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252" yWindow="-156" windowWidth="14676" windowHeight="7032" tabRatio="536" firstSheet="10" activeTab="10"/>
  </bookViews>
  <sheets>
    <sheet name="WTGMasterFile" sheetId="1" r:id="rId1"/>
    <sheet name="XfmrIn" sheetId="2" r:id="rId2"/>
    <sheet name="ContkWhlastIn" sheetId="8" r:id="rId3"/>
    <sheet name="OphrsIn" sheetId="7" r:id="rId4"/>
    <sheet name="EPCHrsIn" sheetId="18" r:id="rId5"/>
    <sheet name="LinhrsIn" sheetId="6" r:id="rId6"/>
    <sheet name="SL2_WS" sheetId="23" r:id="rId7"/>
    <sheet name="SL1_WS" sheetId="24" r:id="rId8"/>
    <sheet name="SurveyHrsIn" sheetId="5" r:id="rId9"/>
    <sheet name="LineAvail" sheetId="21" r:id="rId10"/>
    <sheet name="OutputToRight" sheetId="25" r:id="rId11"/>
    <sheet name="kWhgen" sheetId="4" r:id="rId12"/>
    <sheet name="CapFactor" sheetId="11" r:id="rId13"/>
    <sheet name="SysAvail" sheetId="10" r:id="rId14"/>
    <sheet name="MachAvail" sheetId="9" r:id="rId15"/>
    <sheet name="EPCAvail" sheetId="14" r:id="rId16"/>
    <sheet name="SL2Trends" sheetId="17" r:id="rId17"/>
    <sheet name="SL1Trends" sheetId="16" r:id="rId18"/>
  </sheets>
  <externalReferences>
    <externalReference r:id="rId19"/>
  </externalReferences>
  <definedNames>
    <definedName name="DecTO">EPCAvail!#REF!</definedName>
    <definedName name="Feb00TO">EPCAvail!$BJ$6</definedName>
    <definedName name="Jan00TO">EPCAvail!$BC$6</definedName>
    <definedName name="Mar00TO">EPCAvail!#REF!</definedName>
    <definedName name="MH">EPCAvail!$B$1</definedName>
    <definedName name="MHforEachMonth">EPCAvail!#REF!</definedName>
    <definedName name="NoOfHrsPerDay">SurveyHrsIn!$D$5</definedName>
    <definedName name="_xlnm.Print_Area" localSheetId="15">EPCAvail!$AQ$11:$BF$52</definedName>
    <definedName name="_xlnm.Print_Area" localSheetId="11">kWhgen!$A$398:$AI$417</definedName>
    <definedName name="_xlnm.Print_Area" localSheetId="9">LineAvail!$A$5:$L$276</definedName>
    <definedName name="_xlnm.Print_Area" localSheetId="16">SL2Trends!$B$5:$AW$59</definedName>
    <definedName name="_xlnm.Print_Area" localSheetId="13">SysAvail!$A$5:$S$272</definedName>
    <definedName name="securecell1">[1]Assum!$G$25</definedName>
    <definedName name="Z750RatedkWh">WTGMasterFile!$C$2</definedName>
  </definedNames>
  <calcPr calcId="0"/>
</workbook>
</file>

<file path=xl/calcChain.xml><?xml version="1.0" encoding="utf-8"?>
<calcChain xmlns="http://schemas.openxmlformats.org/spreadsheetml/2006/main">
  <c r="D11" i="11" l="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W11" i="11"/>
  <c r="X11" i="11"/>
  <c r="Y11" i="11"/>
  <c r="Z11" i="11"/>
  <c r="AA11" i="11"/>
  <c r="AB11" i="11"/>
  <c r="AC11" i="11"/>
  <c r="AD11" i="11"/>
  <c r="AE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W12" i="11"/>
  <c r="X12" i="11"/>
  <c r="Y12" i="11"/>
  <c r="Z12" i="11"/>
  <c r="AA12" i="11"/>
  <c r="AB12" i="11"/>
  <c r="AC12" i="11"/>
  <c r="AD12" i="11"/>
  <c r="AE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W13" i="11"/>
  <c r="X13" i="11"/>
  <c r="Y13" i="11"/>
  <c r="Z13" i="11"/>
  <c r="AA13" i="11"/>
  <c r="AB13" i="11"/>
  <c r="AC13" i="11"/>
  <c r="AD13" i="11"/>
  <c r="AE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W15" i="11"/>
  <c r="X15" i="11"/>
  <c r="Y15" i="11"/>
  <c r="Z15" i="11"/>
  <c r="AA15" i="11"/>
  <c r="AB15" i="11"/>
  <c r="AC15" i="11"/>
  <c r="AD15" i="11"/>
  <c r="AE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D16" i="11"/>
  <c r="E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R16" i="11"/>
  <c r="S16" i="11"/>
  <c r="T16" i="11"/>
  <c r="U16" i="11"/>
  <c r="V16" i="11"/>
  <c r="W16" i="11"/>
  <c r="X16" i="11"/>
  <c r="Y16" i="11"/>
  <c r="Z16" i="11"/>
  <c r="AA16" i="11"/>
  <c r="AB16" i="11"/>
  <c r="AC16" i="11"/>
  <c r="AD16" i="11"/>
  <c r="AE16" i="11"/>
  <c r="AO16" i="11"/>
  <c r="AP16" i="11"/>
  <c r="AQ16" i="11"/>
  <c r="AR16" i="11"/>
  <c r="AS16" i="11"/>
  <c r="AT16" i="11"/>
  <c r="AU16" i="11"/>
  <c r="AV16" i="11"/>
  <c r="AW16" i="11"/>
  <c r="AX16" i="11"/>
  <c r="AY16" i="11"/>
  <c r="AZ16" i="11"/>
  <c r="D17" i="11"/>
  <c r="E17" i="11"/>
  <c r="F17" i="11"/>
  <c r="G17" i="11"/>
  <c r="H17" i="11"/>
  <c r="I17" i="11"/>
  <c r="J17" i="11"/>
  <c r="K17" i="11"/>
  <c r="L17" i="11"/>
  <c r="M17" i="11"/>
  <c r="N17" i="11"/>
  <c r="O17" i="11"/>
  <c r="P17" i="11"/>
  <c r="Q17" i="11"/>
  <c r="R17" i="11"/>
  <c r="S17" i="11"/>
  <c r="T17" i="11"/>
  <c r="U17" i="11"/>
  <c r="V17" i="11"/>
  <c r="W17" i="11"/>
  <c r="X17" i="11"/>
  <c r="Y17" i="11"/>
  <c r="Z17" i="11"/>
  <c r="AA17" i="11"/>
  <c r="AB17" i="11"/>
  <c r="AC17" i="11"/>
  <c r="AD17" i="11"/>
  <c r="AE17" i="11"/>
  <c r="AO17" i="11"/>
  <c r="AP17" i="11"/>
  <c r="AQ17" i="11"/>
  <c r="AR17" i="11"/>
  <c r="AS17" i="11"/>
  <c r="AT17" i="11"/>
  <c r="AU17" i="11"/>
  <c r="AV17" i="11"/>
  <c r="AW17" i="11"/>
  <c r="AX17" i="11"/>
  <c r="AY17" i="11"/>
  <c r="AZ17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W18" i="11"/>
  <c r="X18" i="11"/>
  <c r="Y18" i="11"/>
  <c r="Z18" i="11"/>
  <c r="AA18" i="11"/>
  <c r="AB18" i="11"/>
  <c r="AC18" i="11"/>
  <c r="AD18" i="11"/>
  <c r="AE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S19" i="11"/>
  <c r="T19" i="11"/>
  <c r="U19" i="11"/>
  <c r="V19" i="11"/>
  <c r="W19" i="11"/>
  <c r="X19" i="11"/>
  <c r="Y19" i="11"/>
  <c r="Z19" i="11"/>
  <c r="AA19" i="11"/>
  <c r="AB19" i="11"/>
  <c r="AC19" i="11"/>
  <c r="AD19" i="11"/>
  <c r="AE19" i="11"/>
  <c r="AO19" i="11"/>
  <c r="AP19" i="11"/>
  <c r="AQ19" i="11"/>
  <c r="AR19" i="11"/>
  <c r="AS19" i="11"/>
  <c r="AT19" i="11"/>
  <c r="AU19" i="11"/>
  <c r="AV19" i="11"/>
  <c r="AW19" i="11"/>
  <c r="AX19" i="11"/>
  <c r="AY19" i="11"/>
  <c r="AZ19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S20" i="11"/>
  <c r="T20" i="11"/>
  <c r="U20" i="11"/>
  <c r="V20" i="11"/>
  <c r="W20" i="11"/>
  <c r="X20" i="11"/>
  <c r="Y20" i="11"/>
  <c r="Z20" i="11"/>
  <c r="AA20" i="11"/>
  <c r="AB20" i="11"/>
  <c r="AC20" i="11"/>
  <c r="AD20" i="11"/>
  <c r="AE20" i="11"/>
  <c r="AO20" i="11"/>
  <c r="AP20" i="11"/>
  <c r="AQ20" i="11"/>
  <c r="AR20" i="11"/>
  <c r="AS20" i="11"/>
  <c r="AT20" i="11"/>
  <c r="AU20" i="11"/>
  <c r="AV20" i="11"/>
  <c r="AW20" i="11"/>
  <c r="AX20" i="11"/>
  <c r="AY20" i="11"/>
  <c r="AZ20" i="11"/>
  <c r="D21" i="11"/>
  <c r="E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R21" i="11"/>
  <c r="S21" i="11"/>
  <c r="T21" i="11"/>
  <c r="U21" i="11"/>
  <c r="V21" i="11"/>
  <c r="W21" i="11"/>
  <c r="X21" i="11"/>
  <c r="Y21" i="11"/>
  <c r="Z21" i="11"/>
  <c r="AA21" i="11"/>
  <c r="AB21" i="11"/>
  <c r="AC21" i="11"/>
  <c r="AD21" i="11"/>
  <c r="AE21" i="11"/>
  <c r="AO21" i="11"/>
  <c r="AP21" i="11"/>
  <c r="AQ21" i="11"/>
  <c r="AR21" i="11"/>
  <c r="AS21" i="11"/>
  <c r="AT21" i="11"/>
  <c r="AU21" i="11"/>
  <c r="AV21" i="11"/>
  <c r="AW21" i="11"/>
  <c r="AX21" i="11"/>
  <c r="AY21" i="11"/>
  <c r="AZ21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S22" i="11"/>
  <c r="T22" i="11"/>
  <c r="U22" i="11"/>
  <c r="V22" i="11"/>
  <c r="W22" i="11"/>
  <c r="X22" i="11"/>
  <c r="Y22" i="11"/>
  <c r="Z22" i="11"/>
  <c r="AA22" i="11"/>
  <c r="AB22" i="11"/>
  <c r="AC22" i="11"/>
  <c r="AD22" i="11"/>
  <c r="AE22" i="11"/>
  <c r="AO22" i="11"/>
  <c r="AP22" i="11"/>
  <c r="AQ22" i="11"/>
  <c r="AR22" i="11"/>
  <c r="AS22" i="11"/>
  <c r="AT22" i="11"/>
  <c r="AU22" i="11"/>
  <c r="AV22" i="11"/>
  <c r="AW22" i="11"/>
  <c r="AX22" i="11"/>
  <c r="AY22" i="11"/>
  <c r="AZ22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S23" i="11"/>
  <c r="T23" i="11"/>
  <c r="U23" i="11"/>
  <c r="V23" i="11"/>
  <c r="W23" i="11"/>
  <c r="X23" i="11"/>
  <c r="Y23" i="11"/>
  <c r="Z23" i="11"/>
  <c r="AA23" i="11"/>
  <c r="AB23" i="11"/>
  <c r="AC23" i="11"/>
  <c r="AD23" i="11"/>
  <c r="AE23" i="11"/>
  <c r="AO23" i="11"/>
  <c r="AP23" i="11"/>
  <c r="AQ23" i="11"/>
  <c r="AR23" i="11"/>
  <c r="AS23" i="11"/>
  <c r="AT23" i="11"/>
  <c r="AU23" i="11"/>
  <c r="AV23" i="11"/>
  <c r="AW23" i="11"/>
  <c r="AX23" i="11"/>
  <c r="AY23" i="11"/>
  <c r="AZ23" i="11"/>
  <c r="D24" i="11"/>
  <c r="E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R24" i="11"/>
  <c r="S24" i="11"/>
  <c r="T24" i="11"/>
  <c r="U24" i="11"/>
  <c r="V24" i="11"/>
  <c r="W24" i="11"/>
  <c r="X24" i="11"/>
  <c r="Y24" i="11"/>
  <c r="Z24" i="11"/>
  <c r="AA24" i="11"/>
  <c r="AB24" i="11"/>
  <c r="AC24" i="11"/>
  <c r="AD24" i="11"/>
  <c r="AE24" i="11"/>
  <c r="AO24" i="11"/>
  <c r="AP24" i="11"/>
  <c r="AQ24" i="11"/>
  <c r="AR24" i="11"/>
  <c r="AS24" i="11"/>
  <c r="AT24" i="11"/>
  <c r="AU24" i="11"/>
  <c r="AV24" i="11"/>
  <c r="AW24" i="11"/>
  <c r="AX24" i="11"/>
  <c r="AY24" i="11"/>
  <c r="AZ24" i="11"/>
  <c r="D25" i="11"/>
  <c r="E25" i="11"/>
  <c r="F25" i="11"/>
  <c r="G25" i="11"/>
  <c r="H25" i="11"/>
  <c r="I25" i="11"/>
  <c r="J25" i="11"/>
  <c r="K25" i="11"/>
  <c r="L25" i="11"/>
  <c r="M25" i="11"/>
  <c r="N25" i="11"/>
  <c r="O25" i="11"/>
  <c r="P25" i="11"/>
  <c r="Q25" i="11"/>
  <c r="R25" i="11"/>
  <c r="S25" i="11"/>
  <c r="T25" i="11"/>
  <c r="U25" i="11"/>
  <c r="V25" i="11"/>
  <c r="W25" i="11"/>
  <c r="X25" i="11"/>
  <c r="Y25" i="11"/>
  <c r="Z25" i="11"/>
  <c r="AA25" i="11"/>
  <c r="AB25" i="11"/>
  <c r="AC25" i="11"/>
  <c r="AD25" i="11"/>
  <c r="AE25" i="11"/>
  <c r="AO25" i="11"/>
  <c r="AP25" i="11"/>
  <c r="AQ25" i="11"/>
  <c r="AR25" i="11"/>
  <c r="AS25" i="11"/>
  <c r="AT25" i="11"/>
  <c r="AU25" i="11"/>
  <c r="AV25" i="11"/>
  <c r="AW25" i="11"/>
  <c r="AX25" i="11"/>
  <c r="AY25" i="11"/>
  <c r="AZ25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S26" i="11"/>
  <c r="T26" i="11"/>
  <c r="U26" i="11"/>
  <c r="V26" i="11"/>
  <c r="W26" i="11"/>
  <c r="X26" i="11"/>
  <c r="Y26" i="11"/>
  <c r="Z26" i="11"/>
  <c r="AA26" i="11"/>
  <c r="AB26" i="11"/>
  <c r="AC26" i="11"/>
  <c r="AD26" i="11"/>
  <c r="AE26" i="11"/>
  <c r="AO26" i="11"/>
  <c r="AP26" i="11"/>
  <c r="AQ26" i="11"/>
  <c r="AR26" i="11"/>
  <c r="AS26" i="11"/>
  <c r="AT26" i="11"/>
  <c r="AU26" i="11"/>
  <c r="AV26" i="11"/>
  <c r="AW26" i="11"/>
  <c r="AX26" i="11"/>
  <c r="AY26" i="11"/>
  <c r="AZ26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S27" i="11"/>
  <c r="T27" i="11"/>
  <c r="U27" i="11"/>
  <c r="V27" i="11"/>
  <c r="W27" i="11"/>
  <c r="X27" i="11"/>
  <c r="Y27" i="11"/>
  <c r="Z27" i="11"/>
  <c r="AA27" i="11"/>
  <c r="AB27" i="11"/>
  <c r="AC27" i="11"/>
  <c r="AD27" i="11"/>
  <c r="AE27" i="11"/>
  <c r="AO27" i="11"/>
  <c r="AP27" i="11"/>
  <c r="AQ27" i="11"/>
  <c r="AR27" i="11"/>
  <c r="AS27" i="11"/>
  <c r="AT27" i="11"/>
  <c r="AU27" i="11"/>
  <c r="AV27" i="11"/>
  <c r="AW27" i="11"/>
  <c r="AX27" i="11"/>
  <c r="AY27" i="11"/>
  <c r="AZ27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W28" i="11"/>
  <c r="X28" i="11"/>
  <c r="Y28" i="11"/>
  <c r="Z28" i="11"/>
  <c r="AA28" i="11"/>
  <c r="AB28" i="11"/>
  <c r="AC28" i="11"/>
  <c r="AD28" i="11"/>
  <c r="AE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W29" i="11"/>
  <c r="X29" i="11"/>
  <c r="Y29" i="11"/>
  <c r="Z29" i="11"/>
  <c r="AA29" i="11"/>
  <c r="AB29" i="11"/>
  <c r="AC29" i="11"/>
  <c r="AD29" i="11"/>
  <c r="AE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W30" i="11"/>
  <c r="X30" i="11"/>
  <c r="Y30" i="11"/>
  <c r="Z30" i="11"/>
  <c r="AA30" i="11"/>
  <c r="AB30" i="11"/>
  <c r="AC30" i="11"/>
  <c r="AD30" i="11"/>
  <c r="AE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W31" i="11"/>
  <c r="X31" i="11"/>
  <c r="Y31" i="11"/>
  <c r="Z31" i="11"/>
  <c r="AA31" i="11"/>
  <c r="AB31" i="11"/>
  <c r="AC31" i="11"/>
  <c r="AD31" i="11"/>
  <c r="AE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W32" i="11"/>
  <c r="X32" i="11"/>
  <c r="Y32" i="11"/>
  <c r="Z32" i="11"/>
  <c r="AA32" i="11"/>
  <c r="AB32" i="11"/>
  <c r="AC32" i="11"/>
  <c r="AD32" i="11"/>
  <c r="AE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W33" i="11"/>
  <c r="X33" i="11"/>
  <c r="Y33" i="11"/>
  <c r="Z33" i="11"/>
  <c r="AA33" i="11"/>
  <c r="AB33" i="11"/>
  <c r="AC33" i="11"/>
  <c r="AD33" i="11"/>
  <c r="AE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W34" i="11"/>
  <c r="X34" i="11"/>
  <c r="Y34" i="11"/>
  <c r="Z34" i="11"/>
  <c r="AA34" i="11"/>
  <c r="AB34" i="11"/>
  <c r="AC34" i="11"/>
  <c r="AD34" i="11"/>
  <c r="AE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U35" i="11"/>
  <c r="V35" i="11"/>
  <c r="W35" i="11"/>
  <c r="X35" i="11"/>
  <c r="Y35" i="11"/>
  <c r="Z35" i="11"/>
  <c r="AA35" i="11"/>
  <c r="AB35" i="11"/>
  <c r="AC35" i="11"/>
  <c r="AD35" i="11"/>
  <c r="AE35" i="11"/>
  <c r="AO35" i="11"/>
  <c r="AP35" i="11"/>
  <c r="AQ35" i="11"/>
  <c r="AR35" i="11"/>
  <c r="AS35" i="11"/>
  <c r="AT35" i="11"/>
  <c r="AU35" i="11"/>
  <c r="AV35" i="11"/>
  <c r="AW35" i="11"/>
  <c r="AX35" i="11"/>
  <c r="AY35" i="11"/>
  <c r="AZ35" i="11"/>
  <c r="D36" i="11"/>
  <c r="E36" i="11"/>
  <c r="F36" i="11"/>
  <c r="G36" i="11"/>
  <c r="H36" i="11"/>
  <c r="I36" i="11"/>
  <c r="J36" i="11"/>
  <c r="K36" i="11"/>
  <c r="L36" i="11"/>
  <c r="M36" i="11"/>
  <c r="N36" i="11"/>
  <c r="O36" i="11"/>
  <c r="P36" i="11"/>
  <c r="Q36" i="11"/>
  <c r="R36" i="11"/>
  <c r="S36" i="11"/>
  <c r="T36" i="11"/>
  <c r="U36" i="11"/>
  <c r="V36" i="11"/>
  <c r="W36" i="11"/>
  <c r="X36" i="11"/>
  <c r="Y36" i="11"/>
  <c r="Z36" i="11"/>
  <c r="AA36" i="11"/>
  <c r="AB36" i="11"/>
  <c r="AC36" i="11"/>
  <c r="AD36" i="11"/>
  <c r="AE36" i="11"/>
  <c r="AO36" i="11"/>
  <c r="AP36" i="11"/>
  <c r="AQ36" i="11"/>
  <c r="AR36" i="11"/>
  <c r="AS36" i="11"/>
  <c r="AT36" i="11"/>
  <c r="AU36" i="11"/>
  <c r="AV36" i="11"/>
  <c r="AW36" i="11"/>
  <c r="AX36" i="11"/>
  <c r="AY36" i="11"/>
  <c r="AZ36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W37" i="11"/>
  <c r="X37" i="11"/>
  <c r="Y37" i="11"/>
  <c r="Z37" i="11"/>
  <c r="AA37" i="11"/>
  <c r="AB37" i="11"/>
  <c r="AC37" i="11"/>
  <c r="AD37" i="11"/>
  <c r="AE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U38" i="11"/>
  <c r="V38" i="11"/>
  <c r="W38" i="11"/>
  <c r="X38" i="11"/>
  <c r="Y38" i="11"/>
  <c r="Z38" i="11"/>
  <c r="AA38" i="11"/>
  <c r="AB38" i="11"/>
  <c r="AC38" i="11"/>
  <c r="AD38" i="11"/>
  <c r="AE38" i="11"/>
  <c r="AO38" i="11"/>
  <c r="AP38" i="11"/>
  <c r="AQ38" i="11"/>
  <c r="AR38" i="11"/>
  <c r="AS38" i="11"/>
  <c r="AT38" i="11"/>
  <c r="AU38" i="11"/>
  <c r="AV38" i="11"/>
  <c r="AW38" i="11"/>
  <c r="AX38" i="11"/>
  <c r="AY38" i="11"/>
  <c r="AZ38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S39" i="11"/>
  <c r="T39" i="11"/>
  <c r="U39" i="11"/>
  <c r="V39" i="11"/>
  <c r="W39" i="11"/>
  <c r="X39" i="11"/>
  <c r="Y39" i="11"/>
  <c r="Z39" i="11"/>
  <c r="AA39" i="11"/>
  <c r="AB39" i="11"/>
  <c r="AC39" i="11"/>
  <c r="AD39" i="11"/>
  <c r="AE39" i="11"/>
  <c r="AO39" i="11"/>
  <c r="AP39" i="11"/>
  <c r="AQ39" i="11"/>
  <c r="AR39" i="11"/>
  <c r="AS39" i="11"/>
  <c r="AT39" i="11"/>
  <c r="AU39" i="11"/>
  <c r="AV39" i="11"/>
  <c r="AW39" i="11"/>
  <c r="AX39" i="11"/>
  <c r="AY39" i="11"/>
  <c r="AZ39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S40" i="11"/>
  <c r="T40" i="11"/>
  <c r="U40" i="11"/>
  <c r="V40" i="11"/>
  <c r="W40" i="11"/>
  <c r="X40" i="11"/>
  <c r="Y40" i="11"/>
  <c r="Z40" i="11"/>
  <c r="AA40" i="11"/>
  <c r="AB40" i="11"/>
  <c r="AC40" i="11"/>
  <c r="AD40" i="11"/>
  <c r="AE40" i="11"/>
  <c r="AO40" i="11"/>
  <c r="AP40" i="11"/>
  <c r="AQ40" i="11"/>
  <c r="AR40" i="11"/>
  <c r="AS40" i="11"/>
  <c r="AT40" i="11"/>
  <c r="AU40" i="11"/>
  <c r="AV40" i="11"/>
  <c r="AW40" i="11"/>
  <c r="AX40" i="11"/>
  <c r="AY40" i="11"/>
  <c r="AZ40" i="11"/>
  <c r="D41" i="11"/>
  <c r="E41" i="11"/>
  <c r="F41" i="11"/>
  <c r="G41" i="11"/>
  <c r="H41" i="11"/>
  <c r="I41" i="11"/>
  <c r="J41" i="11"/>
  <c r="K41" i="11"/>
  <c r="L41" i="11"/>
  <c r="M41" i="11"/>
  <c r="N41" i="11"/>
  <c r="O41" i="11"/>
  <c r="P41" i="11"/>
  <c r="Q41" i="11"/>
  <c r="R41" i="11"/>
  <c r="S41" i="11"/>
  <c r="T41" i="11"/>
  <c r="U41" i="11"/>
  <c r="V41" i="11"/>
  <c r="W41" i="11"/>
  <c r="X41" i="11"/>
  <c r="Y41" i="11"/>
  <c r="Z41" i="11"/>
  <c r="AA41" i="11"/>
  <c r="AB41" i="11"/>
  <c r="AC41" i="11"/>
  <c r="AD41" i="11"/>
  <c r="AE41" i="11"/>
  <c r="AO41" i="11"/>
  <c r="AP41" i="11"/>
  <c r="AQ41" i="11"/>
  <c r="AR41" i="11"/>
  <c r="AS41" i="11"/>
  <c r="AT41" i="11"/>
  <c r="AU41" i="11"/>
  <c r="AV41" i="11"/>
  <c r="AW41" i="11"/>
  <c r="AX41" i="11"/>
  <c r="AY41" i="11"/>
  <c r="AZ41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S42" i="11"/>
  <c r="T42" i="11"/>
  <c r="U42" i="11"/>
  <c r="V42" i="11"/>
  <c r="W42" i="11"/>
  <c r="X42" i="11"/>
  <c r="Y42" i="11"/>
  <c r="Z42" i="11"/>
  <c r="AA42" i="11"/>
  <c r="AB42" i="11"/>
  <c r="AC42" i="11"/>
  <c r="AD42" i="11"/>
  <c r="AE42" i="11"/>
  <c r="AO42" i="11"/>
  <c r="AP42" i="11"/>
  <c r="AQ42" i="11"/>
  <c r="AR42" i="11"/>
  <c r="AS42" i="11"/>
  <c r="AT42" i="11"/>
  <c r="AU42" i="11"/>
  <c r="AV42" i="11"/>
  <c r="AW42" i="11"/>
  <c r="AX42" i="11"/>
  <c r="AY42" i="11"/>
  <c r="AZ42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T43" i="11"/>
  <c r="U43" i="11"/>
  <c r="V43" i="11"/>
  <c r="W43" i="11"/>
  <c r="X43" i="11"/>
  <c r="Y43" i="11"/>
  <c r="Z43" i="11"/>
  <c r="AA43" i="11"/>
  <c r="AB43" i="11"/>
  <c r="AC43" i="11"/>
  <c r="AD43" i="11"/>
  <c r="AE43" i="11"/>
  <c r="AO43" i="11"/>
  <c r="AP43" i="11"/>
  <c r="AQ43" i="11"/>
  <c r="AR43" i="11"/>
  <c r="AS43" i="11"/>
  <c r="AT43" i="11"/>
  <c r="AU43" i="11"/>
  <c r="AV43" i="11"/>
  <c r="AW43" i="11"/>
  <c r="AX43" i="11"/>
  <c r="AY43" i="11"/>
  <c r="AZ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T44" i="11"/>
  <c r="U44" i="11"/>
  <c r="V44" i="11"/>
  <c r="W44" i="11"/>
  <c r="X44" i="11"/>
  <c r="Y44" i="11"/>
  <c r="Z44" i="11"/>
  <c r="AA44" i="11"/>
  <c r="AB44" i="11"/>
  <c r="AC44" i="11"/>
  <c r="AD44" i="11"/>
  <c r="AE44" i="11"/>
  <c r="AO44" i="11"/>
  <c r="AP44" i="11"/>
  <c r="AQ44" i="11"/>
  <c r="AR44" i="11"/>
  <c r="AS44" i="11"/>
  <c r="AT44" i="11"/>
  <c r="AU44" i="11"/>
  <c r="AV44" i="11"/>
  <c r="AW44" i="11"/>
  <c r="AX44" i="11"/>
  <c r="AY44" i="11"/>
  <c r="AZ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T45" i="11"/>
  <c r="U45" i="11"/>
  <c r="V45" i="11"/>
  <c r="W45" i="11"/>
  <c r="X45" i="11"/>
  <c r="Y45" i="11"/>
  <c r="Z45" i="11"/>
  <c r="AA45" i="11"/>
  <c r="AB45" i="11"/>
  <c r="AC45" i="11"/>
  <c r="AD45" i="11"/>
  <c r="AE45" i="11"/>
  <c r="AO45" i="11"/>
  <c r="AP45" i="11"/>
  <c r="AQ45" i="11"/>
  <c r="AR45" i="11"/>
  <c r="AS45" i="11"/>
  <c r="AT45" i="11"/>
  <c r="AU45" i="11"/>
  <c r="AV45" i="11"/>
  <c r="AW45" i="11"/>
  <c r="AX45" i="11"/>
  <c r="AY45" i="11"/>
  <c r="AZ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T46" i="11"/>
  <c r="U46" i="11"/>
  <c r="V46" i="11"/>
  <c r="W46" i="11"/>
  <c r="X46" i="11"/>
  <c r="Y46" i="11"/>
  <c r="Z46" i="11"/>
  <c r="AA46" i="11"/>
  <c r="AB46" i="11"/>
  <c r="AC46" i="11"/>
  <c r="AD46" i="11"/>
  <c r="AE46" i="11"/>
  <c r="AO46" i="11"/>
  <c r="AP46" i="11"/>
  <c r="AQ46" i="11"/>
  <c r="AR46" i="11"/>
  <c r="AS46" i="11"/>
  <c r="AT46" i="11"/>
  <c r="AU46" i="11"/>
  <c r="AV46" i="11"/>
  <c r="AW46" i="11"/>
  <c r="AX46" i="11"/>
  <c r="AY46" i="11"/>
  <c r="AZ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W47" i="11"/>
  <c r="X47" i="11"/>
  <c r="Y47" i="11"/>
  <c r="Z47" i="11"/>
  <c r="AA47" i="11"/>
  <c r="AB47" i="11"/>
  <c r="AC47" i="11"/>
  <c r="AD47" i="11"/>
  <c r="AE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W48" i="11"/>
  <c r="X48" i="11"/>
  <c r="Y48" i="11"/>
  <c r="Z48" i="11"/>
  <c r="AA48" i="11"/>
  <c r="AB48" i="11"/>
  <c r="AC48" i="11"/>
  <c r="AD48" i="11"/>
  <c r="AE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D49" i="11"/>
  <c r="E49" i="11"/>
  <c r="F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W49" i="11"/>
  <c r="X49" i="11"/>
  <c r="Y49" i="11"/>
  <c r="Z49" i="11"/>
  <c r="AA49" i="11"/>
  <c r="AB49" i="11"/>
  <c r="AC49" i="11"/>
  <c r="AD49" i="11"/>
  <c r="AE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W50" i="11"/>
  <c r="X50" i="11"/>
  <c r="Y50" i="11"/>
  <c r="Z50" i="11"/>
  <c r="AA50" i="11"/>
  <c r="AB50" i="11"/>
  <c r="AC50" i="11"/>
  <c r="AD50" i="11"/>
  <c r="AE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W51" i="11"/>
  <c r="X51" i="11"/>
  <c r="Y51" i="11"/>
  <c r="Z51" i="11"/>
  <c r="AA51" i="11"/>
  <c r="AB51" i="11"/>
  <c r="AC51" i="11"/>
  <c r="AD51" i="11"/>
  <c r="AE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W52" i="11"/>
  <c r="X52" i="11"/>
  <c r="Y52" i="11"/>
  <c r="Z52" i="11"/>
  <c r="AA52" i="11"/>
  <c r="AB52" i="11"/>
  <c r="AC52" i="11"/>
  <c r="AD52" i="11"/>
  <c r="AE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W53" i="11"/>
  <c r="X53" i="11"/>
  <c r="Y53" i="11"/>
  <c r="Z53" i="11"/>
  <c r="AA53" i="11"/>
  <c r="AB53" i="11"/>
  <c r="AC53" i="11"/>
  <c r="AD53" i="11"/>
  <c r="AE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T54" i="11"/>
  <c r="U54" i="11"/>
  <c r="V54" i="11"/>
  <c r="W54" i="11"/>
  <c r="X54" i="11"/>
  <c r="Y54" i="11"/>
  <c r="Z54" i="11"/>
  <c r="AA54" i="11"/>
  <c r="AB54" i="11"/>
  <c r="AC54" i="11"/>
  <c r="AD54" i="11"/>
  <c r="AE54" i="11"/>
  <c r="AO54" i="11"/>
  <c r="AP54" i="11"/>
  <c r="AQ54" i="11"/>
  <c r="AR54" i="11"/>
  <c r="AS54" i="11"/>
  <c r="AT54" i="11"/>
  <c r="AU54" i="11"/>
  <c r="AV54" i="11"/>
  <c r="AW54" i="11"/>
  <c r="AX54" i="11"/>
  <c r="AY54" i="11"/>
  <c r="AZ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T55" i="11"/>
  <c r="U55" i="11"/>
  <c r="V55" i="11"/>
  <c r="W55" i="11"/>
  <c r="X55" i="11"/>
  <c r="Y55" i="11"/>
  <c r="Z55" i="11"/>
  <c r="AA55" i="11"/>
  <c r="AB55" i="11"/>
  <c r="AC55" i="11"/>
  <c r="AD55" i="11"/>
  <c r="AE55" i="11"/>
  <c r="AO55" i="11"/>
  <c r="AP55" i="11"/>
  <c r="AQ55" i="11"/>
  <c r="AR55" i="11"/>
  <c r="AS55" i="11"/>
  <c r="AT55" i="11"/>
  <c r="AU55" i="11"/>
  <c r="AV55" i="11"/>
  <c r="AW55" i="11"/>
  <c r="AX55" i="11"/>
  <c r="AY55" i="11"/>
  <c r="AZ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O57" i="11"/>
  <c r="AP57" i="11"/>
  <c r="AQ57" i="11"/>
  <c r="AR57" i="11"/>
  <c r="AS57" i="11"/>
  <c r="AT57" i="11"/>
  <c r="AU57" i="11"/>
  <c r="AV57" i="11"/>
  <c r="AW57" i="11"/>
  <c r="AX57" i="11"/>
  <c r="AY57" i="11"/>
  <c r="AZ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O58" i="11"/>
  <c r="AP58" i="11"/>
  <c r="AQ58" i="11"/>
  <c r="AR58" i="11"/>
  <c r="AS58" i="11"/>
  <c r="AT58" i="11"/>
  <c r="AU58" i="11"/>
  <c r="AV58" i="11"/>
  <c r="AW58" i="11"/>
  <c r="AX58" i="11"/>
  <c r="AY58" i="11"/>
  <c r="AZ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O59" i="11"/>
  <c r="AP59" i="11"/>
  <c r="AQ59" i="11"/>
  <c r="AR59" i="11"/>
  <c r="AS59" i="11"/>
  <c r="AT59" i="11"/>
  <c r="AU59" i="11"/>
  <c r="AV59" i="11"/>
  <c r="AW59" i="11"/>
  <c r="AX59" i="11"/>
  <c r="AY59" i="11"/>
  <c r="AZ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O60" i="11"/>
  <c r="AP60" i="11"/>
  <c r="AQ60" i="11"/>
  <c r="AR60" i="11"/>
  <c r="AS60" i="11"/>
  <c r="AT60" i="11"/>
  <c r="AU60" i="11"/>
  <c r="AV60" i="11"/>
  <c r="AW60" i="11"/>
  <c r="AX60" i="11"/>
  <c r="AY60" i="11"/>
  <c r="AZ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O61" i="11"/>
  <c r="AP61" i="11"/>
  <c r="AQ61" i="11"/>
  <c r="AR61" i="11"/>
  <c r="AS61" i="11"/>
  <c r="AT61" i="11"/>
  <c r="AU61" i="11"/>
  <c r="AV61" i="11"/>
  <c r="AW61" i="11"/>
  <c r="AX61" i="11"/>
  <c r="AY61" i="11"/>
  <c r="AZ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O62" i="11"/>
  <c r="AP62" i="11"/>
  <c r="AQ62" i="11"/>
  <c r="AR62" i="11"/>
  <c r="AS62" i="11"/>
  <c r="AT62" i="11"/>
  <c r="AU62" i="11"/>
  <c r="AV62" i="11"/>
  <c r="AW62" i="11"/>
  <c r="AX62" i="11"/>
  <c r="AY62" i="11"/>
  <c r="AZ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O63" i="11"/>
  <c r="AP63" i="11"/>
  <c r="AQ63" i="11"/>
  <c r="AR63" i="11"/>
  <c r="AS63" i="11"/>
  <c r="AT63" i="11"/>
  <c r="AU63" i="11"/>
  <c r="AV63" i="11"/>
  <c r="AW63" i="11"/>
  <c r="AX63" i="11"/>
  <c r="AY63" i="11"/>
  <c r="AZ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O64" i="11"/>
  <c r="AP64" i="11"/>
  <c r="AQ64" i="11"/>
  <c r="AR64" i="11"/>
  <c r="AS64" i="11"/>
  <c r="AT64" i="11"/>
  <c r="AU64" i="11"/>
  <c r="AV64" i="11"/>
  <c r="AW64" i="11"/>
  <c r="AX64" i="11"/>
  <c r="AY64" i="11"/>
  <c r="AZ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O65" i="11"/>
  <c r="AP65" i="11"/>
  <c r="AQ65" i="11"/>
  <c r="AR65" i="11"/>
  <c r="AS65" i="11"/>
  <c r="AT65" i="11"/>
  <c r="AU65" i="11"/>
  <c r="AV65" i="11"/>
  <c r="AW65" i="11"/>
  <c r="AX65" i="11"/>
  <c r="AY65" i="11"/>
  <c r="AZ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O66" i="11"/>
  <c r="AP66" i="11"/>
  <c r="AQ66" i="11"/>
  <c r="AR66" i="11"/>
  <c r="AS66" i="11"/>
  <c r="AT66" i="11"/>
  <c r="AU66" i="11"/>
  <c r="AV66" i="11"/>
  <c r="AW66" i="11"/>
  <c r="AX66" i="11"/>
  <c r="AY66" i="11"/>
  <c r="AZ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O67" i="11"/>
  <c r="AP67" i="11"/>
  <c r="AQ67" i="11"/>
  <c r="AR67" i="11"/>
  <c r="AS67" i="11"/>
  <c r="AT67" i="11"/>
  <c r="AU67" i="11"/>
  <c r="AV67" i="11"/>
  <c r="AW67" i="11"/>
  <c r="AX67" i="11"/>
  <c r="AY67" i="11"/>
  <c r="AZ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O68" i="11"/>
  <c r="AP68" i="11"/>
  <c r="AQ68" i="11"/>
  <c r="AR68" i="11"/>
  <c r="AS68" i="11"/>
  <c r="AT68" i="11"/>
  <c r="AU68" i="11"/>
  <c r="AV68" i="11"/>
  <c r="AW68" i="11"/>
  <c r="AX68" i="11"/>
  <c r="AY68" i="11"/>
  <c r="AZ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T69" i="11"/>
  <c r="U69" i="11"/>
  <c r="V69" i="11"/>
  <c r="W69" i="11"/>
  <c r="X69" i="11"/>
  <c r="Y69" i="11"/>
  <c r="Z69" i="11"/>
  <c r="AA69" i="11"/>
  <c r="AB69" i="11"/>
  <c r="AC69" i="11"/>
  <c r="AD69" i="11"/>
  <c r="AE69" i="11"/>
  <c r="AO69" i="11"/>
  <c r="AP69" i="11"/>
  <c r="AQ69" i="11"/>
  <c r="AR69" i="11"/>
  <c r="AS69" i="11"/>
  <c r="AT69" i="11"/>
  <c r="AU69" i="11"/>
  <c r="AV69" i="11"/>
  <c r="AW69" i="11"/>
  <c r="AX69" i="11"/>
  <c r="AY69" i="11"/>
  <c r="AZ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T70" i="11"/>
  <c r="U70" i="11"/>
  <c r="V70" i="11"/>
  <c r="W70" i="11"/>
  <c r="X70" i="11"/>
  <c r="Y70" i="11"/>
  <c r="Z70" i="11"/>
  <c r="AA70" i="11"/>
  <c r="AB70" i="11"/>
  <c r="AC70" i="11"/>
  <c r="AD70" i="11"/>
  <c r="AE70" i="11"/>
  <c r="AO70" i="11"/>
  <c r="AP70" i="11"/>
  <c r="AQ70" i="11"/>
  <c r="AR70" i="11"/>
  <c r="AS70" i="11"/>
  <c r="AT70" i="11"/>
  <c r="AU70" i="11"/>
  <c r="AV70" i="11"/>
  <c r="AW70" i="11"/>
  <c r="AX70" i="11"/>
  <c r="AY70" i="11"/>
  <c r="AZ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T71" i="11"/>
  <c r="U71" i="11"/>
  <c r="V71" i="11"/>
  <c r="W71" i="11"/>
  <c r="X71" i="11"/>
  <c r="Y71" i="11"/>
  <c r="Z71" i="11"/>
  <c r="AA71" i="11"/>
  <c r="AB71" i="11"/>
  <c r="AC71" i="11"/>
  <c r="AD71" i="11"/>
  <c r="AE71" i="11"/>
  <c r="AO71" i="11"/>
  <c r="AP71" i="11"/>
  <c r="AQ71" i="11"/>
  <c r="AR71" i="11"/>
  <c r="AS71" i="11"/>
  <c r="AT71" i="11"/>
  <c r="AU71" i="11"/>
  <c r="AV71" i="11"/>
  <c r="AW71" i="11"/>
  <c r="AX71" i="11"/>
  <c r="AY71" i="11"/>
  <c r="AZ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T72" i="11"/>
  <c r="U72" i="11"/>
  <c r="V72" i="11"/>
  <c r="W72" i="11"/>
  <c r="X72" i="11"/>
  <c r="Y72" i="11"/>
  <c r="Z72" i="11"/>
  <c r="AA72" i="11"/>
  <c r="AB72" i="11"/>
  <c r="AC72" i="11"/>
  <c r="AD72" i="11"/>
  <c r="AE72" i="11"/>
  <c r="AO72" i="11"/>
  <c r="AP72" i="11"/>
  <c r="AQ72" i="11"/>
  <c r="AR72" i="11"/>
  <c r="AS72" i="11"/>
  <c r="AT72" i="11"/>
  <c r="AU72" i="11"/>
  <c r="AV72" i="11"/>
  <c r="AW72" i="11"/>
  <c r="AX72" i="11"/>
  <c r="AY72" i="11"/>
  <c r="AZ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T73" i="11"/>
  <c r="U73" i="11"/>
  <c r="V73" i="11"/>
  <c r="W73" i="11"/>
  <c r="X73" i="11"/>
  <c r="Y73" i="11"/>
  <c r="Z73" i="11"/>
  <c r="AA73" i="11"/>
  <c r="AB73" i="11"/>
  <c r="AC73" i="11"/>
  <c r="AD73" i="11"/>
  <c r="AE73" i="11"/>
  <c r="AO73" i="11"/>
  <c r="AP73" i="11"/>
  <c r="AQ73" i="11"/>
  <c r="AR73" i="11"/>
  <c r="AS73" i="11"/>
  <c r="AT73" i="11"/>
  <c r="AU73" i="11"/>
  <c r="AV73" i="11"/>
  <c r="AW73" i="11"/>
  <c r="AX73" i="11"/>
  <c r="AY73" i="11"/>
  <c r="AZ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T74" i="11"/>
  <c r="U74" i="11"/>
  <c r="V74" i="11"/>
  <c r="W74" i="11"/>
  <c r="X74" i="11"/>
  <c r="Y74" i="11"/>
  <c r="Z74" i="11"/>
  <c r="AA74" i="11"/>
  <c r="AB74" i="11"/>
  <c r="AC74" i="11"/>
  <c r="AD74" i="11"/>
  <c r="AE74" i="11"/>
  <c r="AO74" i="11"/>
  <c r="AP74" i="11"/>
  <c r="AQ74" i="11"/>
  <c r="AR74" i="11"/>
  <c r="AS74" i="11"/>
  <c r="AT74" i="11"/>
  <c r="AU74" i="11"/>
  <c r="AV74" i="11"/>
  <c r="AW74" i="11"/>
  <c r="AX74" i="11"/>
  <c r="AY74" i="11"/>
  <c r="AZ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T75" i="11"/>
  <c r="U75" i="11"/>
  <c r="V75" i="11"/>
  <c r="W75" i="11"/>
  <c r="X75" i="11"/>
  <c r="Y75" i="11"/>
  <c r="Z75" i="11"/>
  <c r="AA75" i="11"/>
  <c r="AB75" i="11"/>
  <c r="AC75" i="11"/>
  <c r="AD75" i="11"/>
  <c r="AE75" i="11"/>
  <c r="AO75" i="11"/>
  <c r="AP75" i="11"/>
  <c r="AQ75" i="11"/>
  <c r="AR75" i="11"/>
  <c r="AS75" i="11"/>
  <c r="AT75" i="11"/>
  <c r="AU75" i="11"/>
  <c r="AV75" i="11"/>
  <c r="AW75" i="11"/>
  <c r="AX75" i="11"/>
  <c r="AY75" i="11"/>
  <c r="AZ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T76" i="11"/>
  <c r="U76" i="11"/>
  <c r="V76" i="11"/>
  <c r="W76" i="11"/>
  <c r="X76" i="11"/>
  <c r="Y76" i="11"/>
  <c r="Z76" i="11"/>
  <c r="AA76" i="11"/>
  <c r="AB76" i="11"/>
  <c r="AC76" i="11"/>
  <c r="AD76" i="11"/>
  <c r="AE76" i="11"/>
  <c r="AO76" i="11"/>
  <c r="AP76" i="11"/>
  <c r="AQ76" i="11"/>
  <c r="AR76" i="11"/>
  <c r="AS76" i="11"/>
  <c r="AT76" i="11"/>
  <c r="AU76" i="11"/>
  <c r="AV76" i="11"/>
  <c r="AW76" i="11"/>
  <c r="AX76" i="11"/>
  <c r="AY76" i="11"/>
  <c r="AZ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T77" i="11"/>
  <c r="U77" i="11"/>
  <c r="V77" i="11"/>
  <c r="W77" i="11"/>
  <c r="X77" i="11"/>
  <c r="Y77" i="11"/>
  <c r="Z77" i="11"/>
  <c r="AA77" i="11"/>
  <c r="AB77" i="11"/>
  <c r="AC77" i="11"/>
  <c r="AD77" i="11"/>
  <c r="AE77" i="11"/>
  <c r="AO77" i="11"/>
  <c r="AP77" i="11"/>
  <c r="AQ77" i="11"/>
  <c r="AR77" i="11"/>
  <c r="AS77" i="11"/>
  <c r="AT77" i="11"/>
  <c r="AU77" i="11"/>
  <c r="AV77" i="11"/>
  <c r="AW77" i="11"/>
  <c r="AX77" i="11"/>
  <c r="AY77" i="11"/>
  <c r="AZ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T78" i="11"/>
  <c r="U78" i="11"/>
  <c r="V78" i="11"/>
  <c r="W78" i="11"/>
  <c r="X78" i="11"/>
  <c r="Y78" i="11"/>
  <c r="Z78" i="11"/>
  <c r="AA78" i="11"/>
  <c r="AB78" i="11"/>
  <c r="AC78" i="11"/>
  <c r="AD78" i="11"/>
  <c r="AE78" i="11"/>
  <c r="AO78" i="11"/>
  <c r="AP78" i="11"/>
  <c r="AQ78" i="11"/>
  <c r="AR78" i="11"/>
  <c r="AS78" i="11"/>
  <c r="AT78" i="11"/>
  <c r="AU78" i="11"/>
  <c r="AV78" i="11"/>
  <c r="AW78" i="11"/>
  <c r="AX78" i="11"/>
  <c r="AY78" i="11"/>
  <c r="AZ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T79" i="11"/>
  <c r="U79" i="11"/>
  <c r="V79" i="11"/>
  <c r="W79" i="11"/>
  <c r="X79" i="11"/>
  <c r="Y79" i="11"/>
  <c r="Z79" i="11"/>
  <c r="AA79" i="11"/>
  <c r="AB79" i="11"/>
  <c r="AC79" i="11"/>
  <c r="AD79" i="11"/>
  <c r="AE79" i="11"/>
  <c r="AO79" i="11"/>
  <c r="AP79" i="11"/>
  <c r="AQ79" i="11"/>
  <c r="AR79" i="11"/>
  <c r="AS79" i="11"/>
  <c r="AT79" i="11"/>
  <c r="AU79" i="11"/>
  <c r="AV79" i="11"/>
  <c r="AW79" i="11"/>
  <c r="AX79" i="11"/>
  <c r="AY79" i="11"/>
  <c r="AZ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T80" i="11"/>
  <c r="U80" i="11"/>
  <c r="V80" i="11"/>
  <c r="W80" i="11"/>
  <c r="X80" i="11"/>
  <c r="Y80" i="11"/>
  <c r="Z80" i="11"/>
  <c r="AA80" i="11"/>
  <c r="AB80" i="11"/>
  <c r="AC80" i="11"/>
  <c r="AD80" i="11"/>
  <c r="AE80" i="11"/>
  <c r="AO80" i="11"/>
  <c r="AP80" i="11"/>
  <c r="AQ80" i="11"/>
  <c r="AR80" i="11"/>
  <c r="AS80" i="11"/>
  <c r="AT80" i="11"/>
  <c r="AU80" i="11"/>
  <c r="AV80" i="11"/>
  <c r="AW80" i="11"/>
  <c r="AX80" i="11"/>
  <c r="AY80" i="11"/>
  <c r="AZ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T81" i="11"/>
  <c r="U81" i="11"/>
  <c r="V81" i="11"/>
  <c r="W81" i="11"/>
  <c r="X81" i="11"/>
  <c r="Y81" i="11"/>
  <c r="Z81" i="11"/>
  <c r="AA81" i="11"/>
  <c r="AB81" i="11"/>
  <c r="AC81" i="11"/>
  <c r="AD81" i="11"/>
  <c r="AE81" i="11"/>
  <c r="AO81" i="11"/>
  <c r="AP81" i="11"/>
  <c r="AQ81" i="11"/>
  <c r="AR81" i="11"/>
  <c r="AS81" i="11"/>
  <c r="AT81" i="11"/>
  <c r="AU81" i="11"/>
  <c r="AV81" i="11"/>
  <c r="AW81" i="11"/>
  <c r="AX81" i="11"/>
  <c r="AY81" i="11"/>
  <c r="AZ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T82" i="11"/>
  <c r="U82" i="11"/>
  <c r="V82" i="11"/>
  <c r="W82" i="11"/>
  <c r="X82" i="11"/>
  <c r="Y82" i="11"/>
  <c r="Z82" i="11"/>
  <c r="AA82" i="11"/>
  <c r="AB82" i="11"/>
  <c r="AC82" i="11"/>
  <c r="AD82" i="11"/>
  <c r="AE82" i="11"/>
  <c r="AO82" i="11"/>
  <c r="AP82" i="11"/>
  <c r="AQ82" i="11"/>
  <c r="AR82" i="11"/>
  <c r="AS82" i="11"/>
  <c r="AT82" i="11"/>
  <c r="AU82" i="11"/>
  <c r="AV82" i="11"/>
  <c r="AW82" i="11"/>
  <c r="AX82" i="11"/>
  <c r="AY82" i="11"/>
  <c r="AZ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T83" i="11"/>
  <c r="U83" i="11"/>
  <c r="V83" i="11"/>
  <c r="W83" i="11"/>
  <c r="X83" i="11"/>
  <c r="Y83" i="11"/>
  <c r="Z83" i="11"/>
  <c r="AA83" i="11"/>
  <c r="AB83" i="11"/>
  <c r="AC83" i="11"/>
  <c r="AD83" i="11"/>
  <c r="AE83" i="11"/>
  <c r="AO83" i="11"/>
  <c r="AP83" i="11"/>
  <c r="AQ83" i="11"/>
  <c r="AR83" i="11"/>
  <c r="AS83" i="11"/>
  <c r="AT83" i="11"/>
  <c r="AU83" i="11"/>
  <c r="AV83" i="11"/>
  <c r="AW83" i="11"/>
  <c r="AX83" i="11"/>
  <c r="AY83" i="11"/>
  <c r="AZ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T84" i="11"/>
  <c r="U84" i="11"/>
  <c r="V84" i="11"/>
  <c r="W84" i="11"/>
  <c r="X84" i="11"/>
  <c r="Y84" i="11"/>
  <c r="Z84" i="11"/>
  <c r="AA84" i="11"/>
  <c r="AB84" i="11"/>
  <c r="AC84" i="11"/>
  <c r="AD84" i="11"/>
  <c r="AE84" i="11"/>
  <c r="AO84" i="11"/>
  <c r="AP84" i="11"/>
  <c r="AQ84" i="11"/>
  <c r="AR84" i="11"/>
  <c r="AS84" i="11"/>
  <c r="AT84" i="11"/>
  <c r="AU84" i="11"/>
  <c r="AV84" i="11"/>
  <c r="AW84" i="11"/>
  <c r="AX84" i="11"/>
  <c r="AY84" i="11"/>
  <c r="AZ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T85" i="11"/>
  <c r="U85" i="11"/>
  <c r="V85" i="11"/>
  <c r="W85" i="11"/>
  <c r="X85" i="11"/>
  <c r="Y85" i="11"/>
  <c r="Z85" i="11"/>
  <c r="AA85" i="11"/>
  <c r="AB85" i="11"/>
  <c r="AC85" i="11"/>
  <c r="AD85" i="11"/>
  <c r="AE85" i="11"/>
  <c r="AO85" i="11"/>
  <c r="AP85" i="11"/>
  <c r="AQ85" i="11"/>
  <c r="AR85" i="11"/>
  <c r="AS85" i="11"/>
  <c r="AT85" i="11"/>
  <c r="AU85" i="11"/>
  <c r="AV85" i="11"/>
  <c r="AW85" i="11"/>
  <c r="AX85" i="11"/>
  <c r="AY85" i="11"/>
  <c r="AZ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T86" i="11"/>
  <c r="U86" i="11"/>
  <c r="V86" i="11"/>
  <c r="W86" i="11"/>
  <c r="X86" i="11"/>
  <c r="Y86" i="11"/>
  <c r="Z86" i="11"/>
  <c r="AA86" i="11"/>
  <c r="AB86" i="11"/>
  <c r="AC86" i="11"/>
  <c r="AD86" i="11"/>
  <c r="AE86" i="11"/>
  <c r="AO86" i="11"/>
  <c r="AP86" i="11"/>
  <c r="AQ86" i="11"/>
  <c r="AR86" i="11"/>
  <c r="AS86" i="11"/>
  <c r="AT86" i="11"/>
  <c r="AU86" i="11"/>
  <c r="AV86" i="11"/>
  <c r="AW86" i="11"/>
  <c r="AX86" i="11"/>
  <c r="AY86" i="11"/>
  <c r="AZ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O87" i="11"/>
  <c r="AP87" i="11"/>
  <c r="AQ87" i="11"/>
  <c r="AR87" i="11"/>
  <c r="AS87" i="11"/>
  <c r="AT87" i="11"/>
  <c r="AU87" i="11"/>
  <c r="AV87" i="11"/>
  <c r="AW87" i="11"/>
  <c r="AX87" i="11"/>
  <c r="AY87" i="11"/>
  <c r="AZ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O88" i="11"/>
  <c r="AP88" i="11"/>
  <c r="AQ88" i="11"/>
  <c r="AR88" i="11"/>
  <c r="AS88" i="11"/>
  <c r="AT88" i="11"/>
  <c r="AU88" i="11"/>
  <c r="AV88" i="11"/>
  <c r="AW88" i="11"/>
  <c r="AX88" i="11"/>
  <c r="AY88" i="11"/>
  <c r="AZ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T89" i="11"/>
  <c r="U89" i="11"/>
  <c r="V89" i="11"/>
  <c r="W89" i="11"/>
  <c r="X89" i="11"/>
  <c r="Y89" i="11"/>
  <c r="Z89" i="11"/>
  <c r="AA89" i="11"/>
  <c r="AB89" i="11"/>
  <c r="AC89" i="11"/>
  <c r="AD89" i="11"/>
  <c r="AE89" i="11"/>
  <c r="AO89" i="11"/>
  <c r="AP89" i="11"/>
  <c r="AQ89" i="11"/>
  <c r="AR89" i="11"/>
  <c r="AS89" i="11"/>
  <c r="AT89" i="11"/>
  <c r="AU89" i="11"/>
  <c r="AV89" i="11"/>
  <c r="AW89" i="11"/>
  <c r="AX89" i="11"/>
  <c r="AY89" i="11"/>
  <c r="AZ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T90" i="11"/>
  <c r="U90" i="11"/>
  <c r="V90" i="11"/>
  <c r="W90" i="11"/>
  <c r="X90" i="11"/>
  <c r="Y90" i="11"/>
  <c r="Z90" i="11"/>
  <c r="AA90" i="11"/>
  <c r="AB90" i="11"/>
  <c r="AC90" i="11"/>
  <c r="AD90" i="11"/>
  <c r="AE90" i="11"/>
  <c r="AO90" i="11"/>
  <c r="AP90" i="11"/>
  <c r="AQ90" i="11"/>
  <c r="AR90" i="11"/>
  <c r="AS90" i="11"/>
  <c r="AT90" i="11"/>
  <c r="AU90" i="11"/>
  <c r="AV90" i="11"/>
  <c r="AW90" i="11"/>
  <c r="AX90" i="11"/>
  <c r="AY90" i="11"/>
  <c r="AZ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T91" i="11"/>
  <c r="U91" i="11"/>
  <c r="V91" i="11"/>
  <c r="W91" i="11"/>
  <c r="X91" i="11"/>
  <c r="Y91" i="11"/>
  <c r="Z91" i="11"/>
  <c r="AA91" i="11"/>
  <c r="AB91" i="11"/>
  <c r="AC91" i="11"/>
  <c r="AD91" i="11"/>
  <c r="AE91" i="11"/>
  <c r="AO91" i="11"/>
  <c r="AP91" i="11"/>
  <c r="AQ91" i="11"/>
  <c r="AR91" i="11"/>
  <c r="AS91" i="11"/>
  <c r="AT91" i="11"/>
  <c r="AU91" i="11"/>
  <c r="AV91" i="11"/>
  <c r="AW91" i="11"/>
  <c r="AX91" i="11"/>
  <c r="AY91" i="11"/>
  <c r="AZ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T92" i="11"/>
  <c r="U92" i="11"/>
  <c r="V92" i="11"/>
  <c r="W92" i="11"/>
  <c r="X92" i="11"/>
  <c r="Y92" i="11"/>
  <c r="Z92" i="11"/>
  <c r="AA92" i="11"/>
  <c r="AB92" i="11"/>
  <c r="AC92" i="11"/>
  <c r="AD92" i="11"/>
  <c r="AE92" i="11"/>
  <c r="AO92" i="11"/>
  <c r="AP92" i="11"/>
  <c r="AQ92" i="11"/>
  <c r="AR92" i="11"/>
  <c r="AS92" i="11"/>
  <c r="AT92" i="11"/>
  <c r="AU92" i="11"/>
  <c r="AV92" i="11"/>
  <c r="AW92" i="11"/>
  <c r="AX92" i="11"/>
  <c r="AY92" i="11"/>
  <c r="AZ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U93" i="11"/>
  <c r="V93" i="11"/>
  <c r="W93" i="11"/>
  <c r="X93" i="11"/>
  <c r="Y93" i="11"/>
  <c r="Z93" i="11"/>
  <c r="AA93" i="11"/>
  <c r="AB93" i="11"/>
  <c r="AC93" i="11"/>
  <c r="AD93" i="11"/>
  <c r="AE93" i="11"/>
  <c r="AO93" i="11"/>
  <c r="AP93" i="11"/>
  <c r="AQ93" i="11"/>
  <c r="AR93" i="11"/>
  <c r="AS93" i="11"/>
  <c r="AT93" i="11"/>
  <c r="AU93" i="11"/>
  <c r="AV93" i="11"/>
  <c r="AW93" i="11"/>
  <c r="AX93" i="11"/>
  <c r="AY93" i="11"/>
  <c r="AZ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U94" i="11"/>
  <c r="V94" i="11"/>
  <c r="W94" i="11"/>
  <c r="X94" i="11"/>
  <c r="Y94" i="11"/>
  <c r="Z94" i="11"/>
  <c r="AA94" i="11"/>
  <c r="AB94" i="11"/>
  <c r="AC94" i="11"/>
  <c r="AD94" i="11"/>
  <c r="AE94" i="11"/>
  <c r="AO94" i="11"/>
  <c r="AP94" i="11"/>
  <c r="AQ94" i="11"/>
  <c r="AR94" i="11"/>
  <c r="AS94" i="11"/>
  <c r="AT94" i="11"/>
  <c r="AU94" i="11"/>
  <c r="AV94" i="11"/>
  <c r="AW94" i="11"/>
  <c r="AX94" i="11"/>
  <c r="AY94" i="11"/>
  <c r="AZ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T95" i="11"/>
  <c r="U95" i="11"/>
  <c r="V95" i="11"/>
  <c r="W95" i="11"/>
  <c r="X95" i="11"/>
  <c r="Y95" i="11"/>
  <c r="Z95" i="11"/>
  <c r="AA95" i="11"/>
  <c r="AB95" i="11"/>
  <c r="AC95" i="11"/>
  <c r="AD95" i="11"/>
  <c r="AE95" i="11"/>
  <c r="AO95" i="11"/>
  <c r="AP95" i="11"/>
  <c r="AQ95" i="11"/>
  <c r="AR95" i="11"/>
  <c r="AS95" i="11"/>
  <c r="AT95" i="11"/>
  <c r="AU95" i="11"/>
  <c r="AV95" i="11"/>
  <c r="AW95" i="11"/>
  <c r="AX95" i="11"/>
  <c r="AY95" i="11"/>
  <c r="AZ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T96" i="11"/>
  <c r="U96" i="11"/>
  <c r="V96" i="11"/>
  <c r="W96" i="11"/>
  <c r="X96" i="11"/>
  <c r="Y96" i="11"/>
  <c r="Z96" i="11"/>
  <c r="AA96" i="11"/>
  <c r="AB96" i="11"/>
  <c r="AC96" i="11"/>
  <c r="AD96" i="11"/>
  <c r="AE96" i="11"/>
  <c r="AO96" i="11"/>
  <c r="AP96" i="11"/>
  <c r="AQ96" i="11"/>
  <c r="AR96" i="11"/>
  <c r="AS96" i="11"/>
  <c r="AT96" i="11"/>
  <c r="AU96" i="11"/>
  <c r="AV96" i="11"/>
  <c r="AW96" i="11"/>
  <c r="AX96" i="11"/>
  <c r="AY96" i="11"/>
  <c r="AZ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T97" i="11"/>
  <c r="U97" i="11"/>
  <c r="V97" i="11"/>
  <c r="W97" i="11"/>
  <c r="X97" i="11"/>
  <c r="Y97" i="11"/>
  <c r="Z97" i="11"/>
  <c r="AA97" i="11"/>
  <c r="AB97" i="11"/>
  <c r="AC97" i="11"/>
  <c r="AD97" i="11"/>
  <c r="AE97" i="11"/>
  <c r="AO97" i="11"/>
  <c r="AP97" i="11"/>
  <c r="AQ97" i="11"/>
  <c r="AR97" i="11"/>
  <c r="AS97" i="11"/>
  <c r="AT97" i="11"/>
  <c r="AU97" i="11"/>
  <c r="AV97" i="11"/>
  <c r="AW97" i="11"/>
  <c r="AX97" i="11"/>
  <c r="AY97" i="11"/>
  <c r="AZ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T98" i="11"/>
  <c r="U98" i="11"/>
  <c r="V98" i="11"/>
  <c r="W98" i="11"/>
  <c r="X98" i="11"/>
  <c r="Y98" i="11"/>
  <c r="Z98" i="11"/>
  <c r="AA98" i="11"/>
  <c r="AB98" i="11"/>
  <c r="AC98" i="11"/>
  <c r="AD98" i="11"/>
  <c r="AE98" i="11"/>
  <c r="AO98" i="11"/>
  <c r="AP98" i="11"/>
  <c r="AQ98" i="11"/>
  <c r="AR98" i="11"/>
  <c r="AS98" i="11"/>
  <c r="AT98" i="11"/>
  <c r="AU98" i="11"/>
  <c r="AV98" i="11"/>
  <c r="AW98" i="11"/>
  <c r="AX98" i="11"/>
  <c r="AY98" i="11"/>
  <c r="AZ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T99" i="11"/>
  <c r="U99" i="11"/>
  <c r="V99" i="11"/>
  <c r="W99" i="11"/>
  <c r="X99" i="11"/>
  <c r="Y99" i="11"/>
  <c r="Z99" i="11"/>
  <c r="AA99" i="11"/>
  <c r="AB99" i="11"/>
  <c r="AC99" i="11"/>
  <c r="AD99" i="11"/>
  <c r="AE99" i="11"/>
  <c r="AO99" i="11"/>
  <c r="AP99" i="11"/>
  <c r="AQ99" i="11"/>
  <c r="AR99" i="11"/>
  <c r="AS99" i="11"/>
  <c r="AT99" i="11"/>
  <c r="AU99" i="11"/>
  <c r="AV99" i="11"/>
  <c r="AW99" i="11"/>
  <c r="AX99" i="11"/>
  <c r="AY99" i="11"/>
  <c r="AZ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T100" i="11"/>
  <c r="U100" i="11"/>
  <c r="V100" i="11"/>
  <c r="W100" i="11"/>
  <c r="X100" i="11"/>
  <c r="Y100" i="11"/>
  <c r="Z100" i="11"/>
  <c r="AA100" i="11"/>
  <c r="AB100" i="11"/>
  <c r="AC100" i="11"/>
  <c r="AD100" i="11"/>
  <c r="AE100" i="11"/>
  <c r="AO100" i="11"/>
  <c r="AP100" i="11"/>
  <c r="AQ100" i="11"/>
  <c r="AR100" i="11"/>
  <c r="AS100" i="11"/>
  <c r="AT100" i="11"/>
  <c r="AU100" i="11"/>
  <c r="AV100" i="11"/>
  <c r="AW100" i="11"/>
  <c r="AX100" i="11"/>
  <c r="AY100" i="11"/>
  <c r="AZ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T101" i="11"/>
  <c r="U101" i="11"/>
  <c r="V101" i="11"/>
  <c r="W101" i="11"/>
  <c r="X101" i="11"/>
  <c r="Y101" i="11"/>
  <c r="Z101" i="11"/>
  <c r="AA101" i="11"/>
  <c r="AB101" i="11"/>
  <c r="AC101" i="11"/>
  <c r="AD101" i="11"/>
  <c r="AE101" i="11"/>
  <c r="AO101" i="11"/>
  <c r="AP101" i="11"/>
  <c r="AQ101" i="11"/>
  <c r="AR101" i="11"/>
  <c r="AS101" i="11"/>
  <c r="AT101" i="11"/>
  <c r="AU101" i="11"/>
  <c r="AV101" i="11"/>
  <c r="AW101" i="11"/>
  <c r="AX101" i="11"/>
  <c r="AY101" i="11"/>
  <c r="AZ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T102" i="11"/>
  <c r="U102" i="11"/>
  <c r="V102" i="11"/>
  <c r="W102" i="11"/>
  <c r="X102" i="11"/>
  <c r="Y102" i="11"/>
  <c r="Z102" i="11"/>
  <c r="AA102" i="11"/>
  <c r="AB102" i="11"/>
  <c r="AC102" i="11"/>
  <c r="AD102" i="11"/>
  <c r="AE102" i="11"/>
  <c r="AO102" i="11"/>
  <c r="AP102" i="11"/>
  <c r="AQ102" i="11"/>
  <c r="AR102" i="11"/>
  <c r="AS102" i="11"/>
  <c r="AT102" i="11"/>
  <c r="AU102" i="11"/>
  <c r="AV102" i="11"/>
  <c r="AW102" i="11"/>
  <c r="AX102" i="11"/>
  <c r="AY102" i="11"/>
  <c r="AZ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T103" i="11"/>
  <c r="U103" i="11"/>
  <c r="V103" i="11"/>
  <c r="W103" i="11"/>
  <c r="X103" i="11"/>
  <c r="Y103" i="11"/>
  <c r="Z103" i="11"/>
  <c r="AA103" i="11"/>
  <c r="AB103" i="11"/>
  <c r="AC103" i="11"/>
  <c r="AD103" i="11"/>
  <c r="AE103" i="11"/>
  <c r="AO103" i="11"/>
  <c r="AP103" i="11"/>
  <c r="AQ103" i="11"/>
  <c r="AR103" i="11"/>
  <c r="AS103" i="11"/>
  <c r="AT103" i="11"/>
  <c r="AU103" i="11"/>
  <c r="AV103" i="11"/>
  <c r="AW103" i="11"/>
  <c r="AX103" i="11"/>
  <c r="AY103" i="11"/>
  <c r="AZ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T104" i="11"/>
  <c r="U104" i="11"/>
  <c r="V104" i="11"/>
  <c r="W104" i="11"/>
  <c r="X104" i="11"/>
  <c r="Y104" i="11"/>
  <c r="Z104" i="11"/>
  <c r="AA104" i="11"/>
  <c r="AB104" i="11"/>
  <c r="AC104" i="11"/>
  <c r="AD104" i="11"/>
  <c r="AE104" i="11"/>
  <c r="AO104" i="11"/>
  <c r="AP104" i="11"/>
  <c r="AQ104" i="11"/>
  <c r="AR104" i="11"/>
  <c r="AS104" i="11"/>
  <c r="AT104" i="11"/>
  <c r="AU104" i="11"/>
  <c r="AV104" i="11"/>
  <c r="AW104" i="11"/>
  <c r="AX104" i="11"/>
  <c r="AY104" i="11"/>
  <c r="AZ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T105" i="11"/>
  <c r="U105" i="11"/>
  <c r="V105" i="11"/>
  <c r="W105" i="11"/>
  <c r="X105" i="11"/>
  <c r="Y105" i="11"/>
  <c r="Z105" i="11"/>
  <c r="AA105" i="11"/>
  <c r="AB105" i="11"/>
  <c r="AC105" i="11"/>
  <c r="AD105" i="11"/>
  <c r="AE105" i="11"/>
  <c r="AO105" i="11"/>
  <c r="AP105" i="11"/>
  <c r="AQ105" i="11"/>
  <c r="AR105" i="11"/>
  <c r="AS105" i="11"/>
  <c r="AT105" i="11"/>
  <c r="AU105" i="11"/>
  <c r="AV105" i="11"/>
  <c r="AW105" i="11"/>
  <c r="AX105" i="11"/>
  <c r="AY105" i="11"/>
  <c r="AZ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T106" i="11"/>
  <c r="U106" i="11"/>
  <c r="V106" i="11"/>
  <c r="W106" i="11"/>
  <c r="X106" i="11"/>
  <c r="Y106" i="11"/>
  <c r="Z106" i="11"/>
  <c r="AA106" i="11"/>
  <c r="AB106" i="11"/>
  <c r="AC106" i="11"/>
  <c r="AD106" i="11"/>
  <c r="AE106" i="11"/>
  <c r="AO106" i="11"/>
  <c r="AP106" i="11"/>
  <c r="AQ106" i="11"/>
  <c r="AR106" i="11"/>
  <c r="AS106" i="11"/>
  <c r="AT106" i="11"/>
  <c r="AU106" i="11"/>
  <c r="AV106" i="11"/>
  <c r="AW106" i="11"/>
  <c r="AX106" i="11"/>
  <c r="AY106" i="11"/>
  <c r="AZ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T107" i="11"/>
  <c r="U107" i="11"/>
  <c r="V107" i="11"/>
  <c r="W107" i="11"/>
  <c r="X107" i="11"/>
  <c r="Y107" i="11"/>
  <c r="Z107" i="11"/>
  <c r="AA107" i="11"/>
  <c r="AB107" i="11"/>
  <c r="AC107" i="11"/>
  <c r="AD107" i="11"/>
  <c r="AE107" i="11"/>
  <c r="AO107" i="11"/>
  <c r="AP107" i="11"/>
  <c r="AQ107" i="11"/>
  <c r="AR107" i="11"/>
  <c r="AS107" i="11"/>
  <c r="AT107" i="11"/>
  <c r="AU107" i="11"/>
  <c r="AV107" i="11"/>
  <c r="AW107" i="11"/>
  <c r="AX107" i="11"/>
  <c r="AY107" i="11"/>
  <c r="AZ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T108" i="11"/>
  <c r="U108" i="11"/>
  <c r="V108" i="11"/>
  <c r="W108" i="11"/>
  <c r="X108" i="11"/>
  <c r="Y108" i="11"/>
  <c r="Z108" i="11"/>
  <c r="AA108" i="11"/>
  <c r="AB108" i="11"/>
  <c r="AC108" i="11"/>
  <c r="AD108" i="11"/>
  <c r="AE108" i="11"/>
  <c r="AO108" i="11"/>
  <c r="AP108" i="11"/>
  <c r="AQ108" i="11"/>
  <c r="AR108" i="11"/>
  <c r="AS108" i="11"/>
  <c r="AT108" i="11"/>
  <c r="AU108" i="11"/>
  <c r="AV108" i="11"/>
  <c r="AW108" i="11"/>
  <c r="AX108" i="11"/>
  <c r="AY108" i="11"/>
  <c r="AZ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U109" i="11"/>
  <c r="V109" i="11"/>
  <c r="W109" i="11"/>
  <c r="X109" i="11"/>
  <c r="Y109" i="11"/>
  <c r="Z109" i="11"/>
  <c r="AA109" i="11"/>
  <c r="AB109" i="11"/>
  <c r="AC109" i="11"/>
  <c r="AD109" i="11"/>
  <c r="AE109" i="11"/>
  <c r="AO109" i="11"/>
  <c r="AP109" i="11"/>
  <c r="AQ109" i="11"/>
  <c r="AR109" i="11"/>
  <c r="AS109" i="11"/>
  <c r="AT109" i="11"/>
  <c r="AU109" i="11"/>
  <c r="AV109" i="11"/>
  <c r="AW109" i="11"/>
  <c r="AX109" i="11"/>
  <c r="AY109" i="11"/>
  <c r="AZ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U110" i="11"/>
  <c r="V110" i="11"/>
  <c r="W110" i="11"/>
  <c r="X110" i="11"/>
  <c r="Y110" i="11"/>
  <c r="Z110" i="11"/>
  <c r="AA110" i="11"/>
  <c r="AB110" i="11"/>
  <c r="AC110" i="11"/>
  <c r="AD110" i="11"/>
  <c r="AE110" i="11"/>
  <c r="AO110" i="11"/>
  <c r="AP110" i="11"/>
  <c r="AQ110" i="11"/>
  <c r="AR110" i="11"/>
  <c r="AS110" i="11"/>
  <c r="AT110" i="11"/>
  <c r="AU110" i="11"/>
  <c r="AV110" i="11"/>
  <c r="AW110" i="11"/>
  <c r="AX110" i="11"/>
  <c r="AY110" i="11"/>
  <c r="AZ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T111" i="11"/>
  <c r="U111" i="11"/>
  <c r="V111" i="11"/>
  <c r="W111" i="11"/>
  <c r="X111" i="11"/>
  <c r="Y111" i="11"/>
  <c r="Z111" i="11"/>
  <c r="AA111" i="11"/>
  <c r="AB111" i="11"/>
  <c r="AC111" i="11"/>
  <c r="AD111" i="11"/>
  <c r="AE111" i="11"/>
  <c r="AO111" i="11"/>
  <c r="AP111" i="11"/>
  <c r="AQ111" i="11"/>
  <c r="AR111" i="11"/>
  <c r="AS111" i="11"/>
  <c r="AT111" i="11"/>
  <c r="AU111" i="11"/>
  <c r="AV111" i="11"/>
  <c r="AW111" i="11"/>
  <c r="AX111" i="11"/>
  <c r="AY111" i="11"/>
  <c r="AZ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T112" i="11"/>
  <c r="U112" i="11"/>
  <c r="V112" i="11"/>
  <c r="W112" i="11"/>
  <c r="X112" i="11"/>
  <c r="Y112" i="11"/>
  <c r="Z112" i="11"/>
  <c r="AA112" i="11"/>
  <c r="AB112" i="11"/>
  <c r="AC112" i="11"/>
  <c r="AD112" i="11"/>
  <c r="AE112" i="11"/>
  <c r="AO112" i="11"/>
  <c r="AP112" i="11"/>
  <c r="AQ112" i="11"/>
  <c r="AR112" i="11"/>
  <c r="AS112" i="11"/>
  <c r="AT112" i="11"/>
  <c r="AU112" i="11"/>
  <c r="AV112" i="11"/>
  <c r="AW112" i="11"/>
  <c r="AX112" i="11"/>
  <c r="AY112" i="11"/>
  <c r="AZ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T113" i="11"/>
  <c r="U113" i="11"/>
  <c r="V113" i="11"/>
  <c r="W113" i="11"/>
  <c r="X113" i="11"/>
  <c r="Y113" i="11"/>
  <c r="Z113" i="11"/>
  <c r="AA113" i="11"/>
  <c r="AB113" i="11"/>
  <c r="AC113" i="11"/>
  <c r="AD113" i="11"/>
  <c r="AE113" i="11"/>
  <c r="AO113" i="11"/>
  <c r="AP113" i="11"/>
  <c r="AQ113" i="11"/>
  <c r="AR113" i="11"/>
  <c r="AS113" i="11"/>
  <c r="AT113" i="11"/>
  <c r="AU113" i="11"/>
  <c r="AV113" i="11"/>
  <c r="AW113" i="11"/>
  <c r="AX113" i="11"/>
  <c r="AY113" i="11"/>
  <c r="AZ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T114" i="11"/>
  <c r="U114" i="11"/>
  <c r="V114" i="11"/>
  <c r="W114" i="11"/>
  <c r="X114" i="11"/>
  <c r="Y114" i="11"/>
  <c r="Z114" i="11"/>
  <c r="AA114" i="11"/>
  <c r="AB114" i="11"/>
  <c r="AC114" i="11"/>
  <c r="AD114" i="11"/>
  <c r="AE114" i="11"/>
  <c r="AO114" i="11"/>
  <c r="AP114" i="11"/>
  <c r="AQ114" i="11"/>
  <c r="AR114" i="11"/>
  <c r="AS114" i="11"/>
  <c r="AT114" i="11"/>
  <c r="AU114" i="11"/>
  <c r="AV114" i="11"/>
  <c r="AW114" i="11"/>
  <c r="AX114" i="11"/>
  <c r="AY114" i="11"/>
  <c r="AZ114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S115" i="11"/>
  <c r="T115" i="11"/>
  <c r="U115" i="11"/>
  <c r="V115" i="11"/>
  <c r="W115" i="11"/>
  <c r="X115" i="11"/>
  <c r="Y115" i="11"/>
  <c r="Z115" i="11"/>
  <c r="AA115" i="11"/>
  <c r="AB115" i="11"/>
  <c r="AC115" i="11"/>
  <c r="AD115" i="11"/>
  <c r="AE115" i="11"/>
  <c r="AO115" i="11"/>
  <c r="AP115" i="11"/>
  <c r="AQ115" i="11"/>
  <c r="AR115" i="11"/>
  <c r="AS115" i="11"/>
  <c r="AT115" i="11"/>
  <c r="AU115" i="11"/>
  <c r="AV115" i="11"/>
  <c r="AW115" i="11"/>
  <c r="AX115" i="11"/>
  <c r="AY115" i="11"/>
  <c r="AZ115" i="11"/>
  <c r="D116" i="11"/>
  <c r="E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U116" i="11"/>
  <c r="V116" i="11"/>
  <c r="W116" i="11"/>
  <c r="X116" i="11"/>
  <c r="Y116" i="11"/>
  <c r="Z116" i="11"/>
  <c r="AA116" i="11"/>
  <c r="AB116" i="11"/>
  <c r="AC116" i="11"/>
  <c r="AD116" i="11"/>
  <c r="AE116" i="11"/>
  <c r="AO116" i="11"/>
  <c r="AP116" i="11"/>
  <c r="AQ116" i="11"/>
  <c r="AR116" i="11"/>
  <c r="AS116" i="11"/>
  <c r="AT116" i="11"/>
  <c r="AU116" i="11"/>
  <c r="AV116" i="11"/>
  <c r="AW116" i="11"/>
  <c r="AX116" i="11"/>
  <c r="AY116" i="11"/>
  <c r="AZ116" i="11"/>
  <c r="D117" i="11"/>
  <c r="E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U117" i="11"/>
  <c r="V117" i="11"/>
  <c r="W117" i="11"/>
  <c r="X117" i="11"/>
  <c r="Y117" i="11"/>
  <c r="Z117" i="11"/>
  <c r="AA117" i="11"/>
  <c r="AB117" i="11"/>
  <c r="AC117" i="11"/>
  <c r="AD117" i="11"/>
  <c r="AE117" i="11"/>
  <c r="AO117" i="11"/>
  <c r="AP117" i="11"/>
  <c r="AQ117" i="11"/>
  <c r="AR117" i="11"/>
  <c r="AS117" i="11"/>
  <c r="AT117" i="11"/>
  <c r="AU117" i="11"/>
  <c r="AV117" i="11"/>
  <c r="AW117" i="11"/>
  <c r="AX117" i="11"/>
  <c r="AY117" i="11"/>
  <c r="AZ117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U118" i="11"/>
  <c r="V118" i="11"/>
  <c r="W118" i="11"/>
  <c r="X118" i="11"/>
  <c r="Y118" i="11"/>
  <c r="Z118" i="11"/>
  <c r="AA118" i="11"/>
  <c r="AB118" i="11"/>
  <c r="AC118" i="11"/>
  <c r="AD118" i="11"/>
  <c r="AE118" i="11"/>
  <c r="AO118" i="11"/>
  <c r="AP118" i="11"/>
  <c r="AQ118" i="11"/>
  <c r="AR118" i="11"/>
  <c r="AS118" i="11"/>
  <c r="AT118" i="11"/>
  <c r="AU118" i="11"/>
  <c r="AV118" i="11"/>
  <c r="AW118" i="11"/>
  <c r="AX118" i="11"/>
  <c r="AY118" i="11"/>
  <c r="AZ118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U119" i="11"/>
  <c r="V119" i="11"/>
  <c r="W119" i="11"/>
  <c r="X119" i="11"/>
  <c r="Y119" i="11"/>
  <c r="Z119" i="11"/>
  <c r="AA119" i="11"/>
  <c r="AB119" i="11"/>
  <c r="AC119" i="11"/>
  <c r="AD119" i="11"/>
  <c r="AE119" i="11"/>
  <c r="AO119" i="11"/>
  <c r="AP119" i="11"/>
  <c r="AQ119" i="11"/>
  <c r="AR119" i="11"/>
  <c r="AS119" i="11"/>
  <c r="AT119" i="11"/>
  <c r="AU119" i="11"/>
  <c r="AV119" i="11"/>
  <c r="AW119" i="11"/>
  <c r="AX119" i="11"/>
  <c r="AY119" i="11"/>
  <c r="AZ119" i="11"/>
  <c r="D120" i="11"/>
  <c r="E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U120" i="11"/>
  <c r="V120" i="11"/>
  <c r="W120" i="11"/>
  <c r="X120" i="11"/>
  <c r="Y120" i="11"/>
  <c r="Z120" i="11"/>
  <c r="AA120" i="11"/>
  <c r="AB120" i="11"/>
  <c r="AC120" i="11"/>
  <c r="AD120" i="11"/>
  <c r="AE120" i="11"/>
  <c r="AO120" i="11"/>
  <c r="AP120" i="11"/>
  <c r="AQ120" i="11"/>
  <c r="AR120" i="11"/>
  <c r="AS120" i="11"/>
  <c r="AT120" i="11"/>
  <c r="AU120" i="11"/>
  <c r="AV120" i="11"/>
  <c r="AW120" i="11"/>
  <c r="AX120" i="11"/>
  <c r="AY120" i="11"/>
  <c r="AZ120" i="11"/>
  <c r="D121" i="11"/>
  <c r="E121" i="11"/>
  <c r="F121" i="1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S121" i="11"/>
  <c r="T121" i="11"/>
  <c r="U121" i="11"/>
  <c r="V121" i="11"/>
  <c r="W121" i="11"/>
  <c r="X121" i="11"/>
  <c r="Y121" i="11"/>
  <c r="Z121" i="11"/>
  <c r="AA121" i="11"/>
  <c r="AB121" i="11"/>
  <c r="AC121" i="11"/>
  <c r="AD121" i="11"/>
  <c r="AE121" i="11"/>
  <c r="AO121" i="11"/>
  <c r="AP121" i="11"/>
  <c r="AQ121" i="11"/>
  <c r="AR121" i="11"/>
  <c r="AS121" i="11"/>
  <c r="AT121" i="11"/>
  <c r="AU121" i="11"/>
  <c r="AV121" i="11"/>
  <c r="AW121" i="11"/>
  <c r="AX121" i="11"/>
  <c r="AY121" i="11"/>
  <c r="AZ121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U122" i="11"/>
  <c r="V122" i="11"/>
  <c r="W122" i="11"/>
  <c r="X122" i="11"/>
  <c r="Y122" i="11"/>
  <c r="Z122" i="11"/>
  <c r="AA122" i="11"/>
  <c r="AB122" i="11"/>
  <c r="AC122" i="11"/>
  <c r="AD122" i="11"/>
  <c r="AE122" i="11"/>
  <c r="AO122" i="11"/>
  <c r="AP122" i="11"/>
  <c r="AQ122" i="11"/>
  <c r="AR122" i="11"/>
  <c r="AS122" i="11"/>
  <c r="AT122" i="11"/>
  <c r="AU122" i="11"/>
  <c r="AV122" i="11"/>
  <c r="AW122" i="11"/>
  <c r="AX122" i="11"/>
  <c r="AY122" i="11"/>
  <c r="AZ122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S123" i="11"/>
  <c r="T123" i="11"/>
  <c r="U123" i="11"/>
  <c r="V123" i="11"/>
  <c r="W123" i="11"/>
  <c r="X123" i="11"/>
  <c r="Y123" i="11"/>
  <c r="Z123" i="11"/>
  <c r="AA123" i="11"/>
  <c r="AB123" i="11"/>
  <c r="AC123" i="11"/>
  <c r="AD123" i="11"/>
  <c r="AE123" i="11"/>
  <c r="AO123" i="11"/>
  <c r="AP123" i="11"/>
  <c r="AQ123" i="11"/>
  <c r="AR123" i="11"/>
  <c r="AS123" i="11"/>
  <c r="AT123" i="11"/>
  <c r="AU123" i="11"/>
  <c r="AV123" i="11"/>
  <c r="AW123" i="11"/>
  <c r="AX123" i="11"/>
  <c r="AY123" i="11"/>
  <c r="AZ123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S124" i="11"/>
  <c r="T124" i="11"/>
  <c r="U124" i="11"/>
  <c r="V124" i="11"/>
  <c r="W124" i="11"/>
  <c r="X124" i="11"/>
  <c r="Y124" i="11"/>
  <c r="Z124" i="11"/>
  <c r="AA124" i="11"/>
  <c r="AB124" i="11"/>
  <c r="AC124" i="11"/>
  <c r="AD124" i="11"/>
  <c r="AE124" i="11"/>
  <c r="AO124" i="11"/>
  <c r="AP124" i="11"/>
  <c r="AQ124" i="11"/>
  <c r="AR124" i="11"/>
  <c r="AS124" i="11"/>
  <c r="AT124" i="11"/>
  <c r="AU124" i="11"/>
  <c r="AV124" i="11"/>
  <c r="AW124" i="11"/>
  <c r="AX124" i="11"/>
  <c r="AY124" i="11"/>
  <c r="AZ124" i="11"/>
  <c r="D125" i="11"/>
  <c r="E125" i="11"/>
  <c r="F125" i="1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S125" i="11"/>
  <c r="T125" i="11"/>
  <c r="U125" i="11"/>
  <c r="V125" i="11"/>
  <c r="W125" i="11"/>
  <c r="X125" i="11"/>
  <c r="Y125" i="11"/>
  <c r="Z125" i="11"/>
  <c r="AA125" i="11"/>
  <c r="AB125" i="11"/>
  <c r="AC125" i="11"/>
  <c r="AD125" i="11"/>
  <c r="AE125" i="11"/>
  <c r="AO125" i="11"/>
  <c r="AP125" i="11"/>
  <c r="AQ125" i="11"/>
  <c r="AR125" i="11"/>
  <c r="AS125" i="11"/>
  <c r="AT125" i="11"/>
  <c r="AU125" i="11"/>
  <c r="AV125" i="11"/>
  <c r="AW125" i="11"/>
  <c r="AX125" i="11"/>
  <c r="AY125" i="11"/>
  <c r="AZ125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S126" i="11"/>
  <c r="T126" i="11"/>
  <c r="U126" i="11"/>
  <c r="V126" i="11"/>
  <c r="W126" i="11"/>
  <c r="X126" i="11"/>
  <c r="Y126" i="11"/>
  <c r="Z126" i="11"/>
  <c r="AA126" i="11"/>
  <c r="AB126" i="11"/>
  <c r="AC126" i="11"/>
  <c r="AD126" i="11"/>
  <c r="AE126" i="11"/>
  <c r="AO126" i="11"/>
  <c r="AP126" i="11"/>
  <c r="AQ126" i="11"/>
  <c r="AR126" i="11"/>
  <c r="AS126" i="11"/>
  <c r="AT126" i="11"/>
  <c r="AU126" i="11"/>
  <c r="AV126" i="11"/>
  <c r="AW126" i="11"/>
  <c r="AX126" i="11"/>
  <c r="AY126" i="11"/>
  <c r="AZ126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S127" i="11"/>
  <c r="T127" i="11"/>
  <c r="U127" i="11"/>
  <c r="V127" i="11"/>
  <c r="W127" i="11"/>
  <c r="X127" i="11"/>
  <c r="Y127" i="11"/>
  <c r="Z127" i="11"/>
  <c r="AA127" i="11"/>
  <c r="AB127" i="11"/>
  <c r="AC127" i="11"/>
  <c r="AD127" i="11"/>
  <c r="AE127" i="11"/>
  <c r="AO127" i="11"/>
  <c r="AP127" i="11"/>
  <c r="AQ127" i="11"/>
  <c r="AR127" i="11"/>
  <c r="AS127" i="11"/>
  <c r="AT127" i="11"/>
  <c r="AU127" i="11"/>
  <c r="AV127" i="11"/>
  <c r="AW127" i="11"/>
  <c r="AX127" i="11"/>
  <c r="AY127" i="11"/>
  <c r="AZ127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S128" i="11"/>
  <c r="T128" i="11"/>
  <c r="U128" i="11"/>
  <c r="V128" i="11"/>
  <c r="W128" i="11"/>
  <c r="X128" i="11"/>
  <c r="Y128" i="11"/>
  <c r="Z128" i="11"/>
  <c r="AA128" i="11"/>
  <c r="AB128" i="11"/>
  <c r="AC128" i="11"/>
  <c r="AD128" i="11"/>
  <c r="AE128" i="11"/>
  <c r="AO128" i="11"/>
  <c r="AP128" i="11"/>
  <c r="AQ128" i="11"/>
  <c r="AR128" i="11"/>
  <c r="AS128" i="11"/>
  <c r="AT128" i="11"/>
  <c r="AU128" i="11"/>
  <c r="AV128" i="11"/>
  <c r="AW128" i="11"/>
  <c r="AX128" i="11"/>
  <c r="AY128" i="11"/>
  <c r="AZ128" i="11"/>
  <c r="D129" i="11"/>
  <c r="E129" i="11"/>
  <c r="F129" i="1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S129" i="11"/>
  <c r="T129" i="11"/>
  <c r="U129" i="11"/>
  <c r="V129" i="11"/>
  <c r="W129" i="11"/>
  <c r="X129" i="11"/>
  <c r="Y129" i="11"/>
  <c r="Z129" i="11"/>
  <c r="AA129" i="11"/>
  <c r="AB129" i="11"/>
  <c r="AC129" i="11"/>
  <c r="AD129" i="11"/>
  <c r="AE129" i="11"/>
  <c r="AO129" i="11"/>
  <c r="AP129" i="11"/>
  <c r="AQ129" i="11"/>
  <c r="AR129" i="11"/>
  <c r="AS129" i="11"/>
  <c r="AT129" i="11"/>
  <c r="AU129" i="11"/>
  <c r="AV129" i="11"/>
  <c r="AW129" i="11"/>
  <c r="AX129" i="11"/>
  <c r="AY129" i="11"/>
  <c r="AZ129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U130" i="11"/>
  <c r="V130" i="11"/>
  <c r="W130" i="11"/>
  <c r="X130" i="11"/>
  <c r="Y130" i="11"/>
  <c r="Z130" i="11"/>
  <c r="AA130" i="11"/>
  <c r="AB130" i="11"/>
  <c r="AC130" i="11"/>
  <c r="AD130" i="11"/>
  <c r="AE130" i="11"/>
  <c r="AO130" i="11"/>
  <c r="AP130" i="11"/>
  <c r="AQ130" i="11"/>
  <c r="AR130" i="11"/>
  <c r="AS130" i="11"/>
  <c r="AT130" i="11"/>
  <c r="AU130" i="11"/>
  <c r="AV130" i="11"/>
  <c r="AW130" i="11"/>
  <c r="AX130" i="11"/>
  <c r="AY130" i="11"/>
  <c r="AZ130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S131" i="11"/>
  <c r="T131" i="11"/>
  <c r="U131" i="11"/>
  <c r="V131" i="11"/>
  <c r="W131" i="11"/>
  <c r="X131" i="11"/>
  <c r="Y131" i="11"/>
  <c r="Z131" i="11"/>
  <c r="AA131" i="11"/>
  <c r="AB131" i="11"/>
  <c r="AC131" i="11"/>
  <c r="AD131" i="11"/>
  <c r="AE131" i="11"/>
  <c r="AO131" i="11"/>
  <c r="AP131" i="11"/>
  <c r="AQ131" i="11"/>
  <c r="AR131" i="11"/>
  <c r="AS131" i="11"/>
  <c r="AT131" i="11"/>
  <c r="AU131" i="11"/>
  <c r="AV131" i="11"/>
  <c r="AW131" i="11"/>
  <c r="AX131" i="11"/>
  <c r="AY131" i="11"/>
  <c r="AZ131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S132" i="11"/>
  <c r="T132" i="11"/>
  <c r="U132" i="11"/>
  <c r="V132" i="11"/>
  <c r="W132" i="11"/>
  <c r="X132" i="11"/>
  <c r="Y132" i="11"/>
  <c r="Z132" i="11"/>
  <c r="AA132" i="11"/>
  <c r="AB132" i="11"/>
  <c r="AC132" i="11"/>
  <c r="AD132" i="11"/>
  <c r="AE132" i="11"/>
  <c r="AO132" i="11"/>
  <c r="AP132" i="11"/>
  <c r="AQ132" i="11"/>
  <c r="AR132" i="11"/>
  <c r="AS132" i="11"/>
  <c r="AT132" i="11"/>
  <c r="AU132" i="11"/>
  <c r="AV132" i="11"/>
  <c r="AW132" i="11"/>
  <c r="AX132" i="11"/>
  <c r="AY132" i="11"/>
  <c r="AZ132" i="11"/>
  <c r="D133" i="11"/>
  <c r="E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S133" i="11"/>
  <c r="T133" i="11"/>
  <c r="U133" i="11"/>
  <c r="V133" i="11"/>
  <c r="W133" i="11"/>
  <c r="X133" i="11"/>
  <c r="Y133" i="11"/>
  <c r="Z133" i="11"/>
  <c r="AA133" i="11"/>
  <c r="AB133" i="11"/>
  <c r="AC133" i="11"/>
  <c r="AD133" i="11"/>
  <c r="AE133" i="11"/>
  <c r="AO133" i="11"/>
  <c r="AP133" i="11"/>
  <c r="AQ133" i="11"/>
  <c r="AR133" i="11"/>
  <c r="AS133" i="11"/>
  <c r="AT133" i="11"/>
  <c r="AU133" i="11"/>
  <c r="AV133" i="11"/>
  <c r="AW133" i="11"/>
  <c r="AX133" i="11"/>
  <c r="AY133" i="11"/>
  <c r="AZ133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S134" i="11"/>
  <c r="T134" i="11"/>
  <c r="U134" i="11"/>
  <c r="V134" i="11"/>
  <c r="W134" i="11"/>
  <c r="X134" i="11"/>
  <c r="Y134" i="11"/>
  <c r="Z134" i="11"/>
  <c r="AA134" i="11"/>
  <c r="AB134" i="11"/>
  <c r="AC134" i="11"/>
  <c r="AD134" i="11"/>
  <c r="AE134" i="11"/>
  <c r="AO134" i="11"/>
  <c r="AP134" i="11"/>
  <c r="AQ134" i="11"/>
  <c r="AR134" i="11"/>
  <c r="AS134" i="11"/>
  <c r="AT134" i="11"/>
  <c r="AU134" i="11"/>
  <c r="AV134" i="11"/>
  <c r="AW134" i="11"/>
  <c r="AX134" i="11"/>
  <c r="AY134" i="11"/>
  <c r="AZ134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S135" i="11"/>
  <c r="T135" i="11"/>
  <c r="U135" i="11"/>
  <c r="V135" i="11"/>
  <c r="W135" i="11"/>
  <c r="X135" i="11"/>
  <c r="Y135" i="11"/>
  <c r="Z135" i="11"/>
  <c r="AA135" i="11"/>
  <c r="AB135" i="11"/>
  <c r="AC135" i="11"/>
  <c r="AD135" i="11"/>
  <c r="AE135" i="11"/>
  <c r="AO135" i="11"/>
  <c r="AP135" i="11"/>
  <c r="AQ135" i="11"/>
  <c r="AR135" i="11"/>
  <c r="AS135" i="11"/>
  <c r="AT135" i="11"/>
  <c r="AU135" i="11"/>
  <c r="AV135" i="11"/>
  <c r="AW135" i="11"/>
  <c r="AX135" i="11"/>
  <c r="AY135" i="11"/>
  <c r="AZ135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S136" i="11"/>
  <c r="T136" i="11"/>
  <c r="U136" i="11"/>
  <c r="V136" i="11"/>
  <c r="W136" i="11"/>
  <c r="X136" i="11"/>
  <c r="Y136" i="11"/>
  <c r="Z136" i="11"/>
  <c r="AA136" i="11"/>
  <c r="AB136" i="11"/>
  <c r="AC136" i="11"/>
  <c r="AD136" i="11"/>
  <c r="AE136" i="11"/>
  <c r="AO136" i="11"/>
  <c r="AP136" i="11"/>
  <c r="AQ136" i="11"/>
  <c r="AR136" i="11"/>
  <c r="AS136" i="11"/>
  <c r="AT136" i="11"/>
  <c r="AU136" i="11"/>
  <c r="AV136" i="11"/>
  <c r="AW136" i="11"/>
  <c r="AX136" i="11"/>
  <c r="AY136" i="11"/>
  <c r="AZ136" i="11"/>
  <c r="D137" i="11"/>
  <c r="E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S137" i="11"/>
  <c r="T137" i="11"/>
  <c r="U137" i="11"/>
  <c r="V137" i="11"/>
  <c r="W137" i="11"/>
  <c r="X137" i="11"/>
  <c r="Y137" i="11"/>
  <c r="Z137" i="11"/>
  <c r="AA137" i="11"/>
  <c r="AB137" i="11"/>
  <c r="AC137" i="11"/>
  <c r="AD137" i="11"/>
  <c r="AE137" i="11"/>
  <c r="AO137" i="11"/>
  <c r="AP137" i="11"/>
  <c r="AQ137" i="11"/>
  <c r="AR137" i="11"/>
  <c r="AS137" i="11"/>
  <c r="AT137" i="11"/>
  <c r="AU137" i="11"/>
  <c r="AV137" i="11"/>
  <c r="AW137" i="11"/>
  <c r="AX137" i="11"/>
  <c r="AY137" i="11"/>
  <c r="AZ137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S138" i="11"/>
  <c r="T138" i="11"/>
  <c r="U138" i="11"/>
  <c r="V138" i="11"/>
  <c r="W138" i="11"/>
  <c r="X138" i="11"/>
  <c r="Y138" i="11"/>
  <c r="Z138" i="11"/>
  <c r="AA138" i="11"/>
  <c r="AB138" i="11"/>
  <c r="AC138" i="11"/>
  <c r="AD138" i="11"/>
  <c r="AE138" i="11"/>
  <c r="AO138" i="11"/>
  <c r="AP138" i="11"/>
  <c r="AQ138" i="11"/>
  <c r="AR138" i="11"/>
  <c r="AS138" i="11"/>
  <c r="AT138" i="11"/>
  <c r="AU138" i="11"/>
  <c r="AV138" i="11"/>
  <c r="AW138" i="11"/>
  <c r="AX138" i="11"/>
  <c r="AY138" i="11"/>
  <c r="AZ138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S139" i="11"/>
  <c r="T139" i="11"/>
  <c r="U139" i="11"/>
  <c r="V139" i="11"/>
  <c r="W139" i="11"/>
  <c r="X139" i="11"/>
  <c r="Y139" i="11"/>
  <c r="Z139" i="11"/>
  <c r="AA139" i="11"/>
  <c r="AB139" i="11"/>
  <c r="AC139" i="11"/>
  <c r="AD139" i="11"/>
  <c r="AE139" i="11"/>
  <c r="AO139" i="11"/>
  <c r="AP139" i="11"/>
  <c r="AQ139" i="11"/>
  <c r="AR139" i="11"/>
  <c r="AS139" i="11"/>
  <c r="AT139" i="11"/>
  <c r="AU139" i="11"/>
  <c r="AV139" i="11"/>
  <c r="AW139" i="11"/>
  <c r="AX139" i="11"/>
  <c r="AY139" i="11"/>
  <c r="AZ139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D273" i="11"/>
  <c r="E273" i="11"/>
  <c r="F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X10" i="14"/>
  <c r="Y10" i="14"/>
  <c r="Z10" i="14"/>
  <c r="AA10" i="14"/>
  <c r="AB10" i="14"/>
  <c r="AC10" i="14"/>
  <c r="AD10" i="14"/>
  <c r="AE10" i="14"/>
  <c r="AO10" i="14"/>
  <c r="AP10" i="14"/>
  <c r="AQ10" i="14"/>
  <c r="AR10" i="14"/>
  <c r="AS10" i="14"/>
  <c r="AT10" i="14"/>
  <c r="AU10" i="14"/>
  <c r="AV10" i="14"/>
  <c r="AW10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X11" i="14"/>
  <c r="Y11" i="14"/>
  <c r="Z11" i="14"/>
  <c r="AA11" i="14"/>
  <c r="AB11" i="14"/>
  <c r="AC11" i="14"/>
  <c r="AD11" i="14"/>
  <c r="AE11" i="14"/>
  <c r="AO11" i="14"/>
  <c r="AP11" i="14"/>
  <c r="AQ11" i="14"/>
  <c r="AR11" i="14"/>
  <c r="AS11" i="14"/>
  <c r="AT11" i="14"/>
  <c r="AU11" i="14"/>
  <c r="AV11" i="14"/>
  <c r="AW11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X12" i="14"/>
  <c r="Y12" i="14"/>
  <c r="Z12" i="14"/>
  <c r="AA12" i="14"/>
  <c r="AB12" i="14"/>
  <c r="AC12" i="14"/>
  <c r="AD12" i="14"/>
  <c r="AE12" i="14"/>
  <c r="AO12" i="14"/>
  <c r="AP12" i="14"/>
  <c r="AQ12" i="14"/>
  <c r="AR12" i="14"/>
  <c r="AS12" i="14"/>
  <c r="AT12" i="14"/>
  <c r="AU12" i="14"/>
  <c r="AV12" i="14"/>
  <c r="AW12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X13" i="14"/>
  <c r="Y13" i="14"/>
  <c r="Z13" i="14"/>
  <c r="AA13" i="14"/>
  <c r="AB13" i="14"/>
  <c r="AC13" i="14"/>
  <c r="AD13" i="14"/>
  <c r="AE13" i="14"/>
  <c r="AO13" i="14"/>
  <c r="AP13" i="14"/>
  <c r="AQ13" i="14"/>
  <c r="AR13" i="14"/>
  <c r="AS13" i="14"/>
  <c r="AT13" i="14"/>
  <c r="AU13" i="14"/>
  <c r="AV13" i="14"/>
  <c r="AW13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X14" i="14"/>
  <c r="Y14" i="14"/>
  <c r="Z14" i="14"/>
  <c r="AA14" i="14"/>
  <c r="AB14" i="14"/>
  <c r="AC14" i="14"/>
  <c r="AD14" i="14"/>
  <c r="AE14" i="14"/>
  <c r="AO14" i="14"/>
  <c r="AP14" i="14"/>
  <c r="AQ14" i="14"/>
  <c r="AR14" i="14"/>
  <c r="AS14" i="14"/>
  <c r="AT14" i="14"/>
  <c r="AU14" i="14"/>
  <c r="AV14" i="14"/>
  <c r="AW14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X15" i="14"/>
  <c r="Y15" i="14"/>
  <c r="Z15" i="14"/>
  <c r="AA15" i="14"/>
  <c r="AB15" i="14"/>
  <c r="AC15" i="14"/>
  <c r="AD15" i="14"/>
  <c r="AE15" i="14"/>
  <c r="AO15" i="14"/>
  <c r="AP15" i="14"/>
  <c r="AQ15" i="14"/>
  <c r="AR15" i="14"/>
  <c r="AS15" i="14"/>
  <c r="AT15" i="14"/>
  <c r="AU15" i="14"/>
  <c r="AV15" i="14"/>
  <c r="AW15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X16" i="14"/>
  <c r="Y16" i="14"/>
  <c r="Z16" i="14"/>
  <c r="AA16" i="14"/>
  <c r="AB16" i="14"/>
  <c r="AC16" i="14"/>
  <c r="AD16" i="14"/>
  <c r="AE16" i="14"/>
  <c r="AO16" i="14"/>
  <c r="AP16" i="14"/>
  <c r="AQ16" i="14"/>
  <c r="AR16" i="14"/>
  <c r="AS16" i="14"/>
  <c r="AT16" i="14"/>
  <c r="AU16" i="14"/>
  <c r="AV16" i="14"/>
  <c r="AW16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X17" i="14"/>
  <c r="Y17" i="14"/>
  <c r="Z17" i="14"/>
  <c r="AA17" i="14"/>
  <c r="AB17" i="14"/>
  <c r="AC17" i="14"/>
  <c r="AD17" i="14"/>
  <c r="AE17" i="14"/>
  <c r="AO17" i="14"/>
  <c r="AP17" i="14"/>
  <c r="AQ17" i="14"/>
  <c r="AR17" i="14"/>
  <c r="AS17" i="14"/>
  <c r="AT17" i="14"/>
  <c r="AU17" i="14"/>
  <c r="AV17" i="14"/>
  <c r="AW17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X18" i="14"/>
  <c r="Y18" i="14"/>
  <c r="Z18" i="14"/>
  <c r="AA18" i="14"/>
  <c r="AB18" i="14"/>
  <c r="AC18" i="14"/>
  <c r="AD18" i="14"/>
  <c r="AE18" i="14"/>
  <c r="AO18" i="14"/>
  <c r="AP18" i="14"/>
  <c r="AQ18" i="14"/>
  <c r="AR18" i="14"/>
  <c r="AS18" i="14"/>
  <c r="AT18" i="14"/>
  <c r="AU18" i="14"/>
  <c r="AV18" i="14"/>
  <c r="AW18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X19" i="14"/>
  <c r="Y19" i="14"/>
  <c r="Z19" i="14"/>
  <c r="AA19" i="14"/>
  <c r="AB19" i="14"/>
  <c r="AC19" i="14"/>
  <c r="AD19" i="14"/>
  <c r="AE19" i="14"/>
  <c r="AO19" i="14"/>
  <c r="AP19" i="14"/>
  <c r="AQ19" i="14"/>
  <c r="AR19" i="14"/>
  <c r="AS19" i="14"/>
  <c r="AT19" i="14"/>
  <c r="AU19" i="14"/>
  <c r="AV19" i="14"/>
  <c r="AW19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X20" i="14"/>
  <c r="Y20" i="14"/>
  <c r="Z20" i="14"/>
  <c r="AA20" i="14"/>
  <c r="AB20" i="14"/>
  <c r="AC20" i="14"/>
  <c r="AD20" i="14"/>
  <c r="AE20" i="14"/>
  <c r="AO20" i="14"/>
  <c r="AP20" i="14"/>
  <c r="AQ20" i="14"/>
  <c r="AR20" i="14"/>
  <c r="AS20" i="14"/>
  <c r="AT20" i="14"/>
  <c r="AU20" i="14"/>
  <c r="AV20" i="14"/>
  <c r="AW20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X21" i="14"/>
  <c r="Y21" i="14"/>
  <c r="Z21" i="14"/>
  <c r="AA21" i="14"/>
  <c r="AB21" i="14"/>
  <c r="AC21" i="14"/>
  <c r="AD21" i="14"/>
  <c r="AE21" i="14"/>
  <c r="AO21" i="14"/>
  <c r="AP21" i="14"/>
  <c r="AQ21" i="14"/>
  <c r="AR21" i="14"/>
  <c r="AS21" i="14"/>
  <c r="AT21" i="14"/>
  <c r="AU21" i="14"/>
  <c r="AV21" i="14"/>
  <c r="AW21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X22" i="14"/>
  <c r="Y22" i="14"/>
  <c r="Z22" i="14"/>
  <c r="AA22" i="14"/>
  <c r="AB22" i="14"/>
  <c r="AC22" i="14"/>
  <c r="AD22" i="14"/>
  <c r="AE22" i="14"/>
  <c r="AO22" i="14"/>
  <c r="AP22" i="14"/>
  <c r="AQ22" i="14"/>
  <c r="AR22" i="14"/>
  <c r="AS22" i="14"/>
  <c r="AT22" i="14"/>
  <c r="AU22" i="14"/>
  <c r="AV22" i="14"/>
  <c r="AW22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X23" i="14"/>
  <c r="Y23" i="14"/>
  <c r="Z23" i="14"/>
  <c r="AA23" i="14"/>
  <c r="AB23" i="14"/>
  <c r="AC23" i="14"/>
  <c r="AD23" i="14"/>
  <c r="AE23" i="14"/>
  <c r="AO23" i="14"/>
  <c r="AP23" i="14"/>
  <c r="AQ23" i="14"/>
  <c r="AR23" i="14"/>
  <c r="AS23" i="14"/>
  <c r="AT23" i="14"/>
  <c r="AU23" i="14"/>
  <c r="AV23" i="14"/>
  <c r="AW23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X24" i="14"/>
  <c r="Y24" i="14"/>
  <c r="Z24" i="14"/>
  <c r="AA24" i="14"/>
  <c r="AB24" i="14"/>
  <c r="AC24" i="14"/>
  <c r="AD24" i="14"/>
  <c r="AE24" i="14"/>
  <c r="AO24" i="14"/>
  <c r="AP24" i="14"/>
  <c r="AQ24" i="14"/>
  <c r="AR24" i="14"/>
  <c r="AS24" i="14"/>
  <c r="AT24" i="14"/>
  <c r="AU24" i="14"/>
  <c r="AV24" i="14"/>
  <c r="AW24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X25" i="14"/>
  <c r="Y25" i="14"/>
  <c r="Z25" i="14"/>
  <c r="AA25" i="14"/>
  <c r="AB25" i="14"/>
  <c r="AC25" i="14"/>
  <c r="AD25" i="14"/>
  <c r="AE25" i="14"/>
  <c r="AO25" i="14"/>
  <c r="AP25" i="14"/>
  <c r="AQ25" i="14"/>
  <c r="AR25" i="14"/>
  <c r="AS25" i="14"/>
  <c r="AT25" i="14"/>
  <c r="AU25" i="14"/>
  <c r="AV25" i="14"/>
  <c r="AW25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X26" i="14"/>
  <c r="Y26" i="14"/>
  <c r="Z26" i="14"/>
  <c r="AA26" i="14"/>
  <c r="AB26" i="14"/>
  <c r="AC26" i="14"/>
  <c r="AD26" i="14"/>
  <c r="AE26" i="14"/>
  <c r="AO26" i="14"/>
  <c r="AP26" i="14"/>
  <c r="AQ26" i="14"/>
  <c r="AR26" i="14"/>
  <c r="AS26" i="14"/>
  <c r="AT26" i="14"/>
  <c r="AU26" i="14"/>
  <c r="AV26" i="14"/>
  <c r="AW26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X27" i="14"/>
  <c r="Y27" i="14"/>
  <c r="Z27" i="14"/>
  <c r="AA27" i="14"/>
  <c r="AB27" i="14"/>
  <c r="AC27" i="14"/>
  <c r="AD27" i="14"/>
  <c r="AE27" i="14"/>
  <c r="AO27" i="14"/>
  <c r="AP27" i="14"/>
  <c r="AQ27" i="14"/>
  <c r="AR27" i="14"/>
  <c r="AS27" i="14"/>
  <c r="AT27" i="14"/>
  <c r="AU27" i="14"/>
  <c r="AV27" i="14"/>
  <c r="AW27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X28" i="14"/>
  <c r="Y28" i="14"/>
  <c r="Z28" i="14"/>
  <c r="AA28" i="14"/>
  <c r="AB28" i="14"/>
  <c r="AC28" i="14"/>
  <c r="AD28" i="14"/>
  <c r="AE28" i="14"/>
  <c r="AO28" i="14"/>
  <c r="AP28" i="14"/>
  <c r="AQ28" i="14"/>
  <c r="AR28" i="14"/>
  <c r="AS28" i="14"/>
  <c r="AT28" i="14"/>
  <c r="AU28" i="14"/>
  <c r="AV28" i="14"/>
  <c r="AW28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X29" i="14"/>
  <c r="Y29" i="14"/>
  <c r="Z29" i="14"/>
  <c r="AA29" i="14"/>
  <c r="AB29" i="14"/>
  <c r="AC29" i="14"/>
  <c r="AD29" i="14"/>
  <c r="AE29" i="14"/>
  <c r="AO29" i="14"/>
  <c r="AP29" i="14"/>
  <c r="AQ29" i="14"/>
  <c r="AR29" i="14"/>
  <c r="AS29" i="14"/>
  <c r="AT29" i="14"/>
  <c r="AU29" i="14"/>
  <c r="AV29" i="14"/>
  <c r="AW29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X30" i="14"/>
  <c r="Y30" i="14"/>
  <c r="Z30" i="14"/>
  <c r="AA30" i="14"/>
  <c r="AB30" i="14"/>
  <c r="AC30" i="14"/>
  <c r="AD30" i="14"/>
  <c r="AE30" i="14"/>
  <c r="AO30" i="14"/>
  <c r="AP30" i="14"/>
  <c r="AQ30" i="14"/>
  <c r="AR30" i="14"/>
  <c r="AS30" i="14"/>
  <c r="AT30" i="14"/>
  <c r="AU30" i="14"/>
  <c r="AV30" i="14"/>
  <c r="AW30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X31" i="14"/>
  <c r="Y31" i="14"/>
  <c r="Z31" i="14"/>
  <c r="AA31" i="14"/>
  <c r="AB31" i="14"/>
  <c r="AC31" i="14"/>
  <c r="AD31" i="14"/>
  <c r="AE31" i="14"/>
  <c r="AO31" i="14"/>
  <c r="AP31" i="14"/>
  <c r="AQ31" i="14"/>
  <c r="AR31" i="14"/>
  <c r="AS31" i="14"/>
  <c r="AT31" i="14"/>
  <c r="AU31" i="14"/>
  <c r="AV31" i="14"/>
  <c r="AW31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X32" i="14"/>
  <c r="Y32" i="14"/>
  <c r="Z32" i="14"/>
  <c r="AA32" i="14"/>
  <c r="AB32" i="14"/>
  <c r="AC32" i="14"/>
  <c r="AD32" i="14"/>
  <c r="AE32" i="14"/>
  <c r="AO32" i="14"/>
  <c r="AP32" i="14"/>
  <c r="AQ32" i="14"/>
  <c r="AR32" i="14"/>
  <c r="AS32" i="14"/>
  <c r="AT32" i="14"/>
  <c r="AU32" i="14"/>
  <c r="AV32" i="14"/>
  <c r="AW32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X33" i="14"/>
  <c r="Y33" i="14"/>
  <c r="Z33" i="14"/>
  <c r="AA33" i="14"/>
  <c r="AB33" i="14"/>
  <c r="AC33" i="14"/>
  <c r="AD33" i="14"/>
  <c r="AE33" i="14"/>
  <c r="AO33" i="14"/>
  <c r="AP33" i="14"/>
  <c r="AQ33" i="14"/>
  <c r="AR33" i="14"/>
  <c r="AS33" i="14"/>
  <c r="AT33" i="14"/>
  <c r="AU33" i="14"/>
  <c r="AV33" i="14"/>
  <c r="AW33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X34" i="14"/>
  <c r="Y34" i="14"/>
  <c r="Z34" i="14"/>
  <c r="AA34" i="14"/>
  <c r="AB34" i="14"/>
  <c r="AC34" i="14"/>
  <c r="AD34" i="14"/>
  <c r="AE34" i="14"/>
  <c r="AO34" i="14"/>
  <c r="AP34" i="14"/>
  <c r="AQ34" i="14"/>
  <c r="AR34" i="14"/>
  <c r="AS34" i="14"/>
  <c r="AT34" i="14"/>
  <c r="AU34" i="14"/>
  <c r="AV34" i="14"/>
  <c r="AW34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X35" i="14"/>
  <c r="Y35" i="14"/>
  <c r="Z35" i="14"/>
  <c r="AA35" i="14"/>
  <c r="AB35" i="14"/>
  <c r="AC35" i="14"/>
  <c r="AD35" i="14"/>
  <c r="AE35" i="14"/>
  <c r="AO35" i="14"/>
  <c r="AP35" i="14"/>
  <c r="AQ35" i="14"/>
  <c r="AR35" i="14"/>
  <c r="AS35" i="14"/>
  <c r="AT35" i="14"/>
  <c r="AU35" i="14"/>
  <c r="AV35" i="14"/>
  <c r="AW35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X36" i="14"/>
  <c r="Y36" i="14"/>
  <c r="Z36" i="14"/>
  <c r="AA36" i="14"/>
  <c r="AB36" i="14"/>
  <c r="AC36" i="14"/>
  <c r="AD36" i="14"/>
  <c r="AE36" i="14"/>
  <c r="AO36" i="14"/>
  <c r="AP36" i="14"/>
  <c r="AQ36" i="14"/>
  <c r="AR36" i="14"/>
  <c r="AS36" i="14"/>
  <c r="AT36" i="14"/>
  <c r="AU36" i="14"/>
  <c r="AV36" i="14"/>
  <c r="AW36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X37" i="14"/>
  <c r="Y37" i="14"/>
  <c r="Z37" i="14"/>
  <c r="AA37" i="14"/>
  <c r="AB37" i="14"/>
  <c r="AC37" i="14"/>
  <c r="AD37" i="14"/>
  <c r="AE37" i="14"/>
  <c r="AO37" i="14"/>
  <c r="AP37" i="14"/>
  <c r="AQ37" i="14"/>
  <c r="AR37" i="14"/>
  <c r="AS37" i="14"/>
  <c r="AT37" i="14"/>
  <c r="AU37" i="14"/>
  <c r="AV37" i="14"/>
  <c r="AW37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X38" i="14"/>
  <c r="Y38" i="14"/>
  <c r="Z38" i="14"/>
  <c r="AA38" i="14"/>
  <c r="AB38" i="14"/>
  <c r="AC38" i="14"/>
  <c r="AD38" i="14"/>
  <c r="AE38" i="14"/>
  <c r="AO38" i="14"/>
  <c r="AP38" i="14"/>
  <c r="AQ38" i="14"/>
  <c r="AR38" i="14"/>
  <c r="AS38" i="14"/>
  <c r="AT38" i="14"/>
  <c r="AU38" i="14"/>
  <c r="AV38" i="14"/>
  <c r="AW38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X39" i="14"/>
  <c r="Y39" i="14"/>
  <c r="Z39" i="14"/>
  <c r="AA39" i="14"/>
  <c r="AB39" i="14"/>
  <c r="AC39" i="14"/>
  <c r="AD39" i="14"/>
  <c r="AE39" i="14"/>
  <c r="AO39" i="14"/>
  <c r="AP39" i="14"/>
  <c r="AQ39" i="14"/>
  <c r="AR39" i="14"/>
  <c r="AS39" i="14"/>
  <c r="AT39" i="14"/>
  <c r="AU39" i="14"/>
  <c r="AV39" i="14"/>
  <c r="AW39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X40" i="14"/>
  <c r="Y40" i="14"/>
  <c r="Z40" i="14"/>
  <c r="AA40" i="14"/>
  <c r="AB40" i="14"/>
  <c r="AC40" i="14"/>
  <c r="AD40" i="14"/>
  <c r="AE40" i="14"/>
  <c r="AO40" i="14"/>
  <c r="AP40" i="14"/>
  <c r="AQ40" i="14"/>
  <c r="AR40" i="14"/>
  <c r="AS40" i="14"/>
  <c r="AT40" i="14"/>
  <c r="AU40" i="14"/>
  <c r="AV40" i="14"/>
  <c r="AW40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X41" i="14"/>
  <c r="Y41" i="14"/>
  <c r="Z41" i="14"/>
  <c r="AA41" i="14"/>
  <c r="AB41" i="14"/>
  <c r="AC41" i="14"/>
  <c r="AD41" i="14"/>
  <c r="AE41" i="14"/>
  <c r="AO41" i="14"/>
  <c r="AP41" i="14"/>
  <c r="AQ41" i="14"/>
  <c r="AR41" i="14"/>
  <c r="AS41" i="14"/>
  <c r="AT41" i="14"/>
  <c r="AU41" i="14"/>
  <c r="AV41" i="14"/>
  <c r="AW41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X42" i="14"/>
  <c r="Y42" i="14"/>
  <c r="Z42" i="14"/>
  <c r="AA42" i="14"/>
  <c r="AB42" i="14"/>
  <c r="AC42" i="14"/>
  <c r="AD42" i="14"/>
  <c r="AE42" i="14"/>
  <c r="AO42" i="14"/>
  <c r="AP42" i="14"/>
  <c r="AQ42" i="14"/>
  <c r="AR42" i="14"/>
  <c r="AS42" i="14"/>
  <c r="AT42" i="14"/>
  <c r="AU42" i="14"/>
  <c r="AV42" i="14"/>
  <c r="AW42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X43" i="14"/>
  <c r="Y43" i="14"/>
  <c r="Z43" i="14"/>
  <c r="AA43" i="14"/>
  <c r="AB43" i="14"/>
  <c r="AC43" i="14"/>
  <c r="AD43" i="14"/>
  <c r="AE43" i="14"/>
  <c r="AO43" i="14"/>
  <c r="AP43" i="14"/>
  <c r="AQ43" i="14"/>
  <c r="AR43" i="14"/>
  <c r="AS43" i="14"/>
  <c r="AT43" i="14"/>
  <c r="AU43" i="14"/>
  <c r="AV43" i="14"/>
  <c r="AW43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X44" i="14"/>
  <c r="Y44" i="14"/>
  <c r="Z44" i="14"/>
  <c r="AA44" i="14"/>
  <c r="AB44" i="14"/>
  <c r="AC44" i="14"/>
  <c r="AD44" i="14"/>
  <c r="AE44" i="14"/>
  <c r="AO44" i="14"/>
  <c r="AP44" i="14"/>
  <c r="AQ44" i="14"/>
  <c r="AR44" i="14"/>
  <c r="AS44" i="14"/>
  <c r="AT44" i="14"/>
  <c r="AU44" i="14"/>
  <c r="AV44" i="14"/>
  <c r="AW44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X45" i="14"/>
  <c r="Y45" i="14"/>
  <c r="Z45" i="14"/>
  <c r="AA45" i="14"/>
  <c r="AB45" i="14"/>
  <c r="AC45" i="14"/>
  <c r="AD45" i="14"/>
  <c r="AE45" i="14"/>
  <c r="AO45" i="14"/>
  <c r="AP45" i="14"/>
  <c r="AQ45" i="14"/>
  <c r="AR45" i="14"/>
  <c r="AS45" i="14"/>
  <c r="AT45" i="14"/>
  <c r="AU45" i="14"/>
  <c r="AV45" i="14"/>
  <c r="AW45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X46" i="14"/>
  <c r="Y46" i="14"/>
  <c r="Z46" i="14"/>
  <c r="AA46" i="14"/>
  <c r="AB46" i="14"/>
  <c r="AC46" i="14"/>
  <c r="AD46" i="14"/>
  <c r="AE46" i="14"/>
  <c r="AO46" i="14"/>
  <c r="AP46" i="14"/>
  <c r="AQ46" i="14"/>
  <c r="AR46" i="14"/>
  <c r="AS46" i="14"/>
  <c r="AT46" i="14"/>
  <c r="AU46" i="14"/>
  <c r="AV46" i="14"/>
  <c r="AW46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X47" i="14"/>
  <c r="Y47" i="14"/>
  <c r="Z47" i="14"/>
  <c r="AA47" i="14"/>
  <c r="AB47" i="14"/>
  <c r="AC47" i="14"/>
  <c r="AD47" i="14"/>
  <c r="AE47" i="14"/>
  <c r="AO47" i="14"/>
  <c r="AP47" i="14"/>
  <c r="AQ47" i="14"/>
  <c r="AR47" i="14"/>
  <c r="AS47" i="14"/>
  <c r="AT47" i="14"/>
  <c r="AU47" i="14"/>
  <c r="AV47" i="14"/>
  <c r="AW47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X48" i="14"/>
  <c r="Y48" i="14"/>
  <c r="Z48" i="14"/>
  <c r="AA48" i="14"/>
  <c r="AB48" i="14"/>
  <c r="AC48" i="14"/>
  <c r="AD48" i="14"/>
  <c r="AE48" i="14"/>
  <c r="AO48" i="14"/>
  <c r="AP48" i="14"/>
  <c r="AQ48" i="14"/>
  <c r="AR48" i="14"/>
  <c r="AS48" i="14"/>
  <c r="AT48" i="14"/>
  <c r="AU48" i="14"/>
  <c r="AV48" i="14"/>
  <c r="AW48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X49" i="14"/>
  <c r="Y49" i="14"/>
  <c r="Z49" i="14"/>
  <c r="AA49" i="14"/>
  <c r="AB49" i="14"/>
  <c r="AC49" i="14"/>
  <c r="AD49" i="14"/>
  <c r="AE49" i="14"/>
  <c r="AO49" i="14"/>
  <c r="AP49" i="14"/>
  <c r="AQ49" i="14"/>
  <c r="AR49" i="14"/>
  <c r="AS49" i="14"/>
  <c r="AT49" i="14"/>
  <c r="AU49" i="14"/>
  <c r="AV49" i="14"/>
  <c r="AW49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X50" i="14"/>
  <c r="Y50" i="14"/>
  <c r="Z50" i="14"/>
  <c r="AA50" i="14"/>
  <c r="AB50" i="14"/>
  <c r="AC50" i="14"/>
  <c r="AD50" i="14"/>
  <c r="AE50" i="14"/>
  <c r="AO50" i="14"/>
  <c r="AP50" i="14"/>
  <c r="AQ50" i="14"/>
  <c r="AR50" i="14"/>
  <c r="AS50" i="14"/>
  <c r="AT50" i="14"/>
  <c r="AU50" i="14"/>
  <c r="AV50" i="14"/>
  <c r="AW50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X51" i="14"/>
  <c r="Y51" i="14"/>
  <c r="Z51" i="14"/>
  <c r="AA51" i="14"/>
  <c r="AB51" i="14"/>
  <c r="AC51" i="14"/>
  <c r="AD51" i="14"/>
  <c r="AE51" i="14"/>
  <c r="AO51" i="14"/>
  <c r="AP51" i="14"/>
  <c r="AQ51" i="14"/>
  <c r="AR51" i="14"/>
  <c r="AS51" i="14"/>
  <c r="AT51" i="14"/>
  <c r="AU51" i="14"/>
  <c r="AV51" i="14"/>
  <c r="AW51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X52" i="14"/>
  <c r="Y52" i="14"/>
  <c r="Z52" i="14"/>
  <c r="AA52" i="14"/>
  <c r="AB52" i="14"/>
  <c r="AC52" i="14"/>
  <c r="AD52" i="14"/>
  <c r="AE52" i="14"/>
  <c r="AO52" i="14"/>
  <c r="AP52" i="14"/>
  <c r="AQ52" i="14"/>
  <c r="AR52" i="14"/>
  <c r="AS52" i="14"/>
  <c r="AT52" i="14"/>
  <c r="AU52" i="14"/>
  <c r="AV52" i="14"/>
  <c r="AW52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X53" i="14"/>
  <c r="Y53" i="14"/>
  <c r="Z53" i="14"/>
  <c r="AA53" i="14"/>
  <c r="AB53" i="14"/>
  <c r="AC53" i="14"/>
  <c r="AD53" i="14"/>
  <c r="AE53" i="14"/>
  <c r="AO53" i="14"/>
  <c r="AP53" i="14"/>
  <c r="AQ53" i="14"/>
  <c r="AR53" i="14"/>
  <c r="AS53" i="14"/>
  <c r="AT53" i="14"/>
  <c r="AU53" i="14"/>
  <c r="AV53" i="14"/>
  <c r="AW53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X54" i="14"/>
  <c r="Y54" i="14"/>
  <c r="Z54" i="14"/>
  <c r="AA54" i="14"/>
  <c r="AB54" i="14"/>
  <c r="AC54" i="14"/>
  <c r="AD54" i="14"/>
  <c r="AE54" i="14"/>
  <c r="AO54" i="14"/>
  <c r="AP54" i="14"/>
  <c r="AQ54" i="14"/>
  <c r="AR54" i="14"/>
  <c r="AS54" i="14"/>
  <c r="AT54" i="14"/>
  <c r="AU54" i="14"/>
  <c r="AV54" i="14"/>
  <c r="AW54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X55" i="14"/>
  <c r="Y55" i="14"/>
  <c r="Z55" i="14"/>
  <c r="AA55" i="14"/>
  <c r="AB55" i="14"/>
  <c r="AC55" i="14"/>
  <c r="AD55" i="14"/>
  <c r="AE55" i="14"/>
  <c r="AO55" i="14"/>
  <c r="AP55" i="14"/>
  <c r="AQ55" i="14"/>
  <c r="AR55" i="14"/>
  <c r="AS55" i="14"/>
  <c r="AT55" i="14"/>
  <c r="AU55" i="14"/>
  <c r="AV55" i="14"/>
  <c r="AW55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X56" i="14"/>
  <c r="Y56" i="14"/>
  <c r="Z56" i="14"/>
  <c r="AA56" i="14"/>
  <c r="AB56" i="14"/>
  <c r="AC56" i="14"/>
  <c r="AD56" i="14"/>
  <c r="AE56" i="14"/>
  <c r="AO56" i="14"/>
  <c r="AP56" i="14"/>
  <c r="AQ56" i="14"/>
  <c r="AR56" i="14"/>
  <c r="AS56" i="14"/>
  <c r="AT56" i="14"/>
  <c r="AU56" i="14"/>
  <c r="AV56" i="14"/>
  <c r="AW56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X57" i="14"/>
  <c r="Y57" i="14"/>
  <c r="Z57" i="14"/>
  <c r="AA57" i="14"/>
  <c r="AB57" i="14"/>
  <c r="AC57" i="14"/>
  <c r="AD57" i="14"/>
  <c r="AE57" i="14"/>
  <c r="AO57" i="14"/>
  <c r="AP57" i="14"/>
  <c r="AQ57" i="14"/>
  <c r="AR57" i="14"/>
  <c r="AS57" i="14"/>
  <c r="AT57" i="14"/>
  <c r="AU57" i="14"/>
  <c r="AV57" i="14"/>
  <c r="AW57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X58" i="14"/>
  <c r="Y58" i="14"/>
  <c r="Z58" i="14"/>
  <c r="AA58" i="14"/>
  <c r="AB58" i="14"/>
  <c r="AC58" i="14"/>
  <c r="AD58" i="14"/>
  <c r="AE58" i="14"/>
  <c r="AO58" i="14"/>
  <c r="AP58" i="14"/>
  <c r="AQ58" i="14"/>
  <c r="AR58" i="14"/>
  <c r="AS58" i="14"/>
  <c r="AT58" i="14"/>
  <c r="AU58" i="14"/>
  <c r="AV58" i="14"/>
  <c r="AW58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X59" i="14"/>
  <c r="Y59" i="14"/>
  <c r="Z59" i="14"/>
  <c r="AA59" i="14"/>
  <c r="AB59" i="14"/>
  <c r="AC59" i="14"/>
  <c r="AD59" i="14"/>
  <c r="AE59" i="14"/>
  <c r="AO59" i="14"/>
  <c r="AP59" i="14"/>
  <c r="AQ59" i="14"/>
  <c r="AR59" i="14"/>
  <c r="AS59" i="14"/>
  <c r="AT59" i="14"/>
  <c r="AU59" i="14"/>
  <c r="AV59" i="14"/>
  <c r="AW59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X60" i="14"/>
  <c r="Y60" i="14"/>
  <c r="Z60" i="14"/>
  <c r="AA60" i="14"/>
  <c r="AB60" i="14"/>
  <c r="AC60" i="14"/>
  <c r="AD60" i="14"/>
  <c r="AE60" i="14"/>
  <c r="AO60" i="14"/>
  <c r="AP60" i="14"/>
  <c r="AQ60" i="14"/>
  <c r="AR60" i="14"/>
  <c r="AS60" i="14"/>
  <c r="AT60" i="14"/>
  <c r="AU60" i="14"/>
  <c r="AV60" i="14"/>
  <c r="AW60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X61" i="14"/>
  <c r="Y61" i="14"/>
  <c r="Z61" i="14"/>
  <c r="AA61" i="14"/>
  <c r="AB61" i="14"/>
  <c r="AC61" i="14"/>
  <c r="AD61" i="14"/>
  <c r="AE61" i="14"/>
  <c r="AO61" i="14"/>
  <c r="AP61" i="14"/>
  <c r="AQ61" i="14"/>
  <c r="AR61" i="14"/>
  <c r="AS61" i="14"/>
  <c r="AT61" i="14"/>
  <c r="AU61" i="14"/>
  <c r="AV61" i="14"/>
  <c r="AW61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X62" i="14"/>
  <c r="Y62" i="14"/>
  <c r="Z62" i="14"/>
  <c r="AA62" i="14"/>
  <c r="AB62" i="14"/>
  <c r="AC62" i="14"/>
  <c r="AD62" i="14"/>
  <c r="AE62" i="14"/>
  <c r="AO62" i="14"/>
  <c r="AP62" i="14"/>
  <c r="AQ62" i="14"/>
  <c r="AR62" i="14"/>
  <c r="AS62" i="14"/>
  <c r="AT62" i="14"/>
  <c r="AU62" i="14"/>
  <c r="AV62" i="14"/>
  <c r="AW62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X63" i="14"/>
  <c r="Y63" i="14"/>
  <c r="Z63" i="14"/>
  <c r="AA63" i="14"/>
  <c r="AB63" i="14"/>
  <c r="AC63" i="14"/>
  <c r="AD63" i="14"/>
  <c r="AE63" i="14"/>
  <c r="AO63" i="14"/>
  <c r="AP63" i="14"/>
  <c r="AQ63" i="14"/>
  <c r="AR63" i="14"/>
  <c r="AS63" i="14"/>
  <c r="AT63" i="14"/>
  <c r="AU63" i="14"/>
  <c r="AV63" i="14"/>
  <c r="AW63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X64" i="14"/>
  <c r="Y64" i="14"/>
  <c r="Z64" i="14"/>
  <c r="AA64" i="14"/>
  <c r="AB64" i="14"/>
  <c r="AC64" i="14"/>
  <c r="AD64" i="14"/>
  <c r="AE64" i="14"/>
  <c r="AO64" i="14"/>
  <c r="AP64" i="14"/>
  <c r="AQ64" i="14"/>
  <c r="AR64" i="14"/>
  <c r="AS64" i="14"/>
  <c r="AT64" i="14"/>
  <c r="AU64" i="14"/>
  <c r="AV64" i="14"/>
  <c r="AW64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X65" i="14"/>
  <c r="Y65" i="14"/>
  <c r="Z65" i="14"/>
  <c r="AA65" i="14"/>
  <c r="AB65" i="14"/>
  <c r="AC65" i="14"/>
  <c r="AD65" i="14"/>
  <c r="AE65" i="14"/>
  <c r="AO65" i="14"/>
  <c r="AP65" i="14"/>
  <c r="AQ65" i="14"/>
  <c r="AR65" i="14"/>
  <c r="AS65" i="14"/>
  <c r="AT65" i="14"/>
  <c r="AU65" i="14"/>
  <c r="AV65" i="14"/>
  <c r="AW65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X66" i="14"/>
  <c r="Y66" i="14"/>
  <c r="Z66" i="14"/>
  <c r="AA66" i="14"/>
  <c r="AB66" i="14"/>
  <c r="AC66" i="14"/>
  <c r="AD66" i="14"/>
  <c r="AE66" i="14"/>
  <c r="AO66" i="14"/>
  <c r="AP66" i="14"/>
  <c r="AQ66" i="14"/>
  <c r="AR66" i="14"/>
  <c r="AS66" i="14"/>
  <c r="AT66" i="14"/>
  <c r="AU66" i="14"/>
  <c r="AV66" i="14"/>
  <c r="AW66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X67" i="14"/>
  <c r="Y67" i="14"/>
  <c r="Z67" i="14"/>
  <c r="AA67" i="14"/>
  <c r="AB67" i="14"/>
  <c r="AC67" i="14"/>
  <c r="AD67" i="14"/>
  <c r="AE67" i="14"/>
  <c r="AO67" i="14"/>
  <c r="AP67" i="14"/>
  <c r="AQ67" i="14"/>
  <c r="AR67" i="14"/>
  <c r="AS67" i="14"/>
  <c r="AT67" i="14"/>
  <c r="AU67" i="14"/>
  <c r="AV67" i="14"/>
  <c r="AW67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X68" i="14"/>
  <c r="Y68" i="14"/>
  <c r="Z68" i="14"/>
  <c r="AA68" i="14"/>
  <c r="AB68" i="14"/>
  <c r="AC68" i="14"/>
  <c r="AD68" i="14"/>
  <c r="AE68" i="14"/>
  <c r="AO68" i="14"/>
  <c r="AP68" i="14"/>
  <c r="AQ68" i="14"/>
  <c r="AR68" i="14"/>
  <c r="AS68" i="14"/>
  <c r="AT68" i="14"/>
  <c r="AU68" i="14"/>
  <c r="AV68" i="14"/>
  <c r="AW68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X69" i="14"/>
  <c r="Y69" i="14"/>
  <c r="Z69" i="14"/>
  <c r="AA69" i="14"/>
  <c r="AB69" i="14"/>
  <c r="AC69" i="14"/>
  <c r="AD69" i="14"/>
  <c r="AE69" i="14"/>
  <c r="AO69" i="14"/>
  <c r="AP69" i="14"/>
  <c r="AQ69" i="14"/>
  <c r="AR69" i="14"/>
  <c r="AS69" i="14"/>
  <c r="AT69" i="14"/>
  <c r="AU69" i="14"/>
  <c r="AV69" i="14"/>
  <c r="AW69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X70" i="14"/>
  <c r="Y70" i="14"/>
  <c r="Z70" i="14"/>
  <c r="AA70" i="14"/>
  <c r="AB70" i="14"/>
  <c r="AC70" i="14"/>
  <c r="AD70" i="14"/>
  <c r="AE70" i="14"/>
  <c r="AO70" i="14"/>
  <c r="AP70" i="14"/>
  <c r="AQ70" i="14"/>
  <c r="AR70" i="14"/>
  <c r="AS70" i="14"/>
  <c r="AT70" i="14"/>
  <c r="AU70" i="14"/>
  <c r="AV70" i="14"/>
  <c r="AW70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X71" i="14"/>
  <c r="Y71" i="14"/>
  <c r="Z71" i="14"/>
  <c r="AA71" i="14"/>
  <c r="AB71" i="14"/>
  <c r="AC71" i="14"/>
  <c r="AD71" i="14"/>
  <c r="AE71" i="14"/>
  <c r="AO71" i="14"/>
  <c r="AP71" i="14"/>
  <c r="AQ71" i="14"/>
  <c r="AR71" i="14"/>
  <c r="AS71" i="14"/>
  <c r="AT71" i="14"/>
  <c r="AU71" i="14"/>
  <c r="AV71" i="14"/>
  <c r="AW71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X72" i="14"/>
  <c r="Y72" i="14"/>
  <c r="Z72" i="14"/>
  <c r="AA72" i="14"/>
  <c r="AB72" i="14"/>
  <c r="AC72" i="14"/>
  <c r="AD72" i="14"/>
  <c r="AE72" i="14"/>
  <c r="AO72" i="14"/>
  <c r="AP72" i="14"/>
  <c r="AQ72" i="14"/>
  <c r="AR72" i="14"/>
  <c r="AS72" i="14"/>
  <c r="AT72" i="14"/>
  <c r="AU72" i="14"/>
  <c r="AV72" i="14"/>
  <c r="AW72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X73" i="14"/>
  <c r="Y73" i="14"/>
  <c r="Z73" i="14"/>
  <c r="AA73" i="14"/>
  <c r="AB73" i="14"/>
  <c r="AC73" i="14"/>
  <c r="AD73" i="14"/>
  <c r="AE73" i="14"/>
  <c r="AO73" i="14"/>
  <c r="AP73" i="14"/>
  <c r="AQ73" i="14"/>
  <c r="AR73" i="14"/>
  <c r="AS73" i="14"/>
  <c r="AT73" i="14"/>
  <c r="AU73" i="14"/>
  <c r="AV73" i="14"/>
  <c r="AW73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X74" i="14"/>
  <c r="Y74" i="14"/>
  <c r="Z74" i="14"/>
  <c r="AA74" i="14"/>
  <c r="AB74" i="14"/>
  <c r="AC74" i="14"/>
  <c r="AD74" i="14"/>
  <c r="AE74" i="14"/>
  <c r="AO74" i="14"/>
  <c r="AP74" i="14"/>
  <c r="AQ74" i="14"/>
  <c r="AR74" i="14"/>
  <c r="AS74" i="14"/>
  <c r="AT74" i="14"/>
  <c r="AU74" i="14"/>
  <c r="AV74" i="14"/>
  <c r="AW74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X75" i="14"/>
  <c r="Y75" i="14"/>
  <c r="Z75" i="14"/>
  <c r="AA75" i="14"/>
  <c r="AB75" i="14"/>
  <c r="AC75" i="14"/>
  <c r="AD75" i="14"/>
  <c r="AE75" i="14"/>
  <c r="AO75" i="14"/>
  <c r="AP75" i="14"/>
  <c r="AQ75" i="14"/>
  <c r="AR75" i="14"/>
  <c r="AS75" i="14"/>
  <c r="AT75" i="14"/>
  <c r="AU75" i="14"/>
  <c r="AV75" i="14"/>
  <c r="AW75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X76" i="14"/>
  <c r="Y76" i="14"/>
  <c r="Z76" i="14"/>
  <c r="AA76" i="14"/>
  <c r="AB76" i="14"/>
  <c r="AC76" i="14"/>
  <c r="AD76" i="14"/>
  <c r="AE76" i="14"/>
  <c r="AO76" i="14"/>
  <c r="AP76" i="14"/>
  <c r="AQ76" i="14"/>
  <c r="AR76" i="14"/>
  <c r="AS76" i="14"/>
  <c r="AT76" i="14"/>
  <c r="AU76" i="14"/>
  <c r="AV76" i="14"/>
  <c r="AW76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X77" i="14"/>
  <c r="Y77" i="14"/>
  <c r="Z77" i="14"/>
  <c r="AA77" i="14"/>
  <c r="AB77" i="14"/>
  <c r="AC77" i="14"/>
  <c r="AD77" i="14"/>
  <c r="AE77" i="14"/>
  <c r="AO77" i="14"/>
  <c r="AP77" i="14"/>
  <c r="AQ77" i="14"/>
  <c r="AR77" i="14"/>
  <c r="AS77" i="14"/>
  <c r="AT77" i="14"/>
  <c r="AU77" i="14"/>
  <c r="AV77" i="14"/>
  <c r="AW77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X78" i="14"/>
  <c r="Y78" i="14"/>
  <c r="Z78" i="14"/>
  <c r="AA78" i="14"/>
  <c r="AB78" i="14"/>
  <c r="AC78" i="14"/>
  <c r="AD78" i="14"/>
  <c r="AE78" i="14"/>
  <c r="AO78" i="14"/>
  <c r="AP78" i="14"/>
  <c r="AQ78" i="14"/>
  <c r="AR78" i="14"/>
  <c r="AS78" i="14"/>
  <c r="AT78" i="14"/>
  <c r="AU78" i="14"/>
  <c r="AV78" i="14"/>
  <c r="AW78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X79" i="14"/>
  <c r="Y79" i="14"/>
  <c r="Z79" i="14"/>
  <c r="AA79" i="14"/>
  <c r="AB79" i="14"/>
  <c r="AC79" i="14"/>
  <c r="AD79" i="14"/>
  <c r="AE79" i="14"/>
  <c r="AO79" i="14"/>
  <c r="AP79" i="14"/>
  <c r="AQ79" i="14"/>
  <c r="AR79" i="14"/>
  <c r="AS79" i="14"/>
  <c r="AT79" i="14"/>
  <c r="AU79" i="14"/>
  <c r="AV79" i="14"/>
  <c r="AW79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X80" i="14"/>
  <c r="Y80" i="14"/>
  <c r="Z80" i="14"/>
  <c r="AA80" i="14"/>
  <c r="AB80" i="14"/>
  <c r="AC80" i="14"/>
  <c r="AD80" i="14"/>
  <c r="AE80" i="14"/>
  <c r="AO80" i="14"/>
  <c r="AP80" i="14"/>
  <c r="AQ80" i="14"/>
  <c r="AR80" i="14"/>
  <c r="AS80" i="14"/>
  <c r="AT80" i="14"/>
  <c r="AU80" i="14"/>
  <c r="AV80" i="14"/>
  <c r="AW80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X81" i="14"/>
  <c r="Y81" i="14"/>
  <c r="Z81" i="14"/>
  <c r="AA81" i="14"/>
  <c r="AB81" i="14"/>
  <c r="AC81" i="14"/>
  <c r="AD81" i="14"/>
  <c r="AE81" i="14"/>
  <c r="AO81" i="14"/>
  <c r="AP81" i="14"/>
  <c r="AQ81" i="14"/>
  <c r="AR81" i="14"/>
  <c r="AS81" i="14"/>
  <c r="AT81" i="14"/>
  <c r="AU81" i="14"/>
  <c r="AV81" i="14"/>
  <c r="AW81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X82" i="14"/>
  <c r="Y82" i="14"/>
  <c r="Z82" i="14"/>
  <c r="AA82" i="14"/>
  <c r="AB82" i="14"/>
  <c r="AC82" i="14"/>
  <c r="AD82" i="14"/>
  <c r="AE82" i="14"/>
  <c r="AO82" i="14"/>
  <c r="AP82" i="14"/>
  <c r="AQ82" i="14"/>
  <c r="AR82" i="14"/>
  <c r="AS82" i="14"/>
  <c r="AT82" i="14"/>
  <c r="AU82" i="14"/>
  <c r="AV82" i="14"/>
  <c r="AW82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X83" i="14"/>
  <c r="Y83" i="14"/>
  <c r="Z83" i="14"/>
  <c r="AA83" i="14"/>
  <c r="AB83" i="14"/>
  <c r="AC83" i="14"/>
  <c r="AD83" i="14"/>
  <c r="AE83" i="14"/>
  <c r="AO83" i="14"/>
  <c r="AP83" i="14"/>
  <c r="AQ83" i="14"/>
  <c r="AR83" i="14"/>
  <c r="AS83" i="14"/>
  <c r="AT83" i="14"/>
  <c r="AU83" i="14"/>
  <c r="AV83" i="14"/>
  <c r="AW83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X84" i="14"/>
  <c r="Y84" i="14"/>
  <c r="Z84" i="14"/>
  <c r="AA84" i="14"/>
  <c r="AB84" i="14"/>
  <c r="AC84" i="14"/>
  <c r="AD84" i="14"/>
  <c r="AE84" i="14"/>
  <c r="AO84" i="14"/>
  <c r="AP84" i="14"/>
  <c r="AQ84" i="14"/>
  <c r="AR84" i="14"/>
  <c r="AS84" i="14"/>
  <c r="AT84" i="14"/>
  <c r="AU84" i="14"/>
  <c r="AV84" i="14"/>
  <c r="AW84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X85" i="14"/>
  <c r="Y85" i="14"/>
  <c r="Z85" i="14"/>
  <c r="AA85" i="14"/>
  <c r="AB85" i="14"/>
  <c r="AC85" i="14"/>
  <c r="AD85" i="14"/>
  <c r="AE85" i="14"/>
  <c r="AO85" i="14"/>
  <c r="AP85" i="14"/>
  <c r="AQ85" i="14"/>
  <c r="AR85" i="14"/>
  <c r="AS85" i="14"/>
  <c r="AT85" i="14"/>
  <c r="AU85" i="14"/>
  <c r="AV85" i="14"/>
  <c r="AW85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X86" i="14"/>
  <c r="Y86" i="14"/>
  <c r="Z86" i="14"/>
  <c r="AA86" i="14"/>
  <c r="AB86" i="14"/>
  <c r="AC86" i="14"/>
  <c r="AD86" i="14"/>
  <c r="AE86" i="14"/>
  <c r="AO86" i="14"/>
  <c r="AP86" i="14"/>
  <c r="AQ86" i="14"/>
  <c r="AR86" i="14"/>
  <c r="AS86" i="14"/>
  <c r="AT86" i="14"/>
  <c r="AU86" i="14"/>
  <c r="AV86" i="14"/>
  <c r="AW86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X87" i="14"/>
  <c r="Y87" i="14"/>
  <c r="Z87" i="14"/>
  <c r="AA87" i="14"/>
  <c r="AB87" i="14"/>
  <c r="AC87" i="14"/>
  <c r="AD87" i="14"/>
  <c r="AE87" i="14"/>
  <c r="AO87" i="14"/>
  <c r="AP87" i="14"/>
  <c r="AQ87" i="14"/>
  <c r="AR87" i="14"/>
  <c r="AS87" i="14"/>
  <c r="AT87" i="14"/>
  <c r="AU87" i="14"/>
  <c r="AV87" i="14"/>
  <c r="AW87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X88" i="14"/>
  <c r="Y88" i="14"/>
  <c r="Z88" i="14"/>
  <c r="AA88" i="14"/>
  <c r="AB88" i="14"/>
  <c r="AC88" i="14"/>
  <c r="AD88" i="14"/>
  <c r="AE88" i="14"/>
  <c r="AO88" i="14"/>
  <c r="AP88" i="14"/>
  <c r="AQ88" i="14"/>
  <c r="AR88" i="14"/>
  <c r="AS88" i="14"/>
  <c r="AT88" i="14"/>
  <c r="AU88" i="14"/>
  <c r="AV88" i="14"/>
  <c r="AW88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X89" i="14"/>
  <c r="Y89" i="14"/>
  <c r="Z89" i="14"/>
  <c r="AA89" i="14"/>
  <c r="AB89" i="14"/>
  <c r="AC89" i="14"/>
  <c r="AD89" i="14"/>
  <c r="AE89" i="14"/>
  <c r="AO89" i="14"/>
  <c r="AP89" i="14"/>
  <c r="AQ89" i="14"/>
  <c r="AR89" i="14"/>
  <c r="AS89" i="14"/>
  <c r="AT89" i="14"/>
  <c r="AU89" i="14"/>
  <c r="AV89" i="14"/>
  <c r="AW89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X90" i="14"/>
  <c r="Y90" i="14"/>
  <c r="Z90" i="14"/>
  <c r="AA90" i="14"/>
  <c r="AB90" i="14"/>
  <c r="AC90" i="14"/>
  <c r="AD90" i="14"/>
  <c r="AE90" i="14"/>
  <c r="AO90" i="14"/>
  <c r="AP90" i="14"/>
  <c r="AQ90" i="14"/>
  <c r="AR90" i="14"/>
  <c r="AS90" i="14"/>
  <c r="AT90" i="14"/>
  <c r="AU90" i="14"/>
  <c r="AV90" i="14"/>
  <c r="AW90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X91" i="14"/>
  <c r="Y91" i="14"/>
  <c r="Z91" i="14"/>
  <c r="AA91" i="14"/>
  <c r="AB91" i="14"/>
  <c r="AC91" i="14"/>
  <c r="AD91" i="14"/>
  <c r="AE91" i="14"/>
  <c r="AO91" i="14"/>
  <c r="AP91" i="14"/>
  <c r="AQ91" i="14"/>
  <c r="AR91" i="14"/>
  <c r="AS91" i="14"/>
  <c r="AT91" i="14"/>
  <c r="AU91" i="14"/>
  <c r="AV91" i="14"/>
  <c r="AW91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X92" i="14"/>
  <c r="Y92" i="14"/>
  <c r="Z92" i="14"/>
  <c r="AA92" i="14"/>
  <c r="AB92" i="14"/>
  <c r="AC92" i="14"/>
  <c r="AD92" i="14"/>
  <c r="AE92" i="14"/>
  <c r="AO92" i="14"/>
  <c r="AP92" i="14"/>
  <c r="AQ92" i="14"/>
  <c r="AR92" i="14"/>
  <c r="AS92" i="14"/>
  <c r="AT92" i="14"/>
  <c r="AU92" i="14"/>
  <c r="AV92" i="14"/>
  <c r="AW92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X93" i="14"/>
  <c r="Y93" i="14"/>
  <c r="Z93" i="14"/>
  <c r="AA93" i="14"/>
  <c r="AB93" i="14"/>
  <c r="AC93" i="14"/>
  <c r="AD93" i="14"/>
  <c r="AE93" i="14"/>
  <c r="AO93" i="14"/>
  <c r="AP93" i="14"/>
  <c r="AQ93" i="14"/>
  <c r="AR93" i="14"/>
  <c r="AS93" i="14"/>
  <c r="AT93" i="14"/>
  <c r="AU93" i="14"/>
  <c r="AV93" i="14"/>
  <c r="AW93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X94" i="14"/>
  <c r="Y94" i="14"/>
  <c r="Z94" i="14"/>
  <c r="AA94" i="14"/>
  <c r="AB94" i="14"/>
  <c r="AC94" i="14"/>
  <c r="AD94" i="14"/>
  <c r="AE94" i="14"/>
  <c r="AO94" i="14"/>
  <c r="AP94" i="14"/>
  <c r="AQ94" i="14"/>
  <c r="AR94" i="14"/>
  <c r="AS94" i="14"/>
  <c r="AT94" i="14"/>
  <c r="AU94" i="14"/>
  <c r="AV94" i="14"/>
  <c r="AW94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X95" i="14"/>
  <c r="Y95" i="14"/>
  <c r="Z95" i="14"/>
  <c r="AA95" i="14"/>
  <c r="AB95" i="14"/>
  <c r="AC95" i="14"/>
  <c r="AD95" i="14"/>
  <c r="AE95" i="14"/>
  <c r="AO95" i="14"/>
  <c r="AP95" i="14"/>
  <c r="AQ95" i="14"/>
  <c r="AR95" i="14"/>
  <c r="AS95" i="14"/>
  <c r="AT95" i="14"/>
  <c r="AU95" i="14"/>
  <c r="AV95" i="14"/>
  <c r="AW95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X96" i="14"/>
  <c r="Y96" i="14"/>
  <c r="Z96" i="14"/>
  <c r="AA96" i="14"/>
  <c r="AB96" i="14"/>
  <c r="AC96" i="14"/>
  <c r="AD96" i="14"/>
  <c r="AE96" i="14"/>
  <c r="AO96" i="14"/>
  <c r="AP96" i="14"/>
  <c r="AQ96" i="14"/>
  <c r="AR96" i="14"/>
  <c r="AS96" i="14"/>
  <c r="AT96" i="14"/>
  <c r="AU96" i="14"/>
  <c r="AV96" i="14"/>
  <c r="AW96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X97" i="14"/>
  <c r="Y97" i="14"/>
  <c r="Z97" i="14"/>
  <c r="AA97" i="14"/>
  <c r="AB97" i="14"/>
  <c r="AC97" i="14"/>
  <c r="AD97" i="14"/>
  <c r="AE97" i="14"/>
  <c r="AO97" i="14"/>
  <c r="AP97" i="14"/>
  <c r="AQ97" i="14"/>
  <c r="AR97" i="14"/>
  <c r="AS97" i="14"/>
  <c r="AT97" i="14"/>
  <c r="AU97" i="14"/>
  <c r="AV97" i="14"/>
  <c r="AW97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X98" i="14"/>
  <c r="Y98" i="14"/>
  <c r="Z98" i="14"/>
  <c r="AA98" i="14"/>
  <c r="AB98" i="14"/>
  <c r="AC98" i="14"/>
  <c r="AD98" i="14"/>
  <c r="AE98" i="14"/>
  <c r="AO98" i="14"/>
  <c r="AP98" i="14"/>
  <c r="AQ98" i="14"/>
  <c r="AR98" i="14"/>
  <c r="AS98" i="14"/>
  <c r="AT98" i="14"/>
  <c r="AU98" i="14"/>
  <c r="AV98" i="14"/>
  <c r="AW98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X99" i="14"/>
  <c r="Y99" i="14"/>
  <c r="Z99" i="14"/>
  <c r="AA99" i="14"/>
  <c r="AB99" i="14"/>
  <c r="AC99" i="14"/>
  <c r="AD99" i="14"/>
  <c r="AE99" i="14"/>
  <c r="AO99" i="14"/>
  <c r="AP99" i="14"/>
  <c r="AQ99" i="14"/>
  <c r="AR99" i="14"/>
  <c r="AS99" i="14"/>
  <c r="AT99" i="14"/>
  <c r="AU99" i="14"/>
  <c r="AV99" i="14"/>
  <c r="AW99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X100" i="14"/>
  <c r="Y100" i="14"/>
  <c r="Z100" i="14"/>
  <c r="AA100" i="14"/>
  <c r="AB100" i="14"/>
  <c r="AC100" i="14"/>
  <c r="AD100" i="14"/>
  <c r="AE100" i="14"/>
  <c r="AO100" i="14"/>
  <c r="AP100" i="14"/>
  <c r="AQ100" i="14"/>
  <c r="AR100" i="14"/>
  <c r="AS100" i="14"/>
  <c r="AT100" i="14"/>
  <c r="AU100" i="14"/>
  <c r="AV100" i="14"/>
  <c r="AW100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X101" i="14"/>
  <c r="Y101" i="14"/>
  <c r="Z101" i="14"/>
  <c r="AA101" i="14"/>
  <c r="AB101" i="14"/>
  <c r="AC101" i="14"/>
  <c r="AD101" i="14"/>
  <c r="AE101" i="14"/>
  <c r="AO101" i="14"/>
  <c r="AP101" i="14"/>
  <c r="AQ101" i="14"/>
  <c r="AR101" i="14"/>
  <c r="AS101" i="14"/>
  <c r="AT101" i="14"/>
  <c r="AU101" i="14"/>
  <c r="AV101" i="14"/>
  <c r="AW101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X102" i="14"/>
  <c r="Y102" i="14"/>
  <c r="Z102" i="14"/>
  <c r="AA102" i="14"/>
  <c r="AB102" i="14"/>
  <c r="AC102" i="14"/>
  <c r="AD102" i="14"/>
  <c r="AE102" i="14"/>
  <c r="AO102" i="14"/>
  <c r="AP102" i="14"/>
  <c r="AQ102" i="14"/>
  <c r="AR102" i="14"/>
  <c r="AS102" i="14"/>
  <c r="AT102" i="14"/>
  <c r="AU102" i="14"/>
  <c r="AV102" i="14"/>
  <c r="AW102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X103" i="14"/>
  <c r="Y103" i="14"/>
  <c r="Z103" i="14"/>
  <c r="AA103" i="14"/>
  <c r="AB103" i="14"/>
  <c r="AC103" i="14"/>
  <c r="AD103" i="14"/>
  <c r="AE103" i="14"/>
  <c r="AO103" i="14"/>
  <c r="AP103" i="14"/>
  <c r="AQ103" i="14"/>
  <c r="AR103" i="14"/>
  <c r="AS103" i="14"/>
  <c r="AT103" i="14"/>
  <c r="AU103" i="14"/>
  <c r="AV103" i="14"/>
  <c r="AW103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X104" i="14"/>
  <c r="Y104" i="14"/>
  <c r="Z104" i="14"/>
  <c r="AA104" i="14"/>
  <c r="AB104" i="14"/>
  <c r="AC104" i="14"/>
  <c r="AD104" i="14"/>
  <c r="AE104" i="14"/>
  <c r="AO104" i="14"/>
  <c r="AP104" i="14"/>
  <c r="AQ104" i="14"/>
  <c r="AR104" i="14"/>
  <c r="AS104" i="14"/>
  <c r="AT104" i="14"/>
  <c r="AU104" i="14"/>
  <c r="AV104" i="14"/>
  <c r="AW104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X105" i="14"/>
  <c r="Y105" i="14"/>
  <c r="Z105" i="14"/>
  <c r="AA105" i="14"/>
  <c r="AB105" i="14"/>
  <c r="AC105" i="14"/>
  <c r="AD105" i="14"/>
  <c r="AE105" i="14"/>
  <c r="AO105" i="14"/>
  <c r="AP105" i="14"/>
  <c r="AQ105" i="14"/>
  <c r="AR105" i="14"/>
  <c r="AS105" i="14"/>
  <c r="AT105" i="14"/>
  <c r="AU105" i="14"/>
  <c r="AV105" i="14"/>
  <c r="AW105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X106" i="14"/>
  <c r="Y106" i="14"/>
  <c r="Z106" i="14"/>
  <c r="AA106" i="14"/>
  <c r="AB106" i="14"/>
  <c r="AC106" i="14"/>
  <c r="AD106" i="14"/>
  <c r="AE106" i="14"/>
  <c r="AO106" i="14"/>
  <c r="AP106" i="14"/>
  <c r="AQ106" i="14"/>
  <c r="AR106" i="14"/>
  <c r="AS106" i="14"/>
  <c r="AT106" i="14"/>
  <c r="AU106" i="14"/>
  <c r="AV106" i="14"/>
  <c r="AW106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X107" i="14"/>
  <c r="Y107" i="14"/>
  <c r="Z107" i="14"/>
  <c r="AA107" i="14"/>
  <c r="AB107" i="14"/>
  <c r="AC107" i="14"/>
  <c r="AD107" i="14"/>
  <c r="AE107" i="14"/>
  <c r="AO107" i="14"/>
  <c r="AP107" i="14"/>
  <c r="AQ107" i="14"/>
  <c r="AR107" i="14"/>
  <c r="AS107" i="14"/>
  <c r="AT107" i="14"/>
  <c r="AU107" i="14"/>
  <c r="AV107" i="14"/>
  <c r="AW107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X108" i="14"/>
  <c r="Y108" i="14"/>
  <c r="Z108" i="14"/>
  <c r="AA108" i="14"/>
  <c r="AB108" i="14"/>
  <c r="AC108" i="14"/>
  <c r="AD108" i="14"/>
  <c r="AE108" i="14"/>
  <c r="AO108" i="14"/>
  <c r="AP108" i="14"/>
  <c r="AQ108" i="14"/>
  <c r="AR108" i="14"/>
  <c r="AS108" i="14"/>
  <c r="AT108" i="14"/>
  <c r="AU108" i="14"/>
  <c r="AV108" i="14"/>
  <c r="AW108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X109" i="14"/>
  <c r="Y109" i="14"/>
  <c r="Z109" i="14"/>
  <c r="AA109" i="14"/>
  <c r="AB109" i="14"/>
  <c r="AC109" i="14"/>
  <c r="AD109" i="14"/>
  <c r="AE109" i="14"/>
  <c r="AO109" i="14"/>
  <c r="AP109" i="14"/>
  <c r="AQ109" i="14"/>
  <c r="AR109" i="14"/>
  <c r="AS109" i="14"/>
  <c r="AT109" i="14"/>
  <c r="AU109" i="14"/>
  <c r="AV109" i="14"/>
  <c r="AW109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X110" i="14"/>
  <c r="Y110" i="14"/>
  <c r="Z110" i="14"/>
  <c r="AA110" i="14"/>
  <c r="AB110" i="14"/>
  <c r="AC110" i="14"/>
  <c r="AD110" i="14"/>
  <c r="AE110" i="14"/>
  <c r="AO110" i="14"/>
  <c r="AP110" i="14"/>
  <c r="AQ110" i="14"/>
  <c r="AR110" i="14"/>
  <c r="AS110" i="14"/>
  <c r="AT110" i="14"/>
  <c r="AU110" i="14"/>
  <c r="AV110" i="14"/>
  <c r="AW110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X111" i="14"/>
  <c r="Y111" i="14"/>
  <c r="Z111" i="14"/>
  <c r="AA111" i="14"/>
  <c r="AB111" i="14"/>
  <c r="AC111" i="14"/>
  <c r="AD111" i="14"/>
  <c r="AE111" i="14"/>
  <c r="AO111" i="14"/>
  <c r="AP111" i="14"/>
  <c r="AQ111" i="14"/>
  <c r="AR111" i="14"/>
  <c r="AS111" i="14"/>
  <c r="AT111" i="14"/>
  <c r="AU111" i="14"/>
  <c r="AV111" i="14"/>
  <c r="AW111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X112" i="14"/>
  <c r="Y112" i="14"/>
  <c r="Z112" i="14"/>
  <c r="AA112" i="14"/>
  <c r="AB112" i="14"/>
  <c r="AC112" i="14"/>
  <c r="AD112" i="14"/>
  <c r="AE112" i="14"/>
  <c r="AO112" i="14"/>
  <c r="AP112" i="14"/>
  <c r="AQ112" i="14"/>
  <c r="AR112" i="14"/>
  <c r="AS112" i="14"/>
  <c r="AT112" i="14"/>
  <c r="AU112" i="14"/>
  <c r="AV112" i="14"/>
  <c r="AW112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X113" i="14"/>
  <c r="Y113" i="14"/>
  <c r="Z113" i="14"/>
  <c r="AA113" i="14"/>
  <c r="AB113" i="14"/>
  <c r="AC113" i="14"/>
  <c r="AD113" i="14"/>
  <c r="AE113" i="14"/>
  <c r="AO113" i="14"/>
  <c r="AP113" i="14"/>
  <c r="AQ113" i="14"/>
  <c r="AR113" i="14"/>
  <c r="AS113" i="14"/>
  <c r="AT113" i="14"/>
  <c r="AU113" i="14"/>
  <c r="AV113" i="14"/>
  <c r="AW113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X114" i="14"/>
  <c r="Y114" i="14"/>
  <c r="Z114" i="14"/>
  <c r="AA114" i="14"/>
  <c r="AB114" i="14"/>
  <c r="AC114" i="14"/>
  <c r="AD114" i="14"/>
  <c r="AE114" i="14"/>
  <c r="AO114" i="14"/>
  <c r="AP114" i="14"/>
  <c r="AQ114" i="14"/>
  <c r="AR114" i="14"/>
  <c r="AS114" i="14"/>
  <c r="AT114" i="14"/>
  <c r="AU114" i="14"/>
  <c r="AV114" i="14"/>
  <c r="AW114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X115" i="14"/>
  <c r="Y115" i="14"/>
  <c r="Z115" i="14"/>
  <c r="AA115" i="14"/>
  <c r="AB115" i="14"/>
  <c r="AC115" i="14"/>
  <c r="AD115" i="14"/>
  <c r="AE115" i="14"/>
  <c r="AO115" i="14"/>
  <c r="AP115" i="14"/>
  <c r="AQ115" i="14"/>
  <c r="AR115" i="14"/>
  <c r="AS115" i="14"/>
  <c r="AT115" i="14"/>
  <c r="AU115" i="14"/>
  <c r="AV115" i="14"/>
  <c r="AW115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X116" i="14"/>
  <c r="Y116" i="14"/>
  <c r="Z116" i="14"/>
  <c r="AA116" i="14"/>
  <c r="AB116" i="14"/>
  <c r="AC116" i="14"/>
  <c r="AD116" i="14"/>
  <c r="AE116" i="14"/>
  <c r="AO116" i="14"/>
  <c r="AP116" i="14"/>
  <c r="AQ116" i="14"/>
  <c r="AR116" i="14"/>
  <c r="AS116" i="14"/>
  <c r="AT116" i="14"/>
  <c r="AU116" i="14"/>
  <c r="AV116" i="14"/>
  <c r="AW116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X117" i="14"/>
  <c r="Y117" i="14"/>
  <c r="Z117" i="14"/>
  <c r="AA117" i="14"/>
  <c r="AB117" i="14"/>
  <c r="AC117" i="14"/>
  <c r="AD117" i="14"/>
  <c r="AE117" i="14"/>
  <c r="AO117" i="14"/>
  <c r="AP117" i="14"/>
  <c r="AQ117" i="14"/>
  <c r="AR117" i="14"/>
  <c r="AS117" i="14"/>
  <c r="AT117" i="14"/>
  <c r="AU117" i="14"/>
  <c r="AV117" i="14"/>
  <c r="AW117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X118" i="14"/>
  <c r="Y118" i="14"/>
  <c r="Z118" i="14"/>
  <c r="AA118" i="14"/>
  <c r="AB118" i="14"/>
  <c r="AC118" i="14"/>
  <c r="AD118" i="14"/>
  <c r="AE118" i="14"/>
  <c r="AO118" i="14"/>
  <c r="AP118" i="14"/>
  <c r="AQ118" i="14"/>
  <c r="AR118" i="14"/>
  <c r="AS118" i="14"/>
  <c r="AT118" i="14"/>
  <c r="AU118" i="14"/>
  <c r="AV118" i="14"/>
  <c r="AW118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X119" i="14"/>
  <c r="Y119" i="14"/>
  <c r="Z119" i="14"/>
  <c r="AA119" i="14"/>
  <c r="AB119" i="14"/>
  <c r="AC119" i="14"/>
  <c r="AD119" i="14"/>
  <c r="AE119" i="14"/>
  <c r="AO119" i="14"/>
  <c r="AP119" i="14"/>
  <c r="AQ119" i="14"/>
  <c r="AR119" i="14"/>
  <c r="AS119" i="14"/>
  <c r="AT119" i="14"/>
  <c r="AU119" i="14"/>
  <c r="AV119" i="14"/>
  <c r="AW119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X120" i="14"/>
  <c r="Y120" i="14"/>
  <c r="Z120" i="14"/>
  <c r="AA120" i="14"/>
  <c r="AB120" i="14"/>
  <c r="AC120" i="14"/>
  <c r="AD120" i="14"/>
  <c r="AE120" i="14"/>
  <c r="AO120" i="14"/>
  <c r="AP120" i="14"/>
  <c r="AQ120" i="14"/>
  <c r="AR120" i="14"/>
  <c r="AS120" i="14"/>
  <c r="AT120" i="14"/>
  <c r="AU120" i="14"/>
  <c r="AV120" i="14"/>
  <c r="AW120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X121" i="14"/>
  <c r="Y121" i="14"/>
  <c r="Z121" i="14"/>
  <c r="AA121" i="14"/>
  <c r="AB121" i="14"/>
  <c r="AC121" i="14"/>
  <c r="AD121" i="14"/>
  <c r="AE121" i="14"/>
  <c r="AO121" i="14"/>
  <c r="AP121" i="14"/>
  <c r="AQ121" i="14"/>
  <c r="AR121" i="14"/>
  <c r="AS121" i="14"/>
  <c r="AT121" i="14"/>
  <c r="AU121" i="14"/>
  <c r="AV121" i="14"/>
  <c r="AW121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X122" i="14"/>
  <c r="Y122" i="14"/>
  <c r="Z122" i="14"/>
  <c r="AA122" i="14"/>
  <c r="AB122" i="14"/>
  <c r="AC122" i="14"/>
  <c r="AD122" i="14"/>
  <c r="AE122" i="14"/>
  <c r="AO122" i="14"/>
  <c r="AP122" i="14"/>
  <c r="AQ122" i="14"/>
  <c r="AR122" i="14"/>
  <c r="AS122" i="14"/>
  <c r="AT122" i="14"/>
  <c r="AU122" i="14"/>
  <c r="AV122" i="14"/>
  <c r="AW122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X123" i="14"/>
  <c r="Y123" i="14"/>
  <c r="Z123" i="14"/>
  <c r="AA123" i="14"/>
  <c r="AB123" i="14"/>
  <c r="AC123" i="14"/>
  <c r="AD123" i="14"/>
  <c r="AE123" i="14"/>
  <c r="AO123" i="14"/>
  <c r="AP123" i="14"/>
  <c r="AQ123" i="14"/>
  <c r="AR123" i="14"/>
  <c r="AS123" i="14"/>
  <c r="AT123" i="14"/>
  <c r="AU123" i="14"/>
  <c r="AV123" i="14"/>
  <c r="AW123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X124" i="14"/>
  <c r="Y124" i="14"/>
  <c r="Z124" i="14"/>
  <c r="AA124" i="14"/>
  <c r="AB124" i="14"/>
  <c r="AC124" i="14"/>
  <c r="AD124" i="14"/>
  <c r="AE124" i="14"/>
  <c r="AO124" i="14"/>
  <c r="AP124" i="14"/>
  <c r="AQ124" i="14"/>
  <c r="AR124" i="14"/>
  <c r="AS124" i="14"/>
  <c r="AT124" i="14"/>
  <c r="AU124" i="14"/>
  <c r="AV124" i="14"/>
  <c r="AW124" i="14"/>
  <c r="H125" i="14"/>
  <c r="I125" i="14"/>
  <c r="J125" i="14"/>
  <c r="K125" i="14"/>
  <c r="L125" i="14"/>
  <c r="M125" i="14"/>
  <c r="N125" i="14"/>
  <c r="O125" i="14"/>
  <c r="Q125" i="14"/>
  <c r="R125" i="14"/>
  <c r="S125" i="14"/>
  <c r="T125" i="14"/>
  <c r="U125" i="14"/>
  <c r="V125" i="14"/>
  <c r="X125" i="14"/>
  <c r="Y125" i="14"/>
  <c r="Z125" i="14"/>
  <c r="AA125" i="14"/>
  <c r="AB125" i="14"/>
  <c r="AC125" i="14"/>
  <c r="AD125" i="14"/>
  <c r="AE125" i="14"/>
  <c r="AO125" i="14"/>
  <c r="AP125" i="14"/>
  <c r="AQ125" i="14"/>
  <c r="AR125" i="14"/>
  <c r="AS125" i="14"/>
  <c r="AT125" i="14"/>
  <c r="AU125" i="14"/>
  <c r="AV125" i="14"/>
  <c r="AW125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X126" i="14"/>
  <c r="Y126" i="14"/>
  <c r="Z126" i="14"/>
  <c r="AA126" i="14"/>
  <c r="AB126" i="14"/>
  <c r="AC126" i="14"/>
  <c r="AD126" i="14"/>
  <c r="AE126" i="14"/>
  <c r="AO126" i="14"/>
  <c r="AP126" i="14"/>
  <c r="AQ126" i="14"/>
  <c r="AR126" i="14"/>
  <c r="AS126" i="14"/>
  <c r="AT126" i="14"/>
  <c r="AU126" i="14"/>
  <c r="AV126" i="14"/>
  <c r="AW126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X127" i="14"/>
  <c r="Y127" i="14"/>
  <c r="Z127" i="14"/>
  <c r="AA127" i="14"/>
  <c r="AB127" i="14"/>
  <c r="AC127" i="14"/>
  <c r="AD127" i="14"/>
  <c r="AE127" i="14"/>
  <c r="AO127" i="14"/>
  <c r="AP127" i="14"/>
  <c r="AQ127" i="14"/>
  <c r="AR127" i="14"/>
  <c r="AS127" i="14"/>
  <c r="AT127" i="14"/>
  <c r="AU127" i="14"/>
  <c r="AV127" i="14"/>
  <c r="AW127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X128" i="14"/>
  <c r="Y128" i="14"/>
  <c r="Z128" i="14"/>
  <c r="AA128" i="14"/>
  <c r="AB128" i="14"/>
  <c r="AC128" i="14"/>
  <c r="AD128" i="14"/>
  <c r="AE128" i="14"/>
  <c r="AO128" i="14"/>
  <c r="AP128" i="14"/>
  <c r="AQ128" i="14"/>
  <c r="AR128" i="14"/>
  <c r="AS128" i="14"/>
  <c r="AT128" i="14"/>
  <c r="AU128" i="14"/>
  <c r="AV128" i="14"/>
  <c r="AW128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X129" i="14"/>
  <c r="Y129" i="14"/>
  <c r="Z129" i="14"/>
  <c r="AA129" i="14"/>
  <c r="AB129" i="14"/>
  <c r="AC129" i="14"/>
  <c r="AD129" i="14"/>
  <c r="AE129" i="14"/>
  <c r="AO129" i="14"/>
  <c r="AP129" i="14"/>
  <c r="AQ129" i="14"/>
  <c r="AR129" i="14"/>
  <c r="AS129" i="14"/>
  <c r="AT129" i="14"/>
  <c r="AU129" i="14"/>
  <c r="AV129" i="14"/>
  <c r="AW129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X130" i="14"/>
  <c r="Y130" i="14"/>
  <c r="Z130" i="14"/>
  <c r="AA130" i="14"/>
  <c r="AB130" i="14"/>
  <c r="AC130" i="14"/>
  <c r="AD130" i="14"/>
  <c r="AE130" i="14"/>
  <c r="AO130" i="14"/>
  <c r="AP130" i="14"/>
  <c r="AQ130" i="14"/>
  <c r="AR130" i="14"/>
  <c r="AS130" i="14"/>
  <c r="AT130" i="14"/>
  <c r="AU130" i="14"/>
  <c r="AV130" i="14"/>
  <c r="AW130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X131" i="14"/>
  <c r="Y131" i="14"/>
  <c r="Z131" i="14"/>
  <c r="AA131" i="14"/>
  <c r="AB131" i="14"/>
  <c r="AC131" i="14"/>
  <c r="AD131" i="14"/>
  <c r="AE131" i="14"/>
  <c r="AO131" i="14"/>
  <c r="AP131" i="14"/>
  <c r="AQ131" i="14"/>
  <c r="AR131" i="14"/>
  <c r="AS131" i="14"/>
  <c r="AT131" i="14"/>
  <c r="AU131" i="14"/>
  <c r="AV131" i="14"/>
  <c r="AW131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X132" i="14"/>
  <c r="Y132" i="14"/>
  <c r="Z132" i="14"/>
  <c r="AA132" i="14"/>
  <c r="AB132" i="14"/>
  <c r="AC132" i="14"/>
  <c r="AD132" i="14"/>
  <c r="AE132" i="14"/>
  <c r="AO132" i="14"/>
  <c r="AP132" i="14"/>
  <c r="AQ132" i="14"/>
  <c r="AR132" i="14"/>
  <c r="AS132" i="14"/>
  <c r="AT132" i="14"/>
  <c r="AU132" i="14"/>
  <c r="AV132" i="14"/>
  <c r="AW132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X133" i="14"/>
  <c r="Y133" i="14"/>
  <c r="Z133" i="14"/>
  <c r="AA133" i="14"/>
  <c r="AB133" i="14"/>
  <c r="AC133" i="14"/>
  <c r="AD133" i="14"/>
  <c r="AE133" i="14"/>
  <c r="AO133" i="14"/>
  <c r="AP133" i="14"/>
  <c r="AQ133" i="14"/>
  <c r="AR133" i="14"/>
  <c r="AS133" i="14"/>
  <c r="AT133" i="14"/>
  <c r="AU133" i="14"/>
  <c r="AV133" i="14"/>
  <c r="AW133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X134" i="14"/>
  <c r="Y134" i="14"/>
  <c r="Z134" i="14"/>
  <c r="AA134" i="14"/>
  <c r="AB134" i="14"/>
  <c r="AC134" i="14"/>
  <c r="AD134" i="14"/>
  <c r="AE134" i="14"/>
  <c r="AO134" i="14"/>
  <c r="AP134" i="14"/>
  <c r="AQ134" i="14"/>
  <c r="AR134" i="14"/>
  <c r="AS134" i="14"/>
  <c r="AT134" i="14"/>
  <c r="AU134" i="14"/>
  <c r="AV134" i="14"/>
  <c r="AW134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X135" i="14"/>
  <c r="Y135" i="14"/>
  <c r="Z135" i="14"/>
  <c r="AA135" i="14"/>
  <c r="AB135" i="14"/>
  <c r="AC135" i="14"/>
  <c r="AD135" i="14"/>
  <c r="AE135" i="14"/>
  <c r="AO135" i="14"/>
  <c r="AP135" i="14"/>
  <c r="AQ135" i="14"/>
  <c r="AR135" i="14"/>
  <c r="AS135" i="14"/>
  <c r="AT135" i="14"/>
  <c r="AU135" i="14"/>
  <c r="AV135" i="14"/>
  <c r="AW135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X136" i="14"/>
  <c r="Y136" i="14"/>
  <c r="Z136" i="14"/>
  <c r="AA136" i="14"/>
  <c r="AB136" i="14"/>
  <c r="AC136" i="14"/>
  <c r="AD136" i="14"/>
  <c r="AE136" i="14"/>
  <c r="AO136" i="14"/>
  <c r="AP136" i="14"/>
  <c r="AQ136" i="14"/>
  <c r="AR136" i="14"/>
  <c r="AS136" i="14"/>
  <c r="AT136" i="14"/>
  <c r="AU136" i="14"/>
  <c r="AV136" i="14"/>
  <c r="AW136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X137" i="14"/>
  <c r="Y137" i="14"/>
  <c r="Z137" i="14"/>
  <c r="AA137" i="14"/>
  <c r="AB137" i="14"/>
  <c r="AC137" i="14"/>
  <c r="AD137" i="14"/>
  <c r="AE137" i="14"/>
  <c r="AO137" i="14"/>
  <c r="AP137" i="14"/>
  <c r="AQ137" i="14"/>
  <c r="AR137" i="14"/>
  <c r="AS137" i="14"/>
  <c r="AT137" i="14"/>
  <c r="AU137" i="14"/>
  <c r="AV137" i="14"/>
  <c r="AW137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X138" i="14"/>
  <c r="Y138" i="14"/>
  <c r="Z138" i="14"/>
  <c r="AA138" i="14"/>
  <c r="AB138" i="14"/>
  <c r="AC138" i="14"/>
  <c r="AD138" i="14"/>
  <c r="AE138" i="14"/>
  <c r="AO138" i="14"/>
  <c r="AP138" i="14"/>
  <c r="AQ138" i="14"/>
  <c r="AR138" i="14"/>
  <c r="AS138" i="14"/>
  <c r="AT138" i="14"/>
  <c r="AU138" i="14"/>
  <c r="AV138" i="14"/>
  <c r="AW138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X139" i="14"/>
  <c r="Y139" i="14"/>
  <c r="Z139" i="14"/>
  <c r="AA139" i="14"/>
  <c r="AB139" i="14"/>
  <c r="AC139" i="14"/>
  <c r="AD139" i="14"/>
  <c r="AE139" i="14"/>
  <c r="AO139" i="14"/>
  <c r="AP139" i="14"/>
  <c r="AQ139" i="14"/>
  <c r="AR139" i="14"/>
  <c r="AS139" i="14"/>
  <c r="AT139" i="14"/>
  <c r="AU139" i="14"/>
  <c r="AV139" i="14"/>
  <c r="AW139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X140" i="14"/>
  <c r="Y140" i="14"/>
  <c r="Z140" i="14"/>
  <c r="AA140" i="14"/>
  <c r="AB140" i="14"/>
  <c r="AC140" i="14"/>
  <c r="AD140" i="14"/>
  <c r="AE140" i="14"/>
  <c r="AO140" i="14"/>
  <c r="AP140" i="14"/>
  <c r="AQ140" i="14"/>
  <c r="AR140" i="14"/>
  <c r="AS140" i="14"/>
  <c r="AT140" i="14"/>
  <c r="AU140" i="14"/>
  <c r="AV140" i="14"/>
  <c r="AW140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X141" i="14"/>
  <c r="Y141" i="14"/>
  <c r="Z141" i="14"/>
  <c r="AA141" i="14"/>
  <c r="AB141" i="14"/>
  <c r="AC141" i="14"/>
  <c r="AD141" i="14"/>
  <c r="AE141" i="14"/>
  <c r="AO141" i="14"/>
  <c r="AP141" i="14"/>
  <c r="AQ141" i="14"/>
  <c r="AR141" i="14"/>
  <c r="AS141" i="14"/>
  <c r="AT141" i="14"/>
  <c r="AU141" i="14"/>
  <c r="AV141" i="14"/>
  <c r="AW141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X142" i="14"/>
  <c r="Y142" i="14"/>
  <c r="Z142" i="14"/>
  <c r="AA142" i="14"/>
  <c r="AB142" i="14"/>
  <c r="AC142" i="14"/>
  <c r="AD142" i="14"/>
  <c r="AE142" i="14"/>
  <c r="AO142" i="14"/>
  <c r="AP142" i="14"/>
  <c r="AQ142" i="14"/>
  <c r="AR142" i="14"/>
  <c r="AS142" i="14"/>
  <c r="AT142" i="14"/>
  <c r="AU142" i="14"/>
  <c r="AV142" i="14"/>
  <c r="AW142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X143" i="14"/>
  <c r="Y143" i="14"/>
  <c r="Z143" i="14"/>
  <c r="AA143" i="14"/>
  <c r="AB143" i="14"/>
  <c r="AC143" i="14"/>
  <c r="AD143" i="14"/>
  <c r="AE143" i="14"/>
  <c r="AO143" i="14"/>
  <c r="AP143" i="14"/>
  <c r="AQ143" i="14"/>
  <c r="AR143" i="14"/>
  <c r="AS143" i="14"/>
  <c r="AT143" i="14"/>
  <c r="AU143" i="14"/>
  <c r="AV143" i="14"/>
  <c r="AW143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X144" i="14"/>
  <c r="Y144" i="14"/>
  <c r="Z144" i="14"/>
  <c r="AA144" i="14"/>
  <c r="AB144" i="14"/>
  <c r="AC144" i="14"/>
  <c r="AD144" i="14"/>
  <c r="AE144" i="14"/>
  <c r="AO144" i="14"/>
  <c r="AP144" i="14"/>
  <c r="AQ144" i="14"/>
  <c r="AR144" i="14"/>
  <c r="AS144" i="14"/>
  <c r="AT144" i="14"/>
  <c r="AU144" i="14"/>
  <c r="AV144" i="14"/>
  <c r="AW144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X145" i="14"/>
  <c r="Y145" i="14"/>
  <c r="Z145" i="14"/>
  <c r="AA145" i="14"/>
  <c r="AB145" i="14"/>
  <c r="AC145" i="14"/>
  <c r="AD145" i="14"/>
  <c r="AE145" i="14"/>
  <c r="AO145" i="14"/>
  <c r="AP145" i="14"/>
  <c r="AQ145" i="14"/>
  <c r="AR145" i="14"/>
  <c r="AS145" i="14"/>
  <c r="AT145" i="14"/>
  <c r="AU145" i="14"/>
  <c r="AV145" i="14"/>
  <c r="AW145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X146" i="14"/>
  <c r="Y146" i="14"/>
  <c r="Z146" i="14"/>
  <c r="AA146" i="14"/>
  <c r="AB146" i="14"/>
  <c r="AC146" i="14"/>
  <c r="AD146" i="14"/>
  <c r="AE146" i="14"/>
  <c r="AO146" i="14"/>
  <c r="AP146" i="14"/>
  <c r="AQ146" i="14"/>
  <c r="AR146" i="14"/>
  <c r="AS146" i="14"/>
  <c r="AT146" i="14"/>
  <c r="AU146" i="14"/>
  <c r="AV146" i="14"/>
  <c r="AW146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X147" i="14"/>
  <c r="Y147" i="14"/>
  <c r="Z147" i="14"/>
  <c r="AA147" i="14"/>
  <c r="AB147" i="14"/>
  <c r="AC147" i="14"/>
  <c r="AD147" i="14"/>
  <c r="AE147" i="14"/>
  <c r="AO147" i="14"/>
  <c r="AP147" i="14"/>
  <c r="AQ147" i="14"/>
  <c r="AR147" i="14"/>
  <c r="AS147" i="14"/>
  <c r="AT147" i="14"/>
  <c r="AU147" i="14"/>
  <c r="AV147" i="14"/>
  <c r="AW147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X148" i="14"/>
  <c r="Y148" i="14"/>
  <c r="Z148" i="14"/>
  <c r="AA148" i="14"/>
  <c r="AB148" i="14"/>
  <c r="AC148" i="14"/>
  <c r="AD148" i="14"/>
  <c r="AE148" i="14"/>
  <c r="AO148" i="14"/>
  <c r="AP148" i="14"/>
  <c r="AQ148" i="14"/>
  <c r="AR148" i="14"/>
  <c r="AS148" i="14"/>
  <c r="AT148" i="14"/>
  <c r="AU148" i="14"/>
  <c r="AV148" i="14"/>
  <c r="AW148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X149" i="14"/>
  <c r="Y149" i="14"/>
  <c r="Z149" i="14"/>
  <c r="AA149" i="14"/>
  <c r="AB149" i="14"/>
  <c r="AC149" i="14"/>
  <c r="AD149" i="14"/>
  <c r="AE149" i="14"/>
  <c r="AO149" i="14"/>
  <c r="AP149" i="14"/>
  <c r="AQ149" i="14"/>
  <c r="AR149" i="14"/>
  <c r="AS149" i="14"/>
  <c r="AT149" i="14"/>
  <c r="AU149" i="14"/>
  <c r="AV149" i="14"/>
  <c r="AW149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X150" i="14"/>
  <c r="Y150" i="14"/>
  <c r="Z150" i="14"/>
  <c r="AA150" i="14"/>
  <c r="AB150" i="14"/>
  <c r="AC150" i="14"/>
  <c r="AD150" i="14"/>
  <c r="AE150" i="14"/>
  <c r="AO150" i="14"/>
  <c r="AP150" i="14"/>
  <c r="AQ150" i="14"/>
  <c r="AR150" i="14"/>
  <c r="AS150" i="14"/>
  <c r="AT150" i="14"/>
  <c r="AU150" i="14"/>
  <c r="AV150" i="14"/>
  <c r="AW150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X151" i="14"/>
  <c r="Y151" i="14"/>
  <c r="Z151" i="14"/>
  <c r="AA151" i="14"/>
  <c r="AB151" i="14"/>
  <c r="AC151" i="14"/>
  <c r="AD151" i="14"/>
  <c r="AE151" i="14"/>
  <c r="AO151" i="14"/>
  <c r="AP151" i="14"/>
  <c r="AQ151" i="14"/>
  <c r="AR151" i="14"/>
  <c r="AS151" i="14"/>
  <c r="AT151" i="14"/>
  <c r="AU151" i="14"/>
  <c r="AV151" i="14"/>
  <c r="AW151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X152" i="14"/>
  <c r="Y152" i="14"/>
  <c r="Z152" i="14"/>
  <c r="AA152" i="14"/>
  <c r="AB152" i="14"/>
  <c r="AC152" i="14"/>
  <c r="AD152" i="14"/>
  <c r="AE152" i="14"/>
  <c r="AO152" i="14"/>
  <c r="AP152" i="14"/>
  <c r="AQ152" i="14"/>
  <c r="AR152" i="14"/>
  <c r="AS152" i="14"/>
  <c r="AT152" i="14"/>
  <c r="AU152" i="14"/>
  <c r="AV152" i="14"/>
  <c r="AW152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X153" i="14"/>
  <c r="Y153" i="14"/>
  <c r="Z153" i="14"/>
  <c r="AA153" i="14"/>
  <c r="AB153" i="14"/>
  <c r="AC153" i="14"/>
  <c r="AD153" i="14"/>
  <c r="AE153" i="14"/>
  <c r="AO153" i="14"/>
  <c r="AP153" i="14"/>
  <c r="AQ153" i="14"/>
  <c r="AR153" i="14"/>
  <c r="AS153" i="14"/>
  <c r="AT153" i="14"/>
  <c r="AU153" i="14"/>
  <c r="AV153" i="14"/>
  <c r="AW153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X154" i="14"/>
  <c r="Y154" i="14"/>
  <c r="Z154" i="14"/>
  <c r="AA154" i="14"/>
  <c r="AB154" i="14"/>
  <c r="AC154" i="14"/>
  <c r="AD154" i="14"/>
  <c r="AE154" i="14"/>
  <c r="AO154" i="14"/>
  <c r="AP154" i="14"/>
  <c r="AQ154" i="14"/>
  <c r="AR154" i="14"/>
  <c r="AS154" i="14"/>
  <c r="AT154" i="14"/>
  <c r="AU154" i="14"/>
  <c r="AV154" i="14"/>
  <c r="AW154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X155" i="14"/>
  <c r="Y155" i="14"/>
  <c r="Z155" i="14"/>
  <c r="AA155" i="14"/>
  <c r="AB155" i="14"/>
  <c r="AC155" i="14"/>
  <c r="AD155" i="14"/>
  <c r="AE155" i="14"/>
  <c r="AO155" i="14"/>
  <c r="AP155" i="14"/>
  <c r="AQ155" i="14"/>
  <c r="AR155" i="14"/>
  <c r="AS155" i="14"/>
  <c r="AT155" i="14"/>
  <c r="AU155" i="14"/>
  <c r="AV155" i="14"/>
  <c r="AW155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X156" i="14"/>
  <c r="Y156" i="14"/>
  <c r="Z156" i="14"/>
  <c r="AA156" i="14"/>
  <c r="AB156" i="14"/>
  <c r="AC156" i="14"/>
  <c r="AD156" i="14"/>
  <c r="AE156" i="14"/>
  <c r="AO156" i="14"/>
  <c r="AP156" i="14"/>
  <c r="AQ156" i="14"/>
  <c r="AR156" i="14"/>
  <c r="AS156" i="14"/>
  <c r="AT156" i="14"/>
  <c r="AU156" i="14"/>
  <c r="AV156" i="14"/>
  <c r="AW156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X157" i="14"/>
  <c r="Y157" i="14"/>
  <c r="Z157" i="14"/>
  <c r="AA157" i="14"/>
  <c r="AB157" i="14"/>
  <c r="AC157" i="14"/>
  <c r="AD157" i="14"/>
  <c r="AE157" i="14"/>
  <c r="AO157" i="14"/>
  <c r="AP157" i="14"/>
  <c r="AQ157" i="14"/>
  <c r="AR157" i="14"/>
  <c r="AS157" i="14"/>
  <c r="AT157" i="14"/>
  <c r="AU157" i="14"/>
  <c r="AV157" i="14"/>
  <c r="AW157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X158" i="14"/>
  <c r="Y158" i="14"/>
  <c r="Z158" i="14"/>
  <c r="AA158" i="14"/>
  <c r="AB158" i="14"/>
  <c r="AC158" i="14"/>
  <c r="AD158" i="14"/>
  <c r="AE158" i="14"/>
  <c r="AO158" i="14"/>
  <c r="AP158" i="14"/>
  <c r="AQ158" i="14"/>
  <c r="AR158" i="14"/>
  <c r="AS158" i="14"/>
  <c r="AT158" i="14"/>
  <c r="AU158" i="14"/>
  <c r="AV158" i="14"/>
  <c r="AW158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X159" i="14"/>
  <c r="Y159" i="14"/>
  <c r="Z159" i="14"/>
  <c r="AA159" i="14"/>
  <c r="AB159" i="14"/>
  <c r="AC159" i="14"/>
  <c r="AD159" i="14"/>
  <c r="AE159" i="14"/>
  <c r="AO159" i="14"/>
  <c r="AP159" i="14"/>
  <c r="AQ159" i="14"/>
  <c r="AR159" i="14"/>
  <c r="AS159" i="14"/>
  <c r="AT159" i="14"/>
  <c r="AU159" i="14"/>
  <c r="AV159" i="14"/>
  <c r="AW159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X160" i="14"/>
  <c r="Y160" i="14"/>
  <c r="Z160" i="14"/>
  <c r="AA160" i="14"/>
  <c r="AB160" i="14"/>
  <c r="AC160" i="14"/>
  <c r="AD160" i="14"/>
  <c r="AE160" i="14"/>
  <c r="AO160" i="14"/>
  <c r="AP160" i="14"/>
  <c r="AQ160" i="14"/>
  <c r="AR160" i="14"/>
  <c r="AS160" i="14"/>
  <c r="AT160" i="14"/>
  <c r="AU160" i="14"/>
  <c r="AV160" i="14"/>
  <c r="AW160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X161" i="14"/>
  <c r="Y161" i="14"/>
  <c r="Z161" i="14"/>
  <c r="AA161" i="14"/>
  <c r="AB161" i="14"/>
  <c r="AC161" i="14"/>
  <c r="AD161" i="14"/>
  <c r="AE161" i="14"/>
  <c r="AO161" i="14"/>
  <c r="AP161" i="14"/>
  <c r="AQ161" i="14"/>
  <c r="AR161" i="14"/>
  <c r="AS161" i="14"/>
  <c r="AT161" i="14"/>
  <c r="AU161" i="14"/>
  <c r="AV161" i="14"/>
  <c r="AW161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X162" i="14"/>
  <c r="Y162" i="14"/>
  <c r="Z162" i="14"/>
  <c r="AA162" i="14"/>
  <c r="AB162" i="14"/>
  <c r="AC162" i="14"/>
  <c r="AD162" i="14"/>
  <c r="AE162" i="14"/>
  <c r="AO162" i="14"/>
  <c r="AP162" i="14"/>
  <c r="AQ162" i="14"/>
  <c r="AR162" i="14"/>
  <c r="AS162" i="14"/>
  <c r="AT162" i="14"/>
  <c r="AU162" i="14"/>
  <c r="AV162" i="14"/>
  <c r="AW162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X163" i="14"/>
  <c r="Y163" i="14"/>
  <c r="Z163" i="14"/>
  <c r="AA163" i="14"/>
  <c r="AB163" i="14"/>
  <c r="AC163" i="14"/>
  <c r="AD163" i="14"/>
  <c r="AE163" i="14"/>
  <c r="AO163" i="14"/>
  <c r="AP163" i="14"/>
  <c r="AQ163" i="14"/>
  <c r="AR163" i="14"/>
  <c r="AS163" i="14"/>
  <c r="AT163" i="14"/>
  <c r="AU163" i="14"/>
  <c r="AV163" i="14"/>
  <c r="AW163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X164" i="14"/>
  <c r="Y164" i="14"/>
  <c r="Z164" i="14"/>
  <c r="AA164" i="14"/>
  <c r="AB164" i="14"/>
  <c r="AC164" i="14"/>
  <c r="AD164" i="14"/>
  <c r="AE164" i="14"/>
  <c r="AO164" i="14"/>
  <c r="AP164" i="14"/>
  <c r="AQ164" i="14"/>
  <c r="AR164" i="14"/>
  <c r="AS164" i="14"/>
  <c r="AT164" i="14"/>
  <c r="AU164" i="14"/>
  <c r="AV164" i="14"/>
  <c r="AW164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X165" i="14"/>
  <c r="Y165" i="14"/>
  <c r="Z165" i="14"/>
  <c r="AA165" i="14"/>
  <c r="AB165" i="14"/>
  <c r="AC165" i="14"/>
  <c r="AD165" i="14"/>
  <c r="AE165" i="14"/>
  <c r="AO165" i="14"/>
  <c r="AP165" i="14"/>
  <c r="AQ165" i="14"/>
  <c r="AR165" i="14"/>
  <c r="AS165" i="14"/>
  <c r="AT165" i="14"/>
  <c r="AU165" i="14"/>
  <c r="AV165" i="14"/>
  <c r="AW165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X166" i="14"/>
  <c r="Y166" i="14"/>
  <c r="Z166" i="14"/>
  <c r="AA166" i="14"/>
  <c r="AB166" i="14"/>
  <c r="AC166" i="14"/>
  <c r="AD166" i="14"/>
  <c r="AE166" i="14"/>
  <c r="AO166" i="14"/>
  <c r="AP166" i="14"/>
  <c r="AQ166" i="14"/>
  <c r="AR166" i="14"/>
  <c r="AS166" i="14"/>
  <c r="AT166" i="14"/>
  <c r="AU166" i="14"/>
  <c r="AV166" i="14"/>
  <c r="AW166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X167" i="14"/>
  <c r="Y167" i="14"/>
  <c r="Z167" i="14"/>
  <c r="AA167" i="14"/>
  <c r="AB167" i="14"/>
  <c r="AC167" i="14"/>
  <c r="AD167" i="14"/>
  <c r="AE167" i="14"/>
  <c r="AO167" i="14"/>
  <c r="AP167" i="14"/>
  <c r="AQ167" i="14"/>
  <c r="AR167" i="14"/>
  <c r="AS167" i="14"/>
  <c r="AT167" i="14"/>
  <c r="AU167" i="14"/>
  <c r="AV167" i="14"/>
  <c r="AW167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X168" i="14"/>
  <c r="Y168" i="14"/>
  <c r="Z168" i="14"/>
  <c r="AA168" i="14"/>
  <c r="AB168" i="14"/>
  <c r="AC168" i="14"/>
  <c r="AD168" i="14"/>
  <c r="AE168" i="14"/>
  <c r="AO168" i="14"/>
  <c r="AP168" i="14"/>
  <c r="AQ168" i="14"/>
  <c r="AR168" i="14"/>
  <c r="AS168" i="14"/>
  <c r="AT168" i="14"/>
  <c r="AU168" i="14"/>
  <c r="AV168" i="14"/>
  <c r="AW168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X169" i="14"/>
  <c r="Y169" i="14"/>
  <c r="Z169" i="14"/>
  <c r="AA169" i="14"/>
  <c r="AB169" i="14"/>
  <c r="AC169" i="14"/>
  <c r="AD169" i="14"/>
  <c r="AE169" i="14"/>
  <c r="AO169" i="14"/>
  <c r="AP169" i="14"/>
  <c r="AQ169" i="14"/>
  <c r="AR169" i="14"/>
  <c r="AS169" i="14"/>
  <c r="AT169" i="14"/>
  <c r="AU169" i="14"/>
  <c r="AV169" i="14"/>
  <c r="AW169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X170" i="14"/>
  <c r="Y170" i="14"/>
  <c r="Z170" i="14"/>
  <c r="AA170" i="14"/>
  <c r="AB170" i="14"/>
  <c r="AC170" i="14"/>
  <c r="AD170" i="14"/>
  <c r="AE170" i="14"/>
  <c r="AO170" i="14"/>
  <c r="AP170" i="14"/>
  <c r="AQ170" i="14"/>
  <c r="AR170" i="14"/>
  <c r="AS170" i="14"/>
  <c r="AT170" i="14"/>
  <c r="AU170" i="14"/>
  <c r="AV170" i="14"/>
  <c r="AW170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X171" i="14"/>
  <c r="Y171" i="14"/>
  <c r="Z171" i="14"/>
  <c r="AA171" i="14"/>
  <c r="AB171" i="14"/>
  <c r="AC171" i="14"/>
  <c r="AD171" i="14"/>
  <c r="AE171" i="14"/>
  <c r="AO171" i="14"/>
  <c r="AP171" i="14"/>
  <c r="AQ171" i="14"/>
  <c r="AR171" i="14"/>
  <c r="AS171" i="14"/>
  <c r="AT171" i="14"/>
  <c r="AU171" i="14"/>
  <c r="AV171" i="14"/>
  <c r="AW171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X172" i="14"/>
  <c r="Y172" i="14"/>
  <c r="Z172" i="14"/>
  <c r="AA172" i="14"/>
  <c r="AB172" i="14"/>
  <c r="AC172" i="14"/>
  <c r="AD172" i="14"/>
  <c r="AE172" i="14"/>
  <c r="AO172" i="14"/>
  <c r="AP172" i="14"/>
  <c r="AQ172" i="14"/>
  <c r="AR172" i="14"/>
  <c r="AS172" i="14"/>
  <c r="AT172" i="14"/>
  <c r="AU172" i="14"/>
  <c r="AV172" i="14"/>
  <c r="AW172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X173" i="14"/>
  <c r="Y173" i="14"/>
  <c r="Z173" i="14"/>
  <c r="AA173" i="14"/>
  <c r="AB173" i="14"/>
  <c r="AC173" i="14"/>
  <c r="AD173" i="14"/>
  <c r="AE173" i="14"/>
  <c r="AO173" i="14"/>
  <c r="AP173" i="14"/>
  <c r="AQ173" i="14"/>
  <c r="AR173" i="14"/>
  <c r="AS173" i="14"/>
  <c r="AT173" i="14"/>
  <c r="AU173" i="14"/>
  <c r="AV173" i="14"/>
  <c r="AW173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X174" i="14"/>
  <c r="Y174" i="14"/>
  <c r="Z174" i="14"/>
  <c r="AA174" i="14"/>
  <c r="AB174" i="14"/>
  <c r="AC174" i="14"/>
  <c r="AD174" i="14"/>
  <c r="AE174" i="14"/>
  <c r="AO174" i="14"/>
  <c r="AP174" i="14"/>
  <c r="AQ174" i="14"/>
  <c r="AR174" i="14"/>
  <c r="AS174" i="14"/>
  <c r="AT174" i="14"/>
  <c r="AU174" i="14"/>
  <c r="AV174" i="14"/>
  <c r="AW174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X175" i="14"/>
  <c r="Y175" i="14"/>
  <c r="Z175" i="14"/>
  <c r="AA175" i="14"/>
  <c r="AB175" i="14"/>
  <c r="AC175" i="14"/>
  <c r="AD175" i="14"/>
  <c r="AE175" i="14"/>
  <c r="AO175" i="14"/>
  <c r="AP175" i="14"/>
  <c r="AQ175" i="14"/>
  <c r="AR175" i="14"/>
  <c r="AS175" i="14"/>
  <c r="AT175" i="14"/>
  <c r="AU175" i="14"/>
  <c r="AV175" i="14"/>
  <c r="AW175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X176" i="14"/>
  <c r="Y176" i="14"/>
  <c r="Z176" i="14"/>
  <c r="AA176" i="14"/>
  <c r="AB176" i="14"/>
  <c r="AC176" i="14"/>
  <c r="AD176" i="14"/>
  <c r="AE176" i="14"/>
  <c r="AO176" i="14"/>
  <c r="AP176" i="14"/>
  <c r="AQ176" i="14"/>
  <c r="AR176" i="14"/>
  <c r="AS176" i="14"/>
  <c r="AT176" i="14"/>
  <c r="AU176" i="14"/>
  <c r="AV176" i="14"/>
  <c r="AW176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X177" i="14"/>
  <c r="Y177" i="14"/>
  <c r="Z177" i="14"/>
  <c r="AA177" i="14"/>
  <c r="AB177" i="14"/>
  <c r="AC177" i="14"/>
  <c r="AD177" i="14"/>
  <c r="AE177" i="14"/>
  <c r="AO177" i="14"/>
  <c r="AP177" i="14"/>
  <c r="AQ177" i="14"/>
  <c r="AR177" i="14"/>
  <c r="AS177" i="14"/>
  <c r="AT177" i="14"/>
  <c r="AU177" i="14"/>
  <c r="AV177" i="14"/>
  <c r="AW177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X178" i="14"/>
  <c r="Y178" i="14"/>
  <c r="Z178" i="14"/>
  <c r="AA178" i="14"/>
  <c r="AB178" i="14"/>
  <c r="AC178" i="14"/>
  <c r="AD178" i="14"/>
  <c r="AE178" i="14"/>
  <c r="AO178" i="14"/>
  <c r="AP178" i="14"/>
  <c r="AQ178" i="14"/>
  <c r="AR178" i="14"/>
  <c r="AS178" i="14"/>
  <c r="AT178" i="14"/>
  <c r="AU178" i="14"/>
  <c r="AV178" i="14"/>
  <c r="AW178" i="14"/>
  <c r="H179" i="14"/>
  <c r="I179" i="14"/>
  <c r="J179" i="14"/>
  <c r="K179" i="14"/>
  <c r="L179" i="14"/>
  <c r="M179" i="14"/>
  <c r="N179" i="14"/>
  <c r="O179" i="14"/>
  <c r="P179" i="14"/>
  <c r="Q179" i="14"/>
  <c r="R179" i="14"/>
  <c r="S179" i="14"/>
  <c r="T179" i="14"/>
  <c r="U179" i="14"/>
  <c r="V179" i="14"/>
  <c r="X179" i="14"/>
  <c r="Y179" i="14"/>
  <c r="Z179" i="14"/>
  <c r="AA179" i="14"/>
  <c r="AB179" i="14"/>
  <c r="AC179" i="14"/>
  <c r="AD179" i="14"/>
  <c r="AE179" i="14"/>
  <c r="AO179" i="14"/>
  <c r="AP179" i="14"/>
  <c r="AQ179" i="14"/>
  <c r="AR179" i="14"/>
  <c r="AS179" i="14"/>
  <c r="AT179" i="14"/>
  <c r="AU179" i="14"/>
  <c r="AV179" i="14"/>
  <c r="AW179" i="14"/>
  <c r="H180" i="14"/>
  <c r="I180" i="14"/>
  <c r="J180" i="14"/>
  <c r="K180" i="14"/>
  <c r="L180" i="14"/>
  <c r="M180" i="14"/>
  <c r="N180" i="14"/>
  <c r="O180" i="14"/>
  <c r="P180" i="14"/>
  <c r="Q180" i="14"/>
  <c r="R180" i="14"/>
  <c r="S180" i="14"/>
  <c r="T180" i="14"/>
  <c r="U180" i="14"/>
  <c r="V180" i="14"/>
  <c r="X180" i="14"/>
  <c r="Y180" i="14"/>
  <c r="Z180" i="14"/>
  <c r="AA180" i="14"/>
  <c r="AB180" i="14"/>
  <c r="AC180" i="14"/>
  <c r="AD180" i="14"/>
  <c r="AE180" i="14"/>
  <c r="AO180" i="14"/>
  <c r="AP180" i="14"/>
  <c r="AQ180" i="14"/>
  <c r="AR180" i="14"/>
  <c r="AS180" i="14"/>
  <c r="AT180" i="14"/>
  <c r="AU180" i="14"/>
  <c r="AV180" i="14"/>
  <c r="AW180" i="14"/>
  <c r="H181" i="14"/>
  <c r="I181" i="14"/>
  <c r="J181" i="14"/>
  <c r="K181" i="14"/>
  <c r="L181" i="14"/>
  <c r="M181" i="14"/>
  <c r="N181" i="14"/>
  <c r="O181" i="14"/>
  <c r="P181" i="14"/>
  <c r="Q181" i="14"/>
  <c r="R181" i="14"/>
  <c r="S181" i="14"/>
  <c r="T181" i="14"/>
  <c r="U181" i="14"/>
  <c r="V181" i="14"/>
  <c r="X181" i="14"/>
  <c r="Y181" i="14"/>
  <c r="Z181" i="14"/>
  <c r="AA181" i="14"/>
  <c r="AB181" i="14"/>
  <c r="AC181" i="14"/>
  <c r="AD181" i="14"/>
  <c r="AE181" i="14"/>
  <c r="AO181" i="14"/>
  <c r="AP181" i="14"/>
  <c r="AQ181" i="14"/>
  <c r="AR181" i="14"/>
  <c r="AS181" i="14"/>
  <c r="AT181" i="14"/>
  <c r="AU181" i="14"/>
  <c r="AV181" i="14"/>
  <c r="AW181" i="14"/>
  <c r="H182" i="14"/>
  <c r="I182" i="14"/>
  <c r="J182" i="14"/>
  <c r="K182" i="14"/>
  <c r="L182" i="14"/>
  <c r="M182" i="14"/>
  <c r="N182" i="14"/>
  <c r="O182" i="14"/>
  <c r="P182" i="14"/>
  <c r="Q182" i="14"/>
  <c r="R182" i="14"/>
  <c r="S182" i="14"/>
  <c r="T182" i="14"/>
  <c r="U182" i="14"/>
  <c r="V182" i="14"/>
  <c r="X182" i="14"/>
  <c r="Y182" i="14"/>
  <c r="Z182" i="14"/>
  <c r="AA182" i="14"/>
  <c r="AB182" i="14"/>
  <c r="AC182" i="14"/>
  <c r="AD182" i="14"/>
  <c r="AE182" i="14"/>
  <c r="AO182" i="14"/>
  <c r="AP182" i="14"/>
  <c r="AQ182" i="14"/>
  <c r="AR182" i="14"/>
  <c r="AS182" i="14"/>
  <c r="AT182" i="14"/>
  <c r="AU182" i="14"/>
  <c r="AV182" i="14"/>
  <c r="AW182" i="14"/>
  <c r="H183" i="14"/>
  <c r="I183" i="14"/>
  <c r="J183" i="14"/>
  <c r="K183" i="14"/>
  <c r="L183" i="14"/>
  <c r="M183" i="14"/>
  <c r="N183" i="14"/>
  <c r="O183" i="14"/>
  <c r="P183" i="14"/>
  <c r="Q183" i="14"/>
  <c r="R183" i="14"/>
  <c r="S183" i="14"/>
  <c r="T183" i="14"/>
  <c r="U183" i="14"/>
  <c r="V183" i="14"/>
  <c r="X183" i="14"/>
  <c r="Y183" i="14"/>
  <c r="Z183" i="14"/>
  <c r="AA183" i="14"/>
  <c r="AB183" i="14"/>
  <c r="AC183" i="14"/>
  <c r="AD183" i="14"/>
  <c r="AE183" i="14"/>
  <c r="AO183" i="14"/>
  <c r="AP183" i="14"/>
  <c r="AQ183" i="14"/>
  <c r="AR183" i="14"/>
  <c r="AS183" i="14"/>
  <c r="AT183" i="14"/>
  <c r="AU183" i="14"/>
  <c r="AV183" i="14"/>
  <c r="AW183" i="14"/>
  <c r="H184" i="14"/>
  <c r="I184" i="14"/>
  <c r="J184" i="14"/>
  <c r="K184" i="14"/>
  <c r="L184" i="14"/>
  <c r="M184" i="14"/>
  <c r="N184" i="14"/>
  <c r="O184" i="14"/>
  <c r="P184" i="14"/>
  <c r="Q184" i="14"/>
  <c r="R184" i="14"/>
  <c r="S184" i="14"/>
  <c r="T184" i="14"/>
  <c r="U184" i="14"/>
  <c r="V184" i="14"/>
  <c r="X184" i="14"/>
  <c r="Y184" i="14"/>
  <c r="Z184" i="14"/>
  <c r="AA184" i="14"/>
  <c r="AB184" i="14"/>
  <c r="AC184" i="14"/>
  <c r="AD184" i="14"/>
  <c r="AE184" i="14"/>
  <c r="AO184" i="14"/>
  <c r="AP184" i="14"/>
  <c r="AQ184" i="14"/>
  <c r="AR184" i="14"/>
  <c r="AS184" i="14"/>
  <c r="AT184" i="14"/>
  <c r="AU184" i="14"/>
  <c r="AV184" i="14"/>
  <c r="AW184" i="14"/>
  <c r="H185" i="14"/>
  <c r="I185" i="14"/>
  <c r="J185" i="14"/>
  <c r="K185" i="14"/>
  <c r="L185" i="14"/>
  <c r="M185" i="14"/>
  <c r="N185" i="14"/>
  <c r="O185" i="14"/>
  <c r="P185" i="14"/>
  <c r="Q185" i="14"/>
  <c r="R185" i="14"/>
  <c r="S185" i="14"/>
  <c r="T185" i="14"/>
  <c r="U185" i="14"/>
  <c r="V185" i="14"/>
  <c r="X185" i="14"/>
  <c r="Y185" i="14"/>
  <c r="Z185" i="14"/>
  <c r="AA185" i="14"/>
  <c r="AB185" i="14"/>
  <c r="AC185" i="14"/>
  <c r="AD185" i="14"/>
  <c r="AE185" i="14"/>
  <c r="AO185" i="14"/>
  <c r="AP185" i="14"/>
  <c r="AQ185" i="14"/>
  <c r="AR185" i="14"/>
  <c r="AS185" i="14"/>
  <c r="AT185" i="14"/>
  <c r="AU185" i="14"/>
  <c r="AV185" i="14"/>
  <c r="AW185" i="14"/>
  <c r="H186" i="14"/>
  <c r="I186" i="14"/>
  <c r="J186" i="14"/>
  <c r="K186" i="14"/>
  <c r="L186" i="14"/>
  <c r="M186" i="14"/>
  <c r="N186" i="14"/>
  <c r="O186" i="14"/>
  <c r="P186" i="14"/>
  <c r="Q186" i="14"/>
  <c r="R186" i="14"/>
  <c r="S186" i="14"/>
  <c r="T186" i="14"/>
  <c r="U186" i="14"/>
  <c r="V186" i="14"/>
  <c r="X186" i="14"/>
  <c r="Y186" i="14"/>
  <c r="Z186" i="14"/>
  <c r="AA186" i="14"/>
  <c r="AB186" i="14"/>
  <c r="AC186" i="14"/>
  <c r="AD186" i="14"/>
  <c r="AE186" i="14"/>
  <c r="AO186" i="14"/>
  <c r="AP186" i="14"/>
  <c r="AQ186" i="14"/>
  <c r="AR186" i="14"/>
  <c r="AS186" i="14"/>
  <c r="AT186" i="14"/>
  <c r="AU186" i="14"/>
  <c r="AV186" i="14"/>
  <c r="AW186" i="14"/>
  <c r="H187" i="14"/>
  <c r="I187" i="14"/>
  <c r="J187" i="14"/>
  <c r="K187" i="14"/>
  <c r="L187" i="14"/>
  <c r="M187" i="14"/>
  <c r="N187" i="14"/>
  <c r="O187" i="14"/>
  <c r="P187" i="14"/>
  <c r="Q187" i="14"/>
  <c r="R187" i="14"/>
  <c r="S187" i="14"/>
  <c r="T187" i="14"/>
  <c r="U187" i="14"/>
  <c r="V187" i="14"/>
  <c r="X187" i="14"/>
  <c r="Y187" i="14"/>
  <c r="Z187" i="14"/>
  <c r="AA187" i="14"/>
  <c r="AB187" i="14"/>
  <c r="AC187" i="14"/>
  <c r="AD187" i="14"/>
  <c r="AE187" i="14"/>
  <c r="AO187" i="14"/>
  <c r="AP187" i="14"/>
  <c r="AQ187" i="14"/>
  <c r="AR187" i="14"/>
  <c r="AS187" i="14"/>
  <c r="AT187" i="14"/>
  <c r="AU187" i="14"/>
  <c r="AV187" i="14"/>
  <c r="AW187" i="14"/>
  <c r="H188" i="14"/>
  <c r="I188" i="14"/>
  <c r="J188" i="14"/>
  <c r="K188" i="14"/>
  <c r="L188" i="14"/>
  <c r="M188" i="14"/>
  <c r="N188" i="14"/>
  <c r="O188" i="14"/>
  <c r="P188" i="14"/>
  <c r="Q188" i="14"/>
  <c r="R188" i="14"/>
  <c r="S188" i="14"/>
  <c r="T188" i="14"/>
  <c r="U188" i="14"/>
  <c r="V188" i="14"/>
  <c r="X188" i="14"/>
  <c r="Y188" i="14"/>
  <c r="Z188" i="14"/>
  <c r="AA188" i="14"/>
  <c r="AB188" i="14"/>
  <c r="AC188" i="14"/>
  <c r="AD188" i="14"/>
  <c r="AE188" i="14"/>
  <c r="AO188" i="14"/>
  <c r="AP188" i="14"/>
  <c r="AQ188" i="14"/>
  <c r="AR188" i="14"/>
  <c r="AS188" i="14"/>
  <c r="AT188" i="14"/>
  <c r="AU188" i="14"/>
  <c r="AV188" i="14"/>
  <c r="AW188" i="14"/>
  <c r="H189" i="14"/>
  <c r="I189" i="14"/>
  <c r="J189" i="14"/>
  <c r="K189" i="14"/>
  <c r="L189" i="14"/>
  <c r="M189" i="14"/>
  <c r="N189" i="14"/>
  <c r="O189" i="14"/>
  <c r="P189" i="14"/>
  <c r="Q189" i="14"/>
  <c r="R189" i="14"/>
  <c r="S189" i="14"/>
  <c r="T189" i="14"/>
  <c r="U189" i="14"/>
  <c r="V189" i="14"/>
  <c r="X189" i="14"/>
  <c r="Y189" i="14"/>
  <c r="Z189" i="14"/>
  <c r="AA189" i="14"/>
  <c r="AB189" i="14"/>
  <c r="AC189" i="14"/>
  <c r="AD189" i="14"/>
  <c r="AE189" i="14"/>
  <c r="AO189" i="14"/>
  <c r="AP189" i="14"/>
  <c r="AQ189" i="14"/>
  <c r="AR189" i="14"/>
  <c r="AS189" i="14"/>
  <c r="AT189" i="14"/>
  <c r="AU189" i="14"/>
  <c r="AV189" i="14"/>
  <c r="AW189" i="14"/>
  <c r="H190" i="14"/>
  <c r="I190" i="14"/>
  <c r="J190" i="14"/>
  <c r="K190" i="14"/>
  <c r="L190" i="14"/>
  <c r="M190" i="14"/>
  <c r="N190" i="14"/>
  <c r="O190" i="14"/>
  <c r="P190" i="14"/>
  <c r="Q190" i="14"/>
  <c r="R190" i="14"/>
  <c r="S190" i="14"/>
  <c r="T190" i="14"/>
  <c r="U190" i="14"/>
  <c r="V190" i="14"/>
  <c r="X190" i="14"/>
  <c r="Y190" i="14"/>
  <c r="Z190" i="14"/>
  <c r="AA190" i="14"/>
  <c r="AB190" i="14"/>
  <c r="AC190" i="14"/>
  <c r="AD190" i="14"/>
  <c r="AE190" i="14"/>
  <c r="AO190" i="14"/>
  <c r="AP190" i="14"/>
  <c r="AQ190" i="14"/>
  <c r="AR190" i="14"/>
  <c r="AS190" i="14"/>
  <c r="AT190" i="14"/>
  <c r="AU190" i="14"/>
  <c r="AV190" i="14"/>
  <c r="AW190" i="14"/>
  <c r="H191" i="14"/>
  <c r="I191" i="14"/>
  <c r="J191" i="14"/>
  <c r="K191" i="14"/>
  <c r="L191" i="14"/>
  <c r="M191" i="14"/>
  <c r="N191" i="14"/>
  <c r="O191" i="14"/>
  <c r="P191" i="14"/>
  <c r="Q191" i="14"/>
  <c r="R191" i="14"/>
  <c r="S191" i="14"/>
  <c r="T191" i="14"/>
  <c r="U191" i="14"/>
  <c r="V191" i="14"/>
  <c r="X191" i="14"/>
  <c r="Y191" i="14"/>
  <c r="Z191" i="14"/>
  <c r="AA191" i="14"/>
  <c r="AB191" i="14"/>
  <c r="AC191" i="14"/>
  <c r="AD191" i="14"/>
  <c r="AE191" i="14"/>
  <c r="AO191" i="14"/>
  <c r="AP191" i="14"/>
  <c r="AQ191" i="14"/>
  <c r="AR191" i="14"/>
  <c r="AS191" i="14"/>
  <c r="AT191" i="14"/>
  <c r="AU191" i="14"/>
  <c r="AV191" i="14"/>
  <c r="AW191" i="14"/>
  <c r="H192" i="14"/>
  <c r="I192" i="14"/>
  <c r="J192" i="14"/>
  <c r="K192" i="14"/>
  <c r="L192" i="14"/>
  <c r="M192" i="14"/>
  <c r="N192" i="14"/>
  <c r="O192" i="14"/>
  <c r="P192" i="14"/>
  <c r="Q192" i="14"/>
  <c r="R192" i="14"/>
  <c r="S192" i="14"/>
  <c r="T192" i="14"/>
  <c r="U192" i="14"/>
  <c r="V192" i="14"/>
  <c r="X192" i="14"/>
  <c r="Y192" i="14"/>
  <c r="Z192" i="14"/>
  <c r="AA192" i="14"/>
  <c r="AB192" i="14"/>
  <c r="AC192" i="14"/>
  <c r="AD192" i="14"/>
  <c r="AE192" i="14"/>
  <c r="AO192" i="14"/>
  <c r="AP192" i="14"/>
  <c r="AQ192" i="14"/>
  <c r="AR192" i="14"/>
  <c r="AS192" i="14"/>
  <c r="AT192" i="14"/>
  <c r="AU192" i="14"/>
  <c r="AV192" i="14"/>
  <c r="AW192" i="14"/>
  <c r="H193" i="14"/>
  <c r="I193" i="14"/>
  <c r="J193" i="14"/>
  <c r="K193" i="14"/>
  <c r="L193" i="14"/>
  <c r="M193" i="14"/>
  <c r="N193" i="14"/>
  <c r="O193" i="14"/>
  <c r="P193" i="14"/>
  <c r="Q193" i="14"/>
  <c r="R193" i="14"/>
  <c r="S193" i="14"/>
  <c r="T193" i="14"/>
  <c r="U193" i="14"/>
  <c r="V193" i="14"/>
  <c r="X193" i="14"/>
  <c r="Y193" i="14"/>
  <c r="Z193" i="14"/>
  <c r="AA193" i="14"/>
  <c r="AB193" i="14"/>
  <c r="AC193" i="14"/>
  <c r="AD193" i="14"/>
  <c r="AE193" i="14"/>
  <c r="AO193" i="14"/>
  <c r="AP193" i="14"/>
  <c r="AQ193" i="14"/>
  <c r="AR193" i="14"/>
  <c r="AS193" i="14"/>
  <c r="AT193" i="14"/>
  <c r="AU193" i="14"/>
  <c r="AV193" i="14"/>
  <c r="AW193" i="14"/>
  <c r="H194" i="14"/>
  <c r="I194" i="14"/>
  <c r="J194" i="14"/>
  <c r="K194" i="14"/>
  <c r="L194" i="14"/>
  <c r="M194" i="14"/>
  <c r="N194" i="14"/>
  <c r="O194" i="14"/>
  <c r="P194" i="14"/>
  <c r="Q194" i="14"/>
  <c r="R194" i="14"/>
  <c r="S194" i="14"/>
  <c r="T194" i="14"/>
  <c r="U194" i="14"/>
  <c r="V194" i="14"/>
  <c r="X194" i="14"/>
  <c r="Y194" i="14"/>
  <c r="Z194" i="14"/>
  <c r="AA194" i="14"/>
  <c r="AB194" i="14"/>
  <c r="AC194" i="14"/>
  <c r="AD194" i="14"/>
  <c r="AE194" i="14"/>
  <c r="AO194" i="14"/>
  <c r="AP194" i="14"/>
  <c r="AQ194" i="14"/>
  <c r="AR194" i="14"/>
  <c r="AS194" i="14"/>
  <c r="AT194" i="14"/>
  <c r="AU194" i="14"/>
  <c r="AV194" i="14"/>
  <c r="AW194" i="14"/>
  <c r="H195" i="14"/>
  <c r="I195" i="14"/>
  <c r="J195" i="14"/>
  <c r="K195" i="14"/>
  <c r="L195" i="14"/>
  <c r="M195" i="14"/>
  <c r="N195" i="14"/>
  <c r="O195" i="14"/>
  <c r="P195" i="14"/>
  <c r="Q195" i="14"/>
  <c r="R195" i="14"/>
  <c r="S195" i="14"/>
  <c r="T195" i="14"/>
  <c r="U195" i="14"/>
  <c r="V195" i="14"/>
  <c r="X195" i="14"/>
  <c r="Y195" i="14"/>
  <c r="Z195" i="14"/>
  <c r="AA195" i="14"/>
  <c r="AB195" i="14"/>
  <c r="AC195" i="14"/>
  <c r="AD195" i="14"/>
  <c r="AE195" i="14"/>
  <c r="AO195" i="14"/>
  <c r="AP195" i="14"/>
  <c r="AQ195" i="14"/>
  <c r="AR195" i="14"/>
  <c r="AS195" i="14"/>
  <c r="AT195" i="14"/>
  <c r="AU195" i="14"/>
  <c r="AV195" i="14"/>
  <c r="AW195" i="14"/>
  <c r="H196" i="14"/>
  <c r="I196" i="14"/>
  <c r="J196" i="14"/>
  <c r="K196" i="14"/>
  <c r="L196" i="14"/>
  <c r="M196" i="14"/>
  <c r="N196" i="14"/>
  <c r="O196" i="14"/>
  <c r="P196" i="14"/>
  <c r="Q196" i="14"/>
  <c r="R196" i="14"/>
  <c r="S196" i="14"/>
  <c r="T196" i="14"/>
  <c r="U196" i="14"/>
  <c r="V196" i="14"/>
  <c r="X196" i="14"/>
  <c r="Y196" i="14"/>
  <c r="Z196" i="14"/>
  <c r="AA196" i="14"/>
  <c r="AB196" i="14"/>
  <c r="AC196" i="14"/>
  <c r="AD196" i="14"/>
  <c r="AE196" i="14"/>
  <c r="AO196" i="14"/>
  <c r="AP196" i="14"/>
  <c r="AQ196" i="14"/>
  <c r="AR196" i="14"/>
  <c r="AS196" i="14"/>
  <c r="AT196" i="14"/>
  <c r="AU196" i="14"/>
  <c r="AV196" i="14"/>
  <c r="AW196" i="14"/>
  <c r="H197" i="14"/>
  <c r="I197" i="14"/>
  <c r="J197" i="14"/>
  <c r="K197" i="14"/>
  <c r="L197" i="14"/>
  <c r="M197" i="14"/>
  <c r="N197" i="14"/>
  <c r="O197" i="14"/>
  <c r="P197" i="14"/>
  <c r="Q197" i="14"/>
  <c r="R197" i="14"/>
  <c r="S197" i="14"/>
  <c r="T197" i="14"/>
  <c r="U197" i="14"/>
  <c r="V197" i="14"/>
  <c r="X197" i="14"/>
  <c r="Y197" i="14"/>
  <c r="Z197" i="14"/>
  <c r="AA197" i="14"/>
  <c r="AB197" i="14"/>
  <c r="AC197" i="14"/>
  <c r="AD197" i="14"/>
  <c r="AE197" i="14"/>
  <c r="AO197" i="14"/>
  <c r="AP197" i="14"/>
  <c r="AQ197" i="14"/>
  <c r="AR197" i="14"/>
  <c r="AS197" i="14"/>
  <c r="AT197" i="14"/>
  <c r="AU197" i="14"/>
  <c r="AV197" i="14"/>
  <c r="AW197" i="14"/>
  <c r="H198" i="14"/>
  <c r="I198" i="14"/>
  <c r="J198" i="14"/>
  <c r="K198" i="14"/>
  <c r="L198" i="14"/>
  <c r="M198" i="14"/>
  <c r="N198" i="14"/>
  <c r="O198" i="14"/>
  <c r="P198" i="14"/>
  <c r="Q198" i="14"/>
  <c r="R198" i="14"/>
  <c r="S198" i="14"/>
  <c r="T198" i="14"/>
  <c r="U198" i="14"/>
  <c r="V198" i="14"/>
  <c r="X198" i="14"/>
  <c r="Y198" i="14"/>
  <c r="Z198" i="14"/>
  <c r="AA198" i="14"/>
  <c r="AB198" i="14"/>
  <c r="AC198" i="14"/>
  <c r="AD198" i="14"/>
  <c r="AE198" i="14"/>
  <c r="AO198" i="14"/>
  <c r="AP198" i="14"/>
  <c r="AQ198" i="14"/>
  <c r="AR198" i="14"/>
  <c r="AS198" i="14"/>
  <c r="AT198" i="14"/>
  <c r="AU198" i="14"/>
  <c r="AV198" i="14"/>
  <c r="AW198" i="14"/>
  <c r="H199" i="14"/>
  <c r="I199" i="14"/>
  <c r="J199" i="14"/>
  <c r="K199" i="14"/>
  <c r="L199" i="14"/>
  <c r="M199" i="14"/>
  <c r="N199" i="14"/>
  <c r="O199" i="14"/>
  <c r="P199" i="14"/>
  <c r="Q199" i="14"/>
  <c r="R199" i="14"/>
  <c r="S199" i="14"/>
  <c r="T199" i="14"/>
  <c r="U199" i="14"/>
  <c r="V199" i="14"/>
  <c r="X199" i="14"/>
  <c r="Y199" i="14"/>
  <c r="Z199" i="14"/>
  <c r="AA199" i="14"/>
  <c r="AB199" i="14"/>
  <c r="AC199" i="14"/>
  <c r="AD199" i="14"/>
  <c r="AE199" i="14"/>
  <c r="AO199" i="14"/>
  <c r="AP199" i="14"/>
  <c r="AQ199" i="14"/>
  <c r="AR199" i="14"/>
  <c r="AS199" i="14"/>
  <c r="AT199" i="14"/>
  <c r="AU199" i="14"/>
  <c r="AV199" i="14"/>
  <c r="AW199" i="14"/>
  <c r="H200" i="14"/>
  <c r="I200" i="14"/>
  <c r="J200" i="14"/>
  <c r="K200" i="14"/>
  <c r="L200" i="14"/>
  <c r="M200" i="14"/>
  <c r="N200" i="14"/>
  <c r="O200" i="14"/>
  <c r="P200" i="14"/>
  <c r="Q200" i="14"/>
  <c r="R200" i="14"/>
  <c r="S200" i="14"/>
  <c r="T200" i="14"/>
  <c r="U200" i="14"/>
  <c r="V200" i="14"/>
  <c r="X200" i="14"/>
  <c r="Y200" i="14"/>
  <c r="Z200" i="14"/>
  <c r="AA200" i="14"/>
  <c r="AB200" i="14"/>
  <c r="AC200" i="14"/>
  <c r="AD200" i="14"/>
  <c r="AE200" i="14"/>
  <c r="AO200" i="14"/>
  <c r="AP200" i="14"/>
  <c r="AQ200" i="14"/>
  <c r="AR200" i="14"/>
  <c r="AS200" i="14"/>
  <c r="AT200" i="14"/>
  <c r="AU200" i="14"/>
  <c r="AV200" i="14"/>
  <c r="AW200" i="14"/>
  <c r="H201" i="14"/>
  <c r="I201" i="14"/>
  <c r="J201" i="14"/>
  <c r="K201" i="14"/>
  <c r="L201" i="14"/>
  <c r="M201" i="14"/>
  <c r="N201" i="14"/>
  <c r="O201" i="14"/>
  <c r="P201" i="14"/>
  <c r="Q201" i="14"/>
  <c r="R201" i="14"/>
  <c r="S201" i="14"/>
  <c r="T201" i="14"/>
  <c r="U201" i="14"/>
  <c r="V201" i="14"/>
  <c r="X201" i="14"/>
  <c r="Y201" i="14"/>
  <c r="Z201" i="14"/>
  <c r="AA201" i="14"/>
  <c r="AB201" i="14"/>
  <c r="AC201" i="14"/>
  <c r="AD201" i="14"/>
  <c r="AE201" i="14"/>
  <c r="AO201" i="14"/>
  <c r="AP201" i="14"/>
  <c r="AQ201" i="14"/>
  <c r="AR201" i="14"/>
  <c r="AS201" i="14"/>
  <c r="AT201" i="14"/>
  <c r="AU201" i="14"/>
  <c r="AV201" i="14"/>
  <c r="AW201" i="14"/>
  <c r="H202" i="14"/>
  <c r="I202" i="14"/>
  <c r="J202" i="14"/>
  <c r="K202" i="14"/>
  <c r="L202" i="14"/>
  <c r="M202" i="14"/>
  <c r="N202" i="14"/>
  <c r="O202" i="14"/>
  <c r="P202" i="14"/>
  <c r="Q202" i="14"/>
  <c r="R202" i="14"/>
  <c r="S202" i="14"/>
  <c r="T202" i="14"/>
  <c r="U202" i="14"/>
  <c r="V202" i="14"/>
  <c r="X202" i="14"/>
  <c r="Y202" i="14"/>
  <c r="Z202" i="14"/>
  <c r="AA202" i="14"/>
  <c r="AB202" i="14"/>
  <c r="AC202" i="14"/>
  <c r="AD202" i="14"/>
  <c r="AE202" i="14"/>
  <c r="AO202" i="14"/>
  <c r="AP202" i="14"/>
  <c r="AQ202" i="14"/>
  <c r="AR202" i="14"/>
  <c r="AS202" i="14"/>
  <c r="AT202" i="14"/>
  <c r="AU202" i="14"/>
  <c r="AV202" i="14"/>
  <c r="AW202" i="14"/>
  <c r="H203" i="14"/>
  <c r="I203" i="14"/>
  <c r="J203" i="14"/>
  <c r="K203" i="14"/>
  <c r="L203" i="14"/>
  <c r="M203" i="14"/>
  <c r="N203" i="14"/>
  <c r="O203" i="14"/>
  <c r="P203" i="14"/>
  <c r="Q203" i="14"/>
  <c r="R203" i="14"/>
  <c r="S203" i="14"/>
  <c r="T203" i="14"/>
  <c r="U203" i="14"/>
  <c r="V203" i="14"/>
  <c r="X203" i="14"/>
  <c r="Y203" i="14"/>
  <c r="Z203" i="14"/>
  <c r="AA203" i="14"/>
  <c r="AB203" i="14"/>
  <c r="AC203" i="14"/>
  <c r="AD203" i="14"/>
  <c r="AE203" i="14"/>
  <c r="AO203" i="14"/>
  <c r="AP203" i="14"/>
  <c r="AQ203" i="14"/>
  <c r="AR203" i="14"/>
  <c r="AS203" i="14"/>
  <c r="AT203" i="14"/>
  <c r="AU203" i="14"/>
  <c r="AV203" i="14"/>
  <c r="AW203" i="14"/>
  <c r="H204" i="14"/>
  <c r="I204" i="14"/>
  <c r="J204" i="14"/>
  <c r="K204" i="14"/>
  <c r="L204" i="14"/>
  <c r="M204" i="14"/>
  <c r="N204" i="14"/>
  <c r="O204" i="14"/>
  <c r="P204" i="14"/>
  <c r="Q204" i="14"/>
  <c r="R204" i="14"/>
  <c r="S204" i="14"/>
  <c r="T204" i="14"/>
  <c r="U204" i="14"/>
  <c r="V204" i="14"/>
  <c r="X204" i="14"/>
  <c r="Y204" i="14"/>
  <c r="Z204" i="14"/>
  <c r="AA204" i="14"/>
  <c r="AB204" i="14"/>
  <c r="AC204" i="14"/>
  <c r="AD204" i="14"/>
  <c r="AE204" i="14"/>
  <c r="AO204" i="14"/>
  <c r="AP204" i="14"/>
  <c r="AQ204" i="14"/>
  <c r="AR204" i="14"/>
  <c r="AS204" i="14"/>
  <c r="AT204" i="14"/>
  <c r="AU204" i="14"/>
  <c r="AV204" i="14"/>
  <c r="AW204" i="14"/>
  <c r="H205" i="14"/>
  <c r="I205" i="14"/>
  <c r="J205" i="14"/>
  <c r="K205" i="14"/>
  <c r="L205" i="14"/>
  <c r="M205" i="14"/>
  <c r="N205" i="14"/>
  <c r="O205" i="14"/>
  <c r="P205" i="14"/>
  <c r="Q205" i="14"/>
  <c r="R205" i="14"/>
  <c r="S205" i="14"/>
  <c r="T205" i="14"/>
  <c r="U205" i="14"/>
  <c r="V205" i="14"/>
  <c r="X205" i="14"/>
  <c r="Y205" i="14"/>
  <c r="Z205" i="14"/>
  <c r="AA205" i="14"/>
  <c r="AB205" i="14"/>
  <c r="AC205" i="14"/>
  <c r="AD205" i="14"/>
  <c r="AE205" i="14"/>
  <c r="AO205" i="14"/>
  <c r="AP205" i="14"/>
  <c r="AQ205" i="14"/>
  <c r="AR205" i="14"/>
  <c r="AS205" i="14"/>
  <c r="AT205" i="14"/>
  <c r="AU205" i="14"/>
  <c r="AV205" i="14"/>
  <c r="AW205" i="14"/>
  <c r="H206" i="14"/>
  <c r="I206" i="14"/>
  <c r="J206" i="14"/>
  <c r="K206" i="14"/>
  <c r="L206" i="14"/>
  <c r="M206" i="14"/>
  <c r="N206" i="14"/>
  <c r="O206" i="14"/>
  <c r="P206" i="14"/>
  <c r="Q206" i="14"/>
  <c r="R206" i="14"/>
  <c r="S206" i="14"/>
  <c r="T206" i="14"/>
  <c r="U206" i="14"/>
  <c r="V206" i="14"/>
  <c r="X206" i="14"/>
  <c r="Y206" i="14"/>
  <c r="Z206" i="14"/>
  <c r="AA206" i="14"/>
  <c r="AB206" i="14"/>
  <c r="AC206" i="14"/>
  <c r="AD206" i="14"/>
  <c r="AE206" i="14"/>
  <c r="AO206" i="14"/>
  <c r="AP206" i="14"/>
  <c r="AQ206" i="14"/>
  <c r="AR206" i="14"/>
  <c r="AS206" i="14"/>
  <c r="AT206" i="14"/>
  <c r="AU206" i="14"/>
  <c r="AV206" i="14"/>
  <c r="AW206" i="14"/>
  <c r="H207" i="14"/>
  <c r="I207" i="14"/>
  <c r="J207" i="14"/>
  <c r="K207" i="14"/>
  <c r="L207" i="14"/>
  <c r="M207" i="14"/>
  <c r="N207" i="14"/>
  <c r="O207" i="14"/>
  <c r="P207" i="14"/>
  <c r="Q207" i="14"/>
  <c r="R207" i="14"/>
  <c r="S207" i="14"/>
  <c r="T207" i="14"/>
  <c r="U207" i="14"/>
  <c r="V207" i="14"/>
  <c r="X207" i="14"/>
  <c r="Y207" i="14"/>
  <c r="Z207" i="14"/>
  <c r="AA207" i="14"/>
  <c r="AB207" i="14"/>
  <c r="AC207" i="14"/>
  <c r="AD207" i="14"/>
  <c r="AE207" i="14"/>
  <c r="AO207" i="14"/>
  <c r="AP207" i="14"/>
  <c r="AQ207" i="14"/>
  <c r="AR207" i="14"/>
  <c r="AS207" i="14"/>
  <c r="AT207" i="14"/>
  <c r="AU207" i="14"/>
  <c r="AV207" i="14"/>
  <c r="AW207" i="14"/>
  <c r="H208" i="14"/>
  <c r="I208" i="14"/>
  <c r="J208" i="14"/>
  <c r="K208" i="14"/>
  <c r="L208" i="14"/>
  <c r="M208" i="14"/>
  <c r="N208" i="14"/>
  <c r="O208" i="14"/>
  <c r="P208" i="14"/>
  <c r="Q208" i="14"/>
  <c r="R208" i="14"/>
  <c r="S208" i="14"/>
  <c r="T208" i="14"/>
  <c r="U208" i="14"/>
  <c r="V208" i="14"/>
  <c r="X208" i="14"/>
  <c r="Y208" i="14"/>
  <c r="Z208" i="14"/>
  <c r="AA208" i="14"/>
  <c r="AB208" i="14"/>
  <c r="AC208" i="14"/>
  <c r="AD208" i="14"/>
  <c r="AE208" i="14"/>
  <c r="AO208" i="14"/>
  <c r="AP208" i="14"/>
  <c r="AQ208" i="14"/>
  <c r="AR208" i="14"/>
  <c r="AS208" i="14"/>
  <c r="AT208" i="14"/>
  <c r="AU208" i="14"/>
  <c r="AV208" i="14"/>
  <c r="AW208" i="14"/>
  <c r="H209" i="14"/>
  <c r="I209" i="14"/>
  <c r="J209" i="14"/>
  <c r="K209" i="14"/>
  <c r="L209" i="14"/>
  <c r="M209" i="14"/>
  <c r="N209" i="14"/>
  <c r="O209" i="14"/>
  <c r="P209" i="14"/>
  <c r="Q209" i="14"/>
  <c r="R209" i="14"/>
  <c r="S209" i="14"/>
  <c r="T209" i="14"/>
  <c r="U209" i="14"/>
  <c r="V209" i="14"/>
  <c r="X209" i="14"/>
  <c r="Y209" i="14"/>
  <c r="Z209" i="14"/>
  <c r="AA209" i="14"/>
  <c r="AB209" i="14"/>
  <c r="AC209" i="14"/>
  <c r="AD209" i="14"/>
  <c r="AE209" i="14"/>
  <c r="AO209" i="14"/>
  <c r="AP209" i="14"/>
  <c r="AQ209" i="14"/>
  <c r="AR209" i="14"/>
  <c r="AS209" i="14"/>
  <c r="AT209" i="14"/>
  <c r="AU209" i="14"/>
  <c r="AV209" i="14"/>
  <c r="AW209" i="14"/>
  <c r="H210" i="14"/>
  <c r="I210" i="14"/>
  <c r="J210" i="14"/>
  <c r="K210" i="14"/>
  <c r="L210" i="14"/>
  <c r="M210" i="14"/>
  <c r="N210" i="14"/>
  <c r="O210" i="14"/>
  <c r="P210" i="14"/>
  <c r="Q210" i="14"/>
  <c r="R210" i="14"/>
  <c r="S210" i="14"/>
  <c r="T210" i="14"/>
  <c r="U210" i="14"/>
  <c r="V210" i="14"/>
  <c r="X210" i="14"/>
  <c r="Y210" i="14"/>
  <c r="Z210" i="14"/>
  <c r="AA210" i="14"/>
  <c r="AB210" i="14"/>
  <c r="AC210" i="14"/>
  <c r="AD210" i="14"/>
  <c r="AE210" i="14"/>
  <c r="AO210" i="14"/>
  <c r="AP210" i="14"/>
  <c r="AQ210" i="14"/>
  <c r="AR210" i="14"/>
  <c r="AS210" i="14"/>
  <c r="AT210" i="14"/>
  <c r="AU210" i="14"/>
  <c r="AV210" i="14"/>
  <c r="AW210" i="14"/>
  <c r="H211" i="14"/>
  <c r="I211" i="14"/>
  <c r="J211" i="14"/>
  <c r="K211" i="14"/>
  <c r="L211" i="14"/>
  <c r="M211" i="14"/>
  <c r="N211" i="14"/>
  <c r="O211" i="14"/>
  <c r="P211" i="14"/>
  <c r="Q211" i="14"/>
  <c r="R211" i="14"/>
  <c r="S211" i="14"/>
  <c r="T211" i="14"/>
  <c r="U211" i="14"/>
  <c r="V211" i="14"/>
  <c r="X211" i="14"/>
  <c r="Y211" i="14"/>
  <c r="Z211" i="14"/>
  <c r="AA211" i="14"/>
  <c r="AB211" i="14"/>
  <c r="AC211" i="14"/>
  <c r="AD211" i="14"/>
  <c r="AE211" i="14"/>
  <c r="AO211" i="14"/>
  <c r="AP211" i="14"/>
  <c r="AQ211" i="14"/>
  <c r="AR211" i="14"/>
  <c r="AS211" i="14"/>
  <c r="AT211" i="14"/>
  <c r="AU211" i="14"/>
  <c r="AV211" i="14"/>
  <c r="AW211" i="14"/>
  <c r="H212" i="14"/>
  <c r="I212" i="14"/>
  <c r="J212" i="14"/>
  <c r="K212" i="14"/>
  <c r="L212" i="14"/>
  <c r="M212" i="14"/>
  <c r="N212" i="14"/>
  <c r="O212" i="14"/>
  <c r="P212" i="14"/>
  <c r="Q212" i="14"/>
  <c r="R212" i="14"/>
  <c r="S212" i="14"/>
  <c r="T212" i="14"/>
  <c r="U212" i="14"/>
  <c r="V212" i="14"/>
  <c r="X212" i="14"/>
  <c r="Y212" i="14"/>
  <c r="Z212" i="14"/>
  <c r="AA212" i="14"/>
  <c r="AB212" i="14"/>
  <c r="AC212" i="14"/>
  <c r="AD212" i="14"/>
  <c r="AE212" i="14"/>
  <c r="AO212" i="14"/>
  <c r="AP212" i="14"/>
  <c r="AQ212" i="14"/>
  <c r="AR212" i="14"/>
  <c r="AS212" i="14"/>
  <c r="AT212" i="14"/>
  <c r="AU212" i="14"/>
  <c r="AV212" i="14"/>
  <c r="AW212" i="14"/>
  <c r="H213" i="14"/>
  <c r="I213" i="14"/>
  <c r="J213" i="14"/>
  <c r="K213" i="14"/>
  <c r="L213" i="14"/>
  <c r="M213" i="14"/>
  <c r="N213" i="14"/>
  <c r="O213" i="14"/>
  <c r="P213" i="14"/>
  <c r="Q213" i="14"/>
  <c r="R213" i="14"/>
  <c r="S213" i="14"/>
  <c r="T213" i="14"/>
  <c r="U213" i="14"/>
  <c r="V213" i="14"/>
  <c r="X213" i="14"/>
  <c r="Y213" i="14"/>
  <c r="Z213" i="14"/>
  <c r="AA213" i="14"/>
  <c r="AB213" i="14"/>
  <c r="AC213" i="14"/>
  <c r="AD213" i="14"/>
  <c r="AE213" i="14"/>
  <c r="AO213" i="14"/>
  <c r="AP213" i="14"/>
  <c r="AQ213" i="14"/>
  <c r="AR213" i="14"/>
  <c r="AS213" i="14"/>
  <c r="AT213" i="14"/>
  <c r="AU213" i="14"/>
  <c r="AV213" i="14"/>
  <c r="AW213" i="14"/>
  <c r="H214" i="14"/>
  <c r="I214" i="14"/>
  <c r="J214" i="14"/>
  <c r="K214" i="14"/>
  <c r="L214" i="14"/>
  <c r="M214" i="14"/>
  <c r="N214" i="14"/>
  <c r="O214" i="14"/>
  <c r="P214" i="14"/>
  <c r="Q214" i="14"/>
  <c r="R214" i="14"/>
  <c r="S214" i="14"/>
  <c r="T214" i="14"/>
  <c r="U214" i="14"/>
  <c r="V214" i="14"/>
  <c r="X214" i="14"/>
  <c r="Y214" i="14"/>
  <c r="Z214" i="14"/>
  <c r="AA214" i="14"/>
  <c r="AB214" i="14"/>
  <c r="AC214" i="14"/>
  <c r="AD214" i="14"/>
  <c r="AE214" i="14"/>
  <c r="AO214" i="14"/>
  <c r="AP214" i="14"/>
  <c r="AQ214" i="14"/>
  <c r="AR214" i="14"/>
  <c r="AS214" i="14"/>
  <c r="AT214" i="14"/>
  <c r="AU214" i="14"/>
  <c r="AV214" i="14"/>
  <c r="AW214" i="14"/>
  <c r="H215" i="14"/>
  <c r="I215" i="14"/>
  <c r="J215" i="14"/>
  <c r="K215" i="14"/>
  <c r="L215" i="14"/>
  <c r="M215" i="14"/>
  <c r="N215" i="14"/>
  <c r="O215" i="14"/>
  <c r="P215" i="14"/>
  <c r="Q215" i="14"/>
  <c r="R215" i="14"/>
  <c r="S215" i="14"/>
  <c r="T215" i="14"/>
  <c r="U215" i="14"/>
  <c r="V215" i="14"/>
  <c r="X215" i="14"/>
  <c r="Y215" i="14"/>
  <c r="Z215" i="14"/>
  <c r="AA215" i="14"/>
  <c r="AB215" i="14"/>
  <c r="AC215" i="14"/>
  <c r="AD215" i="14"/>
  <c r="AE215" i="14"/>
  <c r="AO215" i="14"/>
  <c r="AP215" i="14"/>
  <c r="AQ215" i="14"/>
  <c r="AR215" i="14"/>
  <c r="AS215" i="14"/>
  <c r="AT215" i="14"/>
  <c r="AU215" i="14"/>
  <c r="AV215" i="14"/>
  <c r="AW215" i="14"/>
  <c r="H216" i="14"/>
  <c r="I216" i="14"/>
  <c r="J216" i="14"/>
  <c r="K216" i="14"/>
  <c r="L216" i="14"/>
  <c r="M216" i="14"/>
  <c r="N216" i="14"/>
  <c r="O216" i="14"/>
  <c r="P216" i="14"/>
  <c r="Q216" i="14"/>
  <c r="R216" i="14"/>
  <c r="S216" i="14"/>
  <c r="T216" i="14"/>
  <c r="U216" i="14"/>
  <c r="V216" i="14"/>
  <c r="X216" i="14"/>
  <c r="Y216" i="14"/>
  <c r="Z216" i="14"/>
  <c r="AA216" i="14"/>
  <c r="AB216" i="14"/>
  <c r="AC216" i="14"/>
  <c r="AD216" i="14"/>
  <c r="AE216" i="14"/>
  <c r="AO216" i="14"/>
  <c r="AP216" i="14"/>
  <c r="AQ216" i="14"/>
  <c r="AR216" i="14"/>
  <c r="AS216" i="14"/>
  <c r="AT216" i="14"/>
  <c r="AU216" i="14"/>
  <c r="AV216" i="14"/>
  <c r="AW216" i="14"/>
  <c r="H217" i="14"/>
  <c r="I217" i="14"/>
  <c r="J217" i="14"/>
  <c r="K217" i="14"/>
  <c r="L217" i="14"/>
  <c r="M217" i="14"/>
  <c r="N217" i="14"/>
  <c r="O217" i="14"/>
  <c r="P217" i="14"/>
  <c r="Q217" i="14"/>
  <c r="R217" i="14"/>
  <c r="S217" i="14"/>
  <c r="T217" i="14"/>
  <c r="U217" i="14"/>
  <c r="V217" i="14"/>
  <c r="X217" i="14"/>
  <c r="Y217" i="14"/>
  <c r="Z217" i="14"/>
  <c r="AA217" i="14"/>
  <c r="AB217" i="14"/>
  <c r="AC217" i="14"/>
  <c r="AD217" i="14"/>
  <c r="AE217" i="14"/>
  <c r="AO217" i="14"/>
  <c r="AP217" i="14"/>
  <c r="AQ217" i="14"/>
  <c r="AR217" i="14"/>
  <c r="AS217" i="14"/>
  <c r="AT217" i="14"/>
  <c r="AU217" i="14"/>
  <c r="AV217" i="14"/>
  <c r="AW217" i="14"/>
  <c r="H218" i="14"/>
  <c r="I218" i="14"/>
  <c r="J218" i="14"/>
  <c r="K218" i="14"/>
  <c r="L218" i="14"/>
  <c r="M218" i="14"/>
  <c r="N218" i="14"/>
  <c r="O218" i="14"/>
  <c r="P218" i="14"/>
  <c r="Q218" i="14"/>
  <c r="R218" i="14"/>
  <c r="S218" i="14"/>
  <c r="T218" i="14"/>
  <c r="U218" i="14"/>
  <c r="V218" i="14"/>
  <c r="X218" i="14"/>
  <c r="Y218" i="14"/>
  <c r="Z218" i="14"/>
  <c r="AA218" i="14"/>
  <c r="AB218" i="14"/>
  <c r="AC218" i="14"/>
  <c r="AD218" i="14"/>
  <c r="AE218" i="14"/>
  <c r="AO218" i="14"/>
  <c r="AP218" i="14"/>
  <c r="AQ218" i="14"/>
  <c r="AR218" i="14"/>
  <c r="AS218" i="14"/>
  <c r="AT218" i="14"/>
  <c r="AU218" i="14"/>
  <c r="AV218" i="14"/>
  <c r="AW218" i="14"/>
  <c r="H219" i="14"/>
  <c r="I219" i="14"/>
  <c r="J219" i="14"/>
  <c r="K219" i="14"/>
  <c r="L219" i="14"/>
  <c r="M219" i="14"/>
  <c r="N219" i="14"/>
  <c r="O219" i="14"/>
  <c r="P219" i="14"/>
  <c r="Q219" i="14"/>
  <c r="R219" i="14"/>
  <c r="S219" i="14"/>
  <c r="T219" i="14"/>
  <c r="U219" i="14"/>
  <c r="V219" i="14"/>
  <c r="X219" i="14"/>
  <c r="Y219" i="14"/>
  <c r="Z219" i="14"/>
  <c r="AA219" i="14"/>
  <c r="AB219" i="14"/>
  <c r="AC219" i="14"/>
  <c r="AD219" i="14"/>
  <c r="AE219" i="14"/>
  <c r="AO219" i="14"/>
  <c r="AP219" i="14"/>
  <c r="AQ219" i="14"/>
  <c r="AR219" i="14"/>
  <c r="AS219" i="14"/>
  <c r="AT219" i="14"/>
  <c r="AU219" i="14"/>
  <c r="AV219" i="14"/>
  <c r="AW219" i="14"/>
  <c r="H220" i="14"/>
  <c r="I220" i="14"/>
  <c r="J220" i="14"/>
  <c r="K220" i="14"/>
  <c r="L220" i="14"/>
  <c r="M220" i="14"/>
  <c r="N220" i="14"/>
  <c r="O220" i="14"/>
  <c r="P220" i="14"/>
  <c r="Q220" i="14"/>
  <c r="R220" i="14"/>
  <c r="S220" i="14"/>
  <c r="T220" i="14"/>
  <c r="U220" i="14"/>
  <c r="V220" i="14"/>
  <c r="X220" i="14"/>
  <c r="Y220" i="14"/>
  <c r="Z220" i="14"/>
  <c r="AA220" i="14"/>
  <c r="AB220" i="14"/>
  <c r="AC220" i="14"/>
  <c r="AD220" i="14"/>
  <c r="AE220" i="14"/>
  <c r="AO220" i="14"/>
  <c r="AP220" i="14"/>
  <c r="AQ220" i="14"/>
  <c r="AR220" i="14"/>
  <c r="AS220" i="14"/>
  <c r="AT220" i="14"/>
  <c r="AU220" i="14"/>
  <c r="AV220" i="14"/>
  <c r="AW220" i="14"/>
  <c r="H221" i="14"/>
  <c r="I221" i="14"/>
  <c r="J221" i="14"/>
  <c r="K221" i="14"/>
  <c r="L221" i="14"/>
  <c r="M221" i="14"/>
  <c r="N221" i="14"/>
  <c r="O221" i="14"/>
  <c r="P221" i="14"/>
  <c r="Q221" i="14"/>
  <c r="R221" i="14"/>
  <c r="S221" i="14"/>
  <c r="T221" i="14"/>
  <c r="U221" i="14"/>
  <c r="V221" i="14"/>
  <c r="X221" i="14"/>
  <c r="Y221" i="14"/>
  <c r="Z221" i="14"/>
  <c r="AA221" i="14"/>
  <c r="AB221" i="14"/>
  <c r="AC221" i="14"/>
  <c r="AD221" i="14"/>
  <c r="AE221" i="14"/>
  <c r="AO221" i="14"/>
  <c r="AP221" i="14"/>
  <c r="AQ221" i="14"/>
  <c r="AR221" i="14"/>
  <c r="AS221" i="14"/>
  <c r="AT221" i="14"/>
  <c r="AU221" i="14"/>
  <c r="AV221" i="14"/>
  <c r="AW221" i="14"/>
  <c r="H222" i="14"/>
  <c r="I222" i="14"/>
  <c r="J222" i="14"/>
  <c r="K222" i="14"/>
  <c r="L222" i="14"/>
  <c r="M222" i="14"/>
  <c r="N222" i="14"/>
  <c r="O222" i="14"/>
  <c r="P222" i="14"/>
  <c r="Q222" i="14"/>
  <c r="R222" i="14"/>
  <c r="S222" i="14"/>
  <c r="T222" i="14"/>
  <c r="U222" i="14"/>
  <c r="V222" i="14"/>
  <c r="X222" i="14"/>
  <c r="Y222" i="14"/>
  <c r="Z222" i="14"/>
  <c r="AA222" i="14"/>
  <c r="AB222" i="14"/>
  <c r="AC222" i="14"/>
  <c r="AD222" i="14"/>
  <c r="AE222" i="14"/>
  <c r="AO222" i="14"/>
  <c r="AP222" i="14"/>
  <c r="AQ222" i="14"/>
  <c r="AR222" i="14"/>
  <c r="AS222" i="14"/>
  <c r="AT222" i="14"/>
  <c r="AU222" i="14"/>
  <c r="AV222" i="14"/>
  <c r="AW222" i="14"/>
  <c r="H223" i="14"/>
  <c r="I223" i="14"/>
  <c r="J223" i="14"/>
  <c r="K223" i="14"/>
  <c r="L223" i="14"/>
  <c r="M223" i="14"/>
  <c r="N223" i="14"/>
  <c r="O223" i="14"/>
  <c r="P223" i="14"/>
  <c r="Q223" i="14"/>
  <c r="R223" i="14"/>
  <c r="S223" i="14"/>
  <c r="T223" i="14"/>
  <c r="U223" i="14"/>
  <c r="V223" i="14"/>
  <c r="X223" i="14"/>
  <c r="Y223" i="14"/>
  <c r="Z223" i="14"/>
  <c r="AA223" i="14"/>
  <c r="AB223" i="14"/>
  <c r="AC223" i="14"/>
  <c r="AD223" i="14"/>
  <c r="AE223" i="14"/>
  <c r="AO223" i="14"/>
  <c r="AP223" i="14"/>
  <c r="AQ223" i="14"/>
  <c r="AR223" i="14"/>
  <c r="AS223" i="14"/>
  <c r="AT223" i="14"/>
  <c r="AU223" i="14"/>
  <c r="AV223" i="14"/>
  <c r="AW223" i="14"/>
  <c r="H224" i="14"/>
  <c r="I224" i="14"/>
  <c r="J224" i="14"/>
  <c r="K224" i="14"/>
  <c r="L224" i="14"/>
  <c r="M224" i="14"/>
  <c r="N224" i="14"/>
  <c r="O224" i="14"/>
  <c r="P224" i="14"/>
  <c r="Q224" i="14"/>
  <c r="R224" i="14"/>
  <c r="S224" i="14"/>
  <c r="T224" i="14"/>
  <c r="U224" i="14"/>
  <c r="V224" i="14"/>
  <c r="X224" i="14"/>
  <c r="Y224" i="14"/>
  <c r="Z224" i="14"/>
  <c r="AA224" i="14"/>
  <c r="AB224" i="14"/>
  <c r="AC224" i="14"/>
  <c r="AD224" i="14"/>
  <c r="AE224" i="14"/>
  <c r="AO224" i="14"/>
  <c r="AP224" i="14"/>
  <c r="AQ224" i="14"/>
  <c r="AR224" i="14"/>
  <c r="AS224" i="14"/>
  <c r="AT224" i="14"/>
  <c r="AU224" i="14"/>
  <c r="AV224" i="14"/>
  <c r="AW224" i="14"/>
  <c r="H225" i="14"/>
  <c r="I225" i="14"/>
  <c r="J225" i="14"/>
  <c r="K225" i="14"/>
  <c r="L225" i="14"/>
  <c r="M225" i="14"/>
  <c r="N225" i="14"/>
  <c r="O225" i="14"/>
  <c r="P225" i="14"/>
  <c r="Q225" i="14"/>
  <c r="R225" i="14"/>
  <c r="S225" i="14"/>
  <c r="T225" i="14"/>
  <c r="U225" i="14"/>
  <c r="V225" i="14"/>
  <c r="X225" i="14"/>
  <c r="Y225" i="14"/>
  <c r="Z225" i="14"/>
  <c r="AA225" i="14"/>
  <c r="AB225" i="14"/>
  <c r="AC225" i="14"/>
  <c r="AD225" i="14"/>
  <c r="AE225" i="14"/>
  <c r="AO225" i="14"/>
  <c r="AP225" i="14"/>
  <c r="AQ225" i="14"/>
  <c r="AR225" i="14"/>
  <c r="AS225" i="14"/>
  <c r="AT225" i="14"/>
  <c r="AU225" i="14"/>
  <c r="AV225" i="14"/>
  <c r="AW225" i="14"/>
  <c r="H226" i="14"/>
  <c r="I226" i="14"/>
  <c r="J226" i="14"/>
  <c r="K226" i="14"/>
  <c r="L226" i="14"/>
  <c r="M226" i="14"/>
  <c r="N226" i="14"/>
  <c r="O226" i="14"/>
  <c r="P226" i="14"/>
  <c r="Q226" i="14"/>
  <c r="R226" i="14"/>
  <c r="S226" i="14"/>
  <c r="T226" i="14"/>
  <c r="U226" i="14"/>
  <c r="V226" i="14"/>
  <c r="X226" i="14"/>
  <c r="Y226" i="14"/>
  <c r="Z226" i="14"/>
  <c r="AA226" i="14"/>
  <c r="AB226" i="14"/>
  <c r="AC226" i="14"/>
  <c r="AD226" i="14"/>
  <c r="AE226" i="14"/>
  <c r="AO226" i="14"/>
  <c r="AP226" i="14"/>
  <c r="AQ226" i="14"/>
  <c r="AR226" i="14"/>
  <c r="AS226" i="14"/>
  <c r="AT226" i="14"/>
  <c r="AU226" i="14"/>
  <c r="AV226" i="14"/>
  <c r="AW226" i="14"/>
  <c r="H227" i="14"/>
  <c r="I227" i="14"/>
  <c r="J227" i="14"/>
  <c r="K227" i="14"/>
  <c r="L227" i="14"/>
  <c r="M227" i="14"/>
  <c r="N227" i="14"/>
  <c r="O227" i="14"/>
  <c r="P227" i="14"/>
  <c r="Q227" i="14"/>
  <c r="R227" i="14"/>
  <c r="S227" i="14"/>
  <c r="T227" i="14"/>
  <c r="U227" i="14"/>
  <c r="V227" i="14"/>
  <c r="X227" i="14"/>
  <c r="Y227" i="14"/>
  <c r="Z227" i="14"/>
  <c r="AA227" i="14"/>
  <c r="AB227" i="14"/>
  <c r="AC227" i="14"/>
  <c r="AD227" i="14"/>
  <c r="AE227" i="14"/>
  <c r="AO227" i="14"/>
  <c r="AP227" i="14"/>
  <c r="AQ227" i="14"/>
  <c r="AR227" i="14"/>
  <c r="AS227" i="14"/>
  <c r="AT227" i="14"/>
  <c r="AU227" i="14"/>
  <c r="AV227" i="14"/>
  <c r="AW227" i="14"/>
  <c r="H228" i="14"/>
  <c r="I228" i="14"/>
  <c r="J228" i="14"/>
  <c r="K228" i="14"/>
  <c r="L228" i="14"/>
  <c r="M228" i="14"/>
  <c r="N228" i="14"/>
  <c r="O228" i="14"/>
  <c r="P228" i="14"/>
  <c r="Q228" i="14"/>
  <c r="R228" i="14"/>
  <c r="S228" i="14"/>
  <c r="T228" i="14"/>
  <c r="U228" i="14"/>
  <c r="V228" i="14"/>
  <c r="X228" i="14"/>
  <c r="Y228" i="14"/>
  <c r="Z228" i="14"/>
  <c r="AA228" i="14"/>
  <c r="AB228" i="14"/>
  <c r="AC228" i="14"/>
  <c r="AD228" i="14"/>
  <c r="AE228" i="14"/>
  <c r="AO228" i="14"/>
  <c r="AP228" i="14"/>
  <c r="AQ228" i="14"/>
  <c r="AR228" i="14"/>
  <c r="AS228" i="14"/>
  <c r="AT228" i="14"/>
  <c r="AU228" i="14"/>
  <c r="AV228" i="14"/>
  <c r="AW228" i="14"/>
  <c r="H229" i="14"/>
  <c r="I229" i="14"/>
  <c r="J229" i="14"/>
  <c r="K229" i="14"/>
  <c r="L229" i="14"/>
  <c r="M229" i="14"/>
  <c r="N229" i="14"/>
  <c r="O229" i="14"/>
  <c r="P229" i="14"/>
  <c r="Q229" i="14"/>
  <c r="R229" i="14"/>
  <c r="S229" i="14"/>
  <c r="T229" i="14"/>
  <c r="U229" i="14"/>
  <c r="V229" i="14"/>
  <c r="X229" i="14"/>
  <c r="Y229" i="14"/>
  <c r="Z229" i="14"/>
  <c r="AA229" i="14"/>
  <c r="AB229" i="14"/>
  <c r="AC229" i="14"/>
  <c r="AD229" i="14"/>
  <c r="AE229" i="14"/>
  <c r="AO229" i="14"/>
  <c r="AP229" i="14"/>
  <c r="AQ229" i="14"/>
  <c r="AR229" i="14"/>
  <c r="AS229" i="14"/>
  <c r="AT229" i="14"/>
  <c r="AU229" i="14"/>
  <c r="AV229" i="14"/>
  <c r="AW229" i="14"/>
  <c r="H230" i="14"/>
  <c r="I230" i="14"/>
  <c r="J230" i="14"/>
  <c r="K230" i="14"/>
  <c r="L230" i="14"/>
  <c r="M230" i="14"/>
  <c r="N230" i="14"/>
  <c r="O230" i="14"/>
  <c r="P230" i="14"/>
  <c r="Q230" i="14"/>
  <c r="R230" i="14"/>
  <c r="S230" i="14"/>
  <c r="T230" i="14"/>
  <c r="U230" i="14"/>
  <c r="V230" i="14"/>
  <c r="X230" i="14"/>
  <c r="Y230" i="14"/>
  <c r="Z230" i="14"/>
  <c r="AA230" i="14"/>
  <c r="AB230" i="14"/>
  <c r="AC230" i="14"/>
  <c r="AD230" i="14"/>
  <c r="AE230" i="14"/>
  <c r="AO230" i="14"/>
  <c r="AP230" i="14"/>
  <c r="AQ230" i="14"/>
  <c r="AR230" i="14"/>
  <c r="AS230" i="14"/>
  <c r="AT230" i="14"/>
  <c r="AU230" i="14"/>
  <c r="AV230" i="14"/>
  <c r="AW230" i="14"/>
  <c r="H231" i="14"/>
  <c r="I231" i="14"/>
  <c r="J231" i="14"/>
  <c r="K231" i="14"/>
  <c r="L231" i="14"/>
  <c r="M231" i="14"/>
  <c r="N231" i="14"/>
  <c r="O231" i="14"/>
  <c r="P231" i="14"/>
  <c r="Q231" i="14"/>
  <c r="R231" i="14"/>
  <c r="S231" i="14"/>
  <c r="T231" i="14"/>
  <c r="U231" i="14"/>
  <c r="V231" i="14"/>
  <c r="X231" i="14"/>
  <c r="Y231" i="14"/>
  <c r="Z231" i="14"/>
  <c r="AA231" i="14"/>
  <c r="AB231" i="14"/>
  <c r="AC231" i="14"/>
  <c r="AD231" i="14"/>
  <c r="AE231" i="14"/>
  <c r="AO231" i="14"/>
  <c r="AP231" i="14"/>
  <c r="AQ231" i="14"/>
  <c r="AR231" i="14"/>
  <c r="AS231" i="14"/>
  <c r="AT231" i="14"/>
  <c r="AU231" i="14"/>
  <c r="AV231" i="14"/>
  <c r="AW231" i="14"/>
  <c r="H232" i="14"/>
  <c r="I232" i="14"/>
  <c r="J232" i="14"/>
  <c r="K232" i="14"/>
  <c r="L232" i="14"/>
  <c r="M232" i="14"/>
  <c r="N232" i="14"/>
  <c r="O232" i="14"/>
  <c r="P232" i="14"/>
  <c r="Q232" i="14"/>
  <c r="R232" i="14"/>
  <c r="S232" i="14"/>
  <c r="T232" i="14"/>
  <c r="U232" i="14"/>
  <c r="V232" i="14"/>
  <c r="X232" i="14"/>
  <c r="Y232" i="14"/>
  <c r="Z232" i="14"/>
  <c r="AA232" i="14"/>
  <c r="AB232" i="14"/>
  <c r="AC232" i="14"/>
  <c r="AD232" i="14"/>
  <c r="AE232" i="14"/>
  <c r="AO232" i="14"/>
  <c r="AP232" i="14"/>
  <c r="AQ232" i="14"/>
  <c r="AR232" i="14"/>
  <c r="AS232" i="14"/>
  <c r="AT232" i="14"/>
  <c r="AU232" i="14"/>
  <c r="AV232" i="14"/>
  <c r="AW232" i="14"/>
  <c r="H233" i="14"/>
  <c r="I233" i="14"/>
  <c r="J233" i="14"/>
  <c r="K233" i="14"/>
  <c r="L233" i="14"/>
  <c r="M233" i="14"/>
  <c r="N233" i="14"/>
  <c r="O233" i="14"/>
  <c r="P233" i="14"/>
  <c r="Q233" i="14"/>
  <c r="R233" i="14"/>
  <c r="S233" i="14"/>
  <c r="T233" i="14"/>
  <c r="U233" i="14"/>
  <c r="V233" i="14"/>
  <c r="X233" i="14"/>
  <c r="Y233" i="14"/>
  <c r="Z233" i="14"/>
  <c r="AA233" i="14"/>
  <c r="AB233" i="14"/>
  <c r="AC233" i="14"/>
  <c r="AD233" i="14"/>
  <c r="AE233" i="14"/>
  <c r="AO233" i="14"/>
  <c r="AP233" i="14"/>
  <c r="AQ233" i="14"/>
  <c r="AR233" i="14"/>
  <c r="AS233" i="14"/>
  <c r="AT233" i="14"/>
  <c r="AU233" i="14"/>
  <c r="AV233" i="14"/>
  <c r="AW233" i="14"/>
  <c r="H234" i="14"/>
  <c r="I234" i="14"/>
  <c r="J234" i="14"/>
  <c r="K234" i="14"/>
  <c r="L234" i="14"/>
  <c r="M234" i="14"/>
  <c r="N234" i="14"/>
  <c r="O234" i="14"/>
  <c r="P234" i="14"/>
  <c r="Q234" i="14"/>
  <c r="R234" i="14"/>
  <c r="S234" i="14"/>
  <c r="T234" i="14"/>
  <c r="U234" i="14"/>
  <c r="V234" i="14"/>
  <c r="X234" i="14"/>
  <c r="Y234" i="14"/>
  <c r="Z234" i="14"/>
  <c r="AA234" i="14"/>
  <c r="AB234" i="14"/>
  <c r="AC234" i="14"/>
  <c r="AD234" i="14"/>
  <c r="AE234" i="14"/>
  <c r="AO234" i="14"/>
  <c r="AP234" i="14"/>
  <c r="AQ234" i="14"/>
  <c r="AR234" i="14"/>
  <c r="AS234" i="14"/>
  <c r="AT234" i="14"/>
  <c r="AU234" i="14"/>
  <c r="AV234" i="14"/>
  <c r="AW234" i="14"/>
  <c r="H235" i="14"/>
  <c r="I235" i="14"/>
  <c r="J235" i="14"/>
  <c r="K235" i="14"/>
  <c r="L235" i="14"/>
  <c r="M235" i="14"/>
  <c r="N235" i="14"/>
  <c r="O235" i="14"/>
  <c r="P235" i="14"/>
  <c r="Q235" i="14"/>
  <c r="R235" i="14"/>
  <c r="S235" i="14"/>
  <c r="T235" i="14"/>
  <c r="U235" i="14"/>
  <c r="V235" i="14"/>
  <c r="X235" i="14"/>
  <c r="Y235" i="14"/>
  <c r="Z235" i="14"/>
  <c r="AA235" i="14"/>
  <c r="AB235" i="14"/>
  <c r="AC235" i="14"/>
  <c r="AD235" i="14"/>
  <c r="AE235" i="14"/>
  <c r="AO235" i="14"/>
  <c r="AP235" i="14"/>
  <c r="AQ235" i="14"/>
  <c r="AR235" i="14"/>
  <c r="AS235" i="14"/>
  <c r="AT235" i="14"/>
  <c r="AU235" i="14"/>
  <c r="AV235" i="14"/>
  <c r="AW235" i="14"/>
  <c r="H236" i="14"/>
  <c r="I236" i="14"/>
  <c r="J236" i="14"/>
  <c r="K236" i="14"/>
  <c r="L236" i="14"/>
  <c r="M236" i="14"/>
  <c r="N236" i="14"/>
  <c r="O236" i="14"/>
  <c r="P236" i="14"/>
  <c r="Q236" i="14"/>
  <c r="R236" i="14"/>
  <c r="S236" i="14"/>
  <c r="T236" i="14"/>
  <c r="U236" i="14"/>
  <c r="V236" i="14"/>
  <c r="X236" i="14"/>
  <c r="Y236" i="14"/>
  <c r="Z236" i="14"/>
  <c r="AA236" i="14"/>
  <c r="AB236" i="14"/>
  <c r="AC236" i="14"/>
  <c r="AD236" i="14"/>
  <c r="AE236" i="14"/>
  <c r="AO236" i="14"/>
  <c r="AP236" i="14"/>
  <c r="AQ236" i="14"/>
  <c r="AR236" i="14"/>
  <c r="AS236" i="14"/>
  <c r="AT236" i="14"/>
  <c r="AU236" i="14"/>
  <c r="AV236" i="14"/>
  <c r="AW236" i="14"/>
  <c r="H237" i="14"/>
  <c r="I237" i="14"/>
  <c r="J237" i="14"/>
  <c r="K237" i="14"/>
  <c r="L237" i="14"/>
  <c r="M237" i="14"/>
  <c r="N237" i="14"/>
  <c r="O237" i="14"/>
  <c r="P237" i="14"/>
  <c r="Q237" i="14"/>
  <c r="R237" i="14"/>
  <c r="S237" i="14"/>
  <c r="T237" i="14"/>
  <c r="U237" i="14"/>
  <c r="V237" i="14"/>
  <c r="X237" i="14"/>
  <c r="Y237" i="14"/>
  <c r="Z237" i="14"/>
  <c r="AA237" i="14"/>
  <c r="AB237" i="14"/>
  <c r="AC237" i="14"/>
  <c r="AD237" i="14"/>
  <c r="AE237" i="14"/>
  <c r="AO237" i="14"/>
  <c r="AP237" i="14"/>
  <c r="AQ237" i="14"/>
  <c r="AR237" i="14"/>
  <c r="AS237" i="14"/>
  <c r="AT237" i="14"/>
  <c r="AU237" i="14"/>
  <c r="AV237" i="14"/>
  <c r="AW237" i="14"/>
  <c r="H238" i="14"/>
  <c r="I238" i="14"/>
  <c r="J238" i="14"/>
  <c r="K238" i="14"/>
  <c r="L238" i="14"/>
  <c r="M238" i="14"/>
  <c r="N238" i="14"/>
  <c r="O238" i="14"/>
  <c r="P238" i="14"/>
  <c r="Q238" i="14"/>
  <c r="R238" i="14"/>
  <c r="S238" i="14"/>
  <c r="T238" i="14"/>
  <c r="U238" i="14"/>
  <c r="V238" i="14"/>
  <c r="X238" i="14"/>
  <c r="Y238" i="14"/>
  <c r="Z238" i="14"/>
  <c r="AA238" i="14"/>
  <c r="AB238" i="14"/>
  <c r="AC238" i="14"/>
  <c r="AD238" i="14"/>
  <c r="AE238" i="14"/>
  <c r="AO238" i="14"/>
  <c r="AP238" i="14"/>
  <c r="AQ238" i="14"/>
  <c r="AR238" i="14"/>
  <c r="AS238" i="14"/>
  <c r="AT238" i="14"/>
  <c r="AU238" i="14"/>
  <c r="AV238" i="14"/>
  <c r="AW238" i="14"/>
  <c r="H239" i="14"/>
  <c r="I239" i="14"/>
  <c r="J239" i="14"/>
  <c r="K239" i="14"/>
  <c r="L239" i="14"/>
  <c r="M239" i="14"/>
  <c r="N239" i="14"/>
  <c r="O239" i="14"/>
  <c r="P239" i="14"/>
  <c r="Q239" i="14"/>
  <c r="R239" i="14"/>
  <c r="S239" i="14"/>
  <c r="T239" i="14"/>
  <c r="U239" i="14"/>
  <c r="V239" i="14"/>
  <c r="X239" i="14"/>
  <c r="Y239" i="14"/>
  <c r="Z239" i="14"/>
  <c r="AA239" i="14"/>
  <c r="AB239" i="14"/>
  <c r="AC239" i="14"/>
  <c r="AD239" i="14"/>
  <c r="AE239" i="14"/>
  <c r="AO239" i="14"/>
  <c r="AP239" i="14"/>
  <c r="AQ239" i="14"/>
  <c r="AR239" i="14"/>
  <c r="AS239" i="14"/>
  <c r="AT239" i="14"/>
  <c r="AU239" i="14"/>
  <c r="AV239" i="14"/>
  <c r="AW239" i="14"/>
  <c r="H240" i="14"/>
  <c r="I240" i="14"/>
  <c r="J240" i="14"/>
  <c r="K240" i="14"/>
  <c r="L240" i="14"/>
  <c r="M240" i="14"/>
  <c r="N240" i="14"/>
  <c r="P240" i="14"/>
  <c r="Q240" i="14"/>
  <c r="R240" i="14"/>
  <c r="S240" i="14"/>
  <c r="T240" i="14"/>
  <c r="U240" i="14"/>
  <c r="V240" i="14"/>
  <c r="X240" i="14"/>
  <c r="Y240" i="14"/>
  <c r="Z240" i="14"/>
  <c r="AA240" i="14"/>
  <c r="AB240" i="14"/>
  <c r="AC240" i="14"/>
  <c r="AD240" i="14"/>
  <c r="AE240" i="14"/>
  <c r="AO240" i="14"/>
  <c r="AP240" i="14"/>
  <c r="AQ240" i="14"/>
  <c r="AR240" i="14"/>
  <c r="AS240" i="14"/>
  <c r="AT240" i="14"/>
  <c r="AU240" i="14"/>
  <c r="AV240" i="14"/>
  <c r="AW240" i="14"/>
  <c r="H241" i="14"/>
  <c r="I241" i="14"/>
  <c r="J241" i="14"/>
  <c r="K241" i="14"/>
  <c r="L241" i="14"/>
  <c r="M241" i="14"/>
  <c r="N241" i="14"/>
  <c r="O241" i="14"/>
  <c r="P241" i="14"/>
  <c r="Q241" i="14"/>
  <c r="R241" i="14"/>
  <c r="S241" i="14"/>
  <c r="T241" i="14"/>
  <c r="U241" i="14"/>
  <c r="V241" i="14"/>
  <c r="X241" i="14"/>
  <c r="Y241" i="14"/>
  <c r="Z241" i="14"/>
  <c r="AA241" i="14"/>
  <c r="AB241" i="14"/>
  <c r="AC241" i="14"/>
  <c r="AD241" i="14"/>
  <c r="AE241" i="14"/>
  <c r="AO241" i="14"/>
  <c r="AP241" i="14"/>
  <c r="AQ241" i="14"/>
  <c r="AR241" i="14"/>
  <c r="AS241" i="14"/>
  <c r="AT241" i="14"/>
  <c r="AU241" i="14"/>
  <c r="AV241" i="14"/>
  <c r="AW241" i="14"/>
  <c r="H242" i="14"/>
  <c r="I242" i="14"/>
  <c r="J242" i="14"/>
  <c r="K242" i="14"/>
  <c r="L242" i="14"/>
  <c r="M242" i="14"/>
  <c r="N242" i="14"/>
  <c r="O242" i="14"/>
  <c r="P242" i="14"/>
  <c r="Q242" i="14"/>
  <c r="R242" i="14"/>
  <c r="S242" i="14"/>
  <c r="T242" i="14"/>
  <c r="U242" i="14"/>
  <c r="V242" i="14"/>
  <c r="X242" i="14"/>
  <c r="Y242" i="14"/>
  <c r="Z242" i="14"/>
  <c r="AA242" i="14"/>
  <c r="AB242" i="14"/>
  <c r="AC242" i="14"/>
  <c r="AD242" i="14"/>
  <c r="AE242" i="14"/>
  <c r="AO242" i="14"/>
  <c r="AP242" i="14"/>
  <c r="AQ242" i="14"/>
  <c r="AR242" i="14"/>
  <c r="AS242" i="14"/>
  <c r="AT242" i="14"/>
  <c r="AU242" i="14"/>
  <c r="AV242" i="14"/>
  <c r="AW242" i="14"/>
  <c r="H243" i="14"/>
  <c r="J243" i="14"/>
  <c r="K243" i="14"/>
  <c r="L243" i="14"/>
  <c r="M243" i="14"/>
  <c r="N243" i="14"/>
  <c r="O243" i="14"/>
  <c r="P243" i="14"/>
  <c r="Q243" i="14"/>
  <c r="R243" i="14"/>
  <c r="S243" i="14"/>
  <c r="T243" i="14"/>
  <c r="U243" i="14"/>
  <c r="V243" i="14"/>
  <c r="X243" i="14"/>
  <c r="Y243" i="14"/>
  <c r="Z243" i="14"/>
  <c r="AA243" i="14"/>
  <c r="AB243" i="14"/>
  <c r="AC243" i="14"/>
  <c r="AD243" i="14"/>
  <c r="AE243" i="14"/>
  <c r="AO243" i="14"/>
  <c r="AP243" i="14"/>
  <c r="AQ243" i="14"/>
  <c r="AR243" i="14"/>
  <c r="AS243" i="14"/>
  <c r="AT243" i="14"/>
  <c r="AU243" i="14"/>
  <c r="AV243" i="14"/>
  <c r="AW243" i="14"/>
  <c r="H244" i="14"/>
  <c r="I244" i="14"/>
  <c r="J244" i="14"/>
  <c r="K244" i="14"/>
  <c r="L244" i="14"/>
  <c r="M244" i="14"/>
  <c r="N244" i="14"/>
  <c r="O244" i="14"/>
  <c r="P244" i="14"/>
  <c r="Q244" i="14"/>
  <c r="R244" i="14"/>
  <c r="S244" i="14"/>
  <c r="T244" i="14"/>
  <c r="U244" i="14"/>
  <c r="V244" i="14"/>
  <c r="X244" i="14"/>
  <c r="Y244" i="14"/>
  <c r="Z244" i="14"/>
  <c r="AA244" i="14"/>
  <c r="AB244" i="14"/>
  <c r="AC244" i="14"/>
  <c r="AD244" i="14"/>
  <c r="AE244" i="14"/>
  <c r="AO244" i="14"/>
  <c r="AP244" i="14"/>
  <c r="AQ244" i="14"/>
  <c r="AR244" i="14"/>
  <c r="AS244" i="14"/>
  <c r="AT244" i="14"/>
  <c r="AU244" i="14"/>
  <c r="AV244" i="14"/>
  <c r="AW244" i="14"/>
  <c r="H245" i="14"/>
  <c r="I245" i="14"/>
  <c r="J245" i="14"/>
  <c r="K245" i="14"/>
  <c r="L245" i="14"/>
  <c r="M245" i="14"/>
  <c r="N245" i="14"/>
  <c r="O245" i="14"/>
  <c r="P245" i="14"/>
  <c r="Q245" i="14"/>
  <c r="R245" i="14"/>
  <c r="S245" i="14"/>
  <c r="T245" i="14"/>
  <c r="U245" i="14"/>
  <c r="V245" i="14"/>
  <c r="X245" i="14"/>
  <c r="Y245" i="14"/>
  <c r="Z245" i="14"/>
  <c r="AA245" i="14"/>
  <c r="AB245" i="14"/>
  <c r="AC245" i="14"/>
  <c r="AD245" i="14"/>
  <c r="AE245" i="14"/>
  <c r="AO245" i="14"/>
  <c r="AP245" i="14"/>
  <c r="AQ245" i="14"/>
  <c r="AR245" i="14"/>
  <c r="AS245" i="14"/>
  <c r="AT245" i="14"/>
  <c r="AU245" i="14"/>
  <c r="AV245" i="14"/>
  <c r="AW245" i="14"/>
  <c r="H246" i="14"/>
  <c r="I246" i="14"/>
  <c r="J246" i="14"/>
  <c r="K246" i="14"/>
  <c r="L246" i="14"/>
  <c r="M246" i="14"/>
  <c r="N246" i="14"/>
  <c r="O246" i="14"/>
  <c r="P246" i="14"/>
  <c r="Q246" i="14"/>
  <c r="R246" i="14"/>
  <c r="S246" i="14"/>
  <c r="T246" i="14"/>
  <c r="U246" i="14"/>
  <c r="V246" i="14"/>
  <c r="X246" i="14"/>
  <c r="Y246" i="14"/>
  <c r="Z246" i="14"/>
  <c r="AA246" i="14"/>
  <c r="AB246" i="14"/>
  <c r="AC246" i="14"/>
  <c r="AD246" i="14"/>
  <c r="AE246" i="14"/>
  <c r="AO246" i="14"/>
  <c r="AP246" i="14"/>
  <c r="AQ246" i="14"/>
  <c r="AR246" i="14"/>
  <c r="AS246" i="14"/>
  <c r="AT246" i="14"/>
  <c r="AU246" i="14"/>
  <c r="AV246" i="14"/>
  <c r="AW246" i="14"/>
  <c r="H247" i="14"/>
  <c r="I247" i="14"/>
  <c r="J247" i="14"/>
  <c r="K247" i="14"/>
  <c r="L247" i="14"/>
  <c r="M247" i="14"/>
  <c r="N247" i="14"/>
  <c r="O247" i="14"/>
  <c r="P247" i="14"/>
  <c r="Q247" i="14"/>
  <c r="R247" i="14"/>
  <c r="S247" i="14"/>
  <c r="T247" i="14"/>
  <c r="U247" i="14"/>
  <c r="V247" i="14"/>
  <c r="X247" i="14"/>
  <c r="Y247" i="14"/>
  <c r="Z247" i="14"/>
  <c r="AA247" i="14"/>
  <c r="AB247" i="14"/>
  <c r="AC247" i="14"/>
  <c r="AD247" i="14"/>
  <c r="AE247" i="14"/>
  <c r="AO247" i="14"/>
  <c r="AP247" i="14"/>
  <c r="AQ247" i="14"/>
  <c r="AR247" i="14"/>
  <c r="AS247" i="14"/>
  <c r="AT247" i="14"/>
  <c r="AU247" i="14"/>
  <c r="AV247" i="14"/>
  <c r="AW247" i="14"/>
  <c r="H248" i="14"/>
  <c r="I248" i="14"/>
  <c r="J248" i="14"/>
  <c r="K248" i="14"/>
  <c r="L248" i="14"/>
  <c r="M248" i="14"/>
  <c r="N248" i="14"/>
  <c r="O248" i="14"/>
  <c r="P248" i="14"/>
  <c r="Q248" i="14"/>
  <c r="R248" i="14"/>
  <c r="S248" i="14"/>
  <c r="T248" i="14"/>
  <c r="U248" i="14"/>
  <c r="V248" i="14"/>
  <c r="X248" i="14"/>
  <c r="Y248" i="14"/>
  <c r="Z248" i="14"/>
  <c r="AA248" i="14"/>
  <c r="AB248" i="14"/>
  <c r="AC248" i="14"/>
  <c r="AD248" i="14"/>
  <c r="AE248" i="14"/>
  <c r="AO248" i="14"/>
  <c r="AP248" i="14"/>
  <c r="AQ248" i="14"/>
  <c r="AR248" i="14"/>
  <c r="AS248" i="14"/>
  <c r="AT248" i="14"/>
  <c r="AU248" i="14"/>
  <c r="AV248" i="14"/>
  <c r="AW248" i="14"/>
  <c r="H249" i="14"/>
  <c r="I249" i="14"/>
  <c r="J249" i="14"/>
  <c r="K249" i="14"/>
  <c r="L249" i="14"/>
  <c r="M249" i="14"/>
  <c r="N249" i="14"/>
  <c r="O249" i="14"/>
  <c r="P249" i="14"/>
  <c r="Q249" i="14"/>
  <c r="R249" i="14"/>
  <c r="S249" i="14"/>
  <c r="T249" i="14"/>
  <c r="U249" i="14"/>
  <c r="V249" i="14"/>
  <c r="X249" i="14"/>
  <c r="Y249" i="14"/>
  <c r="Z249" i="14"/>
  <c r="AA249" i="14"/>
  <c r="AB249" i="14"/>
  <c r="AC249" i="14"/>
  <c r="AD249" i="14"/>
  <c r="AE249" i="14"/>
  <c r="AO249" i="14"/>
  <c r="AP249" i="14"/>
  <c r="AQ249" i="14"/>
  <c r="AR249" i="14"/>
  <c r="AS249" i="14"/>
  <c r="AT249" i="14"/>
  <c r="AU249" i="14"/>
  <c r="AV249" i="14"/>
  <c r="AW249" i="14"/>
  <c r="H250" i="14"/>
  <c r="I250" i="14"/>
  <c r="J250" i="14"/>
  <c r="K250" i="14"/>
  <c r="L250" i="14"/>
  <c r="M250" i="14"/>
  <c r="N250" i="14"/>
  <c r="O250" i="14"/>
  <c r="P250" i="14"/>
  <c r="Q250" i="14"/>
  <c r="R250" i="14"/>
  <c r="S250" i="14"/>
  <c r="T250" i="14"/>
  <c r="U250" i="14"/>
  <c r="V250" i="14"/>
  <c r="X250" i="14"/>
  <c r="Y250" i="14"/>
  <c r="Z250" i="14"/>
  <c r="AA250" i="14"/>
  <c r="AB250" i="14"/>
  <c r="AC250" i="14"/>
  <c r="AD250" i="14"/>
  <c r="AE250" i="14"/>
  <c r="AO250" i="14"/>
  <c r="AP250" i="14"/>
  <c r="AQ250" i="14"/>
  <c r="AR250" i="14"/>
  <c r="AS250" i="14"/>
  <c r="AT250" i="14"/>
  <c r="AU250" i="14"/>
  <c r="AV250" i="14"/>
  <c r="AW250" i="14"/>
  <c r="H251" i="14"/>
  <c r="I251" i="14"/>
  <c r="J251" i="14"/>
  <c r="K251" i="14"/>
  <c r="L251" i="14"/>
  <c r="M251" i="14"/>
  <c r="N251" i="14"/>
  <c r="O251" i="14"/>
  <c r="P251" i="14"/>
  <c r="Q251" i="14"/>
  <c r="R251" i="14"/>
  <c r="S251" i="14"/>
  <c r="T251" i="14"/>
  <c r="U251" i="14"/>
  <c r="V251" i="14"/>
  <c r="X251" i="14"/>
  <c r="Y251" i="14"/>
  <c r="Z251" i="14"/>
  <c r="AA251" i="14"/>
  <c r="AB251" i="14"/>
  <c r="AC251" i="14"/>
  <c r="AD251" i="14"/>
  <c r="AE251" i="14"/>
  <c r="AO251" i="14"/>
  <c r="AP251" i="14"/>
  <c r="AQ251" i="14"/>
  <c r="AR251" i="14"/>
  <c r="AS251" i="14"/>
  <c r="AT251" i="14"/>
  <c r="AU251" i="14"/>
  <c r="AV251" i="14"/>
  <c r="AW251" i="14"/>
  <c r="H252" i="14"/>
  <c r="I252" i="14"/>
  <c r="J252" i="14"/>
  <c r="K252" i="14"/>
  <c r="L252" i="14"/>
  <c r="M252" i="14"/>
  <c r="N252" i="14"/>
  <c r="O252" i="14"/>
  <c r="P252" i="14"/>
  <c r="Q252" i="14"/>
  <c r="R252" i="14"/>
  <c r="S252" i="14"/>
  <c r="T252" i="14"/>
  <c r="U252" i="14"/>
  <c r="V252" i="14"/>
  <c r="X252" i="14"/>
  <c r="Y252" i="14"/>
  <c r="Z252" i="14"/>
  <c r="AA252" i="14"/>
  <c r="AB252" i="14"/>
  <c r="AC252" i="14"/>
  <c r="AD252" i="14"/>
  <c r="AE252" i="14"/>
  <c r="AO252" i="14"/>
  <c r="AP252" i="14"/>
  <c r="AQ252" i="14"/>
  <c r="AR252" i="14"/>
  <c r="AS252" i="14"/>
  <c r="AT252" i="14"/>
  <c r="AU252" i="14"/>
  <c r="AV252" i="14"/>
  <c r="AW252" i="14"/>
  <c r="H253" i="14"/>
  <c r="I253" i="14"/>
  <c r="J253" i="14"/>
  <c r="K253" i="14"/>
  <c r="L253" i="14"/>
  <c r="M253" i="14"/>
  <c r="N253" i="14"/>
  <c r="O253" i="14"/>
  <c r="P253" i="14"/>
  <c r="Q253" i="14"/>
  <c r="R253" i="14"/>
  <c r="S253" i="14"/>
  <c r="T253" i="14"/>
  <c r="U253" i="14"/>
  <c r="V253" i="14"/>
  <c r="X253" i="14"/>
  <c r="Y253" i="14"/>
  <c r="Z253" i="14"/>
  <c r="AA253" i="14"/>
  <c r="AB253" i="14"/>
  <c r="AC253" i="14"/>
  <c r="AD253" i="14"/>
  <c r="AE253" i="14"/>
  <c r="AO253" i="14"/>
  <c r="AP253" i="14"/>
  <c r="AQ253" i="14"/>
  <c r="AR253" i="14"/>
  <c r="AS253" i="14"/>
  <c r="AT253" i="14"/>
  <c r="AU253" i="14"/>
  <c r="AV253" i="14"/>
  <c r="AW253" i="14"/>
  <c r="H254" i="14"/>
  <c r="I254" i="14"/>
  <c r="J254" i="14"/>
  <c r="K254" i="14"/>
  <c r="L254" i="14"/>
  <c r="M254" i="14"/>
  <c r="N254" i="14"/>
  <c r="O254" i="14"/>
  <c r="P254" i="14"/>
  <c r="Q254" i="14"/>
  <c r="R254" i="14"/>
  <c r="S254" i="14"/>
  <c r="T254" i="14"/>
  <c r="U254" i="14"/>
  <c r="V254" i="14"/>
  <c r="X254" i="14"/>
  <c r="Y254" i="14"/>
  <c r="Z254" i="14"/>
  <c r="AA254" i="14"/>
  <c r="AB254" i="14"/>
  <c r="AC254" i="14"/>
  <c r="AD254" i="14"/>
  <c r="AE254" i="14"/>
  <c r="AO254" i="14"/>
  <c r="AP254" i="14"/>
  <c r="AQ254" i="14"/>
  <c r="AR254" i="14"/>
  <c r="AS254" i="14"/>
  <c r="AT254" i="14"/>
  <c r="AU254" i="14"/>
  <c r="AV254" i="14"/>
  <c r="AW254" i="14"/>
  <c r="H255" i="14"/>
  <c r="I255" i="14"/>
  <c r="J255" i="14"/>
  <c r="K255" i="14"/>
  <c r="L255" i="14"/>
  <c r="M255" i="14"/>
  <c r="N255" i="14"/>
  <c r="O255" i="14"/>
  <c r="P255" i="14"/>
  <c r="Q255" i="14"/>
  <c r="R255" i="14"/>
  <c r="S255" i="14"/>
  <c r="T255" i="14"/>
  <c r="U255" i="14"/>
  <c r="V255" i="14"/>
  <c r="X255" i="14"/>
  <c r="Y255" i="14"/>
  <c r="Z255" i="14"/>
  <c r="AA255" i="14"/>
  <c r="AB255" i="14"/>
  <c r="AC255" i="14"/>
  <c r="AD255" i="14"/>
  <c r="AE255" i="14"/>
  <c r="AO255" i="14"/>
  <c r="AP255" i="14"/>
  <c r="AQ255" i="14"/>
  <c r="AR255" i="14"/>
  <c r="AS255" i="14"/>
  <c r="AT255" i="14"/>
  <c r="AU255" i="14"/>
  <c r="AV255" i="14"/>
  <c r="AW255" i="14"/>
  <c r="H256" i="14"/>
  <c r="I256" i="14"/>
  <c r="J256" i="14"/>
  <c r="K256" i="14"/>
  <c r="L256" i="14"/>
  <c r="M256" i="14"/>
  <c r="N256" i="14"/>
  <c r="O256" i="14"/>
  <c r="P256" i="14"/>
  <c r="Q256" i="14"/>
  <c r="R256" i="14"/>
  <c r="S256" i="14"/>
  <c r="T256" i="14"/>
  <c r="U256" i="14"/>
  <c r="V256" i="14"/>
  <c r="X256" i="14"/>
  <c r="Y256" i="14"/>
  <c r="Z256" i="14"/>
  <c r="AA256" i="14"/>
  <c r="AB256" i="14"/>
  <c r="AC256" i="14"/>
  <c r="AD256" i="14"/>
  <c r="AE256" i="14"/>
  <c r="AO256" i="14"/>
  <c r="AP256" i="14"/>
  <c r="AQ256" i="14"/>
  <c r="AR256" i="14"/>
  <c r="AS256" i="14"/>
  <c r="AT256" i="14"/>
  <c r="AU256" i="14"/>
  <c r="AV256" i="14"/>
  <c r="AW256" i="14"/>
  <c r="H257" i="14"/>
  <c r="I257" i="14"/>
  <c r="J257" i="14"/>
  <c r="K257" i="14"/>
  <c r="L257" i="14"/>
  <c r="M257" i="14"/>
  <c r="N257" i="14"/>
  <c r="O257" i="14"/>
  <c r="P257" i="14"/>
  <c r="Q257" i="14"/>
  <c r="R257" i="14"/>
  <c r="S257" i="14"/>
  <c r="T257" i="14"/>
  <c r="U257" i="14"/>
  <c r="V257" i="14"/>
  <c r="X257" i="14"/>
  <c r="Y257" i="14"/>
  <c r="Z257" i="14"/>
  <c r="AA257" i="14"/>
  <c r="AB257" i="14"/>
  <c r="AC257" i="14"/>
  <c r="AD257" i="14"/>
  <c r="AE257" i="14"/>
  <c r="AO257" i="14"/>
  <c r="AP257" i="14"/>
  <c r="AQ257" i="14"/>
  <c r="AR257" i="14"/>
  <c r="AS257" i="14"/>
  <c r="AT257" i="14"/>
  <c r="AU257" i="14"/>
  <c r="AV257" i="14"/>
  <c r="AW257" i="14"/>
  <c r="H258" i="14"/>
  <c r="I258" i="14"/>
  <c r="J258" i="14"/>
  <c r="K258" i="14"/>
  <c r="L258" i="14"/>
  <c r="M258" i="14"/>
  <c r="N258" i="14"/>
  <c r="O258" i="14"/>
  <c r="P258" i="14"/>
  <c r="Q258" i="14"/>
  <c r="R258" i="14"/>
  <c r="S258" i="14"/>
  <c r="T258" i="14"/>
  <c r="U258" i="14"/>
  <c r="V258" i="14"/>
  <c r="X258" i="14"/>
  <c r="Y258" i="14"/>
  <c r="Z258" i="14"/>
  <c r="AA258" i="14"/>
  <c r="AB258" i="14"/>
  <c r="AC258" i="14"/>
  <c r="AD258" i="14"/>
  <c r="AE258" i="14"/>
  <c r="AO258" i="14"/>
  <c r="AP258" i="14"/>
  <c r="AQ258" i="14"/>
  <c r="AR258" i="14"/>
  <c r="AS258" i="14"/>
  <c r="AT258" i="14"/>
  <c r="AU258" i="14"/>
  <c r="AV258" i="14"/>
  <c r="AW258" i="14"/>
  <c r="H259" i="14"/>
  <c r="I259" i="14"/>
  <c r="J259" i="14"/>
  <c r="K259" i="14"/>
  <c r="L259" i="14"/>
  <c r="M259" i="14"/>
  <c r="N259" i="14"/>
  <c r="O259" i="14"/>
  <c r="P259" i="14"/>
  <c r="Q259" i="14"/>
  <c r="R259" i="14"/>
  <c r="S259" i="14"/>
  <c r="T259" i="14"/>
  <c r="U259" i="14"/>
  <c r="V259" i="14"/>
  <c r="X259" i="14"/>
  <c r="Y259" i="14"/>
  <c r="Z259" i="14"/>
  <c r="AA259" i="14"/>
  <c r="AB259" i="14"/>
  <c r="AC259" i="14"/>
  <c r="AD259" i="14"/>
  <c r="AE259" i="14"/>
  <c r="AO259" i="14"/>
  <c r="AP259" i="14"/>
  <c r="AQ259" i="14"/>
  <c r="AR259" i="14"/>
  <c r="AS259" i="14"/>
  <c r="AT259" i="14"/>
  <c r="AU259" i="14"/>
  <c r="AV259" i="14"/>
  <c r="AW259" i="14"/>
  <c r="H260" i="14"/>
  <c r="I260" i="14"/>
  <c r="J260" i="14"/>
  <c r="K260" i="14"/>
  <c r="L260" i="14"/>
  <c r="M260" i="14"/>
  <c r="N260" i="14"/>
  <c r="O260" i="14"/>
  <c r="P260" i="14"/>
  <c r="Q260" i="14"/>
  <c r="R260" i="14"/>
  <c r="S260" i="14"/>
  <c r="T260" i="14"/>
  <c r="U260" i="14"/>
  <c r="V260" i="14"/>
  <c r="X260" i="14"/>
  <c r="Y260" i="14"/>
  <c r="Z260" i="14"/>
  <c r="AA260" i="14"/>
  <c r="AB260" i="14"/>
  <c r="AC260" i="14"/>
  <c r="AD260" i="14"/>
  <c r="AE260" i="14"/>
  <c r="AO260" i="14"/>
  <c r="AP260" i="14"/>
  <c r="AQ260" i="14"/>
  <c r="AR260" i="14"/>
  <c r="AS260" i="14"/>
  <c r="AT260" i="14"/>
  <c r="AU260" i="14"/>
  <c r="AV260" i="14"/>
  <c r="AW260" i="14"/>
  <c r="H261" i="14"/>
  <c r="I261" i="14"/>
  <c r="J261" i="14"/>
  <c r="K261" i="14"/>
  <c r="L261" i="14"/>
  <c r="M261" i="14"/>
  <c r="N261" i="14"/>
  <c r="O261" i="14"/>
  <c r="P261" i="14"/>
  <c r="Q261" i="14"/>
  <c r="R261" i="14"/>
  <c r="S261" i="14"/>
  <c r="T261" i="14"/>
  <c r="U261" i="14"/>
  <c r="V261" i="14"/>
  <c r="X261" i="14"/>
  <c r="Y261" i="14"/>
  <c r="Z261" i="14"/>
  <c r="AA261" i="14"/>
  <c r="AB261" i="14"/>
  <c r="AC261" i="14"/>
  <c r="AD261" i="14"/>
  <c r="AE261" i="14"/>
  <c r="AO261" i="14"/>
  <c r="AP261" i="14"/>
  <c r="AQ261" i="14"/>
  <c r="AR261" i="14"/>
  <c r="AS261" i="14"/>
  <c r="AT261" i="14"/>
  <c r="AU261" i="14"/>
  <c r="AV261" i="14"/>
  <c r="AW261" i="14"/>
  <c r="H262" i="14"/>
  <c r="I262" i="14"/>
  <c r="J262" i="14"/>
  <c r="K262" i="14"/>
  <c r="L262" i="14"/>
  <c r="M262" i="14"/>
  <c r="N262" i="14"/>
  <c r="O262" i="14"/>
  <c r="P262" i="14"/>
  <c r="Q262" i="14"/>
  <c r="R262" i="14"/>
  <c r="S262" i="14"/>
  <c r="T262" i="14"/>
  <c r="U262" i="14"/>
  <c r="V262" i="14"/>
  <c r="X262" i="14"/>
  <c r="Y262" i="14"/>
  <c r="Z262" i="14"/>
  <c r="AA262" i="14"/>
  <c r="AB262" i="14"/>
  <c r="AC262" i="14"/>
  <c r="AD262" i="14"/>
  <c r="AE262" i="14"/>
  <c r="AO262" i="14"/>
  <c r="AP262" i="14"/>
  <c r="AQ262" i="14"/>
  <c r="AR262" i="14"/>
  <c r="AS262" i="14"/>
  <c r="AT262" i="14"/>
  <c r="AU262" i="14"/>
  <c r="AV262" i="14"/>
  <c r="AW262" i="14"/>
  <c r="H263" i="14"/>
  <c r="I263" i="14"/>
  <c r="J263" i="14"/>
  <c r="K263" i="14"/>
  <c r="L263" i="14"/>
  <c r="M263" i="14"/>
  <c r="N263" i="14"/>
  <c r="O263" i="14"/>
  <c r="P263" i="14"/>
  <c r="Q263" i="14"/>
  <c r="R263" i="14"/>
  <c r="S263" i="14"/>
  <c r="T263" i="14"/>
  <c r="U263" i="14"/>
  <c r="V263" i="14"/>
  <c r="X263" i="14"/>
  <c r="Y263" i="14"/>
  <c r="Z263" i="14"/>
  <c r="AA263" i="14"/>
  <c r="AB263" i="14"/>
  <c r="AC263" i="14"/>
  <c r="AD263" i="14"/>
  <c r="AE263" i="14"/>
  <c r="AO263" i="14"/>
  <c r="AP263" i="14"/>
  <c r="AQ263" i="14"/>
  <c r="AR263" i="14"/>
  <c r="AS263" i="14"/>
  <c r="AT263" i="14"/>
  <c r="AU263" i="14"/>
  <c r="AV263" i="14"/>
  <c r="AW263" i="14"/>
  <c r="H264" i="14"/>
  <c r="I264" i="14"/>
  <c r="J264" i="14"/>
  <c r="K264" i="14"/>
  <c r="L264" i="14"/>
  <c r="M264" i="14"/>
  <c r="N264" i="14"/>
  <c r="O264" i="14"/>
  <c r="P264" i="14"/>
  <c r="Q264" i="14"/>
  <c r="R264" i="14"/>
  <c r="S264" i="14"/>
  <c r="T264" i="14"/>
  <c r="U264" i="14"/>
  <c r="V264" i="14"/>
  <c r="X264" i="14"/>
  <c r="Y264" i="14"/>
  <c r="Z264" i="14"/>
  <c r="AA264" i="14"/>
  <c r="AB264" i="14"/>
  <c r="AC264" i="14"/>
  <c r="AD264" i="14"/>
  <c r="AE264" i="14"/>
  <c r="AO264" i="14"/>
  <c r="AP264" i="14"/>
  <c r="AQ264" i="14"/>
  <c r="AR264" i="14"/>
  <c r="AS264" i="14"/>
  <c r="AT264" i="14"/>
  <c r="AU264" i="14"/>
  <c r="AV264" i="14"/>
  <c r="AW264" i="14"/>
  <c r="H265" i="14"/>
  <c r="I265" i="14"/>
  <c r="J265" i="14"/>
  <c r="K265" i="14"/>
  <c r="L265" i="14"/>
  <c r="M265" i="14"/>
  <c r="N265" i="14"/>
  <c r="O265" i="14"/>
  <c r="P265" i="14"/>
  <c r="Q265" i="14"/>
  <c r="R265" i="14"/>
  <c r="S265" i="14"/>
  <c r="T265" i="14"/>
  <c r="U265" i="14"/>
  <c r="V265" i="14"/>
  <c r="X265" i="14"/>
  <c r="Y265" i="14"/>
  <c r="Z265" i="14"/>
  <c r="AA265" i="14"/>
  <c r="AB265" i="14"/>
  <c r="AC265" i="14"/>
  <c r="AD265" i="14"/>
  <c r="AE265" i="14"/>
  <c r="AO265" i="14"/>
  <c r="AP265" i="14"/>
  <c r="AQ265" i="14"/>
  <c r="AR265" i="14"/>
  <c r="AS265" i="14"/>
  <c r="AT265" i="14"/>
  <c r="AU265" i="14"/>
  <c r="AV265" i="14"/>
  <c r="AW265" i="14"/>
  <c r="H266" i="14"/>
  <c r="I266" i="14"/>
  <c r="J266" i="14"/>
  <c r="K266" i="14"/>
  <c r="L266" i="14"/>
  <c r="M266" i="14"/>
  <c r="N266" i="14"/>
  <c r="O266" i="14"/>
  <c r="P266" i="14"/>
  <c r="Q266" i="14"/>
  <c r="R266" i="14"/>
  <c r="S266" i="14"/>
  <c r="T266" i="14"/>
  <c r="U266" i="14"/>
  <c r="V266" i="14"/>
  <c r="X266" i="14"/>
  <c r="Y266" i="14"/>
  <c r="Z266" i="14"/>
  <c r="AA266" i="14"/>
  <c r="AB266" i="14"/>
  <c r="AC266" i="14"/>
  <c r="AD266" i="14"/>
  <c r="AE266" i="14"/>
  <c r="AO266" i="14"/>
  <c r="AP266" i="14"/>
  <c r="AQ266" i="14"/>
  <c r="AR266" i="14"/>
  <c r="AS266" i="14"/>
  <c r="AT266" i="14"/>
  <c r="AU266" i="14"/>
  <c r="AV266" i="14"/>
  <c r="AW266" i="14"/>
  <c r="H267" i="14"/>
  <c r="I267" i="14"/>
  <c r="J267" i="14"/>
  <c r="K267" i="14"/>
  <c r="L267" i="14"/>
  <c r="M267" i="14"/>
  <c r="N267" i="14"/>
  <c r="O267" i="14"/>
  <c r="P267" i="14"/>
  <c r="Q267" i="14"/>
  <c r="R267" i="14"/>
  <c r="S267" i="14"/>
  <c r="T267" i="14"/>
  <c r="U267" i="14"/>
  <c r="V267" i="14"/>
  <c r="X267" i="14"/>
  <c r="Y267" i="14"/>
  <c r="Z267" i="14"/>
  <c r="AA267" i="14"/>
  <c r="AB267" i="14"/>
  <c r="AC267" i="14"/>
  <c r="AD267" i="14"/>
  <c r="AE267" i="14"/>
  <c r="AO267" i="14"/>
  <c r="AP267" i="14"/>
  <c r="AQ267" i="14"/>
  <c r="AR267" i="14"/>
  <c r="AS267" i="14"/>
  <c r="AT267" i="14"/>
  <c r="AU267" i="14"/>
  <c r="AV267" i="14"/>
  <c r="AW267" i="14"/>
  <c r="H268" i="14"/>
  <c r="I268" i="14"/>
  <c r="J268" i="14"/>
  <c r="K268" i="14"/>
  <c r="L268" i="14"/>
  <c r="M268" i="14"/>
  <c r="N268" i="14"/>
  <c r="O268" i="14"/>
  <c r="P268" i="14"/>
  <c r="Q268" i="14"/>
  <c r="R268" i="14"/>
  <c r="S268" i="14"/>
  <c r="T268" i="14"/>
  <c r="U268" i="14"/>
  <c r="V268" i="14"/>
  <c r="X268" i="14"/>
  <c r="Y268" i="14"/>
  <c r="Z268" i="14"/>
  <c r="AA268" i="14"/>
  <c r="AB268" i="14"/>
  <c r="AC268" i="14"/>
  <c r="AD268" i="14"/>
  <c r="AE268" i="14"/>
  <c r="AO268" i="14"/>
  <c r="AP268" i="14"/>
  <c r="AQ268" i="14"/>
  <c r="AR268" i="14"/>
  <c r="AS268" i="14"/>
  <c r="AT268" i="14"/>
  <c r="AU268" i="14"/>
  <c r="AV268" i="14"/>
  <c r="AW268" i="14"/>
  <c r="D270" i="14"/>
  <c r="E270" i="14"/>
  <c r="F270" i="14"/>
  <c r="G270" i="14"/>
  <c r="H270" i="14"/>
  <c r="I270" i="14"/>
  <c r="J270" i="14"/>
  <c r="K270" i="14"/>
  <c r="L270" i="14"/>
  <c r="M270" i="14"/>
  <c r="N270" i="14"/>
  <c r="O270" i="14"/>
  <c r="P270" i="14"/>
  <c r="Q270" i="14"/>
  <c r="R270" i="14"/>
  <c r="S270" i="14"/>
  <c r="T270" i="14"/>
  <c r="U270" i="14"/>
  <c r="V270" i="14"/>
  <c r="W270" i="14"/>
  <c r="X270" i="14"/>
  <c r="Y270" i="14"/>
  <c r="Z270" i="14"/>
  <c r="AA270" i="14"/>
  <c r="AB270" i="14"/>
  <c r="AC270" i="14"/>
  <c r="AD270" i="14"/>
  <c r="AE270" i="14"/>
  <c r="AO270" i="14"/>
  <c r="AP270" i="14"/>
  <c r="AQ270" i="14"/>
  <c r="AR270" i="14"/>
  <c r="AS270" i="14"/>
  <c r="AT270" i="14"/>
  <c r="AU270" i="14"/>
  <c r="AV270" i="14"/>
  <c r="AW270" i="14"/>
  <c r="H271" i="14"/>
  <c r="I271" i="14"/>
  <c r="J271" i="14"/>
  <c r="K271" i="14"/>
  <c r="L271" i="14"/>
  <c r="M271" i="14"/>
  <c r="N271" i="14"/>
  <c r="O271" i="14"/>
  <c r="P271" i="14"/>
  <c r="Q271" i="14"/>
  <c r="R271" i="14"/>
  <c r="S271" i="14"/>
  <c r="T271" i="14"/>
  <c r="U271" i="14"/>
  <c r="V271" i="14"/>
  <c r="W271" i="14"/>
  <c r="X271" i="14"/>
  <c r="Y271" i="14"/>
  <c r="Z271" i="14"/>
  <c r="AA271" i="14"/>
  <c r="AB271" i="14"/>
  <c r="AC271" i="14"/>
  <c r="AD271" i="14"/>
  <c r="AE271" i="14"/>
  <c r="AO271" i="14"/>
  <c r="AP271" i="14"/>
  <c r="AQ271" i="14"/>
  <c r="AR271" i="14"/>
  <c r="AS271" i="14"/>
  <c r="AT271" i="14"/>
  <c r="AU271" i="14"/>
  <c r="AV271" i="14"/>
  <c r="AW271" i="14"/>
  <c r="D272" i="14"/>
  <c r="E272" i="14"/>
  <c r="F272" i="14"/>
  <c r="G272" i="14"/>
  <c r="H272" i="14"/>
  <c r="I272" i="14"/>
  <c r="J272" i="14"/>
  <c r="K272" i="14"/>
  <c r="L272" i="14"/>
  <c r="M272" i="14"/>
  <c r="N272" i="14"/>
  <c r="O272" i="14"/>
  <c r="P272" i="14"/>
  <c r="X272" i="14"/>
  <c r="Y272" i="14"/>
  <c r="Z272" i="14"/>
  <c r="AA272" i="14"/>
  <c r="AB272" i="14"/>
  <c r="AC272" i="14"/>
  <c r="AD272" i="14"/>
  <c r="AE272" i="14"/>
  <c r="AO272" i="14"/>
  <c r="AP272" i="14"/>
  <c r="AQ272" i="14"/>
  <c r="AR272" i="14"/>
  <c r="AS272" i="14"/>
  <c r="AT272" i="14"/>
  <c r="AU272" i="14"/>
  <c r="AV272" i="14"/>
  <c r="AW272" i="14"/>
  <c r="AO11" i="18"/>
  <c r="AO12" i="18"/>
  <c r="K13" i="18"/>
  <c r="AO13" i="18"/>
  <c r="K14" i="18"/>
  <c r="AO14" i="18"/>
  <c r="AO15" i="18"/>
  <c r="AO16" i="18"/>
  <c r="AO17" i="18"/>
  <c r="AO18" i="18"/>
  <c r="AO19" i="18"/>
  <c r="AO20" i="18"/>
  <c r="AO21" i="18"/>
  <c r="AO22" i="18"/>
  <c r="AO23" i="18"/>
  <c r="AO24" i="18"/>
  <c r="AO25" i="18"/>
  <c r="AO26" i="18"/>
  <c r="Y27" i="18"/>
  <c r="AO27" i="18"/>
  <c r="AO28" i="18"/>
  <c r="AO29" i="18"/>
  <c r="AO30" i="18"/>
  <c r="AO31" i="18"/>
  <c r="K32" i="18"/>
  <c r="AO32" i="18"/>
  <c r="U33" i="18"/>
  <c r="AO33" i="18"/>
  <c r="AO34" i="18"/>
  <c r="AO35" i="18"/>
  <c r="AO36" i="18"/>
  <c r="AO37" i="18"/>
  <c r="AO38" i="18"/>
  <c r="AO39" i="18"/>
  <c r="AO40" i="18"/>
  <c r="AO41" i="18"/>
  <c r="AO42" i="18"/>
  <c r="AO43" i="18"/>
  <c r="AO44" i="18"/>
  <c r="AO45" i="18"/>
  <c r="AO46" i="18"/>
  <c r="AO47" i="18"/>
  <c r="AO48" i="18"/>
  <c r="AO49" i="18"/>
  <c r="AO50" i="18"/>
  <c r="AO51" i="18"/>
  <c r="AO52" i="18"/>
  <c r="AO53" i="18"/>
  <c r="Y54" i="18"/>
  <c r="AO54" i="18"/>
  <c r="AO55" i="18"/>
  <c r="AO56" i="18"/>
  <c r="AB57" i="18"/>
  <c r="AE57" i="18"/>
  <c r="AO57" i="18"/>
  <c r="AO58" i="18"/>
  <c r="AO59" i="18"/>
  <c r="AO60" i="18"/>
  <c r="AO61" i="18"/>
  <c r="AO62" i="18"/>
  <c r="Z63" i="18"/>
  <c r="AO63" i="18"/>
  <c r="AO64" i="18"/>
  <c r="AO65" i="18"/>
  <c r="AO66" i="18"/>
  <c r="AO67" i="18"/>
  <c r="AO68" i="18"/>
  <c r="AO69" i="18"/>
  <c r="AO70" i="18"/>
  <c r="AO71" i="18"/>
  <c r="AO72" i="18"/>
  <c r="AO73" i="18"/>
  <c r="U74" i="18"/>
  <c r="AO74" i="18"/>
  <c r="W75" i="18"/>
  <c r="AO75" i="18"/>
  <c r="AO76" i="18"/>
  <c r="AO77" i="18"/>
  <c r="Z78" i="18"/>
  <c r="AO78" i="18"/>
  <c r="AO79" i="18"/>
  <c r="AO80" i="18"/>
  <c r="AO81" i="18"/>
  <c r="AO82" i="18"/>
  <c r="AO83" i="18"/>
  <c r="AO84" i="18"/>
  <c r="AO85" i="18"/>
  <c r="AO86" i="18"/>
  <c r="AO87" i="18"/>
  <c r="AO88" i="18"/>
  <c r="AO89" i="18"/>
  <c r="AO90" i="18"/>
  <c r="AO91" i="18"/>
  <c r="AO92" i="18"/>
  <c r="AO93" i="18"/>
  <c r="AO94" i="18"/>
  <c r="AO95" i="18"/>
  <c r="AO96" i="18"/>
  <c r="AO97" i="18"/>
  <c r="AE98" i="18"/>
  <c r="AO98" i="18"/>
  <c r="AO99" i="18"/>
  <c r="AO100" i="18"/>
  <c r="AO101" i="18"/>
  <c r="AO102" i="18"/>
  <c r="AO103" i="18"/>
  <c r="AO104" i="18"/>
  <c r="AO105" i="18"/>
  <c r="AO106" i="18"/>
  <c r="AO107" i="18"/>
  <c r="AO108" i="18"/>
  <c r="AO109" i="18"/>
  <c r="AO110" i="18"/>
  <c r="AO111" i="18"/>
  <c r="AO112" i="18"/>
  <c r="AO113" i="18"/>
  <c r="AO114" i="18"/>
  <c r="AO115" i="18"/>
  <c r="AO116" i="18"/>
  <c r="AO117" i="18"/>
  <c r="P118" i="18"/>
  <c r="AB118" i="18"/>
  <c r="AE118" i="18"/>
  <c r="AO118" i="18"/>
  <c r="P119" i="18"/>
  <c r="AO119" i="18"/>
  <c r="P120" i="18"/>
  <c r="AO120" i="18"/>
  <c r="P121" i="18"/>
  <c r="AO121" i="18"/>
  <c r="AO122" i="18"/>
  <c r="AO123" i="18"/>
  <c r="AC124" i="18"/>
  <c r="AO124" i="18"/>
  <c r="AO125" i="18"/>
  <c r="AO126" i="18"/>
  <c r="P127" i="18"/>
  <c r="AO127" i="18"/>
  <c r="P128" i="18"/>
  <c r="AO128" i="18"/>
  <c r="P129" i="18"/>
  <c r="S129" i="18"/>
  <c r="AO129" i="18"/>
  <c r="P130" i="18"/>
  <c r="AO130" i="18"/>
  <c r="P131" i="18"/>
  <c r="AO131" i="18"/>
  <c r="P132" i="18"/>
  <c r="AO132" i="18"/>
  <c r="P133" i="18"/>
  <c r="AO133" i="18"/>
  <c r="AO134" i="18"/>
  <c r="AO135" i="18"/>
  <c r="AO136" i="18"/>
  <c r="AO137" i="18"/>
  <c r="AB138" i="18"/>
  <c r="AO138" i="18"/>
  <c r="AO139" i="18"/>
  <c r="AO140" i="18"/>
  <c r="AO141" i="18"/>
  <c r="AO142" i="18"/>
  <c r="AO143" i="18"/>
  <c r="AO144" i="18"/>
  <c r="AO145" i="18"/>
  <c r="AO146" i="18"/>
  <c r="AO147" i="18"/>
  <c r="AO148" i="18"/>
  <c r="AO149" i="18"/>
  <c r="AO150" i="18"/>
  <c r="AO151" i="18"/>
  <c r="AO152" i="18"/>
  <c r="X153" i="18"/>
  <c r="AB153" i="18"/>
  <c r="AC153" i="18"/>
  <c r="AO153" i="18"/>
  <c r="X154" i="18"/>
  <c r="AO154" i="18"/>
  <c r="X155" i="18"/>
  <c r="AO155" i="18"/>
  <c r="X156" i="18"/>
  <c r="AO156" i="18"/>
  <c r="V157" i="18"/>
  <c r="X157" i="18"/>
  <c r="AO157" i="18"/>
  <c r="AB158" i="18"/>
  <c r="AO158" i="18"/>
  <c r="AO159" i="18"/>
  <c r="X160" i="18"/>
  <c r="AO160" i="18"/>
  <c r="X161" i="18"/>
  <c r="AO161" i="18"/>
  <c r="X162" i="18"/>
  <c r="AO162" i="18"/>
  <c r="AO163" i="18"/>
  <c r="AO164" i="18"/>
  <c r="U165" i="18"/>
  <c r="AO165" i="18"/>
  <c r="U166" i="18"/>
  <c r="AO166" i="18"/>
  <c r="AO167" i="18"/>
  <c r="AO168" i="18"/>
  <c r="AO169" i="18"/>
  <c r="AO170" i="18"/>
  <c r="AO171" i="18"/>
  <c r="AO172" i="18"/>
  <c r="AO173" i="18"/>
  <c r="AO174" i="18"/>
  <c r="AO175" i="18"/>
  <c r="AO176" i="18"/>
  <c r="AO177" i="18"/>
  <c r="AO178" i="18"/>
  <c r="AO179" i="18"/>
  <c r="AO180" i="18"/>
  <c r="AO181" i="18"/>
  <c r="AO182" i="18"/>
  <c r="U183" i="18"/>
  <c r="AO183" i="18"/>
  <c r="AO184" i="18"/>
  <c r="AO185" i="18"/>
  <c r="AO186" i="18"/>
  <c r="AO187" i="18"/>
  <c r="AO188" i="18"/>
  <c r="AO189" i="18"/>
  <c r="AO190" i="18"/>
  <c r="AO191" i="18"/>
  <c r="AO192" i="18"/>
  <c r="AO193" i="18"/>
  <c r="AO194" i="18"/>
  <c r="AO195" i="18"/>
  <c r="AO196" i="18"/>
  <c r="AO197" i="18"/>
  <c r="AO198" i="18"/>
  <c r="AO199" i="18"/>
  <c r="AO200" i="18"/>
  <c r="AO201" i="18"/>
  <c r="AO202" i="18"/>
  <c r="T203" i="18"/>
  <c r="AO203" i="18"/>
  <c r="AO204" i="18"/>
  <c r="AO205" i="18"/>
  <c r="AO206" i="18"/>
  <c r="AO207" i="18"/>
  <c r="AO208" i="18"/>
  <c r="AO209" i="18"/>
  <c r="AO210" i="18"/>
  <c r="X211" i="18"/>
  <c r="Y211" i="18"/>
  <c r="AO211" i="18"/>
  <c r="AO212" i="18"/>
  <c r="AO213" i="18"/>
  <c r="AO214" i="18"/>
  <c r="AO215" i="18"/>
  <c r="AO216" i="18"/>
  <c r="AO217" i="18"/>
  <c r="AO218" i="18"/>
  <c r="AO219" i="18"/>
  <c r="AO220" i="18"/>
  <c r="AO221" i="18"/>
  <c r="X222" i="18"/>
  <c r="AO222" i="18"/>
  <c r="AO223" i="18"/>
  <c r="AO224" i="18"/>
  <c r="AO225" i="18"/>
  <c r="AO226" i="18"/>
  <c r="AO227" i="18"/>
  <c r="AB228" i="18"/>
  <c r="AO228" i="18"/>
  <c r="AO229" i="18"/>
  <c r="AO230" i="18"/>
  <c r="T231" i="18"/>
  <c r="AO231" i="18"/>
  <c r="X232" i="18"/>
  <c r="AO232" i="18"/>
  <c r="AO233" i="18"/>
  <c r="AO234" i="18"/>
  <c r="AO235" i="18"/>
  <c r="AO236" i="18"/>
  <c r="AO237" i="18"/>
  <c r="AO238" i="18"/>
  <c r="AO239" i="18"/>
  <c r="AO240" i="18"/>
  <c r="AO241" i="18"/>
  <c r="AO242" i="18"/>
  <c r="AO243" i="18"/>
  <c r="AO244" i="18"/>
  <c r="AO245" i="18"/>
  <c r="AO246" i="18"/>
  <c r="AO247" i="18"/>
  <c r="AO248" i="18"/>
  <c r="AO249" i="18"/>
  <c r="AO250" i="18"/>
  <c r="AO251" i="18"/>
  <c r="AO252" i="18"/>
  <c r="V253" i="18"/>
  <c r="AO253" i="18"/>
  <c r="AB254" i="18"/>
  <c r="AO254" i="18"/>
  <c r="AO255" i="18"/>
  <c r="AO256" i="18"/>
  <c r="AO257" i="18"/>
  <c r="AO258" i="18"/>
  <c r="AO259" i="18"/>
  <c r="V260" i="18"/>
  <c r="AO260" i="18"/>
  <c r="AO261" i="18"/>
  <c r="AO262" i="18"/>
  <c r="AB263" i="18"/>
  <c r="AO263" i="18"/>
  <c r="AO264" i="18"/>
  <c r="AO265" i="18"/>
  <c r="AO266" i="18"/>
  <c r="AO267" i="18"/>
  <c r="AO268" i="18"/>
  <c r="AO269" i="18"/>
  <c r="D271" i="18"/>
  <c r="E271" i="18"/>
  <c r="F271" i="18"/>
  <c r="G271" i="18"/>
  <c r="H271" i="18"/>
  <c r="I271" i="18"/>
  <c r="J271" i="18"/>
  <c r="K271" i="18"/>
  <c r="L271" i="18"/>
  <c r="M271" i="18"/>
  <c r="N271" i="18"/>
  <c r="O271" i="18"/>
  <c r="P271" i="18"/>
  <c r="Q271" i="18"/>
  <c r="R271" i="18"/>
  <c r="S271" i="18"/>
  <c r="T271" i="18"/>
  <c r="U271" i="18"/>
  <c r="V271" i="18"/>
  <c r="W271" i="18"/>
  <c r="X271" i="18"/>
  <c r="Y271" i="18"/>
  <c r="Z271" i="18"/>
  <c r="AA271" i="18"/>
  <c r="AB271" i="18"/>
  <c r="AC271" i="18"/>
  <c r="AD271" i="18"/>
  <c r="AE271" i="18"/>
  <c r="D272" i="18"/>
  <c r="E272" i="18"/>
  <c r="F272" i="18"/>
  <c r="G272" i="18"/>
  <c r="H272" i="18"/>
  <c r="I272" i="18"/>
  <c r="J272" i="18"/>
  <c r="K272" i="18"/>
  <c r="L272" i="18"/>
  <c r="M272" i="18"/>
  <c r="N272" i="18"/>
  <c r="O272" i="18"/>
  <c r="P272" i="18"/>
  <c r="Q272" i="18"/>
  <c r="R272" i="18"/>
  <c r="S272" i="18"/>
  <c r="T272" i="18"/>
  <c r="U272" i="18"/>
  <c r="V272" i="18"/>
  <c r="W272" i="18"/>
  <c r="X272" i="18"/>
  <c r="Y272" i="18"/>
  <c r="Z272" i="18"/>
  <c r="AA272" i="18"/>
  <c r="AB272" i="18"/>
  <c r="AC272" i="18"/>
  <c r="AD272" i="18"/>
  <c r="AE272" i="18"/>
  <c r="D273" i="18"/>
  <c r="E273" i="18"/>
  <c r="F273" i="18"/>
  <c r="G273" i="18"/>
  <c r="H273" i="18"/>
  <c r="I273" i="18"/>
  <c r="J273" i="18"/>
  <c r="K273" i="18"/>
  <c r="L273" i="18"/>
  <c r="M273" i="18"/>
  <c r="N273" i="18"/>
  <c r="O273" i="18"/>
  <c r="P273" i="18"/>
  <c r="Q273" i="18"/>
  <c r="R273" i="18"/>
  <c r="S273" i="18"/>
  <c r="T273" i="18"/>
  <c r="U273" i="18"/>
  <c r="V273" i="18"/>
  <c r="W273" i="18"/>
  <c r="X273" i="18"/>
  <c r="Y273" i="18"/>
  <c r="Z273" i="18"/>
  <c r="AA273" i="18"/>
  <c r="AB273" i="18"/>
  <c r="AC273" i="18"/>
  <c r="AD273" i="18"/>
  <c r="AE273" i="18"/>
  <c r="AC274" i="18"/>
  <c r="AD274" i="18"/>
  <c r="AE274" i="18"/>
  <c r="AC275" i="18"/>
  <c r="AD275" i="18"/>
  <c r="AE275" i="18"/>
  <c r="P131" i="4"/>
  <c r="P132" i="4"/>
  <c r="P133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87" i="4"/>
  <c r="AG287" i="4"/>
  <c r="AH287" i="4"/>
  <c r="AF288" i="4"/>
  <c r="AG288" i="4"/>
  <c r="AH288" i="4"/>
  <c r="AF289" i="4"/>
  <c r="AG289" i="4"/>
  <c r="AH289" i="4"/>
  <c r="AF290" i="4"/>
  <c r="AG290" i="4"/>
  <c r="AH290" i="4"/>
  <c r="AF291" i="4"/>
  <c r="AG291" i="4"/>
  <c r="AH291" i="4"/>
  <c r="AF292" i="4"/>
  <c r="AG292" i="4"/>
  <c r="AH292" i="4"/>
  <c r="AF293" i="4"/>
  <c r="AG293" i="4"/>
  <c r="AH293" i="4"/>
  <c r="AF294" i="4"/>
  <c r="AG294" i="4"/>
  <c r="AH294" i="4"/>
  <c r="AF295" i="4"/>
  <c r="AG295" i="4"/>
  <c r="AH295" i="4"/>
  <c r="AF296" i="4"/>
  <c r="AG296" i="4"/>
  <c r="AH296" i="4"/>
  <c r="AF297" i="4"/>
  <c r="AG297" i="4"/>
  <c r="AH297" i="4"/>
  <c r="AF298" i="4"/>
  <c r="AG298" i="4"/>
  <c r="AH298" i="4"/>
  <c r="AF299" i="4"/>
  <c r="AG299" i="4"/>
  <c r="AH299" i="4"/>
  <c r="AF300" i="4"/>
  <c r="AG300" i="4"/>
  <c r="AH300" i="4"/>
  <c r="AF301" i="4"/>
  <c r="AG301" i="4"/>
  <c r="AH301" i="4"/>
  <c r="AF302" i="4"/>
  <c r="AG302" i="4"/>
  <c r="AH302" i="4"/>
  <c r="AF303" i="4"/>
  <c r="AG303" i="4"/>
  <c r="AH303" i="4"/>
  <c r="AF304" i="4"/>
  <c r="AG304" i="4"/>
  <c r="AH304" i="4"/>
  <c r="AF305" i="4"/>
  <c r="AG305" i="4"/>
  <c r="AH305" i="4"/>
  <c r="AF306" i="4"/>
  <c r="AG306" i="4"/>
  <c r="AH306" i="4"/>
  <c r="AF307" i="4"/>
  <c r="AG307" i="4"/>
  <c r="AH307" i="4"/>
  <c r="AF308" i="4"/>
  <c r="AG308" i="4"/>
  <c r="AH308" i="4"/>
  <c r="AF309" i="4"/>
  <c r="AG309" i="4"/>
  <c r="AH309" i="4"/>
  <c r="AF310" i="4"/>
  <c r="AG310" i="4"/>
  <c r="AH310" i="4"/>
  <c r="AF311" i="4"/>
  <c r="AG311" i="4"/>
  <c r="AH311" i="4"/>
  <c r="AF312" i="4"/>
  <c r="AG312" i="4"/>
  <c r="AH312" i="4"/>
  <c r="AF313" i="4"/>
  <c r="AG313" i="4"/>
  <c r="AH313" i="4"/>
  <c r="AF314" i="4"/>
  <c r="AG314" i="4"/>
  <c r="AH314" i="4"/>
  <c r="AF315" i="4"/>
  <c r="AG315" i="4"/>
  <c r="AH315" i="4"/>
  <c r="AF316" i="4"/>
  <c r="AG316" i="4"/>
  <c r="AH316" i="4"/>
  <c r="AF317" i="4"/>
  <c r="AG317" i="4"/>
  <c r="AH317" i="4"/>
  <c r="AF318" i="4"/>
  <c r="AG318" i="4"/>
  <c r="AH318" i="4"/>
  <c r="AF319" i="4"/>
  <c r="AG319" i="4"/>
  <c r="AH319" i="4"/>
  <c r="AF320" i="4"/>
  <c r="AG320" i="4"/>
  <c r="AH320" i="4"/>
  <c r="AF321" i="4"/>
  <c r="AG321" i="4"/>
  <c r="AH321" i="4"/>
  <c r="AF322" i="4"/>
  <c r="AG322" i="4"/>
  <c r="AH322" i="4"/>
  <c r="AF323" i="4"/>
  <c r="AG323" i="4"/>
  <c r="AH323" i="4"/>
  <c r="AF324" i="4"/>
  <c r="AG324" i="4"/>
  <c r="AH324" i="4"/>
  <c r="AF325" i="4"/>
  <c r="AG325" i="4"/>
  <c r="AH325" i="4"/>
  <c r="AF326" i="4"/>
  <c r="AG326" i="4"/>
  <c r="AH326" i="4"/>
  <c r="AF327" i="4"/>
  <c r="AG327" i="4"/>
  <c r="AH327" i="4"/>
  <c r="AF328" i="4"/>
  <c r="AG328" i="4"/>
  <c r="AH328" i="4"/>
  <c r="AF329" i="4"/>
  <c r="AG329" i="4"/>
  <c r="AH329" i="4"/>
  <c r="AF330" i="4"/>
  <c r="AG330" i="4"/>
  <c r="AH330" i="4"/>
  <c r="AF331" i="4"/>
  <c r="AG331" i="4"/>
  <c r="AH331" i="4"/>
  <c r="AF332" i="4"/>
  <c r="AG332" i="4"/>
  <c r="AH332" i="4"/>
  <c r="AF333" i="4"/>
  <c r="AG333" i="4"/>
  <c r="AH333" i="4"/>
  <c r="AF334" i="4"/>
  <c r="AG334" i="4"/>
  <c r="AH334" i="4"/>
  <c r="AF335" i="4"/>
  <c r="AG335" i="4"/>
  <c r="AH335" i="4"/>
  <c r="AF336" i="4"/>
  <c r="AG336" i="4"/>
  <c r="AH336" i="4"/>
  <c r="AF337" i="4"/>
  <c r="AG337" i="4"/>
  <c r="AH337" i="4"/>
  <c r="AF338" i="4"/>
  <c r="AG338" i="4"/>
  <c r="AH338" i="4"/>
  <c r="AF339" i="4"/>
  <c r="AG339" i="4"/>
  <c r="AH339" i="4"/>
  <c r="AF340" i="4"/>
  <c r="AG340" i="4"/>
  <c r="AH340" i="4"/>
  <c r="AF341" i="4"/>
  <c r="AG341" i="4"/>
  <c r="AH341" i="4"/>
  <c r="AF342" i="4"/>
  <c r="AG342" i="4"/>
  <c r="AH342" i="4"/>
  <c r="AF343" i="4"/>
  <c r="AG343" i="4"/>
  <c r="AH343" i="4"/>
  <c r="AF344" i="4"/>
  <c r="AG344" i="4"/>
  <c r="AH344" i="4"/>
  <c r="AF345" i="4"/>
  <c r="AG345" i="4"/>
  <c r="AH345" i="4"/>
  <c r="AF346" i="4"/>
  <c r="AG346" i="4"/>
  <c r="AH346" i="4"/>
  <c r="AF347" i="4"/>
  <c r="AG347" i="4"/>
  <c r="AH347" i="4"/>
  <c r="AF348" i="4"/>
  <c r="AG348" i="4"/>
  <c r="AH348" i="4"/>
  <c r="AF349" i="4"/>
  <c r="AG349" i="4"/>
  <c r="AH349" i="4"/>
  <c r="AF350" i="4"/>
  <c r="AG350" i="4"/>
  <c r="AH350" i="4"/>
  <c r="AF351" i="4"/>
  <c r="AG351" i="4"/>
  <c r="AH351" i="4"/>
  <c r="AF352" i="4"/>
  <c r="AG352" i="4"/>
  <c r="AH352" i="4"/>
  <c r="AF353" i="4"/>
  <c r="AG353" i="4"/>
  <c r="AH353" i="4"/>
  <c r="AF354" i="4"/>
  <c r="AG354" i="4"/>
  <c r="AH354" i="4"/>
  <c r="AF355" i="4"/>
  <c r="AG355" i="4"/>
  <c r="AH355" i="4"/>
  <c r="AF356" i="4"/>
  <c r="AG356" i="4"/>
  <c r="AH356" i="4"/>
  <c r="AF357" i="4"/>
  <c r="AG357" i="4"/>
  <c r="AH357" i="4"/>
  <c r="AF358" i="4"/>
  <c r="AG358" i="4"/>
  <c r="AH358" i="4"/>
  <c r="AF359" i="4"/>
  <c r="AG359" i="4"/>
  <c r="AH359" i="4"/>
  <c r="AF360" i="4"/>
  <c r="AG360" i="4"/>
  <c r="AH360" i="4"/>
  <c r="AF361" i="4"/>
  <c r="AG361" i="4"/>
  <c r="AH361" i="4"/>
  <c r="AF362" i="4"/>
  <c r="AG362" i="4"/>
  <c r="AH362" i="4"/>
  <c r="AF363" i="4"/>
  <c r="AG363" i="4"/>
  <c r="AH363" i="4"/>
  <c r="AF364" i="4"/>
  <c r="AG364" i="4"/>
  <c r="AH364" i="4"/>
  <c r="AF365" i="4"/>
  <c r="AG365" i="4"/>
  <c r="AH365" i="4"/>
  <c r="AF366" i="4"/>
  <c r="AG366" i="4"/>
  <c r="AH366" i="4"/>
  <c r="AF367" i="4"/>
  <c r="AG367" i="4"/>
  <c r="AH367" i="4"/>
  <c r="AF368" i="4"/>
  <c r="AG368" i="4"/>
  <c r="AH368" i="4"/>
  <c r="AF369" i="4"/>
  <c r="AG369" i="4"/>
  <c r="AH369" i="4"/>
  <c r="AF370" i="4"/>
  <c r="AG370" i="4"/>
  <c r="AH370" i="4"/>
  <c r="AF371" i="4"/>
  <c r="AG371" i="4"/>
  <c r="AH371" i="4"/>
  <c r="AF372" i="4"/>
  <c r="AG372" i="4"/>
  <c r="AH372" i="4"/>
  <c r="AF373" i="4"/>
  <c r="AG373" i="4"/>
  <c r="AH373" i="4"/>
  <c r="AF374" i="4"/>
  <c r="AG374" i="4"/>
  <c r="AH374" i="4"/>
  <c r="AF375" i="4"/>
  <c r="AG375" i="4"/>
  <c r="AH375" i="4"/>
  <c r="AF376" i="4"/>
  <c r="AG376" i="4"/>
  <c r="AH376" i="4"/>
  <c r="AF377" i="4"/>
  <c r="AG377" i="4"/>
  <c r="AH377" i="4"/>
  <c r="AF378" i="4"/>
  <c r="AG378" i="4"/>
  <c r="AH378" i="4"/>
  <c r="AF379" i="4"/>
  <c r="AG379" i="4"/>
  <c r="AH379" i="4"/>
  <c r="AF380" i="4"/>
  <c r="AG380" i="4"/>
  <c r="AH380" i="4"/>
  <c r="AF381" i="4"/>
  <c r="AG381" i="4"/>
  <c r="AH381" i="4"/>
  <c r="AF382" i="4"/>
  <c r="AG382" i="4"/>
  <c r="AH382" i="4"/>
  <c r="AF383" i="4"/>
  <c r="AG383" i="4"/>
  <c r="AH383" i="4"/>
  <c r="AF384" i="4"/>
  <c r="AG384" i="4"/>
  <c r="AH384" i="4"/>
  <c r="AF385" i="4"/>
  <c r="AG385" i="4"/>
  <c r="AH385" i="4"/>
  <c r="AF386" i="4"/>
  <c r="AG386" i="4"/>
  <c r="AH386" i="4"/>
  <c r="AF387" i="4"/>
  <c r="AG387" i="4"/>
  <c r="AH387" i="4"/>
  <c r="AF388" i="4"/>
  <c r="AG388" i="4"/>
  <c r="AH388" i="4"/>
  <c r="AF389" i="4"/>
  <c r="AG389" i="4"/>
  <c r="AH389" i="4"/>
  <c r="AF390" i="4"/>
  <c r="AG390" i="4"/>
  <c r="AH390" i="4"/>
  <c r="AF391" i="4"/>
  <c r="AG391" i="4"/>
  <c r="AH391" i="4"/>
  <c r="AF392" i="4"/>
  <c r="AG392" i="4"/>
  <c r="AH392" i="4"/>
  <c r="AF393" i="4"/>
  <c r="AG393" i="4"/>
  <c r="AH393" i="4"/>
  <c r="AF402" i="4"/>
  <c r="AG402" i="4"/>
  <c r="AH402" i="4"/>
  <c r="AF403" i="4"/>
  <c r="AG403" i="4"/>
  <c r="AH403" i="4"/>
  <c r="AF404" i="4"/>
  <c r="AG404" i="4"/>
  <c r="AH404" i="4"/>
  <c r="AF405" i="4"/>
  <c r="AG405" i="4"/>
  <c r="AH405" i="4"/>
  <c r="AF406" i="4"/>
  <c r="AG406" i="4"/>
  <c r="AH406" i="4"/>
  <c r="AF407" i="4"/>
  <c r="AG407" i="4"/>
  <c r="AH407" i="4"/>
  <c r="AF408" i="4"/>
  <c r="AG408" i="4"/>
  <c r="AH408" i="4"/>
  <c r="AF409" i="4"/>
  <c r="AG409" i="4"/>
  <c r="AH409" i="4"/>
  <c r="AF410" i="4"/>
  <c r="AG410" i="4"/>
  <c r="AH410" i="4"/>
  <c r="AF411" i="4"/>
  <c r="AG411" i="4"/>
  <c r="AH411" i="4"/>
  <c r="AF412" i="4"/>
  <c r="AG412" i="4"/>
  <c r="AH412" i="4"/>
  <c r="AF413" i="4"/>
  <c r="AG413" i="4"/>
  <c r="AH413" i="4"/>
  <c r="AF414" i="4"/>
  <c r="AG414" i="4"/>
  <c r="AH414" i="4"/>
  <c r="AF415" i="4"/>
  <c r="AG415" i="4"/>
  <c r="AH415" i="4"/>
  <c r="AF416" i="4"/>
  <c r="AG416" i="4"/>
  <c r="AH416" i="4"/>
  <c r="AF417" i="4"/>
  <c r="AG417" i="4"/>
  <c r="AH417" i="4"/>
  <c r="AF418" i="4"/>
  <c r="AG418" i="4"/>
  <c r="AH418" i="4"/>
  <c r="AF419" i="4"/>
  <c r="AG419" i="4"/>
  <c r="AH419" i="4"/>
  <c r="AF420" i="4"/>
  <c r="AG420" i="4"/>
  <c r="AH420" i="4"/>
  <c r="AF421" i="4"/>
  <c r="AG421" i="4"/>
  <c r="AH421" i="4"/>
  <c r="AF422" i="4"/>
  <c r="AG422" i="4"/>
  <c r="AH422" i="4"/>
  <c r="AF423" i="4"/>
  <c r="AG423" i="4"/>
  <c r="AH423" i="4"/>
  <c r="AF424" i="4"/>
  <c r="AG424" i="4"/>
  <c r="AH424" i="4"/>
  <c r="AF425" i="4"/>
  <c r="AG425" i="4"/>
  <c r="AH425" i="4"/>
  <c r="AF426" i="4"/>
  <c r="AG426" i="4"/>
  <c r="AH426" i="4"/>
  <c r="AF427" i="4"/>
  <c r="AG427" i="4"/>
  <c r="AH427" i="4"/>
  <c r="AF428" i="4"/>
  <c r="AG428" i="4"/>
  <c r="AH428" i="4"/>
  <c r="AF429" i="4"/>
  <c r="AG429" i="4"/>
  <c r="AH429" i="4"/>
  <c r="AF430" i="4"/>
  <c r="AG430" i="4"/>
  <c r="AH430" i="4"/>
  <c r="AF431" i="4"/>
  <c r="AG431" i="4"/>
  <c r="AH431" i="4"/>
  <c r="AF432" i="4"/>
  <c r="AG432" i="4"/>
  <c r="AH432" i="4"/>
  <c r="AF433" i="4"/>
  <c r="AG433" i="4"/>
  <c r="AH433" i="4"/>
  <c r="AF434" i="4"/>
  <c r="AG434" i="4"/>
  <c r="AH434" i="4"/>
  <c r="AF435" i="4"/>
  <c r="AG435" i="4"/>
  <c r="AH435" i="4"/>
  <c r="AF436" i="4"/>
  <c r="AG436" i="4"/>
  <c r="AH436" i="4"/>
  <c r="AF437" i="4"/>
  <c r="AG437" i="4"/>
  <c r="AH437" i="4"/>
  <c r="AF438" i="4"/>
  <c r="AG438" i="4"/>
  <c r="AH438" i="4"/>
  <c r="AF439" i="4"/>
  <c r="AG439" i="4"/>
  <c r="AH439" i="4"/>
  <c r="AF440" i="4"/>
  <c r="AG440" i="4"/>
  <c r="AH440" i="4"/>
  <c r="AF441" i="4"/>
  <c r="AG441" i="4"/>
  <c r="AH441" i="4"/>
  <c r="AF442" i="4"/>
  <c r="AG442" i="4"/>
  <c r="AH442" i="4"/>
  <c r="AF443" i="4"/>
  <c r="AG443" i="4"/>
  <c r="AH443" i="4"/>
  <c r="AF444" i="4"/>
  <c r="AG444" i="4"/>
  <c r="AH444" i="4"/>
  <c r="AF445" i="4"/>
  <c r="AG445" i="4"/>
  <c r="AH445" i="4"/>
  <c r="AF446" i="4"/>
  <c r="AG446" i="4"/>
  <c r="AH446" i="4"/>
  <c r="AF447" i="4"/>
  <c r="AG447" i="4"/>
  <c r="AH447" i="4"/>
  <c r="AF448" i="4"/>
  <c r="AG448" i="4"/>
  <c r="AH448" i="4"/>
  <c r="AF449" i="4"/>
  <c r="AG449" i="4"/>
  <c r="AH449" i="4"/>
  <c r="AF450" i="4"/>
  <c r="AG450" i="4"/>
  <c r="AH450" i="4"/>
  <c r="AF451" i="4"/>
  <c r="AG451" i="4"/>
  <c r="AH451" i="4"/>
  <c r="AF452" i="4"/>
  <c r="AG452" i="4"/>
  <c r="AH452" i="4"/>
  <c r="AF453" i="4"/>
  <c r="AG453" i="4"/>
  <c r="AH453" i="4"/>
  <c r="AF454" i="4"/>
  <c r="AG454" i="4"/>
  <c r="AH454" i="4"/>
  <c r="AF455" i="4"/>
  <c r="AG455" i="4"/>
  <c r="AH455" i="4"/>
  <c r="AF456" i="4"/>
  <c r="AG456" i="4"/>
  <c r="AH456" i="4"/>
  <c r="AF457" i="4"/>
  <c r="AG457" i="4"/>
  <c r="AH457" i="4"/>
  <c r="AF458" i="4"/>
  <c r="AG458" i="4"/>
  <c r="AH458" i="4"/>
  <c r="AF459" i="4"/>
  <c r="AG459" i="4"/>
  <c r="AH459" i="4"/>
  <c r="AF460" i="4"/>
  <c r="AG460" i="4"/>
  <c r="AH460" i="4"/>
  <c r="AF461" i="4"/>
  <c r="AG461" i="4"/>
  <c r="AH461" i="4"/>
  <c r="AF462" i="4"/>
  <c r="AG462" i="4"/>
  <c r="AH462" i="4"/>
  <c r="AF463" i="4"/>
  <c r="AG463" i="4"/>
  <c r="AH463" i="4"/>
  <c r="AF464" i="4"/>
  <c r="AG464" i="4"/>
  <c r="AH464" i="4"/>
  <c r="AF465" i="4"/>
  <c r="AG465" i="4"/>
  <c r="AH465" i="4"/>
  <c r="AF466" i="4"/>
  <c r="AG466" i="4"/>
  <c r="AH466" i="4"/>
  <c r="AF467" i="4"/>
  <c r="AG467" i="4"/>
  <c r="AH467" i="4"/>
  <c r="AF468" i="4"/>
  <c r="AG468" i="4"/>
  <c r="AH468" i="4"/>
  <c r="AF469" i="4"/>
  <c r="AG469" i="4"/>
  <c r="AH469" i="4"/>
  <c r="AF470" i="4"/>
  <c r="AG470" i="4"/>
  <c r="AH470" i="4"/>
  <c r="AF471" i="4"/>
  <c r="AG471" i="4"/>
  <c r="AH471" i="4"/>
  <c r="AF472" i="4"/>
  <c r="AG472" i="4"/>
  <c r="AH472" i="4"/>
  <c r="AF473" i="4"/>
  <c r="AG473" i="4"/>
  <c r="AH473" i="4"/>
  <c r="AF474" i="4"/>
  <c r="AG474" i="4"/>
  <c r="AH474" i="4"/>
  <c r="AF475" i="4"/>
  <c r="AG475" i="4"/>
  <c r="AH475" i="4"/>
  <c r="AF476" i="4"/>
  <c r="AG476" i="4"/>
  <c r="AH476" i="4"/>
  <c r="AF477" i="4"/>
  <c r="AG477" i="4"/>
  <c r="AH477" i="4"/>
  <c r="AF478" i="4"/>
  <c r="AG478" i="4"/>
  <c r="AH478" i="4"/>
  <c r="AF479" i="4"/>
  <c r="AG479" i="4"/>
  <c r="AH479" i="4"/>
  <c r="AF480" i="4"/>
  <c r="AG480" i="4"/>
  <c r="AH480" i="4"/>
  <c r="AF481" i="4"/>
  <c r="AG481" i="4"/>
  <c r="AH481" i="4"/>
  <c r="AF482" i="4"/>
  <c r="AG482" i="4"/>
  <c r="AH482" i="4"/>
  <c r="AF483" i="4"/>
  <c r="AG483" i="4"/>
  <c r="AH483" i="4"/>
  <c r="AF484" i="4"/>
  <c r="AG484" i="4"/>
  <c r="AH484" i="4"/>
  <c r="AF485" i="4"/>
  <c r="AG485" i="4"/>
  <c r="AH485" i="4"/>
  <c r="AF486" i="4"/>
  <c r="AG486" i="4"/>
  <c r="AH486" i="4"/>
  <c r="AF487" i="4"/>
  <c r="AG487" i="4"/>
  <c r="AH487" i="4"/>
  <c r="AF488" i="4"/>
  <c r="AG488" i="4"/>
  <c r="AH488" i="4"/>
  <c r="AF489" i="4"/>
  <c r="AG489" i="4"/>
  <c r="AH489" i="4"/>
  <c r="AF490" i="4"/>
  <c r="AG490" i="4"/>
  <c r="AH490" i="4"/>
  <c r="AF491" i="4"/>
  <c r="AG491" i="4"/>
  <c r="AH491" i="4"/>
  <c r="AF492" i="4"/>
  <c r="AG492" i="4"/>
  <c r="AH492" i="4"/>
  <c r="AF493" i="4"/>
  <c r="AG493" i="4"/>
  <c r="AH493" i="4"/>
  <c r="AF494" i="4"/>
  <c r="AG494" i="4"/>
  <c r="AH494" i="4"/>
  <c r="AF495" i="4"/>
  <c r="AG495" i="4"/>
  <c r="AH495" i="4"/>
  <c r="AF496" i="4"/>
  <c r="AG496" i="4"/>
  <c r="AH496" i="4"/>
  <c r="AF497" i="4"/>
  <c r="AG497" i="4"/>
  <c r="AH497" i="4"/>
  <c r="AF498" i="4"/>
  <c r="AG498" i="4"/>
  <c r="AH498" i="4"/>
  <c r="AF499" i="4"/>
  <c r="AG499" i="4"/>
  <c r="AH499" i="4"/>
  <c r="AF500" i="4"/>
  <c r="AG500" i="4"/>
  <c r="AH500" i="4"/>
  <c r="AF501" i="4"/>
  <c r="AG501" i="4"/>
  <c r="AH501" i="4"/>
  <c r="AF502" i="4"/>
  <c r="AG502" i="4"/>
  <c r="AH502" i="4"/>
  <c r="AF503" i="4"/>
  <c r="AG503" i="4"/>
  <c r="AH503" i="4"/>
  <c r="AF504" i="4"/>
  <c r="AG504" i="4"/>
  <c r="AH504" i="4"/>
  <c r="AF505" i="4"/>
  <c r="AG505" i="4"/>
  <c r="AH505" i="4"/>
  <c r="AF506" i="4"/>
  <c r="AG506" i="4"/>
  <c r="AH506" i="4"/>
  <c r="AF507" i="4"/>
  <c r="AG507" i="4"/>
  <c r="AH507" i="4"/>
  <c r="AF508" i="4"/>
  <c r="AG508" i="4"/>
  <c r="AH508" i="4"/>
  <c r="AF509" i="4"/>
  <c r="AG509" i="4"/>
  <c r="AH509" i="4"/>
  <c r="AF510" i="4"/>
  <c r="AG510" i="4"/>
  <c r="AH510" i="4"/>
  <c r="AF511" i="4"/>
  <c r="AG511" i="4"/>
  <c r="AH511" i="4"/>
  <c r="AF512" i="4"/>
  <c r="AG512" i="4"/>
  <c r="AH512" i="4"/>
  <c r="AF513" i="4"/>
  <c r="AG513" i="4"/>
  <c r="AH513" i="4"/>
  <c r="AF514" i="4"/>
  <c r="AG514" i="4"/>
  <c r="AH514" i="4"/>
  <c r="AF515" i="4"/>
  <c r="AG515" i="4"/>
  <c r="AH515" i="4"/>
  <c r="AF516" i="4"/>
  <c r="AG516" i="4"/>
  <c r="AH516" i="4"/>
  <c r="AF517" i="4"/>
  <c r="AG517" i="4"/>
  <c r="AH517" i="4"/>
  <c r="AF518" i="4"/>
  <c r="AG518" i="4"/>
  <c r="AH518" i="4"/>
  <c r="AF519" i="4"/>
  <c r="AG519" i="4"/>
  <c r="AH519" i="4"/>
  <c r="AF520" i="4"/>
  <c r="AG520" i="4"/>
  <c r="AH520" i="4"/>
  <c r="AF521" i="4"/>
  <c r="AG521" i="4"/>
  <c r="AH521" i="4"/>
  <c r="AF522" i="4"/>
  <c r="AG522" i="4"/>
  <c r="AH522" i="4"/>
  <c r="AF523" i="4"/>
  <c r="AG523" i="4"/>
  <c r="AH523" i="4"/>
  <c r="AF524" i="4"/>
  <c r="AG524" i="4"/>
  <c r="AH524" i="4"/>
  <c r="AF525" i="4"/>
  <c r="AG525" i="4"/>
  <c r="AH525" i="4"/>
  <c r="AF526" i="4"/>
  <c r="AG526" i="4"/>
  <c r="AH526" i="4"/>
  <c r="AF527" i="4"/>
  <c r="AG527" i="4"/>
  <c r="AH527" i="4"/>
  <c r="AF528" i="4"/>
  <c r="AG528" i="4"/>
  <c r="AH528" i="4"/>
  <c r="AF529" i="4"/>
  <c r="AG529" i="4"/>
  <c r="AH529" i="4"/>
  <c r="AF530" i="4"/>
  <c r="AG530" i="4"/>
  <c r="AH530" i="4"/>
  <c r="AF531" i="4"/>
  <c r="AG531" i="4"/>
  <c r="AH531" i="4"/>
  <c r="AF532" i="4"/>
  <c r="AG532" i="4"/>
  <c r="AH532" i="4"/>
  <c r="AF533" i="4"/>
  <c r="AG533" i="4"/>
  <c r="AH533" i="4"/>
  <c r="AF534" i="4"/>
  <c r="AG534" i="4"/>
  <c r="AH534" i="4"/>
  <c r="AF535" i="4"/>
  <c r="AG535" i="4"/>
  <c r="AH535" i="4"/>
  <c r="AF536" i="4"/>
  <c r="AG536" i="4"/>
  <c r="AH536" i="4"/>
  <c r="AF537" i="4"/>
  <c r="AG537" i="4"/>
  <c r="AH537" i="4"/>
  <c r="AF538" i="4"/>
  <c r="AG538" i="4"/>
  <c r="AH538" i="4"/>
  <c r="AF539" i="4"/>
  <c r="AG539" i="4"/>
  <c r="AH539" i="4"/>
  <c r="AF540" i="4"/>
  <c r="AG540" i="4"/>
  <c r="AH540" i="4"/>
  <c r="AF541" i="4"/>
  <c r="AG541" i="4"/>
  <c r="AH541" i="4"/>
  <c r="AF542" i="4"/>
  <c r="AG542" i="4"/>
  <c r="AH542" i="4"/>
  <c r="AF543" i="4"/>
  <c r="AG543" i="4"/>
  <c r="AH543" i="4"/>
  <c r="AF544" i="4"/>
  <c r="AG544" i="4"/>
  <c r="AH544" i="4"/>
  <c r="AF545" i="4"/>
  <c r="AG545" i="4"/>
  <c r="AH545" i="4"/>
  <c r="AF546" i="4"/>
  <c r="AG546" i="4"/>
  <c r="AH546" i="4"/>
  <c r="AF547" i="4"/>
  <c r="AG547" i="4"/>
  <c r="AH547" i="4"/>
  <c r="AF548" i="4"/>
  <c r="AG548" i="4"/>
  <c r="AH548" i="4"/>
  <c r="AF549" i="4"/>
  <c r="AG549" i="4"/>
  <c r="AH549" i="4"/>
  <c r="AF550" i="4"/>
  <c r="AG550" i="4"/>
  <c r="AH550" i="4"/>
  <c r="AF551" i="4"/>
  <c r="AG551" i="4"/>
  <c r="AH551" i="4"/>
  <c r="AF552" i="4"/>
  <c r="AG552" i="4"/>
  <c r="AH552" i="4"/>
  <c r="AF553" i="4"/>
  <c r="AG553" i="4"/>
  <c r="AH553" i="4"/>
  <c r="D11" i="21"/>
  <c r="E11" i="21"/>
  <c r="F11" i="21"/>
  <c r="G11" i="21"/>
  <c r="H11" i="21"/>
  <c r="I11" i="21"/>
  <c r="J11" i="21"/>
  <c r="K11" i="21"/>
  <c r="L11" i="21"/>
  <c r="M11" i="21"/>
  <c r="N11" i="21"/>
  <c r="O11" i="21"/>
  <c r="P11" i="21"/>
  <c r="Q11" i="21"/>
  <c r="R11" i="21"/>
  <c r="AC11" i="21"/>
  <c r="AD11" i="21"/>
  <c r="AE11" i="21"/>
  <c r="AF11" i="21"/>
  <c r="AG11" i="21"/>
  <c r="AH11" i="21"/>
  <c r="AI11" i="21"/>
  <c r="D12" i="21"/>
  <c r="E12" i="21"/>
  <c r="F12" i="21"/>
  <c r="G12" i="21"/>
  <c r="H12" i="21"/>
  <c r="I12" i="21"/>
  <c r="J12" i="21"/>
  <c r="K12" i="21"/>
  <c r="L12" i="21"/>
  <c r="M12" i="21"/>
  <c r="N12" i="21"/>
  <c r="O12" i="21"/>
  <c r="P12" i="21"/>
  <c r="Q12" i="21"/>
  <c r="R12" i="21"/>
  <c r="AC12" i="21"/>
  <c r="AD12" i="21"/>
  <c r="AE12" i="21"/>
  <c r="AF12" i="21"/>
  <c r="AG12" i="21"/>
  <c r="AH12" i="21"/>
  <c r="AI12" i="21"/>
  <c r="D13" i="21"/>
  <c r="E13" i="21"/>
  <c r="F13" i="21"/>
  <c r="G13" i="21"/>
  <c r="H13" i="21"/>
  <c r="I13" i="21"/>
  <c r="J13" i="21"/>
  <c r="K13" i="21"/>
  <c r="L13" i="21"/>
  <c r="M13" i="21"/>
  <c r="N13" i="21"/>
  <c r="O13" i="21"/>
  <c r="P13" i="21"/>
  <c r="Q13" i="21"/>
  <c r="R13" i="21"/>
  <c r="AC13" i="21"/>
  <c r="AD13" i="21"/>
  <c r="AE13" i="21"/>
  <c r="AF13" i="21"/>
  <c r="AG13" i="21"/>
  <c r="AH13" i="21"/>
  <c r="AI13" i="21"/>
  <c r="D14" i="21"/>
  <c r="E14" i="21"/>
  <c r="F14" i="21"/>
  <c r="G14" i="21"/>
  <c r="H14" i="21"/>
  <c r="I14" i="21"/>
  <c r="J14" i="21"/>
  <c r="K14" i="21"/>
  <c r="L14" i="21"/>
  <c r="M14" i="21"/>
  <c r="N14" i="21"/>
  <c r="O14" i="21"/>
  <c r="P14" i="21"/>
  <c r="Q14" i="21"/>
  <c r="R14" i="21"/>
  <c r="AC14" i="21"/>
  <c r="AD14" i="21"/>
  <c r="AE14" i="21"/>
  <c r="AF14" i="21"/>
  <c r="AG14" i="21"/>
  <c r="AH14" i="21"/>
  <c r="AI14" i="21"/>
  <c r="D15" i="21"/>
  <c r="E15" i="21"/>
  <c r="F15" i="21"/>
  <c r="G15" i="21"/>
  <c r="H15" i="21"/>
  <c r="I15" i="21"/>
  <c r="J15" i="21"/>
  <c r="K15" i="21"/>
  <c r="L15" i="21"/>
  <c r="M15" i="21"/>
  <c r="N15" i="21"/>
  <c r="O15" i="21"/>
  <c r="P15" i="21"/>
  <c r="Q15" i="21"/>
  <c r="R15" i="21"/>
  <c r="AC15" i="21"/>
  <c r="AD15" i="21"/>
  <c r="AE15" i="21"/>
  <c r="AF15" i="21"/>
  <c r="AG15" i="21"/>
  <c r="AH15" i="21"/>
  <c r="AI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AC16" i="21"/>
  <c r="AD16" i="21"/>
  <c r="AE16" i="21"/>
  <c r="AF16" i="21"/>
  <c r="AG16" i="21"/>
  <c r="AH16" i="21"/>
  <c r="AI16" i="21"/>
  <c r="D17" i="21"/>
  <c r="E17" i="21"/>
  <c r="F17" i="21"/>
  <c r="G17" i="21"/>
  <c r="H17" i="21"/>
  <c r="I17" i="21"/>
  <c r="J17" i="21"/>
  <c r="K17" i="21"/>
  <c r="L17" i="21"/>
  <c r="M17" i="21"/>
  <c r="N17" i="21"/>
  <c r="O17" i="21"/>
  <c r="P17" i="21"/>
  <c r="Q17" i="21"/>
  <c r="R17" i="21"/>
  <c r="AC17" i="21"/>
  <c r="AD17" i="21"/>
  <c r="AE17" i="21"/>
  <c r="AF17" i="21"/>
  <c r="AG17" i="21"/>
  <c r="AH17" i="21"/>
  <c r="AI17" i="21"/>
  <c r="D18" i="21"/>
  <c r="E18" i="21"/>
  <c r="F18" i="21"/>
  <c r="G18" i="21"/>
  <c r="H18" i="21"/>
  <c r="I18" i="21"/>
  <c r="J18" i="21"/>
  <c r="K18" i="21"/>
  <c r="L18" i="21"/>
  <c r="M18" i="21"/>
  <c r="N18" i="21"/>
  <c r="O18" i="21"/>
  <c r="P18" i="21"/>
  <c r="Q18" i="21"/>
  <c r="R18" i="21"/>
  <c r="AC18" i="21"/>
  <c r="AD18" i="21"/>
  <c r="AE18" i="21"/>
  <c r="AF18" i="21"/>
  <c r="AG18" i="21"/>
  <c r="AH18" i="21"/>
  <c r="AI18" i="21"/>
  <c r="D19" i="21"/>
  <c r="E19" i="21"/>
  <c r="F19" i="21"/>
  <c r="G19" i="21"/>
  <c r="H19" i="21"/>
  <c r="I19" i="21"/>
  <c r="J19" i="21"/>
  <c r="K19" i="21"/>
  <c r="L19" i="21"/>
  <c r="M19" i="21"/>
  <c r="N19" i="21"/>
  <c r="O19" i="21"/>
  <c r="P19" i="21"/>
  <c r="Q19" i="21"/>
  <c r="R19" i="21"/>
  <c r="AC19" i="21"/>
  <c r="AD19" i="21"/>
  <c r="AE19" i="21"/>
  <c r="AF19" i="21"/>
  <c r="AG19" i="21"/>
  <c r="AH19" i="21"/>
  <c r="AI19" i="21"/>
  <c r="D20" i="21"/>
  <c r="E20" i="21"/>
  <c r="F20" i="21"/>
  <c r="G20" i="21"/>
  <c r="H20" i="21"/>
  <c r="I20" i="21"/>
  <c r="J20" i="21"/>
  <c r="K20" i="21"/>
  <c r="L20" i="21"/>
  <c r="M20" i="21"/>
  <c r="N20" i="21"/>
  <c r="O20" i="21"/>
  <c r="P20" i="21"/>
  <c r="Q20" i="21"/>
  <c r="R20" i="21"/>
  <c r="AC20" i="21"/>
  <c r="AD20" i="21"/>
  <c r="AE20" i="21"/>
  <c r="AF20" i="21"/>
  <c r="AG20" i="21"/>
  <c r="AH20" i="21"/>
  <c r="AI20" i="21"/>
  <c r="D21" i="21"/>
  <c r="E21" i="21"/>
  <c r="F21" i="21"/>
  <c r="G21" i="21"/>
  <c r="H21" i="21"/>
  <c r="I21" i="21"/>
  <c r="J21" i="21"/>
  <c r="K21" i="21"/>
  <c r="L21" i="21"/>
  <c r="M21" i="21"/>
  <c r="N21" i="21"/>
  <c r="O21" i="21"/>
  <c r="P21" i="21"/>
  <c r="Q21" i="21"/>
  <c r="R21" i="21"/>
  <c r="AC21" i="21"/>
  <c r="AD21" i="21"/>
  <c r="AE21" i="21"/>
  <c r="AF21" i="21"/>
  <c r="AG21" i="21"/>
  <c r="AH21" i="21"/>
  <c r="AI21" i="21"/>
  <c r="D22" i="21"/>
  <c r="E22" i="21"/>
  <c r="F22" i="21"/>
  <c r="G22" i="21"/>
  <c r="H22" i="21"/>
  <c r="I22" i="21"/>
  <c r="J22" i="21"/>
  <c r="K22" i="21"/>
  <c r="L22" i="21"/>
  <c r="M22" i="21"/>
  <c r="N22" i="21"/>
  <c r="O22" i="21"/>
  <c r="P22" i="21"/>
  <c r="Q22" i="21"/>
  <c r="R22" i="21"/>
  <c r="AC22" i="21"/>
  <c r="AD22" i="21"/>
  <c r="AE22" i="21"/>
  <c r="AF22" i="21"/>
  <c r="AG22" i="21"/>
  <c r="AH22" i="21"/>
  <c r="AI22" i="21"/>
  <c r="D23" i="21"/>
  <c r="E23" i="21"/>
  <c r="F23" i="21"/>
  <c r="G23" i="21"/>
  <c r="H23" i="21"/>
  <c r="I23" i="21"/>
  <c r="J23" i="21"/>
  <c r="K23" i="21"/>
  <c r="L23" i="21"/>
  <c r="M23" i="21"/>
  <c r="N23" i="21"/>
  <c r="O23" i="21"/>
  <c r="P23" i="21"/>
  <c r="Q23" i="21"/>
  <c r="R23" i="21"/>
  <c r="AC23" i="21"/>
  <c r="AD23" i="21"/>
  <c r="AE23" i="21"/>
  <c r="AF23" i="21"/>
  <c r="AG23" i="21"/>
  <c r="AH23" i="21"/>
  <c r="AI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AC24" i="21"/>
  <c r="AD24" i="21"/>
  <c r="AE24" i="21"/>
  <c r="AF24" i="21"/>
  <c r="AG24" i="21"/>
  <c r="AH24" i="21"/>
  <c r="AI24" i="21"/>
  <c r="D25" i="21"/>
  <c r="E25" i="21"/>
  <c r="F25" i="21"/>
  <c r="G25" i="21"/>
  <c r="H25" i="21"/>
  <c r="I25" i="21"/>
  <c r="J25" i="21"/>
  <c r="K25" i="21"/>
  <c r="L25" i="21"/>
  <c r="M25" i="21"/>
  <c r="N25" i="21"/>
  <c r="O25" i="21"/>
  <c r="P25" i="21"/>
  <c r="Q25" i="21"/>
  <c r="R25" i="21"/>
  <c r="AC25" i="21"/>
  <c r="AD25" i="21"/>
  <c r="AE25" i="21"/>
  <c r="AF25" i="21"/>
  <c r="AG25" i="21"/>
  <c r="AH25" i="21"/>
  <c r="AI25" i="21"/>
  <c r="D26" i="21"/>
  <c r="E26" i="21"/>
  <c r="F26" i="21"/>
  <c r="G26" i="21"/>
  <c r="H26" i="21"/>
  <c r="I26" i="21"/>
  <c r="J26" i="21"/>
  <c r="K26" i="21"/>
  <c r="L26" i="21"/>
  <c r="M26" i="21"/>
  <c r="N26" i="21"/>
  <c r="O26" i="21"/>
  <c r="P26" i="21"/>
  <c r="Q26" i="21"/>
  <c r="R26" i="21"/>
  <c r="AC26" i="21"/>
  <c r="AD26" i="21"/>
  <c r="AE26" i="21"/>
  <c r="AF26" i="21"/>
  <c r="AG26" i="21"/>
  <c r="AH26" i="21"/>
  <c r="AI26" i="21"/>
  <c r="D27" i="21"/>
  <c r="E27" i="21"/>
  <c r="F27" i="21"/>
  <c r="G27" i="21"/>
  <c r="H27" i="21"/>
  <c r="I27" i="21"/>
  <c r="J27" i="21"/>
  <c r="K27" i="21"/>
  <c r="L27" i="21"/>
  <c r="M27" i="21"/>
  <c r="N27" i="21"/>
  <c r="O27" i="21"/>
  <c r="P27" i="21"/>
  <c r="Q27" i="21"/>
  <c r="R27" i="21"/>
  <c r="AC27" i="21"/>
  <c r="AD27" i="21"/>
  <c r="AE27" i="21"/>
  <c r="AF27" i="21"/>
  <c r="AG27" i="21"/>
  <c r="AH27" i="21"/>
  <c r="AI27" i="21"/>
  <c r="D28" i="21"/>
  <c r="E28" i="21"/>
  <c r="F28" i="21"/>
  <c r="G28" i="21"/>
  <c r="H28" i="21"/>
  <c r="I28" i="21"/>
  <c r="J28" i="21"/>
  <c r="K28" i="21"/>
  <c r="L28" i="21"/>
  <c r="M28" i="21"/>
  <c r="N28" i="21"/>
  <c r="O28" i="21"/>
  <c r="P28" i="21"/>
  <c r="Q28" i="21"/>
  <c r="R28" i="21"/>
  <c r="AC28" i="21"/>
  <c r="AD28" i="21"/>
  <c r="AE28" i="21"/>
  <c r="AF28" i="21"/>
  <c r="AG28" i="21"/>
  <c r="AH28" i="21"/>
  <c r="AI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AC29" i="21"/>
  <c r="AD29" i="21"/>
  <c r="AE29" i="21"/>
  <c r="AF29" i="21"/>
  <c r="AG29" i="21"/>
  <c r="AH29" i="21"/>
  <c r="AI29" i="21"/>
  <c r="D30" i="21"/>
  <c r="E30" i="21"/>
  <c r="F30" i="21"/>
  <c r="G30" i="21"/>
  <c r="H30" i="21"/>
  <c r="I30" i="21"/>
  <c r="J30" i="21"/>
  <c r="K30" i="21"/>
  <c r="L30" i="21"/>
  <c r="M30" i="21"/>
  <c r="N30" i="21"/>
  <c r="O30" i="21"/>
  <c r="P30" i="21"/>
  <c r="Q30" i="21"/>
  <c r="R30" i="21"/>
  <c r="AC30" i="21"/>
  <c r="AD30" i="21"/>
  <c r="AE30" i="21"/>
  <c r="AF30" i="21"/>
  <c r="AG30" i="21"/>
  <c r="AH30" i="21"/>
  <c r="AI30" i="21"/>
  <c r="D31" i="21"/>
  <c r="E31" i="21"/>
  <c r="F31" i="21"/>
  <c r="G31" i="21"/>
  <c r="H31" i="21"/>
  <c r="I31" i="21"/>
  <c r="J31" i="21"/>
  <c r="K31" i="21"/>
  <c r="L31" i="21"/>
  <c r="M31" i="21"/>
  <c r="N31" i="21"/>
  <c r="O31" i="21"/>
  <c r="P31" i="21"/>
  <c r="Q31" i="21"/>
  <c r="R31" i="21"/>
  <c r="AC31" i="21"/>
  <c r="AD31" i="21"/>
  <c r="AE31" i="21"/>
  <c r="AF31" i="21"/>
  <c r="AG31" i="21"/>
  <c r="AH31" i="21"/>
  <c r="AI31" i="21"/>
  <c r="D32" i="21"/>
  <c r="E32" i="21"/>
  <c r="F32" i="21"/>
  <c r="G32" i="21"/>
  <c r="H32" i="21"/>
  <c r="I32" i="21"/>
  <c r="J32" i="21"/>
  <c r="K32" i="21"/>
  <c r="L32" i="21"/>
  <c r="M32" i="21"/>
  <c r="N32" i="21"/>
  <c r="O32" i="21"/>
  <c r="P32" i="21"/>
  <c r="Q32" i="21"/>
  <c r="R32" i="21"/>
  <c r="AC32" i="21"/>
  <c r="AD32" i="21"/>
  <c r="AE32" i="21"/>
  <c r="AF32" i="21"/>
  <c r="AG32" i="21"/>
  <c r="AH32" i="21"/>
  <c r="AI32" i="21"/>
  <c r="D33" i="21"/>
  <c r="E33" i="21"/>
  <c r="F33" i="21"/>
  <c r="G33" i="21"/>
  <c r="H33" i="21"/>
  <c r="I33" i="21"/>
  <c r="J33" i="21"/>
  <c r="K33" i="21"/>
  <c r="L33" i="21"/>
  <c r="M33" i="21"/>
  <c r="N33" i="21"/>
  <c r="O33" i="21"/>
  <c r="P33" i="21"/>
  <c r="Q33" i="21"/>
  <c r="R33" i="21"/>
  <c r="AC33" i="21"/>
  <c r="AD33" i="21"/>
  <c r="AE33" i="21"/>
  <c r="AF33" i="21"/>
  <c r="AG33" i="21"/>
  <c r="AH33" i="21"/>
  <c r="AI33" i="21"/>
  <c r="D34" i="21"/>
  <c r="E34" i="21"/>
  <c r="F34" i="21"/>
  <c r="G34" i="21"/>
  <c r="H34" i="21"/>
  <c r="I34" i="21"/>
  <c r="J34" i="21"/>
  <c r="K34" i="21"/>
  <c r="L34" i="21"/>
  <c r="M34" i="21"/>
  <c r="N34" i="21"/>
  <c r="O34" i="21"/>
  <c r="P34" i="21"/>
  <c r="Q34" i="21"/>
  <c r="R34" i="21"/>
  <c r="AC34" i="21"/>
  <c r="AD34" i="21"/>
  <c r="AE34" i="21"/>
  <c r="AF34" i="21"/>
  <c r="AG34" i="21"/>
  <c r="AH34" i="21"/>
  <c r="AI34" i="21"/>
  <c r="D35" i="21"/>
  <c r="E35" i="21"/>
  <c r="F35" i="21"/>
  <c r="G35" i="21"/>
  <c r="H35" i="21"/>
  <c r="I35" i="21"/>
  <c r="J35" i="21"/>
  <c r="K35" i="21"/>
  <c r="L35" i="21"/>
  <c r="M35" i="21"/>
  <c r="N35" i="21"/>
  <c r="O35" i="21"/>
  <c r="P35" i="21"/>
  <c r="Q35" i="21"/>
  <c r="R35" i="21"/>
  <c r="AC35" i="21"/>
  <c r="AD35" i="21"/>
  <c r="AE35" i="21"/>
  <c r="AF35" i="21"/>
  <c r="AG35" i="21"/>
  <c r="AH35" i="21"/>
  <c r="AI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AC36" i="21"/>
  <c r="AD36" i="21"/>
  <c r="AE36" i="21"/>
  <c r="AF36" i="21"/>
  <c r="AG36" i="21"/>
  <c r="AH36" i="21"/>
  <c r="AI36" i="21"/>
  <c r="D37" i="21"/>
  <c r="E37" i="21"/>
  <c r="F37" i="21"/>
  <c r="G37" i="21"/>
  <c r="H37" i="21"/>
  <c r="I37" i="21"/>
  <c r="J37" i="21"/>
  <c r="K37" i="21"/>
  <c r="L37" i="21"/>
  <c r="M37" i="21"/>
  <c r="N37" i="21"/>
  <c r="O37" i="21"/>
  <c r="P37" i="21"/>
  <c r="Q37" i="21"/>
  <c r="R37" i="21"/>
  <c r="AC37" i="21"/>
  <c r="AD37" i="21"/>
  <c r="AE37" i="21"/>
  <c r="AF37" i="21"/>
  <c r="AG37" i="21"/>
  <c r="AH37" i="21"/>
  <c r="AI37" i="21"/>
  <c r="D38" i="21"/>
  <c r="E38" i="21"/>
  <c r="F38" i="21"/>
  <c r="G38" i="21"/>
  <c r="H38" i="21"/>
  <c r="I38" i="21"/>
  <c r="J38" i="21"/>
  <c r="K38" i="21"/>
  <c r="L38" i="21"/>
  <c r="M38" i="21"/>
  <c r="N38" i="21"/>
  <c r="O38" i="21"/>
  <c r="P38" i="21"/>
  <c r="Q38" i="21"/>
  <c r="R38" i="21"/>
  <c r="AC38" i="21"/>
  <c r="AD38" i="21"/>
  <c r="AE38" i="21"/>
  <c r="AF38" i="21"/>
  <c r="AG38" i="21"/>
  <c r="AH38" i="21"/>
  <c r="AI38" i="21"/>
  <c r="D39" i="21"/>
  <c r="E39" i="21"/>
  <c r="F39" i="21"/>
  <c r="G39" i="21"/>
  <c r="H39" i="21"/>
  <c r="I39" i="21"/>
  <c r="J39" i="21"/>
  <c r="K39" i="21"/>
  <c r="L39" i="21"/>
  <c r="M39" i="21"/>
  <c r="N39" i="21"/>
  <c r="O39" i="21"/>
  <c r="P39" i="21"/>
  <c r="Q39" i="21"/>
  <c r="R39" i="21"/>
  <c r="AC39" i="21"/>
  <c r="AD39" i="21"/>
  <c r="AE39" i="21"/>
  <c r="AF39" i="21"/>
  <c r="AG39" i="21"/>
  <c r="AH39" i="21"/>
  <c r="AI39" i="21"/>
  <c r="D40" i="21"/>
  <c r="E40" i="21"/>
  <c r="F40" i="21"/>
  <c r="G40" i="21"/>
  <c r="H40" i="21"/>
  <c r="I40" i="21"/>
  <c r="J40" i="21"/>
  <c r="K40" i="21"/>
  <c r="L40" i="21"/>
  <c r="M40" i="21"/>
  <c r="N40" i="21"/>
  <c r="O40" i="21"/>
  <c r="P40" i="21"/>
  <c r="Q40" i="21"/>
  <c r="R40" i="21"/>
  <c r="AC40" i="21"/>
  <c r="AD40" i="21"/>
  <c r="AE40" i="21"/>
  <c r="AF40" i="21"/>
  <c r="AG40" i="21"/>
  <c r="AH40" i="21"/>
  <c r="AI40" i="21"/>
  <c r="D41" i="21"/>
  <c r="E41" i="21"/>
  <c r="F41" i="21"/>
  <c r="G41" i="21"/>
  <c r="H41" i="21"/>
  <c r="I41" i="21"/>
  <c r="J41" i="21"/>
  <c r="K41" i="21"/>
  <c r="L41" i="21"/>
  <c r="M41" i="21"/>
  <c r="N41" i="21"/>
  <c r="O41" i="21"/>
  <c r="P41" i="21"/>
  <c r="Q41" i="21"/>
  <c r="R41" i="21"/>
  <c r="AC41" i="21"/>
  <c r="AD41" i="21"/>
  <c r="AE41" i="21"/>
  <c r="AF41" i="21"/>
  <c r="AG41" i="21"/>
  <c r="AH41" i="21"/>
  <c r="AI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AC42" i="21"/>
  <c r="AD42" i="21"/>
  <c r="AE42" i="21"/>
  <c r="AF42" i="21"/>
  <c r="AG42" i="21"/>
  <c r="AH42" i="21"/>
  <c r="AI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AC43" i="21"/>
  <c r="AD43" i="21"/>
  <c r="AE43" i="21"/>
  <c r="AF43" i="21"/>
  <c r="AG43" i="21"/>
  <c r="AH43" i="21"/>
  <c r="AI43" i="21"/>
  <c r="D44" i="21"/>
  <c r="E44" i="21"/>
  <c r="F44" i="21"/>
  <c r="G44" i="21"/>
  <c r="H44" i="21"/>
  <c r="I44" i="21"/>
  <c r="J44" i="21"/>
  <c r="K44" i="21"/>
  <c r="L44" i="21"/>
  <c r="M44" i="21"/>
  <c r="N44" i="21"/>
  <c r="O44" i="21"/>
  <c r="P44" i="21"/>
  <c r="Q44" i="21"/>
  <c r="R44" i="21"/>
  <c r="AC44" i="21"/>
  <c r="AD44" i="21"/>
  <c r="AE44" i="21"/>
  <c r="AF44" i="21"/>
  <c r="AG44" i="21"/>
  <c r="AH44" i="21"/>
  <c r="AI44" i="21"/>
  <c r="D45" i="21"/>
  <c r="E45" i="21"/>
  <c r="F45" i="21"/>
  <c r="G45" i="21"/>
  <c r="H45" i="21"/>
  <c r="I45" i="21"/>
  <c r="J45" i="21"/>
  <c r="K45" i="21"/>
  <c r="L45" i="21"/>
  <c r="M45" i="21"/>
  <c r="N45" i="21"/>
  <c r="O45" i="21"/>
  <c r="P45" i="21"/>
  <c r="Q45" i="21"/>
  <c r="R45" i="21"/>
  <c r="AC45" i="21"/>
  <c r="AD45" i="21"/>
  <c r="AE45" i="21"/>
  <c r="AF45" i="21"/>
  <c r="AG45" i="21"/>
  <c r="AH45" i="21"/>
  <c r="AI45" i="21"/>
  <c r="D46" i="21"/>
  <c r="E46" i="21"/>
  <c r="F46" i="21"/>
  <c r="G46" i="21"/>
  <c r="H46" i="21"/>
  <c r="I46" i="21"/>
  <c r="J46" i="21"/>
  <c r="K46" i="21"/>
  <c r="L46" i="21"/>
  <c r="M46" i="21"/>
  <c r="N46" i="21"/>
  <c r="O46" i="21"/>
  <c r="P46" i="21"/>
  <c r="Q46" i="21"/>
  <c r="R46" i="21"/>
  <c r="AC46" i="21"/>
  <c r="AD46" i="21"/>
  <c r="AE46" i="21"/>
  <c r="AF46" i="21"/>
  <c r="AG46" i="21"/>
  <c r="AH46" i="21"/>
  <c r="AI46" i="21"/>
  <c r="D47" i="21"/>
  <c r="E47" i="21"/>
  <c r="F47" i="21"/>
  <c r="G47" i="21"/>
  <c r="H47" i="21"/>
  <c r="I47" i="21"/>
  <c r="J47" i="21"/>
  <c r="K47" i="21"/>
  <c r="L47" i="21"/>
  <c r="M47" i="21"/>
  <c r="N47" i="21"/>
  <c r="O47" i="21"/>
  <c r="P47" i="21"/>
  <c r="Q47" i="21"/>
  <c r="R47" i="21"/>
  <c r="AC47" i="21"/>
  <c r="AD47" i="21"/>
  <c r="AE47" i="21"/>
  <c r="AF47" i="21"/>
  <c r="AG47" i="21"/>
  <c r="AH47" i="21"/>
  <c r="AI47" i="21"/>
  <c r="D48" i="21"/>
  <c r="E48" i="21"/>
  <c r="F48" i="21"/>
  <c r="G48" i="21"/>
  <c r="H48" i="21"/>
  <c r="I48" i="21"/>
  <c r="J48" i="21"/>
  <c r="K48" i="21"/>
  <c r="L48" i="21"/>
  <c r="M48" i="21"/>
  <c r="N48" i="21"/>
  <c r="O48" i="21"/>
  <c r="P48" i="21"/>
  <c r="Q48" i="21"/>
  <c r="R48" i="21"/>
  <c r="AC48" i="21"/>
  <c r="AD48" i="21"/>
  <c r="AE48" i="21"/>
  <c r="AF48" i="21"/>
  <c r="AG48" i="21"/>
  <c r="AH48" i="21"/>
  <c r="AI48" i="21"/>
  <c r="D49" i="21"/>
  <c r="E49" i="21"/>
  <c r="F49" i="21"/>
  <c r="G49" i="21"/>
  <c r="H49" i="21"/>
  <c r="I49" i="21"/>
  <c r="J49" i="21"/>
  <c r="K49" i="21"/>
  <c r="L49" i="21"/>
  <c r="M49" i="21"/>
  <c r="N49" i="21"/>
  <c r="O49" i="21"/>
  <c r="P49" i="21"/>
  <c r="Q49" i="21"/>
  <c r="R49" i="21"/>
  <c r="AC49" i="21"/>
  <c r="AD49" i="21"/>
  <c r="AE49" i="21"/>
  <c r="AF49" i="21"/>
  <c r="AG49" i="21"/>
  <c r="AH49" i="21"/>
  <c r="AI49" i="21"/>
  <c r="D50" i="21"/>
  <c r="E50" i="21"/>
  <c r="F50" i="21"/>
  <c r="G50" i="21"/>
  <c r="H50" i="21"/>
  <c r="I50" i="21"/>
  <c r="J50" i="21"/>
  <c r="K50" i="21"/>
  <c r="L50" i="21"/>
  <c r="M50" i="21"/>
  <c r="N50" i="21"/>
  <c r="O50" i="21"/>
  <c r="P50" i="21"/>
  <c r="Q50" i="21"/>
  <c r="R50" i="21"/>
  <c r="AC50" i="21"/>
  <c r="AD50" i="21"/>
  <c r="AE50" i="21"/>
  <c r="AF50" i="21"/>
  <c r="AG50" i="21"/>
  <c r="AH50" i="21"/>
  <c r="AI50" i="21"/>
  <c r="D51" i="21"/>
  <c r="E51" i="21"/>
  <c r="F51" i="21"/>
  <c r="G51" i="21"/>
  <c r="H51" i="21"/>
  <c r="I51" i="21"/>
  <c r="J51" i="21"/>
  <c r="K51" i="21"/>
  <c r="L51" i="21"/>
  <c r="M51" i="21"/>
  <c r="N51" i="21"/>
  <c r="O51" i="21"/>
  <c r="P51" i="21"/>
  <c r="Q51" i="21"/>
  <c r="R51" i="21"/>
  <c r="AC51" i="21"/>
  <c r="AD51" i="21"/>
  <c r="AE51" i="21"/>
  <c r="AF51" i="21"/>
  <c r="AG51" i="21"/>
  <c r="AH51" i="21"/>
  <c r="AI51" i="21"/>
  <c r="D52" i="21"/>
  <c r="E52" i="21"/>
  <c r="F52" i="21"/>
  <c r="G52" i="21"/>
  <c r="H52" i="21"/>
  <c r="I52" i="21"/>
  <c r="J52" i="21"/>
  <c r="K52" i="21"/>
  <c r="L52" i="21"/>
  <c r="M52" i="21"/>
  <c r="N52" i="21"/>
  <c r="O52" i="21"/>
  <c r="P52" i="21"/>
  <c r="Q52" i="21"/>
  <c r="R52" i="21"/>
  <c r="AC52" i="21"/>
  <c r="AD52" i="21"/>
  <c r="AE52" i="21"/>
  <c r="AF52" i="21"/>
  <c r="AG52" i="21"/>
  <c r="AH52" i="21"/>
  <c r="AI52" i="21"/>
  <c r="D53" i="21"/>
  <c r="E53" i="21"/>
  <c r="F53" i="21"/>
  <c r="G53" i="21"/>
  <c r="H53" i="21"/>
  <c r="I53" i="21"/>
  <c r="J53" i="21"/>
  <c r="K53" i="21"/>
  <c r="L53" i="21"/>
  <c r="M53" i="21"/>
  <c r="N53" i="21"/>
  <c r="O53" i="21"/>
  <c r="P53" i="21"/>
  <c r="Q53" i="21"/>
  <c r="R53" i="21"/>
  <c r="AC53" i="21"/>
  <c r="AD53" i="21"/>
  <c r="AE53" i="21"/>
  <c r="AF53" i="21"/>
  <c r="AG53" i="21"/>
  <c r="AH53" i="21"/>
  <c r="AI53" i="21"/>
  <c r="D54" i="21"/>
  <c r="E54" i="21"/>
  <c r="F54" i="21"/>
  <c r="G54" i="21"/>
  <c r="H54" i="21"/>
  <c r="I54" i="21"/>
  <c r="J54" i="21"/>
  <c r="K54" i="21"/>
  <c r="L54" i="21"/>
  <c r="M54" i="21"/>
  <c r="N54" i="21"/>
  <c r="O54" i="21"/>
  <c r="P54" i="21"/>
  <c r="Q54" i="21"/>
  <c r="R54" i="21"/>
  <c r="AC54" i="21"/>
  <c r="AD54" i="21"/>
  <c r="AE54" i="21"/>
  <c r="AF54" i="21"/>
  <c r="AG54" i="21"/>
  <c r="AH54" i="21"/>
  <c r="AI54" i="21"/>
  <c r="D55" i="21"/>
  <c r="E55" i="21"/>
  <c r="F55" i="21"/>
  <c r="G55" i="21"/>
  <c r="H55" i="21"/>
  <c r="I55" i="21"/>
  <c r="J55" i="21"/>
  <c r="K55" i="21"/>
  <c r="L55" i="21"/>
  <c r="M55" i="21"/>
  <c r="N55" i="21"/>
  <c r="O55" i="21"/>
  <c r="P55" i="21"/>
  <c r="Q55" i="21"/>
  <c r="R55" i="21"/>
  <c r="AC55" i="21"/>
  <c r="AD55" i="21"/>
  <c r="AE55" i="21"/>
  <c r="AF55" i="21"/>
  <c r="AG55" i="21"/>
  <c r="AH55" i="21"/>
  <c r="AI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AC56" i="21"/>
  <c r="AD56" i="21"/>
  <c r="AE56" i="21"/>
  <c r="AF56" i="21"/>
  <c r="AG56" i="21"/>
  <c r="AH56" i="21"/>
  <c r="AI56" i="21"/>
  <c r="D57" i="21"/>
  <c r="E57" i="21"/>
  <c r="F57" i="21"/>
  <c r="G57" i="21"/>
  <c r="H57" i="21"/>
  <c r="I57" i="21"/>
  <c r="J57" i="21"/>
  <c r="K57" i="21"/>
  <c r="L57" i="21"/>
  <c r="M57" i="21"/>
  <c r="N57" i="21"/>
  <c r="O57" i="21"/>
  <c r="P57" i="21"/>
  <c r="Q57" i="21"/>
  <c r="R57" i="21"/>
  <c r="AC57" i="21"/>
  <c r="AD57" i="21"/>
  <c r="AE57" i="21"/>
  <c r="AF57" i="21"/>
  <c r="AG57" i="21"/>
  <c r="AH57" i="21"/>
  <c r="AI57" i="21"/>
  <c r="D58" i="21"/>
  <c r="E58" i="21"/>
  <c r="F58" i="21"/>
  <c r="G58" i="21"/>
  <c r="H58" i="21"/>
  <c r="I58" i="21"/>
  <c r="J58" i="21"/>
  <c r="K58" i="21"/>
  <c r="L58" i="21"/>
  <c r="M58" i="21"/>
  <c r="N58" i="21"/>
  <c r="O58" i="21"/>
  <c r="P58" i="21"/>
  <c r="Q58" i="21"/>
  <c r="R58" i="21"/>
  <c r="AC58" i="21"/>
  <c r="AD58" i="21"/>
  <c r="AE58" i="21"/>
  <c r="AF58" i="21"/>
  <c r="AG58" i="21"/>
  <c r="AH58" i="21"/>
  <c r="AI58" i="21"/>
  <c r="D59" i="21"/>
  <c r="E59" i="21"/>
  <c r="F59" i="21"/>
  <c r="G59" i="21"/>
  <c r="H59" i="21"/>
  <c r="I59" i="21"/>
  <c r="J59" i="21"/>
  <c r="K59" i="21"/>
  <c r="L59" i="21"/>
  <c r="M59" i="21"/>
  <c r="N59" i="21"/>
  <c r="O59" i="21"/>
  <c r="P59" i="21"/>
  <c r="Q59" i="21"/>
  <c r="R59" i="21"/>
  <c r="AC59" i="21"/>
  <c r="AD59" i="21"/>
  <c r="AE59" i="21"/>
  <c r="AF59" i="21"/>
  <c r="AG59" i="21"/>
  <c r="AH59" i="21"/>
  <c r="AI59" i="21"/>
  <c r="D60" i="21"/>
  <c r="E60" i="21"/>
  <c r="F60" i="21"/>
  <c r="G60" i="21"/>
  <c r="H60" i="21"/>
  <c r="I60" i="21"/>
  <c r="J60" i="21"/>
  <c r="K60" i="21"/>
  <c r="L60" i="21"/>
  <c r="M60" i="21"/>
  <c r="N60" i="21"/>
  <c r="O60" i="21"/>
  <c r="P60" i="21"/>
  <c r="Q60" i="21"/>
  <c r="R60" i="21"/>
  <c r="AC60" i="21"/>
  <c r="AD60" i="21"/>
  <c r="AE60" i="21"/>
  <c r="AF60" i="21"/>
  <c r="AG60" i="21"/>
  <c r="AH60" i="21"/>
  <c r="AI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AC61" i="21"/>
  <c r="AD61" i="21"/>
  <c r="AE61" i="21"/>
  <c r="AF61" i="21"/>
  <c r="AG61" i="21"/>
  <c r="AH61" i="21"/>
  <c r="AI61" i="21"/>
  <c r="D62" i="21"/>
  <c r="E62" i="21"/>
  <c r="F62" i="21"/>
  <c r="G62" i="21"/>
  <c r="H62" i="21"/>
  <c r="I62" i="21"/>
  <c r="J62" i="21"/>
  <c r="K62" i="21"/>
  <c r="L62" i="21"/>
  <c r="M62" i="21"/>
  <c r="N62" i="21"/>
  <c r="O62" i="21"/>
  <c r="P62" i="21"/>
  <c r="Q62" i="21"/>
  <c r="R62" i="21"/>
  <c r="AC62" i="21"/>
  <c r="AD62" i="21"/>
  <c r="AE62" i="21"/>
  <c r="AF62" i="21"/>
  <c r="AG62" i="21"/>
  <c r="AH62" i="21"/>
  <c r="AI62" i="21"/>
  <c r="D63" i="21"/>
  <c r="E63" i="21"/>
  <c r="F63" i="21"/>
  <c r="G63" i="21"/>
  <c r="H63" i="21"/>
  <c r="I63" i="21"/>
  <c r="J63" i="21"/>
  <c r="K63" i="21"/>
  <c r="L63" i="21"/>
  <c r="M63" i="21"/>
  <c r="N63" i="21"/>
  <c r="O63" i="21"/>
  <c r="P63" i="21"/>
  <c r="Q63" i="21"/>
  <c r="R63" i="21"/>
  <c r="AC63" i="21"/>
  <c r="AD63" i="21"/>
  <c r="AE63" i="21"/>
  <c r="AF63" i="21"/>
  <c r="AG63" i="21"/>
  <c r="AH63" i="21"/>
  <c r="AI63" i="21"/>
  <c r="D64" i="21"/>
  <c r="E64" i="21"/>
  <c r="F64" i="21"/>
  <c r="G64" i="21"/>
  <c r="H64" i="21"/>
  <c r="I64" i="21"/>
  <c r="J64" i="21"/>
  <c r="K64" i="21"/>
  <c r="L64" i="21"/>
  <c r="M64" i="21"/>
  <c r="N64" i="21"/>
  <c r="O64" i="21"/>
  <c r="P64" i="21"/>
  <c r="Q64" i="21"/>
  <c r="R64" i="21"/>
  <c r="AC64" i="21"/>
  <c r="AD64" i="21"/>
  <c r="AE64" i="21"/>
  <c r="AF64" i="21"/>
  <c r="AG64" i="21"/>
  <c r="AH64" i="21"/>
  <c r="AI64" i="21"/>
  <c r="D65" i="21"/>
  <c r="E65" i="21"/>
  <c r="F65" i="21"/>
  <c r="G65" i="21"/>
  <c r="H65" i="21"/>
  <c r="I65" i="21"/>
  <c r="J65" i="21"/>
  <c r="K65" i="21"/>
  <c r="L65" i="21"/>
  <c r="M65" i="21"/>
  <c r="N65" i="21"/>
  <c r="O65" i="21"/>
  <c r="P65" i="21"/>
  <c r="Q65" i="21"/>
  <c r="R65" i="21"/>
  <c r="AC65" i="21"/>
  <c r="AD65" i="21"/>
  <c r="AE65" i="21"/>
  <c r="AF65" i="21"/>
  <c r="AG65" i="21"/>
  <c r="AH65" i="21"/>
  <c r="AI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AC66" i="21"/>
  <c r="AD66" i="21"/>
  <c r="AE66" i="21"/>
  <c r="AF66" i="21"/>
  <c r="AG66" i="21"/>
  <c r="AH66" i="21"/>
  <c r="AI66" i="21"/>
  <c r="D67" i="21"/>
  <c r="E67" i="21"/>
  <c r="F67" i="21"/>
  <c r="G67" i="21"/>
  <c r="H67" i="21"/>
  <c r="I67" i="21"/>
  <c r="J67" i="21"/>
  <c r="K67" i="21"/>
  <c r="L67" i="21"/>
  <c r="M67" i="21"/>
  <c r="N67" i="21"/>
  <c r="O67" i="21"/>
  <c r="P67" i="21"/>
  <c r="Q67" i="21"/>
  <c r="R67" i="21"/>
  <c r="AC67" i="21"/>
  <c r="AD67" i="21"/>
  <c r="AE67" i="21"/>
  <c r="AF67" i="21"/>
  <c r="AG67" i="21"/>
  <c r="AH67" i="21"/>
  <c r="AI67" i="21"/>
  <c r="D68" i="21"/>
  <c r="E68" i="21"/>
  <c r="F68" i="21"/>
  <c r="G68" i="21"/>
  <c r="H68" i="21"/>
  <c r="I68" i="21"/>
  <c r="J68" i="21"/>
  <c r="K68" i="21"/>
  <c r="L68" i="21"/>
  <c r="M68" i="21"/>
  <c r="N68" i="21"/>
  <c r="O68" i="21"/>
  <c r="P68" i="21"/>
  <c r="Q68" i="21"/>
  <c r="R68" i="21"/>
  <c r="AC68" i="21"/>
  <c r="AD68" i="21"/>
  <c r="AE68" i="21"/>
  <c r="AF68" i="21"/>
  <c r="AG68" i="21"/>
  <c r="AH68" i="21"/>
  <c r="AI68" i="21"/>
  <c r="D69" i="21"/>
  <c r="E69" i="21"/>
  <c r="F69" i="21"/>
  <c r="G69" i="21"/>
  <c r="H69" i="21"/>
  <c r="I69" i="21"/>
  <c r="J69" i="21"/>
  <c r="K69" i="21"/>
  <c r="L69" i="21"/>
  <c r="M69" i="21"/>
  <c r="N69" i="21"/>
  <c r="O69" i="21"/>
  <c r="P69" i="21"/>
  <c r="Q69" i="21"/>
  <c r="R69" i="21"/>
  <c r="AC69" i="21"/>
  <c r="AD69" i="21"/>
  <c r="AE69" i="21"/>
  <c r="AF69" i="21"/>
  <c r="AG69" i="21"/>
  <c r="AH69" i="21"/>
  <c r="AI69" i="21"/>
  <c r="D70" i="21"/>
  <c r="E70" i="21"/>
  <c r="F70" i="21"/>
  <c r="G70" i="21"/>
  <c r="H70" i="21"/>
  <c r="I70" i="21"/>
  <c r="J70" i="21"/>
  <c r="K70" i="21"/>
  <c r="L70" i="21"/>
  <c r="M70" i="21"/>
  <c r="N70" i="21"/>
  <c r="O70" i="21"/>
  <c r="P70" i="21"/>
  <c r="Q70" i="21"/>
  <c r="R70" i="21"/>
  <c r="AC70" i="21"/>
  <c r="AD70" i="21"/>
  <c r="AE70" i="21"/>
  <c r="AF70" i="21"/>
  <c r="AG70" i="21"/>
  <c r="AH70" i="21"/>
  <c r="AI70" i="21"/>
  <c r="D71" i="21"/>
  <c r="E71" i="21"/>
  <c r="F71" i="21"/>
  <c r="G71" i="21"/>
  <c r="H71" i="21"/>
  <c r="I71" i="21"/>
  <c r="J71" i="21"/>
  <c r="K71" i="21"/>
  <c r="L71" i="21"/>
  <c r="M71" i="21"/>
  <c r="N71" i="21"/>
  <c r="O71" i="21"/>
  <c r="P71" i="21"/>
  <c r="Q71" i="21"/>
  <c r="R71" i="21"/>
  <c r="AC71" i="21"/>
  <c r="AD71" i="21"/>
  <c r="AE71" i="21"/>
  <c r="AF71" i="21"/>
  <c r="AG71" i="21"/>
  <c r="AH71" i="21"/>
  <c r="AI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AC72" i="21"/>
  <c r="AD72" i="21"/>
  <c r="AE72" i="21"/>
  <c r="AF72" i="21"/>
  <c r="AG72" i="21"/>
  <c r="AH72" i="21"/>
  <c r="AI72" i="21"/>
  <c r="D73" i="21"/>
  <c r="E73" i="21"/>
  <c r="F73" i="21"/>
  <c r="G73" i="21"/>
  <c r="H73" i="21"/>
  <c r="I73" i="21"/>
  <c r="J73" i="21"/>
  <c r="K73" i="21"/>
  <c r="L73" i="21"/>
  <c r="M73" i="21"/>
  <c r="N73" i="21"/>
  <c r="O73" i="21"/>
  <c r="P73" i="21"/>
  <c r="Q73" i="21"/>
  <c r="R73" i="21"/>
  <c r="AC73" i="21"/>
  <c r="AD73" i="21"/>
  <c r="AE73" i="21"/>
  <c r="AF73" i="21"/>
  <c r="AG73" i="21"/>
  <c r="AH73" i="21"/>
  <c r="AI73" i="21"/>
  <c r="D74" i="21"/>
  <c r="E74" i="21"/>
  <c r="F74" i="21"/>
  <c r="G74" i="21"/>
  <c r="H74" i="21"/>
  <c r="I74" i="21"/>
  <c r="J74" i="21"/>
  <c r="K74" i="21"/>
  <c r="L74" i="21"/>
  <c r="M74" i="21"/>
  <c r="N74" i="21"/>
  <c r="O74" i="21"/>
  <c r="P74" i="21"/>
  <c r="Q74" i="21"/>
  <c r="R74" i="21"/>
  <c r="AC74" i="21"/>
  <c r="AD74" i="21"/>
  <c r="AE74" i="21"/>
  <c r="AF74" i="21"/>
  <c r="AG74" i="21"/>
  <c r="AH74" i="21"/>
  <c r="AI74" i="21"/>
  <c r="D75" i="21"/>
  <c r="E75" i="21"/>
  <c r="F75" i="21"/>
  <c r="G75" i="21"/>
  <c r="H75" i="21"/>
  <c r="I75" i="21"/>
  <c r="J75" i="21"/>
  <c r="K75" i="21"/>
  <c r="L75" i="21"/>
  <c r="M75" i="21"/>
  <c r="N75" i="21"/>
  <c r="O75" i="21"/>
  <c r="P75" i="21"/>
  <c r="Q75" i="21"/>
  <c r="R75" i="21"/>
  <c r="AC75" i="21"/>
  <c r="AD75" i="21"/>
  <c r="AE75" i="21"/>
  <c r="AF75" i="21"/>
  <c r="AG75" i="21"/>
  <c r="AH75" i="21"/>
  <c r="AI75" i="21"/>
  <c r="D76" i="21"/>
  <c r="E76" i="21"/>
  <c r="F76" i="21"/>
  <c r="G76" i="21"/>
  <c r="H76" i="21"/>
  <c r="I76" i="21"/>
  <c r="J76" i="21"/>
  <c r="K76" i="21"/>
  <c r="L76" i="21"/>
  <c r="M76" i="21"/>
  <c r="N76" i="21"/>
  <c r="O76" i="21"/>
  <c r="P76" i="21"/>
  <c r="Q76" i="21"/>
  <c r="R76" i="21"/>
  <c r="AC76" i="21"/>
  <c r="AD76" i="21"/>
  <c r="AE76" i="21"/>
  <c r="AF76" i="21"/>
  <c r="AG76" i="21"/>
  <c r="AH76" i="21"/>
  <c r="AI76" i="21"/>
  <c r="D77" i="21"/>
  <c r="E77" i="21"/>
  <c r="F77" i="21"/>
  <c r="G77" i="21"/>
  <c r="H77" i="21"/>
  <c r="I77" i="21"/>
  <c r="J77" i="21"/>
  <c r="K77" i="21"/>
  <c r="L77" i="21"/>
  <c r="M77" i="21"/>
  <c r="N77" i="21"/>
  <c r="O77" i="21"/>
  <c r="P77" i="21"/>
  <c r="Q77" i="21"/>
  <c r="R77" i="21"/>
  <c r="AC77" i="21"/>
  <c r="AD77" i="21"/>
  <c r="AE77" i="21"/>
  <c r="AF77" i="21"/>
  <c r="AG77" i="21"/>
  <c r="AH77" i="21"/>
  <c r="AI77" i="21"/>
  <c r="D78" i="21"/>
  <c r="E78" i="21"/>
  <c r="F78" i="21"/>
  <c r="G78" i="21"/>
  <c r="H78" i="21"/>
  <c r="I78" i="21"/>
  <c r="J78" i="21"/>
  <c r="K78" i="21"/>
  <c r="L78" i="21"/>
  <c r="M78" i="21"/>
  <c r="N78" i="21"/>
  <c r="O78" i="21"/>
  <c r="P78" i="21"/>
  <c r="Q78" i="21"/>
  <c r="R78" i="21"/>
  <c r="AC78" i="21"/>
  <c r="AD78" i="21"/>
  <c r="AE78" i="21"/>
  <c r="AF78" i="21"/>
  <c r="AG78" i="21"/>
  <c r="AH78" i="21"/>
  <c r="AI78" i="21"/>
  <c r="D79" i="21"/>
  <c r="E79" i="21"/>
  <c r="F79" i="21"/>
  <c r="G79" i="21"/>
  <c r="H79" i="21"/>
  <c r="I79" i="21"/>
  <c r="J79" i="21"/>
  <c r="K79" i="21"/>
  <c r="L79" i="21"/>
  <c r="M79" i="21"/>
  <c r="N79" i="21"/>
  <c r="O79" i="21"/>
  <c r="P79" i="21"/>
  <c r="Q79" i="21"/>
  <c r="R79" i="21"/>
  <c r="AC79" i="21"/>
  <c r="AD79" i="21"/>
  <c r="AE79" i="21"/>
  <c r="AF79" i="21"/>
  <c r="AG79" i="21"/>
  <c r="AH79" i="21"/>
  <c r="AI79" i="21"/>
  <c r="D80" i="21"/>
  <c r="E80" i="21"/>
  <c r="F80" i="21"/>
  <c r="G80" i="21"/>
  <c r="H80" i="21"/>
  <c r="I80" i="21"/>
  <c r="J80" i="21"/>
  <c r="K80" i="21"/>
  <c r="L80" i="21"/>
  <c r="M80" i="21"/>
  <c r="N80" i="21"/>
  <c r="O80" i="21"/>
  <c r="P80" i="21"/>
  <c r="Q80" i="21"/>
  <c r="R80" i="21"/>
  <c r="AC80" i="21"/>
  <c r="AD80" i="21"/>
  <c r="AE80" i="21"/>
  <c r="AF80" i="21"/>
  <c r="AG80" i="21"/>
  <c r="AH80" i="21"/>
  <c r="AI80" i="21"/>
  <c r="D81" i="21"/>
  <c r="E81" i="21"/>
  <c r="F81" i="21"/>
  <c r="G81" i="21"/>
  <c r="H81" i="21"/>
  <c r="I81" i="21"/>
  <c r="J81" i="21"/>
  <c r="K81" i="21"/>
  <c r="L81" i="21"/>
  <c r="M81" i="21"/>
  <c r="N81" i="21"/>
  <c r="O81" i="21"/>
  <c r="P81" i="21"/>
  <c r="Q81" i="21"/>
  <c r="R81" i="21"/>
  <c r="AC81" i="21"/>
  <c r="AD81" i="21"/>
  <c r="AE81" i="21"/>
  <c r="AF81" i="21"/>
  <c r="AG81" i="21"/>
  <c r="AH81" i="21"/>
  <c r="AI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AC82" i="21"/>
  <c r="AD82" i="21"/>
  <c r="AE82" i="21"/>
  <c r="AF82" i="21"/>
  <c r="AG82" i="21"/>
  <c r="AH82" i="21"/>
  <c r="AI82" i="21"/>
  <c r="D83" i="21"/>
  <c r="E83" i="21"/>
  <c r="F83" i="21"/>
  <c r="G83" i="21"/>
  <c r="H83" i="21"/>
  <c r="I83" i="21"/>
  <c r="J83" i="21"/>
  <c r="K83" i="21"/>
  <c r="L83" i="21"/>
  <c r="M83" i="21"/>
  <c r="N83" i="21"/>
  <c r="O83" i="21"/>
  <c r="P83" i="21"/>
  <c r="Q83" i="21"/>
  <c r="R83" i="21"/>
  <c r="AC83" i="21"/>
  <c r="AD83" i="21"/>
  <c r="AE83" i="21"/>
  <c r="AF83" i="21"/>
  <c r="AG83" i="21"/>
  <c r="AH83" i="21"/>
  <c r="AI83" i="21"/>
  <c r="D84" i="21"/>
  <c r="E84" i="21"/>
  <c r="F84" i="21"/>
  <c r="G84" i="21"/>
  <c r="H84" i="21"/>
  <c r="I84" i="21"/>
  <c r="J84" i="21"/>
  <c r="K84" i="21"/>
  <c r="L84" i="21"/>
  <c r="M84" i="21"/>
  <c r="N84" i="21"/>
  <c r="O84" i="21"/>
  <c r="P84" i="21"/>
  <c r="Q84" i="21"/>
  <c r="R84" i="21"/>
  <c r="AC84" i="21"/>
  <c r="AD84" i="21"/>
  <c r="AE84" i="21"/>
  <c r="AF84" i="21"/>
  <c r="AG84" i="21"/>
  <c r="AH84" i="21"/>
  <c r="AI84" i="21"/>
  <c r="D85" i="21"/>
  <c r="E85" i="21"/>
  <c r="F85" i="21"/>
  <c r="G85" i="21"/>
  <c r="H85" i="21"/>
  <c r="I85" i="21"/>
  <c r="J85" i="21"/>
  <c r="K85" i="21"/>
  <c r="L85" i="21"/>
  <c r="M85" i="21"/>
  <c r="N85" i="21"/>
  <c r="O85" i="21"/>
  <c r="P85" i="21"/>
  <c r="Q85" i="21"/>
  <c r="R85" i="21"/>
  <c r="AC85" i="21"/>
  <c r="AD85" i="21"/>
  <c r="AE85" i="21"/>
  <c r="AF85" i="21"/>
  <c r="AG85" i="21"/>
  <c r="AH85" i="21"/>
  <c r="AI85" i="21"/>
  <c r="D86" i="21"/>
  <c r="E86" i="21"/>
  <c r="F86" i="21"/>
  <c r="G86" i="21"/>
  <c r="H86" i="21"/>
  <c r="I86" i="21"/>
  <c r="J86" i="21"/>
  <c r="K86" i="21"/>
  <c r="L86" i="21"/>
  <c r="M86" i="21"/>
  <c r="N86" i="21"/>
  <c r="O86" i="21"/>
  <c r="P86" i="21"/>
  <c r="Q86" i="21"/>
  <c r="R86" i="21"/>
  <c r="AC86" i="21"/>
  <c r="AD86" i="21"/>
  <c r="AE86" i="21"/>
  <c r="AF86" i="21"/>
  <c r="AG86" i="21"/>
  <c r="AH86" i="21"/>
  <c r="AI86" i="21"/>
  <c r="D87" i="21"/>
  <c r="E87" i="21"/>
  <c r="F87" i="21"/>
  <c r="G87" i="21"/>
  <c r="H87" i="21"/>
  <c r="I87" i="21"/>
  <c r="J87" i="21"/>
  <c r="K87" i="21"/>
  <c r="L87" i="21"/>
  <c r="M87" i="21"/>
  <c r="N87" i="21"/>
  <c r="O87" i="21"/>
  <c r="P87" i="21"/>
  <c r="Q87" i="21"/>
  <c r="R87" i="21"/>
  <c r="AC87" i="21"/>
  <c r="AD87" i="21"/>
  <c r="AE87" i="21"/>
  <c r="AF87" i="21"/>
  <c r="AG87" i="21"/>
  <c r="AH87" i="21"/>
  <c r="AI87" i="21"/>
  <c r="D88" i="21"/>
  <c r="E88" i="21"/>
  <c r="F88" i="21"/>
  <c r="G88" i="21"/>
  <c r="H88" i="21"/>
  <c r="I88" i="21"/>
  <c r="J88" i="21"/>
  <c r="K88" i="21"/>
  <c r="L88" i="21"/>
  <c r="M88" i="21"/>
  <c r="N88" i="21"/>
  <c r="O88" i="21"/>
  <c r="P88" i="21"/>
  <c r="Q88" i="21"/>
  <c r="R88" i="21"/>
  <c r="AC88" i="21"/>
  <c r="AD88" i="21"/>
  <c r="AE88" i="21"/>
  <c r="AF88" i="21"/>
  <c r="AG88" i="21"/>
  <c r="AH88" i="21"/>
  <c r="AI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AC89" i="21"/>
  <c r="AD89" i="21"/>
  <c r="AE89" i="21"/>
  <c r="AF89" i="21"/>
  <c r="AG89" i="21"/>
  <c r="AH89" i="21"/>
  <c r="AI89" i="21"/>
  <c r="D90" i="21"/>
  <c r="E90" i="21"/>
  <c r="F90" i="21"/>
  <c r="G90" i="21"/>
  <c r="H90" i="21"/>
  <c r="I90" i="21"/>
  <c r="J90" i="21"/>
  <c r="K90" i="21"/>
  <c r="L90" i="21"/>
  <c r="M90" i="21"/>
  <c r="N90" i="21"/>
  <c r="O90" i="21"/>
  <c r="P90" i="21"/>
  <c r="Q90" i="21"/>
  <c r="R90" i="21"/>
  <c r="AC90" i="21"/>
  <c r="AD90" i="21"/>
  <c r="AE90" i="21"/>
  <c r="AF90" i="21"/>
  <c r="AG90" i="21"/>
  <c r="AH90" i="21"/>
  <c r="AI90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AC91" i="21"/>
  <c r="AD91" i="21"/>
  <c r="AE91" i="21"/>
  <c r="AF91" i="21"/>
  <c r="AG91" i="21"/>
  <c r="AH91" i="21"/>
  <c r="AI91" i="21"/>
  <c r="D92" i="21"/>
  <c r="E92" i="21"/>
  <c r="F92" i="21"/>
  <c r="G92" i="21"/>
  <c r="H92" i="21"/>
  <c r="I92" i="21"/>
  <c r="J92" i="21"/>
  <c r="K92" i="21"/>
  <c r="L92" i="21"/>
  <c r="M92" i="21"/>
  <c r="N92" i="21"/>
  <c r="O92" i="21"/>
  <c r="P92" i="21"/>
  <c r="Q92" i="21"/>
  <c r="R92" i="21"/>
  <c r="AC92" i="21"/>
  <c r="AD92" i="21"/>
  <c r="AE92" i="21"/>
  <c r="AF92" i="21"/>
  <c r="AG92" i="21"/>
  <c r="AH92" i="21"/>
  <c r="AI92" i="21"/>
  <c r="D93" i="21"/>
  <c r="E93" i="21"/>
  <c r="F93" i="21"/>
  <c r="G93" i="21"/>
  <c r="H93" i="21"/>
  <c r="I93" i="21"/>
  <c r="J93" i="21"/>
  <c r="K93" i="21"/>
  <c r="L93" i="21"/>
  <c r="M93" i="21"/>
  <c r="N93" i="21"/>
  <c r="O93" i="21"/>
  <c r="P93" i="21"/>
  <c r="Q93" i="21"/>
  <c r="R93" i="21"/>
  <c r="AC93" i="21"/>
  <c r="AD93" i="21"/>
  <c r="AE93" i="21"/>
  <c r="AF93" i="21"/>
  <c r="AG93" i="21"/>
  <c r="AH93" i="21"/>
  <c r="AI93" i="21"/>
  <c r="D94" i="21"/>
  <c r="E94" i="21"/>
  <c r="F94" i="21"/>
  <c r="G94" i="21"/>
  <c r="H94" i="21"/>
  <c r="I94" i="21"/>
  <c r="J94" i="21"/>
  <c r="K94" i="21"/>
  <c r="L94" i="21"/>
  <c r="M94" i="21"/>
  <c r="N94" i="21"/>
  <c r="O94" i="21"/>
  <c r="P94" i="21"/>
  <c r="Q94" i="21"/>
  <c r="R94" i="21"/>
  <c r="AC94" i="21"/>
  <c r="AD94" i="21"/>
  <c r="AE94" i="21"/>
  <c r="AF94" i="21"/>
  <c r="AG94" i="21"/>
  <c r="AH94" i="21"/>
  <c r="AI94" i="21"/>
  <c r="D95" i="21"/>
  <c r="E95" i="21"/>
  <c r="F95" i="21"/>
  <c r="G95" i="21"/>
  <c r="H95" i="21"/>
  <c r="I95" i="21"/>
  <c r="J95" i="21"/>
  <c r="K95" i="21"/>
  <c r="L95" i="21"/>
  <c r="M95" i="21"/>
  <c r="N95" i="21"/>
  <c r="O95" i="21"/>
  <c r="P95" i="21"/>
  <c r="Q95" i="21"/>
  <c r="R95" i="21"/>
  <c r="AC95" i="21"/>
  <c r="AD95" i="21"/>
  <c r="AE95" i="21"/>
  <c r="AF95" i="21"/>
  <c r="AG95" i="21"/>
  <c r="AH95" i="21"/>
  <c r="AI95" i="21"/>
  <c r="D96" i="21"/>
  <c r="E96" i="21"/>
  <c r="F96" i="21"/>
  <c r="G96" i="21"/>
  <c r="H96" i="21"/>
  <c r="I96" i="21"/>
  <c r="J96" i="21"/>
  <c r="K96" i="21"/>
  <c r="L96" i="21"/>
  <c r="M96" i="21"/>
  <c r="N96" i="21"/>
  <c r="O96" i="21"/>
  <c r="P96" i="21"/>
  <c r="Q96" i="21"/>
  <c r="R96" i="21"/>
  <c r="AC96" i="21"/>
  <c r="AD96" i="21"/>
  <c r="AE96" i="21"/>
  <c r="AF96" i="21"/>
  <c r="AG96" i="21"/>
  <c r="AH96" i="21"/>
  <c r="AI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AC97" i="21"/>
  <c r="AD97" i="21"/>
  <c r="AE97" i="21"/>
  <c r="AF97" i="21"/>
  <c r="AG97" i="21"/>
  <c r="AH97" i="21"/>
  <c r="AI97" i="21"/>
  <c r="D98" i="21"/>
  <c r="E98" i="21"/>
  <c r="F98" i="21"/>
  <c r="G98" i="21"/>
  <c r="H98" i="21"/>
  <c r="I98" i="21"/>
  <c r="J98" i="21"/>
  <c r="K98" i="21"/>
  <c r="L98" i="21"/>
  <c r="M98" i="21"/>
  <c r="N98" i="21"/>
  <c r="O98" i="21"/>
  <c r="P98" i="21"/>
  <c r="Q98" i="21"/>
  <c r="R98" i="21"/>
  <c r="AC98" i="21"/>
  <c r="AD98" i="21"/>
  <c r="AE98" i="21"/>
  <c r="AF98" i="21"/>
  <c r="AG98" i="21"/>
  <c r="AH98" i="21"/>
  <c r="AI98" i="21"/>
  <c r="D99" i="21"/>
  <c r="E99" i="21"/>
  <c r="F99" i="21"/>
  <c r="G99" i="21"/>
  <c r="H99" i="21"/>
  <c r="I99" i="21"/>
  <c r="J99" i="21"/>
  <c r="K99" i="21"/>
  <c r="L99" i="21"/>
  <c r="M99" i="21"/>
  <c r="N99" i="21"/>
  <c r="O99" i="21"/>
  <c r="P99" i="21"/>
  <c r="Q99" i="21"/>
  <c r="R99" i="21"/>
  <c r="AC99" i="21"/>
  <c r="AD99" i="21"/>
  <c r="AE99" i="21"/>
  <c r="AF99" i="21"/>
  <c r="AG99" i="21"/>
  <c r="AH99" i="21"/>
  <c r="AI99" i="21"/>
  <c r="D100" i="21"/>
  <c r="E100" i="21"/>
  <c r="F100" i="21"/>
  <c r="G100" i="21"/>
  <c r="H100" i="21"/>
  <c r="I100" i="21"/>
  <c r="J100" i="21"/>
  <c r="K100" i="21"/>
  <c r="L100" i="21"/>
  <c r="M100" i="21"/>
  <c r="N100" i="21"/>
  <c r="O100" i="21"/>
  <c r="P100" i="21"/>
  <c r="Q100" i="21"/>
  <c r="R100" i="21"/>
  <c r="AC100" i="21"/>
  <c r="AD100" i="21"/>
  <c r="AE100" i="21"/>
  <c r="AF100" i="21"/>
  <c r="AG100" i="21"/>
  <c r="AH100" i="21"/>
  <c r="AI100" i="21"/>
  <c r="D101" i="21"/>
  <c r="E101" i="21"/>
  <c r="F101" i="21"/>
  <c r="G101" i="21"/>
  <c r="H101" i="21"/>
  <c r="I101" i="21"/>
  <c r="J101" i="21"/>
  <c r="K101" i="21"/>
  <c r="L101" i="21"/>
  <c r="M101" i="21"/>
  <c r="N101" i="21"/>
  <c r="O101" i="21"/>
  <c r="P101" i="21"/>
  <c r="Q101" i="21"/>
  <c r="R101" i="21"/>
  <c r="AC101" i="21"/>
  <c r="AD101" i="21"/>
  <c r="AE101" i="21"/>
  <c r="AF101" i="21"/>
  <c r="AG101" i="21"/>
  <c r="AH101" i="21"/>
  <c r="AI101" i="21"/>
  <c r="D102" i="21"/>
  <c r="E102" i="21"/>
  <c r="F102" i="21"/>
  <c r="G102" i="21"/>
  <c r="H102" i="21"/>
  <c r="I102" i="21"/>
  <c r="J102" i="21"/>
  <c r="K102" i="21"/>
  <c r="L102" i="21"/>
  <c r="M102" i="21"/>
  <c r="N102" i="21"/>
  <c r="O102" i="21"/>
  <c r="P102" i="21"/>
  <c r="Q102" i="21"/>
  <c r="R102" i="21"/>
  <c r="AC102" i="21"/>
  <c r="AD102" i="21"/>
  <c r="AE102" i="21"/>
  <c r="AF102" i="21"/>
  <c r="AG102" i="21"/>
  <c r="AH102" i="21"/>
  <c r="AI102" i="21"/>
  <c r="D103" i="21"/>
  <c r="E103" i="21"/>
  <c r="F103" i="21"/>
  <c r="G103" i="21"/>
  <c r="H103" i="21"/>
  <c r="I103" i="21"/>
  <c r="J103" i="21"/>
  <c r="K103" i="21"/>
  <c r="L103" i="21"/>
  <c r="M103" i="21"/>
  <c r="N103" i="21"/>
  <c r="O103" i="21"/>
  <c r="P103" i="21"/>
  <c r="Q103" i="21"/>
  <c r="R103" i="21"/>
  <c r="AC103" i="21"/>
  <c r="AD103" i="21"/>
  <c r="AE103" i="21"/>
  <c r="AF103" i="21"/>
  <c r="AG103" i="21"/>
  <c r="AH103" i="21"/>
  <c r="AI103" i="21"/>
  <c r="D104" i="21"/>
  <c r="E104" i="21"/>
  <c r="F104" i="21"/>
  <c r="G104" i="21"/>
  <c r="H104" i="21"/>
  <c r="I104" i="21"/>
  <c r="J104" i="21"/>
  <c r="K104" i="21"/>
  <c r="L104" i="21"/>
  <c r="M104" i="21"/>
  <c r="N104" i="21"/>
  <c r="O104" i="21"/>
  <c r="P104" i="21"/>
  <c r="Q104" i="21"/>
  <c r="R104" i="21"/>
  <c r="AC104" i="21"/>
  <c r="AD104" i="21"/>
  <c r="AE104" i="21"/>
  <c r="AF104" i="21"/>
  <c r="AG104" i="21"/>
  <c r="AH104" i="21"/>
  <c r="AI104" i="21"/>
  <c r="D105" i="21"/>
  <c r="E105" i="21"/>
  <c r="F105" i="21"/>
  <c r="G105" i="21"/>
  <c r="H105" i="21"/>
  <c r="I105" i="21"/>
  <c r="J105" i="21"/>
  <c r="K105" i="21"/>
  <c r="L105" i="21"/>
  <c r="M105" i="21"/>
  <c r="N105" i="21"/>
  <c r="O105" i="21"/>
  <c r="P105" i="21"/>
  <c r="Q105" i="21"/>
  <c r="R105" i="21"/>
  <c r="AC105" i="21"/>
  <c r="AD105" i="21"/>
  <c r="AE105" i="21"/>
  <c r="AF105" i="21"/>
  <c r="AG105" i="21"/>
  <c r="AH105" i="21"/>
  <c r="AI105" i="21"/>
  <c r="D106" i="21"/>
  <c r="E106" i="21"/>
  <c r="F106" i="21"/>
  <c r="G106" i="21"/>
  <c r="H106" i="21"/>
  <c r="I106" i="21"/>
  <c r="J106" i="21"/>
  <c r="K106" i="21"/>
  <c r="L106" i="21"/>
  <c r="M106" i="21"/>
  <c r="N106" i="21"/>
  <c r="O106" i="21"/>
  <c r="P106" i="21"/>
  <c r="Q106" i="21"/>
  <c r="R106" i="21"/>
  <c r="AC106" i="21"/>
  <c r="AD106" i="21"/>
  <c r="AE106" i="21"/>
  <c r="AF106" i="21"/>
  <c r="AG106" i="21"/>
  <c r="AH106" i="21"/>
  <c r="AI106" i="21"/>
  <c r="D107" i="21"/>
  <c r="E107" i="21"/>
  <c r="F107" i="21"/>
  <c r="G107" i="21"/>
  <c r="H107" i="21"/>
  <c r="I107" i="21"/>
  <c r="J107" i="21"/>
  <c r="K107" i="21"/>
  <c r="L107" i="21"/>
  <c r="M107" i="21"/>
  <c r="N107" i="21"/>
  <c r="O107" i="21"/>
  <c r="P107" i="21"/>
  <c r="Q107" i="21"/>
  <c r="R107" i="21"/>
  <c r="AC107" i="21"/>
  <c r="AD107" i="21"/>
  <c r="AE107" i="21"/>
  <c r="AF107" i="21"/>
  <c r="AG107" i="21"/>
  <c r="AH107" i="21"/>
  <c r="AI107" i="21"/>
  <c r="D108" i="21"/>
  <c r="E108" i="21"/>
  <c r="F108" i="21"/>
  <c r="G108" i="21"/>
  <c r="H108" i="21"/>
  <c r="I108" i="21"/>
  <c r="J108" i="21"/>
  <c r="K108" i="21"/>
  <c r="L108" i="21"/>
  <c r="M108" i="21"/>
  <c r="N108" i="21"/>
  <c r="O108" i="21"/>
  <c r="P108" i="21"/>
  <c r="Q108" i="21"/>
  <c r="R108" i="21"/>
  <c r="AC108" i="21"/>
  <c r="AD108" i="21"/>
  <c r="AE108" i="21"/>
  <c r="AF108" i="21"/>
  <c r="AG108" i="21"/>
  <c r="AH108" i="21"/>
  <c r="AI108" i="21"/>
  <c r="D109" i="21"/>
  <c r="E109" i="21"/>
  <c r="F109" i="21"/>
  <c r="G109" i="21"/>
  <c r="H109" i="21"/>
  <c r="I109" i="21"/>
  <c r="J109" i="21"/>
  <c r="K109" i="21"/>
  <c r="L109" i="21"/>
  <c r="M109" i="21"/>
  <c r="N109" i="21"/>
  <c r="O109" i="21"/>
  <c r="P109" i="21"/>
  <c r="Q109" i="21"/>
  <c r="R109" i="21"/>
  <c r="AC109" i="21"/>
  <c r="AD109" i="21"/>
  <c r="AE109" i="21"/>
  <c r="AF109" i="21"/>
  <c r="AG109" i="21"/>
  <c r="AH109" i="21"/>
  <c r="AI109" i="21"/>
  <c r="D110" i="21"/>
  <c r="E110" i="21"/>
  <c r="F110" i="21"/>
  <c r="G110" i="21"/>
  <c r="H110" i="21"/>
  <c r="I110" i="21"/>
  <c r="J110" i="21"/>
  <c r="K110" i="21"/>
  <c r="L110" i="21"/>
  <c r="M110" i="21"/>
  <c r="N110" i="21"/>
  <c r="O110" i="21"/>
  <c r="P110" i="21"/>
  <c r="Q110" i="21"/>
  <c r="R110" i="21"/>
  <c r="AC110" i="21"/>
  <c r="AD110" i="21"/>
  <c r="AE110" i="21"/>
  <c r="AF110" i="21"/>
  <c r="AG110" i="21"/>
  <c r="AH110" i="21"/>
  <c r="AI110" i="21"/>
  <c r="D111" i="21"/>
  <c r="E111" i="21"/>
  <c r="F111" i="21"/>
  <c r="G111" i="21"/>
  <c r="H111" i="21"/>
  <c r="I111" i="21"/>
  <c r="J111" i="21"/>
  <c r="K111" i="21"/>
  <c r="L111" i="21"/>
  <c r="M111" i="21"/>
  <c r="N111" i="21"/>
  <c r="O111" i="21"/>
  <c r="P111" i="21"/>
  <c r="Q111" i="21"/>
  <c r="R111" i="21"/>
  <c r="AC111" i="21"/>
  <c r="AD111" i="21"/>
  <c r="AE111" i="21"/>
  <c r="AF111" i="21"/>
  <c r="AG111" i="21"/>
  <c r="AH111" i="21"/>
  <c r="AI111" i="21"/>
  <c r="D112" i="21"/>
  <c r="E112" i="21"/>
  <c r="F112" i="21"/>
  <c r="G112" i="21"/>
  <c r="H112" i="21"/>
  <c r="I112" i="21"/>
  <c r="J112" i="21"/>
  <c r="K112" i="21"/>
  <c r="L112" i="21"/>
  <c r="M112" i="21"/>
  <c r="N112" i="21"/>
  <c r="O112" i="21"/>
  <c r="P112" i="21"/>
  <c r="Q112" i="21"/>
  <c r="R112" i="21"/>
  <c r="AC112" i="21"/>
  <c r="AD112" i="21"/>
  <c r="AE112" i="21"/>
  <c r="AF112" i="21"/>
  <c r="AG112" i="21"/>
  <c r="AH112" i="21"/>
  <c r="AI112" i="21"/>
  <c r="D113" i="21"/>
  <c r="E113" i="21"/>
  <c r="F113" i="21"/>
  <c r="G113" i="21"/>
  <c r="H113" i="21"/>
  <c r="I113" i="21"/>
  <c r="J113" i="21"/>
  <c r="K113" i="21"/>
  <c r="L113" i="21"/>
  <c r="M113" i="21"/>
  <c r="N113" i="21"/>
  <c r="O113" i="21"/>
  <c r="P113" i="21"/>
  <c r="Q113" i="21"/>
  <c r="R113" i="21"/>
  <c r="AC113" i="21"/>
  <c r="AD113" i="21"/>
  <c r="AE113" i="21"/>
  <c r="AF113" i="21"/>
  <c r="AG113" i="21"/>
  <c r="AH113" i="21"/>
  <c r="AI113" i="21"/>
  <c r="D114" i="21"/>
  <c r="E114" i="21"/>
  <c r="F114" i="21"/>
  <c r="G114" i="21"/>
  <c r="H114" i="21"/>
  <c r="I114" i="21"/>
  <c r="J114" i="21"/>
  <c r="K114" i="21"/>
  <c r="L114" i="21"/>
  <c r="M114" i="21"/>
  <c r="N114" i="21"/>
  <c r="O114" i="21"/>
  <c r="P114" i="21"/>
  <c r="Q114" i="21"/>
  <c r="R114" i="21"/>
  <c r="AC114" i="21"/>
  <c r="AD114" i="21"/>
  <c r="AE114" i="21"/>
  <c r="AF114" i="21"/>
  <c r="AG114" i="21"/>
  <c r="AH114" i="21"/>
  <c r="AI114" i="21"/>
  <c r="D115" i="21"/>
  <c r="E115" i="21"/>
  <c r="F115" i="21"/>
  <c r="G115" i="21"/>
  <c r="H115" i="21"/>
  <c r="I115" i="21"/>
  <c r="J115" i="21"/>
  <c r="K115" i="21"/>
  <c r="L115" i="21"/>
  <c r="M115" i="21"/>
  <c r="N115" i="21"/>
  <c r="O115" i="21"/>
  <c r="P115" i="21"/>
  <c r="Q115" i="21"/>
  <c r="R115" i="21"/>
  <c r="AC115" i="21"/>
  <c r="AD115" i="21"/>
  <c r="AE115" i="21"/>
  <c r="AF115" i="21"/>
  <c r="AG115" i="21"/>
  <c r="AH115" i="21"/>
  <c r="AI115" i="21"/>
  <c r="D116" i="21"/>
  <c r="E116" i="21"/>
  <c r="F116" i="21"/>
  <c r="G116" i="21"/>
  <c r="H116" i="21"/>
  <c r="I116" i="21"/>
  <c r="J116" i="21"/>
  <c r="K116" i="21"/>
  <c r="L116" i="21"/>
  <c r="M116" i="21"/>
  <c r="N116" i="21"/>
  <c r="O116" i="21"/>
  <c r="P116" i="21"/>
  <c r="Q116" i="21"/>
  <c r="R116" i="21"/>
  <c r="AC116" i="21"/>
  <c r="AD116" i="21"/>
  <c r="AE116" i="21"/>
  <c r="AF116" i="21"/>
  <c r="AG116" i="21"/>
  <c r="AH116" i="21"/>
  <c r="AI116" i="21"/>
  <c r="D117" i="21"/>
  <c r="E117" i="21"/>
  <c r="F117" i="21"/>
  <c r="G117" i="21"/>
  <c r="H117" i="21"/>
  <c r="I117" i="21"/>
  <c r="J117" i="21"/>
  <c r="K117" i="21"/>
  <c r="L117" i="21"/>
  <c r="M117" i="21"/>
  <c r="N117" i="21"/>
  <c r="O117" i="21"/>
  <c r="P117" i="21"/>
  <c r="Q117" i="21"/>
  <c r="R117" i="21"/>
  <c r="AC117" i="21"/>
  <c r="AD117" i="21"/>
  <c r="AE117" i="21"/>
  <c r="AF117" i="21"/>
  <c r="AG117" i="21"/>
  <c r="AH117" i="21"/>
  <c r="AI117" i="21"/>
  <c r="D118" i="21"/>
  <c r="E118" i="21"/>
  <c r="F118" i="21"/>
  <c r="G118" i="21"/>
  <c r="H118" i="21"/>
  <c r="I118" i="21"/>
  <c r="J118" i="21"/>
  <c r="K118" i="21"/>
  <c r="L118" i="21"/>
  <c r="M118" i="21"/>
  <c r="N118" i="21"/>
  <c r="O118" i="21"/>
  <c r="P118" i="21"/>
  <c r="Q118" i="21"/>
  <c r="R118" i="21"/>
  <c r="AC118" i="21"/>
  <c r="AD118" i="21"/>
  <c r="AE118" i="21"/>
  <c r="AF118" i="21"/>
  <c r="AG118" i="21"/>
  <c r="AH118" i="21"/>
  <c r="AI118" i="21"/>
  <c r="D119" i="21"/>
  <c r="E119" i="21"/>
  <c r="F119" i="21"/>
  <c r="G119" i="21"/>
  <c r="H119" i="21"/>
  <c r="I119" i="21"/>
  <c r="J119" i="21"/>
  <c r="K119" i="21"/>
  <c r="L119" i="21"/>
  <c r="M119" i="21"/>
  <c r="N119" i="21"/>
  <c r="O119" i="21"/>
  <c r="P119" i="21"/>
  <c r="Q119" i="21"/>
  <c r="R119" i="21"/>
  <c r="AC119" i="21"/>
  <c r="AD119" i="21"/>
  <c r="AE119" i="21"/>
  <c r="AF119" i="21"/>
  <c r="AG119" i="21"/>
  <c r="AH119" i="21"/>
  <c r="AI119" i="21"/>
  <c r="D120" i="21"/>
  <c r="E120" i="21"/>
  <c r="F120" i="21"/>
  <c r="G120" i="21"/>
  <c r="H120" i="21"/>
  <c r="I120" i="21"/>
  <c r="J120" i="21"/>
  <c r="K120" i="21"/>
  <c r="L120" i="21"/>
  <c r="M120" i="21"/>
  <c r="N120" i="21"/>
  <c r="O120" i="21"/>
  <c r="P120" i="21"/>
  <c r="Q120" i="21"/>
  <c r="R120" i="21"/>
  <c r="AC120" i="21"/>
  <c r="AD120" i="21"/>
  <c r="AE120" i="21"/>
  <c r="AF120" i="21"/>
  <c r="AG120" i="21"/>
  <c r="AH120" i="21"/>
  <c r="AI120" i="21"/>
  <c r="D121" i="21"/>
  <c r="E121" i="21"/>
  <c r="F121" i="21"/>
  <c r="G121" i="21"/>
  <c r="H121" i="21"/>
  <c r="I121" i="21"/>
  <c r="J121" i="21"/>
  <c r="K121" i="21"/>
  <c r="L121" i="21"/>
  <c r="M121" i="21"/>
  <c r="N121" i="21"/>
  <c r="O121" i="21"/>
  <c r="P121" i="21"/>
  <c r="Q121" i="21"/>
  <c r="R121" i="21"/>
  <c r="AC121" i="21"/>
  <c r="AD121" i="21"/>
  <c r="AE121" i="21"/>
  <c r="AF121" i="21"/>
  <c r="AG121" i="21"/>
  <c r="AH121" i="21"/>
  <c r="AI121" i="21"/>
  <c r="D122" i="21"/>
  <c r="E122" i="21"/>
  <c r="F122" i="21"/>
  <c r="G122" i="21"/>
  <c r="H122" i="21"/>
  <c r="I122" i="21"/>
  <c r="J122" i="21"/>
  <c r="K122" i="21"/>
  <c r="L122" i="21"/>
  <c r="M122" i="21"/>
  <c r="N122" i="21"/>
  <c r="O122" i="21"/>
  <c r="P122" i="21"/>
  <c r="Q122" i="21"/>
  <c r="R122" i="21"/>
  <c r="AC122" i="21"/>
  <c r="AD122" i="21"/>
  <c r="AE122" i="21"/>
  <c r="AF122" i="21"/>
  <c r="AG122" i="21"/>
  <c r="AH122" i="21"/>
  <c r="AI122" i="21"/>
  <c r="D123" i="21"/>
  <c r="E123" i="21"/>
  <c r="F123" i="21"/>
  <c r="G123" i="21"/>
  <c r="H123" i="21"/>
  <c r="I123" i="21"/>
  <c r="J123" i="21"/>
  <c r="K123" i="21"/>
  <c r="L123" i="21"/>
  <c r="M123" i="21"/>
  <c r="N123" i="21"/>
  <c r="O123" i="21"/>
  <c r="P123" i="21"/>
  <c r="Q123" i="21"/>
  <c r="R123" i="21"/>
  <c r="AC123" i="21"/>
  <c r="AD123" i="21"/>
  <c r="AE123" i="21"/>
  <c r="AF123" i="21"/>
  <c r="AG123" i="21"/>
  <c r="AH123" i="21"/>
  <c r="AI123" i="21"/>
  <c r="D124" i="21"/>
  <c r="E124" i="21"/>
  <c r="F124" i="21"/>
  <c r="G124" i="21"/>
  <c r="H124" i="21"/>
  <c r="I124" i="21"/>
  <c r="J124" i="21"/>
  <c r="K124" i="21"/>
  <c r="L124" i="21"/>
  <c r="M124" i="21"/>
  <c r="N124" i="21"/>
  <c r="O124" i="21"/>
  <c r="P124" i="21"/>
  <c r="Q124" i="21"/>
  <c r="R124" i="21"/>
  <c r="AC124" i="21"/>
  <c r="AD124" i="21"/>
  <c r="AE124" i="21"/>
  <c r="AF124" i="21"/>
  <c r="AG124" i="21"/>
  <c r="AH124" i="21"/>
  <c r="AI124" i="21"/>
  <c r="D125" i="21"/>
  <c r="E125" i="21"/>
  <c r="F125" i="21"/>
  <c r="G125" i="21"/>
  <c r="H125" i="21"/>
  <c r="I125" i="21"/>
  <c r="J125" i="21"/>
  <c r="K125" i="21"/>
  <c r="L125" i="21"/>
  <c r="M125" i="21"/>
  <c r="N125" i="21"/>
  <c r="O125" i="21"/>
  <c r="P125" i="21"/>
  <c r="Q125" i="21"/>
  <c r="R125" i="21"/>
  <c r="AC125" i="21"/>
  <c r="AD125" i="21"/>
  <c r="AE125" i="21"/>
  <c r="AF125" i="21"/>
  <c r="AG125" i="21"/>
  <c r="AH125" i="21"/>
  <c r="AI125" i="21"/>
  <c r="D126" i="21"/>
  <c r="E126" i="21"/>
  <c r="F126" i="21"/>
  <c r="G126" i="21"/>
  <c r="H126" i="21"/>
  <c r="I126" i="21"/>
  <c r="J126" i="21"/>
  <c r="K126" i="21"/>
  <c r="L126" i="21"/>
  <c r="M126" i="21"/>
  <c r="N126" i="21"/>
  <c r="O126" i="21"/>
  <c r="P126" i="21"/>
  <c r="Q126" i="21"/>
  <c r="R126" i="21"/>
  <c r="AC126" i="21"/>
  <c r="AD126" i="21"/>
  <c r="AE126" i="21"/>
  <c r="AF126" i="21"/>
  <c r="AG126" i="21"/>
  <c r="AH126" i="21"/>
  <c r="AI126" i="21"/>
  <c r="D127" i="21"/>
  <c r="E127" i="21"/>
  <c r="F127" i="21"/>
  <c r="G127" i="21"/>
  <c r="H127" i="21"/>
  <c r="I127" i="21"/>
  <c r="J127" i="21"/>
  <c r="K127" i="21"/>
  <c r="L127" i="21"/>
  <c r="M127" i="21"/>
  <c r="N127" i="21"/>
  <c r="O127" i="21"/>
  <c r="P127" i="21"/>
  <c r="Q127" i="21"/>
  <c r="R127" i="21"/>
  <c r="AC127" i="21"/>
  <c r="AD127" i="21"/>
  <c r="AE127" i="21"/>
  <c r="AF127" i="21"/>
  <c r="AG127" i="21"/>
  <c r="AH127" i="21"/>
  <c r="AI127" i="21"/>
  <c r="D128" i="21"/>
  <c r="E128" i="21"/>
  <c r="F128" i="21"/>
  <c r="G128" i="21"/>
  <c r="H128" i="21"/>
  <c r="I128" i="21"/>
  <c r="J128" i="21"/>
  <c r="K128" i="21"/>
  <c r="L128" i="21"/>
  <c r="M128" i="21"/>
  <c r="N128" i="21"/>
  <c r="O128" i="21"/>
  <c r="P128" i="21"/>
  <c r="Q128" i="21"/>
  <c r="R128" i="21"/>
  <c r="AC128" i="21"/>
  <c r="AD128" i="21"/>
  <c r="AE128" i="21"/>
  <c r="AF128" i="21"/>
  <c r="AG128" i="21"/>
  <c r="AH128" i="21"/>
  <c r="AI128" i="21"/>
  <c r="D129" i="21"/>
  <c r="E129" i="21"/>
  <c r="F129" i="21"/>
  <c r="G129" i="21"/>
  <c r="H129" i="21"/>
  <c r="I129" i="21"/>
  <c r="J129" i="21"/>
  <c r="K129" i="21"/>
  <c r="L129" i="21"/>
  <c r="M129" i="21"/>
  <c r="N129" i="21"/>
  <c r="O129" i="21"/>
  <c r="P129" i="21"/>
  <c r="Q129" i="21"/>
  <c r="R129" i="21"/>
  <c r="AC129" i="21"/>
  <c r="AD129" i="21"/>
  <c r="AE129" i="21"/>
  <c r="AF129" i="21"/>
  <c r="AG129" i="21"/>
  <c r="AH129" i="21"/>
  <c r="AI129" i="21"/>
  <c r="D130" i="21"/>
  <c r="E130" i="21"/>
  <c r="F130" i="21"/>
  <c r="G130" i="21"/>
  <c r="H130" i="21"/>
  <c r="I130" i="21"/>
  <c r="J130" i="21"/>
  <c r="K130" i="21"/>
  <c r="L130" i="21"/>
  <c r="M130" i="21"/>
  <c r="N130" i="21"/>
  <c r="O130" i="21"/>
  <c r="P130" i="21"/>
  <c r="Q130" i="21"/>
  <c r="R130" i="21"/>
  <c r="AC130" i="21"/>
  <c r="AD130" i="21"/>
  <c r="AE130" i="21"/>
  <c r="AF130" i="21"/>
  <c r="AG130" i="21"/>
  <c r="AH130" i="21"/>
  <c r="AI130" i="21"/>
  <c r="D131" i="21"/>
  <c r="E131" i="21"/>
  <c r="F131" i="21"/>
  <c r="G131" i="21"/>
  <c r="H131" i="21"/>
  <c r="I131" i="21"/>
  <c r="J131" i="21"/>
  <c r="K131" i="21"/>
  <c r="L131" i="21"/>
  <c r="M131" i="21"/>
  <c r="N131" i="21"/>
  <c r="O131" i="21"/>
  <c r="P131" i="21"/>
  <c r="Q131" i="21"/>
  <c r="R131" i="21"/>
  <c r="AC131" i="21"/>
  <c r="AD131" i="21"/>
  <c r="AE131" i="21"/>
  <c r="AF131" i="21"/>
  <c r="AG131" i="21"/>
  <c r="AH131" i="21"/>
  <c r="AI131" i="21"/>
  <c r="D132" i="21"/>
  <c r="E132" i="21"/>
  <c r="F132" i="21"/>
  <c r="G132" i="21"/>
  <c r="H132" i="21"/>
  <c r="I132" i="21"/>
  <c r="J132" i="21"/>
  <c r="K132" i="21"/>
  <c r="L132" i="21"/>
  <c r="M132" i="21"/>
  <c r="N132" i="21"/>
  <c r="O132" i="21"/>
  <c r="P132" i="21"/>
  <c r="Q132" i="21"/>
  <c r="R132" i="21"/>
  <c r="AC132" i="21"/>
  <c r="AD132" i="21"/>
  <c r="AE132" i="21"/>
  <c r="AF132" i="21"/>
  <c r="AG132" i="21"/>
  <c r="AH132" i="21"/>
  <c r="AI132" i="21"/>
  <c r="D133" i="21"/>
  <c r="E133" i="21"/>
  <c r="F133" i="21"/>
  <c r="G133" i="21"/>
  <c r="H133" i="21"/>
  <c r="I133" i="21"/>
  <c r="J133" i="21"/>
  <c r="K133" i="21"/>
  <c r="L133" i="21"/>
  <c r="M133" i="21"/>
  <c r="N133" i="21"/>
  <c r="O133" i="21"/>
  <c r="P133" i="21"/>
  <c r="Q133" i="21"/>
  <c r="R133" i="21"/>
  <c r="AC133" i="21"/>
  <c r="AD133" i="21"/>
  <c r="AE133" i="21"/>
  <c r="AF133" i="21"/>
  <c r="AG133" i="21"/>
  <c r="AH133" i="21"/>
  <c r="AI133" i="21"/>
  <c r="D134" i="21"/>
  <c r="E134" i="21"/>
  <c r="F134" i="21"/>
  <c r="G134" i="21"/>
  <c r="H134" i="21"/>
  <c r="I134" i="21"/>
  <c r="J134" i="21"/>
  <c r="K134" i="21"/>
  <c r="L134" i="21"/>
  <c r="M134" i="21"/>
  <c r="N134" i="21"/>
  <c r="O134" i="21"/>
  <c r="P134" i="21"/>
  <c r="Q134" i="21"/>
  <c r="R134" i="21"/>
  <c r="AC134" i="21"/>
  <c r="AD134" i="21"/>
  <c r="AE134" i="21"/>
  <c r="AF134" i="21"/>
  <c r="AG134" i="21"/>
  <c r="AH134" i="21"/>
  <c r="AI134" i="21"/>
  <c r="D135" i="21"/>
  <c r="E135" i="21"/>
  <c r="F135" i="21"/>
  <c r="G135" i="21"/>
  <c r="H135" i="21"/>
  <c r="I135" i="21"/>
  <c r="J135" i="21"/>
  <c r="K135" i="21"/>
  <c r="L135" i="21"/>
  <c r="M135" i="21"/>
  <c r="N135" i="21"/>
  <c r="O135" i="21"/>
  <c r="P135" i="21"/>
  <c r="Q135" i="21"/>
  <c r="R135" i="21"/>
  <c r="AC135" i="21"/>
  <c r="AD135" i="21"/>
  <c r="AE135" i="21"/>
  <c r="AF135" i="21"/>
  <c r="AG135" i="21"/>
  <c r="AH135" i="21"/>
  <c r="AI135" i="21"/>
  <c r="D136" i="21"/>
  <c r="E136" i="21"/>
  <c r="F136" i="21"/>
  <c r="G136" i="21"/>
  <c r="H136" i="21"/>
  <c r="I136" i="21"/>
  <c r="J136" i="21"/>
  <c r="K136" i="21"/>
  <c r="L136" i="21"/>
  <c r="M136" i="21"/>
  <c r="N136" i="21"/>
  <c r="O136" i="21"/>
  <c r="P136" i="21"/>
  <c r="Q136" i="21"/>
  <c r="R136" i="21"/>
  <c r="AC136" i="21"/>
  <c r="AD136" i="21"/>
  <c r="AE136" i="21"/>
  <c r="AF136" i="21"/>
  <c r="AG136" i="21"/>
  <c r="AH136" i="21"/>
  <c r="AI136" i="21"/>
  <c r="D137" i="21"/>
  <c r="E137" i="21"/>
  <c r="F137" i="21"/>
  <c r="G137" i="21"/>
  <c r="H137" i="21"/>
  <c r="I137" i="21"/>
  <c r="J137" i="21"/>
  <c r="K137" i="21"/>
  <c r="L137" i="21"/>
  <c r="M137" i="21"/>
  <c r="N137" i="21"/>
  <c r="O137" i="21"/>
  <c r="P137" i="21"/>
  <c r="Q137" i="21"/>
  <c r="R137" i="21"/>
  <c r="AC137" i="21"/>
  <c r="AD137" i="21"/>
  <c r="AE137" i="21"/>
  <c r="AF137" i="21"/>
  <c r="AG137" i="21"/>
  <c r="AH137" i="21"/>
  <c r="AI137" i="21"/>
  <c r="D138" i="21"/>
  <c r="E138" i="21"/>
  <c r="F138" i="21"/>
  <c r="G138" i="21"/>
  <c r="H138" i="21"/>
  <c r="I138" i="21"/>
  <c r="J138" i="21"/>
  <c r="K138" i="21"/>
  <c r="L138" i="21"/>
  <c r="M138" i="21"/>
  <c r="N138" i="21"/>
  <c r="O138" i="21"/>
  <c r="P138" i="21"/>
  <c r="Q138" i="21"/>
  <c r="R138" i="21"/>
  <c r="AC138" i="21"/>
  <c r="AD138" i="21"/>
  <c r="AE138" i="21"/>
  <c r="AF138" i="21"/>
  <c r="AG138" i="21"/>
  <c r="AH138" i="21"/>
  <c r="AI138" i="21"/>
  <c r="D139" i="21"/>
  <c r="E139" i="21"/>
  <c r="F139" i="21"/>
  <c r="G139" i="21"/>
  <c r="H139" i="21"/>
  <c r="I139" i="21"/>
  <c r="J139" i="21"/>
  <c r="K139" i="21"/>
  <c r="L139" i="21"/>
  <c r="M139" i="21"/>
  <c r="N139" i="21"/>
  <c r="O139" i="21"/>
  <c r="P139" i="21"/>
  <c r="Q139" i="21"/>
  <c r="R139" i="21"/>
  <c r="AC139" i="21"/>
  <c r="AD139" i="21"/>
  <c r="AE139" i="21"/>
  <c r="AF139" i="21"/>
  <c r="AG139" i="21"/>
  <c r="AH139" i="21"/>
  <c r="AI139" i="21"/>
  <c r="D140" i="21"/>
  <c r="E140" i="21"/>
  <c r="F140" i="21"/>
  <c r="G140" i="21"/>
  <c r="H140" i="21"/>
  <c r="I140" i="21"/>
  <c r="J140" i="21"/>
  <c r="K140" i="21"/>
  <c r="L140" i="21"/>
  <c r="M140" i="21"/>
  <c r="N140" i="21"/>
  <c r="O140" i="21"/>
  <c r="P140" i="21"/>
  <c r="Q140" i="21"/>
  <c r="R140" i="21"/>
  <c r="AC140" i="21"/>
  <c r="AD140" i="21"/>
  <c r="AE140" i="21"/>
  <c r="AF140" i="21"/>
  <c r="AG140" i="21"/>
  <c r="AH140" i="21"/>
  <c r="AI140" i="21"/>
  <c r="D141" i="21"/>
  <c r="E141" i="21"/>
  <c r="F141" i="21"/>
  <c r="G141" i="21"/>
  <c r="H141" i="21"/>
  <c r="I141" i="21"/>
  <c r="J141" i="21"/>
  <c r="K141" i="21"/>
  <c r="L141" i="21"/>
  <c r="M141" i="21"/>
  <c r="N141" i="21"/>
  <c r="O141" i="21"/>
  <c r="P141" i="21"/>
  <c r="Q141" i="21"/>
  <c r="R141" i="21"/>
  <c r="AC141" i="21"/>
  <c r="AD141" i="21"/>
  <c r="AE141" i="21"/>
  <c r="AF141" i="21"/>
  <c r="AG141" i="21"/>
  <c r="AH141" i="21"/>
  <c r="AI141" i="21"/>
  <c r="D142" i="21"/>
  <c r="E142" i="21"/>
  <c r="F142" i="21"/>
  <c r="G142" i="21"/>
  <c r="H142" i="21"/>
  <c r="I142" i="21"/>
  <c r="J142" i="21"/>
  <c r="K142" i="21"/>
  <c r="L142" i="21"/>
  <c r="M142" i="21"/>
  <c r="N142" i="21"/>
  <c r="O142" i="21"/>
  <c r="P142" i="21"/>
  <c r="Q142" i="21"/>
  <c r="R142" i="21"/>
  <c r="AC142" i="21"/>
  <c r="AD142" i="21"/>
  <c r="AE142" i="21"/>
  <c r="AF142" i="21"/>
  <c r="AG142" i="21"/>
  <c r="AH142" i="21"/>
  <c r="AI142" i="21"/>
  <c r="D143" i="21"/>
  <c r="E143" i="21"/>
  <c r="F143" i="21"/>
  <c r="G143" i="21"/>
  <c r="H143" i="21"/>
  <c r="I143" i="21"/>
  <c r="J143" i="21"/>
  <c r="K143" i="21"/>
  <c r="L143" i="21"/>
  <c r="M143" i="21"/>
  <c r="N143" i="21"/>
  <c r="O143" i="21"/>
  <c r="P143" i="21"/>
  <c r="Q143" i="21"/>
  <c r="R143" i="21"/>
  <c r="AC143" i="21"/>
  <c r="AD143" i="21"/>
  <c r="AE143" i="21"/>
  <c r="AF143" i="21"/>
  <c r="AG143" i="21"/>
  <c r="AH143" i="21"/>
  <c r="AI143" i="21"/>
  <c r="D144" i="21"/>
  <c r="E144" i="21"/>
  <c r="F144" i="21"/>
  <c r="G144" i="21"/>
  <c r="H144" i="21"/>
  <c r="I144" i="21"/>
  <c r="J144" i="21"/>
  <c r="K144" i="21"/>
  <c r="L144" i="21"/>
  <c r="M144" i="21"/>
  <c r="N144" i="21"/>
  <c r="O144" i="21"/>
  <c r="P144" i="21"/>
  <c r="Q144" i="21"/>
  <c r="R144" i="21"/>
  <c r="AC144" i="21"/>
  <c r="AD144" i="21"/>
  <c r="AE144" i="21"/>
  <c r="AF144" i="21"/>
  <c r="AG144" i="21"/>
  <c r="AH144" i="21"/>
  <c r="AI144" i="21"/>
  <c r="D145" i="21"/>
  <c r="E145" i="21"/>
  <c r="F145" i="21"/>
  <c r="G145" i="21"/>
  <c r="H145" i="21"/>
  <c r="I145" i="21"/>
  <c r="J145" i="21"/>
  <c r="K145" i="21"/>
  <c r="L145" i="21"/>
  <c r="M145" i="21"/>
  <c r="N145" i="21"/>
  <c r="O145" i="21"/>
  <c r="P145" i="21"/>
  <c r="Q145" i="21"/>
  <c r="R145" i="21"/>
  <c r="AC145" i="21"/>
  <c r="AD145" i="21"/>
  <c r="AE145" i="21"/>
  <c r="AF145" i="21"/>
  <c r="AG145" i="21"/>
  <c r="AH145" i="21"/>
  <c r="AI145" i="21"/>
  <c r="D146" i="21"/>
  <c r="E146" i="21"/>
  <c r="F146" i="21"/>
  <c r="G146" i="21"/>
  <c r="H146" i="21"/>
  <c r="I146" i="21"/>
  <c r="J146" i="21"/>
  <c r="K146" i="21"/>
  <c r="L146" i="21"/>
  <c r="M146" i="21"/>
  <c r="N146" i="21"/>
  <c r="O146" i="21"/>
  <c r="P146" i="21"/>
  <c r="Q146" i="21"/>
  <c r="R146" i="21"/>
  <c r="AC146" i="21"/>
  <c r="AD146" i="21"/>
  <c r="AE146" i="21"/>
  <c r="AF146" i="21"/>
  <c r="AG146" i="21"/>
  <c r="AH146" i="21"/>
  <c r="AI146" i="21"/>
  <c r="D147" i="21"/>
  <c r="E147" i="21"/>
  <c r="F147" i="21"/>
  <c r="G147" i="21"/>
  <c r="H147" i="21"/>
  <c r="I147" i="21"/>
  <c r="J147" i="21"/>
  <c r="K147" i="21"/>
  <c r="L147" i="21"/>
  <c r="M147" i="21"/>
  <c r="N147" i="21"/>
  <c r="O147" i="21"/>
  <c r="P147" i="21"/>
  <c r="Q147" i="21"/>
  <c r="R147" i="21"/>
  <c r="AC147" i="21"/>
  <c r="AD147" i="21"/>
  <c r="AE147" i="21"/>
  <c r="AF147" i="21"/>
  <c r="AG147" i="21"/>
  <c r="AH147" i="21"/>
  <c r="AI147" i="21"/>
  <c r="D148" i="21"/>
  <c r="E148" i="21"/>
  <c r="F148" i="21"/>
  <c r="G148" i="21"/>
  <c r="H148" i="21"/>
  <c r="I148" i="21"/>
  <c r="J148" i="21"/>
  <c r="K148" i="21"/>
  <c r="L148" i="21"/>
  <c r="M148" i="21"/>
  <c r="N148" i="21"/>
  <c r="O148" i="21"/>
  <c r="P148" i="21"/>
  <c r="Q148" i="21"/>
  <c r="R148" i="21"/>
  <c r="AC148" i="21"/>
  <c r="AD148" i="21"/>
  <c r="AE148" i="21"/>
  <c r="AF148" i="21"/>
  <c r="AG148" i="21"/>
  <c r="AH148" i="21"/>
  <c r="AI148" i="21"/>
  <c r="D149" i="21"/>
  <c r="E149" i="21"/>
  <c r="F149" i="21"/>
  <c r="G149" i="21"/>
  <c r="H149" i="21"/>
  <c r="I149" i="21"/>
  <c r="J149" i="21"/>
  <c r="K149" i="21"/>
  <c r="L149" i="21"/>
  <c r="M149" i="21"/>
  <c r="N149" i="21"/>
  <c r="O149" i="21"/>
  <c r="P149" i="21"/>
  <c r="Q149" i="21"/>
  <c r="R149" i="21"/>
  <c r="AC149" i="21"/>
  <c r="AD149" i="21"/>
  <c r="AE149" i="21"/>
  <c r="AF149" i="21"/>
  <c r="AG149" i="21"/>
  <c r="AH149" i="21"/>
  <c r="AI149" i="21"/>
  <c r="D150" i="21"/>
  <c r="E150" i="21"/>
  <c r="F150" i="21"/>
  <c r="G150" i="21"/>
  <c r="H150" i="21"/>
  <c r="I150" i="21"/>
  <c r="J150" i="21"/>
  <c r="K150" i="21"/>
  <c r="L150" i="21"/>
  <c r="M150" i="21"/>
  <c r="N150" i="21"/>
  <c r="O150" i="21"/>
  <c r="P150" i="21"/>
  <c r="Q150" i="21"/>
  <c r="R150" i="21"/>
  <c r="AC150" i="21"/>
  <c r="AD150" i="21"/>
  <c r="AE150" i="21"/>
  <c r="AF150" i="21"/>
  <c r="AG150" i="21"/>
  <c r="AH150" i="21"/>
  <c r="AI150" i="21"/>
  <c r="D151" i="21"/>
  <c r="E151" i="21"/>
  <c r="F151" i="21"/>
  <c r="G151" i="21"/>
  <c r="H151" i="21"/>
  <c r="I151" i="21"/>
  <c r="J151" i="21"/>
  <c r="K151" i="21"/>
  <c r="L151" i="21"/>
  <c r="M151" i="21"/>
  <c r="N151" i="21"/>
  <c r="O151" i="21"/>
  <c r="P151" i="21"/>
  <c r="Q151" i="21"/>
  <c r="R151" i="21"/>
  <c r="AC151" i="21"/>
  <c r="AD151" i="21"/>
  <c r="AE151" i="21"/>
  <c r="AF151" i="21"/>
  <c r="AG151" i="21"/>
  <c r="AH151" i="21"/>
  <c r="AI151" i="21"/>
  <c r="D152" i="21"/>
  <c r="E152" i="21"/>
  <c r="F152" i="21"/>
  <c r="G152" i="21"/>
  <c r="H152" i="21"/>
  <c r="I152" i="21"/>
  <c r="J152" i="21"/>
  <c r="K152" i="21"/>
  <c r="L152" i="21"/>
  <c r="M152" i="21"/>
  <c r="N152" i="21"/>
  <c r="O152" i="21"/>
  <c r="P152" i="21"/>
  <c r="Q152" i="21"/>
  <c r="R152" i="21"/>
  <c r="AC152" i="21"/>
  <c r="AD152" i="21"/>
  <c r="AE152" i="21"/>
  <c r="AF152" i="21"/>
  <c r="AG152" i="21"/>
  <c r="AH152" i="21"/>
  <c r="AI152" i="21"/>
  <c r="D153" i="21"/>
  <c r="E153" i="21"/>
  <c r="F153" i="21"/>
  <c r="G153" i="21"/>
  <c r="H153" i="21"/>
  <c r="I153" i="21"/>
  <c r="J153" i="21"/>
  <c r="K153" i="21"/>
  <c r="L153" i="21"/>
  <c r="M153" i="21"/>
  <c r="N153" i="21"/>
  <c r="O153" i="21"/>
  <c r="P153" i="21"/>
  <c r="Q153" i="21"/>
  <c r="R153" i="21"/>
  <c r="AC153" i="21"/>
  <c r="AD153" i="21"/>
  <c r="AE153" i="21"/>
  <c r="AF153" i="21"/>
  <c r="AG153" i="21"/>
  <c r="AH153" i="21"/>
  <c r="AI153" i="21"/>
  <c r="D154" i="21"/>
  <c r="E154" i="21"/>
  <c r="F154" i="21"/>
  <c r="G154" i="21"/>
  <c r="H154" i="21"/>
  <c r="I154" i="21"/>
  <c r="J154" i="21"/>
  <c r="K154" i="21"/>
  <c r="L154" i="21"/>
  <c r="M154" i="21"/>
  <c r="N154" i="21"/>
  <c r="O154" i="21"/>
  <c r="P154" i="21"/>
  <c r="Q154" i="21"/>
  <c r="R154" i="21"/>
  <c r="AC154" i="21"/>
  <c r="AD154" i="21"/>
  <c r="AE154" i="21"/>
  <c r="AF154" i="21"/>
  <c r="AG154" i="21"/>
  <c r="AH154" i="21"/>
  <c r="AI154" i="21"/>
  <c r="D155" i="21"/>
  <c r="E155" i="21"/>
  <c r="F155" i="21"/>
  <c r="G155" i="21"/>
  <c r="H155" i="21"/>
  <c r="I155" i="21"/>
  <c r="J155" i="21"/>
  <c r="K155" i="21"/>
  <c r="L155" i="21"/>
  <c r="M155" i="21"/>
  <c r="N155" i="21"/>
  <c r="O155" i="21"/>
  <c r="P155" i="21"/>
  <c r="Q155" i="21"/>
  <c r="R155" i="21"/>
  <c r="AC155" i="21"/>
  <c r="AD155" i="21"/>
  <c r="AE155" i="21"/>
  <c r="AF155" i="21"/>
  <c r="AG155" i="21"/>
  <c r="AH155" i="21"/>
  <c r="AI155" i="21"/>
  <c r="D156" i="21"/>
  <c r="E156" i="21"/>
  <c r="F156" i="21"/>
  <c r="G156" i="21"/>
  <c r="H156" i="21"/>
  <c r="I156" i="21"/>
  <c r="J156" i="21"/>
  <c r="K156" i="21"/>
  <c r="L156" i="21"/>
  <c r="M156" i="21"/>
  <c r="N156" i="21"/>
  <c r="O156" i="21"/>
  <c r="P156" i="21"/>
  <c r="Q156" i="21"/>
  <c r="R156" i="21"/>
  <c r="AC156" i="21"/>
  <c r="AD156" i="21"/>
  <c r="AE156" i="21"/>
  <c r="AF156" i="21"/>
  <c r="AG156" i="21"/>
  <c r="AH156" i="21"/>
  <c r="AI156" i="21"/>
  <c r="D157" i="21"/>
  <c r="E157" i="21"/>
  <c r="F157" i="21"/>
  <c r="G157" i="21"/>
  <c r="H157" i="21"/>
  <c r="I157" i="21"/>
  <c r="J157" i="21"/>
  <c r="K157" i="21"/>
  <c r="L157" i="21"/>
  <c r="M157" i="21"/>
  <c r="N157" i="21"/>
  <c r="O157" i="21"/>
  <c r="P157" i="21"/>
  <c r="Q157" i="21"/>
  <c r="R157" i="21"/>
  <c r="AC157" i="21"/>
  <c r="AD157" i="21"/>
  <c r="AE157" i="21"/>
  <c r="AF157" i="21"/>
  <c r="AG157" i="21"/>
  <c r="AH157" i="21"/>
  <c r="AI157" i="21"/>
  <c r="D158" i="21"/>
  <c r="E158" i="21"/>
  <c r="F158" i="21"/>
  <c r="G158" i="21"/>
  <c r="H158" i="21"/>
  <c r="I158" i="21"/>
  <c r="J158" i="21"/>
  <c r="K158" i="21"/>
  <c r="L158" i="21"/>
  <c r="M158" i="21"/>
  <c r="N158" i="21"/>
  <c r="O158" i="21"/>
  <c r="P158" i="21"/>
  <c r="Q158" i="21"/>
  <c r="R158" i="21"/>
  <c r="AC158" i="21"/>
  <c r="AD158" i="21"/>
  <c r="AE158" i="21"/>
  <c r="AF158" i="21"/>
  <c r="AG158" i="21"/>
  <c r="AH158" i="21"/>
  <c r="AI158" i="21"/>
  <c r="D159" i="21"/>
  <c r="E159" i="21"/>
  <c r="F159" i="21"/>
  <c r="G159" i="21"/>
  <c r="H159" i="21"/>
  <c r="I159" i="21"/>
  <c r="J159" i="21"/>
  <c r="K159" i="21"/>
  <c r="L159" i="21"/>
  <c r="M159" i="21"/>
  <c r="N159" i="21"/>
  <c r="O159" i="21"/>
  <c r="P159" i="21"/>
  <c r="Q159" i="21"/>
  <c r="R159" i="21"/>
  <c r="AC159" i="21"/>
  <c r="AD159" i="21"/>
  <c r="AE159" i="21"/>
  <c r="AF159" i="21"/>
  <c r="AG159" i="21"/>
  <c r="AH159" i="21"/>
  <c r="AI159" i="21"/>
  <c r="D160" i="21"/>
  <c r="E160" i="21"/>
  <c r="F160" i="21"/>
  <c r="G160" i="21"/>
  <c r="H160" i="21"/>
  <c r="I160" i="21"/>
  <c r="J160" i="21"/>
  <c r="K160" i="21"/>
  <c r="L160" i="21"/>
  <c r="M160" i="21"/>
  <c r="N160" i="21"/>
  <c r="O160" i="21"/>
  <c r="P160" i="21"/>
  <c r="Q160" i="21"/>
  <c r="R160" i="21"/>
  <c r="AC160" i="21"/>
  <c r="AD160" i="21"/>
  <c r="AE160" i="21"/>
  <c r="AF160" i="21"/>
  <c r="AG160" i="21"/>
  <c r="AH160" i="21"/>
  <c r="AI160" i="21"/>
  <c r="D161" i="21"/>
  <c r="E161" i="21"/>
  <c r="F161" i="21"/>
  <c r="G161" i="21"/>
  <c r="H161" i="21"/>
  <c r="I161" i="21"/>
  <c r="J161" i="21"/>
  <c r="K161" i="21"/>
  <c r="L161" i="21"/>
  <c r="M161" i="21"/>
  <c r="N161" i="21"/>
  <c r="O161" i="21"/>
  <c r="P161" i="21"/>
  <c r="Q161" i="21"/>
  <c r="R161" i="21"/>
  <c r="AC161" i="21"/>
  <c r="AD161" i="21"/>
  <c r="AE161" i="21"/>
  <c r="AF161" i="21"/>
  <c r="AG161" i="21"/>
  <c r="AH161" i="21"/>
  <c r="AI161" i="21"/>
  <c r="D162" i="21"/>
  <c r="E162" i="21"/>
  <c r="F162" i="21"/>
  <c r="G162" i="21"/>
  <c r="H162" i="21"/>
  <c r="I162" i="21"/>
  <c r="J162" i="21"/>
  <c r="K162" i="21"/>
  <c r="L162" i="21"/>
  <c r="M162" i="21"/>
  <c r="N162" i="21"/>
  <c r="O162" i="21"/>
  <c r="P162" i="21"/>
  <c r="Q162" i="21"/>
  <c r="R162" i="21"/>
  <c r="AC162" i="21"/>
  <c r="AD162" i="21"/>
  <c r="AE162" i="21"/>
  <c r="AF162" i="21"/>
  <c r="AG162" i="21"/>
  <c r="AH162" i="21"/>
  <c r="AI162" i="21"/>
  <c r="D163" i="21"/>
  <c r="E163" i="21"/>
  <c r="F163" i="21"/>
  <c r="G163" i="21"/>
  <c r="H163" i="21"/>
  <c r="I163" i="21"/>
  <c r="J163" i="21"/>
  <c r="K163" i="21"/>
  <c r="L163" i="21"/>
  <c r="M163" i="21"/>
  <c r="N163" i="21"/>
  <c r="O163" i="21"/>
  <c r="P163" i="21"/>
  <c r="Q163" i="21"/>
  <c r="R163" i="21"/>
  <c r="AC163" i="21"/>
  <c r="AD163" i="21"/>
  <c r="AE163" i="21"/>
  <c r="AF163" i="21"/>
  <c r="AG163" i="21"/>
  <c r="AH163" i="21"/>
  <c r="AI163" i="21"/>
  <c r="D164" i="21"/>
  <c r="E164" i="21"/>
  <c r="F164" i="21"/>
  <c r="G164" i="21"/>
  <c r="H164" i="21"/>
  <c r="I164" i="21"/>
  <c r="J164" i="21"/>
  <c r="K164" i="21"/>
  <c r="L164" i="21"/>
  <c r="M164" i="21"/>
  <c r="N164" i="21"/>
  <c r="O164" i="21"/>
  <c r="P164" i="21"/>
  <c r="Q164" i="21"/>
  <c r="R164" i="21"/>
  <c r="AC164" i="21"/>
  <c r="AD164" i="21"/>
  <c r="AE164" i="21"/>
  <c r="AF164" i="21"/>
  <c r="AG164" i="21"/>
  <c r="AH164" i="21"/>
  <c r="AI164" i="21"/>
  <c r="D165" i="21"/>
  <c r="E165" i="21"/>
  <c r="F165" i="21"/>
  <c r="G165" i="21"/>
  <c r="H165" i="21"/>
  <c r="I165" i="21"/>
  <c r="J165" i="21"/>
  <c r="K165" i="21"/>
  <c r="L165" i="21"/>
  <c r="M165" i="21"/>
  <c r="N165" i="21"/>
  <c r="O165" i="21"/>
  <c r="P165" i="21"/>
  <c r="Q165" i="21"/>
  <c r="R165" i="21"/>
  <c r="AC165" i="21"/>
  <c r="AD165" i="21"/>
  <c r="AE165" i="21"/>
  <c r="AF165" i="21"/>
  <c r="AG165" i="21"/>
  <c r="AH165" i="21"/>
  <c r="AI165" i="21"/>
  <c r="D166" i="21"/>
  <c r="E166" i="21"/>
  <c r="F166" i="21"/>
  <c r="G166" i="21"/>
  <c r="H166" i="21"/>
  <c r="I166" i="21"/>
  <c r="J166" i="21"/>
  <c r="K166" i="21"/>
  <c r="L166" i="21"/>
  <c r="M166" i="21"/>
  <c r="N166" i="21"/>
  <c r="O166" i="21"/>
  <c r="P166" i="21"/>
  <c r="Q166" i="21"/>
  <c r="R166" i="21"/>
  <c r="AC166" i="21"/>
  <c r="AD166" i="21"/>
  <c r="AE166" i="21"/>
  <c r="AF166" i="21"/>
  <c r="AG166" i="21"/>
  <c r="AH166" i="21"/>
  <c r="AI166" i="21"/>
  <c r="D167" i="21"/>
  <c r="E167" i="21"/>
  <c r="F167" i="21"/>
  <c r="G167" i="21"/>
  <c r="H167" i="21"/>
  <c r="I167" i="21"/>
  <c r="J167" i="21"/>
  <c r="K167" i="21"/>
  <c r="L167" i="21"/>
  <c r="M167" i="21"/>
  <c r="N167" i="21"/>
  <c r="O167" i="21"/>
  <c r="P167" i="21"/>
  <c r="Q167" i="21"/>
  <c r="R167" i="21"/>
  <c r="AC167" i="21"/>
  <c r="AD167" i="21"/>
  <c r="AE167" i="21"/>
  <c r="AF167" i="21"/>
  <c r="AG167" i="21"/>
  <c r="AH167" i="21"/>
  <c r="AI167" i="21"/>
  <c r="D168" i="21"/>
  <c r="E168" i="21"/>
  <c r="F168" i="21"/>
  <c r="G168" i="21"/>
  <c r="H168" i="21"/>
  <c r="I168" i="21"/>
  <c r="J168" i="21"/>
  <c r="K168" i="21"/>
  <c r="L168" i="21"/>
  <c r="M168" i="21"/>
  <c r="N168" i="21"/>
  <c r="O168" i="21"/>
  <c r="P168" i="21"/>
  <c r="Q168" i="21"/>
  <c r="R168" i="21"/>
  <c r="AC168" i="21"/>
  <c r="AD168" i="21"/>
  <c r="AE168" i="21"/>
  <c r="AF168" i="21"/>
  <c r="AG168" i="21"/>
  <c r="AH168" i="21"/>
  <c r="AI168" i="21"/>
  <c r="D169" i="21"/>
  <c r="E169" i="21"/>
  <c r="F169" i="21"/>
  <c r="G169" i="21"/>
  <c r="H169" i="21"/>
  <c r="I169" i="21"/>
  <c r="J169" i="21"/>
  <c r="K169" i="21"/>
  <c r="L169" i="21"/>
  <c r="M169" i="21"/>
  <c r="N169" i="21"/>
  <c r="O169" i="21"/>
  <c r="P169" i="21"/>
  <c r="Q169" i="21"/>
  <c r="R169" i="21"/>
  <c r="AC169" i="21"/>
  <c r="AD169" i="21"/>
  <c r="AE169" i="21"/>
  <c r="AF169" i="21"/>
  <c r="AG169" i="21"/>
  <c r="AH169" i="21"/>
  <c r="AI169" i="21"/>
  <c r="D170" i="21"/>
  <c r="E170" i="21"/>
  <c r="F170" i="21"/>
  <c r="G170" i="21"/>
  <c r="H170" i="21"/>
  <c r="I170" i="21"/>
  <c r="J170" i="21"/>
  <c r="K170" i="21"/>
  <c r="L170" i="21"/>
  <c r="M170" i="21"/>
  <c r="N170" i="21"/>
  <c r="O170" i="21"/>
  <c r="P170" i="21"/>
  <c r="Q170" i="21"/>
  <c r="R170" i="21"/>
  <c r="AC170" i="21"/>
  <c r="AD170" i="21"/>
  <c r="AE170" i="21"/>
  <c r="AF170" i="21"/>
  <c r="AG170" i="21"/>
  <c r="AH170" i="21"/>
  <c r="AI170" i="21"/>
  <c r="D171" i="21"/>
  <c r="E171" i="21"/>
  <c r="F171" i="21"/>
  <c r="G171" i="21"/>
  <c r="H171" i="21"/>
  <c r="I171" i="21"/>
  <c r="J171" i="21"/>
  <c r="K171" i="21"/>
  <c r="L171" i="21"/>
  <c r="M171" i="21"/>
  <c r="N171" i="21"/>
  <c r="O171" i="21"/>
  <c r="P171" i="21"/>
  <c r="Q171" i="21"/>
  <c r="R171" i="21"/>
  <c r="AC171" i="21"/>
  <c r="AD171" i="21"/>
  <c r="AE171" i="21"/>
  <c r="AF171" i="21"/>
  <c r="AG171" i="21"/>
  <c r="AH171" i="21"/>
  <c r="AI171" i="21"/>
  <c r="D172" i="21"/>
  <c r="E172" i="21"/>
  <c r="F172" i="21"/>
  <c r="G172" i="21"/>
  <c r="H172" i="21"/>
  <c r="I172" i="21"/>
  <c r="J172" i="21"/>
  <c r="K172" i="21"/>
  <c r="L172" i="21"/>
  <c r="M172" i="21"/>
  <c r="N172" i="21"/>
  <c r="O172" i="21"/>
  <c r="P172" i="21"/>
  <c r="Q172" i="21"/>
  <c r="R172" i="21"/>
  <c r="AC172" i="21"/>
  <c r="AD172" i="21"/>
  <c r="AE172" i="21"/>
  <c r="AF172" i="21"/>
  <c r="AG172" i="21"/>
  <c r="AH172" i="21"/>
  <c r="AI172" i="21"/>
  <c r="D173" i="21"/>
  <c r="E173" i="21"/>
  <c r="F173" i="21"/>
  <c r="G173" i="21"/>
  <c r="H173" i="21"/>
  <c r="I173" i="21"/>
  <c r="J173" i="21"/>
  <c r="K173" i="21"/>
  <c r="L173" i="21"/>
  <c r="M173" i="21"/>
  <c r="N173" i="21"/>
  <c r="O173" i="21"/>
  <c r="P173" i="21"/>
  <c r="Q173" i="21"/>
  <c r="R173" i="21"/>
  <c r="AC173" i="21"/>
  <c r="AD173" i="21"/>
  <c r="AE173" i="21"/>
  <c r="AF173" i="21"/>
  <c r="AG173" i="21"/>
  <c r="AH173" i="21"/>
  <c r="AI173" i="21"/>
  <c r="D174" i="21"/>
  <c r="E174" i="21"/>
  <c r="F174" i="21"/>
  <c r="G174" i="21"/>
  <c r="H174" i="21"/>
  <c r="I174" i="21"/>
  <c r="J174" i="21"/>
  <c r="K174" i="21"/>
  <c r="L174" i="21"/>
  <c r="M174" i="21"/>
  <c r="N174" i="21"/>
  <c r="O174" i="21"/>
  <c r="P174" i="21"/>
  <c r="Q174" i="21"/>
  <c r="R174" i="21"/>
  <c r="AC174" i="21"/>
  <c r="AD174" i="21"/>
  <c r="AE174" i="21"/>
  <c r="AF174" i="21"/>
  <c r="AG174" i="21"/>
  <c r="AH174" i="21"/>
  <c r="AI174" i="21"/>
  <c r="D175" i="21"/>
  <c r="E175" i="21"/>
  <c r="F175" i="21"/>
  <c r="G175" i="21"/>
  <c r="H175" i="21"/>
  <c r="I175" i="21"/>
  <c r="J175" i="21"/>
  <c r="K175" i="21"/>
  <c r="L175" i="21"/>
  <c r="M175" i="21"/>
  <c r="N175" i="21"/>
  <c r="O175" i="21"/>
  <c r="P175" i="21"/>
  <c r="Q175" i="21"/>
  <c r="R175" i="21"/>
  <c r="AC175" i="21"/>
  <c r="AD175" i="21"/>
  <c r="AE175" i="21"/>
  <c r="AF175" i="21"/>
  <c r="AG175" i="21"/>
  <c r="AH175" i="21"/>
  <c r="AI175" i="21"/>
  <c r="D176" i="21"/>
  <c r="E176" i="21"/>
  <c r="F176" i="21"/>
  <c r="G176" i="21"/>
  <c r="H176" i="21"/>
  <c r="I176" i="21"/>
  <c r="J176" i="21"/>
  <c r="K176" i="21"/>
  <c r="L176" i="21"/>
  <c r="M176" i="21"/>
  <c r="N176" i="21"/>
  <c r="O176" i="21"/>
  <c r="P176" i="21"/>
  <c r="Q176" i="21"/>
  <c r="R176" i="21"/>
  <c r="AC176" i="21"/>
  <c r="AD176" i="21"/>
  <c r="AE176" i="21"/>
  <c r="AF176" i="21"/>
  <c r="AG176" i="21"/>
  <c r="AH176" i="21"/>
  <c r="AI176" i="21"/>
  <c r="D177" i="21"/>
  <c r="E177" i="21"/>
  <c r="F177" i="21"/>
  <c r="G177" i="21"/>
  <c r="H177" i="21"/>
  <c r="I177" i="21"/>
  <c r="J177" i="21"/>
  <c r="K177" i="21"/>
  <c r="L177" i="21"/>
  <c r="M177" i="21"/>
  <c r="N177" i="21"/>
  <c r="O177" i="21"/>
  <c r="P177" i="21"/>
  <c r="Q177" i="21"/>
  <c r="R177" i="21"/>
  <c r="AC177" i="21"/>
  <c r="AD177" i="21"/>
  <c r="AE177" i="21"/>
  <c r="AF177" i="21"/>
  <c r="AG177" i="21"/>
  <c r="AH177" i="21"/>
  <c r="AI177" i="21"/>
  <c r="D178" i="21"/>
  <c r="E178" i="21"/>
  <c r="F178" i="21"/>
  <c r="G178" i="21"/>
  <c r="H178" i="21"/>
  <c r="I178" i="21"/>
  <c r="J178" i="21"/>
  <c r="K178" i="21"/>
  <c r="L178" i="21"/>
  <c r="M178" i="21"/>
  <c r="N178" i="21"/>
  <c r="O178" i="21"/>
  <c r="P178" i="21"/>
  <c r="Q178" i="21"/>
  <c r="R178" i="21"/>
  <c r="AC178" i="21"/>
  <c r="AD178" i="21"/>
  <c r="AE178" i="21"/>
  <c r="AF178" i="21"/>
  <c r="AG178" i="21"/>
  <c r="AH178" i="21"/>
  <c r="AI178" i="21"/>
  <c r="D179" i="21"/>
  <c r="E179" i="21"/>
  <c r="F179" i="21"/>
  <c r="G179" i="21"/>
  <c r="H179" i="21"/>
  <c r="I179" i="21"/>
  <c r="J179" i="21"/>
  <c r="K179" i="21"/>
  <c r="L179" i="21"/>
  <c r="M179" i="21"/>
  <c r="N179" i="21"/>
  <c r="O179" i="21"/>
  <c r="P179" i="21"/>
  <c r="Q179" i="21"/>
  <c r="R179" i="21"/>
  <c r="AC179" i="21"/>
  <c r="AD179" i="21"/>
  <c r="AE179" i="21"/>
  <c r="AF179" i="21"/>
  <c r="AG179" i="21"/>
  <c r="AH179" i="21"/>
  <c r="AI179" i="21"/>
  <c r="D180" i="21"/>
  <c r="E180" i="21"/>
  <c r="F180" i="21"/>
  <c r="G180" i="21"/>
  <c r="H180" i="21"/>
  <c r="I180" i="21"/>
  <c r="J180" i="21"/>
  <c r="K180" i="21"/>
  <c r="L180" i="21"/>
  <c r="M180" i="21"/>
  <c r="N180" i="21"/>
  <c r="O180" i="21"/>
  <c r="P180" i="21"/>
  <c r="Q180" i="21"/>
  <c r="R180" i="21"/>
  <c r="AC180" i="21"/>
  <c r="AD180" i="21"/>
  <c r="AE180" i="21"/>
  <c r="AF180" i="21"/>
  <c r="AG180" i="21"/>
  <c r="AH180" i="21"/>
  <c r="AI180" i="21"/>
  <c r="D181" i="21"/>
  <c r="E181" i="21"/>
  <c r="F181" i="21"/>
  <c r="G181" i="21"/>
  <c r="H181" i="21"/>
  <c r="I181" i="21"/>
  <c r="J181" i="21"/>
  <c r="K181" i="21"/>
  <c r="L181" i="21"/>
  <c r="M181" i="21"/>
  <c r="N181" i="21"/>
  <c r="O181" i="21"/>
  <c r="P181" i="21"/>
  <c r="Q181" i="21"/>
  <c r="R181" i="21"/>
  <c r="AC181" i="21"/>
  <c r="AD181" i="21"/>
  <c r="AE181" i="21"/>
  <c r="AF181" i="21"/>
  <c r="AG181" i="21"/>
  <c r="AH181" i="21"/>
  <c r="AI181" i="21"/>
  <c r="D182" i="21"/>
  <c r="E182" i="21"/>
  <c r="F182" i="21"/>
  <c r="G182" i="21"/>
  <c r="H182" i="21"/>
  <c r="I182" i="21"/>
  <c r="J182" i="21"/>
  <c r="K182" i="21"/>
  <c r="L182" i="21"/>
  <c r="M182" i="21"/>
  <c r="N182" i="21"/>
  <c r="O182" i="21"/>
  <c r="P182" i="21"/>
  <c r="Q182" i="21"/>
  <c r="R182" i="21"/>
  <c r="AC182" i="21"/>
  <c r="AD182" i="21"/>
  <c r="AE182" i="21"/>
  <c r="AF182" i="21"/>
  <c r="AG182" i="21"/>
  <c r="AH182" i="21"/>
  <c r="AI182" i="21"/>
  <c r="D183" i="21"/>
  <c r="E183" i="21"/>
  <c r="F183" i="21"/>
  <c r="G183" i="21"/>
  <c r="H183" i="21"/>
  <c r="I183" i="21"/>
  <c r="J183" i="21"/>
  <c r="K183" i="21"/>
  <c r="L183" i="21"/>
  <c r="M183" i="21"/>
  <c r="N183" i="21"/>
  <c r="O183" i="21"/>
  <c r="P183" i="21"/>
  <c r="Q183" i="21"/>
  <c r="R183" i="21"/>
  <c r="AC183" i="21"/>
  <c r="AD183" i="21"/>
  <c r="AE183" i="21"/>
  <c r="AF183" i="21"/>
  <c r="AG183" i="21"/>
  <c r="AH183" i="21"/>
  <c r="AI183" i="21"/>
  <c r="D184" i="21"/>
  <c r="E184" i="21"/>
  <c r="F184" i="21"/>
  <c r="G184" i="21"/>
  <c r="H184" i="21"/>
  <c r="I184" i="21"/>
  <c r="J184" i="21"/>
  <c r="K184" i="21"/>
  <c r="L184" i="21"/>
  <c r="M184" i="21"/>
  <c r="N184" i="21"/>
  <c r="O184" i="21"/>
  <c r="P184" i="21"/>
  <c r="Q184" i="21"/>
  <c r="R184" i="21"/>
  <c r="AC184" i="21"/>
  <c r="AD184" i="21"/>
  <c r="AE184" i="21"/>
  <c r="AF184" i="21"/>
  <c r="AG184" i="21"/>
  <c r="AH184" i="21"/>
  <c r="AI184" i="21"/>
  <c r="D185" i="21"/>
  <c r="E185" i="21"/>
  <c r="F185" i="21"/>
  <c r="G185" i="21"/>
  <c r="H185" i="21"/>
  <c r="I185" i="21"/>
  <c r="J185" i="21"/>
  <c r="K185" i="21"/>
  <c r="L185" i="21"/>
  <c r="M185" i="21"/>
  <c r="N185" i="21"/>
  <c r="O185" i="21"/>
  <c r="P185" i="21"/>
  <c r="Q185" i="21"/>
  <c r="R185" i="21"/>
  <c r="AC185" i="21"/>
  <c r="AD185" i="21"/>
  <c r="AE185" i="21"/>
  <c r="AF185" i="21"/>
  <c r="AG185" i="21"/>
  <c r="AH185" i="21"/>
  <c r="AI185" i="21"/>
  <c r="D186" i="21"/>
  <c r="E186" i="21"/>
  <c r="F186" i="21"/>
  <c r="G186" i="21"/>
  <c r="H186" i="21"/>
  <c r="I186" i="21"/>
  <c r="J186" i="21"/>
  <c r="K186" i="21"/>
  <c r="L186" i="21"/>
  <c r="M186" i="21"/>
  <c r="N186" i="21"/>
  <c r="O186" i="21"/>
  <c r="P186" i="21"/>
  <c r="Q186" i="21"/>
  <c r="R186" i="21"/>
  <c r="AC186" i="21"/>
  <c r="AD186" i="21"/>
  <c r="AE186" i="21"/>
  <c r="AF186" i="21"/>
  <c r="AG186" i="21"/>
  <c r="AH186" i="21"/>
  <c r="AI186" i="21"/>
  <c r="D187" i="21"/>
  <c r="E187" i="21"/>
  <c r="F187" i="21"/>
  <c r="G187" i="21"/>
  <c r="H187" i="21"/>
  <c r="I187" i="21"/>
  <c r="J187" i="21"/>
  <c r="K187" i="21"/>
  <c r="L187" i="21"/>
  <c r="M187" i="21"/>
  <c r="N187" i="21"/>
  <c r="O187" i="21"/>
  <c r="P187" i="21"/>
  <c r="Q187" i="21"/>
  <c r="R187" i="21"/>
  <c r="AC187" i="21"/>
  <c r="AD187" i="21"/>
  <c r="AE187" i="21"/>
  <c r="AF187" i="21"/>
  <c r="AG187" i="21"/>
  <c r="AH187" i="21"/>
  <c r="AI187" i="21"/>
  <c r="D188" i="21"/>
  <c r="E188" i="21"/>
  <c r="F188" i="21"/>
  <c r="G188" i="21"/>
  <c r="H188" i="21"/>
  <c r="I188" i="21"/>
  <c r="J188" i="21"/>
  <c r="K188" i="21"/>
  <c r="L188" i="21"/>
  <c r="M188" i="21"/>
  <c r="N188" i="21"/>
  <c r="O188" i="21"/>
  <c r="P188" i="21"/>
  <c r="Q188" i="21"/>
  <c r="R188" i="21"/>
  <c r="AC188" i="21"/>
  <c r="AD188" i="21"/>
  <c r="AE188" i="21"/>
  <c r="AF188" i="21"/>
  <c r="AG188" i="21"/>
  <c r="AH188" i="21"/>
  <c r="AI188" i="21"/>
  <c r="D189" i="21"/>
  <c r="E189" i="21"/>
  <c r="F189" i="21"/>
  <c r="G189" i="21"/>
  <c r="H189" i="21"/>
  <c r="I189" i="21"/>
  <c r="J189" i="21"/>
  <c r="K189" i="21"/>
  <c r="L189" i="21"/>
  <c r="M189" i="21"/>
  <c r="N189" i="21"/>
  <c r="O189" i="21"/>
  <c r="P189" i="21"/>
  <c r="Q189" i="21"/>
  <c r="R189" i="21"/>
  <c r="AC189" i="21"/>
  <c r="AD189" i="21"/>
  <c r="AE189" i="21"/>
  <c r="AF189" i="21"/>
  <c r="AG189" i="21"/>
  <c r="AH189" i="21"/>
  <c r="AI189" i="21"/>
  <c r="D190" i="21"/>
  <c r="E190" i="21"/>
  <c r="F190" i="21"/>
  <c r="G190" i="21"/>
  <c r="H190" i="21"/>
  <c r="I190" i="21"/>
  <c r="J190" i="21"/>
  <c r="K190" i="21"/>
  <c r="L190" i="21"/>
  <c r="M190" i="21"/>
  <c r="N190" i="21"/>
  <c r="O190" i="21"/>
  <c r="P190" i="21"/>
  <c r="Q190" i="21"/>
  <c r="R190" i="21"/>
  <c r="AC190" i="21"/>
  <c r="AD190" i="21"/>
  <c r="AE190" i="21"/>
  <c r="AF190" i="21"/>
  <c r="AG190" i="21"/>
  <c r="AH190" i="21"/>
  <c r="AI190" i="21"/>
  <c r="D191" i="21"/>
  <c r="E191" i="21"/>
  <c r="F191" i="21"/>
  <c r="G191" i="21"/>
  <c r="H191" i="21"/>
  <c r="I191" i="21"/>
  <c r="J191" i="21"/>
  <c r="K191" i="21"/>
  <c r="L191" i="21"/>
  <c r="M191" i="21"/>
  <c r="N191" i="21"/>
  <c r="O191" i="21"/>
  <c r="P191" i="21"/>
  <c r="Q191" i="21"/>
  <c r="R191" i="21"/>
  <c r="AC191" i="21"/>
  <c r="AD191" i="21"/>
  <c r="AE191" i="21"/>
  <c r="AF191" i="21"/>
  <c r="AG191" i="21"/>
  <c r="AH191" i="21"/>
  <c r="AI191" i="21"/>
  <c r="D192" i="21"/>
  <c r="E192" i="21"/>
  <c r="F192" i="21"/>
  <c r="G192" i="21"/>
  <c r="H192" i="21"/>
  <c r="I192" i="21"/>
  <c r="J192" i="21"/>
  <c r="K192" i="21"/>
  <c r="L192" i="21"/>
  <c r="M192" i="21"/>
  <c r="N192" i="21"/>
  <c r="O192" i="21"/>
  <c r="P192" i="21"/>
  <c r="Q192" i="21"/>
  <c r="R192" i="21"/>
  <c r="AC192" i="21"/>
  <c r="AD192" i="21"/>
  <c r="AE192" i="21"/>
  <c r="AF192" i="21"/>
  <c r="AG192" i="21"/>
  <c r="AH192" i="21"/>
  <c r="AI192" i="21"/>
  <c r="D193" i="21"/>
  <c r="E193" i="21"/>
  <c r="F193" i="21"/>
  <c r="G193" i="21"/>
  <c r="H193" i="21"/>
  <c r="I193" i="21"/>
  <c r="J193" i="21"/>
  <c r="K193" i="21"/>
  <c r="L193" i="21"/>
  <c r="M193" i="21"/>
  <c r="N193" i="21"/>
  <c r="O193" i="21"/>
  <c r="P193" i="21"/>
  <c r="Q193" i="21"/>
  <c r="R193" i="21"/>
  <c r="AC193" i="21"/>
  <c r="AD193" i="21"/>
  <c r="AE193" i="21"/>
  <c r="AF193" i="21"/>
  <c r="AG193" i="21"/>
  <c r="AH193" i="21"/>
  <c r="AI193" i="21"/>
  <c r="D194" i="21"/>
  <c r="E194" i="21"/>
  <c r="F194" i="21"/>
  <c r="G194" i="21"/>
  <c r="H194" i="21"/>
  <c r="I194" i="21"/>
  <c r="J194" i="21"/>
  <c r="K194" i="21"/>
  <c r="L194" i="21"/>
  <c r="M194" i="21"/>
  <c r="N194" i="21"/>
  <c r="O194" i="21"/>
  <c r="P194" i="21"/>
  <c r="Q194" i="21"/>
  <c r="R194" i="21"/>
  <c r="AC194" i="21"/>
  <c r="AD194" i="21"/>
  <c r="AE194" i="21"/>
  <c r="AF194" i="21"/>
  <c r="AG194" i="21"/>
  <c r="AH194" i="21"/>
  <c r="AI194" i="21"/>
  <c r="D195" i="21"/>
  <c r="E195" i="21"/>
  <c r="F195" i="21"/>
  <c r="G195" i="21"/>
  <c r="H195" i="21"/>
  <c r="I195" i="21"/>
  <c r="J195" i="21"/>
  <c r="K195" i="21"/>
  <c r="L195" i="21"/>
  <c r="M195" i="21"/>
  <c r="N195" i="21"/>
  <c r="O195" i="21"/>
  <c r="P195" i="21"/>
  <c r="Q195" i="21"/>
  <c r="R195" i="21"/>
  <c r="AC195" i="21"/>
  <c r="AD195" i="21"/>
  <c r="AE195" i="21"/>
  <c r="AF195" i="21"/>
  <c r="AG195" i="21"/>
  <c r="AH195" i="21"/>
  <c r="AI195" i="21"/>
  <c r="D196" i="21"/>
  <c r="E196" i="21"/>
  <c r="F196" i="21"/>
  <c r="G196" i="21"/>
  <c r="H196" i="21"/>
  <c r="I196" i="21"/>
  <c r="J196" i="21"/>
  <c r="K196" i="21"/>
  <c r="L196" i="21"/>
  <c r="M196" i="21"/>
  <c r="N196" i="21"/>
  <c r="O196" i="21"/>
  <c r="P196" i="21"/>
  <c r="Q196" i="21"/>
  <c r="R196" i="21"/>
  <c r="AC196" i="21"/>
  <c r="AD196" i="21"/>
  <c r="AE196" i="21"/>
  <c r="AF196" i="21"/>
  <c r="AG196" i="21"/>
  <c r="AH196" i="21"/>
  <c r="AI196" i="21"/>
  <c r="D197" i="21"/>
  <c r="E197" i="21"/>
  <c r="F197" i="21"/>
  <c r="G197" i="21"/>
  <c r="H197" i="21"/>
  <c r="I197" i="21"/>
  <c r="J197" i="21"/>
  <c r="K197" i="21"/>
  <c r="L197" i="21"/>
  <c r="M197" i="21"/>
  <c r="N197" i="21"/>
  <c r="O197" i="21"/>
  <c r="P197" i="21"/>
  <c r="Q197" i="21"/>
  <c r="R197" i="21"/>
  <c r="AC197" i="21"/>
  <c r="AD197" i="21"/>
  <c r="AE197" i="21"/>
  <c r="AF197" i="21"/>
  <c r="AG197" i="21"/>
  <c r="AH197" i="21"/>
  <c r="AI197" i="21"/>
  <c r="D198" i="21"/>
  <c r="E198" i="21"/>
  <c r="F198" i="21"/>
  <c r="G198" i="21"/>
  <c r="H198" i="21"/>
  <c r="I198" i="21"/>
  <c r="J198" i="21"/>
  <c r="K198" i="21"/>
  <c r="L198" i="21"/>
  <c r="M198" i="21"/>
  <c r="N198" i="21"/>
  <c r="O198" i="21"/>
  <c r="P198" i="21"/>
  <c r="Q198" i="21"/>
  <c r="R198" i="21"/>
  <c r="AC198" i="21"/>
  <c r="AD198" i="21"/>
  <c r="AE198" i="21"/>
  <c r="AF198" i="21"/>
  <c r="AG198" i="21"/>
  <c r="AH198" i="21"/>
  <c r="AI198" i="21"/>
  <c r="D199" i="21"/>
  <c r="E199" i="21"/>
  <c r="F199" i="21"/>
  <c r="G199" i="21"/>
  <c r="H199" i="21"/>
  <c r="I199" i="21"/>
  <c r="J199" i="21"/>
  <c r="K199" i="21"/>
  <c r="L199" i="21"/>
  <c r="M199" i="21"/>
  <c r="N199" i="21"/>
  <c r="O199" i="21"/>
  <c r="P199" i="21"/>
  <c r="Q199" i="21"/>
  <c r="R199" i="21"/>
  <c r="AC199" i="21"/>
  <c r="AD199" i="21"/>
  <c r="AE199" i="21"/>
  <c r="AF199" i="21"/>
  <c r="AG199" i="21"/>
  <c r="AH199" i="21"/>
  <c r="AI199" i="21"/>
  <c r="D200" i="21"/>
  <c r="E200" i="21"/>
  <c r="F200" i="21"/>
  <c r="G200" i="21"/>
  <c r="H200" i="21"/>
  <c r="I200" i="21"/>
  <c r="J200" i="21"/>
  <c r="K200" i="21"/>
  <c r="L200" i="21"/>
  <c r="M200" i="21"/>
  <c r="N200" i="21"/>
  <c r="O200" i="21"/>
  <c r="P200" i="21"/>
  <c r="Q200" i="21"/>
  <c r="R200" i="21"/>
  <c r="AC200" i="21"/>
  <c r="AD200" i="21"/>
  <c r="AE200" i="21"/>
  <c r="AF200" i="21"/>
  <c r="AG200" i="21"/>
  <c r="AH200" i="21"/>
  <c r="AI200" i="21"/>
  <c r="D201" i="21"/>
  <c r="E201" i="21"/>
  <c r="F201" i="21"/>
  <c r="G201" i="21"/>
  <c r="H201" i="21"/>
  <c r="I201" i="21"/>
  <c r="J201" i="21"/>
  <c r="K201" i="21"/>
  <c r="L201" i="21"/>
  <c r="M201" i="21"/>
  <c r="N201" i="21"/>
  <c r="O201" i="21"/>
  <c r="P201" i="21"/>
  <c r="Q201" i="21"/>
  <c r="R201" i="21"/>
  <c r="AC201" i="21"/>
  <c r="AD201" i="21"/>
  <c r="AE201" i="21"/>
  <c r="AF201" i="21"/>
  <c r="AG201" i="21"/>
  <c r="AH201" i="21"/>
  <c r="AI201" i="21"/>
  <c r="D202" i="21"/>
  <c r="E202" i="21"/>
  <c r="F202" i="21"/>
  <c r="G202" i="21"/>
  <c r="H202" i="21"/>
  <c r="I202" i="21"/>
  <c r="J202" i="21"/>
  <c r="K202" i="21"/>
  <c r="L202" i="21"/>
  <c r="M202" i="21"/>
  <c r="N202" i="21"/>
  <c r="O202" i="21"/>
  <c r="P202" i="21"/>
  <c r="Q202" i="21"/>
  <c r="R202" i="21"/>
  <c r="AC202" i="21"/>
  <c r="AD202" i="21"/>
  <c r="AE202" i="21"/>
  <c r="AF202" i="21"/>
  <c r="AG202" i="21"/>
  <c r="AH202" i="21"/>
  <c r="AI202" i="21"/>
  <c r="D203" i="21"/>
  <c r="E203" i="21"/>
  <c r="F203" i="21"/>
  <c r="G203" i="21"/>
  <c r="H203" i="21"/>
  <c r="I203" i="21"/>
  <c r="J203" i="21"/>
  <c r="K203" i="21"/>
  <c r="L203" i="21"/>
  <c r="M203" i="21"/>
  <c r="N203" i="21"/>
  <c r="O203" i="21"/>
  <c r="P203" i="21"/>
  <c r="Q203" i="21"/>
  <c r="R203" i="21"/>
  <c r="AC203" i="21"/>
  <c r="AD203" i="21"/>
  <c r="AE203" i="21"/>
  <c r="AF203" i="21"/>
  <c r="AG203" i="21"/>
  <c r="AH203" i="21"/>
  <c r="AI203" i="21"/>
  <c r="D204" i="21"/>
  <c r="E204" i="21"/>
  <c r="F204" i="21"/>
  <c r="G204" i="21"/>
  <c r="H204" i="21"/>
  <c r="I204" i="21"/>
  <c r="J204" i="21"/>
  <c r="K204" i="21"/>
  <c r="L204" i="21"/>
  <c r="M204" i="21"/>
  <c r="N204" i="21"/>
  <c r="O204" i="21"/>
  <c r="P204" i="21"/>
  <c r="Q204" i="21"/>
  <c r="R204" i="21"/>
  <c r="AC204" i="21"/>
  <c r="AD204" i="21"/>
  <c r="AE204" i="21"/>
  <c r="AF204" i="21"/>
  <c r="AG204" i="21"/>
  <c r="AH204" i="21"/>
  <c r="AI204" i="21"/>
  <c r="D205" i="21"/>
  <c r="E205" i="21"/>
  <c r="F205" i="21"/>
  <c r="G205" i="21"/>
  <c r="H205" i="21"/>
  <c r="I205" i="21"/>
  <c r="J205" i="21"/>
  <c r="K205" i="21"/>
  <c r="L205" i="21"/>
  <c r="M205" i="21"/>
  <c r="N205" i="21"/>
  <c r="O205" i="21"/>
  <c r="P205" i="21"/>
  <c r="Q205" i="21"/>
  <c r="R205" i="21"/>
  <c r="AC205" i="21"/>
  <c r="AD205" i="21"/>
  <c r="AE205" i="21"/>
  <c r="AF205" i="21"/>
  <c r="AG205" i="21"/>
  <c r="AH205" i="21"/>
  <c r="AI205" i="21"/>
  <c r="D206" i="21"/>
  <c r="E206" i="21"/>
  <c r="F206" i="21"/>
  <c r="G206" i="21"/>
  <c r="H206" i="21"/>
  <c r="I206" i="21"/>
  <c r="J206" i="21"/>
  <c r="K206" i="21"/>
  <c r="L206" i="21"/>
  <c r="M206" i="21"/>
  <c r="N206" i="21"/>
  <c r="O206" i="21"/>
  <c r="P206" i="21"/>
  <c r="Q206" i="21"/>
  <c r="R206" i="21"/>
  <c r="AC206" i="21"/>
  <c r="AD206" i="21"/>
  <c r="AE206" i="21"/>
  <c r="AF206" i="21"/>
  <c r="AG206" i="21"/>
  <c r="AH206" i="21"/>
  <c r="AI206" i="21"/>
  <c r="D207" i="21"/>
  <c r="E207" i="21"/>
  <c r="F207" i="21"/>
  <c r="G207" i="21"/>
  <c r="H207" i="21"/>
  <c r="I207" i="21"/>
  <c r="J207" i="21"/>
  <c r="K207" i="21"/>
  <c r="L207" i="21"/>
  <c r="M207" i="21"/>
  <c r="N207" i="21"/>
  <c r="O207" i="21"/>
  <c r="P207" i="21"/>
  <c r="Q207" i="21"/>
  <c r="R207" i="21"/>
  <c r="AC207" i="21"/>
  <c r="AD207" i="21"/>
  <c r="AE207" i="21"/>
  <c r="AF207" i="21"/>
  <c r="AG207" i="21"/>
  <c r="AH207" i="21"/>
  <c r="AI207" i="21"/>
  <c r="D208" i="21"/>
  <c r="E208" i="21"/>
  <c r="F208" i="21"/>
  <c r="G208" i="21"/>
  <c r="H208" i="21"/>
  <c r="I208" i="21"/>
  <c r="J208" i="21"/>
  <c r="K208" i="21"/>
  <c r="L208" i="21"/>
  <c r="M208" i="21"/>
  <c r="N208" i="21"/>
  <c r="O208" i="21"/>
  <c r="P208" i="21"/>
  <c r="Q208" i="21"/>
  <c r="R208" i="21"/>
  <c r="AC208" i="21"/>
  <c r="AD208" i="21"/>
  <c r="AE208" i="21"/>
  <c r="AF208" i="21"/>
  <c r="AG208" i="21"/>
  <c r="AH208" i="21"/>
  <c r="AI208" i="21"/>
  <c r="D209" i="21"/>
  <c r="E209" i="21"/>
  <c r="F209" i="21"/>
  <c r="G209" i="21"/>
  <c r="H209" i="21"/>
  <c r="I209" i="21"/>
  <c r="J209" i="21"/>
  <c r="K209" i="21"/>
  <c r="L209" i="21"/>
  <c r="M209" i="21"/>
  <c r="N209" i="21"/>
  <c r="O209" i="21"/>
  <c r="P209" i="21"/>
  <c r="Q209" i="21"/>
  <c r="R209" i="21"/>
  <c r="AC209" i="21"/>
  <c r="AD209" i="21"/>
  <c r="AE209" i="21"/>
  <c r="AF209" i="21"/>
  <c r="AG209" i="21"/>
  <c r="AH209" i="21"/>
  <c r="AI209" i="21"/>
  <c r="D210" i="21"/>
  <c r="E210" i="21"/>
  <c r="F210" i="21"/>
  <c r="G210" i="21"/>
  <c r="H210" i="21"/>
  <c r="I210" i="21"/>
  <c r="J210" i="21"/>
  <c r="K210" i="21"/>
  <c r="L210" i="21"/>
  <c r="M210" i="21"/>
  <c r="N210" i="21"/>
  <c r="O210" i="21"/>
  <c r="P210" i="21"/>
  <c r="Q210" i="21"/>
  <c r="R210" i="21"/>
  <c r="AC210" i="21"/>
  <c r="AD210" i="21"/>
  <c r="AE210" i="21"/>
  <c r="AF210" i="21"/>
  <c r="AG210" i="21"/>
  <c r="AH210" i="21"/>
  <c r="AI210" i="21"/>
  <c r="D211" i="21"/>
  <c r="E211" i="21"/>
  <c r="F211" i="21"/>
  <c r="G211" i="21"/>
  <c r="H211" i="21"/>
  <c r="I211" i="21"/>
  <c r="J211" i="21"/>
  <c r="K211" i="21"/>
  <c r="L211" i="21"/>
  <c r="M211" i="21"/>
  <c r="N211" i="21"/>
  <c r="O211" i="21"/>
  <c r="P211" i="21"/>
  <c r="Q211" i="21"/>
  <c r="R211" i="21"/>
  <c r="AC211" i="21"/>
  <c r="AD211" i="21"/>
  <c r="AE211" i="21"/>
  <c r="AF211" i="21"/>
  <c r="AG211" i="21"/>
  <c r="AH211" i="21"/>
  <c r="AI211" i="21"/>
  <c r="D212" i="21"/>
  <c r="E212" i="21"/>
  <c r="F212" i="21"/>
  <c r="G212" i="21"/>
  <c r="H212" i="21"/>
  <c r="I212" i="21"/>
  <c r="J212" i="21"/>
  <c r="K212" i="21"/>
  <c r="L212" i="21"/>
  <c r="M212" i="21"/>
  <c r="N212" i="21"/>
  <c r="O212" i="21"/>
  <c r="P212" i="21"/>
  <c r="Q212" i="21"/>
  <c r="R212" i="21"/>
  <c r="AC212" i="21"/>
  <c r="AD212" i="21"/>
  <c r="AE212" i="21"/>
  <c r="AF212" i="21"/>
  <c r="AG212" i="21"/>
  <c r="AH212" i="21"/>
  <c r="AI212" i="21"/>
  <c r="D213" i="21"/>
  <c r="E213" i="21"/>
  <c r="F213" i="21"/>
  <c r="G213" i="21"/>
  <c r="H213" i="21"/>
  <c r="I213" i="21"/>
  <c r="J213" i="21"/>
  <c r="K213" i="21"/>
  <c r="L213" i="21"/>
  <c r="M213" i="21"/>
  <c r="N213" i="21"/>
  <c r="O213" i="21"/>
  <c r="P213" i="21"/>
  <c r="Q213" i="21"/>
  <c r="R213" i="21"/>
  <c r="AC213" i="21"/>
  <c r="AD213" i="21"/>
  <c r="AE213" i="21"/>
  <c r="AF213" i="21"/>
  <c r="AG213" i="21"/>
  <c r="AH213" i="21"/>
  <c r="AI213" i="21"/>
  <c r="D214" i="21"/>
  <c r="E214" i="21"/>
  <c r="F214" i="21"/>
  <c r="G214" i="21"/>
  <c r="H214" i="21"/>
  <c r="I214" i="21"/>
  <c r="J214" i="21"/>
  <c r="K214" i="21"/>
  <c r="L214" i="21"/>
  <c r="M214" i="21"/>
  <c r="N214" i="21"/>
  <c r="O214" i="21"/>
  <c r="P214" i="21"/>
  <c r="Q214" i="21"/>
  <c r="R214" i="21"/>
  <c r="AC214" i="21"/>
  <c r="AD214" i="21"/>
  <c r="AE214" i="21"/>
  <c r="AF214" i="21"/>
  <c r="AG214" i="21"/>
  <c r="AH214" i="21"/>
  <c r="AI214" i="21"/>
  <c r="D215" i="21"/>
  <c r="E215" i="21"/>
  <c r="F215" i="21"/>
  <c r="G215" i="21"/>
  <c r="H215" i="21"/>
  <c r="I215" i="21"/>
  <c r="J215" i="21"/>
  <c r="K215" i="21"/>
  <c r="L215" i="21"/>
  <c r="M215" i="21"/>
  <c r="N215" i="21"/>
  <c r="O215" i="21"/>
  <c r="P215" i="21"/>
  <c r="Q215" i="21"/>
  <c r="R215" i="21"/>
  <c r="AC215" i="21"/>
  <c r="AD215" i="21"/>
  <c r="AE215" i="21"/>
  <c r="AF215" i="21"/>
  <c r="AG215" i="21"/>
  <c r="AH215" i="21"/>
  <c r="AI215" i="21"/>
  <c r="D216" i="21"/>
  <c r="E216" i="21"/>
  <c r="F216" i="21"/>
  <c r="G216" i="21"/>
  <c r="H216" i="21"/>
  <c r="I216" i="21"/>
  <c r="J216" i="21"/>
  <c r="K216" i="21"/>
  <c r="L216" i="21"/>
  <c r="M216" i="21"/>
  <c r="N216" i="21"/>
  <c r="O216" i="21"/>
  <c r="P216" i="21"/>
  <c r="Q216" i="21"/>
  <c r="R216" i="21"/>
  <c r="AC216" i="21"/>
  <c r="AD216" i="21"/>
  <c r="AE216" i="21"/>
  <c r="AF216" i="21"/>
  <c r="AG216" i="21"/>
  <c r="AH216" i="21"/>
  <c r="AI216" i="21"/>
  <c r="D217" i="21"/>
  <c r="E217" i="21"/>
  <c r="F217" i="21"/>
  <c r="G217" i="21"/>
  <c r="H217" i="21"/>
  <c r="I217" i="21"/>
  <c r="J217" i="21"/>
  <c r="K217" i="21"/>
  <c r="L217" i="21"/>
  <c r="M217" i="21"/>
  <c r="N217" i="21"/>
  <c r="O217" i="21"/>
  <c r="P217" i="21"/>
  <c r="Q217" i="21"/>
  <c r="R217" i="21"/>
  <c r="AC217" i="21"/>
  <c r="AD217" i="21"/>
  <c r="AE217" i="21"/>
  <c r="AF217" i="21"/>
  <c r="AG217" i="21"/>
  <c r="AH217" i="21"/>
  <c r="AI217" i="21"/>
  <c r="D218" i="21"/>
  <c r="E218" i="21"/>
  <c r="F218" i="21"/>
  <c r="G218" i="21"/>
  <c r="H218" i="21"/>
  <c r="I218" i="21"/>
  <c r="J218" i="21"/>
  <c r="K218" i="21"/>
  <c r="L218" i="21"/>
  <c r="M218" i="21"/>
  <c r="N218" i="21"/>
  <c r="O218" i="21"/>
  <c r="P218" i="21"/>
  <c r="Q218" i="21"/>
  <c r="R218" i="21"/>
  <c r="AC218" i="21"/>
  <c r="AD218" i="21"/>
  <c r="AE218" i="21"/>
  <c r="AF218" i="21"/>
  <c r="AG218" i="21"/>
  <c r="AH218" i="21"/>
  <c r="AI218" i="21"/>
  <c r="D219" i="21"/>
  <c r="E219" i="21"/>
  <c r="F219" i="21"/>
  <c r="G219" i="21"/>
  <c r="H219" i="21"/>
  <c r="I219" i="21"/>
  <c r="J219" i="21"/>
  <c r="K219" i="21"/>
  <c r="L219" i="21"/>
  <c r="M219" i="21"/>
  <c r="N219" i="21"/>
  <c r="O219" i="21"/>
  <c r="P219" i="21"/>
  <c r="Q219" i="21"/>
  <c r="R219" i="21"/>
  <c r="AC219" i="21"/>
  <c r="AD219" i="21"/>
  <c r="AE219" i="21"/>
  <c r="AF219" i="21"/>
  <c r="AG219" i="21"/>
  <c r="AH219" i="21"/>
  <c r="AI219" i="21"/>
  <c r="D220" i="21"/>
  <c r="E220" i="21"/>
  <c r="F220" i="21"/>
  <c r="G220" i="21"/>
  <c r="H220" i="21"/>
  <c r="I220" i="21"/>
  <c r="J220" i="21"/>
  <c r="K220" i="21"/>
  <c r="L220" i="21"/>
  <c r="M220" i="21"/>
  <c r="N220" i="21"/>
  <c r="O220" i="21"/>
  <c r="P220" i="21"/>
  <c r="Q220" i="21"/>
  <c r="R220" i="21"/>
  <c r="AC220" i="21"/>
  <c r="AD220" i="21"/>
  <c r="AE220" i="21"/>
  <c r="AF220" i="21"/>
  <c r="AG220" i="21"/>
  <c r="AH220" i="21"/>
  <c r="AI220" i="21"/>
  <c r="D221" i="21"/>
  <c r="E221" i="21"/>
  <c r="F221" i="21"/>
  <c r="G221" i="21"/>
  <c r="H221" i="21"/>
  <c r="I221" i="21"/>
  <c r="J221" i="21"/>
  <c r="K221" i="21"/>
  <c r="L221" i="21"/>
  <c r="M221" i="21"/>
  <c r="N221" i="21"/>
  <c r="O221" i="21"/>
  <c r="P221" i="21"/>
  <c r="Q221" i="21"/>
  <c r="R221" i="21"/>
  <c r="AC221" i="21"/>
  <c r="AD221" i="21"/>
  <c r="AE221" i="21"/>
  <c r="AF221" i="21"/>
  <c r="AG221" i="21"/>
  <c r="AH221" i="21"/>
  <c r="AI221" i="21"/>
  <c r="D222" i="21"/>
  <c r="E222" i="21"/>
  <c r="F222" i="21"/>
  <c r="G222" i="21"/>
  <c r="H222" i="21"/>
  <c r="I222" i="21"/>
  <c r="J222" i="21"/>
  <c r="K222" i="21"/>
  <c r="L222" i="21"/>
  <c r="M222" i="21"/>
  <c r="N222" i="21"/>
  <c r="O222" i="21"/>
  <c r="P222" i="21"/>
  <c r="Q222" i="21"/>
  <c r="R222" i="21"/>
  <c r="AC222" i="21"/>
  <c r="AD222" i="21"/>
  <c r="AE222" i="21"/>
  <c r="AF222" i="21"/>
  <c r="AG222" i="21"/>
  <c r="AH222" i="21"/>
  <c r="AI222" i="21"/>
  <c r="D223" i="21"/>
  <c r="E223" i="21"/>
  <c r="F223" i="21"/>
  <c r="G223" i="21"/>
  <c r="H223" i="21"/>
  <c r="I223" i="21"/>
  <c r="J223" i="21"/>
  <c r="K223" i="21"/>
  <c r="L223" i="21"/>
  <c r="M223" i="21"/>
  <c r="N223" i="21"/>
  <c r="O223" i="21"/>
  <c r="P223" i="21"/>
  <c r="Q223" i="21"/>
  <c r="R223" i="21"/>
  <c r="AC223" i="21"/>
  <c r="AD223" i="21"/>
  <c r="AE223" i="21"/>
  <c r="AF223" i="21"/>
  <c r="AG223" i="21"/>
  <c r="AH223" i="21"/>
  <c r="AI223" i="21"/>
  <c r="D224" i="21"/>
  <c r="E224" i="21"/>
  <c r="F224" i="21"/>
  <c r="G224" i="21"/>
  <c r="H224" i="21"/>
  <c r="I224" i="21"/>
  <c r="J224" i="21"/>
  <c r="K224" i="21"/>
  <c r="L224" i="21"/>
  <c r="M224" i="21"/>
  <c r="N224" i="21"/>
  <c r="O224" i="21"/>
  <c r="P224" i="21"/>
  <c r="Q224" i="21"/>
  <c r="R224" i="21"/>
  <c r="AC224" i="21"/>
  <c r="AD224" i="21"/>
  <c r="AE224" i="21"/>
  <c r="AF224" i="21"/>
  <c r="AG224" i="21"/>
  <c r="AH224" i="21"/>
  <c r="AI224" i="21"/>
  <c r="D225" i="21"/>
  <c r="E225" i="21"/>
  <c r="F225" i="21"/>
  <c r="G225" i="21"/>
  <c r="H225" i="21"/>
  <c r="I225" i="21"/>
  <c r="J225" i="21"/>
  <c r="K225" i="21"/>
  <c r="L225" i="21"/>
  <c r="M225" i="21"/>
  <c r="N225" i="21"/>
  <c r="O225" i="21"/>
  <c r="P225" i="21"/>
  <c r="Q225" i="21"/>
  <c r="R225" i="21"/>
  <c r="AC225" i="21"/>
  <c r="AD225" i="21"/>
  <c r="AE225" i="21"/>
  <c r="AF225" i="21"/>
  <c r="AG225" i="21"/>
  <c r="AH225" i="21"/>
  <c r="AI225" i="21"/>
  <c r="D226" i="21"/>
  <c r="E226" i="21"/>
  <c r="F226" i="21"/>
  <c r="G226" i="21"/>
  <c r="H226" i="21"/>
  <c r="I226" i="21"/>
  <c r="J226" i="21"/>
  <c r="K226" i="21"/>
  <c r="L226" i="21"/>
  <c r="M226" i="21"/>
  <c r="N226" i="21"/>
  <c r="O226" i="21"/>
  <c r="P226" i="21"/>
  <c r="Q226" i="21"/>
  <c r="R226" i="21"/>
  <c r="AC226" i="21"/>
  <c r="AD226" i="21"/>
  <c r="AE226" i="21"/>
  <c r="AF226" i="21"/>
  <c r="AG226" i="21"/>
  <c r="AH226" i="21"/>
  <c r="AI226" i="21"/>
  <c r="D227" i="21"/>
  <c r="E227" i="21"/>
  <c r="F227" i="21"/>
  <c r="G227" i="21"/>
  <c r="H227" i="21"/>
  <c r="I227" i="21"/>
  <c r="J227" i="21"/>
  <c r="K227" i="21"/>
  <c r="L227" i="21"/>
  <c r="M227" i="21"/>
  <c r="N227" i="21"/>
  <c r="O227" i="21"/>
  <c r="P227" i="21"/>
  <c r="Q227" i="21"/>
  <c r="R227" i="21"/>
  <c r="AC227" i="21"/>
  <c r="AD227" i="21"/>
  <c r="AE227" i="21"/>
  <c r="AF227" i="21"/>
  <c r="AG227" i="21"/>
  <c r="AH227" i="21"/>
  <c r="AI227" i="21"/>
  <c r="D228" i="21"/>
  <c r="E228" i="21"/>
  <c r="F228" i="21"/>
  <c r="G228" i="21"/>
  <c r="H228" i="21"/>
  <c r="I228" i="21"/>
  <c r="J228" i="21"/>
  <c r="K228" i="21"/>
  <c r="L228" i="21"/>
  <c r="M228" i="21"/>
  <c r="N228" i="21"/>
  <c r="O228" i="21"/>
  <c r="P228" i="21"/>
  <c r="Q228" i="21"/>
  <c r="R228" i="21"/>
  <c r="AC228" i="21"/>
  <c r="AD228" i="21"/>
  <c r="AE228" i="21"/>
  <c r="AF228" i="21"/>
  <c r="AG228" i="21"/>
  <c r="AH228" i="21"/>
  <c r="AI228" i="21"/>
  <c r="D229" i="21"/>
  <c r="E229" i="21"/>
  <c r="F229" i="21"/>
  <c r="G229" i="21"/>
  <c r="H229" i="21"/>
  <c r="I229" i="21"/>
  <c r="J229" i="21"/>
  <c r="K229" i="21"/>
  <c r="L229" i="21"/>
  <c r="M229" i="21"/>
  <c r="N229" i="21"/>
  <c r="O229" i="21"/>
  <c r="P229" i="21"/>
  <c r="Q229" i="21"/>
  <c r="R229" i="21"/>
  <c r="AC229" i="21"/>
  <c r="AD229" i="21"/>
  <c r="AE229" i="21"/>
  <c r="AF229" i="21"/>
  <c r="AG229" i="21"/>
  <c r="AH229" i="21"/>
  <c r="AI229" i="21"/>
  <c r="D230" i="21"/>
  <c r="E230" i="21"/>
  <c r="F230" i="21"/>
  <c r="G230" i="21"/>
  <c r="H230" i="21"/>
  <c r="I230" i="21"/>
  <c r="J230" i="21"/>
  <c r="K230" i="21"/>
  <c r="L230" i="21"/>
  <c r="M230" i="21"/>
  <c r="N230" i="21"/>
  <c r="O230" i="21"/>
  <c r="P230" i="21"/>
  <c r="Q230" i="21"/>
  <c r="R230" i="21"/>
  <c r="AC230" i="21"/>
  <c r="AD230" i="21"/>
  <c r="AE230" i="21"/>
  <c r="AF230" i="21"/>
  <c r="AG230" i="21"/>
  <c r="AH230" i="21"/>
  <c r="AI230" i="21"/>
  <c r="D231" i="21"/>
  <c r="E231" i="21"/>
  <c r="F231" i="21"/>
  <c r="G231" i="21"/>
  <c r="H231" i="21"/>
  <c r="I231" i="21"/>
  <c r="J231" i="21"/>
  <c r="K231" i="21"/>
  <c r="L231" i="21"/>
  <c r="M231" i="21"/>
  <c r="N231" i="21"/>
  <c r="O231" i="21"/>
  <c r="P231" i="21"/>
  <c r="Q231" i="21"/>
  <c r="R231" i="21"/>
  <c r="AC231" i="21"/>
  <c r="AD231" i="21"/>
  <c r="AE231" i="21"/>
  <c r="AF231" i="21"/>
  <c r="AG231" i="21"/>
  <c r="AH231" i="21"/>
  <c r="AI231" i="21"/>
  <c r="D232" i="21"/>
  <c r="E232" i="21"/>
  <c r="F232" i="21"/>
  <c r="G232" i="21"/>
  <c r="H232" i="21"/>
  <c r="I232" i="21"/>
  <c r="J232" i="21"/>
  <c r="K232" i="21"/>
  <c r="L232" i="21"/>
  <c r="M232" i="21"/>
  <c r="N232" i="21"/>
  <c r="O232" i="21"/>
  <c r="P232" i="21"/>
  <c r="Q232" i="21"/>
  <c r="R232" i="21"/>
  <c r="AC232" i="21"/>
  <c r="AD232" i="21"/>
  <c r="AE232" i="21"/>
  <c r="AF232" i="21"/>
  <c r="AG232" i="21"/>
  <c r="AH232" i="21"/>
  <c r="AI232" i="21"/>
  <c r="D233" i="21"/>
  <c r="E233" i="21"/>
  <c r="F233" i="21"/>
  <c r="G233" i="21"/>
  <c r="H233" i="21"/>
  <c r="I233" i="21"/>
  <c r="J233" i="21"/>
  <c r="K233" i="21"/>
  <c r="L233" i="21"/>
  <c r="M233" i="21"/>
  <c r="N233" i="21"/>
  <c r="O233" i="21"/>
  <c r="P233" i="21"/>
  <c r="Q233" i="21"/>
  <c r="R233" i="21"/>
  <c r="AC233" i="21"/>
  <c r="AD233" i="21"/>
  <c r="AE233" i="21"/>
  <c r="AF233" i="21"/>
  <c r="AG233" i="21"/>
  <c r="AH233" i="21"/>
  <c r="AI233" i="21"/>
  <c r="D234" i="21"/>
  <c r="E234" i="21"/>
  <c r="F234" i="21"/>
  <c r="G234" i="21"/>
  <c r="H234" i="21"/>
  <c r="I234" i="21"/>
  <c r="J234" i="21"/>
  <c r="K234" i="21"/>
  <c r="L234" i="21"/>
  <c r="M234" i="21"/>
  <c r="N234" i="21"/>
  <c r="O234" i="21"/>
  <c r="P234" i="21"/>
  <c r="Q234" i="21"/>
  <c r="R234" i="21"/>
  <c r="AC234" i="21"/>
  <c r="AD234" i="21"/>
  <c r="AE234" i="21"/>
  <c r="AF234" i="21"/>
  <c r="AG234" i="21"/>
  <c r="AH234" i="21"/>
  <c r="AI234" i="21"/>
  <c r="D235" i="21"/>
  <c r="E235" i="21"/>
  <c r="F235" i="21"/>
  <c r="G235" i="21"/>
  <c r="H235" i="21"/>
  <c r="I235" i="21"/>
  <c r="J235" i="21"/>
  <c r="K235" i="21"/>
  <c r="L235" i="21"/>
  <c r="M235" i="21"/>
  <c r="N235" i="21"/>
  <c r="O235" i="21"/>
  <c r="P235" i="21"/>
  <c r="Q235" i="21"/>
  <c r="R235" i="21"/>
  <c r="AC235" i="21"/>
  <c r="AD235" i="21"/>
  <c r="AE235" i="21"/>
  <c r="AF235" i="21"/>
  <c r="AG235" i="21"/>
  <c r="AH235" i="21"/>
  <c r="AI235" i="21"/>
  <c r="D236" i="21"/>
  <c r="E236" i="21"/>
  <c r="F236" i="21"/>
  <c r="G236" i="21"/>
  <c r="H236" i="21"/>
  <c r="I236" i="21"/>
  <c r="J236" i="21"/>
  <c r="K236" i="21"/>
  <c r="L236" i="21"/>
  <c r="M236" i="21"/>
  <c r="N236" i="21"/>
  <c r="O236" i="21"/>
  <c r="P236" i="21"/>
  <c r="Q236" i="21"/>
  <c r="R236" i="21"/>
  <c r="AC236" i="21"/>
  <c r="AD236" i="21"/>
  <c r="AE236" i="21"/>
  <c r="AF236" i="21"/>
  <c r="AG236" i="21"/>
  <c r="AH236" i="21"/>
  <c r="AI236" i="21"/>
  <c r="D237" i="21"/>
  <c r="E237" i="21"/>
  <c r="F237" i="21"/>
  <c r="G237" i="21"/>
  <c r="H237" i="21"/>
  <c r="I237" i="21"/>
  <c r="J237" i="21"/>
  <c r="K237" i="21"/>
  <c r="L237" i="21"/>
  <c r="M237" i="21"/>
  <c r="N237" i="21"/>
  <c r="O237" i="21"/>
  <c r="P237" i="21"/>
  <c r="Q237" i="21"/>
  <c r="R237" i="21"/>
  <c r="AC237" i="21"/>
  <c r="AD237" i="21"/>
  <c r="AE237" i="21"/>
  <c r="AF237" i="21"/>
  <c r="AG237" i="21"/>
  <c r="AH237" i="21"/>
  <c r="AI237" i="21"/>
  <c r="D238" i="21"/>
  <c r="E238" i="21"/>
  <c r="F238" i="21"/>
  <c r="G238" i="21"/>
  <c r="H238" i="21"/>
  <c r="I238" i="21"/>
  <c r="J238" i="21"/>
  <c r="K238" i="21"/>
  <c r="L238" i="21"/>
  <c r="M238" i="21"/>
  <c r="N238" i="21"/>
  <c r="O238" i="21"/>
  <c r="P238" i="21"/>
  <c r="Q238" i="21"/>
  <c r="R238" i="21"/>
  <c r="AC238" i="21"/>
  <c r="AD238" i="21"/>
  <c r="AE238" i="21"/>
  <c r="AF238" i="21"/>
  <c r="AG238" i="21"/>
  <c r="AH238" i="21"/>
  <c r="AI238" i="21"/>
  <c r="D239" i="21"/>
  <c r="E239" i="21"/>
  <c r="F239" i="21"/>
  <c r="G239" i="21"/>
  <c r="H239" i="21"/>
  <c r="I239" i="21"/>
  <c r="J239" i="21"/>
  <c r="K239" i="21"/>
  <c r="L239" i="21"/>
  <c r="M239" i="21"/>
  <c r="N239" i="21"/>
  <c r="O239" i="21"/>
  <c r="P239" i="21"/>
  <c r="Q239" i="21"/>
  <c r="R239" i="21"/>
  <c r="AC239" i="21"/>
  <c r="AD239" i="21"/>
  <c r="AE239" i="21"/>
  <c r="AF239" i="21"/>
  <c r="AG239" i="21"/>
  <c r="AH239" i="21"/>
  <c r="AI239" i="21"/>
  <c r="D240" i="21"/>
  <c r="E240" i="21"/>
  <c r="F240" i="21"/>
  <c r="G240" i="21"/>
  <c r="H240" i="21"/>
  <c r="I240" i="21"/>
  <c r="J240" i="21"/>
  <c r="K240" i="21"/>
  <c r="L240" i="21"/>
  <c r="M240" i="21"/>
  <c r="N240" i="21"/>
  <c r="O240" i="21"/>
  <c r="P240" i="21"/>
  <c r="Q240" i="21"/>
  <c r="R240" i="21"/>
  <c r="AC240" i="21"/>
  <c r="AD240" i="21"/>
  <c r="AE240" i="21"/>
  <c r="AF240" i="21"/>
  <c r="AG240" i="21"/>
  <c r="AH240" i="21"/>
  <c r="AI240" i="21"/>
  <c r="D241" i="21"/>
  <c r="E241" i="21"/>
  <c r="F241" i="21"/>
  <c r="G241" i="21"/>
  <c r="H241" i="21"/>
  <c r="I241" i="21"/>
  <c r="J241" i="21"/>
  <c r="K241" i="21"/>
  <c r="L241" i="21"/>
  <c r="M241" i="21"/>
  <c r="N241" i="21"/>
  <c r="O241" i="21"/>
  <c r="P241" i="21"/>
  <c r="Q241" i="21"/>
  <c r="R241" i="21"/>
  <c r="AC241" i="21"/>
  <c r="AD241" i="21"/>
  <c r="AE241" i="21"/>
  <c r="AF241" i="21"/>
  <c r="AG241" i="21"/>
  <c r="AH241" i="21"/>
  <c r="AI241" i="21"/>
  <c r="D242" i="21"/>
  <c r="E242" i="21"/>
  <c r="F242" i="21"/>
  <c r="G242" i="21"/>
  <c r="H242" i="21"/>
  <c r="I242" i="21"/>
  <c r="J242" i="21"/>
  <c r="K242" i="21"/>
  <c r="L242" i="21"/>
  <c r="M242" i="21"/>
  <c r="N242" i="21"/>
  <c r="O242" i="21"/>
  <c r="P242" i="21"/>
  <c r="Q242" i="21"/>
  <c r="R242" i="21"/>
  <c r="AC242" i="21"/>
  <c r="AD242" i="21"/>
  <c r="AE242" i="21"/>
  <c r="AF242" i="21"/>
  <c r="AG242" i="21"/>
  <c r="AH242" i="21"/>
  <c r="AI242" i="21"/>
  <c r="D243" i="21"/>
  <c r="E243" i="21"/>
  <c r="F243" i="21"/>
  <c r="G243" i="21"/>
  <c r="H243" i="21"/>
  <c r="I243" i="21"/>
  <c r="J243" i="21"/>
  <c r="K243" i="21"/>
  <c r="L243" i="21"/>
  <c r="M243" i="21"/>
  <c r="N243" i="21"/>
  <c r="O243" i="21"/>
  <c r="P243" i="21"/>
  <c r="Q243" i="21"/>
  <c r="R243" i="21"/>
  <c r="AC243" i="21"/>
  <c r="AD243" i="21"/>
  <c r="AE243" i="21"/>
  <c r="AF243" i="21"/>
  <c r="AG243" i="21"/>
  <c r="AH243" i="21"/>
  <c r="AI243" i="21"/>
  <c r="D244" i="21"/>
  <c r="E244" i="21"/>
  <c r="F244" i="21"/>
  <c r="G244" i="21"/>
  <c r="H244" i="21"/>
  <c r="I244" i="21"/>
  <c r="J244" i="21"/>
  <c r="K244" i="21"/>
  <c r="L244" i="21"/>
  <c r="M244" i="21"/>
  <c r="N244" i="21"/>
  <c r="O244" i="21"/>
  <c r="P244" i="21"/>
  <c r="Q244" i="21"/>
  <c r="R244" i="21"/>
  <c r="AC244" i="21"/>
  <c r="AD244" i="21"/>
  <c r="AE244" i="21"/>
  <c r="AF244" i="21"/>
  <c r="AG244" i="21"/>
  <c r="AH244" i="21"/>
  <c r="AI244" i="21"/>
  <c r="D245" i="21"/>
  <c r="E245" i="21"/>
  <c r="F245" i="21"/>
  <c r="G245" i="21"/>
  <c r="H245" i="21"/>
  <c r="I245" i="21"/>
  <c r="J245" i="21"/>
  <c r="K245" i="21"/>
  <c r="L245" i="21"/>
  <c r="M245" i="21"/>
  <c r="N245" i="21"/>
  <c r="O245" i="21"/>
  <c r="P245" i="21"/>
  <c r="Q245" i="21"/>
  <c r="R245" i="21"/>
  <c r="AC245" i="21"/>
  <c r="AD245" i="21"/>
  <c r="AE245" i="21"/>
  <c r="AF245" i="21"/>
  <c r="AG245" i="21"/>
  <c r="AH245" i="21"/>
  <c r="AI245" i="21"/>
  <c r="D246" i="21"/>
  <c r="E246" i="21"/>
  <c r="F246" i="21"/>
  <c r="G246" i="21"/>
  <c r="H246" i="21"/>
  <c r="I246" i="21"/>
  <c r="J246" i="21"/>
  <c r="K246" i="21"/>
  <c r="L246" i="21"/>
  <c r="M246" i="21"/>
  <c r="N246" i="21"/>
  <c r="O246" i="21"/>
  <c r="P246" i="21"/>
  <c r="Q246" i="21"/>
  <c r="R246" i="21"/>
  <c r="AC246" i="21"/>
  <c r="AD246" i="21"/>
  <c r="AE246" i="21"/>
  <c r="AF246" i="21"/>
  <c r="AG246" i="21"/>
  <c r="AH246" i="21"/>
  <c r="AI246" i="21"/>
  <c r="D247" i="21"/>
  <c r="E247" i="21"/>
  <c r="F247" i="21"/>
  <c r="G247" i="21"/>
  <c r="H247" i="21"/>
  <c r="I247" i="21"/>
  <c r="J247" i="21"/>
  <c r="K247" i="21"/>
  <c r="L247" i="21"/>
  <c r="M247" i="21"/>
  <c r="N247" i="21"/>
  <c r="O247" i="21"/>
  <c r="P247" i="21"/>
  <c r="Q247" i="21"/>
  <c r="R247" i="21"/>
  <c r="AC247" i="21"/>
  <c r="AD247" i="21"/>
  <c r="AE247" i="21"/>
  <c r="AF247" i="21"/>
  <c r="AG247" i="21"/>
  <c r="AH247" i="21"/>
  <c r="AI247" i="21"/>
  <c r="D248" i="21"/>
  <c r="E248" i="21"/>
  <c r="F248" i="21"/>
  <c r="G248" i="21"/>
  <c r="H248" i="21"/>
  <c r="I248" i="21"/>
  <c r="J248" i="21"/>
  <c r="K248" i="21"/>
  <c r="L248" i="21"/>
  <c r="M248" i="21"/>
  <c r="N248" i="21"/>
  <c r="O248" i="21"/>
  <c r="P248" i="21"/>
  <c r="Q248" i="21"/>
  <c r="R248" i="21"/>
  <c r="AC248" i="21"/>
  <c r="AD248" i="21"/>
  <c r="AE248" i="21"/>
  <c r="AF248" i="21"/>
  <c r="AG248" i="21"/>
  <c r="AH248" i="21"/>
  <c r="AI248" i="21"/>
  <c r="D249" i="21"/>
  <c r="E249" i="21"/>
  <c r="F249" i="21"/>
  <c r="G249" i="21"/>
  <c r="H249" i="21"/>
  <c r="I249" i="21"/>
  <c r="J249" i="21"/>
  <c r="K249" i="21"/>
  <c r="L249" i="21"/>
  <c r="M249" i="21"/>
  <c r="N249" i="21"/>
  <c r="O249" i="21"/>
  <c r="P249" i="21"/>
  <c r="Q249" i="21"/>
  <c r="R249" i="21"/>
  <c r="AC249" i="21"/>
  <c r="AD249" i="21"/>
  <c r="AE249" i="21"/>
  <c r="AF249" i="21"/>
  <c r="AG249" i="21"/>
  <c r="AH249" i="21"/>
  <c r="AI249" i="21"/>
  <c r="D250" i="21"/>
  <c r="E250" i="21"/>
  <c r="F250" i="21"/>
  <c r="G250" i="21"/>
  <c r="H250" i="21"/>
  <c r="I250" i="21"/>
  <c r="J250" i="21"/>
  <c r="K250" i="21"/>
  <c r="L250" i="21"/>
  <c r="M250" i="21"/>
  <c r="N250" i="21"/>
  <c r="O250" i="21"/>
  <c r="P250" i="21"/>
  <c r="Q250" i="21"/>
  <c r="R250" i="21"/>
  <c r="AC250" i="21"/>
  <c r="AD250" i="21"/>
  <c r="AE250" i="21"/>
  <c r="AF250" i="21"/>
  <c r="AG250" i="21"/>
  <c r="AH250" i="21"/>
  <c r="AI250" i="21"/>
  <c r="D251" i="21"/>
  <c r="E251" i="21"/>
  <c r="F251" i="21"/>
  <c r="G251" i="21"/>
  <c r="H251" i="21"/>
  <c r="I251" i="21"/>
  <c r="J251" i="21"/>
  <c r="K251" i="21"/>
  <c r="L251" i="21"/>
  <c r="M251" i="21"/>
  <c r="N251" i="21"/>
  <c r="O251" i="21"/>
  <c r="P251" i="21"/>
  <c r="Q251" i="21"/>
  <c r="R251" i="21"/>
  <c r="AC251" i="21"/>
  <c r="AD251" i="21"/>
  <c r="AE251" i="21"/>
  <c r="AF251" i="21"/>
  <c r="AG251" i="21"/>
  <c r="AH251" i="21"/>
  <c r="AI251" i="21"/>
  <c r="D252" i="21"/>
  <c r="E252" i="21"/>
  <c r="F252" i="21"/>
  <c r="G252" i="21"/>
  <c r="H252" i="21"/>
  <c r="I252" i="21"/>
  <c r="J252" i="21"/>
  <c r="K252" i="21"/>
  <c r="L252" i="21"/>
  <c r="M252" i="21"/>
  <c r="N252" i="21"/>
  <c r="O252" i="21"/>
  <c r="P252" i="21"/>
  <c r="Q252" i="21"/>
  <c r="R252" i="21"/>
  <c r="AC252" i="21"/>
  <c r="AD252" i="21"/>
  <c r="AE252" i="21"/>
  <c r="AF252" i="21"/>
  <c r="AG252" i="21"/>
  <c r="AH252" i="21"/>
  <c r="AI252" i="21"/>
  <c r="D253" i="21"/>
  <c r="E253" i="21"/>
  <c r="F253" i="21"/>
  <c r="G253" i="21"/>
  <c r="H253" i="21"/>
  <c r="I253" i="21"/>
  <c r="J253" i="21"/>
  <c r="K253" i="21"/>
  <c r="L253" i="21"/>
  <c r="M253" i="21"/>
  <c r="N253" i="21"/>
  <c r="O253" i="21"/>
  <c r="P253" i="21"/>
  <c r="Q253" i="21"/>
  <c r="R253" i="21"/>
  <c r="AC253" i="21"/>
  <c r="AD253" i="21"/>
  <c r="AE253" i="21"/>
  <c r="AF253" i="21"/>
  <c r="AG253" i="21"/>
  <c r="AH253" i="21"/>
  <c r="AI253" i="21"/>
  <c r="D254" i="21"/>
  <c r="E254" i="21"/>
  <c r="F254" i="21"/>
  <c r="G254" i="21"/>
  <c r="H254" i="21"/>
  <c r="I254" i="21"/>
  <c r="J254" i="21"/>
  <c r="K254" i="21"/>
  <c r="L254" i="21"/>
  <c r="M254" i="21"/>
  <c r="N254" i="21"/>
  <c r="O254" i="21"/>
  <c r="P254" i="21"/>
  <c r="Q254" i="21"/>
  <c r="R254" i="21"/>
  <c r="AC254" i="21"/>
  <c r="AD254" i="21"/>
  <c r="AE254" i="21"/>
  <c r="AF254" i="21"/>
  <c r="AG254" i="21"/>
  <c r="AH254" i="21"/>
  <c r="AI254" i="21"/>
  <c r="D255" i="21"/>
  <c r="E255" i="21"/>
  <c r="F255" i="21"/>
  <c r="G255" i="21"/>
  <c r="H255" i="21"/>
  <c r="I255" i="21"/>
  <c r="J255" i="21"/>
  <c r="K255" i="21"/>
  <c r="L255" i="21"/>
  <c r="M255" i="21"/>
  <c r="N255" i="21"/>
  <c r="O255" i="21"/>
  <c r="P255" i="21"/>
  <c r="Q255" i="21"/>
  <c r="R255" i="21"/>
  <c r="AC255" i="21"/>
  <c r="AD255" i="21"/>
  <c r="AE255" i="21"/>
  <c r="AF255" i="21"/>
  <c r="AG255" i="21"/>
  <c r="AH255" i="21"/>
  <c r="AI255" i="21"/>
  <c r="D256" i="21"/>
  <c r="E256" i="21"/>
  <c r="F256" i="21"/>
  <c r="G256" i="21"/>
  <c r="H256" i="21"/>
  <c r="I256" i="21"/>
  <c r="J256" i="21"/>
  <c r="K256" i="21"/>
  <c r="L256" i="21"/>
  <c r="M256" i="21"/>
  <c r="N256" i="21"/>
  <c r="O256" i="21"/>
  <c r="P256" i="21"/>
  <c r="Q256" i="21"/>
  <c r="R256" i="21"/>
  <c r="AC256" i="21"/>
  <c r="AD256" i="21"/>
  <c r="AE256" i="21"/>
  <c r="AF256" i="21"/>
  <c r="AG256" i="21"/>
  <c r="AH256" i="21"/>
  <c r="AI256" i="21"/>
  <c r="D257" i="21"/>
  <c r="E257" i="21"/>
  <c r="F257" i="21"/>
  <c r="G257" i="21"/>
  <c r="H257" i="21"/>
  <c r="I257" i="21"/>
  <c r="J257" i="21"/>
  <c r="K257" i="21"/>
  <c r="L257" i="21"/>
  <c r="M257" i="21"/>
  <c r="N257" i="21"/>
  <c r="O257" i="21"/>
  <c r="P257" i="21"/>
  <c r="Q257" i="21"/>
  <c r="R257" i="21"/>
  <c r="AC257" i="21"/>
  <c r="AD257" i="21"/>
  <c r="AE257" i="21"/>
  <c r="AF257" i="21"/>
  <c r="AG257" i="21"/>
  <c r="AH257" i="21"/>
  <c r="AI257" i="21"/>
  <c r="D258" i="21"/>
  <c r="E258" i="21"/>
  <c r="F258" i="21"/>
  <c r="G258" i="21"/>
  <c r="H258" i="21"/>
  <c r="I258" i="21"/>
  <c r="J258" i="21"/>
  <c r="K258" i="21"/>
  <c r="L258" i="21"/>
  <c r="M258" i="21"/>
  <c r="N258" i="21"/>
  <c r="O258" i="21"/>
  <c r="P258" i="21"/>
  <c r="Q258" i="21"/>
  <c r="R258" i="21"/>
  <c r="AC258" i="21"/>
  <c r="AD258" i="21"/>
  <c r="AE258" i="21"/>
  <c r="AF258" i="21"/>
  <c r="AG258" i="21"/>
  <c r="AH258" i="21"/>
  <c r="AI258" i="21"/>
  <c r="D259" i="21"/>
  <c r="E259" i="21"/>
  <c r="F259" i="21"/>
  <c r="G259" i="21"/>
  <c r="H259" i="21"/>
  <c r="I259" i="21"/>
  <c r="J259" i="21"/>
  <c r="K259" i="21"/>
  <c r="L259" i="21"/>
  <c r="M259" i="21"/>
  <c r="N259" i="21"/>
  <c r="O259" i="21"/>
  <c r="P259" i="21"/>
  <c r="Q259" i="21"/>
  <c r="R259" i="21"/>
  <c r="AC259" i="21"/>
  <c r="AD259" i="21"/>
  <c r="AE259" i="21"/>
  <c r="AF259" i="21"/>
  <c r="AG259" i="21"/>
  <c r="AH259" i="21"/>
  <c r="AI259" i="21"/>
  <c r="D260" i="21"/>
  <c r="E260" i="21"/>
  <c r="F260" i="21"/>
  <c r="G260" i="21"/>
  <c r="H260" i="21"/>
  <c r="I260" i="21"/>
  <c r="J260" i="21"/>
  <c r="K260" i="21"/>
  <c r="L260" i="21"/>
  <c r="M260" i="21"/>
  <c r="N260" i="21"/>
  <c r="O260" i="21"/>
  <c r="P260" i="21"/>
  <c r="Q260" i="21"/>
  <c r="R260" i="21"/>
  <c r="AC260" i="21"/>
  <c r="AD260" i="21"/>
  <c r="AE260" i="21"/>
  <c r="AF260" i="21"/>
  <c r="AG260" i="21"/>
  <c r="AH260" i="21"/>
  <c r="AI260" i="21"/>
  <c r="D261" i="21"/>
  <c r="E261" i="21"/>
  <c r="F261" i="21"/>
  <c r="G261" i="21"/>
  <c r="H261" i="21"/>
  <c r="I261" i="21"/>
  <c r="J261" i="21"/>
  <c r="K261" i="21"/>
  <c r="L261" i="21"/>
  <c r="M261" i="21"/>
  <c r="N261" i="21"/>
  <c r="O261" i="21"/>
  <c r="P261" i="21"/>
  <c r="Q261" i="21"/>
  <c r="R261" i="21"/>
  <c r="AC261" i="21"/>
  <c r="AD261" i="21"/>
  <c r="AE261" i="21"/>
  <c r="AF261" i="21"/>
  <c r="AG261" i="21"/>
  <c r="AH261" i="21"/>
  <c r="AI261" i="21"/>
  <c r="D262" i="21"/>
  <c r="E262" i="21"/>
  <c r="F262" i="21"/>
  <c r="G262" i="21"/>
  <c r="H262" i="21"/>
  <c r="I262" i="21"/>
  <c r="J262" i="21"/>
  <c r="K262" i="21"/>
  <c r="L262" i="21"/>
  <c r="M262" i="21"/>
  <c r="N262" i="21"/>
  <c r="O262" i="21"/>
  <c r="P262" i="21"/>
  <c r="Q262" i="21"/>
  <c r="R262" i="21"/>
  <c r="AC262" i="21"/>
  <c r="AD262" i="21"/>
  <c r="AE262" i="21"/>
  <c r="AF262" i="21"/>
  <c r="AG262" i="21"/>
  <c r="AH262" i="21"/>
  <c r="AI262" i="21"/>
  <c r="D263" i="21"/>
  <c r="E263" i="21"/>
  <c r="F263" i="21"/>
  <c r="G263" i="21"/>
  <c r="H263" i="21"/>
  <c r="I263" i="21"/>
  <c r="J263" i="21"/>
  <c r="K263" i="21"/>
  <c r="L263" i="21"/>
  <c r="M263" i="21"/>
  <c r="N263" i="21"/>
  <c r="O263" i="21"/>
  <c r="P263" i="21"/>
  <c r="Q263" i="21"/>
  <c r="R263" i="21"/>
  <c r="AC263" i="21"/>
  <c r="AD263" i="21"/>
  <c r="AE263" i="21"/>
  <c r="AF263" i="21"/>
  <c r="AG263" i="21"/>
  <c r="AH263" i="21"/>
  <c r="AI263" i="21"/>
  <c r="D264" i="21"/>
  <c r="E264" i="21"/>
  <c r="F264" i="21"/>
  <c r="G264" i="21"/>
  <c r="H264" i="21"/>
  <c r="I264" i="21"/>
  <c r="J264" i="21"/>
  <c r="K264" i="21"/>
  <c r="L264" i="21"/>
  <c r="M264" i="21"/>
  <c r="N264" i="21"/>
  <c r="O264" i="21"/>
  <c r="P264" i="21"/>
  <c r="Q264" i="21"/>
  <c r="R264" i="21"/>
  <c r="AC264" i="21"/>
  <c r="AD264" i="21"/>
  <c r="AE264" i="21"/>
  <c r="AF264" i="21"/>
  <c r="AG264" i="21"/>
  <c r="AH264" i="21"/>
  <c r="AI264" i="21"/>
  <c r="D265" i="21"/>
  <c r="E265" i="21"/>
  <c r="F265" i="21"/>
  <c r="G265" i="21"/>
  <c r="H265" i="21"/>
  <c r="I265" i="21"/>
  <c r="J265" i="21"/>
  <c r="K265" i="21"/>
  <c r="L265" i="21"/>
  <c r="M265" i="21"/>
  <c r="N265" i="21"/>
  <c r="O265" i="21"/>
  <c r="P265" i="21"/>
  <c r="Q265" i="21"/>
  <c r="R265" i="21"/>
  <c r="AC265" i="21"/>
  <c r="AD265" i="21"/>
  <c r="AE265" i="21"/>
  <c r="AF265" i="21"/>
  <c r="AG265" i="21"/>
  <c r="AH265" i="21"/>
  <c r="AI265" i="21"/>
  <c r="D266" i="21"/>
  <c r="E266" i="21"/>
  <c r="F266" i="21"/>
  <c r="G266" i="21"/>
  <c r="H266" i="21"/>
  <c r="I266" i="21"/>
  <c r="J266" i="21"/>
  <c r="K266" i="21"/>
  <c r="L266" i="21"/>
  <c r="M266" i="21"/>
  <c r="N266" i="21"/>
  <c r="O266" i="21"/>
  <c r="P266" i="21"/>
  <c r="Q266" i="21"/>
  <c r="R266" i="21"/>
  <c r="AC266" i="21"/>
  <c r="AD266" i="21"/>
  <c r="AE266" i="21"/>
  <c r="AF266" i="21"/>
  <c r="AG266" i="21"/>
  <c r="AH266" i="21"/>
  <c r="AI266" i="21"/>
  <c r="D267" i="21"/>
  <c r="E267" i="21"/>
  <c r="F267" i="21"/>
  <c r="G267" i="21"/>
  <c r="H267" i="21"/>
  <c r="I267" i="21"/>
  <c r="J267" i="21"/>
  <c r="K267" i="21"/>
  <c r="L267" i="21"/>
  <c r="M267" i="21"/>
  <c r="N267" i="21"/>
  <c r="O267" i="21"/>
  <c r="P267" i="21"/>
  <c r="Q267" i="21"/>
  <c r="R267" i="21"/>
  <c r="AC267" i="21"/>
  <c r="AD267" i="21"/>
  <c r="AE267" i="21"/>
  <c r="AF267" i="21"/>
  <c r="AG267" i="21"/>
  <c r="AH267" i="21"/>
  <c r="AI267" i="21"/>
  <c r="D268" i="21"/>
  <c r="E268" i="21"/>
  <c r="F268" i="21"/>
  <c r="G268" i="21"/>
  <c r="H268" i="21"/>
  <c r="I268" i="21"/>
  <c r="J268" i="21"/>
  <c r="K268" i="21"/>
  <c r="L268" i="21"/>
  <c r="M268" i="21"/>
  <c r="N268" i="21"/>
  <c r="O268" i="21"/>
  <c r="P268" i="21"/>
  <c r="Q268" i="21"/>
  <c r="R268" i="21"/>
  <c r="AC268" i="21"/>
  <c r="AD268" i="21"/>
  <c r="AE268" i="21"/>
  <c r="AF268" i="21"/>
  <c r="AG268" i="21"/>
  <c r="AH268" i="21"/>
  <c r="AI268" i="21"/>
  <c r="D269" i="21"/>
  <c r="E269" i="21"/>
  <c r="F269" i="21"/>
  <c r="G269" i="21"/>
  <c r="H269" i="21"/>
  <c r="I269" i="21"/>
  <c r="J269" i="21"/>
  <c r="K269" i="21"/>
  <c r="L269" i="21"/>
  <c r="M269" i="21"/>
  <c r="N269" i="21"/>
  <c r="O269" i="21"/>
  <c r="P269" i="21"/>
  <c r="Q269" i="21"/>
  <c r="R269" i="21"/>
  <c r="AC269" i="21"/>
  <c r="AD269" i="21"/>
  <c r="AE269" i="21"/>
  <c r="AF269" i="21"/>
  <c r="AG269" i="21"/>
  <c r="AH269" i="21"/>
  <c r="AI269" i="21"/>
  <c r="D271" i="21"/>
  <c r="E271" i="21"/>
  <c r="F271" i="21"/>
  <c r="G271" i="21"/>
  <c r="H271" i="21"/>
  <c r="I271" i="21"/>
  <c r="J271" i="21"/>
  <c r="K271" i="21"/>
  <c r="L271" i="21"/>
  <c r="M271" i="21"/>
  <c r="N271" i="21"/>
  <c r="O271" i="21"/>
  <c r="P271" i="21"/>
  <c r="Q271" i="21"/>
  <c r="R271" i="21"/>
  <c r="AC271" i="21"/>
  <c r="AD271" i="21"/>
  <c r="AE271" i="21"/>
  <c r="AF271" i="21"/>
  <c r="AG271" i="21"/>
  <c r="AH271" i="21"/>
  <c r="AI271" i="21"/>
  <c r="D272" i="21"/>
  <c r="E272" i="21"/>
  <c r="F272" i="21"/>
  <c r="G272" i="21"/>
  <c r="H272" i="21"/>
  <c r="I272" i="21"/>
  <c r="J272" i="21"/>
  <c r="K272" i="21"/>
  <c r="L272" i="21"/>
  <c r="M272" i="21"/>
  <c r="N272" i="21"/>
  <c r="O272" i="21"/>
  <c r="P272" i="21"/>
  <c r="Q272" i="21"/>
  <c r="R272" i="21"/>
  <c r="AC272" i="21"/>
  <c r="AD272" i="21"/>
  <c r="AE272" i="21"/>
  <c r="AF272" i="21"/>
  <c r="AG272" i="21"/>
  <c r="AH272" i="21"/>
  <c r="AI272" i="21"/>
  <c r="D273" i="21"/>
  <c r="E273" i="21"/>
  <c r="F273" i="21"/>
  <c r="G273" i="21"/>
  <c r="H273" i="21"/>
  <c r="I273" i="21"/>
  <c r="J273" i="21"/>
  <c r="K273" i="21"/>
  <c r="L273" i="21"/>
  <c r="M273" i="21"/>
  <c r="N273" i="21"/>
  <c r="AC273" i="21"/>
  <c r="AE273" i="21"/>
  <c r="AF273" i="21"/>
  <c r="AG273" i="21"/>
  <c r="AH273" i="21"/>
  <c r="D275" i="21"/>
  <c r="E275" i="21"/>
  <c r="F275" i="21"/>
  <c r="G275" i="21"/>
  <c r="H275" i="21"/>
  <c r="I275" i="21"/>
  <c r="J275" i="21"/>
  <c r="K275" i="21"/>
  <c r="L275" i="21"/>
  <c r="M275" i="21"/>
  <c r="N275" i="21"/>
  <c r="K13" i="6"/>
  <c r="K14" i="6"/>
  <c r="AD20" i="6"/>
  <c r="AE20" i="6"/>
  <c r="Y27" i="6"/>
  <c r="K32" i="6"/>
  <c r="Y54" i="6"/>
  <c r="AC57" i="6"/>
  <c r="Z63" i="6"/>
  <c r="U74" i="6"/>
  <c r="W75" i="6"/>
  <c r="Z78" i="6"/>
  <c r="AE98" i="6"/>
  <c r="P118" i="6"/>
  <c r="AC118" i="6"/>
  <c r="P119" i="6"/>
  <c r="P120" i="6"/>
  <c r="P121" i="6"/>
  <c r="P127" i="6"/>
  <c r="P128" i="6"/>
  <c r="P129" i="6"/>
  <c r="S129" i="6"/>
  <c r="P130" i="6"/>
  <c r="P131" i="6"/>
  <c r="P132" i="6"/>
  <c r="P133" i="6"/>
  <c r="X153" i="6"/>
  <c r="AC153" i="6"/>
  <c r="X154" i="6"/>
  <c r="X155" i="6"/>
  <c r="X156" i="6"/>
  <c r="V157" i="6"/>
  <c r="X157" i="6"/>
  <c r="X158" i="6"/>
  <c r="X159" i="6"/>
  <c r="X160" i="6"/>
  <c r="X161" i="6"/>
  <c r="X162" i="6"/>
  <c r="X163" i="6"/>
  <c r="U166" i="6"/>
  <c r="U183" i="6"/>
  <c r="K203" i="6"/>
  <c r="T203" i="6"/>
  <c r="X211" i="6"/>
  <c r="Y211" i="6"/>
  <c r="X222" i="6"/>
  <c r="AB228" i="6"/>
  <c r="X232" i="6"/>
  <c r="AB233" i="6"/>
  <c r="AE237" i="6"/>
  <c r="V253" i="6"/>
  <c r="V260" i="6"/>
  <c r="D271" i="6"/>
  <c r="E271" i="6"/>
  <c r="F271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S271" i="6"/>
  <c r="T271" i="6"/>
  <c r="U271" i="6"/>
  <c r="V271" i="6"/>
  <c r="W271" i="6"/>
  <c r="X271" i="6"/>
  <c r="Y271" i="6"/>
  <c r="Z271" i="6"/>
  <c r="AA271" i="6"/>
  <c r="AB271" i="6"/>
  <c r="AC271" i="6"/>
  <c r="AD271" i="6"/>
  <c r="AE271" i="6"/>
  <c r="D272" i="6"/>
  <c r="E272" i="6"/>
  <c r="F272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S272" i="6"/>
  <c r="T272" i="6"/>
  <c r="U272" i="6"/>
  <c r="V272" i="6"/>
  <c r="W272" i="6"/>
  <c r="X272" i="6"/>
  <c r="Y272" i="6"/>
  <c r="Z272" i="6"/>
  <c r="AA272" i="6"/>
  <c r="AB272" i="6"/>
  <c r="AC272" i="6"/>
  <c r="AD272" i="6"/>
  <c r="AE272" i="6"/>
  <c r="D273" i="6"/>
  <c r="E273" i="6"/>
  <c r="F273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S273" i="6"/>
  <c r="T273" i="6"/>
  <c r="U273" i="6"/>
  <c r="V273" i="6"/>
  <c r="W273" i="6"/>
  <c r="X273" i="6"/>
  <c r="Y273" i="6"/>
  <c r="Z273" i="6"/>
  <c r="AA273" i="6"/>
  <c r="AB273" i="6"/>
  <c r="AC273" i="6"/>
  <c r="AD273" i="6"/>
  <c r="AE273" i="6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D12" i="9"/>
  <c r="E12" i="9"/>
  <c r="F12" i="9"/>
  <c r="G12" i="9"/>
  <c r="H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D13" i="9"/>
  <c r="E13" i="9"/>
  <c r="F13" i="9"/>
  <c r="G13" i="9"/>
  <c r="H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D14" i="9"/>
  <c r="E14" i="9"/>
  <c r="F14" i="9"/>
  <c r="G14" i="9"/>
  <c r="H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D15" i="9"/>
  <c r="E15" i="9"/>
  <c r="F15" i="9"/>
  <c r="G15" i="9"/>
  <c r="H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D16" i="9"/>
  <c r="E16" i="9"/>
  <c r="F16" i="9"/>
  <c r="G16" i="9"/>
  <c r="H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D17" i="9"/>
  <c r="E17" i="9"/>
  <c r="F17" i="9"/>
  <c r="G17" i="9"/>
  <c r="H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D18" i="9"/>
  <c r="E18" i="9"/>
  <c r="F18" i="9"/>
  <c r="G18" i="9"/>
  <c r="H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D19" i="9"/>
  <c r="E19" i="9"/>
  <c r="F19" i="9"/>
  <c r="G19" i="9"/>
  <c r="H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D20" i="9"/>
  <c r="E20" i="9"/>
  <c r="F20" i="9"/>
  <c r="G20" i="9"/>
  <c r="H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D21" i="9"/>
  <c r="E21" i="9"/>
  <c r="F21" i="9"/>
  <c r="G21" i="9"/>
  <c r="H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D22" i="9"/>
  <c r="E22" i="9"/>
  <c r="F22" i="9"/>
  <c r="G22" i="9"/>
  <c r="H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D23" i="9"/>
  <c r="E23" i="9"/>
  <c r="F23" i="9"/>
  <c r="G23" i="9"/>
  <c r="H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D24" i="9"/>
  <c r="E24" i="9"/>
  <c r="F24" i="9"/>
  <c r="G24" i="9"/>
  <c r="H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D25" i="9"/>
  <c r="E25" i="9"/>
  <c r="F25" i="9"/>
  <c r="G25" i="9"/>
  <c r="H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D26" i="9"/>
  <c r="E26" i="9"/>
  <c r="F26" i="9"/>
  <c r="G26" i="9"/>
  <c r="H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D27" i="9"/>
  <c r="E27" i="9"/>
  <c r="F27" i="9"/>
  <c r="G27" i="9"/>
  <c r="H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D28" i="9"/>
  <c r="E28" i="9"/>
  <c r="F28" i="9"/>
  <c r="G28" i="9"/>
  <c r="H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D29" i="9"/>
  <c r="E29" i="9"/>
  <c r="F29" i="9"/>
  <c r="G29" i="9"/>
  <c r="H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D30" i="9"/>
  <c r="E30" i="9"/>
  <c r="F30" i="9"/>
  <c r="G30" i="9"/>
  <c r="H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D31" i="9"/>
  <c r="E31" i="9"/>
  <c r="F31" i="9"/>
  <c r="G31" i="9"/>
  <c r="H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D32" i="9"/>
  <c r="E32" i="9"/>
  <c r="F32" i="9"/>
  <c r="G32" i="9"/>
  <c r="H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D33" i="9"/>
  <c r="E33" i="9"/>
  <c r="F33" i="9"/>
  <c r="G33" i="9"/>
  <c r="H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D34" i="9"/>
  <c r="E34" i="9"/>
  <c r="F34" i="9"/>
  <c r="G34" i="9"/>
  <c r="H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D35" i="9"/>
  <c r="E35" i="9"/>
  <c r="F35" i="9"/>
  <c r="G35" i="9"/>
  <c r="H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D36" i="9"/>
  <c r="E36" i="9"/>
  <c r="F36" i="9"/>
  <c r="G36" i="9"/>
  <c r="H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D37" i="9"/>
  <c r="E37" i="9"/>
  <c r="F37" i="9"/>
  <c r="G37" i="9"/>
  <c r="H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D38" i="9"/>
  <c r="E38" i="9"/>
  <c r="F38" i="9"/>
  <c r="G38" i="9"/>
  <c r="H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D39" i="9"/>
  <c r="E39" i="9"/>
  <c r="F39" i="9"/>
  <c r="G39" i="9"/>
  <c r="H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D40" i="9"/>
  <c r="E40" i="9"/>
  <c r="F40" i="9"/>
  <c r="G40" i="9"/>
  <c r="H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D41" i="9"/>
  <c r="E41" i="9"/>
  <c r="F41" i="9"/>
  <c r="G41" i="9"/>
  <c r="H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D42" i="9"/>
  <c r="E42" i="9"/>
  <c r="F42" i="9"/>
  <c r="G42" i="9"/>
  <c r="H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D43" i="9"/>
  <c r="E43" i="9"/>
  <c r="F43" i="9"/>
  <c r="G43" i="9"/>
  <c r="H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D44" i="9"/>
  <c r="E44" i="9"/>
  <c r="F44" i="9"/>
  <c r="G44" i="9"/>
  <c r="H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D45" i="9"/>
  <c r="E45" i="9"/>
  <c r="F45" i="9"/>
  <c r="G45" i="9"/>
  <c r="H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D46" i="9"/>
  <c r="E46" i="9"/>
  <c r="F46" i="9"/>
  <c r="G46" i="9"/>
  <c r="H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D47" i="9"/>
  <c r="E47" i="9"/>
  <c r="F47" i="9"/>
  <c r="G47" i="9"/>
  <c r="H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D48" i="9"/>
  <c r="E48" i="9"/>
  <c r="F48" i="9"/>
  <c r="G48" i="9"/>
  <c r="H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D49" i="9"/>
  <c r="E49" i="9"/>
  <c r="F49" i="9"/>
  <c r="G49" i="9"/>
  <c r="H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D50" i="9"/>
  <c r="E50" i="9"/>
  <c r="F50" i="9"/>
  <c r="G50" i="9"/>
  <c r="H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D51" i="9"/>
  <c r="E51" i="9"/>
  <c r="F51" i="9"/>
  <c r="G51" i="9"/>
  <c r="H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D52" i="9"/>
  <c r="E52" i="9"/>
  <c r="F52" i="9"/>
  <c r="G52" i="9"/>
  <c r="H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D53" i="9"/>
  <c r="E53" i="9"/>
  <c r="F53" i="9"/>
  <c r="G53" i="9"/>
  <c r="H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D54" i="9"/>
  <c r="E54" i="9"/>
  <c r="F54" i="9"/>
  <c r="G54" i="9"/>
  <c r="H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D55" i="9"/>
  <c r="E55" i="9"/>
  <c r="F55" i="9"/>
  <c r="G55" i="9"/>
  <c r="H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D56" i="9"/>
  <c r="E56" i="9"/>
  <c r="F56" i="9"/>
  <c r="G56" i="9"/>
  <c r="H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D57" i="9"/>
  <c r="E57" i="9"/>
  <c r="F57" i="9"/>
  <c r="G57" i="9"/>
  <c r="H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D58" i="9"/>
  <c r="E58" i="9"/>
  <c r="F58" i="9"/>
  <c r="G58" i="9"/>
  <c r="H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D59" i="9"/>
  <c r="E59" i="9"/>
  <c r="F59" i="9"/>
  <c r="G59" i="9"/>
  <c r="H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D60" i="9"/>
  <c r="E60" i="9"/>
  <c r="F60" i="9"/>
  <c r="G60" i="9"/>
  <c r="H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D61" i="9"/>
  <c r="E61" i="9"/>
  <c r="F61" i="9"/>
  <c r="G61" i="9"/>
  <c r="H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D62" i="9"/>
  <c r="E62" i="9"/>
  <c r="F62" i="9"/>
  <c r="G62" i="9"/>
  <c r="H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D63" i="9"/>
  <c r="E63" i="9"/>
  <c r="F63" i="9"/>
  <c r="G63" i="9"/>
  <c r="H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D64" i="9"/>
  <c r="E64" i="9"/>
  <c r="F64" i="9"/>
  <c r="G64" i="9"/>
  <c r="H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D65" i="9"/>
  <c r="E65" i="9"/>
  <c r="F65" i="9"/>
  <c r="G65" i="9"/>
  <c r="H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D66" i="9"/>
  <c r="E66" i="9"/>
  <c r="F66" i="9"/>
  <c r="G66" i="9"/>
  <c r="H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D67" i="9"/>
  <c r="E67" i="9"/>
  <c r="F67" i="9"/>
  <c r="G67" i="9"/>
  <c r="H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D68" i="9"/>
  <c r="E68" i="9"/>
  <c r="F68" i="9"/>
  <c r="G68" i="9"/>
  <c r="H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D69" i="9"/>
  <c r="E69" i="9"/>
  <c r="F69" i="9"/>
  <c r="G69" i="9"/>
  <c r="H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D70" i="9"/>
  <c r="E70" i="9"/>
  <c r="F70" i="9"/>
  <c r="G70" i="9"/>
  <c r="H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D71" i="9"/>
  <c r="E71" i="9"/>
  <c r="F71" i="9"/>
  <c r="G71" i="9"/>
  <c r="H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D72" i="9"/>
  <c r="E72" i="9"/>
  <c r="F72" i="9"/>
  <c r="G72" i="9"/>
  <c r="H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D73" i="9"/>
  <c r="E73" i="9"/>
  <c r="F73" i="9"/>
  <c r="G73" i="9"/>
  <c r="H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D74" i="9"/>
  <c r="E74" i="9"/>
  <c r="F74" i="9"/>
  <c r="G74" i="9"/>
  <c r="H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D75" i="9"/>
  <c r="E75" i="9"/>
  <c r="F75" i="9"/>
  <c r="G75" i="9"/>
  <c r="H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D76" i="9"/>
  <c r="E76" i="9"/>
  <c r="F76" i="9"/>
  <c r="G76" i="9"/>
  <c r="H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D77" i="9"/>
  <c r="E77" i="9"/>
  <c r="F77" i="9"/>
  <c r="G77" i="9"/>
  <c r="H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D78" i="9"/>
  <c r="E78" i="9"/>
  <c r="F78" i="9"/>
  <c r="G78" i="9"/>
  <c r="H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D79" i="9"/>
  <c r="E79" i="9"/>
  <c r="F79" i="9"/>
  <c r="G79" i="9"/>
  <c r="H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D80" i="9"/>
  <c r="E80" i="9"/>
  <c r="F80" i="9"/>
  <c r="G80" i="9"/>
  <c r="H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D81" i="9"/>
  <c r="E81" i="9"/>
  <c r="F81" i="9"/>
  <c r="G81" i="9"/>
  <c r="H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D82" i="9"/>
  <c r="E82" i="9"/>
  <c r="F82" i="9"/>
  <c r="G82" i="9"/>
  <c r="H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D83" i="9"/>
  <c r="E83" i="9"/>
  <c r="F83" i="9"/>
  <c r="G83" i="9"/>
  <c r="H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D84" i="9"/>
  <c r="E84" i="9"/>
  <c r="F84" i="9"/>
  <c r="G84" i="9"/>
  <c r="H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D85" i="9"/>
  <c r="E85" i="9"/>
  <c r="F85" i="9"/>
  <c r="G85" i="9"/>
  <c r="H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D86" i="9"/>
  <c r="E86" i="9"/>
  <c r="F86" i="9"/>
  <c r="G86" i="9"/>
  <c r="H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D87" i="9"/>
  <c r="E87" i="9"/>
  <c r="F87" i="9"/>
  <c r="G87" i="9"/>
  <c r="H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D88" i="9"/>
  <c r="E88" i="9"/>
  <c r="F88" i="9"/>
  <c r="G88" i="9"/>
  <c r="H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D89" i="9"/>
  <c r="E89" i="9"/>
  <c r="F89" i="9"/>
  <c r="G89" i="9"/>
  <c r="H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D90" i="9"/>
  <c r="E90" i="9"/>
  <c r="F90" i="9"/>
  <c r="G90" i="9"/>
  <c r="H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D91" i="9"/>
  <c r="E91" i="9"/>
  <c r="F91" i="9"/>
  <c r="G91" i="9"/>
  <c r="H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D92" i="9"/>
  <c r="E92" i="9"/>
  <c r="F92" i="9"/>
  <c r="G92" i="9"/>
  <c r="H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D93" i="9"/>
  <c r="E93" i="9"/>
  <c r="F93" i="9"/>
  <c r="G93" i="9"/>
  <c r="H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D94" i="9"/>
  <c r="E94" i="9"/>
  <c r="F94" i="9"/>
  <c r="G94" i="9"/>
  <c r="H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D95" i="9"/>
  <c r="E95" i="9"/>
  <c r="F95" i="9"/>
  <c r="G95" i="9"/>
  <c r="H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D96" i="9"/>
  <c r="E96" i="9"/>
  <c r="F96" i="9"/>
  <c r="G96" i="9"/>
  <c r="H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D97" i="9"/>
  <c r="E97" i="9"/>
  <c r="F97" i="9"/>
  <c r="G97" i="9"/>
  <c r="H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D98" i="9"/>
  <c r="E98" i="9"/>
  <c r="F98" i="9"/>
  <c r="G98" i="9"/>
  <c r="H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D99" i="9"/>
  <c r="E99" i="9"/>
  <c r="F99" i="9"/>
  <c r="G99" i="9"/>
  <c r="H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D100" i="9"/>
  <c r="E100" i="9"/>
  <c r="F100" i="9"/>
  <c r="G100" i="9"/>
  <c r="H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D101" i="9"/>
  <c r="E101" i="9"/>
  <c r="F101" i="9"/>
  <c r="G101" i="9"/>
  <c r="H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D102" i="9"/>
  <c r="E102" i="9"/>
  <c r="F102" i="9"/>
  <c r="G102" i="9"/>
  <c r="H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D103" i="9"/>
  <c r="E103" i="9"/>
  <c r="F103" i="9"/>
  <c r="G103" i="9"/>
  <c r="H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D104" i="9"/>
  <c r="E104" i="9"/>
  <c r="F104" i="9"/>
  <c r="G104" i="9"/>
  <c r="H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D105" i="9"/>
  <c r="E105" i="9"/>
  <c r="F105" i="9"/>
  <c r="G105" i="9"/>
  <c r="H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D106" i="9"/>
  <c r="E106" i="9"/>
  <c r="F106" i="9"/>
  <c r="G106" i="9"/>
  <c r="H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D107" i="9"/>
  <c r="E107" i="9"/>
  <c r="F107" i="9"/>
  <c r="G107" i="9"/>
  <c r="H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D108" i="9"/>
  <c r="E108" i="9"/>
  <c r="F108" i="9"/>
  <c r="G108" i="9"/>
  <c r="H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D109" i="9"/>
  <c r="E109" i="9"/>
  <c r="F109" i="9"/>
  <c r="G109" i="9"/>
  <c r="H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D110" i="9"/>
  <c r="E110" i="9"/>
  <c r="F110" i="9"/>
  <c r="G110" i="9"/>
  <c r="H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D111" i="9"/>
  <c r="E111" i="9"/>
  <c r="F111" i="9"/>
  <c r="G111" i="9"/>
  <c r="H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D112" i="9"/>
  <c r="E112" i="9"/>
  <c r="F112" i="9"/>
  <c r="G112" i="9"/>
  <c r="H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D113" i="9"/>
  <c r="E113" i="9"/>
  <c r="F113" i="9"/>
  <c r="G113" i="9"/>
  <c r="H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D114" i="9"/>
  <c r="E114" i="9"/>
  <c r="F114" i="9"/>
  <c r="G114" i="9"/>
  <c r="H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D115" i="9"/>
  <c r="E115" i="9"/>
  <c r="F115" i="9"/>
  <c r="G115" i="9"/>
  <c r="H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D116" i="9"/>
  <c r="E116" i="9"/>
  <c r="F116" i="9"/>
  <c r="G116" i="9"/>
  <c r="H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D117" i="9"/>
  <c r="E117" i="9"/>
  <c r="F117" i="9"/>
  <c r="G117" i="9"/>
  <c r="H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D118" i="9"/>
  <c r="E118" i="9"/>
  <c r="F118" i="9"/>
  <c r="G118" i="9"/>
  <c r="H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D119" i="9"/>
  <c r="E119" i="9"/>
  <c r="F119" i="9"/>
  <c r="G119" i="9"/>
  <c r="H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D120" i="9"/>
  <c r="E120" i="9"/>
  <c r="F120" i="9"/>
  <c r="G120" i="9"/>
  <c r="H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D121" i="9"/>
  <c r="E121" i="9"/>
  <c r="F121" i="9"/>
  <c r="G121" i="9"/>
  <c r="H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D122" i="9"/>
  <c r="E122" i="9"/>
  <c r="F122" i="9"/>
  <c r="G122" i="9"/>
  <c r="H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D123" i="9"/>
  <c r="E123" i="9"/>
  <c r="F123" i="9"/>
  <c r="G123" i="9"/>
  <c r="H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D124" i="9"/>
  <c r="E124" i="9"/>
  <c r="F124" i="9"/>
  <c r="G124" i="9"/>
  <c r="H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D125" i="9"/>
  <c r="E125" i="9"/>
  <c r="F125" i="9"/>
  <c r="G125" i="9"/>
  <c r="H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D126" i="9"/>
  <c r="E126" i="9"/>
  <c r="F126" i="9"/>
  <c r="G126" i="9"/>
  <c r="H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D127" i="9"/>
  <c r="E127" i="9"/>
  <c r="F127" i="9"/>
  <c r="G127" i="9"/>
  <c r="H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D128" i="9"/>
  <c r="E128" i="9"/>
  <c r="F128" i="9"/>
  <c r="G128" i="9"/>
  <c r="H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D129" i="9"/>
  <c r="E129" i="9"/>
  <c r="F129" i="9"/>
  <c r="G129" i="9"/>
  <c r="H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D130" i="9"/>
  <c r="E130" i="9"/>
  <c r="F130" i="9"/>
  <c r="G130" i="9"/>
  <c r="H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D131" i="9"/>
  <c r="E131" i="9"/>
  <c r="F131" i="9"/>
  <c r="G131" i="9"/>
  <c r="H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D132" i="9"/>
  <c r="E132" i="9"/>
  <c r="F132" i="9"/>
  <c r="G132" i="9"/>
  <c r="H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D133" i="9"/>
  <c r="E133" i="9"/>
  <c r="F133" i="9"/>
  <c r="G133" i="9"/>
  <c r="H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D134" i="9"/>
  <c r="E134" i="9"/>
  <c r="F134" i="9"/>
  <c r="G134" i="9"/>
  <c r="H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D135" i="9"/>
  <c r="E135" i="9"/>
  <c r="F135" i="9"/>
  <c r="G135" i="9"/>
  <c r="H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D136" i="9"/>
  <c r="E136" i="9"/>
  <c r="F136" i="9"/>
  <c r="G136" i="9"/>
  <c r="H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D137" i="9"/>
  <c r="E137" i="9"/>
  <c r="F137" i="9"/>
  <c r="G137" i="9"/>
  <c r="H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D138" i="9"/>
  <c r="E138" i="9"/>
  <c r="F138" i="9"/>
  <c r="G138" i="9"/>
  <c r="H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D139" i="9"/>
  <c r="E139" i="9"/>
  <c r="F139" i="9"/>
  <c r="G139" i="9"/>
  <c r="H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D140" i="9"/>
  <c r="E140" i="9"/>
  <c r="F140" i="9"/>
  <c r="G140" i="9"/>
  <c r="H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D141" i="9"/>
  <c r="E141" i="9"/>
  <c r="F141" i="9"/>
  <c r="G141" i="9"/>
  <c r="H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D142" i="9"/>
  <c r="E142" i="9"/>
  <c r="F142" i="9"/>
  <c r="G142" i="9"/>
  <c r="H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D143" i="9"/>
  <c r="E143" i="9"/>
  <c r="F143" i="9"/>
  <c r="G143" i="9"/>
  <c r="H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D144" i="9"/>
  <c r="E144" i="9"/>
  <c r="F144" i="9"/>
  <c r="G144" i="9"/>
  <c r="H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D145" i="9"/>
  <c r="E145" i="9"/>
  <c r="F145" i="9"/>
  <c r="G145" i="9"/>
  <c r="H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D146" i="9"/>
  <c r="E146" i="9"/>
  <c r="F146" i="9"/>
  <c r="G146" i="9"/>
  <c r="H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D147" i="9"/>
  <c r="E147" i="9"/>
  <c r="F147" i="9"/>
  <c r="G147" i="9"/>
  <c r="H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D148" i="9"/>
  <c r="E148" i="9"/>
  <c r="F148" i="9"/>
  <c r="G148" i="9"/>
  <c r="H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D149" i="9"/>
  <c r="E149" i="9"/>
  <c r="F149" i="9"/>
  <c r="G149" i="9"/>
  <c r="H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D150" i="9"/>
  <c r="E150" i="9"/>
  <c r="F150" i="9"/>
  <c r="G150" i="9"/>
  <c r="H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D151" i="9"/>
  <c r="E151" i="9"/>
  <c r="F151" i="9"/>
  <c r="G151" i="9"/>
  <c r="H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D152" i="9"/>
  <c r="E152" i="9"/>
  <c r="F152" i="9"/>
  <c r="G152" i="9"/>
  <c r="H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D153" i="9"/>
  <c r="E153" i="9"/>
  <c r="F153" i="9"/>
  <c r="G153" i="9"/>
  <c r="H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D154" i="9"/>
  <c r="E154" i="9"/>
  <c r="F154" i="9"/>
  <c r="G154" i="9"/>
  <c r="H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D155" i="9"/>
  <c r="E155" i="9"/>
  <c r="F155" i="9"/>
  <c r="G155" i="9"/>
  <c r="H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D156" i="9"/>
  <c r="E156" i="9"/>
  <c r="F156" i="9"/>
  <c r="G156" i="9"/>
  <c r="H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D157" i="9"/>
  <c r="E157" i="9"/>
  <c r="F157" i="9"/>
  <c r="G157" i="9"/>
  <c r="H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D158" i="9"/>
  <c r="E158" i="9"/>
  <c r="F158" i="9"/>
  <c r="G158" i="9"/>
  <c r="H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D159" i="9"/>
  <c r="E159" i="9"/>
  <c r="F159" i="9"/>
  <c r="G159" i="9"/>
  <c r="H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D160" i="9"/>
  <c r="E160" i="9"/>
  <c r="F160" i="9"/>
  <c r="G160" i="9"/>
  <c r="H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D161" i="9"/>
  <c r="E161" i="9"/>
  <c r="F161" i="9"/>
  <c r="G161" i="9"/>
  <c r="H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D162" i="9"/>
  <c r="E162" i="9"/>
  <c r="F162" i="9"/>
  <c r="G162" i="9"/>
  <c r="H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D163" i="9"/>
  <c r="E163" i="9"/>
  <c r="F163" i="9"/>
  <c r="G163" i="9"/>
  <c r="H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D164" i="9"/>
  <c r="E164" i="9"/>
  <c r="F164" i="9"/>
  <c r="G164" i="9"/>
  <c r="H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D165" i="9"/>
  <c r="E165" i="9"/>
  <c r="F165" i="9"/>
  <c r="G165" i="9"/>
  <c r="H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D166" i="9"/>
  <c r="E166" i="9"/>
  <c r="F166" i="9"/>
  <c r="G166" i="9"/>
  <c r="H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D167" i="9"/>
  <c r="E167" i="9"/>
  <c r="F167" i="9"/>
  <c r="G167" i="9"/>
  <c r="H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D168" i="9"/>
  <c r="E168" i="9"/>
  <c r="F168" i="9"/>
  <c r="G168" i="9"/>
  <c r="H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D169" i="9"/>
  <c r="E169" i="9"/>
  <c r="F169" i="9"/>
  <c r="G169" i="9"/>
  <c r="H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D170" i="9"/>
  <c r="E170" i="9"/>
  <c r="F170" i="9"/>
  <c r="G170" i="9"/>
  <c r="H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D171" i="9"/>
  <c r="E171" i="9"/>
  <c r="F171" i="9"/>
  <c r="G171" i="9"/>
  <c r="H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D172" i="9"/>
  <c r="E172" i="9"/>
  <c r="F172" i="9"/>
  <c r="G172" i="9"/>
  <c r="H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D173" i="9"/>
  <c r="E173" i="9"/>
  <c r="F173" i="9"/>
  <c r="G173" i="9"/>
  <c r="H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D174" i="9"/>
  <c r="E174" i="9"/>
  <c r="F174" i="9"/>
  <c r="G174" i="9"/>
  <c r="H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D175" i="9"/>
  <c r="E175" i="9"/>
  <c r="F175" i="9"/>
  <c r="G175" i="9"/>
  <c r="H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D176" i="9"/>
  <c r="E176" i="9"/>
  <c r="F176" i="9"/>
  <c r="G176" i="9"/>
  <c r="H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D177" i="9"/>
  <c r="E177" i="9"/>
  <c r="F177" i="9"/>
  <c r="G177" i="9"/>
  <c r="H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D178" i="9"/>
  <c r="E178" i="9"/>
  <c r="F178" i="9"/>
  <c r="G178" i="9"/>
  <c r="H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D179" i="9"/>
  <c r="E179" i="9"/>
  <c r="F179" i="9"/>
  <c r="G179" i="9"/>
  <c r="H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Y179" i="9"/>
  <c r="Z179" i="9"/>
  <c r="AA179" i="9"/>
  <c r="AB179" i="9"/>
  <c r="AC179" i="9"/>
  <c r="AD179" i="9"/>
  <c r="AE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D180" i="9"/>
  <c r="E180" i="9"/>
  <c r="F180" i="9"/>
  <c r="G180" i="9"/>
  <c r="H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Y180" i="9"/>
  <c r="Z180" i="9"/>
  <c r="AA180" i="9"/>
  <c r="AB180" i="9"/>
  <c r="AC180" i="9"/>
  <c r="AD180" i="9"/>
  <c r="AE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D181" i="9"/>
  <c r="E181" i="9"/>
  <c r="F181" i="9"/>
  <c r="G181" i="9"/>
  <c r="H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Y181" i="9"/>
  <c r="Z181" i="9"/>
  <c r="AA181" i="9"/>
  <c r="AB181" i="9"/>
  <c r="AC181" i="9"/>
  <c r="AD181" i="9"/>
  <c r="AE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D182" i="9"/>
  <c r="E182" i="9"/>
  <c r="F182" i="9"/>
  <c r="G182" i="9"/>
  <c r="H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Y182" i="9"/>
  <c r="Z182" i="9"/>
  <c r="AA182" i="9"/>
  <c r="AB182" i="9"/>
  <c r="AC182" i="9"/>
  <c r="AD182" i="9"/>
  <c r="AE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D183" i="9"/>
  <c r="E183" i="9"/>
  <c r="F183" i="9"/>
  <c r="G183" i="9"/>
  <c r="H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Y183" i="9"/>
  <c r="Z183" i="9"/>
  <c r="AA183" i="9"/>
  <c r="AB183" i="9"/>
  <c r="AC183" i="9"/>
  <c r="AD183" i="9"/>
  <c r="AE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D184" i="9"/>
  <c r="E184" i="9"/>
  <c r="F184" i="9"/>
  <c r="G184" i="9"/>
  <c r="H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Y184" i="9"/>
  <c r="Z184" i="9"/>
  <c r="AA184" i="9"/>
  <c r="AB184" i="9"/>
  <c r="AC184" i="9"/>
  <c r="AD184" i="9"/>
  <c r="AE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D185" i="9"/>
  <c r="E185" i="9"/>
  <c r="F185" i="9"/>
  <c r="G185" i="9"/>
  <c r="H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Y185" i="9"/>
  <c r="Z185" i="9"/>
  <c r="AA185" i="9"/>
  <c r="AB185" i="9"/>
  <c r="AC185" i="9"/>
  <c r="AD185" i="9"/>
  <c r="AE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D186" i="9"/>
  <c r="E186" i="9"/>
  <c r="F186" i="9"/>
  <c r="G186" i="9"/>
  <c r="H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Y186" i="9"/>
  <c r="Z186" i="9"/>
  <c r="AA186" i="9"/>
  <c r="AB186" i="9"/>
  <c r="AC186" i="9"/>
  <c r="AD186" i="9"/>
  <c r="AE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D187" i="9"/>
  <c r="E187" i="9"/>
  <c r="F187" i="9"/>
  <c r="G187" i="9"/>
  <c r="H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Y187" i="9"/>
  <c r="Z187" i="9"/>
  <c r="AA187" i="9"/>
  <c r="AB187" i="9"/>
  <c r="AC187" i="9"/>
  <c r="AD187" i="9"/>
  <c r="AE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D188" i="9"/>
  <c r="E188" i="9"/>
  <c r="F188" i="9"/>
  <c r="G188" i="9"/>
  <c r="H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Y188" i="9"/>
  <c r="Z188" i="9"/>
  <c r="AA188" i="9"/>
  <c r="AB188" i="9"/>
  <c r="AC188" i="9"/>
  <c r="AD188" i="9"/>
  <c r="AE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D189" i="9"/>
  <c r="E189" i="9"/>
  <c r="F189" i="9"/>
  <c r="G189" i="9"/>
  <c r="H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Y189" i="9"/>
  <c r="Z189" i="9"/>
  <c r="AA189" i="9"/>
  <c r="AB189" i="9"/>
  <c r="AC189" i="9"/>
  <c r="AD189" i="9"/>
  <c r="AE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D190" i="9"/>
  <c r="E190" i="9"/>
  <c r="F190" i="9"/>
  <c r="G190" i="9"/>
  <c r="H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Y190" i="9"/>
  <c r="Z190" i="9"/>
  <c r="AA190" i="9"/>
  <c r="AB190" i="9"/>
  <c r="AC190" i="9"/>
  <c r="AD190" i="9"/>
  <c r="AE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D191" i="9"/>
  <c r="E191" i="9"/>
  <c r="F191" i="9"/>
  <c r="G191" i="9"/>
  <c r="H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Y191" i="9"/>
  <c r="Z191" i="9"/>
  <c r="AA191" i="9"/>
  <c r="AB191" i="9"/>
  <c r="AC191" i="9"/>
  <c r="AD191" i="9"/>
  <c r="AE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D192" i="9"/>
  <c r="E192" i="9"/>
  <c r="F192" i="9"/>
  <c r="G192" i="9"/>
  <c r="H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Y192" i="9"/>
  <c r="Z192" i="9"/>
  <c r="AA192" i="9"/>
  <c r="AB192" i="9"/>
  <c r="AC192" i="9"/>
  <c r="AD192" i="9"/>
  <c r="AE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D193" i="9"/>
  <c r="E193" i="9"/>
  <c r="F193" i="9"/>
  <c r="G193" i="9"/>
  <c r="H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Y193" i="9"/>
  <c r="Z193" i="9"/>
  <c r="AA193" i="9"/>
  <c r="AB193" i="9"/>
  <c r="AC193" i="9"/>
  <c r="AD193" i="9"/>
  <c r="AE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D194" i="9"/>
  <c r="E194" i="9"/>
  <c r="F194" i="9"/>
  <c r="G194" i="9"/>
  <c r="H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Y194" i="9"/>
  <c r="Z194" i="9"/>
  <c r="AA194" i="9"/>
  <c r="AB194" i="9"/>
  <c r="AC194" i="9"/>
  <c r="AD194" i="9"/>
  <c r="AE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D195" i="9"/>
  <c r="E195" i="9"/>
  <c r="F195" i="9"/>
  <c r="G195" i="9"/>
  <c r="H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Y195" i="9"/>
  <c r="Z195" i="9"/>
  <c r="AA195" i="9"/>
  <c r="AB195" i="9"/>
  <c r="AC195" i="9"/>
  <c r="AD195" i="9"/>
  <c r="AE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D196" i="9"/>
  <c r="E196" i="9"/>
  <c r="F196" i="9"/>
  <c r="G196" i="9"/>
  <c r="H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Y196" i="9"/>
  <c r="Z196" i="9"/>
  <c r="AA196" i="9"/>
  <c r="AB196" i="9"/>
  <c r="AC196" i="9"/>
  <c r="AD196" i="9"/>
  <c r="AE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D197" i="9"/>
  <c r="E197" i="9"/>
  <c r="F197" i="9"/>
  <c r="G197" i="9"/>
  <c r="H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Y197" i="9"/>
  <c r="Z197" i="9"/>
  <c r="AA197" i="9"/>
  <c r="AB197" i="9"/>
  <c r="AC197" i="9"/>
  <c r="AD197" i="9"/>
  <c r="AE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D198" i="9"/>
  <c r="E198" i="9"/>
  <c r="F198" i="9"/>
  <c r="G198" i="9"/>
  <c r="H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Y198" i="9"/>
  <c r="Z198" i="9"/>
  <c r="AA198" i="9"/>
  <c r="AB198" i="9"/>
  <c r="AC198" i="9"/>
  <c r="AD198" i="9"/>
  <c r="AE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D199" i="9"/>
  <c r="E199" i="9"/>
  <c r="F199" i="9"/>
  <c r="G199" i="9"/>
  <c r="H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Y199" i="9"/>
  <c r="Z199" i="9"/>
  <c r="AA199" i="9"/>
  <c r="AB199" i="9"/>
  <c r="AC199" i="9"/>
  <c r="AD199" i="9"/>
  <c r="AE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D200" i="9"/>
  <c r="E200" i="9"/>
  <c r="F200" i="9"/>
  <c r="G200" i="9"/>
  <c r="H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Y200" i="9"/>
  <c r="Z200" i="9"/>
  <c r="AA200" i="9"/>
  <c r="AB200" i="9"/>
  <c r="AC200" i="9"/>
  <c r="AD200" i="9"/>
  <c r="AE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D201" i="9"/>
  <c r="E201" i="9"/>
  <c r="F201" i="9"/>
  <c r="G201" i="9"/>
  <c r="H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Y201" i="9"/>
  <c r="Z201" i="9"/>
  <c r="AA201" i="9"/>
  <c r="AB201" i="9"/>
  <c r="AC201" i="9"/>
  <c r="AD201" i="9"/>
  <c r="AE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D202" i="9"/>
  <c r="E202" i="9"/>
  <c r="F202" i="9"/>
  <c r="G202" i="9"/>
  <c r="H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Y202" i="9"/>
  <c r="Z202" i="9"/>
  <c r="AA202" i="9"/>
  <c r="AB202" i="9"/>
  <c r="AC202" i="9"/>
  <c r="AD202" i="9"/>
  <c r="AE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D203" i="9"/>
  <c r="E203" i="9"/>
  <c r="F203" i="9"/>
  <c r="G203" i="9"/>
  <c r="H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Y203" i="9"/>
  <c r="Z203" i="9"/>
  <c r="AA203" i="9"/>
  <c r="AB203" i="9"/>
  <c r="AC203" i="9"/>
  <c r="AD203" i="9"/>
  <c r="AE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D204" i="9"/>
  <c r="E204" i="9"/>
  <c r="F204" i="9"/>
  <c r="G204" i="9"/>
  <c r="H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Y204" i="9"/>
  <c r="Z204" i="9"/>
  <c r="AA204" i="9"/>
  <c r="AB204" i="9"/>
  <c r="AC204" i="9"/>
  <c r="AD204" i="9"/>
  <c r="AE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D205" i="9"/>
  <c r="E205" i="9"/>
  <c r="F205" i="9"/>
  <c r="G205" i="9"/>
  <c r="H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Y205" i="9"/>
  <c r="Z205" i="9"/>
  <c r="AA205" i="9"/>
  <c r="AB205" i="9"/>
  <c r="AC205" i="9"/>
  <c r="AD205" i="9"/>
  <c r="AE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D206" i="9"/>
  <c r="E206" i="9"/>
  <c r="F206" i="9"/>
  <c r="G206" i="9"/>
  <c r="H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Y206" i="9"/>
  <c r="Z206" i="9"/>
  <c r="AA206" i="9"/>
  <c r="AB206" i="9"/>
  <c r="AC206" i="9"/>
  <c r="AD206" i="9"/>
  <c r="AE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D207" i="9"/>
  <c r="E207" i="9"/>
  <c r="F207" i="9"/>
  <c r="G207" i="9"/>
  <c r="H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Y207" i="9"/>
  <c r="Z207" i="9"/>
  <c r="AA207" i="9"/>
  <c r="AB207" i="9"/>
  <c r="AC207" i="9"/>
  <c r="AD207" i="9"/>
  <c r="AE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D208" i="9"/>
  <c r="E208" i="9"/>
  <c r="F208" i="9"/>
  <c r="G208" i="9"/>
  <c r="H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Y208" i="9"/>
  <c r="Z208" i="9"/>
  <c r="AA208" i="9"/>
  <c r="AB208" i="9"/>
  <c r="AC208" i="9"/>
  <c r="AD208" i="9"/>
  <c r="AE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D209" i="9"/>
  <c r="E209" i="9"/>
  <c r="F209" i="9"/>
  <c r="G209" i="9"/>
  <c r="H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Y209" i="9"/>
  <c r="Z209" i="9"/>
  <c r="AA209" i="9"/>
  <c r="AB209" i="9"/>
  <c r="AC209" i="9"/>
  <c r="AD209" i="9"/>
  <c r="AE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D210" i="9"/>
  <c r="E210" i="9"/>
  <c r="F210" i="9"/>
  <c r="G210" i="9"/>
  <c r="H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Y210" i="9"/>
  <c r="Z210" i="9"/>
  <c r="AA210" i="9"/>
  <c r="AB210" i="9"/>
  <c r="AC210" i="9"/>
  <c r="AD210" i="9"/>
  <c r="AE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D211" i="9"/>
  <c r="E211" i="9"/>
  <c r="F211" i="9"/>
  <c r="G211" i="9"/>
  <c r="H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Y211" i="9"/>
  <c r="Z211" i="9"/>
  <c r="AA211" i="9"/>
  <c r="AB211" i="9"/>
  <c r="AC211" i="9"/>
  <c r="AD211" i="9"/>
  <c r="AE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D212" i="9"/>
  <c r="E212" i="9"/>
  <c r="F212" i="9"/>
  <c r="G212" i="9"/>
  <c r="H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Y212" i="9"/>
  <c r="Z212" i="9"/>
  <c r="AA212" i="9"/>
  <c r="AB212" i="9"/>
  <c r="AC212" i="9"/>
  <c r="AD212" i="9"/>
  <c r="AE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D213" i="9"/>
  <c r="E213" i="9"/>
  <c r="F213" i="9"/>
  <c r="G213" i="9"/>
  <c r="H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Y213" i="9"/>
  <c r="Z213" i="9"/>
  <c r="AA213" i="9"/>
  <c r="AB213" i="9"/>
  <c r="AC213" i="9"/>
  <c r="AD213" i="9"/>
  <c r="AE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D214" i="9"/>
  <c r="E214" i="9"/>
  <c r="F214" i="9"/>
  <c r="G214" i="9"/>
  <c r="H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Y214" i="9"/>
  <c r="Z214" i="9"/>
  <c r="AA214" i="9"/>
  <c r="AB214" i="9"/>
  <c r="AC214" i="9"/>
  <c r="AD214" i="9"/>
  <c r="AE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D215" i="9"/>
  <c r="E215" i="9"/>
  <c r="F215" i="9"/>
  <c r="G215" i="9"/>
  <c r="H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Y215" i="9"/>
  <c r="Z215" i="9"/>
  <c r="AA215" i="9"/>
  <c r="AB215" i="9"/>
  <c r="AC215" i="9"/>
  <c r="AD215" i="9"/>
  <c r="AE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D216" i="9"/>
  <c r="E216" i="9"/>
  <c r="F216" i="9"/>
  <c r="G216" i="9"/>
  <c r="H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Y216" i="9"/>
  <c r="Z216" i="9"/>
  <c r="AA216" i="9"/>
  <c r="AB216" i="9"/>
  <c r="AC216" i="9"/>
  <c r="AD216" i="9"/>
  <c r="AE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D217" i="9"/>
  <c r="E217" i="9"/>
  <c r="F217" i="9"/>
  <c r="G217" i="9"/>
  <c r="H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Y217" i="9"/>
  <c r="Z217" i="9"/>
  <c r="AA217" i="9"/>
  <c r="AB217" i="9"/>
  <c r="AC217" i="9"/>
  <c r="AD217" i="9"/>
  <c r="AE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D218" i="9"/>
  <c r="E218" i="9"/>
  <c r="F218" i="9"/>
  <c r="G218" i="9"/>
  <c r="H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Y218" i="9"/>
  <c r="Z218" i="9"/>
  <c r="AA218" i="9"/>
  <c r="AB218" i="9"/>
  <c r="AC218" i="9"/>
  <c r="AD218" i="9"/>
  <c r="AE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D219" i="9"/>
  <c r="E219" i="9"/>
  <c r="F219" i="9"/>
  <c r="G219" i="9"/>
  <c r="H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Y219" i="9"/>
  <c r="Z219" i="9"/>
  <c r="AA219" i="9"/>
  <c r="AB219" i="9"/>
  <c r="AC219" i="9"/>
  <c r="AD219" i="9"/>
  <c r="AE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D220" i="9"/>
  <c r="E220" i="9"/>
  <c r="F220" i="9"/>
  <c r="G220" i="9"/>
  <c r="H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Y220" i="9"/>
  <c r="Z220" i="9"/>
  <c r="AA220" i="9"/>
  <c r="AB220" i="9"/>
  <c r="AC220" i="9"/>
  <c r="AD220" i="9"/>
  <c r="AE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D221" i="9"/>
  <c r="E221" i="9"/>
  <c r="F221" i="9"/>
  <c r="G221" i="9"/>
  <c r="H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Y221" i="9"/>
  <c r="Z221" i="9"/>
  <c r="AA221" i="9"/>
  <c r="AB221" i="9"/>
  <c r="AC221" i="9"/>
  <c r="AD221" i="9"/>
  <c r="AE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D222" i="9"/>
  <c r="E222" i="9"/>
  <c r="F222" i="9"/>
  <c r="G222" i="9"/>
  <c r="H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Y222" i="9"/>
  <c r="Z222" i="9"/>
  <c r="AA222" i="9"/>
  <c r="AB222" i="9"/>
  <c r="AC222" i="9"/>
  <c r="AD222" i="9"/>
  <c r="AE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D223" i="9"/>
  <c r="E223" i="9"/>
  <c r="F223" i="9"/>
  <c r="G223" i="9"/>
  <c r="H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Y223" i="9"/>
  <c r="Z223" i="9"/>
  <c r="AA223" i="9"/>
  <c r="AB223" i="9"/>
  <c r="AC223" i="9"/>
  <c r="AD223" i="9"/>
  <c r="AE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D224" i="9"/>
  <c r="E224" i="9"/>
  <c r="F224" i="9"/>
  <c r="G224" i="9"/>
  <c r="H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Y224" i="9"/>
  <c r="Z224" i="9"/>
  <c r="AA224" i="9"/>
  <c r="AB224" i="9"/>
  <c r="AC224" i="9"/>
  <c r="AD224" i="9"/>
  <c r="AE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D225" i="9"/>
  <c r="E225" i="9"/>
  <c r="F225" i="9"/>
  <c r="G225" i="9"/>
  <c r="H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Y225" i="9"/>
  <c r="Z225" i="9"/>
  <c r="AA225" i="9"/>
  <c r="AB225" i="9"/>
  <c r="AC225" i="9"/>
  <c r="AD225" i="9"/>
  <c r="AE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D226" i="9"/>
  <c r="E226" i="9"/>
  <c r="F226" i="9"/>
  <c r="G226" i="9"/>
  <c r="H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Y226" i="9"/>
  <c r="Z226" i="9"/>
  <c r="AA226" i="9"/>
  <c r="AB226" i="9"/>
  <c r="AC226" i="9"/>
  <c r="AD226" i="9"/>
  <c r="AE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D227" i="9"/>
  <c r="E227" i="9"/>
  <c r="F227" i="9"/>
  <c r="G227" i="9"/>
  <c r="H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Y227" i="9"/>
  <c r="Z227" i="9"/>
  <c r="AA227" i="9"/>
  <c r="AB227" i="9"/>
  <c r="AC227" i="9"/>
  <c r="AD227" i="9"/>
  <c r="AE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D228" i="9"/>
  <c r="E228" i="9"/>
  <c r="F228" i="9"/>
  <c r="G228" i="9"/>
  <c r="H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Y228" i="9"/>
  <c r="Z228" i="9"/>
  <c r="AA228" i="9"/>
  <c r="AB228" i="9"/>
  <c r="AC228" i="9"/>
  <c r="AD228" i="9"/>
  <c r="AE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D229" i="9"/>
  <c r="E229" i="9"/>
  <c r="F229" i="9"/>
  <c r="G229" i="9"/>
  <c r="H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Y229" i="9"/>
  <c r="Z229" i="9"/>
  <c r="AA229" i="9"/>
  <c r="AB229" i="9"/>
  <c r="AC229" i="9"/>
  <c r="AD229" i="9"/>
  <c r="AE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D230" i="9"/>
  <c r="E230" i="9"/>
  <c r="F230" i="9"/>
  <c r="G230" i="9"/>
  <c r="H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Y230" i="9"/>
  <c r="Z230" i="9"/>
  <c r="AA230" i="9"/>
  <c r="AB230" i="9"/>
  <c r="AC230" i="9"/>
  <c r="AD230" i="9"/>
  <c r="AE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D231" i="9"/>
  <c r="E231" i="9"/>
  <c r="F231" i="9"/>
  <c r="G231" i="9"/>
  <c r="H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Y231" i="9"/>
  <c r="Z231" i="9"/>
  <c r="AA231" i="9"/>
  <c r="AB231" i="9"/>
  <c r="AC231" i="9"/>
  <c r="AD231" i="9"/>
  <c r="AE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D232" i="9"/>
  <c r="E232" i="9"/>
  <c r="F232" i="9"/>
  <c r="G232" i="9"/>
  <c r="H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Y232" i="9"/>
  <c r="Z232" i="9"/>
  <c r="AA232" i="9"/>
  <c r="AB232" i="9"/>
  <c r="AC232" i="9"/>
  <c r="AD232" i="9"/>
  <c r="AE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D233" i="9"/>
  <c r="E233" i="9"/>
  <c r="F233" i="9"/>
  <c r="G233" i="9"/>
  <c r="H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Y233" i="9"/>
  <c r="Z233" i="9"/>
  <c r="AA233" i="9"/>
  <c r="AB233" i="9"/>
  <c r="AC233" i="9"/>
  <c r="AD233" i="9"/>
  <c r="AE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D234" i="9"/>
  <c r="E234" i="9"/>
  <c r="F234" i="9"/>
  <c r="G234" i="9"/>
  <c r="H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Y234" i="9"/>
  <c r="Z234" i="9"/>
  <c r="AA234" i="9"/>
  <c r="AB234" i="9"/>
  <c r="AC234" i="9"/>
  <c r="AD234" i="9"/>
  <c r="AE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D235" i="9"/>
  <c r="E235" i="9"/>
  <c r="F235" i="9"/>
  <c r="G235" i="9"/>
  <c r="H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Y235" i="9"/>
  <c r="Z235" i="9"/>
  <c r="AA235" i="9"/>
  <c r="AB235" i="9"/>
  <c r="AC235" i="9"/>
  <c r="AD235" i="9"/>
  <c r="AE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D236" i="9"/>
  <c r="E236" i="9"/>
  <c r="F236" i="9"/>
  <c r="G236" i="9"/>
  <c r="H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Y236" i="9"/>
  <c r="Z236" i="9"/>
  <c r="AA236" i="9"/>
  <c r="AB236" i="9"/>
  <c r="AC236" i="9"/>
  <c r="AD236" i="9"/>
  <c r="AE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D237" i="9"/>
  <c r="E237" i="9"/>
  <c r="F237" i="9"/>
  <c r="G237" i="9"/>
  <c r="H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Y237" i="9"/>
  <c r="Z237" i="9"/>
  <c r="AA237" i="9"/>
  <c r="AB237" i="9"/>
  <c r="AC237" i="9"/>
  <c r="AD237" i="9"/>
  <c r="AE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D238" i="9"/>
  <c r="E238" i="9"/>
  <c r="F238" i="9"/>
  <c r="G238" i="9"/>
  <c r="H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Y238" i="9"/>
  <c r="Z238" i="9"/>
  <c r="AA238" i="9"/>
  <c r="AB238" i="9"/>
  <c r="AC238" i="9"/>
  <c r="AD238" i="9"/>
  <c r="AE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D239" i="9"/>
  <c r="E239" i="9"/>
  <c r="F239" i="9"/>
  <c r="G239" i="9"/>
  <c r="H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Y239" i="9"/>
  <c r="Z239" i="9"/>
  <c r="AA239" i="9"/>
  <c r="AB239" i="9"/>
  <c r="AC239" i="9"/>
  <c r="AD239" i="9"/>
  <c r="AE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D240" i="9"/>
  <c r="E240" i="9"/>
  <c r="F240" i="9"/>
  <c r="G240" i="9"/>
  <c r="H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Y240" i="9"/>
  <c r="Z240" i="9"/>
  <c r="AA240" i="9"/>
  <c r="AB240" i="9"/>
  <c r="AC240" i="9"/>
  <c r="AD240" i="9"/>
  <c r="AE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D241" i="9"/>
  <c r="E241" i="9"/>
  <c r="F241" i="9"/>
  <c r="G241" i="9"/>
  <c r="H241" i="9"/>
  <c r="J241" i="9"/>
  <c r="K241" i="9"/>
  <c r="L241" i="9"/>
  <c r="M241" i="9"/>
  <c r="N241" i="9"/>
  <c r="Q241" i="9"/>
  <c r="R241" i="9"/>
  <c r="S241" i="9"/>
  <c r="T241" i="9"/>
  <c r="U241" i="9"/>
  <c r="V241" i="9"/>
  <c r="W241" i="9"/>
  <c r="X241" i="9"/>
  <c r="Y241" i="9"/>
  <c r="Z241" i="9"/>
  <c r="AA241" i="9"/>
  <c r="AB241" i="9"/>
  <c r="AC241" i="9"/>
  <c r="AD241" i="9"/>
  <c r="AE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D242" i="9"/>
  <c r="E242" i="9"/>
  <c r="F242" i="9"/>
  <c r="G242" i="9"/>
  <c r="H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Y242" i="9"/>
  <c r="Z242" i="9"/>
  <c r="AA242" i="9"/>
  <c r="AB242" i="9"/>
  <c r="AC242" i="9"/>
  <c r="AD242" i="9"/>
  <c r="AE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D243" i="9"/>
  <c r="E243" i="9"/>
  <c r="F243" i="9"/>
  <c r="G243" i="9"/>
  <c r="H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Y243" i="9"/>
  <c r="Z243" i="9"/>
  <c r="AA243" i="9"/>
  <c r="AB243" i="9"/>
  <c r="AC243" i="9"/>
  <c r="AD243" i="9"/>
  <c r="AE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D244" i="9"/>
  <c r="E244" i="9"/>
  <c r="F244" i="9"/>
  <c r="G244" i="9"/>
  <c r="H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Y244" i="9"/>
  <c r="Z244" i="9"/>
  <c r="AA244" i="9"/>
  <c r="AB244" i="9"/>
  <c r="AC244" i="9"/>
  <c r="AD244" i="9"/>
  <c r="AE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D245" i="9"/>
  <c r="E245" i="9"/>
  <c r="F245" i="9"/>
  <c r="G245" i="9"/>
  <c r="H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Y245" i="9"/>
  <c r="Z245" i="9"/>
  <c r="AA245" i="9"/>
  <c r="AB245" i="9"/>
  <c r="AC245" i="9"/>
  <c r="AD245" i="9"/>
  <c r="AE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D246" i="9"/>
  <c r="E246" i="9"/>
  <c r="F246" i="9"/>
  <c r="G246" i="9"/>
  <c r="H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Y246" i="9"/>
  <c r="Z246" i="9"/>
  <c r="AA246" i="9"/>
  <c r="AB246" i="9"/>
  <c r="AC246" i="9"/>
  <c r="AD246" i="9"/>
  <c r="AE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D247" i="9"/>
  <c r="E247" i="9"/>
  <c r="F247" i="9"/>
  <c r="G247" i="9"/>
  <c r="H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Y247" i="9"/>
  <c r="Z247" i="9"/>
  <c r="AA247" i="9"/>
  <c r="AB247" i="9"/>
  <c r="AC247" i="9"/>
  <c r="AD247" i="9"/>
  <c r="AE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D248" i="9"/>
  <c r="E248" i="9"/>
  <c r="F248" i="9"/>
  <c r="G248" i="9"/>
  <c r="H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Y248" i="9"/>
  <c r="Z248" i="9"/>
  <c r="AA248" i="9"/>
  <c r="AB248" i="9"/>
  <c r="AC248" i="9"/>
  <c r="AD248" i="9"/>
  <c r="AE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D249" i="9"/>
  <c r="E249" i="9"/>
  <c r="F249" i="9"/>
  <c r="G249" i="9"/>
  <c r="H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Y249" i="9"/>
  <c r="Z249" i="9"/>
  <c r="AA249" i="9"/>
  <c r="AB249" i="9"/>
  <c r="AC249" i="9"/>
  <c r="AD249" i="9"/>
  <c r="AE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D250" i="9"/>
  <c r="E250" i="9"/>
  <c r="F250" i="9"/>
  <c r="G250" i="9"/>
  <c r="H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Y250" i="9"/>
  <c r="Z250" i="9"/>
  <c r="AA250" i="9"/>
  <c r="AB250" i="9"/>
  <c r="AC250" i="9"/>
  <c r="AD250" i="9"/>
  <c r="AE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D251" i="9"/>
  <c r="E251" i="9"/>
  <c r="F251" i="9"/>
  <c r="G251" i="9"/>
  <c r="H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Y251" i="9"/>
  <c r="Z251" i="9"/>
  <c r="AA251" i="9"/>
  <c r="AB251" i="9"/>
  <c r="AC251" i="9"/>
  <c r="AD251" i="9"/>
  <c r="AE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D252" i="9"/>
  <c r="E252" i="9"/>
  <c r="F252" i="9"/>
  <c r="G252" i="9"/>
  <c r="H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Y252" i="9"/>
  <c r="Z252" i="9"/>
  <c r="AA252" i="9"/>
  <c r="AB252" i="9"/>
  <c r="AC252" i="9"/>
  <c r="AD252" i="9"/>
  <c r="AE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D253" i="9"/>
  <c r="E253" i="9"/>
  <c r="F253" i="9"/>
  <c r="G253" i="9"/>
  <c r="H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Y253" i="9"/>
  <c r="Z253" i="9"/>
  <c r="AA253" i="9"/>
  <c r="AB253" i="9"/>
  <c r="AC253" i="9"/>
  <c r="AD253" i="9"/>
  <c r="AE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D254" i="9"/>
  <c r="E254" i="9"/>
  <c r="F254" i="9"/>
  <c r="G254" i="9"/>
  <c r="H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Y254" i="9"/>
  <c r="Z254" i="9"/>
  <c r="AA254" i="9"/>
  <c r="AB254" i="9"/>
  <c r="AC254" i="9"/>
  <c r="AD254" i="9"/>
  <c r="AE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D255" i="9"/>
  <c r="E255" i="9"/>
  <c r="F255" i="9"/>
  <c r="G255" i="9"/>
  <c r="H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Y255" i="9"/>
  <c r="Z255" i="9"/>
  <c r="AA255" i="9"/>
  <c r="AB255" i="9"/>
  <c r="AC255" i="9"/>
  <c r="AD255" i="9"/>
  <c r="AE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D256" i="9"/>
  <c r="E256" i="9"/>
  <c r="F256" i="9"/>
  <c r="G256" i="9"/>
  <c r="H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Y256" i="9"/>
  <c r="Z256" i="9"/>
  <c r="AA256" i="9"/>
  <c r="AB256" i="9"/>
  <c r="AC256" i="9"/>
  <c r="AD256" i="9"/>
  <c r="AE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D257" i="9"/>
  <c r="E257" i="9"/>
  <c r="F257" i="9"/>
  <c r="G257" i="9"/>
  <c r="H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Y257" i="9"/>
  <c r="Z257" i="9"/>
  <c r="AA257" i="9"/>
  <c r="AB257" i="9"/>
  <c r="AC257" i="9"/>
  <c r="AD257" i="9"/>
  <c r="AE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D258" i="9"/>
  <c r="E258" i="9"/>
  <c r="F258" i="9"/>
  <c r="G258" i="9"/>
  <c r="H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Y258" i="9"/>
  <c r="Z258" i="9"/>
  <c r="AA258" i="9"/>
  <c r="AB258" i="9"/>
  <c r="AC258" i="9"/>
  <c r="AD258" i="9"/>
  <c r="AE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D259" i="9"/>
  <c r="E259" i="9"/>
  <c r="F259" i="9"/>
  <c r="G259" i="9"/>
  <c r="H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Y259" i="9"/>
  <c r="Z259" i="9"/>
  <c r="AA259" i="9"/>
  <c r="AB259" i="9"/>
  <c r="AC259" i="9"/>
  <c r="AD259" i="9"/>
  <c r="AE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D260" i="9"/>
  <c r="E260" i="9"/>
  <c r="F260" i="9"/>
  <c r="G260" i="9"/>
  <c r="H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Y260" i="9"/>
  <c r="Z260" i="9"/>
  <c r="AA260" i="9"/>
  <c r="AB260" i="9"/>
  <c r="AC260" i="9"/>
  <c r="AD260" i="9"/>
  <c r="AE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D261" i="9"/>
  <c r="E261" i="9"/>
  <c r="F261" i="9"/>
  <c r="G261" i="9"/>
  <c r="H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Y261" i="9"/>
  <c r="Z261" i="9"/>
  <c r="AA261" i="9"/>
  <c r="AB261" i="9"/>
  <c r="AC261" i="9"/>
  <c r="AD261" i="9"/>
  <c r="AE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D262" i="9"/>
  <c r="E262" i="9"/>
  <c r="F262" i="9"/>
  <c r="G262" i="9"/>
  <c r="H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Y262" i="9"/>
  <c r="Z262" i="9"/>
  <c r="AA262" i="9"/>
  <c r="AB262" i="9"/>
  <c r="AC262" i="9"/>
  <c r="AD262" i="9"/>
  <c r="AE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D263" i="9"/>
  <c r="E263" i="9"/>
  <c r="F263" i="9"/>
  <c r="G263" i="9"/>
  <c r="H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Y263" i="9"/>
  <c r="Z263" i="9"/>
  <c r="AA263" i="9"/>
  <c r="AB263" i="9"/>
  <c r="AC263" i="9"/>
  <c r="AD263" i="9"/>
  <c r="AE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D264" i="9"/>
  <c r="E264" i="9"/>
  <c r="F264" i="9"/>
  <c r="G264" i="9"/>
  <c r="H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Y264" i="9"/>
  <c r="Z264" i="9"/>
  <c r="AA264" i="9"/>
  <c r="AB264" i="9"/>
  <c r="AC264" i="9"/>
  <c r="AD264" i="9"/>
  <c r="AE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D265" i="9"/>
  <c r="E265" i="9"/>
  <c r="F265" i="9"/>
  <c r="G265" i="9"/>
  <c r="H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Y265" i="9"/>
  <c r="Z265" i="9"/>
  <c r="AA265" i="9"/>
  <c r="AB265" i="9"/>
  <c r="AC265" i="9"/>
  <c r="AD265" i="9"/>
  <c r="AE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D266" i="9"/>
  <c r="E266" i="9"/>
  <c r="F266" i="9"/>
  <c r="G266" i="9"/>
  <c r="H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Y266" i="9"/>
  <c r="Z266" i="9"/>
  <c r="AA266" i="9"/>
  <c r="AB266" i="9"/>
  <c r="AC266" i="9"/>
  <c r="AD266" i="9"/>
  <c r="AE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D267" i="9"/>
  <c r="E267" i="9"/>
  <c r="F267" i="9"/>
  <c r="G267" i="9"/>
  <c r="H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Y267" i="9"/>
  <c r="Z267" i="9"/>
  <c r="AA267" i="9"/>
  <c r="AB267" i="9"/>
  <c r="AC267" i="9"/>
  <c r="AD267" i="9"/>
  <c r="AE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D268" i="9"/>
  <c r="E268" i="9"/>
  <c r="F268" i="9"/>
  <c r="G268" i="9"/>
  <c r="H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Y268" i="9"/>
  <c r="Z268" i="9"/>
  <c r="AA268" i="9"/>
  <c r="AB268" i="9"/>
  <c r="AC268" i="9"/>
  <c r="AD268" i="9"/>
  <c r="AE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D269" i="9"/>
  <c r="E269" i="9"/>
  <c r="F269" i="9"/>
  <c r="G269" i="9"/>
  <c r="H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Y269" i="9"/>
  <c r="Z269" i="9"/>
  <c r="AA269" i="9"/>
  <c r="AB269" i="9"/>
  <c r="AC269" i="9"/>
  <c r="AD269" i="9"/>
  <c r="AE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Y271" i="9"/>
  <c r="Z271" i="9"/>
  <c r="AA271" i="9"/>
  <c r="AB271" i="9"/>
  <c r="AC271" i="9"/>
  <c r="AD271" i="9"/>
  <c r="AE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Y272" i="9"/>
  <c r="Z272" i="9"/>
  <c r="AA272" i="9"/>
  <c r="AB272" i="9"/>
  <c r="AC272" i="9"/>
  <c r="AD272" i="9"/>
  <c r="AE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D273" i="9"/>
  <c r="E273" i="9"/>
  <c r="F273" i="9"/>
  <c r="X273" i="9"/>
  <c r="Y273" i="9"/>
  <c r="Z273" i="9"/>
  <c r="AA273" i="9"/>
  <c r="AB273" i="9"/>
  <c r="AC273" i="9"/>
  <c r="AD273" i="9"/>
  <c r="AE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D275" i="9"/>
  <c r="E275" i="9"/>
  <c r="F275" i="9"/>
  <c r="G275" i="9"/>
  <c r="H275" i="9"/>
  <c r="I275" i="9"/>
  <c r="J275" i="9"/>
  <c r="K275" i="9"/>
  <c r="L275" i="9"/>
  <c r="M275" i="9"/>
  <c r="N275" i="9"/>
  <c r="K12" i="7"/>
  <c r="K13" i="7"/>
  <c r="AC18" i="7"/>
  <c r="X26" i="7"/>
  <c r="Y26" i="7"/>
  <c r="S29" i="7"/>
  <c r="K31" i="7"/>
  <c r="AB40" i="7"/>
  <c r="AC49" i="7"/>
  <c r="Y53" i="7"/>
  <c r="Z62" i="7"/>
  <c r="U73" i="7"/>
  <c r="W74" i="7"/>
  <c r="X74" i="7"/>
  <c r="Z77" i="7"/>
  <c r="Y94" i="7"/>
  <c r="AC111" i="7"/>
  <c r="P117" i="7"/>
  <c r="P118" i="7"/>
  <c r="P119" i="7"/>
  <c r="P120" i="7"/>
  <c r="AC123" i="7"/>
  <c r="P126" i="7"/>
  <c r="P127" i="7"/>
  <c r="AB127" i="7"/>
  <c r="P128" i="7"/>
  <c r="S128" i="7"/>
  <c r="T128" i="7"/>
  <c r="P129" i="7"/>
  <c r="P130" i="7"/>
  <c r="AB130" i="7"/>
  <c r="P131" i="7"/>
  <c r="Z131" i="7"/>
  <c r="P132" i="7"/>
  <c r="T138" i="7"/>
  <c r="AA138" i="7"/>
  <c r="AB138" i="7"/>
  <c r="X142" i="7"/>
  <c r="T145" i="7"/>
  <c r="R148" i="7"/>
  <c r="X152" i="7"/>
  <c r="V153" i="7"/>
  <c r="X153" i="7"/>
  <c r="X154" i="7"/>
  <c r="X155" i="7"/>
  <c r="V156" i="7"/>
  <c r="X156" i="7"/>
  <c r="AA158" i="7"/>
  <c r="AB158" i="7"/>
  <c r="X159" i="7"/>
  <c r="X160" i="7"/>
  <c r="X161" i="7"/>
  <c r="T164" i="7"/>
  <c r="U165" i="7"/>
  <c r="V166" i="7"/>
  <c r="S168" i="7"/>
  <c r="T168" i="7"/>
  <c r="V168" i="7"/>
  <c r="V172" i="7"/>
  <c r="V173" i="7"/>
  <c r="T174" i="7"/>
  <c r="U182" i="7"/>
  <c r="T183" i="7"/>
  <c r="X183" i="7"/>
  <c r="T192" i="7"/>
  <c r="V192" i="7"/>
  <c r="V194" i="7"/>
  <c r="V198" i="7"/>
  <c r="S200" i="7"/>
  <c r="T202" i="7"/>
  <c r="T203" i="7"/>
  <c r="U203" i="7"/>
  <c r="V203" i="7"/>
  <c r="V204" i="7"/>
  <c r="V205" i="7"/>
  <c r="V206" i="7"/>
  <c r="V207" i="7"/>
  <c r="V209" i="7"/>
  <c r="X210" i="7"/>
  <c r="Y210" i="7"/>
  <c r="T211" i="7"/>
  <c r="V214" i="7"/>
  <c r="T217" i="7"/>
  <c r="V217" i="7"/>
  <c r="S221" i="7"/>
  <c r="X221" i="7"/>
  <c r="T223" i="7"/>
  <c r="S224" i="7"/>
  <c r="AB227" i="7"/>
  <c r="AC227" i="7"/>
  <c r="T230" i="7"/>
  <c r="S231" i="7"/>
  <c r="X231" i="7"/>
  <c r="T236" i="7"/>
  <c r="R237" i="7"/>
  <c r="S238" i="7"/>
  <c r="T238" i="7"/>
  <c r="S240" i="7"/>
  <c r="AA243" i="7"/>
  <c r="T244" i="7"/>
  <c r="R245" i="7"/>
  <c r="S245" i="7"/>
  <c r="T245" i="7"/>
  <c r="T246" i="7"/>
  <c r="S247" i="7"/>
  <c r="T247" i="7"/>
  <c r="S249" i="7"/>
  <c r="X249" i="7"/>
  <c r="X250" i="7"/>
  <c r="S251" i="7"/>
  <c r="V252" i="7"/>
  <c r="T253" i="7"/>
  <c r="AB253" i="7"/>
  <c r="S255" i="7"/>
  <c r="V259" i="7"/>
  <c r="T264" i="7"/>
  <c r="V264" i="7"/>
  <c r="AA264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M274" i="7"/>
  <c r="O8" i="24"/>
  <c r="O9" i="24"/>
  <c r="B11" i="24"/>
  <c r="C11" i="24"/>
  <c r="D11" i="24"/>
  <c r="E11" i="24"/>
  <c r="F11" i="24"/>
  <c r="G11" i="24"/>
  <c r="H11" i="24"/>
  <c r="I11" i="24"/>
  <c r="J11" i="24"/>
  <c r="K11" i="24"/>
  <c r="L11" i="24"/>
  <c r="M11" i="24"/>
  <c r="O11" i="24"/>
  <c r="O19" i="24"/>
  <c r="O20" i="24"/>
  <c r="O21" i="24"/>
  <c r="G22" i="24"/>
  <c r="H22" i="24"/>
  <c r="I22" i="24"/>
  <c r="J22" i="24"/>
  <c r="K22" i="24"/>
  <c r="L22" i="24"/>
  <c r="O22" i="24"/>
  <c r="B33" i="24"/>
  <c r="C33" i="24"/>
  <c r="D33" i="24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H11" i="16"/>
  <c r="AH11" i="16"/>
  <c r="AI11" i="16"/>
  <c r="AJ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K12" i="16"/>
  <c r="L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AH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K16" i="16"/>
  <c r="L16" i="16"/>
  <c r="M16" i="16"/>
  <c r="N16" i="16"/>
  <c r="O16" i="16"/>
  <c r="P16" i="16"/>
  <c r="Q16" i="16"/>
  <c r="AU16" i="16"/>
  <c r="AV16" i="16"/>
  <c r="AW16" i="16"/>
  <c r="AX16" i="16"/>
  <c r="AY16" i="16"/>
  <c r="AZ16" i="16"/>
  <c r="BA16" i="16"/>
  <c r="BB16" i="16"/>
  <c r="BC16" i="16"/>
  <c r="BD16" i="16"/>
  <c r="BE16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AU20" i="16"/>
  <c r="AV20" i="16"/>
  <c r="AW20" i="16"/>
  <c r="AX20" i="16"/>
  <c r="AY20" i="16"/>
  <c r="AZ20" i="16"/>
  <c r="BA20" i="16"/>
  <c r="BB20" i="16"/>
  <c r="BC20" i="16"/>
  <c r="BD20" i="16"/>
  <c r="BE20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AU22" i="16"/>
  <c r="AV22" i="16"/>
  <c r="AW22" i="16"/>
  <c r="AX22" i="16"/>
  <c r="AY22" i="16"/>
  <c r="AZ22" i="16"/>
  <c r="BA22" i="16"/>
  <c r="BB22" i="16"/>
  <c r="BC22" i="16"/>
  <c r="BD22" i="16"/>
  <c r="BE22" i="16"/>
  <c r="AH23" i="16"/>
  <c r="AI23" i="16"/>
  <c r="AJ23" i="16"/>
  <c r="AV23" i="16"/>
  <c r="BE23" i="16"/>
  <c r="AH24" i="16"/>
  <c r="AI24" i="16"/>
  <c r="AJ24" i="16"/>
  <c r="AV24" i="16"/>
  <c r="BE24" i="16"/>
  <c r="AH25" i="16"/>
  <c r="AI25" i="16"/>
  <c r="AJ25" i="16"/>
  <c r="AV25" i="16"/>
  <c r="BE25" i="16"/>
  <c r="AH26" i="16"/>
  <c r="AI26" i="16"/>
  <c r="AJ26" i="16"/>
  <c r="AV26" i="16"/>
  <c r="BE26" i="16"/>
  <c r="AH27" i="16"/>
  <c r="AI27" i="16"/>
  <c r="AJ27" i="16"/>
  <c r="AV27" i="16"/>
  <c r="BE27" i="16"/>
  <c r="AV28" i="16"/>
  <c r="BE28" i="16"/>
  <c r="AH29" i="16"/>
  <c r="AI29" i="16"/>
  <c r="AJ29" i="16"/>
  <c r="AV29" i="16"/>
  <c r="BE29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AU31" i="16"/>
  <c r="AV31" i="16"/>
  <c r="AW31" i="16"/>
  <c r="AX31" i="16"/>
  <c r="AY31" i="16"/>
  <c r="AZ31" i="16"/>
  <c r="BA31" i="16"/>
  <c r="BB31" i="16"/>
  <c r="BC31" i="16"/>
  <c r="BD31" i="16"/>
  <c r="BE31" i="16"/>
  <c r="S32" i="16"/>
  <c r="T32" i="16"/>
  <c r="U32" i="16"/>
  <c r="V32" i="16"/>
  <c r="W32" i="16"/>
  <c r="X32" i="16"/>
  <c r="Y32" i="16"/>
  <c r="Z32" i="16"/>
  <c r="AA32" i="16"/>
  <c r="AC32" i="16"/>
  <c r="AD32" i="16"/>
  <c r="AE32" i="16"/>
  <c r="AF32" i="16"/>
  <c r="AG32" i="16"/>
  <c r="AH32" i="16"/>
  <c r="AI32" i="16"/>
  <c r="AJ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AU33" i="16"/>
  <c r="AV33" i="16"/>
  <c r="AW33" i="16"/>
  <c r="AX33" i="16"/>
  <c r="AY33" i="16"/>
  <c r="AZ33" i="16"/>
  <c r="BA33" i="16"/>
  <c r="BB33" i="16"/>
  <c r="BC33" i="16"/>
  <c r="BD33" i="16"/>
  <c r="BE33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D40" i="16"/>
  <c r="E40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D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D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D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D44" i="16"/>
  <c r="E44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AT44" i="16"/>
  <c r="AW44" i="16"/>
  <c r="AX44" i="16"/>
  <c r="AY44" i="16"/>
  <c r="AZ44" i="16"/>
  <c r="BA44" i="16"/>
  <c r="BE44" i="16"/>
  <c r="D47" i="16"/>
  <c r="E47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D52" i="16"/>
  <c r="E52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D55" i="16"/>
  <c r="E55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D56" i="16"/>
  <c r="E56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D57" i="16"/>
  <c r="E57" i="16"/>
  <c r="F57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AG59" i="16"/>
  <c r="AG60" i="16"/>
  <c r="AW65" i="16"/>
  <c r="AW66" i="16"/>
  <c r="O8" i="23"/>
  <c r="O9" i="23"/>
  <c r="B11" i="23"/>
  <c r="C11" i="23"/>
  <c r="D11" i="23"/>
  <c r="E11" i="23"/>
  <c r="F11" i="23"/>
  <c r="G11" i="23"/>
  <c r="H11" i="23"/>
  <c r="L11" i="23"/>
  <c r="M11" i="23"/>
  <c r="O11" i="23"/>
  <c r="O19" i="23"/>
  <c r="O20" i="23"/>
  <c r="B22" i="23"/>
  <c r="C22" i="23"/>
  <c r="I22" i="23"/>
  <c r="J22" i="23"/>
  <c r="K22" i="23"/>
  <c r="L22" i="23"/>
  <c r="O22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O33" i="23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AH10" i="17"/>
  <c r="AI10" i="17"/>
  <c r="AJ10" i="17"/>
  <c r="AK10" i="17"/>
  <c r="AL10" i="17"/>
  <c r="AM10" i="17"/>
  <c r="AW10" i="17"/>
  <c r="AX10" i="17"/>
  <c r="AY10" i="17"/>
  <c r="AZ10" i="17"/>
  <c r="BA10" i="17"/>
  <c r="BB10" i="17"/>
  <c r="BC10" i="17"/>
  <c r="BD10" i="17"/>
  <c r="BE10" i="17"/>
  <c r="BF10" i="17"/>
  <c r="BG10" i="17"/>
  <c r="BH10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AH11" i="17"/>
  <c r="AI11" i="17"/>
  <c r="AJ11" i="17"/>
  <c r="AK11" i="17"/>
  <c r="AL11" i="17"/>
  <c r="AM11" i="17"/>
  <c r="AN11" i="17"/>
  <c r="AO11" i="17"/>
  <c r="AP11" i="17"/>
  <c r="AQ11" i="17"/>
  <c r="AR11" i="17"/>
  <c r="AS11" i="17"/>
  <c r="AT11" i="17"/>
  <c r="AU11" i="17"/>
  <c r="AV11" i="17"/>
  <c r="AW11" i="17"/>
  <c r="AX11" i="17"/>
  <c r="AY11" i="17"/>
  <c r="AZ11" i="17"/>
  <c r="BA11" i="17"/>
  <c r="BB11" i="17"/>
  <c r="BC11" i="17"/>
  <c r="BD11" i="17"/>
  <c r="BE11" i="17"/>
  <c r="BF11" i="17"/>
  <c r="BG11" i="17"/>
  <c r="BH11" i="17"/>
  <c r="AE12" i="17"/>
  <c r="AF12" i="17"/>
  <c r="AG12" i="17"/>
  <c r="AH12" i="17"/>
  <c r="AJ12" i="17"/>
  <c r="AK12" i="17"/>
  <c r="AM12" i="17"/>
  <c r="AW12" i="17"/>
  <c r="AX12" i="17"/>
  <c r="AY12" i="17"/>
  <c r="AZ12" i="17"/>
  <c r="BA12" i="17"/>
  <c r="BB12" i="17"/>
  <c r="BC12" i="17"/>
  <c r="BD12" i="17"/>
  <c r="BE12" i="17"/>
  <c r="BF12" i="17"/>
  <c r="BG12" i="17"/>
  <c r="BH12" i="17"/>
  <c r="N13" i="17"/>
  <c r="O13" i="17"/>
  <c r="Q13" i="17"/>
  <c r="AX13" i="17"/>
  <c r="AY13" i="17"/>
  <c r="AZ13" i="17"/>
  <c r="BA13" i="17"/>
  <c r="BB13" i="17"/>
  <c r="BC13" i="17"/>
  <c r="BD13" i="17"/>
  <c r="BE13" i="17"/>
  <c r="BF13" i="17"/>
  <c r="BG13" i="17"/>
  <c r="BH13" i="17"/>
  <c r="AK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W15" i="17"/>
  <c r="AX15" i="17"/>
  <c r="AY15" i="17"/>
  <c r="AZ15" i="17"/>
  <c r="BA15" i="17"/>
  <c r="BB15" i="17"/>
  <c r="BC15" i="17"/>
  <c r="BD15" i="17"/>
  <c r="BE15" i="17"/>
  <c r="BF15" i="17"/>
  <c r="BG15" i="17"/>
  <c r="BH15" i="17"/>
  <c r="M16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16" i="17"/>
  <c r="AI16" i="17"/>
  <c r="AJ16" i="17"/>
  <c r="AK16" i="17"/>
  <c r="AL16" i="17"/>
  <c r="AM16" i="17"/>
  <c r="AW16" i="17"/>
  <c r="AX16" i="17"/>
  <c r="AY16" i="17"/>
  <c r="AZ16" i="17"/>
  <c r="BA16" i="17"/>
  <c r="BB16" i="17"/>
  <c r="BC16" i="17"/>
  <c r="BD16" i="17"/>
  <c r="BE16" i="17"/>
  <c r="BF16" i="17"/>
  <c r="BG16" i="17"/>
  <c r="BH16" i="17"/>
  <c r="M17" i="17"/>
  <c r="N17" i="17"/>
  <c r="O17" i="17"/>
  <c r="P17" i="17"/>
  <c r="Q17" i="17"/>
  <c r="R17" i="17"/>
  <c r="S17" i="17"/>
  <c r="T17" i="17"/>
  <c r="AX17" i="17"/>
  <c r="AY17" i="17"/>
  <c r="AZ17" i="17"/>
  <c r="BA17" i="17"/>
  <c r="BB17" i="17"/>
  <c r="BC17" i="17"/>
  <c r="BD17" i="17"/>
  <c r="BE17" i="17"/>
  <c r="BF17" i="17"/>
  <c r="BG17" i="17"/>
  <c r="BH17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M22" i="17"/>
  <c r="N22" i="17"/>
  <c r="O22" i="17"/>
  <c r="P22" i="17"/>
  <c r="Q22" i="17"/>
  <c r="R22" i="17"/>
  <c r="S22" i="17"/>
  <c r="T22" i="17"/>
  <c r="U22" i="17"/>
  <c r="V22" i="17"/>
  <c r="W22" i="17"/>
  <c r="X22" i="17"/>
  <c r="Y22" i="17"/>
  <c r="Z22" i="17"/>
  <c r="AA22" i="17"/>
  <c r="AB22" i="17"/>
  <c r="AC22" i="17"/>
  <c r="AD22" i="17"/>
  <c r="AE22" i="17"/>
  <c r="AF22" i="17"/>
  <c r="AG22" i="17"/>
  <c r="AH22" i="17"/>
  <c r="AI22" i="17"/>
  <c r="AJ22" i="17"/>
  <c r="AK22" i="17"/>
  <c r="AL22" i="17"/>
  <c r="AM22" i="17"/>
  <c r="AW22" i="17"/>
  <c r="AX22" i="17"/>
  <c r="AY22" i="17"/>
  <c r="AZ22" i="17"/>
  <c r="BA22" i="17"/>
  <c r="BB22" i="17"/>
  <c r="BC22" i="17"/>
  <c r="BD22" i="17"/>
  <c r="BE22" i="17"/>
  <c r="BF22" i="17"/>
  <c r="BG22" i="17"/>
  <c r="BH22" i="17"/>
  <c r="AW23" i="17"/>
  <c r="AX23" i="17"/>
  <c r="AY23" i="17"/>
  <c r="AZ23" i="17"/>
  <c r="BA23" i="17"/>
  <c r="BB23" i="17"/>
  <c r="BC23" i="17"/>
  <c r="BD23" i="17"/>
  <c r="BE23" i="17"/>
  <c r="BF23" i="17"/>
  <c r="BG23" i="17"/>
  <c r="BH23" i="17"/>
  <c r="AK24" i="17"/>
  <c r="AL24" i="17"/>
  <c r="AM24" i="17"/>
  <c r="AW24" i="17"/>
  <c r="AX24" i="17"/>
  <c r="AY24" i="17"/>
  <c r="AZ24" i="17"/>
  <c r="BA24" i="17"/>
  <c r="BB24" i="17"/>
  <c r="BC24" i="17"/>
  <c r="BD24" i="17"/>
  <c r="BE24" i="17"/>
  <c r="BF24" i="17"/>
  <c r="BG24" i="17"/>
  <c r="BH24" i="17"/>
  <c r="AK25" i="17"/>
  <c r="AL25" i="17"/>
  <c r="AM25" i="17"/>
  <c r="AY25" i="17"/>
  <c r="BH25" i="17"/>
  <c r="AK26" i="17"/>
  <c r="AL26" i="17"/>
  <c r="AM26" i="17"/>
  <c r="AY26" i="17"/>
  <c r="BH26" i="17"/>
  <c r="AK27" i="17"/>
  <c r="AL27" i="17"/>
  <c r="AM27" i="17"/>
  <c r="AW27" i="17"/>
  <c r="AX27" i="17"/>
  <c r="AY27" i="17"/>
  <c r="AZ27" i="17"/>
  <c r="BA27" i="17"/>
  <c r="BB27" i="17"/>
  <c r="BC27" i="17"/>
  <c r="BD27" i="17"/>
  <c r="BE27" i="17"/>
  <c r="BF27" i="17"/>
  <c r="BG27" i="17"/>
  <c r="BH27" i="17"/>
  <c r="AK28" i="17"/>
  <c r="AL28" i="17"/>
  <c r="AM28" i="17"/>
  <c r="AW28" i="17"/>
  <c r="AX28" i="17"/>
  <c r="AY28" i="17"/>
  <c r="AZ28" i="17"/>
  <c r="BA28" i="17"/>
  <c r="BB28" i="17"/>
  <c r="BC28" i="17"/>
  <c r="BD28" i="17"/>
  <c r="BE28" i="17"/>
  <c r="BF28" i="17"/>
  <c r="BG28" i="17"/>
  <c r="BH28" i="17"/>
  <c r="AW29" i="17"/>
  <c r="AX29" i="17"/>
  <c r="AY29" i="17"/>
  <c r="AZ29" i="17"/>
  <c r="BA29" i="17"/>
  <c r="BB29" i="17"/>
  <c r="BC29" i="17"/>
  <c r="BD29" i="17"/>
  <c r="BE29" i="17"/>
  <c r="BF29" i="17"/>
  <c r="BG29" i="17"/>
  <c r="BH29" i="17"/>
  <c r="AH30" i="17"/>
  <c r="AK30" i="17"/>
  <c r="AL30" i="17"/>
  <c r="AM30" i="17"/>
  <c r="AW30" i="17"/>
  <c r="AX30" i="17"/>
  <c r="AY30" i="17"/>
  <c r="AZ30" i="17"/>
  <c r="BA30" i="17"/>
  <c r="BB30" i="17"/>
  <c r="BC30" i="17"/>
  <c r="BD30" i="17"/>
  <c r="BE30" i="17"/>
  <c r="BF30" i="17"/>
  <c r="BG30" i="17"/>
  <c r="BH30" i="17"/>
  <c r="AK31" i="17"/>
  <c r="AL31" i="17"/>
  <c r="AM31" i="17"/>
  <c r="AW31" i="17"/>
  <c r="AX31" i="17"/>
  <c r="AY31" i="17"/>
  <c r="AZ31" i="17"/>
  <c r="BA31" i="17"/>
  <c r="BB31" i="17"/>
  <c r="BC31" i="17"/>
  <c r="BD31" i="17"/>
  <c r="BE31" i="17"/>
  <c r="BF31" i="17"/>
  <c r="BG31" i="17"/>
  <c r="BH31" i="17"/>
  <c r="AW32" i="17"/>
  <c r="AX32" i="17"/>
  <c r="AY32" i="17"/>
  <c r="AZ32" i="17"/>
  <c r="BA32" i="17"/>
  <c r="BB32" i="17"/>
  <c r="BC32" i="17"/>
  <c r="BD32" i="17"/>
  <c r="BE32" i="17"/>
  <c r="BF32" i="17"/>
  <c r="BG32" i="17"/>
  <c r="BH32" i="17"/>
  <c r="X33" i="17"/>
  <c r="Y33" i="17"/>
  <c r="Z33" i="17"/>
  <c r="AA33" i="17"/>
  <c r="AB33" i="17"/>
  <c r="AC33" i="17"/>
  <c r="AD33" i="17"/>
  <c r="AE33" i="17"/>
  <c r="AF33" i="17"/>
  <c r="AG33" i="17"/>
  <c r="AH33" i="17"/>
  <c r="AI33" i="17"/>
  <c r="AJ33" i="17"/>
  <c r="AK33" i="17"/>
  <c r="AL33" i="17"/>
  <c r="AM33" i="17"/>
  <c r="AW33" i="17"/>
  <c r="AX33" i="17"/>
  <c r="AY33" i="17"/>
  <c r="AZ33" i="17"/>
  <c r="BA33" i="17"/>
  <c r="BB33" i="17"/>
  <c r="BC33" i="17"/>
  <c r="BD33" i="17"/>
  <c r="BE33" i="17"/>
  <c r="BF33" i="17"/>
  <c r="BG33" i="17"/>
  <c r="BH33" i="17"/>
  <c r="AW34" i="17"/>
  <c r="AX34" i="17"/>
  <c r="AY34" i="17"/>
  <c r="AZ34" i="17"/>
  <c r="BA34" i="17"/>
  <c r="BB34" i="17"/>
  <c r="BC34" i="17"/>
  <c r="BD34" i="17"/>
  <c r="BE34" i="17"/>
  <c r="BF34" i="17"/>
  <c r="BG34" i="17"/>
  <c r="BH34" i="17"/>
  <c r="M35" i="17"/>
  <c r="N35" i="17"/>
  <c r="R35" i="17"/>
  <c r="S35" i="17"/>
  <c r="T35" i="17"/>
  <c r="U35" i="17"/>
  <c r="V35" i="17"/>
  <c r="W35" i="17"/>
  <c r="X35" i="17"/>
  <c r="Y35" i="17"/>
  <c r="Z35" i="17"/>
  <c r="AA35" i="17"/>
  <c r="AB35" i="17"/>
  <c r="AC35" i="17"/>
  <c r="AD35" i="17"/>
  <c r="AE35" i="17"/>
  <c r="AF35" i="17"/>
  <c r="AG35" i="17"/>
  <c r="AH35" i="17"/>
  <c r="AI35" i="17"/>
  <c r="AJ35" i="17"/>
  <c r="AK35" i="17"/>
  <c r="AL35" i="17"/>
  <c r="AM35" i="17"/>
  <c r="AW35" i="17"/>
  <c r="AX35" i="17"/>
  <c r="AY35" i="17"/>
  <c r="AZ35" i="17"/>
  <c r="BA35" i="17"/>
  <c r="BB35" i="17"/>
  <c r="BC35" i="17"/>
  <c r="BD35" i="17"/>
  <c r="BE35" i="17"/>
  <c r="BF35" i="17"/>
  <c r="BG35" i="17"/>
  <c r="BH35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M39" i="17"/>
  <c r="N39" i="17"/>
  <c r="O39" i="17"/>
  <c r="P39" i="17"/>
  <c r="Q39" i="17"/>
  <c r="R39" i="17"/>
  <c r="S39" i="17"/>
  <c r="T39" i="17"/>
  <c r="U39" i="17"/>
  <c r="V39" i="17"/>
  <c r="W39" i="17"/>
  <c r="X39" i="17"/>
  <c r="Y39" i="17"/>
  <c r="Z39" i="17"/>
  <c r="AA39" i="17"/>
  <c r="AB39" i="17"/>
  <c r="AC39" i="17"/>
  <c r="AD39" i="17"/>
  <c r="AE39" i="17"/>
  <c r="AF39" i="17"/>
  <c r="AG39" i="17"/>
  <c r="AH39" i="17"/>
  <c r="AI39" i="17"/>
  <c r="AJ39" i="17"/>
  <c r="AK39" i="17"/>
  <c r="AL39" i="17"/>
  <c r="AM39" i="17"/>
  <c r="AW39" i="17"/>
  <c r="AX39" i="17"/>
  <c r="AY39" i="17"/>
  <c r="AZ39" i="17"/>
  <c r="BA39" i="17"/>
  <c r="BB39" i="17"/>
  <c r="BC39" i="17"/>
  <c r="BD39" i="17"/>
  <c r="BE39" i="17"/>
  <c r="BF39" i="17"/>
  <c r="BG39" i="17"/>
  <c r="BH39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X40" i="17"/>
  <c r="Y40" i="17"/>
  <c r="Z40" i="17"/>
  <c r="AA40" i="17"/>
  <c r="AB40" i="17"/>
  <c r="AC40" i="17"/>
  <c r="AD40" i="17"/>
  <c r="AE40" i="17"/>
  <c r="AF40" i="17"/>
  <c r="AG40" i="17"/>
  <c r="AH40" i="17"/>
  <c r="AI40" i="17"/>
  <c r="AJ40" i="17"/>
  <c r="AK40" i="17"/>
  <c r="AL40" i="17"/>
  <c r="AM40" i="17"/>
  <c r="AW40" i="17"/>
  <c r="AX40" i="17"/>
  <c r="AY40" i="17"/>
  <c r="AZ40" i="17"/>
  <c r="BA40" i="17"/>
  <c r="BB40" i="17"/>
  <c r="BC40" i="17"/>
  <c r="BD40" i="17"/>
  <c r="BE40" i="17"/>
  <c r="BF40" i="17"/>
  <c r="BG40" i="17"/>
  <c r="BH40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X41" i="17"/>
  <c r="Y41" i="17"/>
  <c r="Z41" i="17"/>
  <c r="AA41" i="17"/>
  <c r="AB41" i="17"/>
  <c r="AC41" i="17"/>
  <c r="AD41" i="17"/>
  <c r="AE41" i="17"/>
  <c r="AF41" i="17"/>
  <c r="AG41" i="17"/>
  <c r="AH41" i="17"/>
  <c r="AI41" i="17"/>
  <c r="AJ41" i="17"/>
  <c r="AK41" i="17"/>
  <c r="AL41" i="17"/>
  <c r="AM41" i="17"/>
  <c r="AW41" i="17"/>
  <c r="AX41" i="17"/>
  <c r="AY41" i="17"/>
  <c r="AZ41" i="17"/>
  <c r="BA41" i="17"/>
  <c r="BB41" i="17"/>
  <c r="BC41" i="17"/>
  <c r="BD41" i="17"/>
  <c r="BE41" i="17"/>
  <c r="BF41" i="17"/>
  <c r="BG41" i="17"/>
  <c r="BH41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X42" i="17"/>
  <c r="Y42" i="17"/>
  <c r="Z42" i="17"/>
  <c r="AA42" i="17"/>
  <c r="AB42" i="17"/>
  <c r="AC42" i="17"/>
  <c r="AD42" i="17"/>
  <c r="AE42" i="17"/>
  <c r="AF42" i="17"/>
  <c r="AG42" i="17"/>
  <c r="AH42" i="17"/>
  <c r="AI42" i="17"/>
  <c r="AJ42" i="17"/>
  <c r="AK42" i="17"/>
  <c r="AL42" i="17"/>
  <c r="AM42" i="17"/>
  <c r="AW42" i="17"/>
  <c r="AX42" i="17"/>
  <c r="AY42" i="17"/>
  <c r="AZ42" i="17"/>
  <c r="BA42" i="17"/>
  <c r="BB42" i="17"/>
  <c r="BC42" i="17"/>
  <c r="BD42" i="17"/>
  <c r="BE42" i="17"/>
  <c r="BF42" i="17"/>
  <c r="BG42" i="17"/>
  <c r="BH42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X43" i="17"/>
  <c r="Y43" i="17"/>
  <c r="Z43" i="17"/>
  <c r="AA43" i="17"/>
  <c r="AB43" i="17"/>
  <c r="AC43" i="17"/>
  <c r="AD43" i="17"/>
  <c r="AE43" i="17"/>
  <c r="AF43" i="17"/>
  <c r="AG43" i="17"/>
  <c r="AH43" i="17"/>
  <c r="AI43" i="17"/>
  <c r="AJ43" i="17"/>
  <c r="AK43" i="17"/>
  <c r="AL43" i="17"/>
  <c r="AM43" i="17"/>
  <c r="AW43" i="17"/>
  <c r="AX43" i="17"/>
  <c r="AY43" i="17"/>
  <c r="AZ43" i="17"/>
  <c r="BA43" i="17"/>
  <c r="BB43" i="17"/>
  <c r="BC43" i="17"/>
  <c r="BD43" i="17"/>
  <c r="BE43" i="17"/>
  <c r="BF43" i="17"/>
  <c r="BG43" i="17"/>
  <c r="BH43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X44" i="17"/>
  <c r="Y44" i="17"/>
  <c r="Z44" i="17"/>
  <c r="AA44" i="17"/>
  <c r="AB44" i="17"/>
  <c r="AC44" i="17"/>
  <c r="AD44" i="17"/>
  <c r="AE44" i="17"/>
  <c r="AF44" i="17"/>
  <c r="AG44" i="17"/>
  <c r="AH44" i="17"/>
  <c r="AI44" i="17"/>
  <c r="AJ44" i="17"/>
  <c r="AK44" i="17"/>
  <c r="AL44" i="17"/>
  <c r="AM44" i="17"/>
  <c r="AW44" i="17"/>
  <c r="AX44" i="17"/>
  <c r="AY44" i="17"/>
  <c r="AZ44" i="17"/>
  <c r="BA44" i="17"/>
  <c r="BB44" i="17"/>
  <c r="BC44" i="17"/>
  <c r="BD44" i="17"/>
  <c r="BE44" i="17"/>
  <c r="BF44" i="17"/>
  <c r="BG44" i="17"/>
  <c r="BH44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X45" i="17"/>
  <c r="Y45" i="17"/>
  <c r="Z45" i="17"/>
  <c r="AA45" i="17"/>
  <c r="AB45" i="17"/>
  <c r="AC45" i="17"/>
  <c r="AD45" i="17"/>
  <c r="AE45" i="17"/>
  <c r="AF45" i="17"/>
  <c r="AG45" i="17"/>
  <c r="AH45" i="17"/>
  <c r="AI45" i="17"/>
  <c r="AJ45" i="17"/>
  <c r="AK45" i="17"/>
  <c r="AL45" i="17"/>
  <c r="AM45" i="17"/>
  <c r="AW45" i="17"/>
  <c r="AX45" i="17"/>
  <c r="AY45" i="17"/>
  <c r="AZ45" i="17"/>
  <c r="BA45" i="17"/>
  <c r="BB45" i="17"/>
  <c r="BC45" i="17"/>
  <c r="BD45" i="17"/>
  <c r="BE45" i="17"/>
  <c r="BF45" i="17"/>
  <c r="BG45" i="17"/>
  <c r="BH45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X48" i="17"/>
  <c r="Y48" i="17"/>
  <c r="Z48" i="17"/>
  <c r="AA48" i="17"/>
  <c r="AB48" i="17"/>
  <c r="AC48" i="17"/>
  <c r="AD48" i="17"/>
  <c r="AE48" i="17"/>
  <c r="AF48" i="17"/>
  <c r="AG48" i="17"/>
  <c r="AH48" i="17"/>
  <c r="AI48" i="17"/>
  <c r="AJ48" i="17"/>
  <c r="AK48" i="17"/>
  <c r="AL48" i="17"/>
  <c r="AM48" i="17"/>
  <c r="AW48" i="17"/>
  <c r="AX48" i="17"/>
  <c r="AY48" i="17"/>
  <c r="AZ48" i="17"/>
  <c r="BA48" i="17"/>
  <c r="BB48" i="17"/>
  <c r="BC48" i="17"/>
  <c r="BD48" i="17"/>
  <c r="BE48" i="17"/>
  <c r="BF48" i="17"/>
  <c r="BG48" i="17"/>
  <c r="BH48" i="17"/>
  <c r="O51" i="17"/>
  <c r="P51" i="17"/>
  <c r="Q51" i="17"/>
  <c r="R51" i="17"/>
  <c r="S51" i="17"/>
  <c r="T51" i="17"/>
  <c r="U51" i="17"/>
  <c r="V51" i="17"/>
  <c r="W51" i="17"/>
  <c r="X51" i="17"/>
  <c r="Y51" i="17"/>
  <c r="Z51" i="17"/>
  <c r="AA51" i="17"/>
  <c r="AB51" i="17"/>
  <c r="AC51" i="17"/>
  <c r="AD51" i="17"/>
  <c r="AE51" i="17"/>
  <c r="AF51" i="17"/>
  <c r="AG51" i="17"/>
  <c r="AH51" i="17"/>
  <c r="AI51" i="17"/>
  <c r="AJ51" i="17"/>
  <c r="AK51" i="17"/>
  <c r="AL51" i="17"/>
  <c r="AM51" i="17"/>
  <c r="AW51" i="17"/>
  <c r="AX51" i="17"/>
  <c r="AY51" i="17"/>
  <c r="AZ51" i="17"/>
  <c r="BA51" i="17"/>
  <c r="BB51" i="17"/>
  <c r="BC51" i="17"/>
  <c r="BD51" i="17"/>
  <c r="BE51" i="17"/>
  <c r="BF51" i="17"/>
  <c r="BG51" i="17"/>
  <c r="BH51" i="17"/>
  <c r="O52" i="17"/>
  <c r="P52" i="17"/>
  <c r="Q52" i="17"/>
  <c r="R52" i="17"/>
  <c r="S52" i="17"/>
  <c r="T52" i="17"/>
  <c r="U52" i="17"/>
  <c r="V52" i="17"/>
  <c r="W52" i="17"/>
  <c r="X52" i="17"/>
  <c r="Y52" i="17"/>
  <c r="Z52" i="17"/>
  <c r="AA52" i="17"/>
  <c r="AB52" i="17"/>
  <c r="AC52" i="17"/>
  <c r="AD52" i="17"/>
  <c r="AE52" i="17"/>
  <c r="AF52" i="17"/>
  <c r="AG52" i="17"/>
  <c r="AH52" i="17"/>
  <c r="AI52" i="17"/>
  <c r="AJ52" i="17"/>
  <c r="AK52" i="17"/>
  <c r="AL52" i="17"/>
  <c r="AM52" i="17"/>
  <c r="AW52" i="17"/>
  <c r="AX52" i="17"/>
  <c r="AY52" i="17"/>
  <c r="AZ52" i="17"/>
  <c r="BA52" i="17"/>
  <c r="BB52" i="17"/>
  <c r="BC52" i="17"/>
  <c r="BD52" i="17"/>
  <c r="BE52" i="17"/>
  <c r="BF52" i="17"/>
  <c r="BG52" i="17"/>
  <c r="BH52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X53" i="17"/>
  <c r="Y53" i="17"/>
  <c r="Z53" i="17"/>
  <c r="AA53" i="17"/>
  <c r="AB53" i="17"/>
  <c r="AC53" i="17"/>
  <c r="AD53" i="17"/>
  <c r="AE53" i="17"/>
  <c r="AF53" i="17"/>
  <c r="AG53" i="17"/>
  <c r="AH53" i="17"/>
  <c r="AI53" i="17"/>
  <c r="AJ53" i="17"/>
  <c r="AK53" i="17"/>
  <c r="AL53" i="17"/>
  <c r="AM53" i="17"/>
  <c r="AW53" i="17"/>
  <c r="AX53" i="17"/>
  <c r="AY53" i="17"/>
  <c r="AZ53" i="17"/>
  <c r="BA53" i="17"/>
  <c r="BB53" i="17"/>
  <c r="BC53" i="17"/>
  <c r="BD53" i="17"/>
  <c r="BE53" i="17"/>
  <c r="BF53" i="17"/>
  <c r="BG53" i="17"/>
  <c r="BH53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X56" i="17"/>
  <c r="Y56" i="17"/>
  <c r="Z56" i="17"/>
  <c r="AA56" i="17"/>
  <c r="AB56" i="17"/>
  <c r="AC56" i="17"/>
  <c r="AD56" i="17"/>
  <c r="AE56" i="17"/>
  <c r="AF56" i="17"/>
  <c r="AG56" i="17"/>
  <c r="AH56" i="17"/>
  <c r="AI56" i="17"/>
  <c r="AJ56" i="17"/>
  <c r="AK56" i="17"/>
  <c r="AL56" i="17"/>
  <c r="AM56" i="17"/>
  <c r="AW56" i="17"/>
  <c r="AX56" i="17"/>
  <c r="AY56" i="17"/>
  <c r="AZ56" i="17"/>
  <c r="BA56" i="17"/>
  <c r="BB56" i="17"/>
  <c r="BC56" i="17"/>
  <c r="BD56" i="17"/>
  <c r="BE56" i="17"/>
  <c r="BF56" i="17"/>
  <c r="BG56" i="17"/>
  <c r="BH56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X57" i="17"/>
  <c r="Y57" i="17"/>
  <c r="Z57" i="17"/>
  <c r="AA57" i="17"/>
  <c r="AB57" i="17"/>
  <c r="AC57" i="17"/>
  <c r="AD57" i="17"/>
  <c r="AE57" i="17"/>
  <c r="AF57" i="17"/>
  <c r="AG57" i="17"/>
  <c r="AH57" i="17"/>
  <c r="AI57" i="17"/>
  <c r="AJ57" i="17"/>
  <c r="AK57" i="17"/>
  <c r="AL57" i="17"/>
  <c r="AM57" i="17"/>
  <c r="AW57" i="17"/>
  <c r="AX57" i="17"/>
  <c r="AY57" i="17"/>
  <c r="AZ57" i="17"/>
  <c r="BA57" i="17"/>
  <c r="BB57" i="17"/>
  <c r="BC57" i="17"/>
  <c r="BD57" i="17"/>
  <c r="BE57" i="17"/>
  <c r="BF57" i="17"/>
  <c r="BG57" i="17"/>
  <c r="BH57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X58" i="17"/>
  <c r="Y58" i="17"/>
  <c r="Z58" i="17"/>
  <c r="AA58" i="17"/>
  <c r="AB58" i="17"/>
  <c r="AC58" i="17"/>
  <c r="AD58" i="17"/>
  <c r="AE58" i="17"/>
  <c r="AF58" i="17"/>
  <c r="AG58" i="17"/>
  <c r="AH58" i="17"/>
  <c r="AI58" i="17"/>
  <c r="AJ58" i="17"/>
  <c r="AK58" i="17"/>
  <c r="AL58" i="17"/>
  <c r="AM58" i="17"/>
  <c r="AW58" i="17"/>
  <c r="AX58" i="17"/>
  <c r="AY58" i="17"/>
  <c r="AZ58" i="17"/>
  <c r="BA58" i="17"/>
  <c r="BB58" i="17"/>
  <c r="BC58" i="17"/>
  <c r="BD58" i="17"/>
  <c r="BE58" i="17"/>
  <c r="BF58" i="17"/>
  <c r="BG58" i="17"/>
  <c r="BH58" i="17"/>
  <c r="AC6" i="5"/>
  <c r="AD6" i="5"/>
  <c r="AE6" i="5"/>
  <c r="AF6" i="5"/>
  <c r="AG6" i="5"/>
  <c r="AH6" i="5"/>
  <c r="AI6" i="5"/>
  <c r="AJ6" i="5"/>
  <c r="AK6" i="5"/>
  <c r="AL6" i="5"/>
  <c r="AM6" i="5"/>
  <c r="AN6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O11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O12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O13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O14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O15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O16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O17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O18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O19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O20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O21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O22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O23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O24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O25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O26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O27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O28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O29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O30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O31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O32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O33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O34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O35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O36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O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O38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O39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O40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O41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O42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O43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O44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O45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O46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O47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O48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O49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O50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O51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O52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O53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O54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O55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O56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O57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O58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O59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O60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O61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O62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O63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O64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O65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O66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O67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O68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O69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O70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O71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O72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O73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O74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O75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O76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O77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O78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O79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O80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O81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O82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O83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O84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O85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O86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O87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O88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O89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O90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O91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O92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O93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O94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O95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O96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O97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O98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O99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O100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O101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O102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O103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O104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O105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O106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O107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O108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O109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O110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O111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O112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O113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O114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O115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O116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O117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O118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O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O120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O121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O122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O123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O124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O125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O126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O127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O128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O129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O130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O131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O132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O133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O134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O135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O136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O137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O138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O139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O140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O141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O142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O143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O144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O145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O146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O147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O148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O149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O150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O151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O152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O153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O154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O155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O156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O157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O158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O159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O160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O161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O162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O163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O164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O165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O166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O167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O168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O169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O170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O171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O172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O173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O174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O175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O176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O177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O178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O179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O180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O181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O182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O183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O184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O185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O186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O187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O188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O189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O190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O191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O192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O193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O194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O195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O196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O197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O198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O199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O200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O201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O202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O203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O204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O205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O206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O207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O208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O209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O210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O211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O212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O213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O214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O215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O216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O217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O218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O219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O220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O221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O222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O223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O224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O225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O226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O227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O228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O229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O230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O231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O232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O233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O234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O235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O236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O237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O238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O239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O240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O241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O242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O243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O244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O245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O246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O247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O248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O249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O250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O251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O252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O253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O254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O255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O256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O257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O258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O259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O260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O261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O262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O263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O264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O265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O266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O267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O268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O269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O271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O272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O273" i="5"/>
  <c r="D275" i="5"/>
  <c r="E275" i="5"/>
  <c r="F275" i="5"/>
  <c r="G275" i="5"/>
  <c r="H275" i="5"/>
  <c r="I275" i="5"/>
  <c r="J275" i="5"/>
  <c r="K275" i="5"/>
  <c r="L275" i="5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AC17" i="10"/>
  <c r="AD17" i="10"/>
  <c r="AE17" i="10"/>
  <c r="AO17" i="10"/>
  <c r="AP17" i="10"/>
  <c r="AQ17" i="10"/>
  <c r="AR17" i="10"/>
  <c r="AS17" i="10"/>
  <c r="AT17" i="10"/>
  <c r="AU17" i="10"/>
  <c r="AV17" i="10"/>
  <c r="AW17" i="10"/>
  <c r="AX17" i="10"/>
  <c r="AY17" i="10"/>
  <c r="AZ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AC18" i="10"/>
  <c r="AD18" i="10"/>
  <c r="AE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AC19" i="10"/>
  <c r="AD19" i="10"/>
  <c r="AE19" i="10"/>
  <c r="AO19" i="10"/>
  <c r="AP19" i="10"/>
  <c r="AQ19" i="10"/>
  <c r="AR19" i="10"/>
  <c r="AS19" i="10"/>
  <c r="AT19" i="10"/>
  <c r="AU19" i="10"/>
  <c r="AV19" i="10"/>
  <c r="AW19" i="10"/>
  <c r="AX19" i="10"/>
  <c r="AY19" i="10"/>
  <c r="AZ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AC20" i="10"/>
  <c r="AD20" i="10"/>
  <c r="AE20" i="10"/>
  <c r="AO20" i="10"/>
  <c r="AP20" i="10"/>
  <c r="AQ20" i="10"/>
  <c r="AR20" i="10"/>
  <c r="AS20" i="10"/>
  <c r="AT20" i="10"/>
  <c r="AU20" i="10"/>
  <c r="AV20" i="10"/>
  <c r="AW20" i="10"/>
  <c r="AX20" i="10"/>
  <c r="AY20" i="10"/>
  <c r="AZ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AC21" i="10"/>
  <c r="AD21" i="10"/>
  <c r="AE21" i="10"/>
  <c r="AO21" i="10"/>
  <c r="AP21" i="10"/>
  <c r="AQ21" i="10"/>
  <c r="AR21" i="10"/>
  <c r="AS21" i="10"/>
  <c r="AT21" i="10"/>
  <c r="AU21" i="10"/>
  <c r="AV21" i="10"/>
  <c r="AW21" i="10"/>
  <c r="AX21" i="10"/>
  <c r="AY21" i="10"/>
  <c r="AZ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AC22" i="10"/>
  <c r="AD22" i="10"/>
  <c r="AE22" i="10"/>
  <c r="AO22" i="10"/>
  <c r="AP22" i="10"/>
  <c r="AQ22" i="10"/>
  <c r="AR22" i="10"/>
  <c r="AS22" i="10"/>
  <c r="AT22" i="10"/>
  <c r="AU22" i="10"/>
  <c r="AV22" i="10"/>
  <c r="AW22" i="10"/>
  <c r="AX22" i="10"/>
  <c r="AY22" i="10"/>
  <c r="AZ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AC23" i="10"/>
  <c r="AD23" i="10"/>
  <c r="AE23" i="10"/>
  <c r="AO23" i="10"/>
  <c r="AP23" i="10"/>
  <c r="AQ23" i="10"/>
  <c r="AR23" i="10"/>
  <c r="AS23" i="10"/>
  <c r="AT23" i="10"/>
  <c r="AU23" i="10"/>
  <c r="AV23" i="10"/>
  <c r="AW23" i="10"/>
  <c r="AX23" i="10"/>
  <c r="AY23" i="10"/>
  <c r="AZ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AC24" i="10"/>
  <c r="AD24" i="10"/>
  <c r="AE24" i="10"/>
  <c r="AO24" i="10"/>
  <c r="AP24" i="10"/>
  <c r="AQ24" i="10"/>
  <c r="AR24" i="10"/>
  <c r="AS24" i="10"/>
  <c r="AT24" i="10"/>
  <c r="AU24" i="10"/>
  <c r="AV24" i="10"/>
  <c r="AW24" i="10"/>
  <c r="AX24" i="10"/>
  <c r="AY24" i="10"/>
  <c r="AZ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AC25" i="10"/>
  <c r="AD25" i="10"/>
  <c r="AE25" i="10"/>
  <c r="AO25" i="10"/>
  <c r="AP25" i="10"/>
  <c r="AQ25" i="10"/>
  <c r="AR25" i="10"/>
  <c r="AS25" i="10"/>
  <c r="AT25" i="10"/>
  <c r="AU25" i="10"/>
  <c r="AV25" i="10"/>
  <c r="AW25" i="10"/>
  <c r="AX25" i="10"/>
  <c r="AY25" i="10"/>
  <c r="AZ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AC26" i="10"/>
  <c r="AD26" i="10"/>
  <c r="AE26" i="10"/>
  <c r="AO26" i="10"/>
  <c r="AP26" i="10"/>
  <c r="AQ26" i="10"/>
  <c r="AR26" i="10"/>
  <c r="AS26" i="10"/>
  <c r="AT26" i="10"/>
  <c r="AU26" i="10"/>
  <c r="AV26" i="10"/>
  <c r="AW26" i="10"/>
  <c r="AX26" i="10"/>
  <c r="AY26" i="10"/>
  <c r="AZ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AC27" i="10"/>
  <c r="AD27" i="10"/>
  <c r="AE27" i="10"/>
  <c r="AO27" i="10"/>
  <c r="AP27" i="10"/>
  <c r="AQ27" i="10"/>
  <c r="AR27" i="10"/>
  <c r="AS27" i="10"/>
  <c r="AT27" i="10"/>
  <c r="AU27" i="10"/>
  <c r="AV27" i="10"/>
  <c r="AW27" i="10"/>
  <c r="AX27" i="10"/>
  <c r="AY27" i="10"/>
  <c r="AZ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AC28" i="10"/>
  <c r="AD28" i="10"/>
  <c r="AE28" i="10"/>
  <c r="AO28" i="10"/>
  <c r="AP28" i="10"/>
  <c r="AQ28" i="10"/>
  <c r="AR28" i="10"/>
  <c r="AS28" i="10"/>
  <c r="AT28" i="10"/>
  <c r="AU28" i="10"/>
  <c r="AV28" i="10"/>
  <c r="AW28" i="10"/>
  <c r="AX28" i="10"/>
  <c r="AY28" i="10"/>
  <c r="AZ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AC29" i="10"/>
  <c r="AD29" i="10"/>
  <c r="AE29" i="10"/>
  <c r="AO29" i="10"/>
  <c r="AP29" i="10"/>
  <c r="AQ29" i="10"/>
  <c r="AR29" i="10"/>
  <c r="AS29" i="10"/>
  <c r="AT29" i="10"/>
  <c r="AU29" i="10"/>
  <c r="AV29" i="10"/>
  <c r="AW29" i="10"/>
  <c r="AX29" i="10"/>
  <c r="AY29" i="10"/>
  <c r="AZ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AC30" i="10"/>
  <c r="AD30" i="10"/>
  <c r="AE30" i="10"/>
  <c r="AO30" i="10"/>
  <c r="AP30" i="10"/>
  <c r="AQ30" i="10"/>
  <c r="AR30" i="10"/>
  <c r="AS30" i="10"/>
  <c r="AT30" i="10"/>
  <c r="AU30" i="10"/>
  <c r="AV30" i="10"/>
  <c r="AW30" i="10"/>
  <c r="AX30" i="10"/>
  <c r="AY30" i="10"/>
  <c r="AZ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AC31" i="10"/>
  <c r="AD31" i="10"/>
  <c r="AE31" i="10"/>
  <c r="AO31" i="10"/>
  <c r="AP31" i="10"/>
  <c r="AQ31" i="10"/>
  <c r="AR31" i="10"/>
  <c r="AS31" i="10"/>
  <c r="AT31" i="10"/>
  <c r="AU31" i="10"/>
  <c r="AV31" i="10"/>
  <c r="AW31" i="10"/>
  <c r="AX31" i="10"/>
  <c r="AY31" i="10"/>
  <c r="AZ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AC32" i="10"/>
  <c r="AD32" i="10"/>
  <c r="AE32" i="10"/>
  <c r="AO32" i="10"/>
  <c r="AP32" i="10"/>
  <c r="AQ32" i="10"/>
  <c r="AR32" i="10"/>
  <c r="AS32" i="10"/>
  <c r="AT32" i="10"/>
  <c r="AU32" i="10"/>
  <c r="AV32" i="10"/>
  <c r="AW32" i="10"/>
  <c r="AX32" i="10"/>
  <c r="AY32" i="10"/>
  <c r="AZ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AC33" i="10"/>
  <c r="AD33" i="10"/>
  <c r="AE33" i="10"/>
  <c r="AO33" i="10"/>
  <c r="AP33" i="10"/>
  <c r="AQ33" i="10"/>
  <c r="AR33" i="10"/>
  <c r="AS33" i="10"/>
  <c r="AT33" i="10"/>
  <c r="AU33" i="10"/>
  <c r="AV33" i="10"/>
  <c r="AW33" i="10"/>
  <c r="AX33" i="10"/>
  <c r="AY33" i="10"/>
  <c r="AZ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AC34" i="10"/>
  <c r="AD34" i="10"/>
  <c r="AE34" i="10"/>
  <c r="AO34" i="10"/>
  <c r="AP34" i="10"/>
  <c r="AQ34" i="10"/>
  <c r="AR34" i="10"/>
  <c r="AS34" i="10"/>
  <c r="AT34" i="10"/>
  <c r="AU34" i="10"/>
  <c r="AV34" i="10"/>
  <c r="AW34" i="10"/>
  <c r="AX34" i="10"/>
  <c r="AY34" i="10"/>
  <c r="AZ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AC35" i="10"/>
  <c r="AD35" i="10"/>
  <c r="AE35" i="10"/>
  <c r="AO35" i="10"/>
  <c r="AP35" i="10"/>
  <c r="AQ35" i="10"/>
  <c r="AR35" i="10"/>
  <c r="AS35" i="10"/>
  <c r="AT35" i="10"/>
  <c r="AU35" i="10"/>
  <c r="AV35" i="10"/>
  <c r="AW35" i="10"/>
  <c r="AX35" i="10"/>
  <c r="AY35" i="10"/>
  <c r="AZ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AC36" i="10"/>
  <c r="AD36" i="10"/>
  <c r="AE36" i="10"/>
  <c r="AO36" i="10"/>
  <c r="AP36" i="10"/>
  <c r="AQ36" i="10"/>
  <c r="AR36" i="10"/>
  <c r="AS36" i="10"/>
  <c r="AT36" i="10"/>
  <c r="AU36" i="10"/>
  <c r="AV36" i="10"/>
  <c r="AW36" i="10"/>
  <c r="AX36" i="10"/>
  <c r="AY36" i="10"/>
  <c r="AZ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AC37" i="10"/>
  <c r="AD37" i="10"/>
  <c r="AE37" i="10"/>
  <c r="AO37" i="10"/>
  <c r="AP37" i="10"/>
  <c r="AQ37" i="10"/>
  <c r="AR37" i="10"/>
  <c r="AS37" i="10"/>
  <c r="AT37" i="10"/>
  <c r="AU37" i="10"/>
  <c r="AV37" i="10"/>
  <c r="AW37" i="10"/>
  <c r="AX37" i="10"/>
  <c r="AY37" i="10"/>
  <c r="AZ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AC38" i="10"/>
  <c r="AD38" i="10"/>
  <c r="AE38" i="10"/>
  <c r="AO38" i="10"/>
  <c r="AP38" i="10"/>
  <c r="AQ38" i="10"/>
  <c r="AR38" i="10"/>
  <c r="AS38" i="10"/>
  <c r="AT38" i="10"/>
  <c r="AU38" i="10"/>
  <c r="AV38" i="10"/>
  <c r="AW38" i="10"/>
  <c r="AX38" i="10"/>
  <c r="AY38" i="10"/>
  <c r="AZ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AC39" i="10"/>
  <c r="AD39" i="10"/>
  <c r="AE39" i="10"/>
  <c r="AO39" i="10"/>
  <c r="AP39" i="10"/>
  <c r="AQ39" i="10"/>
  <c r="AR39" i="10"/>
  <c r="AS39" i="10"/>
  <c r="AT39" i="10"/>
  <c r="AU39" i="10"/>
  <c r="AV39" i="10"/>
  <c r="AW39" i="10"/>
  <c r="AX39" i="10"/>
  <c r="AY39" i="10"/>
  <c r="AZ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AC40" i="10"/>
  <c r="AD40" i="10"/>
  <c r="AE40" i="10"/>
  <c r="AO40" i="10"/>
  <c r="AP40" i="10"/>
  <c r="AQ40" i="10"/>
  <c r="AR40" i="10"/>
  <c r="AS40" i="10"/>
  <c r="AT40" i="10"/>
  <c r="AU40" i="10"/>
  <c r="AV40" i="10"/>
  <c r="AW40" i="10"/>
  <c r="AX40" i="10"/>
  <c r="AY40" i="10"/>
  <c r="AZ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AC41" i="10"/>
  <c r="AD41" i="10"/>
  <c r="AE41" i="10"/>
  <c r="AO41" i="10"/>
  <c r="AP41" i="10"/>
  <c r="AQ41" i="10"/>
  <c r="AR41" i="10"/>
  <c r="AS41" i="10"/>
  <c r="AT41" i="10"/>
  <c r="AU41" i="10"/>
  <c r="AV41" i="10"/>
  <c r="AW41" i="10"/>
  <c r="AX41" i="10"/>
  <c r="AY41" i="10"/>
  <c r="AZ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AC42" i="10"/>
  <c r="AD42" i="10"/>
  <c r="AE42" i="10"/>
  <c r="AO42" i="10"/>
  <c r="AP42" i="10"/>
  <c r="AQ42" i="10"/>
  <c r="AR42" i="10"/>
  <c r="AS42" i="10"/>
  <c r="AT42" i="10"/>
  <c r="AU42" i="10"/>
  <c r="AV42" i="10"/>
  <c r="AW42" i="10"/>
  <c r="AX42" i="10"/>
  <c r="AY42" i="10"/>
  <c r="AZ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AC43" i="10"/>
  <c r="AD43" i="10"/>
  <c r="AE43" i="10"/>
  <c r="AO43" i="10"/>
  <c r="AP43" i="10"/>
  <c r="AQ43" i="10"/>
  <c r="AR43" i="10"/>
  <c r="AS43" i="10"/>
  <c r="AT43" i="10"/>
  <c r="AU43" i="10"/>
  <c r="AV43" i="10"/>
  <c r="AW43" i="10"/>
  <c r="AX43" i="10"/>
  <c r="AY43" i="10"/>
  <c r="AZ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AC44" i="10"/>
  <c r="AD44" i="10"/>
  <c r="AE44" i="10"/>
  <c r="AO44" i="10"/>
  <c r="AP44" i="10"/>
  <c r="AQ44" i="10"/>
  <c r="AR44" i="10"/>
  <c r="AS44" i="10"/>
  <c r="AT44" i="10"/>
  <c r="AU44" i="10"/>
  <c r="AV44" i="10"/>
  <c r="AW44" i="10"/>
  <c r="AX44" i="10"/>
  <c r="AY44" i="10"/>
  <c r="AZ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AC45" i="10"/>
  <c r="AD45" i="10"/>
  <c r="AE45" i="10"/>
  <c r="AO45" i="10"/>
  <c r="AP45" i="10"/>
  <c r="AQ45" i="10"/>
  <c r="AR45" i="10"/>
  <c r="AS45" i="10"/>
  <c r="AT45" i="10"/>
  <c r="AU45" i="10"/>
  <c r="AV45" i="10"/>
  <c r="AW45" i="10"/>
  <c r="AX45" i="10"/>
  <c r="AY45" i="10"/>
  <c r="AZ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AC46" i="10"/>
  <c r="AD46" i="10"/>
  <c r="AE46" i="10"/>
  <c r="AO46" i="10"/>
  <c r="AP46" i="10"/>
  <c r="AQ46" i="10"/>
  <c r="AR46" i="10"/>
  <c r="AS46" i="10"/>
  <c r="AT46" i="10"/>
  <c r="AU46" i="10"/>
  <c r="AV46" i="10"/>
  <c r="AW46" i="10"/>
  <c r="AX46" i="10"/>
  <c r="AY46" i="10"/>
  <c r="AZ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O47" i="10"/>
  <c r="AP47" i="10"/>
  <c r="AQ47" i="10"/>
  <c r="AR47" i="10"/>
  <c r="AS47" i="10"/>
  <c r="AT47" i="10"/>
  <c r="AU47" i="10"/>
  <c r="AV47" i="10"/>
  <c r="AW47" i="10"/>
  <c r="AX47" i="10"/>
  <c r="AY47" i="10"/>
  <c r="AZ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O48" i="10"/>
  <c r="AP48" i="10"/>
  <c r="AQ48" i="10"/>
  <c r="AR48" i="10"/>
  <c r="AS48" i="10"/>
  <c r="AT48" i="10"/>
  <c r="AU48" i="10"/>
  <c r="AV48" i="10"/>
  <c r="AW48" i="10"/>
  <c r="AX48" i="10"/>
  <c r="AY48" i="10"/>
  <c r="AZ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AC49" i="10"/>
  <c r="AD49" i="10"/>
  <c r="AE49" i="10"/>
  <c r="AO49" i="10"/>
  <c r="AP49" i="10"/>
  <c r="AQ49" i="10"/>
  <c r="AR49" i="10"/>
  <c r="AS49" i="10"/>
  <c r="AT49" i="10"/>
  <c r="AU49" i="10"/>
  <c r="AV49" i="10"/>
  <c r="AW49" i="10"/>
  <c r="AX49" i="10"/>
  <c r="AY49" i="10"/>
  <c r="AZ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AC50" i="10"/>
  <c r="AD50" i="10"/>
  <c r="AE50" i="10"/>
  <c r="AO50" i="10"/>
  <c r="AP50" i="10"/>
  <c r="AQ50" i="10"/>
  <c r="AR50" i="10"/>
  <c r="AS50" i="10"/>
  <c r="AT50" i="10"/>
  <c r="AU50" i="10"/>
  <c r="AV50" i="10"/>
  <c r="AW50" i="10"/>
  <c r="AX50" i="10"/>
  <c r="AY50" i="10"/>
  <c r="AZ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AC51" i="10"/>
  <c r="AD51" i="10"/>
  <c r="AE51" i="10"/>
  <c r="AO51" i="10"/>
  <c r="AP51" i="10"/>
  <c r="AQ51" i="10"/>
  <c r="AR51" i="10"/>
  <c r="AS51" i="10"/>
  <c r="AT51" i="10"/>
  <c r="AU51" i="10"/>
  <c r="AV51" i="10"/>
  <c r="AW51" i="10"/>
  <c r="AX51" i="10"/>
  <c r="AY51" i="10"/>
  <c r="AZ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AC52" i="10"/>
  <c r="AD52" i="10"/>
  <c r="AE52" i="10"/>
  <c r="AO52" i="10"/>
  <c r="AP52" i="10"/>
  <c r="AQ52" i="10"/>
  <c r="AR52" i="10"/>
  <c r="AS52" i="10"/>
  <c r="AT52" i="10"/>
  <c r="AU52" i="10"/>
  <c r="AV52" i="10"/>
  <c r="AW52" i="10"/>
  <c r="AX52" i="10"/>
  <c r="AY52" i="10"/>
  <c r="AZ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AC53" i="10"/>
  <c r="AD53" i="10"/>
  <c r="AE53" i="10"/>
  <c r="AO53" i="10"/>
  <c r="AP53" i="10"/>
  <c r="AQ53" i="10"/>
  <c r="AR53" i="10"/>
  <c r="AS53" i="10"/>
  <c r="AT53" i="10"/>
  <c r="AU53" i="10"/>
  <c r="AV53" i="10"/>
  <c r="AW53" i="10"/>
  <c r="AX53" i="10"/>
  <c r="AY53" i="10"/>
  <c r="AZ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AC54" i="10"/>
  <c r="AD54" i="10"/>
  <c r="AE54" i="10"/>
  <c r="AO54" i="10"/>
  <c r="AP54" i="10"/>
  <c r="AQ54" i="10"/>
  <c r="AR54" i="10"/>
  <c r="AS54" i="10"/>
  <c r="AT54" i="10"/>
  <c r="AU54" i="10"/>
  <c r="AV54" i="10"/>
  <c r="AW54" i="10"/>
  <c r="AX54" i="10"/>
  <c r="AY54" i="10"/>
  <c r="AZ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AC55" i="10"/>
  <c r="AD55" i="10"/>
  <c r="AE55" i="10"/>
  <c r="AO55" i="10"/>
  <c r="AP55" i="10"/>
  <c r="AQ55" i="10"/>
  <c r="AR55" i="10"/>
  <c r="AS55" i="10"/>
  <c r="AT55" i="10"/>
  <c r="AU55" i="10"/>
  <c r="AV55" i="10"/>
  <c r="AW55" i="10"/>
  <c r="AX55" i="10"/>
  <c r="AY55" i="10"/>
  <c r="AZ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AC56" i="10"/>
  <c r="AD56" i="10"/>
  <c r="AE56" i="10"/>
  <c r="AO56" i="10"/>
  <c r="AP56" i="10"/>
  <c r="AQ56" i="10"/>
  <c r="AR56" i="10"/>
  <c r="AS56" i="10"/>
  <c r="AT56" i="10"/>
  <c r="AU56" i="10"/>
  <c r="AV56" i="10"/>
  <c r="AW56" i="10"/>
  <c r="AX56" i="10"/>
  <c r="AY56" i="10"/>
  <c r="AZ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AC57" i="10"/>
  <c r="AD57" i="10"/>
  <c r="AE57" i="10"/>
  <c r="AO57" i="10"/>
  <c r="AP57" i="10"/>
  <c r="AQ57" i="10"/>
  <c r="AR57" i="10"/>
  <c r="AS57" i="10"/>
  <c r="AT57" i="10"/>
  <c r="AU57" i="10"/>
  <c r="AV57" i="10"/>
  <c r="AW57" i="10"/>
  <c r="AX57" i="10"/>
  <c r="AY57" i="10"/>
  <c r="AZ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AC58" i="10"/>
  <c r="AD58" i="10"/>
  <c r="AE58" i="10"/>
  <c r="AO58" i="10"/>
  <c r="AP58" i="10"/>
  <c r="AQ58" i="10"/>
  <c r="AR58" i="10"/>
  <c r="AS58" i="10"/>
  <c r="AT58" i="10"/>
  <c r="AU58" i="10"/>
  <c r="AV58" i="10"/>
  <c r="AW58" i="10"/>
  <c r="AX58" i="10"/>
  <c r="AY58" i="10"/>
  <c r="AZ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AC59" i="10"/>
  <c r="AD59" i="10"/>
  <c r="AE59" i="10"/>
  <c r="AO59" i="10"/>
  <c r="AP59" i="10"/>
  <c r="AQ59" i="10"/>
  <c r="AR59" i="10"/>
  <c r="AS59" i="10"/>
  <c r="AT59" i="10"/>
  <c r="AU59" i="10"/>
  <c r="AV59" i="10"/>
  <c r="AW59" i="10"/>
  <c r="AX59" i="10"/>
  <c r="AY59" i="10"/>
  <c r="AZ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AC60" i="10"/>
  <c r="AD60" i="10"/>
  <c r="AE60" i="10"/>
  <c r="AO60" i="10"/>
  <c r="AP60" i="10"/>
  <c r="AQ60" i="10"/>
  <c r="AR60" i="10"/>
  <c r="AS60" i="10"/>
  <c r="AT60" i="10"/>
  <c r="AU60" i="10"/>
  <c r="AV60" i="10"/>
  <c r="AW60" i="10"/>
  <c r="AX60" i="10"/>
  <c r="AY60" i="10"/>
  <c r="AZ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AC61" i="10"/>
  <c r="AD61" i="10"/>
  <c r="AE61" i="10"/>
  <c r="AO61" i="10"/>
  <c r="AP61" i="10"/>
  <c r="AQ61" i="10"/>
  <c r="AR61" i="10"/>
  <c r="AS61" i="10"/>
  <c r="AT61" i="10"/>
  <c r="AU61" i="10"/>
  <c r="AV61" i="10"/>
  <c r="AW61" i="10"/>
  <c r="AX61" i="10"/>
  <c r="AY61" i="10"/>
  <c r="AZ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AC62" i="10"/>
  <c r="AD62" i="10"/>
  <c r="AE62" i="10"/>
  <c r="AO62" i="10"/>
  <c r="AP62" i="10"/>
  <c r="AQ62" i="10"/>
  <c r="AR62" i="10"/>
  <c r="AS62" i="10"/>
  <c r="AT62" i="10"/>
  <c r="AU62" i="10"/>
  <c r="AV62" i="10"/>
  <c r="AW62" i="10"/>
  <c r="AX62" i="10"/>
  <c r="AY62" i="10"/>
  <c r="AZ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AC63" i="10"/>
  <c r="AD63" i="10"/>
  <c r="AE63" i="10"/>
  <c r="AO63" i="10"/>
  <c r="AP63" i="10"/>
  <c r="AQ63" i="10"/>
  <c r="AR63" i="10"/>
  <c r="AS63" i="10"/>
  <c r="AT63" i="10"/>
  <c r="AU63" i="10"/>
  <c r="AV63" i="10"/>
  <c r="AW63" i="10"/>
  <c r="AX63" i="10"/>
  <c r="AY63" i="10"/>
  <c r="AZ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AC64" i="10"/>
  <c r="AD64" i="10"/>
  <c r="AE64" i="10"/>
  <c r="AO64" i="10"/>
  <c r="AP64" i="10"/>
  <c r="AQ64" i="10"/>
  <c r="AR64" i="10"/>
  <c r="AS64" i="10"/>
  <c r="AT64" i="10"/>
  <c r="AU64" i="10"/>
  <c r="AV64" i="10"/>
  <c r="AW64" i="10"/>
  <c r="AX64" i="10"/>
  <c r="AY64" i="10"/>
  <c r="AZ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AC65" i="10"/>
  <c r="AD65" i="10"/>
  <c r="AE65" i="10"/>
  <c r="AO65" i="10"/>
  <c r="AP65" i="10"/>
  <c r="AQ65" i="10"/>
  <c r="AR65" i="10"/>
  <c r="AS65" i="10"/>
  <c r="AT65" i="10"/>
  <c r="AU65" i="10"/>
  <c r="AV65" i="10"/>
  <c r="AW65" i="10"/>
  <c r="AX65" i="10"/>
  <c r="AY65" i="10"/>
  <c r="AZ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AC66" i="10"/>
  <c r="AD66" i="10"/>
  <c r="AE66" i="10"/>
  <c r="AO66" i="10"/>
  <c r="AP66" i="10"/>
  <c r="AQ66" i="10"/>
  <c r="AR66" i="10"/>
  <c r="AS66" i="10"/>
  <c r="AT66" i="10"/>
  <c r="AU66" i="10"/>
  <c r="AV66" i="10"/>
  <c r="AW66" i="10"/>
  <c r="AX66" i="10"/>
  <c r="AY66" i="10"/>
  <c r="AZ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AC67" i="10"/>
  <c r="AD67" i="10"/>
  <c r="AE67" i="10"/>
  <c r="AO67" i="10"/>
  <c r="AP67" i="10"/>
  <c r="AQ67" i="10"/>
  <c r="AR67" i="10"/>
  <c r="AS67" i="10"/>
  <c r="AT67" i="10"/>
  <c r="AU67" i="10"/>
  <c r="AV67" i="10"/>
  <c r="AW67" i="10"/>
  <c r="AX67" i="10"/>
  <c r="AY67" i="10"/>
  <c r="AZ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AC68" i="10"/>
  <c r="AD68" i="10"/>
  <c r="AE68" i="10"/>
  <c r="AO68" i="10"/>
  <c r="AP68" i="10"/>
  <c r="AQ68" i="10"/>
  <c r="AR68" i="10"/>
  <c r="AS68" i="10"/>
  <c r="AT68" i="10"/>
  <c r="AU68" i="10"/>
  <c r="AV68" i="10"/>
  <c r="AW68" i="10"/>
  <c r="AX68" i="10"/>
  <c r="AY68" i="10"/>
  <c r="AZ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AC69" i="10"/>
  <c r="AD69" i="10"/>
  <c r="AE69" i="10"/>
  <c r="AO69" i="10"/>
  <c r="AP69" i="10"/>
  <c r="AQ69" i="10"/>
  <c r="AR69" i="10"/>
  <c r="AS69" i="10"/>
  <c r="AT69" i="10"/>
  <c r="AU69" i="10"/>
  <c r="AV69" i="10"/>
  <c r="AW69" i="10"/>
  <c r="AX69" i="10"/>
  <c r="AY69" i="10"/>
  <c r="AZ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O70" i="10"/>
  <c r="AP70" i="10"/>
  <c r="AQ70" i="10"/>
  <c r="AR70" i="10"/>
  <c r="AS70" i="10"/>
  <c r="AT70" i="10"/>
  <c r="AU70" i="10"/>
  <c r="AV70" i="10"/>
  <c r="AW70" i="10"/>
  <c r="AX70" i="10"/>
  <c r="AY70" i="10"/>
  <c r="AZ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O71" i="10"/>
  <c r="AP71" i="10"/>
  <c r="AQ71" i="10"/>
  <c r="AR71" i="10"/>
  <c r="AS71" i="10"/>
  <c r="AT71" i="10"/>
  <c r="AU71" i="10"/>
  <c r="AV71" i="10"/>
  <c r="AW71" i="10"/>
  <c r="AX71" i="10"/>
  <c r="AY71" i="10"/>
  <c r="AZ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AC72" i="10"/>
  <c r="AD72" i="10"/>
  <c r="AE72" i="10"/>
  <c r="AO72" i="10"/>
  <c r="AP72" i="10"/>
  <c r="AQ72" i="10"/>
  <c r="AR72" i="10"/>
  <c r="AS72" i="10"/>
  <c r="AT72" i="10"/>
  <c r="AU72" i="10"/>
  <c r="AV72" i="10"/>
  <c r="AW72" i="10"/>
  <c r="AX72" i="10"/>
  <c r="AY72" i="10"/>
  <c r="AZ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AC73" i="10"/>
  <c r="AD73" i="10"/>
  <c r="AE73" i="10"/>
  <c r="AO73" i="10"/>
  <c r="AP73" i="10"/>
  <c r="AQ73" i="10"/>
  <c r="AR73" i="10"/>
  <c r="AS73" i="10"/>
  <c r="AT73" i="10"/>
  <c r="AU73" i="10"/>
  <c r="AV73" i="10"/>
  <c r="AW73" i="10"/>
  <c r="AX73" i="10"/>
  <c r="AY73" i="10"/>
  <c r="AZ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AC74" i="10"/>
  <c r="AD74" i="10"/>
  <c r="AE74" i="10"/>
  <c r="AO74" i="10"/>
  <c r="AP74" i="10"/>
  <c r="AQ74" i="10"/>
  <c r="AR74" i="10"/>
  <c r="AS74" i="10"/>
  <c r="AT74" i="10"/>
  <c r="AU74" i="10"/>
  <c r="AV74" i="10"/>
  <c r="AW74" i="10"/>
  <c r="AX74" i="10"/>
  <c r="AY74" i="10"/>
  <c r="AZ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O75" i="10"/>
  <c r="AP75" i="10"/>
  <c r="AQ75" i="10"/>
  <c r="AR75" i="10"/>
  <c r="AS75" i="10"/>
  <c r="AT75" i="10"/>
  <c r="AU75" i="10"/>
  <c r="AV75" i="10"/>
  <c r="AW75" i="10"/>
  <c r="AX75" i="10"/>
  <c r="AY75" i="10"/>
  <c r="AZ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AC76" i="10"/>
  <c r="AD76" i="10"/>
  <c r="AE76" i="10"/>
  <c r="AO76" i="10"/>
  <c r="AP76" i="10"/>
  <c r="AQ76" i="10"/>
  <c r="AR76" i="10"/>
  <c r="AS76" i="10"/>
  <c r="AT76" i="10"/>
  <c r="AU76" i="10"/>
  <c r="AV76" i="10"/>
  <c r="AW76" i="10"/>
  <c r="AX76" i="10"/>
  <c r="AY76" i="10"/>
  <c r="AZ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O77" i="10"/>
  <c r="AP77" i="10"/>
  <c r="AQ77" i="10"/>
  <c r="AR77" i="10"/>
  <c r="AS77" i="10"/>
  <c r="AT77" i="10"/>
  <c r="AU77" i="10"/>
  <c r="AV77" i="10"/>
  <c r="AW77" i="10"/>
  <c r="AX77" i="10"/>
  <c r="AY77" i="10"/>
  <c r="AZ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AC78" i="10"/>
  <c r="AD78" i="10"/>
  <c r="AE78" i="10"/>
  <c r="AO78" i="10"/>
  <c r="AP78" i="10"/>
  <c r="AQ78" i="10"/>
  <c r="AR78" i="10"/>
  <c r="AS78" i="10"/>
  <c r="AT78" i="10"/>
  <c r="AU78" i="10"/>
  <c r="AV78" i="10"/>
  <c r="AW78" i="10"/>
  <c r="AX78" i="10"/>
  <c r="AY78" i="10"/>
  <c r="AZ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AC79" i="10"/>
  <c r="AD79" i="10"/>
  <c r="AE79" i="10"/>
  <c r="AO79" i="10"/>
  <c r="AP79" i="10"/>
  <c r="AQ79" i="10"/>
  <c r="AR79" i="10"/>
  <c r="AS79" i="10"/>
  <c r="AT79" i="10"/>
  <c r="AU79" i="10"/>
  <c r="AV79" i="10"/>
  <c r="AW79" i="10"/>
  <c r="AX79" i="10"/>
  <c r="AY79" i="10"/>
  <c r="AZ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AC80" i="10"/>
  <c r="AD80" i="10"/>
  <c r="AE80" i="10"/>
  <c r="AO80" i="10"/>
  <c r="AP80" i="10"/>
  <c r="AQ80" i="10"/>
  <c r="AR80" i="10"/>
  <c r="AS80" i="10"/>
  <c r="AT80" i="10"/>
  <c r="AU80" i="10"/>
  <c r="AV80" i="10"/>
  <c r="AW80" i="10"/>
  <c r="AX80" i="10"/>
  <c r="AY80" i="10"/>
  <c r="AZ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AC81" i="10"/>
  <c r="AD81" i="10"/>
  <c r="AE81" i="10"/>
  <c r="AO81" i="10"/>
  <c r="AP81" i="10"/>
  <c r="AQ81" i="10"/>
  <c r="AR81" i="10"/>
  <c r="AS81" i="10"/>
  <c r="AT81" i="10"/>
  <c r="AU81" i="10"/>
  <c r="AV81" i="10"/>
  <c r="AW81" i="10"/>
  <c r="AX81" i="10"/>
  <c r="AY81" i="10"/>
  <c r="AZ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AC82" i="10"/>
  <c r="AD82" i="10"/>
  <c r="AE82" i="10"/>
  <c r="AO82" i="10"/>
  <c r="AP82" i="10"/>
  <c r="AQ82" i="10"/>
  <c r="AR82" i="10"/>
  <c r="AS82" i="10"/>
  <c r="AT82" i="10"/>
  <c r="AU82" i="10"/>
  <c r="AV82" i="10"/>
  <c r="AW82" i="10"/>
  <c r="AX82" i="10"/>
  <c r="AY82" i="10"/>
  <c r="AZ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AC83" i="10"/>
  <c r="AD83" i="10"/>
  <c r="AE83" i="10"/>
  <c r="AO83" i="10"/>
  <c r="AP83" i="10"/>
  <c r="AQ83" i="10"/>
  <c r="AR83" i="10"/>
  <c r="AS83" i="10"/>
  <c r="AT83" i="10"/>
  <c r="AU83" i="10"/>
  <c r="AV83" i="10"/>
  <c r="AW83" i="10"/>
  <c r="AX83" i="10"/>
  <c r="AY83" i="10"/>
  <c r="AZ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AC84" i="10"/>
  <c r="AD84" i="10"/>
  <c r="AE84" i="10"/>
  <c r="AO84" i="10"/>
  <c r="AP84" i="10"/>
  <c r="AQ84" i="10"/>
  <c r="AR84" i="10"/>
  <c r="AS84" i="10"/>
  <c r="AT84" i="10"/>
  <c r="AU84" i="10"/>
  <c r="AV84" i="10"/>
  <c r="AW84" i="10"/>
  <c r="AX84" i="10"/>
  <c r="AY84" i="10"/>
  <c r="AZ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AC85" i="10"/>
  <c r="AD85" i="10"/>
  <c r="AE85" i="10"/>
  <c r="AO85" i="10"/>
  <c r="AP85" i="10"/>
  <c r="AQ85" i="10"/>
  <c r="AR85" i="10"/>
  <c r="AS85" i="10"/>
  <c r="AT85" i="10"/>
  <c r="AU85" i="10"/>
  <c r="AV85" i="10"/>
  <c r="AW85" i="10"/>
  <c r="AX85" i="10"/>
  <c r="AY85" i="10"/>
  <c r="AZ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AC86" i="10"/>
  <c r="AD86" i="10"/>
  <c r="AE86" i="10"/>
  <c r="AO86" i="10"/>
  <c r="AP86" i="10"/>
  <c r="AQ86" i="10"/>
  <c r="AR86" i="10"/>
  <c r="AS86" i="10"/>
  <c r="AT86" i="10"/>
  <c r="AU86" i="10"/>
  <c r="AV86" i="10"/>
  <c r="AW86" i="10"/>
  <c r="AX86" i="10"/>
  <c r="AY86" i="10"/>
  <c r="AZ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AC87" i="10"/>
  <c r="AD87" i="10"/>
  <c r="AE87" i="10"/>
  <c r="AO87" i="10"/>
  <c r="AP87" i="10"/>
  <c r="AQ87" i="10"/>
  <c r="AR87" i="10"/>
  <c r="AS87" i="10"/>
  <c r="AT87" i="10"/>
  <c r="AU87" i="10"/>
  <c r="AV87" i="10"/>
  <c r="AW87" i="10"/>
  <c r="AX87" i="10"/>
  <c r="AY87" i="10"/>
  <c r="AZ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AC88" i="10"/>
  <c r="AD88" i="10"/>
  <c r="AE88" i="10"/>
  <c r="AO88" i="10"/>
  <c r="AP88" i="10"/>
  <c r="AQ88" i="10"/>
  <c r="AR88" i="10"/>
  <c r="AS88" i="10"/>
  <c r="AT88" i="10"/>
  <c r="AU88" i="10"/>
  <c r="AV88" i="10"/>
  <c r="AW88" i="10"/>
  <c r="AX88" i="10"/>
  <c r="AY88" i="10"/>
  <c r="AZ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AC89" i="10"/>
  <c r="AD89" i="10"/>
  <c r="AE89" i="10"/>
  <c r="AO89" i="10"/>
  <c r="AP89" i="10"/>
  <c r="AQ89" i="10"/>
  <c r="AR89" i="10"/>
  <c r="AS89" i="10"/>
  <c r="AT89" i="10"/>
  <c r="AU89" i="10"/>
  <c r="AV89" i="10"/>
  <c r="AW89" i="10"/>
  <c r="AX89" i="10"/>
  <c r="AY89" i="10"/>
  <c r="AZ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AC90" i="10"/>
  <c r="AD90" i="10"/>
  <c r="AE90" i="10"/>
  <c r="AO90" i="10"/>
  <c r="AP90" i="10"/>
  <c r="AQ90" i="10"/>
  <c r="AR90" i="10"/>
  <c r="AS90" i="10"/>
  <c r="AT90" i="10"/>
  <c r="AU90" i="10"/>
  <c r="AV90" i="10"/>
  <c r="AW90" i="10"/>
  <c r="AX90" i="10"/>
  <c r="AY90" i="10"/>
  <c r="AZ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AC91" i="10"/>
  <c r="AD91" i="10"/>
  <c r="AE91" i="10"/>
  <c r="AO91" i="10"/>
  <c r="AP91" i="10"/>
  <c r="AQ91" i="10"/>
  <c r="AR91" i="10"/>
  <c r="AS91" i="10"/>
  <c r="AT91" i="10"/>
  <c r="AU91" i="10"/>
  <c r="AV91" i="10"/>
  <c r="AW91" i="10"/>
  <c r="AX91" i="10"/>
  <c r="AY91" i="10"/>
  <c r="AZ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AC92" i="10"/>
  <c r="AD92" i="10"/>
  <c r="AE92" i="10"/>
  <c r="AO92" i="10"/>
  <c r="AP92" i="10"/>
  <c r="AQ92" i="10"/>
  <c r="AR92" i="10"/>
  <c r="AS92" i="10"/>
  <c r="AT92" i="10"/>
  <c r="AU92" i="10"/>
  <c r="AV92" i="10"/>
  <c r="AW92" i="10"/>
  <c r="AX92" i="10"/>
  <c r="AY92" i="10"/>
  <c r="AZ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AC93" i="10"/>
  <c r="AD93" i="10"/>
  <c r="AE93" i="10"/>
  <c r="AO93" i="10"/>
  <c r="AP93" i="10"/>
  <c r="AQ93" i="10"/>
  <c r="AR93" i="10"/>
  <c r="AS93" i="10"/>
  <c r="AT93" i="10"/>
  <c r="AU93" i="10"/>
  <c r="AV93" i="10"/>
  <c r="AW93" i="10"/>
  <c r="AX93" i="10"/>
  <c r="AY93" i="10"/>
  <c r="AZ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AC94" i="10"/>
  <c r="AD94" i="10"/>
  <c r="AE94" i="10"/>
  <c r="AO94" i="10"/>
  <c r="AP94" i="10"/>
  <c r="AQ94" i="10"/>
  <c r="AR94" i="10"/>
  <c r="AS94" i="10"/>
  <c r="AT94" i="10"/>
  <c r="AU94" i="10"/>
  <c r="AV94" i="10"/>
  <c r="AW94" i="10"/>
  <c r="AX94" i="10"/>
  <c r="AY94" i="10"/>
  <c r="AZ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AC95" i="10"/>
  <c r="AD95" i="10"/>
  <c r="AE95" i="10"/>
  <c r="AO95" i="10"/>
  <c r="AP95" i="10"/>
  <c r="AQ95" i="10"/>
  <c r="AR95" i="10"/>
  <c r="AS95" i="10"/>
  <c r="AT95" i="10"/>
  <c r="AU95" i="10"/>
  <c r="AV95" i="10"/>
  <c r="AW95" i="10"/>
  <c r="AX95" i="10"/>
  <c r="AY95" i="10"/>
  <c r="AZ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AC96" i="10"/>
  <c r="AD96" i="10"/>
  <c r="AE96" i="10"/>
  <c r="AO96" i="10"/>
  <c r="AP96" i="10"/>
  <c r="AQ96" i="10"/>
  <c r="AR96" i="10"/>
  <c r="AS96" i="10"/>
  <c r="AT96" i="10"/>
  <c r="AU96" i="10"/>
  <c r="AV96" i="10"/>
  <c r="AW96" i="10"/>
  <c r="AX96" i="10"/>
  <c r="AY96" i="10"/>
  <c r="AZ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AC97" i="10"/>
  <c r="AD97" i="10"/>
  <c r="AE97" i="10"/>
  <c r="AO97" i="10"/>
  <c r="AP97" i="10"/>
  <c r="AQ97" i="10"/>
  <c r="AR97" i="10"/>
  <c r="AS97" i="10"/>
  <c r="AT97" i="10"/>
  <c r="AU97" i="10"/>
  <c r="AV97" i="10"/>
  <c r="AW97" i="10"/>
  <c r="AX97" i="10"/>
  <c r="AY97" i="10"/>
  <c r="AZ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AC98" i="10"/>
  <c r="AD98" i="10"/>
  <c r="AE98" i="10"/>
  <c r="AO98" i="10"/>
  <c r="AP98" i="10"/>
  <c r="AQ98" i="10"/>
  <c r="AR98" i="10"/>
  <c r="AS98" i="10"/>
  <c r="AT98" i="10"/>
  <c r="AU98" i="10"/>
  <c r="AV98" i="10"/>
  <c r="AW98" i="10"/>
  <c r="AX98" i="10"/>
  <c r="AY98" i="10"/>
  <c r="AZ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AC99" i="10"/>
  <c r="AD99" i="10"/>
  <c r="AE99" i="10"/>
  <c r="AO99" i="10"/>
  <c r="AP99" i="10"/>
  <c r="AQ99" i="10"/>
  <c r="AR99" i="10"/>
  <c r="AS99" i="10"/>
  <c r="AT99" i="10"/>
  <c r="AU99" i="10"/>
  <c r="AV99" i="10"/>
  <c r="AW99" i="10"/>
  <c r="AX99" i="10"/>
  <c r="AY99" i="10"/>
  <c r="AZ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AC100" i="10"/>
  <c r="AD100" i="10"/>
  <c r="AE100" i="10"/>
  <c r="AO100" i="10"/>
  <c r="AP100" i="10"/>
  <c r="AQ100" i="10"/>
  <c r="AR100" i="10"/>
  <c r="AS100" i="10"/>
  <c r="AT100" i="10"/>
  <c r="AU100" i="10"/>
  <c r="AV100" i="10"/>
  <c r="AW100" i="10"/>
  <c r="AX100" i="10"/>
  <c r="AY100" i="10"/>
  <c r="AZ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AC101" i="10"/>
  <c r="AD101" i="10"/>
  <c r="AE101" i="10"/>
  <c r="AO101" i="10"/>
  <c r="AP101" i="10"/>
  <c r="AQ101" i="10"/>
  <c r="AR101" i="10"/>
  <c r="AS101" i="10"/>
  <c r="AT101" i="10"/>
  <c r="AU101" i="10"/>
  <c r="AV101" i="10"/>
  <c r="AW101" i="10"/>
  <c r="AX101" i="10"/>
  <c r="AY101" i="10"/>
  <c r="AZ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AC102" i="10"/>
  <c r="AD102" i="10"/>
  <c r="AE102" i="10"/>
  <c r="AO102" i="10"/>
  <c r="AP102" i="10"/>
  <c r="AQ102" i="10"/>
  <c r="AR102" i="10"/>
  <c r="AS102" i="10"/>
  <c r="AT102" i="10"/>
  <c r="AU102" i="10"/>
  <c r="AV102" i="10"/>
  <c r="AW102" i="10"/>
  <c r="AX102" i="10"/>
  <c r="AY102" i="10"/>
  <c r="AZ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AC103" i="10"/>
  <c r="AD103" i="10"/>
  <c r="AE103" i="10"/>
  <c r="AO103" i="10"/>
  <c r="AP103" i="10"/>
  <c r="AQ103" i="10"/>
  <c r="AR103" i="10"/>
  <c r="AS103" i="10"/>
  <c r="AT103" i="10"/>
  <c r="AU103" i="10"/>
  <c r="AV103" i="10"/>
  <c r="AW103" i="10"/>
  <c r="AX103" i="10"/>
  <c r="AY103" i="10"/>
  <c r="AZ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AC104" i="10"/>
  <c r="AD104" i="10"/>
  <c r="AE104" i="10"/>
  <c r="AO104" i="10"/>
  <c r="AP104" i="10"/>
  <c r="AQ104" i="10"/>
  <c r="AR104" i="10"/>
  <c r="AS104" i="10"/>
  <c r="AT104" i="10"/>
  <c r="AU104" i="10"/>
  <c r="AV104" i="10"/>
  <c r="AW104" i="10"/>
  <c r="AX104" i="10"/>
  <c r="AY104" i="10"/>
  <c r="AZ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AC105" i="10"/>
  <c r="AD105" i="10"/>
  <c r="AE105" i="10"/>
  <c r="AO105" i="10"/>
  <c r="AP105" i="10"/>
  <c r="AQ105" i="10"/>
  <c r="AR105" i="10"/>
  <c r="AS105" i="10"/>
  <c r="AT105" i="10"/>
  <c r="AU105" i="10"/>
  <c r="AV105" i="10"/>
  <c r="AW105" i="10"/>
  <c r="AX105" i="10"/>
  <c r="AY105" i="10"/>
  <c r="AZ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AC106" i="10"/>
  <c r="AD106" i="10"/>
  <c r="AE106" i="10"/>
  <c r="AO106" i="10"/>
  <c r="AP106" i="10"/>
  <c r="AQ106" i="10"/>
  <c r="AR106" i="10"/>
  <c r="AS106" i="10"/>
  <c r="AT106" i="10"/>
  <c r="AU106" i="10"/>
  <c r="AV106" i="10"/>
  <c r="AW106" i="10"/>
  <c r="AX106" i="10"/>
  <c r="AY106" i="10"/>
  <c r="AZ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AC107" i="10"/>
  <c r="AD107" i="10"/>
  <c r="AE107" i="10"/>
  <c r="AO107" i="10"/>
  <c r="AP107" i="10"/>
  <c r="AQ107" i="10"/>
  <c r="AR107" i="10"/>
  <c r="AS107" i="10"/>
  <c r="AT107" i="10"/>
  <c r="AU107" i="10"/>
  <c r="AV107" i="10"/>
  <c r="AW107" i="10"/>
  <c r="AX107" i="10"/>
  <c r="AY107" i="10"/>
  <c r="AZ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AC108" i="10"/>
  <c r="AD108" i="10"/>
  <c r="AE108" i="10"/>
  <c r="AO108" i="10"/>
  <c r="AP108" i="10"/>
  <c r="AQ108" i="10"/>
  <c r="AR108" i="10"/>
  <c r="AS108" i="10"/>
  <c r="AT108" i="10"/>
  <c r="AU108" i="10"/>
  <c r="AV108" i="10"/>
  <c r="AW108" i="10"/>
  <c r="AX108" i="10"/>
  <c r="AY108" i="10"/>
  <c r="AZ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AC109" i="10"/>
  <c r="AD109" i="10"/>
  <c r="AE109" i="10"/>
  <c r="AO109" i="10"/>
  <c r="AP109" i="10"/>
  <c r="AQ109" i="10"/>
  <c r="AR109" i="10"/>
  <c r="AS109" i="10"/>
  <c r="AT109" i="10"/>
  <c r="AU109" i="10"/>
  <c r="AV109" i="10"/>
  <c r="AW109" i="10"/>
  <c r="AX109" i="10"/>
  <c r="AY109" i="10"/>
  <c r="AZ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AC110" i="10"/>
  <c r="AD110" i="10"/>
  <c r="AE110" i="10"/>
  <c r="AO110" i="10"/>
  <c r="AP110" i="10"/>
  <c r="AQ110" i="10"/>
  <c r="AR110" i="10"/>
  <c r="AS110" i="10"/>
  <c r="AT110" i="10"/>
  <c r="AU110" i="10"/>
  <c r="AV110" i="10"/>
  <c r="AW110" i="10"/>
  <c r="AX110" i="10"/>
  <c r="AY110" i="10"/>
  <c r="AZ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D179" i="10"/>
  <c r="E179" i="10"/>
  <c r="F179" i="10"/>
  <c r="G179" i="10"/>
  <c r="H179" i="10"/>
  <c r="I179" i="10"/>
  <c r="J179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D180" i="10"/>
  <c r="E180" i="10"/>
  <c r="F180" i="10"/>
  <c r="G180" i="10"/>
  <c r="H180" i="10"/>
  <c r="I180" i="10"/>
  <c r="J180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D181" i="10"/>
  <c r="E181" i="10"/>
  <c r="F181" i="10"/>
  <c r="G181" i="10"/>
  <c r="H181" i="10"/>
  <c r="I181" i="10"/>
  <c r="J181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D182" i="10"/>
  <c r="E182" i="10"/>
  <c r="F182" i="10"/>
  <c r="G182" i="10"/>
  <c r="H182" i="10"/>
  <c r="I182" i="10"/>
  <c r="J182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D183" i="10"/>
  <c r="E183" i="10"/>
  <c r="F183" i="10"/>
  <c r="G183" i="10"/>
  <c r="H183" i="10"/>
  <c r="I183" i="10"/>
  <c r="J183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D184" i="10"/>
  <c r="E184" i="10"/>
  <c r="F184" i="10"/>
  <c r="G184" i="10"/>
  <c r="H184" i="10"/>
  <c r="I184" i="10"/>
  <c r="J184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D185" i="10"/>
  <c r="E185" i="10"/>
  <c r="F185" i="10"/>
  <c r="G185" i="10"/>
  <c r="H185" i="10"/>
  <c r="I185" i="10"/>
  <c r="J185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D186" i="10"/>
  <c r="E186" i="10"/>
  <c r="F186" i="10"/>
  <c r="G186" i="10"/>
  <c r="H186" i="10"/>
  <c r="I186" i="10"/>
  <c r="J186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D187" i="10"/>
  <c r="E187" i="10"/>
  <c r="F187" i="10"/>
  <c r="G187" i="10"/>
  <c r="H187" i="10"/>
  <c r="I187" i="10"/>
  <c r="J187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D188" i="10"/>
  <c r="E188" i="10"/>
  <c r="F188" i="10"/>
  <c r="G188" i="10"/>
  <c r="H188" i="10"/>
  <c r="I188" i="10"/>
  <c r="J188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D189" i="10"/>
  <c r="E189" i="10"/>
  <c r="F189" i="10"/>
  <c r="G189" i="10"/>
  <c r="H189" i="10"/>
  <c r="I189" i="10"/>
  <c r="J189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D190" i="10"/>
  <c r="E190" i="10"/>
  <c r="F190" i="10"/>
  <c r="G190" i="10"/>
  <c r="H190" i="10"/>
  <c r="I190" i="10"/>
  <c r="J190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D191" i="10"/>
  <c r="E191" i="10"/>
  <c r="F191" i="10"/>
  <c r="G191" i="10"/>
  <c r="H191" i="10"/>
  <c r="I191" i="10"/>
  <c r="J191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D192" i="10"/>
  <c r="E192" i="10"/>
  <c r="F192" i="10"/>
  <c r="G192" i="10"/>
  <c r="H192" i="10"/>
  <c r="I192" i="10"/>
  <c r="J192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D193" i="10"/>
  <c r="E193" i="10"/>
  <c r="F193" i="10"/>
  <c r="G193" i="10"/>
  <c r="H193" i="10"/>
  <c r="I193" i="10"/>
  <c r="J193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D194" i="10"/>
  <c r="E194" i="10"/>
  <c r="F194" i="10"/>
  <c r="G194" i="10"/>
  <c r="H194" i="10"/>
  <c r="I194" i="10"/>
  <c r="J194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D195" i="10"/>
  <c r="E195" i="10"/>
  <c r="F195" i="10"/>
  <c r="G195" i="10"/>
  <c r="H195" i="10"/>
  <c r="I195" i="10"/>
  <c r="J195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D196" i="10"/>
  <c r="E196" i="10"/>
  <c r="F196" i="10"/>
  <c r="G196" i="10"/>
  <c r="H196" i="10"/>
  <c r="I196" i="10"/>
  <c r="J196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D197" i="10"/>
  <c r="E197" i="10"/>
  <c r="F197" i="10"/>
  <c r="G197" i="10"/>
  <c r="H197" i="10"/>
  <c r="I197" i="10"/>
  <c r="J197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D198" i="10"/>
  <c r="E198" i="10"/>
  <c r="F198" i="10"/>
  <c r="G198" i="10"/>
  <c r="H198" i="10"/>
  <c r="I198" i="10"/>
  <c r="J198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D199" i="10"/>
  <c r="E199" i="10"/>
  <c r="F199" i="10"/>
  <c r="G199" i="10"/>
  <c r="H199" i="10"/>
  <c r="I199" i="10"/>
  <c r="J199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D200" i="10"/>
  <c r="E200" i="10"/>
  <c r="F200" i="10"/>
  <c r="G200" i="10"/>
  <c r="H200" i="10"/>
  <c r="I200" i="10"/>
  <c r="J200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D201" i="10"/>
  <c r="E201" i="10"/>
  <c r="F201" i="10"/>
  <c r="G201" i="10"/>
  <c r="H201" i="10"/>
  <c r="I201" i="10"/>
  <c r="J201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D202" i="10"/>
  <c r="E202" i="10"/>
  <c r="F202" i="10"/>
  <c r="G202" i="10"/>
  <c r="H202" i="10"/>
  <c r="I202" i="10"/>
  <c r="J202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D203" i="10"/>
  <c r="E203" i="10"/>
  <c r="F203" i="10"/>
  <c r="G203" i="10"/>
  <c r="H203" i="10"/>
  <c r="I203" i="10"/>
  <c r="J203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D204" i="10"/>
  <c r="E204" i="10"/>
  <c r="F204" i="10"/>
  <c r="G204" i="10"/>
  <c r="H204" i="10"/>
  <c r="I204" i="10"/>
  <c r="J204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D205" i="10"/>
  <c r="E205" i="10"/>
  <c r="F205" i="10"/>
  <c r="G205" i="10"/>
  <c r="H205" i="10"/>
  <c r="I205" i="10"/>
  <c r="J205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D206" i="10"/>
  <c r="E206" i="10"/>
  <c r="F206" i="10"/>
  <c r="G206" i="10"/>
  <c r="H206" i="10"/>
  <c r="I206" i="10"/>
  <c r="J206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D207" i="10"/>
  <c r="E207" i="10"/>
  <c r="F207" i="10"/>
  <c r="G207" i="10"/>
  <c r="H207" i="10"/>
  <c r="I207" i="10"/>
  <c r="J207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D208" i="10"/>
  <c r="E208" i="10"/>
  <c r="F208" i="10"/>
  <c r="G208" i="10"/>
  <c r="H208" i="10"/>
  <c r="I208" i="10"/>
  <c r="J208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D209" i="10"/>
  <c r="E209" i="10"/>
  <c r="F209" i="10"/>
  <c r="G209" i="10"/>
  <c r="H209" i="10"/>
  <c r="I209" i="10"/>
  <c r="J209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D210" i="10"/>
  <c r="E210" i="10"/>
  <c r="F210" i="10"/>
  <c r="G210" i="10"/>
  <c r="H210" i="10"/>
  <c r="I210" i="10"/>
  <c r="J210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D211" i="10"/>
  <c r="E211" i="10"/>
  <c r="F211" i="10"/>
  <c r="G211" i="10"/>
  <c r="H211" i="10"/>
  <c r="I211" i="10"/>
  <c r="J211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D212" i="10"/>
  <c r="E212" i="10"/>
  <c r="F212" i="10"/>
  <c r="G212" i="10"/>
  <c r="H212" i="10"/>
  <c r="I212" i="10"/>
  <c r="J212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D213" i="10"/>
  <c r="E213" i="10"/>
  <c r="F213" i="10"/>
  <c r="G213" i="10"/>
  <c r="H213" i="10"/>
  <c r="I213" i="10"/>
  <c r="J213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D214" i="10"/>
  <c r="E214" i="10"/>
  <c r="F214" i="10"/>
  <c r="G214" i="10"/>
  <c r="H214" i="10"/>
  <c r="I214" i="10"/>
  <c r="J214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D215" i="10"/>
  <c r="E215" i="10"/>
  <c r="F215" i="10"/>
  <c r="G215" i="10"/>
  <c r="H215" i="10"/>
  <c r="I215" i="10"/>
  <c r="J215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D216" i="10"/>
  <c r="E216" i="10"/>
  <c r="F216" i="10"/>
  <c r="G216" i="10"/>
  <c r="H216" i="10"/>
  <c r="I216" i="10"/>
  <c r="J216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D217" i="10"/>
  <c r="E217" i="10"/>
  <c r="F217" i="10"/>
  <c r="G217" i="10"/>
  <c r="H217" i="10"/>
  <c r="I217" i="10"/>
  <c r="J217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D218" i="10"/>
  <c r="E218" i="10"/>
  <c r="F218" i="10"/>
  <c r="G218" i="10"/>
  <c r="H218" i="10"/>
  <c r="I218" i="10"/>
  <c r="J218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D219" i="10"/>
  <c r="E219" i="10"/>
  <c r="F219" i="10"/>
  <c r="G219" i="10"/>
  <c r="H219" i="10"/>
  <c r="I219" i="10"/>
  <c r="J219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D220" i="10"/>
  <c r="E220" i="10"/>
  <c r="F220" i="10"/>
  <c r="G220" i="10"/>
  <c r="H220" i="10"/>
  <c r="I220" i="10"/>
  <c r="J220" i="10"/>
  <c r="K220" i="10"/>
  <c r="L220" i="10"/>
  <c r="M220" i="10"/>
  <c r="N220" i="10"/>
  <c r="O220" i="10"/>
  <c r="P220" i="10"/>
  <c r="Q220" i="10"/>
  <c r="R220" i="10"/>
  <c r="S220" i="10"/>
  <c r="T220" i="10"/>
  <c r="U220" i="10"/>
  <c r="V220" i="10"/>
  <c r="W220" i="10"/>
  <c r="X220" i="10"/>
  <c r="Y220" i="10"/>
  <c r="Z220" i="10"/>
  <c r="AA220" i="10"/>
  <c r="AB220" i="10"/>
  <c r="AC220" i="10"/>
  <c r="AD220" i="10"/>
  <c r="AE220" i="10"/>
  <c r="AO220" i="10"/>
  <c r="AP220" i="10"/>
  <c r="AQ220" i="10"/>
  <c r="AR220" i="10"/>
  <c r="AS220" i="10"/>
  <c r="AT220" i="10"/>
  <c r="AU220" i="10"/>
  <c r="AV220" i="10"/>
  <c r="AW220" i="10"/>
  <c r="AX220" i="10"/>
  <c r="AY220" i="10"/>
  <c r="AZ220" i="10"/>
  <c r="D221" i="10"/>
  <c r="E221" i="10"/>
  <c r="F221" i="10"/>
  <c r="G221" i="10"/>
  <c r="H221" i="10"/>
  <c r="I221" i="10"/>
  <c r="J221" i="10"/>
  <c r="K221" i="10"/>
  <c r="L221" i="10"/>
  <c r="M221" i="10"/>
  <c r="N221" i="10"/>
  <c r="O221" i="10"/>
  <c r="P221" i="10"/>
  <c r="Q221" i="10"/>
  <c r="R221" i="10"/>
  <c r="S221" i="10"/>
  <c r="T221" i="10"/>
  <c r="U221" i="10"/>
  <c r="V221" i="10"/>
  <c r="W221" i="10"/>
  <c r="X221" i="10"/>
  <c r="Y221" i="10"/>
  <c r="Z221" i="10"/>
  <c r="AA221" i="10"/>
  <c r="AB221" i="10"/>
  <c r="AC221" i="10"/>
  <c r="AD221" i="10"/>
  <c r="AE221" i="10"/>
  <c r="AO221" i="10"/>
  <c r="AP221" i="10"/>
  <c r="AQ221" i="10"/>
  <c r="AR221" i="10"/>
  <c r="AS221" i="10"/>
  <c r="AT221" i="10"/>
  <c r="AU221" i="10"/>
  <c r="AV221" i="10"/>
  <c r="AW221" i="10"/>
  <c r="AX221" i="10"/>
  <c r="AY221" i="10"/>
  <c r="AZ221" i="10"/>
  <c r="D222" i="10"/>
  <c r="E222" i="10"/>
  <c r="F222" i="10"/>
  <c r="G222" i="10"/>
  <c r="H222" i="10"/>
  <c r="I222" i="10"/>
  <c r="J222" i="10"/>
  <c r="K222" i="10"/>
  <c r="L222" i="10"/>
  <c r="M222" i="10"/>
  <c r="N222" i="10"/>
  <c r="O222" i="10"/>
  <c r="P222" i="10"/>
  <c r="Q222" i="10"/>
  <c r="R222" i="10"/>
  <c r="S222" i="10"/>
  <c r="T222" i="10"/>
  <c r="U222" i="10"/>
  <c r="V222" i="10"/>
  <c r="W222" i="10"/>
  <c r="X222" i="10"/>
  <c r="Y222" i="10"/>
  <c r="Z222" i="10"/>
  <c r="AA222" i="10"/>
  <c r="AB222" i="10"/>
  <c r="AC222" i="10"/>
  <c r="AD222" i="10"/>
  <c r="AE222" i="10"/>
  <c r="AO222" i="10"/>
  <c r="AP222" i="10"/>
  <c r="AQ222" i="10"/>
  <c r="AR222" i="10"/>
  <c r="AS222" i="10"/>
  <c r="AT222" i="10"/>
  <c r="AU222" i="10"/>
  <c r="AV222" i="10"/>
  <c r="AW222" i="10"/>
  <c r="AX222" i="10"/>
  <c r="AY222" i="10"/>
  <c r="AZ222" i="10"/>
  <c r="D223" i="10"/>
  <c r="E223" i="10"/>
  <c r="F223" i="10"/>
  <c r="G223" i="10"/>
  <c r="H223" i="10"/>
  <c r="I223" i="10"/>
  <c r="J223" i="10"/>
  <c r="K223" i="10"/>
  <c r="L223" i="10"/>
  <c r="M223" i="10"/>
  <c r="N223" i="10"/>
  <c r="O223" i="10"/>
  <c r="P223" i="10"/>
  <c r="Q223" i="10"/>
  <c r="R223" i="10"/>
  <c r="S223" i="10"/>
  <c r="T223" i="10"/>
  <c r="U223" i="10"/>
  <c r="V223" i="10"/>
  <c r="W223" i="10"/>
  <c r="X223" i="10"/>
  <c r="Y223" i="10"/>
  <c r="Z223" i="10"/>
  <c r="AA223" i="10"/>
  <c r="AB223" i="10"/>
  <c r="AC223" i="10"/>
  <c r="AD223" i="10"/>
  <c r="AE223" i="10"/>
  <c r="AO223" i="10"/>
  <c r="AP223" i="10"/>
  <c r="AQ223" i="10"/>
  <c r="AR223" i="10"/>
  <c r="AS223" i="10"/>
  <c r="AT223" i="10"/>
  <c r="AU223" i="10"/>
  <c r="AV223" i="10"/>
  <c r="AW223" i="10"/>
  <c r="AX223" i="10"/>
  <c r="AY223" i="10"/>
  <c r="AZ223" i="10"/>
  <c r="D224" i="10"/>
  <c r="E224" i="10"/>
  <c r="F224" i="10"/>
  <c r="G224" i="10"/>
  <c r="H224" i="10"/>
  <c r="I224" i="10"/>
  <c r="J224" i="10"/>
  <c r="K224" i="10"/>
  <c r="L224" i="10"/>
  <c r="M224" i="10"/>
  <c r="N224" i="10"/>
  <c r="O224" i="10"/>
  <c r="P224" i="10"/>
  <c r="Q224" i="10"/>
  <c r="R224" i="10"/>
  <c r="S224" i="10"/>
  <c r="T224" i="10"/>
  <c r="U224" i="10"/>
  <c r="V224" i="10"/>
  <c r="W224" i="10"/>
  <c r="X224" i="10"/>
  <c r="Y224" i="10"/>
  <c r="Z224" i="10"/>
  <c r="AA224" i="10"/>
  <c r="AB224" i="10"/>
  <c r="AC224" i="10"/>
  <c r="AD224" i="10"/>
  <c r="AE224" i="10"/>
  <c r="AO224" i="10"/>
  <c r="AP224" i="10"/>
  <c r="AQ224" i="10"/>
  <c r="AR224" i="10"/>
  <c r="AS224" i="10"/>
  <c r="AT224" i="10"/>
  <c r="AU224" i="10"/>
  <c r="AV224" i="10"/>
  <c r="AW224" i="10"/>
  <c r="AX224" i="10"/>
  <c r="AY224" i="10"/>
  <c r="AZ224" i="10"/>
  <c r="D225" i="10"/>
  <c r="E225" i="10"/>
  <c r="F225" i="10"/>
  <c r="G225" i="10"/>
  <c r="H225" i="10"/>
  <c r="I225" i="10"/>
  <c r="J225" i="10"/>
  <c r="K225" i="10"/>
  <c r="L225" i="10"/>
  <c r="M225" i="10"/>
  <c r="N225" i="10"/>
  <c r="O225" i="10"/>
  <c r="P225" i="10"/>
  <c r="Q225" i="10"/>
  <c r="R225" i="10"/>
  <c r="S225" i="10"/>
  <c r="T225" i="10"/>
  <c r="U225" i="10"/>
  <c r="V225" i="10"/>
  <c r="W225" i="10"/>
  <c r="X225" i="10"/>
  <c r="Y225" i="10"/>
  <c r="Z225" i="10"/>
  <c r="AA225" i="10"/>
  <c r="AB225" i="10"/>
  <c r="AC225" i="10"/>
  <c r="AD225" i="10"/>
  <c r="AE225" i="10"/>
  <c r="AO225" i="10"/>
  <c r="AP225" i="10"/>
  <c r="AQ225" i="10"/>
  <c r="AR225" i="10"/>
  <c r="AS225" i="10"/>
  <c r="AT225" i="10"/>
  <c r="AU225" i="10"/>
  <c r="AV225" i="10"/>
  <c r="AW225" i="10"/>
  <c r="AX225" i="10"/>
  <c r="AY225" i="10"/>
  <c r="AZ225" i="10"/>
  <c r="D226" i="10"/>
  <c r="E226" i="10"/>
  <c r="F226" i="10"/>
  <c r="G226" i="10"/>
  <c r="H226" i="10"/>
  <c r="I226" i="10"/>
  <c r="J226" i="10"/>
  <c r="K226" i="10"/>
  <c r="L226" i="10"/>
  <c r="M226" i="10"/>
  <c r="N226" i="10"/>
  <c r="O226" i="10"/>
  <c r="P226" i="10"/>
  <c r="Q226" i="10"/>
  <c r="R226" i="10"/>
  <c r="S226" i="10"/>
  <c r="T226" i="10"/>
  <c r="U226" i="10"/>
  <c r="V226" i="10"/>
  <c r="W226" i="10"/>
  <c r="X226" i="10"/>
  <c r="Y226" i="10"/>
  <c r="Z226" i="10"/>
  <c r="AA226" i="10"/>
  <c r="AB226" i="10"/>
  <c r="AC226" i="10"/>
  <c r="AD226" i="10"/>
  <c r="AE226" i="10"/>
  <c r="AO226" i="10"/>
  <c r="AP226" i="10"/>
  <c r="AQ226" i="10"/>
  <c r="AR226" i="10"/>
  <c r="AS226" i="10"/>
  <c r="AT226" i="10"/>
  <c r="AU226" i="10"/>
  <c r="AV226" i="10"/>
  <c r="AW226" i="10"/>
  <c r="AX226" i="10"/>
  <c r="AY226" i="10"/>
  <c r="AZ226" i="10"/>
  <c r="D227" i="10"/>
  <c r="E227" i="10"/>
  <c r="F227" i="10"/>
  <c r="G227" i="10"/>
  <c r="H227" i="10"/>
  <c r="I227" i="10"/>
  <c r="J227" i="10"/>
  <c r="K227" i="10"/>
  <c r="L227" i="10"/>
  <c r="M227" i="10"/>
  <c r="N227" i="10"/>
  <c r="O227" i="10"/>
  <c r="P227" i="10"/>
  <c r="Q227" i="10"/>
  <c r="R227" i="10"/>
  <c r="S227" i="10"/>
  <c r="T227" i="10"/>
  <c r="U227" i="10"/>
  <c r="V227" i="10"/>
  <c r="W227" i="10"/>
  <c r="X227" i="10"/>
  <c r="Y227" i="10"/>
  <c r="Z227" i="10"/>
  <c r="AA227" i="10"/>
  <c r="AB227" i="10"/>
  <c r="AC227" i="10"/>
  <c r="AD227" i="10"/>
  <c r="AE227" i="10"/>
  <c r="AO227" i="10"/>
  <c r="AP227" i="10"/>
  <c r="AQ227" i="10"/>
  <c r="AR227" i="10"/>
  <c r="AS227" i="10"/>
  <c r="AT227" i="10"/>
  <c r="AU227" i="10"/>
  <c r="AV227" i="10"/>
  <c r="AW227" i="10"/>
  <c r="AX227" i="10"/>
  <c r="AY227" i="10"/>
  <c r="AZ227" i="10"/>
  <c r="D228" i="10"/>
  <c r="E228" i="10"/>
  <c r="F228" i="10"/>
  <c r="G228" i="10"/>
  <c r="H228" i="10"/>
  <c r="I228" i="10"/>
  <c r="J228" i="10"/>
  <c r="K228" i="10"/>
  <c r="L228" i="10"/>
  <c r="M228" i="10"/>
  <c r="N228" i="10"/>
  <c r="O228" i="10"/>
  <c r="P228" i="10"/>
  <c r="Q228" i="10"/>
  <c r="R228" i="10"/>
  <c r="S228" i="10"/>
  <c r="T228" i="10"/>
  <c r="U228" i="10"/>
  <c r="V228" i="10"/>
  <c r="W228" i="10"/>
  <c r="X228" i="10"/>
  <c r="Y228" i="10"/>
  <c r="Z228" i="10"/>
  <c r="AA228" i="10"/>
  <c r="AB228" i="10"/>
  <c r="AC228" i="10"/>
  <c r="AD228" i="10"/>
  <c r="AE228" i="10"/>
  <c r="AO228" i="10"/>
  <c r="AP228" i="10"/>
  <c r="AQ228" i="10"/>
  <c r="AR228" i="10"/>
  <c r="AS228" i="10"/>
  <c r="AT228" i="10"/>
  <c r="AU228" i="10"/>
  <c r="AV228" i="10"/>
  <c r="AW228" i="10"/>
  <c r="AX228" i="10"/>
  <c r="AY228" i="10"/>
  <c r="AZ228" i="10"/>
  <c r="D229" i="10"/>
  <c r="E229" i="10"/>
  <c r="F229" i="10"/>
  <c r="G229" i="10"/>
  <c r="H229" i="10"/>
  <c r="I229" i="10"/>
  <c r="J229" i="10"/>
  <c r="K229" i="10"/>
  <c r="L229" i="10"/>
  <c r="M229" i="10"/>
  <c r="N229" i="10"/>
  <c r="O229" i="10"/>
  <c r="P229" i="10"/>
  <c r="Q229" i="10"/>
  <c r="R229" i="10"/>
  <c r="S229" i="10"/>
  <c r="T229" i="10"/>
  <c r="U229" i="10"/>
  <c r="V229" i="10"/>
  <c r="W229" i="10"/>
  <c r="X229" i="10"/>
  <c r="Y229" i="10"/>
  <c r="Z229" i="10"/>
  <c r="AA229" i="10"/>
  <c r="AB229" i="10"/>
  <c r="AC229" i="10"/>
  <c r="AD229" i="10"/>
  <c r="AE229" i="10"/>
  <c r="AO229" i="10"/>
  <c r="AP229" i="10"/>
  <c r="AQ229" i="10"/>
  <c r="AR229" i="10"/>
  <c r="AS229" i="10"/>
  <c r="AT229" i="10"/>
  <c r="AU229" i="10"/>
  <c r="AV229" i="10"/>
  <c r="AW229" i="10"/>
  <c r="AX229" i="10"/>
  <c r="AY229" i="10"/>
  <c r="AZ229" i="10"/>
  <c r="D230" i="10"/>
  <c r="E230" i="10"/>
  <c r="F230" i="10"/>
  <c r="G230" i="10"/>
  <c r="H230" i="10"/>
  <c r="I230" i="10"/>
  <c r="J230" i="10"/>
  <c r="K230" i="10"/>
  <c r="L230" i="10"/>
  <c r="M230" i="10"/>
  <c r="N230" i="10"/>
  <c r="O230" i="10"/>
  <c r="P230" i="10"/>
  <c r="Q230" i="10"/>
  <c r="R230" i="10"/>
  <c r="S230" i="10"/>
  <c r="T230" i="10"/>
  <c r="U230" i="10"/>
  <c r="V230" i="10"/>
  <c r="W230" i="10"/>
  <c r="X230" i="10"/>
  <c r="Y230" i="10"/>
  <c r="Z230" i="10"/>
  <c r="AA230" i="10"/>
  <c r="AB230" i="10"/>
  <c r="AC230" i="10"/>
  <c r="AD230" i="10"/>
  <c r="AE230" i="10"/>
  <c r="AO230" i="10"/>
  <c r="AP230" i="10"/>
  <c r="AQ230" i="10"/>
  <c r="AR230" i="10"/>
  <c r="AS230" i="10"/>
  <c r="AT230" i="10"/>
  <c r="AU230" i="10"/>
  <c r="AV230" i="10"/>
  <c r="AW230" i="10"/>
  <c r="AX230" i="10"/>
  <c r="AY230" i="10"/>
  <c r="AZ230" i="10"/>
  <c r="D231" i="10"/>
  <c r="E231" i="10"/>
  <c r="F231" i="10"/>
  <c r="G231" i="10"/>
  <c r="H231" i="10"/>
  <c r="I231" i="10"/>
  <c r="J231" i="10"/>
  <c r="K231" i="10"/>
  <c r="L231" i="10"/>
  <c r="M231" i="10"/>
  <c r="N231" i="10"/>
  <c r="O231" i="10"/>
  <c r="P231" i="10"/>
  <c r="Q231" i="10"/>
  <c r="R231" i="10"/>
  <c r="S231" i="10"/>
  <c r="T231" i="10"/>
  <c r="U231" i="10"/>
  <c r="V231" i="10"/>
  <c r="W231" i="10"/>
  <c r="X231" i="10"/>
  <c r="Y231" i="10"/>
  <c r="Z231" i="10"/>
  <c r="AA231" i="10"/>
  <c r="AB231" i="10"/>
  <c r="AC231" i="10"/>
  <c r="AD231" i="10"/>
  <c r="AE231" i="10"/>
  <c r="AO231" i="10"/>
  <c r="AP231" i="10"/>
  <c r="AQ231" i="10"/>
  <c r="AR231" i="10"/>
  <c r="AS231" i="10"/>
  <c r="AT231" i="10"/>
  <c r="AU231" i="10"/>
  <c r="AV231" i="10"/>
  <c r="AW231" i="10"/>
  <c r="AX231" i="10"/>
  <c r="AY231" i="10"/>
  <c r="AZ231" i="10"/>
  <c r="D232" i="10"/>
  <c r="E232" i="10"/>
  <c r="F232" i="10"/>
  <c r="G232" i="10"/>
  <c r="H232" i="10"/>
  <c r="I232" i="10"/>
  <c r="J232" i="10"/>
  <c r="K232" i="10"/>
  <c r="L232" i="10"/>
  <c r="M232" i="10"/>
  <c r="N232" i="10"/>
  <c r="O232" i="10"/>
  <c r="P232" i="10"/>
  <c r="Q232" i="10"/>
  <c r="R232" i="10"/>
  <c r="S232" i="10"/>
  <c r="T232" i="10"/>
  <c r="U232" i="10"/>
  <c r="V232" i="10"/>
  <c r="W232" i="10"/>
  <c r="X232" i="10"/>
  <c r="Y232" i="10"/>
  <c r="Z232" i="10"/>
  <c r="AA232" i="10"/>
  <c r="AB232" i="10"/>
  <c r="AC232" i="10"/>
  <c r="AD232" i="10"/>
  <c r="AE232" i="10"/>
  <c r="AO232" i="10"/>
  <c r="AP232" i="10"/>
  <c r="AQ232" i="10"/>
  <c r="AR232" i="10"/>
  <c r="AS232" i="10"/>
  <c r="AT232" i="10"/>
  <c r="AU232" i="10"/>
  <c r="AV232" i="10"/>
  <c r="AW232" i="10"/>
  <c r="AX232" i="10"/>
  <c r="AY232" i="10"/>
  <c r="AZ232" i="10"/>
  <c r="D233" i="10"/>
  <c r="E233" i="10"/>
  <c r="F233" i="10"/>
  <c r="G233" i="10"/>
  <c r="H233" i="10"/>
  <c r="I233" i="10"/>
  <c r="J233" i="10"/>
  <c r="K233" i="10"/>
  <c r="L233" i="10"/>
  <c r="M233" i="10"/>
  <c r="N233" i="10"/>
  <c r="O233" i="10"/>
  <c r="P233" i="10"/>
  <c r="Q233" i="10"/>
  <c r="R233" i="10"/>
  <c r="S233" i="10"/>
  <c r="T233" i="10"/>
  <c r="U233" i="10"/>
  <c r="V233" i="10"/>
  <c r="W233" i="10"/>
  <c r="X233" i="10"/>
  <c r="Y233" i="10"/>
  <c r="Z233" i="10"/>
  <c r="AA233" i="10"/>
  <c r="AB233" i="10"/>
  <c r="AC233" i="10"/>
  <c r="AD233" i="10"/>
  <c r="AE233" i="10"/>
  <c r="AO233" i="10"/>
  <c r="AP233" i="10"/>
  <c r="AQ233" i="10"/>
  <c r="AR233" i="10"/>
  <c r="AS233" i="10"/>
  <c r="AT233" i="10"/>
  <c r="AU233" i="10"/>
  <c r="AV233" i="10"/>
  <c r="AW233" i="10"/>
  <c r="AX233" i="10"/>
  <c r="AY233" i="10"/>
  <c r="AZ233" i="10"/>
  <c r="D234" i="10"/>
  <c r="E234" i="10"/>
  <c r="F234" i="10"/>
  <c r="G234" i="10"/>
  <c r="H234" i="10"/>
  <c r="I234" i="10"/>
  <c r="J234" i="10"/>
  <c r="K234" i="10"/>
  <c r="L234" i="10"/>
  <c r="M234" i="10"/>
  <c r="N234" i="10"/>
  <c r="O234" i="10"/>
  <c r="P234" i="10"/>
  <c r="Q234" i="10"/>
  <c r="R234" i="10"/>
  <c r="S234" i="10"/>
  <c r="T234" i="10"/>
  <c r="U234" i="10"/>
  <c r="V234" i="10"/>
  <c r="W234" i="10"/>
  <c r="X234" i="10"/>
  <c r="Y234" i="10"/>
  <c r="Z234" i="10"/>
  <c r="AA234" i="10"/>
  <c r="AB234" i="10"/>
  <c r="AC234" i="10"/>
  <c r="AD234" i="10"/>
  <c r="AE234" i="10"/>
  <c r="AO234" i="10"/>
  <c r="AP234" i="10"/>
  <c r="AQ234" i="10"/>
  <c r="AR234" i="10"/>
  <c r="AS234" i="10"/>
  <c r="AT234" i="10"/>
  <c r="AU234" i="10"/>
  <c r="AV234" i="10"/>
  <c r="AW234" i="10"/>
  <c r="AX234" i="10"/>
  <c r="AY234" i="10"/>
  <c r="AZ234" i="10"/>
  <c r="D235" i="10"/>
  <c r="E235" i="10"/>
  <c r="F235" i="10"/>
  <c r="G235" i="10"/>
  <c r="H235" i="10"/>
  <c r="I235" i="10"/>
  <c r="J235" i="10"/>
  <c r="K235" i="10"/>
  <c r="L235" i="10"/>
  <c r="M235" i="10"/>
  <c r="N235" i="10"/>
  <c r="O235" i="10"/>
  <c r="P235" i="10"/>
  <c r="Q235" i="10"/>
  <c r="R235" i="10"/>
  <c r="S235" i="10"/>
  <c r="T235" i="10"/>
  <c r="U235" i="10"/>
  <c r="V235" i="10"/>
  <c r="W235" i="10"/>
  <c r="X235" i="10"/>
  <c r="Y235" i="10"/>
  <c r="Z235" i="10"/>
  <c r="AA235" i="10"/>
  <c r="AB235" i="10"/>
  <c r="AC235" i="10"/>
  <c r="AD235" i="10"/>
  <c r="AE235" i="10"/>
  <c r="AO235" i="10"/>
  <c r="AP235" i="10"/>
  <c r="AQ235" i="10"/>
  <c r="AR235" i="10"/>
  <c r="AS235" i="10"/>
  <c r="AT235" i="10"/>
  <c r="AU235" i="10"/>
  <c r="AV235" i="10"/>
  <c r="AW235" i="10"/>
  <c r="AX235" i="10"/>
  <c r="AY235" i="10"/>
  <c r="AZ235" i="10"/>
  <c r="D236" i="10"/>
  <c r="E236" i="10"/>
  <c r="F236" i="10"/>
  <c r="G236" i="10"/>
  <c r="H236" i="10"/>
  <c r="I236" i="10"/>
  <c r="J236" i="10"/>
  <c r="K236" i="10"/>
  <c r="L236" i="10"/>
  <c r="M236" i="10"/>
  <c r="N236" i="10"/>
  <c r="O236" i="10"/>
  <c r="P236" i="10"/>
  <c r="Q236" i="10"/>
  <c r="R236" i="10"/>
  <c r="S236" i="10"/>
  <c r="T236" i="10"/>
  <c r="U236" i="10"/>
  <c r="V236" i="10"/>
  <c r="W236" i="10"/>
  <c r="X236" i="10"/>
  <c r="Y236" i="10"/>
  <c r="Z236" i="10"/>
  <c r="AA236" i="10"/>
  <c r="AB236" i="10"/>
  <c r="AC236" i="10"/>
  <c r="AD236" i="10"/>
  <c r="AE236" i="10"/>
  <c r="AO236" i="10"/>
  <c r="AP236" i="10"/>
  <c r="AQ236" i="10"/>
  <c r="AR236" i="10"/>
  <c r="AS236" i="10"/>
  <c r="AT236" i="10"/>
  <c r="AU236" i="10"/>
  <c r="AV236" i="10"/>
  <c r="AW236" i="10"/>
  <c r="AX236" i="10"/>
  <c r="AY236" i="10"/>
  <c r="AZ236" i="10"/>
  <c r="D237" i="10"/>
  <c r="E237" i="10"/>
  <c r="F237" i="10"/>
  <c r="G237" i="10"/>
  <c r="H237" i="10"/>
  <c r="I237" i="10"/>
  <c r="J237" i="10"/>
  <c r="K237" i="10"/>
  <c r="L237" i="10"/>
  <c r="M237" i="10"/>
  <c r="N237" i="10"/>
  <c r="O237" i="10"/>
  <c r="P237" i="10"/>
  <c r="Q237" i="10"/>
  <c r="R237" i="10"/>
  <c r="S237" i="10"/>
  <c r="T237" i="10"/>
  <c r="U237" i="10"/>
  <c r="V237" i="10"/>
  <c r="W237" i="10"/>
  <c r="X237" i="10"/>
  <c r="Y237" i="10"/>
  <c r="Z237" i="10"/>
  <c r="AA237" i="10"/>
  <c r="AB237" i="10"/>
  <c r="AC237" i="10"/>
  <c r="AD237" i="10"/>
  <c r="AE237" i="10"/>
  <c r="AO237" i="10"/>
  <c r="AP237" i="10"/>
  <c r="AQ237" i="10"/>
  <c r="AR237" i="10"/>
  <c r="AS237" i="10"/>
  <c r="AT237" i="10"/>
  <c r="AU237" i="10"/>
  <c r="AV237" i="10"/>
  <c r="AW237" i="10"/>
  <c r="AX237" i="10"/>
  <c r="AY237" i="10"/>
  <c r="AZ237" i="10"/>
  <c r="D238" i="10"/>
  <c r="E238" i="10"/>
  <c r="F238" i="10"/>
  <c r="G238" i="10"/>
  <c r="H238" i="10"/>
  <c r="I238" i="10"/>
  <c r="J238" i="10"/>
  <c r="K238" i="10"/>
  <c r="L238" i="10"/>
  <c r="M238" i="10"/>
  <c r="N238" i="10"/>
  <c r="O238" i="10"/>
  <c r="P238" i="10"/>
  <c r="Q238" i="10"/>
  <c r="R238" i="10"/>
  <c r="S238" i="10"/>
  <c r="T238" i="10"/>
  <c r="U238" i="10"/>
  <c r="V238" i="10"/>
  <c r="W238" i="10"/>
  <c r="X238" i="10"/>
  <c r="Y238" i="10"/>
  <c r="Z238" i="10"/>
  <c r="AA238" i="10"/>
  <c r="AB238" i="10"/>
  <c r="AC238" i="10"/>
  <c r="AD238" i="10"/>
  <c r="AE238" i="10"/>
  <c r="AO238" i="10"/>
  <c r="AP238" i="10"/>
  <c r="AQ238" i="10"/>
  <c r="AR238" i="10"/>
  <c r="AS238" i="10"/>
  <c r="AT238" i="10"/>
  <c r="AU238" i="10"/>
  <c r="AV238" i="10"/>
  <c r="AW238" i="10"/>
  <c r="AX238" i="10"/>
  <c r="AY238" i="10"/>
  <c r="AZ238" i="10"/>
  <c r="D239" i="10"/>
  <c r="E239" i="10"/>
  <c r="F239" i="10"/>
  <c r="G239" i="10"/>
  <c r="H239" i="10"/>
  <c r="I239" i="10"/>
  <c r="J239" i="10"/>
  <c r="K239" i="10"/>
  <c r="L239" i="10"/>
  <c r="M239" i="10"/>
  <c r="N239" i="10"/>
  <c r="O239" i="10"/>
  <c r="P239" i="10"/>
  <c r="Q239" i="10"/>
  <c r="R239" i="10"/>
  <c r="S239" i="10"/>
  <c r="T239" i="10"/>
  <c r="U239" i="10"/>
  <c r="V239" i="10"/>
  <c r="W239" i="10"/>
  <c r="X239" i="10"/>
  <c r="Y239" i="10"/>
  <c r="Z239" i="10"/>
  <c r="AA239" i="10"/>
  <c r="AB239" i="10"/>
  <c r="AC239" i="10"/>
  <c r="AD239" i="10"/>
  <c r="AE239" i="10"/>
  <c r="AO239" i="10"/>
  <c r="AP239" i="10"/>
  <c r="AQ239" i="10"/>
  <c r="AR239" i="10"/>
  <c r="AS239" i="10"/>
  <c r="AT239" i="10"/>
  <c r="AU239" i="10"/>
  <c r="AV239" i="10"/>
  <c r="AW239" i="10"/>
  <c r="AX239" i="10"/>
  <c r="AY239" i="10"/>
  <c r="AZ239" i="10"/>
  <c r="D240" i="10"/>
  <c r="E240" i="10"/>
  <c r="F240" i="10"/>
  <c r="G240" i="10"/>
  <c r="H240" i="10"/>
  <c r="I240" i="10"/>
  <c r="J240" i="10"/>
  <c r="K240" i="10"/>
  <c r="L240" i="10"/>
  <c r="M240" i="10"/>
  <c r="N240" i="10"/>
  <c r="O240" i="10"/>
  <c r="P240" i="10"/>
  <c r="Q240" i="10"/>
  <c r="R240" i="10"/>
  <c r="S240" i="10"/>
  <c r="T240" i="10"/>
  <c r="U240" i="10"/>
  <c r="V240" i="10"/>
  <c r="W240" i="10"/>
  <c r="X240" i="10"/>
  <c r="Y240" i="10"/>
  <c r="Z240" i="10"/>
  <c r="AA240" i="10"/>
  <c r="AB240" i="10"/>
  <c r="AC240" i="10"/>
  <c r="AD240" i="10"/>
  <c r="AE240" i="10"/>
  <c r="AO240" i="10"/>
  <c r="AP240" i="10"/>
  <c r="AQ240" i="10"/>
  <c r="AR240" i="10"/>
  <c r="AS240" i="10"/>
  <c r="AT240" i="10"/>
  <c r="AU240" i="10"/>
  <c r="AV240" i="10"/>
  <c r="AW240" i="10"/>
  <c r="AX240" i="10"/>
  <c r="AY240" i="10"/>
  <c r="AZ240" i="10"/>
  <c r="D241" i="10"/>
  <c r="E241" i="10"/>
  <c r="F241" i="10"/>
  <c r="G241" i="10"/>
  <c r="H241" i="10"/>
  <c r="I241" i="10"/>
  <c r="J241" i="10"/>
  <c r="K241" i="10"/>
  <c r="L241" i="10"/>
  <c r="M241" i="10"/>
  <c r="N241" i="10"/>
  <c r="O241" i="10"/>
  <c r="P241" i="10"/>
  <c r="Q241" i="10"/>
  <c r="R241" i="10"/>
  <c r="S241" i="10"/>
  <c r="T241" i="10"/>
  <c r="U241" i="10"/>
  <c r="V241" i="10"/>
  <c r="W241" i="10"/>
  <c r="X241" i="10"/>
  <c r="Y241" i="10"/>
  <c r="Z241" i="10"/>
  <c r="AA241" i="10"/>
  <c r="AB241" i="10"/>
  <c r="AC241" i="10"/>
  <c r="AD241" i="10"/>
  <c r="AE241" i="10"/>
  <c r="AO241" i="10"/>
  <c r="AP241" i="10"/>
  <c r="AQ241" i="10"/>
  <c r="AR241" i="10"/>
  <c r="AS241" i="10"/>
  <c r="AT241" i="10"/>
  <c r="AU241" i="10"/>
  <c r="AV241" i="10"/>
  <c r="AW241" i="10"/>
  <c r="AX241" i="10"/>
  <c r="AY241" i="10"/>
  <c r="AZ241" i="10"/>
  <c r="D242" i="10"/>
  <c r="E242" i="10"/>
  <c r="F242" i="10"/>
  <c r="G242" i="10"/>
  <c r="H242" i="10"/>
  <c r="I242" i="10"/>
  <c r="J242" i="10"/>
  <c r="K242" i="10"/>
  <c r="L242" i="10"/>
  <c r="M242" i="10"/>
  <c r="N242" i="10"/>
  <c r="O242" i="10"/>
  <c r="P242" i="10"/>
  <c r="Q242" i="10"/>
  <c r="R242" i="10"/>
  <c r="S242" i="10"/>
  <c r="T242" i="10"/>
  <c r="U242" i="10"/>
  <c r="V242" i="10"/>
  <c r="W242" i="10"/>
  <c r="X242" i="10"/>
  <c r="Y242" i="10"/>
  <c r="Z242" i="10"/>
  <c r="AA242" i="10"/>
  <c r="AB242" i="10"/>
  <c r="AC242" i="10"/>
  <c r="AD242" i="10"/>
  <c r="AE242" i="10"/>
  <c r="AO242" i="10"/>
  <c r="AP242" i="10"/>
  <c r="AQ242" i="10"/>
  <c r="AR242" i="10"/>
  <c r="AS242" i="10"/>
  <c r="AT242" i="10"/>
  <c r="AU242" i="10"/>
  <c r="AV242" i="10"/>
  <c r="AW242" i="10"/>
  <c r="AX242" i="10"/>
  <c r="AY242" i="10"/>
  <c r="AZ242" i="10"/>
  <c r="D243" i="10"/>
  <c r="E243" i="10"/>
  <c r="F243" i="10"/>
  <c r="G243" i="10"/>
  <c r="H243" i="10"/>
  <c r="I243" i="10"/>
  <c r="J243" i="10"/>
  <c r="K243" i="10"/>
  <c r="L243" i="10"/>
  <c r="M243" i="10"/>
  <c r="N243" i="10"/>
  <c r="O243" i="10"/>
  <c r="P243" i="10"/>
  <c r="Q243" i="10"/>
  <c r="R243" i="10"/>
  <c r="S243" i="10"/>
  <c r="T243" i="10"/>
  <c r="U243" i="10"/>
  <c r="V243" i="10"/>
  <c r="W243" i="10"/>
  <c r="X243" i="10"/>
  <c r="Y243" i="10"/>
  <c r="Z243" i="10"/>
  <c r="AA243" i="10"/>
  <c r="AB243" i="10"/>
  <c r="AC243" i="10"/>
  <c r="AD243" i="10"/>
  <c r="AE243" i="10"/>
  <c r="AO243" i="10"/>
  <c r="AP243" i="10"/>
  <c r="AQ243" i="10"/>
  <c r="AR243" i="10"/>
  <c r="AS243" i="10"/>
  <c r="AT243" i="10"/>
  <c r="AU243" i="10"/>
  <c r="AV243" i="10"/>
  <c r="AW243" i="10"/>
  <c r="AX243" i="10"/>
  <c r="AY243" i="10"/>
  <c r="AZ243" i="10"/>
  <c r="D244" i="10"/>
  <c r="E244" i="10"/>
  <c r="F244" i="10"/>
  <c r="G244" i="10"/>
  <c r="H244" i="10"/>
  <c r="I244" i="10"/>
  <c r="J244" i="10"/>
  <c r="K244" i="10"/>
  <c r="L244" i="10"/>
  <c r="M244" i="10"/>
  <c r="N244" i="10"/>
  <c r="O244" i="10"/>
  <c r="P244" i="10"/>
  <c r="Q244" i="10"/>
  <c r="R244" i="10"/>
  <c r="S244" i="10"/>
  <c r="T244" i="10"/>
  <c r="U244" i="10"/>
  <c r="V244" i="10"/>
  <c r="W244" i="10"/>
  <c r="X244" i="10"/>
  <c r="Y244" i="10"/>
  <c r="Z244" i="10"/>
  <c r="AA244" i="10"/>
  <c r="AB244" i="10"/>
  <c r="AC244" i="10"/>
  <c r="AD244" i="10"/>
  <c r="AE244" i="10"/>
  <c r="AO244" i="10"/>
  <c r="AP244" i="10"/>
  <c r="AQ244" i="10"/>
  <c r="AR244" i="10"/>
  <c r="AS244" i="10"/>
  <c r="AT244" i="10"/>
  <c r="AU244" i="10"/>
  <c r="AV244" i="10"/>
  <c r="AW244" i="10"/>
  <c r="AX244" i="10"/>
  <c r="AY244" i="10"/>
  <c r="AZ244" i="10"/>
  <c r="D245" i="10"/>
  <c r="E245" i="10"/>
  <c r="F245" i="10"/>
  <c r="G245" i="10"/>
  <c r="H245" i="10"/>
  <c r="I245" i="10"/>
  <c r="J245" i="10"/>
  <c r="K245" i="10"/>
  <c r="L245" i="10"/>
  <c r="M245" i="10"/>
  <c r="N245" i="10"/>
  <c r="O245" i="10"/>
  <c r="P245" i="10"/>
  <c r="Q245" i="10"/>
  <c r="R245" i="10"/>
  <c r="S245" i="10"/>
  <c r="T245" i="10"/>
  <c r="U245" i="10"/>
  <c r="V245" i="10"/>
  <c r="W245" i="10"/>
  <c r="X245" i="10"/>
  <c r="Y245" i="10"/>
  <c r="Z245" i="10"/>
  <c r="AA245" i="10"/>
  <c r="AB245" i="10"/>
  <c r="AC245" i="10"/>
  <c r="AD245" i="10"/>
  <c r="AE245" i="10"/>
  <c r="AO245" i="10"/>
  <c r="AP245" i="10"/>
  <c r="AQ245" i="10"/>
  <c r="AR245" i="10"/>
  <c r="AS245" i="10"/>
  <c r="AT245" i="10"/>
  <c r="AU245" i="10"/>
  <c r="AV245" i="10"/>
  <c r="AW245" i="10"/>
  <c r="AX245" i="10"/>
  <c r="AY245" i="10"/>
  <c r="AZ245" i="10"/>
  <c r="D246" i="10"/>
  <c r="E246" i="10"/>
  <c r="F246" i="10"/>
  <c r="G246" i="10"/>
  <c r="H246" i="10"/>
  <c r="I246" i="10"/>
  <c r="J246" i="10"/>
  <c r="K246" i="10"/>
  <c r="L246" i="10"/>
  <c r="M246" i="10"/>
  <c r="N246" i="10"/>
  <c r="O246" i="10"/>
  <c r="P246" i="10"/>
  <c r="Q246" i="10"/>
  <c r="R246" i="10"/>
  <c r="S246" i="10"/>
  <c r="T246" i="10"/>
  <c r="U246" i="10"/>
  <c r="V246" i="10"/>
  <c r="W246" i="10"/>
  <c r="X246" i="10"/>
  <c r="Y246" i="10"/>
  <c r="Z246" i="10"/>
  <c r="AA246" i="10"/>
  <c r="AB246" i="10"/>
  <c r="AC246" i="10"/>
  <c r="AD246" i="10"/>
  <c r="AE246" i="10"/>
  <c r="AO246" i="10"/>
  <c r="AP246" i="10"/>
  <c r="AQ246" i="10"/>
  <c r="AR246" i="10"/>
  <c r="AS246" i="10"/>
  <c r="AT246" i="10"/>
  <c r="AU246" i="10"/>
  <c r="AV246" i="10"/>
  <c r="AW246" i="10"/>
  <c r="AX246" i="10"/>
  <c r="AY246" i="10"/>
  <c r="AZ246" i="10"/>
  <c r="D247" i="10"/>
  <c r="E247" i="10"/>
  <c r="F247" i="10"/>
  <c r="G247" i="10"/>
  <c r="H247" i="10"/>
  <c r="I247" i="10"/>
  <c r="J247" i="10"/>
  <c r="K247" i="10"/>
  <c r="L247" i="10"/>
  <c r="M247" i="10"/>
  <c r="N247" i="10"/>
  <c r="O247" i="10"/>
  <c r="P247" i="10"/>
  <c r="Q247" i="10"/>
  <c r="R247" i="10"/>
  <c r="S247" i="10"/>
  <c r="T247" i="10"/>
  <c r="U247" i="10"/>
  <c r="V247" i="10"/>
  <c r="W247" i="10"/>
  <c r="X247" i="10"/>
  <c r="Y247" i="10"/>
  <c r="Z247" i="10"/>
  <c r="AA247" i="10"/>
  <c r="AB247" i="10"/>
  <c r="AC247" i="10"/>
  <c r="AD247" i="10"/>
  <c r="AE247" i="10"/>
  <c r="AO247" i="10"/>
  <c r="AP247" i="10"/>
  <c r="AQ247" i="10"/>
  <c r="AR247" i="10"/>
  <c r="AS247" i="10"/>
  <c r="AT247" i="10"/>
  <c r="AU247" i="10"/>
  <c r="AV247" i="10"/>
  <c r="AW247" i="10"/>
  <c r="AX247" i="10"/>
  <c r="AY247" i="10"/>
  <c r="AZ247" i="10"/>
  <c r="D248" i="10"/>
  <c r="E248" i="10"/>
  <c r="F248" i="10"/>
  <c r="G248" i="10"/>
  <c r="H248" i="10"/>
  <c r="I248" i="10"/>
  <c r="J248" i="10"/>
  <c r="K248" i="10"/>
  <c r="L248" i="10"/>
  <c r="M248" i="10"/>
  <c r="N248" i="10"/>
  <c r="O248" i="10"/>
  <c r="P248" i="10"/>
  <c r="Q248" i="10"/>
  <c r="R248" i="10"/>
  <c r="S248" i="10"/>
  <c r="T248" i="10"/>
  <c r="U248" i="10"/>
  <c r="V248" i="10"/>
  <c r="W248" i="10"/>
  <c r="X248" i="10"/>
  <c r="Y248" i="10"/>
  <c r="Z248" i="10"/>
  <c r="AA248" i="10"/>
  <c r="AB248" i="10"/>
  <c r="AC248" i="10"/>
  <c r="AD248" i="10"/>
  <c r="AE248" i="10"/>
  <c r="AO248" i="10"/>
  <c r="AP248" i="10"/>
  <c r="AQ248" i="10"/>
  <c r="AR248" i="10"/>
  <c r="AS248" i="10"/>
  <c r="AT248" i="10"/>
  <c r="AU248" i="10"/>
  <c r="AV248" i="10"/>
  <c r="AW248" i="10"/>
  <c r="AX248" i="10"/>
  <c r="AY248" i="10"/>
  <c r="AZ248" i="10"/>
  <c r="D249" i="10"/>
  <c r="E249" i="10"/>
  <c r="F249" i="10"/>
  <c r="G249" i="10"/>
  <c r="H249" i="10"/>
  <c r="I249" i="10"/>
  <c r="J249" i="10"/>
  <c r="K249" i="10"/>
  <c r="L249" i="10"/>
  <c r="M249" i="10"/>
  <c r="N249" i="10"/>
  <c r="O249" i="10"/>
  <c r="P249" i="10"/>
  <c r="Q249" i="10"/>
  <c r="R249" i="10"/>
  <c r="S249" i="10"/>
  <c r="T249" i="10"/>
  <c r="U249" i="10"/>
  <c r="V249" i="10"/>
  <c r="W249" i="10"/>
  <c r="X249" i="10"/>
  <c r="Y249" i="10"/>
  <c r="Z249" i="10"/>
  <c r="AA249" i="10"/>
  <c r="AB249" i="10"/>
  <c r="AC249" i="10"/>
  <c r="AD249" i="10"/>
  <c r="AE249" i="10"/>
  <c r="AO249" i="10"/>
  <c r="AP249" i="10"/>
  <c r="AQ249" i="10"/>
  <c r="AR249" i="10"/>
  <c r="AS249" i="10"/>
  <c r="AT249" i="10"/>
  <c r="AU249" i="10"/>
  <c r="AV249" i="10"/>
  <c r="AW249" i="10"/>
  <c r="AX249" i="10"/>
  <c r="AY249" i="10"/>
  <c r="AZ249" i="10"/>
  <c r="D250" i="10"/>
  <c r="E250" i="10"/>
  <c r="F250" i="10"/>
  <c r="G250" i="10"/>
  <c r="H250" i="10"/>
  <c r="I250" i="10"/>
  <c r="J250" i="10"/>
  <c r="K250" i="10"/>
  <c r="L250" i="10"/>
  <c r="M250" i="10"/>
  <c r="N250" i="10"/>
  <c r="O250" i="10"/>
  <c r="P250" i="10"/>
  <c r="Q250" i="10"/>
  <c r="R250" i="10"/>
  <c r="S250" i="10"/>
  <c r="T250" i="10"/>
  <c r="U250" i="10"/>
  <c r="V250" i="10"/>
  <c r="W250" i="10"/>
  <c r="X250" i="10"/>
  <c r="Y250" i="10"/>
  <c r="Z250" i="10"/>
  <c r="AA250" i="10"/>
  <c r="AB250" i="10"/>
  <c r="AC250" i="10"/>
  <c r="AD250" i="10"/>
  <c r="AE250" i="10"/>
  <c r="AO250" i="10"/>
  <c r="AP250" i="10"/>
  <c r="AQ250" i="10"/>
  <c r="AR250" i="10"/>
  <c r="AS250" i="10"/>
  <c r="AT250" i="10"/>
  <c r="AU250" i="10"/>
  <c r="AV250" i="10"/>
  <c r="AW250" i="10"/>
  <c r="AX250" i="10"/>
  <c r="AY250" i="10"/>
  <c r="AZ250" i="10"/>
  <c r="D251" i="10"/>
  <c r="E251" i="10"/>
  <c r="F251" i="10"/>
  <c r="G251" i="10"/>
  <c r="H251" i="10"/>
  <c r="I251" i="10"/>
  <c r="J251" i="10"/>
  <c r="K251" i="10"/>
  <c r="L251" i="10"/>
  <c r="M251" i="10"/>
  <c r="N251" i="10"/>
  <c r="O251" i="10"/>
  <c r="P251" i="10"/>
  <c r="Q251" i="10"/>
  <c r="R251" i="10"/>
  <c r="S251" i="10"/>
  <c r="T251" i="10"/>
  <c r="U251" i="10"/>
  <c r="V251" i="10"/>
  <c r="W251" i="10"/>
  <c r="X251" i="10"/>
  <c r="Y251" i="10"/>
  <c r="Z251" i="10"/>
  <c r="AA251" i="10"/>
  <c r="AB251" i="10"/>
  <c r="AC251" i="10"/>
  <c r="AD251" i="10"/>
  <c r="AE251" i="10"/>
  <c r="AO251" i="10"/>
  <c r="AP251" i="10"/>
  <c r="AQ251" i="10"/>
  <c r="AR251" i="10"/>
  <c r="AS251" i="10"/>
  <c r="AT251" i="10"/>
  <c r="AU251" i="10"/>
  <c r="AV251" i="10"/>
  <c r="AW251" i="10"/>
  <c r="AX251" i="10"/>
  <c r="AY251" i="10"/>
  <c r="AZ251" i="10"/>
  <c r="D252" i="10"/>
  <c r="E252" i="10"/>
  <c r="F252" i="10"/>
  <c r="G252" i="10"/>
  <c r="H252" i="10"/>
  <c r="I252" i="10"/>
  <c r="J252" i="10"/>
  <c r="K252" i="10"/>
  <c r="L252" i="10"/>
  <c r="M252" i="10"/>
  <c r="N252" i="10"/>
  <c r="O252" i="10"/>
  <c r="P252" i="10"/>
  <c r="Q252" i="10"/>
  <c r="R252" i="10"/>
  <c r="S252" i="10"/>
  <c r="T252" i="10"/>
  <c r="U252" i="10"/>
  <c r="V252" i="10"/>
  <c r="W252" i="10"/>
  <c r="X252" i="10"/>
  <c r="Y252" i="10"/>
  <c r="Z252" i="10"/>
  <c r="AA252" i="10"/>
  <c r="AB252" i="10"/>
  <c r="AC252" i="10"/>
  <c r="AD252" i="10"/>
  <c r="AE252" i="10"/>
  <c r="AO252" i="10"/>
  <c r="AP252" i="10"/>
  <c r="AQ252" i="10"/>
  <c r="AR252" i="10"/>
  <c r="AS252" i="10"/>
  <c r="AT252" i="10"/>
  <c r="AU252" i="10"/>
  <c r="AV252" i="10"/>
  <c r="AW252" i="10"/>
  <c r="AX252" i="10"/>
  <c r="AY252" i="10"/>
  <c r="AZ252" i="10"/>
  <c r="D253" i="10"/>
  <c r="E253" i="10"/>
  <c r="F253" i="10"/>
  <c r="G253" i="10"/>
  <c r="H253" i="10"/>
  <c r="I253" i="10"/>
  <c r="J253" i="10"/>
  <c r="K253" i="10"/>
  <c r="L253" i="10"/>
  <c r="M253" i="10"/>
  <c r="N253" i="10"/>
  <c r="O253" i="10"/>
  <c r="P253" i="10"/>
  <c r="Q253" i="10"/>
  <c r="R253" i="10"/>
  <c r="S253" i="10"/>
  <c r="T253" i="10"/>
  <c r="U253" i="10"/>
  <c r="V253" i="10"/>
  <c r="W253" i="10"/>
  <c r="X253" i="10"/>
  <c r="Y253" i="10"/>
  <c r="Z253" i="10"/>
  <c r="AA253" i="10"/>
  <c r="AB253" i="10"/>
  <c r="AC253" i="10"/>
  <c r="AD253" i="10"/>
  <c r="AE253" i="10"/>
  <c r="AO253" i="10"/>
  <c r="AP253" i="10"/>
  <c r="AQ253" i="10"/>
  <c r="AR253" i="10"/>
  <c r="AS253" i="10"/>
  <c r="AT253" i="10"/>
  <c r="AU253" i="10"/>
  <c r="AV253" i="10"/>
  <c r="AW253" i="10"/>
  <c r="AX253" i="10"/>
  <c r="AY253" i="10"/>
  <c r="AZ253" i="10"/>
  <c r="D254" i="10"/>
  <c r="E254" i="10"/>
  <c r="F254" i="10"/>
  <c r="G254" i="10"/>
  <c r="H254" i="10"/>
  <c r="I254" i="10"/>
  <c r="J254" i="10"/>
  <c r="K254" i="10"/>
  <c r="L254" i="10"/>
  <c r="M254" i="10"/>
  <c r="N254" i="10"/>
  <c r="O254" i="10"/>
  <c r="P254" i="10"/>
  <c r="Q254" i="10"/>
  <c r="R254" i="10"/>
  <c r="S254" i="10"/>
  <c r="T254" i="10"/>
  <c r="U254" i="10"/>
  <c r="V254" i="10"/>
  <c r="W254" i="10"/>
  <c r="X254" i="10"/>
  <c r="Y254" i="10"/>
  <c r="Z254" i="10"/>
  <c r="AA254" i="10"/>
  <c r="AB254" i="10"/>
  <c r="AC254" i="10"/>
  <c r="AD254" i="10"/>
  <c r="AE254" i="10"/>
  <c r="AO254" i="10"/>
  <c r="AP254" i="10"/>
  <c r="AQ254" i="10"/>
  <c r="AR254" i="10"/>
  <c r="AS254" i="10"/>
  <c r="AT254" i="10"/>
  <c r="AU254" i="10"/>
  <c r="AV254" i="10"/>
  <c r="AW254" i="10"/>
  <c r="AX254" i="10"/>
  <c r="AY254" i="10"/>
  <c r="AZ254" i="10"/>
  <c r="D255" i="10"/>
  <c r="E255" i="10"/>
  <c r="F255" i="10"/>
  <c r="G255" i="10"/>
  <c r="H255" i="10"/>
  <c r="I255" i="10"/>
  <c r="J255" i="10"/>
  <c r="K255" i="10"/>
  <c r="L255" i="10"/>
  <c r="M255" i="10"/>
  <c r="N255" i="10"/>
  <c r="O255" i="10"/>
  <c r="P255" i="10"/>
  <c r="Q255" i="10"/>
  <c r="R255" i="10"/>
  <c r="S255" i="10"/>
  <c r="T255" i="10"/>
  <c r="U255" i="10"/>
  <c r="V255" i="10"/>
  <c r="W255" i="10"/>
  <c r="X255" i="10"/>
  <c r="Y255" i="10"/>
  <c r="Z255" i="10"/>
  <c r="AA255" i="10"/>
  <c r="AB255" i="10"/>
  <c r="AC255" i="10"/>
  <c r="AD255" i="10"/>
  <c r="AE255" i="10"/>
  <c r="AO255" i="10"/>
  <c r="AP255" i="10"/>
  <c r="AQ255" i="10"/>
  <c r="AR255" i="10"/>
  <c r="AS255" i="10"/>
  <c r="AT255" i="10"/>
  <c r="AU255" i="10"/>
  <c r="AV255" i="10"/>
  <c r="AW255" i="10"/>
  <c r="AX255" i="10"/>
  <c r="AY255" i="10"/>
  <c r="AZ255" i="10"/>
  <c r="D256" i="10"/>
  <c r="E256" i="10"/>
  <c r="F256" i="10"/>
  <c r="G256" i="10"/>
  <c r="H256" i="10"/>
  <c r="I256" i="10"/>
  <c r="J256" i="10"/>
  <c r="K256" i="10"/>
  <c r="L256" i="10"/>
  <c r="M256" i="10"/>
  <c r="N256" i="10"/>
  <c r="O256" i="10"/>
  <c r="P256" i="10"/>
  <c r="Q256" i="10"/>
  <c r="R256" i="10"/>
  <c r="S256" i="10"/>
  <c r="T256" i="10"/>
  <c r="U256" i="10"/>
  <c r="V256" i="10"/>
  <c r="W256" i="10"/>
  <c r="X256" i="10"/>
  <c r="Y256" i="10"/>
  <c r="Z256" i="10"/>
  <c r="AA256" i="10"/>
  <c r="AB256" i="10"/>
  <c r="AC256" i="10"/>
  <c r="AD256" i="10"/>
  <c r="AE256" i="10"/>
  <c r="AO256" i="10"/>
  <c r="AP256" i="10"/>
  <c r="AQ256" i="10"/>
  <c r="AR256" i="10"/>
  <c r="AS256" i="10"/>
  <c r="AT256" i="10"/>
  <c r="AU256" i="10"/>
  <c r="AV256" i="10"/>
  <c r="AW256" i="10"/>
  <c r="AX256" i="10"/>
  <c r="AY256" i="10"/>
  <c r="AZ256" i="10"/>
  <c r="D257" i="10"/>
  <c r="E257" i="10"/>
  <c r="F257" i="10"/>
  <c r="G257" i="10"/>
  <c r="H257" i="10"/>
  <c r="I257" i="10"/>
  <c r="J257" i="10"/>
  <c r="K257" i="10"/>
  <c r="L257" i="10"/>
  <c r="M257" i="10"/>
  <c r="N257" i="10"/>
  <c r="O257" i="10"/>
  <c r="P257" i="10"/>
  <c r="Q257" i="10"/>
  <c r="R257" i="10"/>
  <c r="S257" i="10"/>
  <c r="T257" i="10"/>
  <c r="U257" i="10"/>
  <c r="V257" i="10"/>
  <c r="W257" i="10"/>
  <c r="X257" i="10"/>
  <c r="Y257" i="10"/>
  <c r="Z257" i="10"/>
  <c r="AA257" i="10"/>
  <c r="AB257" i="10"/>
  <c r="AC257" i="10"/>
  <c r="AD257" i="10"/>
  <c r="AE257" i="10"/>
  <c r="AO257" i="10"/>
  <c r="AP257" i="10"/>
  <c r="AQ257" i="10"/>
  <c r="AR257" i="10"/>
  <c r="AS257" i="10"/>
  <c r="AT257" i="10"/>
  <c r="AU257" i="10"/>
  <c r="AV257" i="10"/>
  <c r="AW257" i="10"/>
  <c r="AX257" i="10"/>
  <c r="AY257" i="10"/>
  <c r="AZ257" i="10"/>
  <c r="D258" i="10"/>
  <c r="E258" i="10"/>
  <c r="F258" i="10"/>
  <c r="G258" i="10"/>
  <c r="H258" i="10"/>
  <c r="I258" i="10"/>
  <c r="J258" i="10"/>
  <c r="K258" i="10"/>
  <c r="L258" i="10"/>
  <c r="M258" i="10"/>
  <c r="N258" i="10"/>
  <c r="O258" i="10"/>
  <c r="P258" i="10"/>
  <c r="Q258" i="10"/>
  <c r="R258" i="10"/>
  <c r="S258" i="10"/>
  <c r="T258" i="10"/>
  <c r="U258" i="10"/>
  <c r="V258" i="10"/>
  <c r="W258" i="10"/>
  <c r="X258" i="10"/>
  <c r="Y258" i="10"/>
  <c r="Z258" i="10"/>
  <c r="AA258" i="10"/>
  <c r="AB258" i="10"/>
  <c r="AC258" i="10"/>
  <c r="AD258" i="10"/>
  <c r="AE258" i="10"/>
  <c r="AO258" i="10"/>
  <c r="AP258" i="10"/>
  <c r="AQ258" i="10"/>
  <c r="AR258" i="10"/>
  <c r="AS258" i="10"/>
  <c r="AT258" i="10"/>
  <c r="AU258" i="10"/>
  <c r="AV258" i="10"/>
  <c r="AW258" i="10"/>
  <c r="AX258" i="10"/>
  <c r="AY258" i="10"/>
  <c r="AZ258" i="10"/>
  <c r="D259" i="10"/>
  <c r="E259" i="10"/>
  <c r="F259" i="10"/>
  <c r="G259" i="10"/>
  <c r="H259" i="10"/>
  <c r="I259" i="10"/>
  <c r="J259" i="10"/>
  <c r="K259" i="10"/>
  <c r="L259" i="10"/>
  <c r="M259" i="10"/>
  <c r="N259" i="10"/>
  <c r="O259" i="10"/>
  <c r="P259" i="10"/>
  <c r="Q259" i="10"/>
  <c r="R259" i="10"/>
  <c r="S259" i="10"/>
  <c r="T259" i="10"/>
  <c r="U259" i="10"/>
  <c r="V259" i="10"/>
  <c r="W259" i="10"/>
  <c r="X259" i="10"/>
  <c r="Y259" i="10"/>
  <c r="Z259" i="10"/>
  <c r="AA259" i="10"/>
  <c r="AB259" i="10"/>
  <c r="AC259" i="10"/>
  <c r="AD259" i="10"/>
  <c r="AE259" i="10"/>
  <c r="AO259" i="10"/>
  <c r="AP259" i="10"/>
  <c r="AQ259" i="10"/>
  <c r="AR259" i="10"/>
  <c r="AS259" i="10"/>
  <c r="AT259" i="10"/>
  <c r="AU259" i="10"/>
  <c r="AV259" i="10"/>
  <c r="AW259" i="10"/>
  <c r="AX259" i="10"/>
  <c r="AY259" i="10"/>
  <c r="AZ259" i="10"/>
  <c r="D260" i="10"/>
  <c r="E260" i="10"/>
  <c r="F260" i="10"/>
  <c r="G260" i="10"/>
  <c r="H260" i="10"/>
  <c r="I260" i="10"/>
  <c r="J260" i="10"/>
  <c r="K260" i="10"/>
  <c r="L260" i="10"/>
  <c r="M260" i="10"/>
  <c r="N260" i="10"/>
  <c r="O260" i="10"/>
  <c r="P260" i="10"/>
  <c r="Q260" i="10"/>
  <c r="R260" i="10"/>
  <c r="S260" i="10"/>
  <c r="T260" i="10"/>
  <c r="U260" i="10"/>
  <c r="V260" i="10"/>
  <c r="W260" i="10"/>
  <c r="X260" i="10"/>
  <c r="Y260" i="10"/>
  <c r="Z260" i="10"/>
  <c r="AA260" i="10"/>
  <c r="AB260" i="10"/>
  <c r="AC260" i="10"/>
  <c r="AD260" i="10"/>
  <c r="AE260" i="10"/>
  <c r="AO260" i="10"/>
  <c r="AP260" i="10"/>
  <c r="AQ260" i="10"/>
  <c r="AR260" i="10"/>
  <c r="AS260" i="10"/>
  <c r="AT260" i="10"/>
  <c r="AU260" i="10"/>
  <c r="AV260" i="10"/>
  <c r="AW260" i="10"/>
  <c r="AX260" i="10"/>
  <c r="AY260" i="10"/>
  <c r="AZ260" i="10"/>
  <c r="D261" i="10"/>
  <c r="E261" i="10"/>
  <c r="F261" i="10"/>
  <c r="G261" i="10"/>
  <c r="H261" i="10"/>
  <c r="I261" i="10"/>
  <c r="J261" i="10"/>
  <c r="K261" i="10"/>
  <c r="L261" i="10"/>
  <c r="M261" i="10"/>
  <c r="N261" i="10"/>
  <c r="O261" i="10"/>
  <c r="P261" i="10"/>
  <c r="Q261" i="10"/>
  <c r="R261" i="10"/>
  <c r="S261" i="10"/>
  <c r="T261" i="10"/>
  <c r="U261" i="10"/>
  <c r="V261" i="10"/>
  <c r="W261" i="10"/>
  <c r="X261" i="10"/>
  <c r="Y261" i="10"/>
  <c r="Z261" i="10"/>
  <c r="AA261" i="10"/>
  <c r="AB261" i="10"/>
  <c r="AC261" i="10"/>
  <c r="AD261" i="10"/>
  <c r="AE261" i="10"/>
  <c r="AO261" i="10"/>
  <c r="AP261" i="10"/>
  <c r="AQ261" i="10"/>
  <c r="AR261" i="10"/>
  <c r="AS261" i="10"/>
  <c r="AT261" i="10"/>
  <c r="AU261" i="10"/>
  <c r="AV261" i="10"/>
  <c r="AW261" i="10"/>
  <c r="AX261" i="10"/>
  <c r="AY261" i="10"/>
  <c r="AZ261" i="10"/>
  <c r="D262" i="10"/>
  <c r="E262" i="10"/>
  <c r="F262" i="10"/>
  <c r="G262" i="10"/>
  <c r="H262" i="10"/>
  <c r="I262" i="10"/>
  <c r="J262" i="10"/>
  <c r="K262" i="10"/>
  <c r="L262" i="10"/>
  <c r="M262" i="10"/>
  <c r="N262" i="10"/>
  <c r="O262" i="10"/>
  <c r="P262" i="10"/>
  <c r="Q262" i="10"/>
  <c r="R262" i="10"/>
  <c r="S262" i="10"/>
  <c r="T262" i="10"/>
  <c r="U262" i="10"/>
  <c r="V262" i="10"/>
  <c r="W262" i="10"/>
  <c r="X262" i="10"/>
  <c r="Y262" i="10"/>
  <c r="Z262" i="10"/>
  <c r="AA262" i="10"/>
  <c r="AB262" i="10"/>
  <c r="AC262" i="10"/>
  <c r="AD262" i="10"/>
  <c r="AE262" i="10"/>
  <c r="AO262" i="10"/>
  <c r="AP262" i="10"/>
  <c r="AQ262" i="10"/>
  <c r="AR262" i="10"/>
  <c r="AS262" i="10"/>
  <c r="AT262" i="10"/>
  <c r="AU262" i="10"/>
  <c r="AV262" i="10"/>
  <c r="AW262" i="10"/>
  <c r="AX262" i="10"/>
  <c r="AY262" i="10"/>
  <c r="AZ262" i="10"/>
  <c r="D263" i="10"/>
  <c r="E263" i="10"/>
  <c r="F263" i="10"/>
  <c r="G263" i="10"/>
  <c r="H263" i="10"/>
  <c r="I263" i="10"/>
  <c r="J263" i="10"/>
  <c r="K263" i="10"/>
  <c r="L263" i="10"/>
  <c r="M263" i="10"/>
  <c r="N263" i="10"/>
  <c r="O263" i="10"/>
  <c r="P263" i="10"/>
  <c r="Q263" i="10"/>
  <c r="R263" i="10"/>
  <c r="S263" i="10"/>
  <c r="T263" i="10"/>
  <c r="U263" i="10"/>
  <c r="V263" i="10"/>
  <c r="W263" i="10"/>
  <c r="X263" i="10"/>
  <c r="Y263" i="10"/>
  <c r="Z263" i="10"/>
  <c r="AA263" i="10"/>
  <c r="AB263" i="10"/>
  <c r="AC263" i="10"/>
  <c r="AD263" i="10"/>
  <c r="AE263" i="10"/>
  <c r="AO263" i="10"/>
  <c r="AP263" i="10"/>
  <c r="AQ263" i="10"/>
  <c r="AR263" i="10"/>
  <c r="AS263" i="10"/>
  <c r="AT263" i="10"/>
  <c r="AU263" i="10"/>
  <c r="AV263" i="10"/>
  <c r="AW263" i="10"/>
  <c r="AX263" i="10"/>
  <c r="AY263" i="10"/>
  <c r="AZ263" i="10"/>
  <c r="D264" i="10"/>
  <c r="E264" i="10"/>
  <c r="F264" i="10"/>
  <c r="G264" i="10"/>
  <c r="H264" i="10"/>
  <c r="I264" i="10"/>
  <c r="J264" i="10"/>
  <c r="K264" i="10"/>
  <c r="L264" i="10"/>
  <c r="M264" i="10"/>
  <c r="N264" i="10"/>
  <c r="O264" i="10"/>
  <c r="P264" i="10"/>
  <c r="Q264" i="10"/>
  <c r="R264" i="10"/>
  <c r="S264" i="10"/>
  <c r="T264" i="10"/>
  <c r="U264" i="10"/>
  <c r="V264" i="10"/>
  <c r="W264" i="10"/>
  <c r="X264" i="10"/>
  <c r="Y264" i="10"/>
  <c r="Z264" i="10"/>
  <c r="AA264" i="10"/>
  <c r="AB264" i="10"/>
  <c r="AC264" i="10"/>
  <c r="AD264" i="10"/>
  <c r="AE264" i="10"/>
  <c r="AO264" i="10"/>
  <c r="AP264" i="10"/>
  <c r="AQ264" i="10"/>
  <c r="AR264" i="10"/>
  <c r="AS264" i="10"/>
  <c r="AT264" i="10"/>
  <c r="AU264" i="10"/>
  <c r="AV264" i="10"/>
  <c r="AW264" i="10"/>
  <c r="AX264" i="10"/>
  <c r="AY264" i="10"/>
  <c r="AZ264" i="10"/>
  <c r="D265" i="10"/>
  <c r="E265" i="10"/>
  <c r="F265" i="10"/>
  <c r="G265" i="10"/>
  <c r="H265" i="10"/>
  <c r="I265" i="10"/>
  <c r="J265" i="10"/>
  <c r="K265" i="10"/>
  <c r="L265" i="10"/>
  <c r="M265" i="10"/>
  <c r="N265" i="10"/>
  <c r="O265" i="10"/>
  <c r="P265" i="10"/>
  <c r="Q265" i="10"/>
  <c r="R265" i="10"/>
  <c r="S265" i="10"/>
  <c r="T265" i="10"/>
  <c r="U265" i="10"/>
  <c r="V265" i="10"/>
  <c r="W265" i="10"/>
  <c r="X265" i="10"/>
  <c r="Y265" i="10"/>
  <c r="Z265" i="10"/>
  <c r="AA265" i="10"/>
  <c r="AB265" i="10"/>
  <c r="AC265" i="10"/>
  <c r="AD265" i="10"/>
  <c r="AE265" i="10"/>
  <c r="AO265" i="10"/>
  <c r="AP265" i="10"/>
  <c r="AQ265" i="10"/>
  <c r="AR265" i="10"/>
  <c r="AS265" i="10"/>
  <c r="AT265" i="10"/>
  <c r="AU265" i="10"/>
  <c r="AV265" i="10"/>
  <c r="AW265" i="10"/>
  <c r="AX265" i="10"/>
  <c r="AY265" i="10"/>
  <c r="AZ265" i="10"/>
  <c r="D266" i="10"/>
  <c r="E266" i="10"/>
  <c r="F266" i="10"/>
  <c r="G266" i="10"/>
  <c r="H266" i="10"/>
  <c r="I266" i="10"/>
  <c r="J266" i="10"/>
  <c r="K266" i="10"/>
  <c r="L266" i="10"/>
  <c r="M266" i="10"/>
  <c r="N266" i="10"/>
  <c r="O266" i="10"/>
  <c r="P266" i="10"/>
  <c r="Q266" i="10"/>
  <c r="R266" i="10"/>
  <c r="S266" i="10"/>
  <c r="T266" i="10"/>
  <c r="U266" i="10"/>
  <c r="V266" i="10"/>
  <c r="W266" i="10"/>
  <c r="X266" i="10"/>
  <c r="Y266" i="10"/>
  <c r="Z266" i="10"/>
  <c r="AA266" i="10"/>
  <c r="AB266" i="10"/>
  <c r="AC266" i="10"/>
  <c r="AD266" i="10"/>
  <c r="AE266" i="10"/>
  <c r="AO266" i="10"/>
  <c r="AP266" i="10"/>
  <c r="AQ266" i="10"/>
  <c r="AR266" i="10"/>
  <c r="AS266" i="10"/>
  <c r="AT266" i="10"/>
  <c r="AU266" i="10"/>
  <c r="AV266" i="10"/>
  <c r="AW266" i="10"/>
  <c r="AX266" i="10"/>
  <c r="AY266" i="10"/>
  <c r="AZ266" i="10"/>
  <c r="D267" i="10"/>
  <c r="E267" i="10"/>
  <c r="F267" i="10"/>
  <c r="G267" i="10"/>
  <c r="H267" i="10"/>
  <c r="I267" i="10"/>
  <c r="J267" i="10"/>
  <c r="K267" i="10"/>
  <c r="L267" i="10"/>
  <c r="M267" i="10"/>
  <c r="N267" i="10"/>
  <c r="O267" i="10"/>
  <c r="P267" i="10"/>
  <c r="Q267" i="10"/>
  <c r="R267" i="10"/>
  <c r="S267" i="10"/>
  <c r="T267" i="10"/>
  <c r="U267" i="10"/>
  <c r="V267" i="10"/>
  <c r="W267" i="10"/>
  <c r="X267" i="10"/>
  <c r="Y267" i="10"/>
  <c r="Z267" i="10"/>
  <c r="AA267" i="10"/>
  <c r="AB267" i="10"/>
  <c r="AC267" i="10"/>
  <c r="AD267" i="10"/>
  <c r="AE267" i="10"/>
  <c r="AO267" i="10"/>
  <c r="AP267" i="10"/>
  <c r="AQ267" i="10"/>
  <c r="AR267" i="10"/>
  <c r="AS267" i="10"/>
  <c r="AT267" i="10"/>
  <c r="AU267" i="10"/>
  <c r="AV267" i="10"/>
  <c r="AW267" i="10"/>
  <c r="AX267" i="10"/>
  <c r="AY267" i="10"/>
  <c r="AZ267" i="10"/>
  <c r="D268" i="10"/>
  <c r="E268" i="10"/>
  <c r="F268" i="10"/>
  <c r="G268" i="10"/>
  <c r="H268" i="10"/>
  <c r="I268" i="10"/>
  <c r="J268" i="10"/>
  <c r="K268" i="10"/>
  <c r="L268" i="10"/>
  <c r="M268" i="10"/>
  <c r="N268" i="10"/>
  <c r="O268" i="10"/>
  <c r="P268" i="10"/>
  <c r="Q268" i="10"/>
  <c r="R268" i="10"/>
  <c r="S268" i="10"/>
  <c r="T268" i="10"/>
  <c r="U268" i="10"/>
  <c r="V268" i="10"/>
  <c r="W268" i="10"/>
  <c r="X268" i="10"/>
  <c r="Y268" i="10"/>
  <c r="Z268" i="10"/>
  <c r="AA268" i="10"/>
  <c r="AB268" i="10"/>
  <c r="AC268" i="10"/>
  <c r="AD268" i="10"/>
  <c r="AE268" i="10"/>
  <c r="AO268" i="10"/>
  <c r="AP268" i="10"/>
  <c r="AQ268" i="10"/>
  <c r="AR268" i="10"/>
  <c r="AS268" i="10"/>
  <c r="AT268" i="10"/>
  <c r="AU268" i="10"/>
  <c r="AV268" i="10"/>
  <c r="AW268" i="10"/>
  <c r="AX268" i="10"/>
  <c r="AY268" i="10"/>
  <c r="AZ268" i="10"/>
  <c r="D269" i="10"/>
  <c r="E269" i="10"/>
  <c r="F269" i="10"/>
  <c r="G269" i="10"/>
  <c r="H269" i="10"/>
  <c r="I269" i="10"/>
  <c r="J269" i="10"/>
  <c r="K269" i="10"/>
  <c r="L269" i="10"/>
  <c r="M269" i="10"/>
  <c r="N269" i="10"/>
  <c r="O269" i="10"/>
  <c r="P269" i="10"/>
  <c r="Q269" i="10"/>
  <c r="R269" i="10"/>
  <c r="S269" i="10"/>
  <c r="T269" i="10"/>
  <c r="U269" i="10"/>
  <c r="V269" i="10"/>
  <c r="W269" i="10"/>
  <c r="X269" i="10"/>
  <c r="Y269" i="10"/>
  <c r="Z269" i="10"/>
  <c r="AA269" i="10"/>
  <c r="AB269" i="10"/>
  <c r="AC269" i="10"/>
  <c r="AD269" i="10"/>
  <c r="AE269" i="10"/>
  <c r="AO269" i="10"/>
  <c r="AP269" i="10"/>
  <c r="AQ269" i="10"/>
  <c r="AR269" i="10"/>
  <c r="AS269" i="10"/>
  <c r="AT269" i="10"/>
  <c r="AU269" i="10"/>
  <c r="AV269" i="10"/>
  <c r="AW269" i="10"/>
  <c r="AX269" i="10"/>
  <c r="AY269" i="10"/>
  <c r="AZ269" i="10"/>
  <c r="D271" i="10"/>
  <c r="E271" i="10"/>
  <c r="F271" i="10"/>
  <c r="G271" i="10"/>
  <c r="H271" i="10"/>
  <c r="I271" i="10"/>
  <c r="J271" i="10"/>
  <c r="K271" i="10"/>
  <c r="L271" i="10"/>
  <c r="M271" i="10"/>
  <c r="N271" i="10"/>
  <c r="O271" i="10"/>
  <c r="P271" i="10"/>
  <c r="Q271" i="10"/>
  <c r="R271" i="10"/>
  <c r="S271" i="10"/>
  <c r="T271" i="10"/>
  <c r="U271" i="10"/>
  <c r="V271" i="10"/>
  <c r="W271" i="10"/>
  <c r="X271" i="10"/>
  <c r="Y271" i="10"/>
  <c r="Z271" i="10"/>
  <c r="AA271" i="10"/>
  <c r="AB271" i="10"/>
  <c r="AC271" i="10"/>
  <c r="AD271" i="10"/>
  <c r="AE271" i="10"/>
  <c r="AO271" i="10"/>
  <c r="AP271" i="10"/>
  <c r="AQ271" i="10"/>
  <c r="AR271" i="10"/>
  <c r="AS271" i="10"/>
  <c r="AT271" i="10"/>
  <c r="AU271" i="10"/>
  <c r="AW271" i="10"/>
  <c r="AX271" i="10"/>
  <c r="AY271" i="10"/>
  <c r="AZ271" i="10"/>
  <c r="D272" i="10"/>
  <c r="E272" i="10"/>
  <c r="F272" i="10"/>
  <c r="G272" i="10"/>
  <c r="H272" i="10"/>
  <c r="I272" i="10"/>
  <c r="J272" i="10"/>
  <c r="K272" i="10"/>
  <c r="L272" i="10"/>
  <c r="M272" i="10"/>
  <c r="N272" i="10"/>
  <c r="O272" i="10"/>
  <c r="P272" i="10"/>
  <c r="Q272" i="10"/>
  <c r="R272" i="10"/>
  <c r="S272" i="10"/>
  <c r="T272" i="10"/>
  <c r="U272" i="10"/>
  <c r="V272" i="10"/>
  <c r="W272" i="10"/>
  <c r="X272" i="10"/>
  <c r="Y272" i="10"/>
  <c r="Z272" i="10"/>
  <c r="AA272" i="10"/>
  <c r="AB272" i="10"/>
  <c r="AC272" i="10"/>
  <c r="AD272" i="10"/>
  <c r="AE272" i="10"/>
  <c r="AO272" i="10"/>
  <c r="AP272" i="10"/>
  <c r="AQ272" i="10"/>
  <c r="AR272" i="10"/>
  <c r="AS272" i="10"/>
  <c r="AT272" i="10"/>
  <c r="AU272" i="10"/>
  <c r="AW272" i="10"/>
  <c r="AX272" i="10"/>
  <c r="AY272" i="10"/>
  <c r="AZ272" i="10"/>
  <c r="X273" i="10"/>
  <c r="Y273" i="10"/>
  <c r="Z273" i="10"/>
  <c r="AA273" i="10"/>
  <c r="AB273" i="10"/>
  <c r="AC273" i="10"/>
  <c r="AD273" i="10"/>
  <c r="AE273" i="10"/>
  <c r="AO273" i="10"/>
  <c r="AP273" i="10"/>
  <c r="AQ273" i="10"/>
  <c r="AR273" i="10"/>
  <c r="AS273" i="10"/>
  <c r="AT273" i="10"/>
  <c r="AU273" i="10"/>
  <c r="AW273" i="10"/>
  <c r="AX273" i="10"/>
  <c r="AY273" i="10"/>
  <c r="AZ273" i="10"/>
</calcChain>
</file>

<file path=xl/sharedStrings.xml><?xml version="1.0" encoding="utf-8"?>
<sst xmlns="http://schemas.openxmlformats.org/spreadsheetml/2006/main" count="5469" uniqueCount="189">
  <si>
    <t>Pool</t>
  </si>
  <si>
    <t>SL2</t>
  </si>
  <si>
    <t>Site</t>
  </si>
  <si>
    <t>Row</t>
  </si>
  <si>
    <t>Pad</t>
  </si>
  <si>
    <t>Substation</t>
  </si>
  <si>
    <t>Interconnect</t>
  </si>
  <si>
    <t>Brooke</t>
  </si>
  <si>
    <t>SL1</t>
  </si>
  <si>
    <t>BuenaVista</t>
  </si>
  <si>
    <t>WAV</t>
  </si>
  <si>
    <t>None</t>
  </si>
  <si>
    <t>SCADAId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</si>
  <si>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</si>
  <si>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</si>
  <si>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</si>
  <si>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</si>
  <si>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</si>
  <si>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</si>
  <si>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</si>
  <si>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</si>
  <si>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</si>
  <si>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</si>
  <si>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</si>
  <si>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</si>
  <si>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Project</t>
  </si>
  <si>
    <t>Total</t>
  </si>
  <si>
    <t>NoOfDaysInMonth&gt;</t>
  </si>
  <si>
    <t>NoOfHrsPerDay&gt;</t>
  </si>
  <si>
    <t>Z750RatedkWh&gt;</t>
  </si>
  <si>
    <t>Avg</t>
  </si>
  <si>
    <t>Mean</t>
  </si>
  <si>
    <t>Sys Avail</t>
  </si>
  <si>
    <t>kWh</t>
  </si>
  <si>
    <t>Year To Date</t>
  </si>
  <si>
    <t>Qtr3</t>
  </si>
  <si>
    <t>Qtr2</t>
  </si>
  <si>
    <t>Qtr1</t>
  </si>
  <si>
    <t>Qtr4</t>
  </si>
  <si>
    <t>WGEM</t>
  </si>
  <si>
    <t>Do not print this block; print block after line 277</t>
  </si>
  <si>
    <t>Print the block below</t>
  </si>
  <si>
    <t>Actual &amp; Forecast Production Data</t>
  </si>
  <si>
    <t>July</t>
  </si>
  <si>
    <t>Total kWh</t>
  </si>
  <si>
    <t>Capacity Factor</t>
  </si>
  <si>
    <t>Actual</t>
  </si>
  <si>
    <t>Power Curve (from  WGEM)</t>
  </si>
  <si>
    <t>Machine Availability</t>
  </si>
  <si>
    <t>Grid Availability</t>
  </si>
  <si>
    <t xml:space="preserve">Projected </t>
  </si>
  <si>
    <t>System Availability</t>
  </si>
  <si>
    <t>SCADA Availability</t>
  </si>
  <si>
    <t>September</t>
  </si>
  <si>
    <t>October</t>
  </si>
  <si>
    <t>November</t>
  </si>
  <si>
    <t>December</t>
  </si>
  <si>
    <t>EPC Availability</t>
  </si>
  <si>
    <t>Total Loss To Account For</t>
  </si>
  <si>
    <t>=100%- System (op) Availability</t>
  </si>
  <si>
    <t>Logged Power Outages</t>
  </si>
  <si>
    <t>Unlogged AC Main Trips</t>
  </si>
  <si>
    <t>Subtotal, Power Outages</t>
  </si>
  <si>
    <t>No WGEM</t>
  </si>
  <si>
    <t>No WEGM</t>
  </si>
  <si>
    <t xml:space="preserve">Losses Due To </t>
  </si>
  <si>
    <t>Unrecorded Data (Potential Losses)</t>
  </si>
  <si>
    <t>Variance,  Actuals From Forecast (Positive is desirable)</t>
  </si>
  <si>
    <t>Faults, Maint, Warranty, and Power Outages Recorded In SCADA</t>
  </si>
  <si>
    <t>Source: Grid Availability - Line Availability</t>
  </si>
  <si>
    <t>Source: 100%-Grid Availability</t>
  </si>
  <si>
    <t>Summary Analysis of  System Availability Losses</t>
  </si>
  <si>
    <t>(corrected for force majeure)</t>
  </si>
  <si>
    <t>(not corrected for force majeure)</t>
  </si>
  <si>
    <t>Some are not recorded in SCADA</t>
  </si>
  <si>
    <t>Actual From WGEM</t>
  </si>
  <si>
    <t>Actual From Projected</t>
  </si>
  <si>
    <t>Outages Which Can Trigger Nuisance Faults</t>
  </si>
  <si>
    <t>Projected</t>
  </si>
  <si>
    <t>Not avail yet</t>
  </si>
  <si>
    <t>Both SL's</t>
  </si>
  <si>
    <t xml:space="preserve">WTG Performance  </t>
  </si>
  <si>
    <t>Mach Avail</t>
  </si>
  <si>
    <t>System Availability:  defined as operating hours divided by survey hours</t>
  </si>
  <si>
    <t>Not required by WTG for Storm Lake 2</t>
  </si>
  <si>
    <t>NAE</t>
  </si>
  <si>
    <t>IES</t>
  </si>
  <si>
    <t>Year To</t>
  </si>
  <si>
    <t>Date</t>
  </si>
  <si>
    <t>Availability Losses Not Recorded</t>
  </si>
  <si>
    <t xml:space="preserve">Avail Loss Not Accounted For </t>
  </si>
  <si>
    <t>Variance,  Actuals From Forecast (Negative is undesirable)</t>
  </si>
  <si>
    <t>MH constant</t>
  </si>
  <si>
    <t>Line Avail</t>
  </si>
  <si>
    <t>June</t>
  </si>
  <si>
    <t>Storm Lake Line Availability</t>
  </si>
  <si>
    <t>Line Availability:  defined as line hours divided by survey hours</t>
  </si>
  <si>
    <t>210 thru 250</t>
  </si>
  <si>
    <t xml:space="preserve">210 thru 250 </t>
  </si>
  <si>
    <t>Sept</t>
  </si>
  <si>
    <t>not avail</t>
  </si>
  <si>
    <t>Storm Lake II Operational Status</t>
  </si>
  <si>
    <t>Summary Of Performance</t>
  </si>
  <si>
    <t>Utility From Projected</t>
  </si>
  <si>
    <t>Actual, Net After 2% Line Loss</t>
  </si>
  <si>
    <t>aka Data Recovery</t>
  </si>
  <si>
    <t>Not avail</t>
  </si>
  <si>
    <t>Storm Lake I Operational Status</t>
  </si>
  <si>
    <t>Storm Lake  Operational Status</t>
  </si>
  <si>
    <t>Turbine Machine Availability:  defined as operating hours divided by line hours</t>
  </si>
  <si>
    <t>Storm Lake Operational Status</t>
  </si>
  <si>
    <t xml:space="preserve">Turbine Capacity Factor (based on production before line losses) </t>
  </si>
  <si>
    <t xml:space="preserve">Electricity Generated By Turbine (Before Line Losses) </t>
  </si>
  <si>
    <t>Storm Lake  kWh Production</t>
  </si>
  <si>
    <t>Storm Lake Production</t>
  </si>
  <si>
    <t>1st QTR</t>
  </si>
  <si>
    <t>2nd QTR</t>
  </si>
  <si>
    <t>3rd QTR</t>
  </si>
  <si>
    <t>4th QTR</t>
  </si>
  <si>
    <t>Storm Lake I</t>
  </si>
  <si>
    <t>Adjusted wind speed[m/s] = .4514 x Data wind speed(mph) + .35m/s  and density corrected.</t>
  </si>
  <si>
    <t xml:space="preserve">Site Density = 1.20 </t>
  </si>
  <si>
    <t>YTD Total</t>
  </si>
  <si>
    <t>ZMET Station</t>
  </si>
  <si>
    <t>Average</t>
  </si>
  <si>
    <t>* Wind Speed data not availiable at time of report</t>
  </si>
  <si>
    <t>Storm Lake II</t>
  </si>
  <si>
    <t>Site Density = 1.20</t>
  </si>
  <si>
    <t>YTD Average</t>
  </si>
  <si>
    <t>Density Corrected, m/s</t>
  </si>
  <si>
    <t>Average Wind Speed</t>
  </si>
  <si>
    <t>Rationale for Lowest Producers</t>
  </si>
  <si>
    <t>Adjusted wind speed[m/s] = .4227 x Data wind speed(mph) + .8m/s  and density corrected.</t>
  </si>
  <si>
    <t>Heated Sensors</t>
  </si>
  <si>
    <t>SL2 NAE</t>
  </si>
  <si>
    <t>SL2 IES</t>
  </si>
  <si>
    <t>Non WAV</t>
  </si>
  <si>
    <t>Notes:</t>
  </si>
  <si>
    <r>
      <t>(Excluding Waverly)</t>
    </r>
    <r>
      <rPr>
        <vertAlign val="superscript"/>
        <sz val="10"/>
        <rFont val="Arial"/>
        <family val="2"/>
      </rPr>
      <t>1</t>
    </r>
  </si>
  <si>
    <t>1)  In order to reduce confusion the Actual kWh and Capacity Factor values in the year 2000 were revised to exclude WAV production.  The 2000 values may be different from previous reports.</t>
  </si>
  <si>
    <t>Utility Invoice (Excluding Waverly)</t>
  </si>
  <si>
    <t>Actual, Net after 2% Line Loss</t>
  </si>
  <si>
    <t>The Output sheets are kWgen,  CapFactor, SysAvail, MachAvail, EPCAvail, and Trends.</t>
  </si>
  <si>
    <t>-</t>
  </si>
  <si>
    <t>Effect Avail</t>
  </si>
  <si>
    <t xml:space="preserve"> </t>
  </si>
  <si>
    <t>Projected, Budget</t>
  </si>
  <si>
    <t xml:space="preserve">Utility Invoice </t>
  </si>
  <si>
    <t>Actual, Before Line Loss</t>
  </si>
  <si>
    <t>Utility Invoice</t>
  </si>
  <si>
    <t>Actual, Gross Before Line Loss</t>
  </si>
  <si>
    <t>3nd QTR</t>
  </si>
  <si>
    <t>Corrected for Force Majeure</t>
  </si>
  <si>
    <t>Corrected for Reset</t>
  </si>
  <si>
    <t>Corrected for reset</t>
  </si>
  <si>
    <t>EPC Avail Correction for Force Majeure</t>
  </si>
  <si>
    <t>kWh Lost Due Force Majeure (linear assumption)</t>
  </si>
  <si>
    <t>SCADA data not correct</t>
  </si>
  <si>
    <t>(contractual availability)</t>
  </si>
  <si>
    <t>(used to manage site)</t>
  </si>
  <si>
    <t>Gearbox teeth damaged.  GBX will be replaced.</t>
  </si>
  <si>
    <t>Lightning damaged blade.</t>
  </si>
  <si>
    <t>Gearbox bearing failure.</t>
  </si>
  <si>
    <t>Gearbox shaft damage.  To be replaced.</t>
  </si>
  <si>
    <t>1)  Force Majeure correction in Oct 2001 to Feb 2002 was due to WTG 47 with lightning damaged blade.</t>
  </si>
  <si>
    <t>LOH (AH - Line Hours)</t>
  </si>
  <si>
    <t>EPC Availability=(AH-LOH-OOH+MH+FM)\(TO-LOH-OOH)</t>
  </si>
  <si>
    <t>SL1 FM</t>
  </si>
  <si>
    <t>SL2 FM</t>
  </si>
  <si>
    <t xml:space="preserve">Corrected for Force Majeure and </t>
  </si>
  <si>
    <t>summarized at bottom of sheet.</t>
  </si>
  <si>
    <t>in Mar. 02</t>
  </si>
  <si>
    <t>Lightning damaged blade 3/11/02</t>
  </si>
  <si>
    <t>Rotor shorted</t>
  </si>
  <si>
    <t>Faulting associated with severe winter storm.</t>
  </si>
  <si>
    <t>Failed bearings, generator changed out.</t>
  </si>
  <si>
    <t>Monitoring bull gear.</t>
  </si>
  <si>
    <r>
      <t>UAH = (TO -SCADA EPC - LOH - OOH)</t>
    </r>
    <r>
      <rPr>
        <vertAlign val="superscript"/>
        <sz val="10"/>
        <rFont val="Arial"/>
        <family val="2"/>
      </rPr>
      <t>2</t>
    </r>
  </si>
  <si>
    <t>SLI Dir Curtail</t>
  </si>
  <si>
    <t>SLII Dir Curtail</t>
  </si>
  <si>
    <t>SCADA EPC Availability: Scada (EPC hrs + MH - FM) / Scada Line hrs</t>
  </si>
  <si>
    <t xml:space="preserve">OOH should include curtailment by parties identified in the EPC definition.  Thus, Utility curtailment is included in the LOH term.  </t>
  </si>
  <si>
    <t>In addition, Direction Curtailment (if applicable) is a pausing initiated by the contractor on behalf of the owner and does not count against the AH term.</t>
  </si>
  <si>
    <t>MH (Maintenance Hours)</t>
  </si>
  <si>
    <r>
      <t>OOH</t>
    </r>
    <r>
      <rPr>
        <vertAlign val="superscript"/>
        <sz val="10"/>
        <rFont val="Arial"/>
        <family val="2"/>
      </rPr>
      <t xml:space="preserve">2 </t>
    </r>
    <r>
      <rPr>
        <sz val="10"/>
        <rFont val="Arial"/>
        <family val="2"/>
      </rPr>
      <t>(Order Out Hours)</t>
    </r>
  </si>
  <si>
    <t>FM (Force Majeure Hours)</t>
  </si>
  <si>
    <t>TO - (Total Hours)</t>
  </si>
  <si>
    <t>AH = TO - UAH (Available Hours)</t>
  </si>
  <si>
    <t xml:space="preserve">2)  Starting 01/02 a interpretative modification to the EPC availability calculation is implemented to clearly define the UAH and OOH constituents.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</si>
</sst>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9" formatCode="0.0"/>
    <numFmt numFmtId="170" formatCode="#,##0.0"/>
    <numFmt numFmtId="171" formatCode="0.000"/>
  </numFmts>
  <fonts count="15" x14ac:knownFonts="1">
    <font>
      <sz val="10"/>
      <name val="Arial"/>
    </font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sz val="16"/>
      <name val="Arial"/>
      <family val="2"/>
    </font>
    <font>
      <b/>
      <sz val="16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color indexed="8"/>
      <name val="MS Sans Serif"/>
    </font>
    <font>
      <sz val="10"/>
      <color indexed="8"/>
      <name val="Arial"/>
    </font>
    <font>
      <b/>
      <u/>
      <sz val="10"/>
      <name val="Arial"/>
      <family val="2"/>
    </font>
    <font>
      <vertAlign val="superscript"/>
      <sz val="10"/>
      <name val="Arial"/>
      <family val="2"/>
    </font>
    <font>
      <sz val="12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indexed="2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0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 style="medium">
        <color indexed="5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50"/>
      </left>
      <right style="medium">
        <color indexed="50"/>
      </right>
      <top style="medium">
        <color indexed="50"/>
      </top>
      <bottom/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" fillId="0" borderId="0" applyFont="0" applyFill="0" applyBorder="0" applyAlignment="0" applyProtection="0"/>
  </cellStyleXfs>
  <cellXfs count="272">
    <xf numFmtId="0" fontId="0" fillId="0" borderId="0" xfId="0"/>
    <xf numFmtId="164" fontId="2" fillId="0" borderId="1" xfId="1" applyNumberFormat="1" applyFont="1" applyBorder="1" applyAlignment="1">
      <alignment horizontal="left"/>
    </xf>
    <xf numFmtId="165" fontId="2" fillId="0" borderId="1" xfId="1" applyNumberFormat="1" applyFont="1" applyBorder="1"/>
    <xf numFmtId="164" fontId="2" fillId="0" borderId="1" xfId="0" applyNumberFormat="1" applyFont="1" applyBorder="1"/>
    <xf numFmtId="3" fontId="0" fillId="0" borderId="0" xfId="0" applyNumberFormat="1"/>
    <xf numFmtId="0" fontId="0" fillId="0" borderId="0" xfId="0" applyAlignment="1">
      <alignment horizontal="right"/>
    </xf>
    <xf numFmtId="165" fontId="3" fillId="0" borderId="1" xfId="1" applyNumberFormat="1" applyFont="1" applyBorder="1"/>
    <xf numFmtId="165" fontId="3" fillId="0" borderId="1" xfId="0" applyNumberFormat="1" applyFont="1" applyBorder="1"/>
    <xf numFmtId="164" fontId="3" fillId="0" borderId="1" xfId="1" applyNumberFormat="1" applyFont="1" applyBorder="1" applyAlignment="1">
      <alignment horizontal="left"/>
    </xf>
    <xf numFmtId="164" fontId="3" fillId="0" borderId="1" xfId="0" applyNumberFormat="1" applyFont="1" applyBorder="1"/>
    <xf numFmtId="166" fontId="0" fillId="0" borderId="0" xfId="0" applyNumberFormat="1"/>
    <xf numFmtId="0" fontId="4" fillId="0" borderId="0" xfId="0" applyFont="1"/>
    <xf numFmtId="166" fontId="2" fillId="0" borderId="0" xfId="0" applyNumberFormat="1" applyFont="1" applyAlignment="1">
      <alignment horizontal="center"/>
    </xf>
    <xf numFmtId="0" fontId="0" fillId="0" borderId="0" xfId="0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166" fontId="9" fillId="0" borderId="0" xfId="0" applyNumberFormat="1" applyFont="1"/>
    <xf numFmtId="0" fontId="9" fillId="0" borderId="0" xfId="0" applyFont="1" applyBorder="1"/>
    <xf numFmtId="0" fontId="2" fillId="0" borderId="0" xfId="0" applyFont="1" applyBorder="1"/>
    <xf numFmtId="166" fontId="9" fillId="0" borderId="0" xfId="0" applyNumberFormat="1" applyFont="1" applyBorder="1"/>
    <xf numFmtId="166" fontId="0" fillId="0" borderId="0" xfId="0" applyNumberForma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166" fontId="0" fillId="0" borderId="1" xfId="0" applyNumberFormat="1" applyBorder="1"/>
    <xf numFmtId="0" fontId="0" fillId="0" borderId="0" xfId="0" applyAlignment="1">
      <alignment horizontal="center"/>
    </xf>
    <xf numFmtId="0" fontId="0" fillId="2" borderId="0" xfId="0" applyFill="1"/>
    <xf numFmtId="0" fontId="0" fillId="0" borderId="2" xfId="0" applyBorder="1"/>
    <xf numFmtId="0" fontId="11" fillId="2" borderId="3" xfId="6" applyFont="1" applyFill="1" applyBorder="1" applyAlignment="1">
      <alignment horizontal="center"/>
    </xf>
    <xf numFmtId="0" fontId="11" fillId="3" borderId="0" xfId="7" applyFont="1" applyFill="1" applyBorder="1" applyAlignment="1">
      <alignment horizontal="right" wrapText="1"/>
    </xf>
    <xf numFmtId="164" fontId="0" fillId="0" borderId="0" xfId="0" applyNumberFormat="1"/>
    <xf numFmtId="3" fontId="2" fillId="0" borderId="0" xfId="0" applyNumberFormat="1" applyFont="1"/>
    <xf numFmtId="10" fontId="2" fillId="0" borderId="0" xfId="0" applyNumberFormat="1" applyFont="1"/>
    <xf numFmtId="9" fontId="2" fillId="0" borderId="0" xfId="0" applyNumberFormat="1" applyFont="1"/>
    <xf numFmtId="3" fontId="0" fillId="0" borderId="1" xfId="0" applyNumberFormat="1" applyBorder="1" applyAlignment="1">
      <alignment horizontal="right"/>
    </xf>
    <xf numFmtId="165" fontId="3" fillId="2" borderId="1" xfId="1" applyNumberFormat="1" applyFont="1" applyFill="1" applyBorder="1"/>
    <xf numFmtId="0" fontId="0" fillId="0" borderId="0" xfId="0" applyAlignment="1"/>
    <xf numFmtId="166" fontId="2" fillId="0" borderId="4" xfId="0" applyNumberFormat="1" applyFont="1" applyBorder="1" applyAlignment="1"/>
    <xf numFmtId="0" fontId="9" fillId="0" borderId="0" xfId="0" applyFont="1" applyAlignment="1"/>
    <xf numFmtId="0" fontId="2" fillId="0" borderId="0" xfId="0" applyFont="1" applyAlignment="1"/>
    <xf numFmtId="0" fontId="8" fillId="0" borderId="0" xfId="0" applyFont="1" applyAlignment="1"/>
    <xf numFmtId="166" fontId="2" fillId="0" borderId="0" xfId="0" applyNumberFormat="1" applyFont="1" applyAlignment="1"/>
    <xf numFmtId="166" fontId="2" fillId="0" borderId="0" xfId="0" applyNumberFormat="1" applyFont="1" applyBorder="1" applyAlignment="1"/>
    <xf numFmtId="0" fontId="9" fillId="0" borderId="0" xfId="0" applyFont="1" applyBorder="1" applyAlignment="1"/>
    <xf numFmtId="0" fontId="2" fillId="0" borderId="0" xfId="0" applyFont="1" applyBorder="1" applyAlignment="1"/>
    <xf numFmtId="0" fontId="0" fillId="2" borderId="3" xfId="0" applyFill="1" applyBorder="1" applyAlignment="1"/>
    <xf numFmtId="0" fontId="0" fillId="2" borderId="0" xfId="0" applyFill="1" applyAlignment="1"/>
    <xf numFmtId="0" fontId="11" fillId="0" borderId="5" xfId="6" applyFont="1" applyFill="1" applyBorder="1" applyAlignment="1">
      <alignment horizontal="right"/>
    </xf>
    <xf numFmtId="0" fontId="11" fillId="0" borderId="6" xfId="6" applyFont="1" applyFill="1" applyBorder="1" applyAlignment="1">
      <alignment horizontal="right"/>
    </xf>
    <xf numFmtId="0" fontId="2" fillId="0" borderId="1" xfId="0" applyFont="1" applyBorder="1"/>
    <xf numFmtId="3" fontId="0" fillId="0" borderId="1" xfId="0" applyNumberFormat="1" applyBorder="1"/>
    <xf numFmtId="3" fontId="2" fillId="0" borderId="1" xfId="0" applyNumberFormat="1" applyFont="1" applyBorder="1"/>
    <xf numFmtId="10" fontId="0" fillId="0" borderId="1" xfId="0" applyNumberFormat="1" applyBorder="1"/>
    <xf numFmtId="166" fontId="2" fillId="0" borderId="1" xfId="0" applyNumberFormat="1" applyFont="1" applyBorder="1"/>
    <xf numFmtId="166" fontId="9" fillId="0" borderId="1" xfId="0" applyNumberFormat="1" applyFont="1" applyBorder="1"/>
    <xf numFmtId="166" fontId="2" fillId="2" borderId="1" xfId="0" applyNumberFormat="1" applyFont="1" applyFill="1" applyBorder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/>
    <xf numFmtId="0" fontId="2" fillId="0" borderId="8" xfId="0" applyFont="1" applyBorder="1"/>
    <xf numFmtId="0" fontId="2" fillId="0" borderId="10" xfId="0" applyFont="1" applyBorder="1"/>
    <xf numFmtId="164" fontId="0" fillId="0" borderId="1" xfId="0" applyNumberFormat="1" applyBorder="1"/>
    <xf numFmtId="0" fontId="7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0" borderId="1" xfId="0" applyFont="1" applyBorder="1" applyAlignment="1"/>
    <xf numFmtId="3" fontId="2" fillId="0" borderId="1" xfId="0" applyNumberFormat="1" applyFont="1" applyBorder="1" applyAlignment="1"/>
    <xf numFmtId="3" fontId="2" fillId="2" borderId="1" xfId="0" applyNumberFormat="1" applyFont="1" applyFill="1" applyBorder="1" applyAlignment="1"/>
    <xf numFmtId="166" fontId="2" fillId="0" borderId="1" xfId="0" applyNumberFormat="1" applyFont="1" applyBorder="1" applyAlignment="1"/>
    <xf numFmtId="0" fontId="2" fillId="0" borderId="7" xfId="0" applyFont="1" applyBorder="1" applyAlignment="1"/>
    <xf numFmtId="0" fontId="2" fillId="0" borderId="9" xfId="0" applyFont="1" applyBorder="1" applyAlignment="1"/>
    <xf numFmtId="0" fontId="2" fillId="0" borderId="8" xfId="0" applyFont="1" applyBorder="1" applyAlignment="1"/>
    <xf numFmtId="166" fontId="2" fillId="0" borderId="1" xfId="0" applyNumberFormat="1" applyFont="1" applyBorder="1" applyAlignment="1">
      <alignment horizontal="center"/>
    </xf>
    <xf numFmtId="3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0" xfId="0" applyFont="1" applyBorder="1" applyAlignment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169" fontId="3" fillId="0" borderId="0" xfId="0" applyNumberFormat="1" applyFont="1"/>
    <xf numFmtId="164" fontId="0" fillId="0" borderId="0" xfId="0" applyNumberFormat="1" applyBorder="1"/>
    <xf numFmtId="3" fontId="2" fillId="0" borderId="0" xfId="0" applyNumberFormat="1" applyFont="1" applyBorder="1"/>
    <xf numFmtId="0" fontId="0" fillId="0" borderId="1" xfId="0" applyBorder="1" applyAlignment="1">
      <alignment horizontal="center"/>
    </xf>
    <xf numFmtId="0" fontId="0" fillId="0" borderId="0" xfId="0" applyAlignment="1">
      <alignment horizontal="left"/>
    </xf>
    <xf numFmtId="0" fontId="2" fillId="0" borderId="11" xfId="0" applyFont="1" applyBorder="1" applyAlignment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3" fontId="2" fillId="0" borderId="1" xfId="0" applyNumberFormat="1" applyFont="1" applyBorder="1" applyAlignment="1">
      <alignment horizontal="right"/>
    </xf>
    <xf numFmtId="166" fontId="0" fillId="2" borderId="1" xfId="0" applyNumberFormat="1" applyFill="1" applyBorder="1"/>
    <xf numFmtId="3" fontId="2" fillId="0" borderId="8" xfId="0" applyNumberFormat="1" applyFont="1" applyBorder="1" applyAlignment="1">
      <alignment horizontal="right"/>
    </xf>
    <xf numFmtId="3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2" xfId="0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0" fillId="0" borderId="0" xfId="0" applyNumberFormat="1" applyBorder="1"/>
    <xf numFmtId="9" fontId="2" fillId="0" borderId="1" xfId="0" applyNumberFormat="1" applyFont="1" applyBorder="1"/>
    <xf numFmtId="9" fontId="2" fillId="0" borderId="1" xfId="0" applyNumberFormat="1" applyFont="1" applyBorder="1" applyAlignment="1">
      <alignment horizontal="center"/>
    </xf>
    <xf numFmtId="9" fontId="2" fillId="0" borderId="0" xfId="0" applyNumberFormat="1" applyFont="1" applyBorder="1"/>
    <xf numFmtId="9" fontId="2" fillId="0" borderId="12" xfId="0" applyNumberFormat="1" applyFont="1" applyBorder="1"/>
    <xf numFmtId="9" fontId="2" fillId="0" borderId="1" xfId="0" applyNumberFormat="1" applyFont="1" applyBorder="1" applyAlignment="1"/>
    <xf numFmtId="9" fontId="0" fillId="0" borderId="1" xfId="0" applyNumberFormat="1" applyBorder="1" applyAlignment="1"/>
    <xf numFmtId="9" fontId="2" fillId="0" borderId="0" xfId="0" applyNumberFormat="1" applyFont="1" applyAlignment="1"/>
    <xf numFmtId="9" fontId="0" fillId="0" borderId="0" xfId="0" applyNumberFormat="1" applyAlignment="1"/>
    <xf numFmtId="9" fontId="2" fillId="0" borderId="0" xfId="0" applyNumberFormat="1" applyFont="1" applyBorder="1" applyAlignment="1"/>
    <xf numFmtId="9" fontId="2" fillId="0" borderId="13" xfId="0" applyNumberFormat="1" applyFont="1" applyBorder="1" applyAlignment="1"/>
    <xf numFmtId="9" fontId="0" fillId="0" borderId="12" xfId="0" applyNumberFormat="1" applyBorder="1" applyAlignment="1"/>
    <xf numFmtId="165" fontId="3" fillId="0" borderId="11" xfId="0" applyNumberFormat="1" applyFont="1" applyBorder="1"/>
    <xf numFmtId="165" fontId="3" fillId="0" borderId="11" xfId="1" applyNumberFormat="1" applyFont="1" applyBorder="1"/>
    <xf numFmtId="3" fontId="0" fillId="0" borderId="14" xfId="0" applyNumberFormat="1" applyBorder="1"/>
    <xf numFmtId="3" fontId="0" fillId="0" borderId="15" xfId="0" applyNumberFormat="1" applyBorder="1"/>
    <xf numFmtId="166" fontId="0" fillId="0" borderId="1" xfId="0" applyNumberFormat="1" applyBorder="1" applyAlignment="1"/>
    <xf numFmtId="0" fontId="12" fillId="0" borderId="0" xfId="0" applyFont="1"/>
    <xf numFmtId="17" fontId="4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9" fontId="4" fillId="0" borderId="0" xfId="0" applyNumberFormat="1" applyFont="1" applyAlignment="1">
      <alignment horizontal="center"/>
    </xf>
    <xf numFmtId="0" fontId="0" fillId="0" borderId="16" xfId="0" applyNumberFormat="1" applyBorder="1" applyAlignment="1">
      <alignment horizontal="center"/>
    </xf>
    <xf numFmtId="0" fontId="4" fillId="0" borderId="16" xfId="0" applyNumberFormat="1" applyFont="1" applyBorder="1" applyAlignment="1">
      <alignment horizontal="center"/>
    </xf>
    <xf numFmtId="0" fontId="4" fillId="0" borderId="0" xfId="0" applyFont="1" applyFill="1" applyAlignment="1">
      <alignment horizontal="center" wrapText="1"/>
    </xf>
    <xf numFmtId="169" fontId="4" fillId="0" borderId="0" xfId="0" applyNumberFormat="1" applyFont="1" applyAlignment="1">
      <alignment wrapText="1"/>
    </xf>
    <xf numFmtId="0" fontId="0" fillId="0" borderId="0" xfId="0" applyNumberFormat="1" applyAlignment="1">
      <alignment horizontal="center"/>
    </xf>
    <xf numFmtId="169" fontId="0" fillId="0" borderId="16" xfId="0" applyNumberFormat="1" applyBorder="1" applyAlignment="1">
      <alignment horizontal="center"/>
    </xf>
    <xf numFmtId="169" fontId="4" fillId="0" borderId="16" xfId="0" applyNumberFormat="1" applyFont="1" applyBorder="1" applyAlignment="1">
      <alignment horizontal="center"/>
    </xf>
    <xf numFmtId="169" fontId="4" fillId="0" borderId="0" xfId="0" applyNumberFormat="1" applyFont="1" applyFill="1" applyAlignment="1">
      <alignment horizontal="center" wrapText="1"/>
    </xf>
    <xf numFmtId="169" fontId="2" fillId="0" borderId="1" xfId="0" applyNumberFormat="1" applyFont="1" applyBorder="1" applyAlignment="1"/>
    <xf numFmtId="169" fontId="0" fillId="0" borderId="1" xfId="0" applyNumberFormat="1" applyBorder="1" applyAlignment="1"/>
    <xf numFmtId="169" fontId="2" fillId="0" borderId="1" xfId="0" applyNumberFormat="1" applyFont="1" applyBorder="1"/>
    <xf numFmtId="169" fontId="0" fillId="0" borderId="1" xfId="0" applyNumberFormat="1" applyBorder="1"/>
    <xf numFmtId="9" fontId="2" fillId="2" borderId="1" xfId="0" applyNumberFormat="1" applyFont="1" applyFill="1" applyBorder="1"/>
    <xf numFmtId="0" fontId="7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66" fontId="0" fillId="0" borderId="2" xfId="0" applyNumberFormat="1" applyBorder="1"/>
    <xf numFmtId="16" fontId="0" fillId="0" borderId="0" xfId="0" applyNumberFormat="1"/>
    <xf numFmtId="0" fontId="0" fillId="0" borderId="16" xfId="0" applyBorder="1" applyAlignment="1">
      <alignment horizontal="center"/>
    </xf>
    <xf numFmtId="0" fontId="0" fillId="0" borderId="16" xfId="0" applyBorder="1"/>
    <xf numFmtId="9" fontId="2" fillId="0" borderId="0" xfId="0" applyNumberFormat="1" applyFont="1" applyBorder="1" applyAlignment="1">
      <alignment horizontal="center"/>
    </xf>
    <xf numFmtId="0" fontId="0" fillId="4" borderId="0" xfId="0" applyFill="1"/>
    <xf numFmtId="9" fontId="2" fillId="2" borderId="1" xfId="0" applyNumberFormat="1" applyFont="1" applyFill="1" applyBorder="1" applyAlignment="1"/>
    <xf numFmtId="166" fontId="2" fillId="2" borderId="1" xfId="0" applyNumberFormat="1" applyFont="1" applyFill="1" applyBorder="1" applyAlignment="1"/>
    <xf numFmtId="3" fontId="2" fillId="2" borderId="1" xfId="0" applyNumberFormat="1" applyFont="1" applyFill="1" applyBorder="1"/>
    <xf numFmtId="169" fontId="2" fillId="2" borderId="1" xfId="0" applyNumberFormat="1" applyFont="1" applyFill="1" applyBorder="1"/>
    <xf numFmtId="169" fontId="2" fillId="2" borderId="1" xfId="0" applyNumberFormat="1" applyFont="1" applyFill="1" applyBorder="1" applyAlignment="1"/>
    <xf numFmtId="0" fontId="11" fillId="0" borderId="6" xfId="7" applyFont="1" applyFill="1" applyBorder="1" applyAlignment="1">
      <alignment horizontal="right" wrapText="1"/>
    </xf>
    <xf numFmtId="0" fontId="11" fillId="0" borderId="5" xfId="7" applyFont="1" applyFill="1" applyBorder="1" applyAlignment="1">
      <alignment horizontal="right" wrapText="1"/>
    </xf>
    <xf numFmtId="0" fontId="11" fillId="2" borderId="0" xfId="7" applyFont="1" applyFill="1" applyBorder="1" applyAlignment="1">
      <alignment horizontal="center"/>
    </xf>
    <xf numFmtId="9" fontId="0" fillId="0" borderId="17" xfId="0" applyNumberFormat="1" applyBorder="1" applyAlignment="1"/>
    <xf numFmtId="0" fontId="0" fillId="0" borderId="17" xfId="0" applyBorder="1" applyAlignment="1"/>
    <xf numFmtId="9" fontId="0" fillId="0" borderId="18" xfId="0" applyNumberFormat="1" applyBorder="1" applyAlignment="1"/>
    <xf numFmtId="0" fontId="0" fillId="0" borderId="18" xfId="0" applyBorder="1" applyAlignment="1"/>
    <xf numFmtId="0" fontId="0" fillId="2" borderId="1" xfId="0" applyFill="1" applyBorder="1"/>
    <xf numFmtId="169" fontId="0" fillId="0" borderId="0" xfId="0" applyNumberFormat="1"/>
    <xf numFmtId="1" fontId="0" fillId="0" borderId="0" xfId="0" applyNumberFormat="1" applyAlignment="1">
      <alignment horizontal="center"/>
    </xf>
    <xf numFmtId="9" fontId="4" fillId="0" borderId="1" xfId="0" applyNumberFormat="1" applyFont="1" applyBorder="1" applyAlignment="1">
      <alignment horizontal="center"/>
    </xf>
    <xf numFmtId="0" fontId="14" fillId="0" borderId="19" xfId="0" applyFont="1" applyBorder="1" applyAlignment="1"/>
    <xf numFmtId="3" fontId="0" fillId="0" borderId="11" xfId="0" applyNumberFormat="1" applyBorder="1"/>
    <xf numFmtId="171" fontId="0" fillId="0" borderId="1" xfId="0" applyNumberFormat="1" applyBorder="1"/>
    <xf numFmtId="3" fontId="2" fillId="2" borderId="1" xfId="0" applyNumberFormat="1" applyFont="1" applyFill="1" applyBorder="1" applyAlignment="1">
      <alignment horizontal="right"/>
    </xf>
    <xf numFmtId="170" fontId="4" fillId="0" borderId="0" xfId="0" applyNumberFormat="1" applyFont="1"/>
    <xf numFmtId="0" fontId="11" fillId="0" borderId="6" xfId="6" applyFont="1" applyFill="1" applyBorder="1" applyAlignment="1">
      <alignment horizontal="right" wrapText="1"/>
    </xf>
    <xf numFmtId="3" fontId="0" fillId="0" borderId="0" xfId="0" applyNumberFormat="1" applyAlignment="1"/>
    <xf numFmtId="9" fontId="2" fillId="0" borderId="1" xfId="8" applyFont="1" applyBorder="1"/>
    <xf numFmtId="0" fontId="11" fillId="0" borderId="0" xfId="7" applyFont="1" applyFill="1" applyBorder="1" applyAlignment="1">
      <alignment horizontal="right" wrapText="1"/>
    </xf>
    <xf numFmtId="0" fontId="0" fillId="2" borderId="0" xfId="0" applyFill="1" applyBorder="1"/>
    <xf numFmtId="166" fontId="2" fillId="0" borderId="1" xfId="0" applyNumberFormat="1" applyFont="1" applyFill="1" applyBorder="1" applyAlignment="1"/>
    <xf numFmtId="166" fontId="0" fillId="0" borderId="0" xfId="8" applyNumberFormat="1" applyFont="1"/>
    <xf numFmtId="9" fontId="2" fillId="0" borderId="1" xfId="8" applyNumberFormat="1" applyFont="1" applyBorder="1" applyAlignment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3" fontId="0" fillId="0" borderId="10" xfId="0" applyNumberFormat="1" applyBorder="1"/>
    <xf numFmtId="0" fontId="0" fillId="0" borderId="10" xfId="0" applyBorder="1"/>
    <xf numFmtId="0" fontId="4" fillId="0" borderId="1" xfId="0" applyFont="1" applyBorder="1" applyAlignment="1">
      <alignment horizontal="center"/>
    </xf>
    <xf numFmtId="0" fontId="11" fillId="2" borderId="0" xfId="6" applyFont="1" applyFill="1" applyBorder="1" applyAlignment="1">
      <alignment horizontal="center"/>
    </xf>
    <xf numFmtId="0" fontId="0" fillId="0" borderId="11" xfId="0" applyBorder="1" applyAlignment="1"/>
    <xf numFmtId="0" fontId="0" fillId="0" borderId="11" xfId="0" applyBorder="1" applyAlignment="1">
      <alignment wrapText="1"/>
    </xf>
    <xf numFmtId="0" fontId="0" fillId="7" borderId="0" xfId="0" applyFill="1"/>
    <xf numFmtId="166" fontId="2" fillId="0" borderId="0" xfId="0" applyNumberFormat="1" applyFont="1"/>
    <xf numFmtId="166" fontId="11" fillId="0" borderId="6" xfId="7" applyNumberFormat="1" applyFont="1" applyFill="1" applyBorder="1" applyAlignment="1">
      <alignment horizontal="right" wrapText="1"/>
    </xf>
    <xf numFmtId="3" fontId="0" fillId="0" borderId="1" xfId="0" applyNumberFormat="1" applyBorder="1" applyAlignment="1"/>
    <xf numFmtId="3" fontId="2" fillId="0" borderId="0" xfId="0" applyNumberFormat="1" applyFont="1" applyBorder="1" applyAlignment="1"/>
    <xf numFmtId="0" fontId="11" fillId="0" borderId="20" xfId="7" applyFont="1" applyFill="1" applyBorder="1" applyAlignment="1">
      <alignment horizontal="right" wrapText="1"/>
    </xf>
    <xf numFmtId="166" fontId="11" fillId="0" borderId="20" xfId="7" applyNumberFormat="1" applyFont="1" applyFill="1" applyBorder="1" applyAlignment="1">
      <alignment horizontal="right" wrapText="1"/>
    </xf>
    <xf numFmtId="0" fontId="0" fillId="0" borderId="19" xfId="0" applyBorder="1" applyAlignment="1"/>
    <xf numFmtId="0" fontId="0" fillId="0" borderId="2" xfId="0" applyBorder="1" applyAlignment="1"/>
    <xf numFmtId="0" fontId="0" fillId="0" borderId="0" xfId="0" applyBorder="1" applyAlignment="1"/>
    <xf numFmtId="166" fontId="0" fillId="0" borderId="0" xfId="0" applyNumberFormat="1" applyBorder="1" applyAlignment="1">
      <alignment wrapText="1"/>
    </xf>
    <xf numFmtId="166" fontId="0" fillId="0" borderId="1" xfId="0" applyNumberFormat="1" applyBorder="1" applyAlignment="1">
      <alignment wrapText="1"/>
    </xf>
    <xf numFmtId="169" fontId="0" fillId="5" borderId="0" xfId="0" applyNumberFormat="1" applyFill="1"/>
    <xf numFmtId="17" fontId="0" fillId="0" borderId="0" xfId="0" applyNumberFormat="1"/>
    <xf numFmtId="0" fontId="0" fillId="0" borderId="21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4" xfId="0" applyBorder="1" applyAlignment="1">
      <alignment horizontal="center"/>
    </xf>
    <xf numFmtId="0" fontId="11" fillId="2" borderId="23" xfId="6" applyFont="1" applyFill="1" applyBorder="1" applyAlignment="1">
      <alignment horizontal="center"/>
    </xf>
    <xf numFmtId="0" fontId="0" fillId="0" borderId="19" xfId="0" applyBorder="1" applyAlignment="1">
      <alignment wrapText="1"/>
    </xf>
    <xf numFmtId="0" fontId="2" fillId="8" borderId="0" xfId="0" applyFont="1" applyFill="1"/>
    <xf numFmtId="9" fontId="2" fillId="0" borderId="1" xfId="8" applyFont="1" applyBorder="1" applyAlignment="1"/>
    <xf numFmtId="0" fontId="2" fillId="0" borderId="11" xfId="0" applyFont="1" applyBorder="1"/>
    <xf numFmtId="0" fontId="0" fillId="0" borderId="9" xfId="0" applyBorder="1" applyAlignment="1"/>
    <xf numFmtId="0" fontId="0" fillId="0" borderId="9" xfId="0" applyBorder="1"/>
    <xf numFmtId="170" fontId="2" fillId="0" borderId="1" xfId="0" applyNumberFormat="1" applyFont="1" applyBorder="1"/>
    <xf numFmtId="165" fontId="0" fillId="0" borderId="1" xfId="1" applyNumberFormat="1" applyFont="1" applyBorder="1" applyAlignment="1"/>
    <xf numFmtId="170" fontId="2" fillId="0" borderId="1" xfId="0" applyNumberFormat="1" applyFont="1" applyBorder="1" applyAlignment="1"/>
    <xf numFmtId="0" fontId="0" fillId="0" borderId="24" xfId="0" applyBorder="1"/>
    <xf numFmtId="0" fontId="0" fillId="5" borderId="22" xfId="0" applyFill="1" applyBorder="1"/>
    <xf numFmtId="0" fontId="0" fillId="5" borderId="18" xfId="0" applyFill="1" applyBorder="1"/>
    <xf numFmtId="0" fontId="0" fillId="5" borderId="14" xfId="0" applyFill="1" applyBorder="1"/>
    <xf numFmtId="0" fontId="0" fillId="7" borderId="2" xfId="0" applyFill="1" applyBorder="1"/>
    <xf numFmtId="0" fontId="0" fillId="7" borderId="25" xfId="0" applyFill="1" applyBorder="1"/>
    <xf numFmtId="0" fontId="0" fillId="7" borderId="11" xfId="0" applyFill="1" applyBorder="1"/>
    <xf numFmtId="0" fontId="11" fillId="0" borderId="6" xfId="3" applyFont="1" applyFill="1" applyBorder="1" applyAlignment="1">
      <alignment horizontal="right" wrapText="1"/>
    </xf>
    <xf numFmtId="0" fontId="11" fillId="0" borderId="23" xfId="3" applyFont="1" applyFill="1" applyBorder="1" applyAlignment="1">
      <alignment horizontal="center"/>
    </xf>
    <xf numFmtId="3" fontId="0" fillId="0" borderId="8" xfId="0" applyNumberFormat="1" applyBorder="1"/>
    <xf numFmtId="166" fontId="4" fillId="0" borderId="1" xfId="0" applyNumberFormat="1" applyFont="1" applyBorder="1" applyAlignment="1">
      <alignment horizontal="center"/>
    </xf>
    <xf numFmtId="164" fontId="0" fillId="0" borderId="8" xfId="0" applyNumberFormat="1" applyBorder="1"/>
    <xf numFmtId="3" fontId="2" fillId="0" borderId="8" xfId="0" applyNumberFormat="1" applyFont="1" applyBorder="1"/>
    <xf numFmtId="0" fontId="0" fillId="0" borderId="8" xfId="0" applyBorder="1"/>
    <xf numFmtId="3" fontId="4" fillId="0" borderId="1" xfId="0" applyNumberFormat="1" applyFont="1" applyBorder="1" applyAlignment="1">
      <alignment horizontal="center"/>
    </xf>
    <xf numFmtId="166" fontId="0" fillId="0" borderId="8" xfId="0" applyNumberFormat="1" applyBorder="1"/>
    <xf numFmtId="166" fontId="0" fillId="0" borderId="8" xfId="8" applyNumberFormat="1" applyFont="1" applyBorder="1"/>
    <xf numFmtId="0" fontId="4" fillId="0" borderId="0" xfId="0" applyFont="1" applyBorder="1" applyAlignment="1"/>
    <xf numFmtId="166" fontId="0" fillId="0" borderId="19" xfId="0" applyNumberFormat="1" applyBorder="1" applyAlignment="1">
      <alignment wrapText="1"/>
    </xf>
    <xf numFmtId="0" fontId="0" fillId="0" borderId="22" xfId="0" applyBorder="1" applyAlignment="1"/>
    <xf numFmtId="0" fontId="11" fillId="0" borderId="6" xfId="5" applyFont="1" applyFill="1" applyBorder="1" applyAlignment="1">
      <alignment horizontal="right" wrapText="1"/>
    </xf>
    <xf numFmtId="0" fontId="11" fillId="0" borderId="6" xfId="2" applyFont="1" applyFill="1" applyBorder="1" applyAlignment="1">
      <alignment horizontal="right" wrapText="1"/>
    </xf>
    <xf numFmtId="0" fontId="11" fillId="0" borderId="6" xfId="4" applyFont="1" applyFill="1" applyBorder="1" applyAlignment="1">
      <alignment horizontal="right" wrapText="1"/>
    </xf>
    <xf numFmtId="0" fontId="2" fillId="9" borderId="6" xfId="4" applyFont="1" applyFill="1" applyBorder="1" applyAlignment="1">
      <alignment horizontal="right" wrapText="1"/>
    </xf>
    <xf numFmtId="0" fontId="11" fillId="9" borderId="6" xfId="4" applyFont="1" applyFill="1" applyBorder="1" applyAlignment="1">
      <alignment horizontal="right" wrapText="1"/>
    </xf>
    <xf numFmtId="166" fontId="0" fillId="10" borderId="1" xfId="0" applyNumberFormat="1" applyFill="1" applyBorder="1"/>
    <xf numFmtId="0" fontId="11" fillId="0" borderId="5" xfId="3" applyFont="1" applyFill="1" applyBorder="1" applyAlignment="1">
      <alignment horizontal="right" wrapText="1"/>
    </xf>
    <xf numFmtId="0" fontId="4" fillId="0" borderId="26" xfId="0" applyFont="1" applyBorder="1" applyAlignment="1">
      <alignment horizontal="center"/>
    </xf>
    <xf numFmtId="166" fontId="4" fillId="0" borderId="26" xfId="0" applyNumberFormat="1" applyFont="1" applyBorder="1" applyAlignment="1">
      <alignment horizontal="center"/>
    </xf>
    <xf numFmtId="3" fontId="4" fillId="0" borderId="26" xfId="0" applyNumberFormat="1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3" fontId="4" fillId="0" borderId="28" xfId="0" applyNumberFormat="1" applyFont="1" applyBorder="1" applyAlignment="1">
      <alignment horizontal="center"/>
    </xf>
    <xf numFmtId="166" fontId="4" fillId="0" borderId="28" xfId="0" applyNumberFormat="1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6" xfId="0" applyBorder="1" applyAlignment="1">
      <alignment horizontal="center"/>
    </xf>
    <xf numFmtId="0" fontId="4" fillId="0" borderId="30" xfId="0" applyFont="1" applyBorder="1" applyAlignment="1"/>
    <xf numFmtId="0" fontId="4" fillId="0" borderId="31" xfId="0" applyFont="1" applyBorder="1" applyAlignment="1"/>
    <xf numFmtId="0" fontId="14" fillId="0" borderId="0" xfId="0" applyFont="1" applyBorder="1" applyAlignment="1"/>
    <xf numFmtId="3" fontId="0" fillId="0" borderId="0" xfId="0" applyNumberFormat="1" applyBorder="1" applyAlignment="1"/>
    <xf numFmtId="0" fontId="7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0" fillId="0" borderId="32" xfId="0" applyBorder="1" applyAlignment="1"/>
    <xf numFmtId="9" fontId="2" fillId="0" borderId="1" xfId="0" applyNumberFormat="1" applyFont="1" applyFill="1" applyBorder="1"/>
    <xf numFmtId="0" fontId="11" fillId="3" borderId="5" xfId="6" applyFont="1" applyFill="1" applyBorder="1" applyAlignment="1">
      <alignment horizontal="right"/>
    </xf>
    <xf numFmtId="0" fontId="11" fillId="2" borderId="0" xfId="6" applyFont="1" applyFill="1" applyBorder="1" applyAlignment="1">
      <alignment horizontal="left"/>
    </xf>
    <xf numFmtId="0" fontId="0" fillId="0" borderId="33" xfId="0" applyBorder="1"/>
    <xf numFmtId="0" fontId="0" fillId="0" borderId="34" xfId="0" applyBorder="1"/>
    <xf numFmtId="0" fontId="0" fillId="0" borderId="4" xfId="0" applyBorder="1"/>
    <xf numFmtId="0" fontId="11" fillId="0" borderId="4" xfId="6" applyFont="1" applyFill="1" applyBorder="1" applyAlignment="1">
      <alignment horizontal="left"/>
    </xf>
    <xf numFmtId="0" fontId="11" fillId="3" borderId="4" xfId="7" applyFont="1" applyFill="1" applyBorder="1" applyAlignment="1">
      <alignment horizontal="right" wrapText="1"/>
    </xf>
    <xf numFmtId="0" fontId="0" fillId="2" borderId="4" xfId="0" applyFill="1" applyBorder="1"/>
    <xf numFmtId="0" fontId="11" fillId="0" borderId="4" xfId="7" applyFont="1" applyFill="1" applyBorder="1" applyAlignment="1">
      <alignment horizontal="left" wrapText="1"/>
    </xf>
    <xf numFmtId="0" fontId="11" fillId="0" borderId="4" xfId="7" applyFont="1" applyFill="1" applyBorder="1" applyAlignment="1">
      <alignment horizontal="right" wrapText="1"/>
    </xf>
    <xf numFmtId="0" fontId="11" fillId="0" borderId="4" xfId="7" applyFont="1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5" borderId="21" xfId="0" applyFill="1" applyBorder="1" applyAlignment="1">
      <alignment horizontal="left"/>
    </xf>
    <xf numFmtId="0" fontId="0" fillId="5" borderId="17" xfId="0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0" fontId="0" fillId="5" borderId="0" xfId="0" applyFill="1" applyAlignment="1">
      <alignment horizontal="left"/>
    </xf>
  </cellXfs>
  <cellStyles count="9">
    <cellStyle name="Comma" xfId="1" builtinId="3"/>
    <cellStyle name="Normal" xfId="0" builtinId="0"/>
    <cellStyle name="Normal_EPCHrsIn" xfId="2"/>
    <cellStyle name="Normal_kWhgen" xfId="3"/>
    <cellStyle name="Normal_LinhrsIn" xfId="4"/>
    <cellStyle name="Normal_OphrsIn" xfId="5"/>
    <cellStyle name="Normal_SL1Trends" xfId="6"/>
    <cellStyle name="Normal_SL2Trends" xfId="7"/>
    <cellStyle name="Percent" xfId="8" builtinId="5"/>
  </cellStyles>
  <dxfs count="2"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July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E-46D5-B834-A2A649D7C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951072"/>
        <c:axId val="1"/>
      </c:scatterChart>
      <c:valAx>
        <c:axId val="19795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9510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19-4661-AA3E-E3722A587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099256"/>
        <c:axId val="1"/>
      </c:scatterChart>
      <c:valAx>
        <c:axId val="19809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0992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83-4989-9BD8-D269F2394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8128"/>
        <c:axId val="1"/>
      </c:scatterChart>
      <c:valAx>
        <c:axId val="198148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1481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February 2000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  <c:extLst>
            <c:ext xmlns:c16="http://schemas.microsoft.com/office/drawing/2014/chart" uri="{C3380CC4-5D6E-409C-BE32-E72D297353CC}">
              <c16:uniqueId val="{00000000-67F9-4D60-99CD-2EB7B7232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7952"/>
        <c:axId val="1"/>
      </c:scatterChart>
      <c:valAx>
        <c:axId val="1978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79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A8-4D1E-ABF4-542CBC8321E1}"/>
            </c:ext>
          </c:extLst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A8-4D1E-ABF4-542CBC832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3032"/>
        <c:axId val="1"/>
      </c:scatterChart>
      <c:valAx>
        <c:axId val="19785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30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SL1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59-49E4-A0B0-CFFD42F8F973}"/>
            </c:ext>
          </c:extLst>
        </c:ser>
        <c:ser>
          <c:idx val="1"/>
          <c:order val="1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kWhgen!#REF!</c:f>
              <c:numCache>
                <c:formatCode>#,##0</c:formatCode>
                <c:ptCount val="1"/>
                <c:pt idx="0">
                  <c:v>1</c:v>
                </c:pt>
              </c:numCache>
            </c:numRef>
          </c:xVal>
          <c:yVal>
            <c:numRef>
              <c:f>kWhgen!#REF!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59-49E4-A0B0-CFFD42F8F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9920"/>
        <c:axId val="1"/>
      </c:scatterChart>
      <c:valAx>
        <c:axId val="19785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992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kWhgen!#REF!</c:f>
              <c:strCache>
                <c:ptCount val="1"/>
                <c:pt idx="0">
                  <c:v>#REF!</c:v>
                </c:pt>
              </c:strCache>
            </c:strRef>
          </c:tx>
          <c:xVal>
            <c:numRef>
              <c:f>kWhgen!#REF!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SysAvail!$F$11:$F$117</c:f>
            </c:numRef>
          </c:yVal>
          <c:smooth val="0"/>
          <c:extLst>
            <c:ext xmlns:c16="http://schemas.microsoft.com/office/drawing/2014/chart" uri="{C3380CC4-5D6E-409C-BE32-E72D297353CC}">
              <c16:uniqueId val="{00000000-AEEE-4A38-AB5D-B1A8EEBA7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857624"/>
        <c:axId val="1"/>
      </c:scatterChart>
      <c:valAx>
        <c:axId val="197857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8576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6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SL2 Nov 2000</a:t>
            </a:r>
          </a:p>
        </c:rich>
      </c:tx>
      <c:layout>
        <c:manualLayout>
          <c:xMode val="edge"/>
          <c:yMode val="edge"/>
          <c:x val="0.4339152780151791"/>
          <c:y val="3.33333502875520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2.2443893690440298E-2"/>
          <c:y val="0.13125006675723613"/>
          <c:w val="0.95635924780931703"/>
          <c:h val="0.83333375718880076"/>
        </c:manualLayout>
      </c:layout>
      <c:scatterChart>
        <c:scatterStyle val="lineMarker"/>
        <c:varyColors val="0"/>
        <c:ser>
          <c:idx val="0"/>
          <c:order val="0"/>
          <c:tx>
            <c:strRef>
              <c:f>kWhgen!$D$286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  <c:extLst>
            <c:ext xmlns:c16="http://schemas.microsoft.com/office/drawing/2014/chart" uri="{C3380CC4-5D6E-409C-BE32-E72D297353CC}">
              <c16:uniqueId val="{00000000-1822-4CB5-9B50-B2846D64B208}"/>
            </c:ext>
          </c:extLst>
        </c:ser>
        <c:ser>
          <c:idx val="13"/>
          <c:order val="1"/>
          <c:tx>
            <c:strRef>
              <c:f>kWhgen!$P$286</c:f>
              <c:strCache>
                <c:ptCount val="1"/>
                <c:pt idx="0">
                  <c:v>kWh</c:v>
                </c:pt>
              </c:strCache>
            </c:strRef>
          </c:tx>
          <c:xVal>
            <c:numRef>
              <c:f>kWhgen!$O$288:$O$400</c:f>
            </c:numRef>
          </c:xVal>
          <c:yVal>
            <c:numRef>
              <c:f>kWhgen!$P$288:$P$400</c:f>
            </c:numRef>
          </c:yVal>
          <c:smooth val="0"/>
          <c:extLst>
            <c:ext xmlns:c16="http://schemas.microsoft.com/office/drawing/2014/chart" uri="{C3380CC4-5D6E-409C-BE32-E72D297353CC}">
              <c16:uniqueId val="{00000001-1822-4CB5-9B50-B2846D64B2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3512"/>
        <c:axId val="1"/>
      </c:scatterChart>
      <c:valAx>
        <c:axId val="19843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4335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kW Sys Avail Check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kWhgen!$O$402</c:f>
              <c:strCache>
                <c:ptCount val="1"/>
                <c:pt idx="0">
                  <c:v> 218,800 </c:v>
                </c:pt>
              </c:strCache>
            </c:strRef>
          </c:tx>
          <c:xVal>
            <c:numRef>
              <c:f>kWhgen!$P$403:$P$554</c:f>
            </c:numRef>
          </c:xVal>
          <c:yVal>
            <c:numRef>
              <c:f>kWhgen!$O$403:$O$554</c:f>
            </c:numRef>
          </c:yVal>
          <c:smooth val="0"/>
          <c:extLst>
            <c:ext xmlns:c16="http://schemas.microsoft.com/office/drawing/2014/chart" uri="{C3380CC4-5D6E-409C-BE32-E72D297353CC}">
              <c16:uniqueId val="{00000000-F3DC-4B77-8D29-CE5F7A13C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34496"/>
        <c:axId val="1"/>
      </c:scatterChart>
      <c:valAx>
        <c:axId val="198434496"/>
        <c:scaling>
          <c:orientation val="minMax"/>
        </c:scaling>
        <c:delete val="0"/>
        <c:axPos val="b"/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843449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68580</xdr:colOff>
      <xdr:row>556</xdr:row>
      <xdr:rowOff>0</xdr:rowOff>
    </xdr:from>
    <xdr:to>
      <xdr:col>52</xdr:col>
      <xdr:colOff>518160</xdr:colOff>
      <xdr:row>556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144780</xdr:colOff>
      <xdr:row>556</xdr:row>
      <xdr:rowOff>0</xdr:rowOff>
    </xdr:from>
    <xdr:to>
      <xdr:col>40</xdr:col>
      <xdr:colOff>579120</xdr:colOff>
      <xdr:row>556</xdr:row>
      <xdr:rowOff>0</xdr:rowOff>
    </xdr:to>
    <xdr:graphicFrame macro="">
      <xdr:nvGraphicFramePr>
        <xdr:cNvPr id="102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419100</xdr:colOff>
      <xdr:row>556</xdr:row>
      <xdr:rowOff>0</xdr:rowOff>
    </xdr:from>
    <xdr:to>
      <xdr:col>37</xdr:col>
      <xdr:colOff>289560</xdr:colOff>
      <xdr:row>556</xdr:row>
      <xdr:rowOff>0</xdr:rowOff>
    </xdr:to>
    <xdr:graphicFrame macro="">
      <xdr:nvGraphicFramePr>
        <xdr:cNvPr id="102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556</xdr:row>
      <xdr:rowOff>0</xdr:rowOff>
    </xdr:from>
    <xdr:to>
      <xdr:col>40</xdr:col>
      <xdr:colOff>579120</xdr:colOff>
      <xdr:row>556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43</xdr:col>
      <xdr:colOff>45720</xdr:colOff>
      <xdr:row>556</xdr:row>
      <xdr:rowOff>0</xdr:rowOff>
    </xdr:from>
    <xdr:to>
      <xdr:col>53</xdr:col>
      <xdr:colOff>152400</xdr:colOff>
      <xdr:row>556</xdr:row>
      <xdr:rowOff>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586740</xdr:colOff>
      <xdr:row>556</xdr:row>
      <xdr:rowOff>0</xdr:rowOff>
    </xdr:from>
    <xdr:to>
      <xdr:col>46</xdr:col>
      <xdr:colOff>22860</xdr:colOff>
      <xdr:row>556</xdr:row>
      <xdr:rowOff>0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601980</xdr:colOff>
      <xdr:row>556</xdr:row>
      <xdr:rowOff>0</xdr:rowOff>
    </xdr:from>
    <xdr:to>
      <xdr:col>53</xdr:col>
      <xdr:colOff>114300</xdr:colOff>
      <xdr:row>556</xdr:row>
      <xdr:rowOff>0</xdr:rowOff>
    </xdr:to>
    <xdr:graphicFrame macro="">
      <xdr:nvGraphicFramePr>
        <xdr:cNvPr id="1033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83820</xdr:colOff>
      <xdr:row>303</xdr:row>
      <xdr:rowOff>76200</xdr:rowOff>
    </xdr:from>
    <xdr:to>
      <xdr:col>53</xdr:col>
      <xdr:colOff>99060</xdr:colOff>
      <xdr:row>325</xdr:row>
      <xdr:rowOff>45720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198120</xdr:colOff>
      <xdr:row>416</xdr:row>
      <xdr:rowOff>83820</xdr:rowOff>
    </xdr:from>
    <xdr:to>
      <xdr:col>52</xdr:col>
      <xdr:colOff>137160</xdr:colOff>
      <xdr:row>431</xdr:row>
      <xdr:rowOff>83820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ROUPS/INFRASTRUCTURE/ProjFin/ENRON%20WIND/PEC%20Base%20Case%20with%20Book%20Income%20&amp;%20ROE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Internal"/>
      <sheetName val="Assum"/>
      <sheetName val="EWCSum"/>
      <sheetName val="Srcs_Uses"/>
      <sheetName val="SrDebt"/>
      <sheetName val="JrDebt"/>
      <sheetName val="RPDebt"/>
      <sheetName val="OpFees"/>
      <sheetName val="Accrual"/>
      <sheetName val="CashFlow"/>
      <sheetName val="Income"/>
      <sheetName val="CapAcc"/>
      <sheetName val="Basis"/>
      <sheetName val="Outside"/>
      <sheetName val="EWC"/>
      <sheetName val="RAC"/>
      <sheetName val="Draw"/>
      <sheetName val="ExecSum"/>
    </sheetNames>
    <sheetDataSet>
      <sheetData sheetId="0"/>
      <sheetData sheetId="1"/>
      <sheetData sheetId="2">
        <row r="25">
          <cell r="G25" t="str">
            <v>Z-50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G269"/>
  <sheetViews>
    <sheetView workbookViewId="0">
      <selection activeCell="D104" sqref="D104"/>
    </sheetView>
  </sheetViews>
  <sheetFormatPr defaultRowHeight="13.2" x14ac:dyDescent="0.25"/>
  <cols>
    <col min="1" max="1" width="8.33203125" customWidth="1"/>
    <col min="2" max="2" width="7.88671875" customWidth="1"/>
    <col min="5" max="5" width="11.6640625" customWidth="1"/>
    <col min="6" max="6" width="10.88671875" customWidth="1"/>
  </cols>
  <sheetData>
    <row r="2" spans="1:7" x14ac:dyDescent="0.25">
      <c r="A2" t="s">
        <v>29</v>
      </c>
      <c r="C2">
        <v>750</v>
      </c>
    </row>
    <row r="10" spans="1:7" x14ac:dyDescent="0.25">
      <c r="A10" t="s">
        <v>2</v>
      </c>
      <c r="B10" t="s">
        <v>0</v>
      </c>
      <c r="C10" t="s">
        <v>3</v>
      </c>
      <c r="D10" t="s">
        <v>4</v>
      </c>
      <c r="E10" t="s">
        <v>5</v>
      </c>
      <c r="F10" t="s">
        <v>6</v>
      </c>
      <c r="G10" t="s">
        <v>12</v>
      </c>
    </row>
    <row r="11" spans="1:7" x14ac:dyDescent="0.25">
      <c r="A11">
        <v>5215</v>
      </c>
      <c r="B11" t="s">
        <v>86</v>
      </c>
      <c r="C11">
        <v>2</v>
      </c>
      <c r="D11">
        <v>1</v>
      </c>
      <c r="E11" t="s">
        <v>7</v>
      </c>
      <c r="F11" t="s">
        <v>11</v>
      </c>
    </row>
    <row r="12" spans="1:7" x14ac:dyDescent="0.25">
      <c r="A12">
        <v>5215</v>
      </c>
      <c r="B12" t="s">
        <v>86</v>
      </c>
      <c r="C12">
        <v>2</v>
      </c>
      <c r="D12">
        <v>2</v>
      </c>
      <c r="E12" t="s">
        <v>7</v>
      </c>
      <c r="F12" t="s">
        <v>11</v>
      </c>
    </row>
    <row r="13" spans="1:7" x14ac:dyDescent="0.25">
      <c r="A13">
        <v>5215</v>
      </c>
      <c r="B13" t="s">
        <v>86</v>
      </c>
      <c r="C13">
        <v>2</v>
      </c>
      <c r="D13">
        <v>3</v>
      </c>
      <c r="E13" t="s">
        <v>7</v>
      </c>
      <c r="F13" t="s">
        <v>11</v>
      </c>
    </row>
    <row r="14" spans="1:7" x14ac:dyDescent="0.25">
      <c r="A14">
        <v>5215</v>
      </c>
      <c r="B14" t="s">
        <v>86</v>
      </c>
      <c r="C14">
        <v>2</v>
      </c>
      <c r="D14">
        <v>4</v>
      </c>
      <c r="E14" t="s">
        <v>7</v>
      </c>
      <c r="F14" t="s">
        <v>11</v>
      </c>
    </row>
    <row r="15" spans="1:7" x14ac:dyDescent="0.25">
      <c r="A15">
        <v>5215</v>
      </c>
      <c r="B15" t="s">
        <v>86</v>
      </c>
      <c r="C15">
        <v>2</v>
      </c>
      <c r="D15">
        <v>5</v>
      </c>
      <c r="E15" t="s">
        <v>7</v>
      </c>
      <c r="F15" t="s">
        <v>11</v>
      </c>
    </row>
    <row r="16" spans="1:7" x14ac:dyDescent="0.25">
      <c r="A16">
        <v>5215</v>
      </c>
      <c r="B16" t="s">
        <v>86</v>
      </c>
      <c r="C16">
        <v>2</v>
      </c>
      <c r="D16">
        <v>6</v>
      </c>
      <c r="E16" t="s">
        <v>7</v>
      </c>
      <c r="F16" t="s">
        <v>11</v>
      </c>
    </row>
    <row r="17" spans="1:6" x14ac:dyDescent="0.25">
      <c r="A17">
        <v>5215</v>
      </c>
      <c r="B17" t="s">
        <v>86</v>
      </c>
      <c r="C17">
        <v>2</v>
      </c>
      <c r="D17">
        <v>7</v>
      </c>
      <c r="E17" t="s">
        <v>7</v>
      </c>
      <c r="F17" t="s">
        <v>11</v>
      </c>
    </row>
    <row r="18" spans="1:6" x14ac:dyDescent="0.25">
      <c r="A18">
        <v>5215</v>
      </c>
      <c r="B18" t="s">
        <v>86</v>
      </c>
      <c r="C18">
        <v>2</v>
      </c>
      <c r="D18">
        <v>8</v>
      </c>
      <c r="E18" t="s">
        <v>7</v>
      </c>
      <c r="F18" t="s">
        <v>11</v>
      </c>
    </row>
    <row r="19" spans="1:6" x14ac:dyDescent="0.25">
      <c r="A19">
        <v>5215</v>
      </c>
      <c r="B19" t="s">
        <v>86</v>
      </c>
      <c r="C19">
        <v>2</v>
      </c>
      <c r="D19">
        <v>9</v>
      </c>
      <c r="E19" t="s">
        <v>7</v>
      </c>
      <c r="F19" t="s">
        <v>11</v>
      </c>
    </row>
    <row r="20" spans="1:6" x14ac:dyDescent="0.25">
      <c r="A20">
        <v>5215</v>
      </c>
      <c r="B20" t="s">
        <v>86</v>
      </c>
      <c r="C20">
        <v>2</v>
      </c>
      <c r="D20">
        <v>10</v>
      </c>
      <c r="E20" t="s">
        <v>7</v>
      </c>
      <c r="F20" t="s">
        <v>11</v>
      </c>
    </row>
    <row r="21" spans="1:6" x14ac:dyDescent="0.25">
      <c r="A21">
        <v>5215</v>
      </c>
      <c r="B21" t="s">
        <v>86</v>
      </c>
      <c r="C21">
        <v>2</v>
      </c>
      <c r="D21">
        <v>11</v>
      </c>
      <c r="E21" t="s">
        <v>7</v>
      </c>
      <c r="F21" t="s">
        <v>11</v>
      </c>
    </row>
    <row r="22" spans="1:6" x14ac:dyDescent="0.25">
      <c r="A22">
        <v>5215</v>
      </c>
      <c r="B22" t="s">
        <v>86</v>
      </c>
      <c r="C22">
        <v>2</v>
      </c>
      <c r="D22">
        <v>12</v>
      </c>
      <c r="E22" t="s">
        <v>7</v>
      </c>
      <c r="F22" t="s">
        <v>11</v>
      </c>
    </row>
    <row r="23" spans="1:6" x14ac:dyDescent="0.25">
      <c r="A23">
        <v>5215</v>
      </c>
      <c r="B23" t="s">
        <v>86</v>
      </c>
      <c r="C23">
        <v>2</v>
      </c>
      <c r="D23">
        <v>13</v>
      </c>
      <c r="E23" t="s">
        <v>7</v>
      </c>
      <c r="F23" t="s">
        <v>11</v>
      </c>
    </row>
    <row r="24" spans="1:6" x14ac:dyDescent="0.25">
      <c r="A24">
        <v>5215</v>
      </c>
      <c r="B24" t="s">
        <v>86</v>
      </c>
      <c r="C24">
        <v>2</v>
      </c>
      <c r="D24">
        <v>14</v>
      </c>
      <c r="E24" t="s">
        <v>7</v>
      </c>
      <c r="F24" t="s">
        <v>11</v>
      </c>
    </row>
    <row r="25" spans="1:6" x14ac:dyDescent="0.25">
      <c r="A25">
        <v>5215</v>
      </c>
      <c r="B25" t="s">
        <v>86</v>
      </c>
      <c r="C25">
        <v>2</v>
      </c>
      <c r="D25">
        <v>15</v>
      </c>
      <c r="E25" t="s">
        <v>7</v>
      </c>
      <c r="F25" t="s">
        <v>11</v>
      </c>
    </row>
    <row r="26" spans="1:6" x14ac:dyDescent="0.25">
      <c r="A26">
        <v>5215</v>
      </c>
      <c r="B26" t="s">
        <v>86</v>
      </c>
      <c r="C26">
        <v>2</v>
      </c>
      <c r="D26">
        <v>16</v>
      </c>
      <c r="E26" t="s">
        <v>7</v>
      </c>
      <c r="F26" t="s">
        <v>11</v>
      </c>
    </row>
    <row r="27" spans="1:6" x14ac:dyDescent="0.25">
      <c r="A27">
        <v>5215</v>
      </c>
      <c r="B27" t="s">
        <v>86</v>
      </c>
      <c r="C27">
        <v>2</v>
      </c>
      <c r="D27">
        <v>17</v>
      </c>
      <c r="E27" t="s">
        <v>7</v>
      </c>
      <c r="F27" t="s">
        <v>11</v>
      </c>
    </row>
    <row r="28" spans="1:6" x14ac:dyDescent="0.25">
      <c r="A28">
        <v>5215</v>
      </c>
      <c r="B28" t="s">
        <v>86</v>
      </c>
      <c r="C28">
        <v>2</v>
      </c>
      <c r="D28">
        <v>18</v>
      </c>
      <c r="E28" t="s">
        <v>7</v>
      </c>
      <c r="F28" t="s">
        <v>11</v>
      </c>
    </row>
    <row r="29" spans="1:6" x14ac:dyDescent="0.25">
      <c r="A29">
        <v>5215</v>
      </c>
      <c r="B29" t="s">
        <v>86</v>
      </c>
      <c r="C29">
        <v>2</v>
      </c>
      <c r="D29">
        <v>19</v>
      </c>
      <c r="E29" t="s">
        <v>7</v>
      </c>
      <c r="F29" t="s">
        <v>11</v>
      </c>
    </row>
    <row r="30" spans="1:6" x14ac:dyDescent="0.25">
      <c r="A30">
        <v>5215</v>
      </c>
      <c r="B30" t="s">
        <v>86</v>
      </c>
      <c r="C30">
        <v>2</v>
      </c>
      <c r="D30">
        <v>20</v>
      </c>
      <c r="E30" t="s">
        <v>7</v>
      </c>
      <c r="F30" t="s">
        <v>11</v>
      </c>
    </row>
    <row r="31" spans="1:6" x14ac:dyDescent="0.25">
      <c r="A31">
        <v>5215</v>
      </c>
      <c r="B31" t="s">
        <v>86</v>
      </c>
      <c r="C31">
        <v>2</v>
      </c>
      <c r="D31">
        <v>21</v>
      </c>
      <c r="E31" t="s">
        <v>7</v>
      </c>
      <c r="F31" t="s">
        <v>11</v>
      </c>
    </row>
    <row r="32" spans="1:6" x14ac:dyDescent="0.25">
      <c r="A32">
        <v>5215</v>
      </c>
      <c r="B32" t="s">
        <v>86</v>
      </c>
      <c r="C32">
        <v>2</v>
      </c>
      <c r="D32">
        <v>22</v>
      </c>
      <c r="E32" t="s">
        <v>7</v>
      </c>
      <c r="F32" t="s">
        <v>11</v>
      </c>
    </row>
    <row r="33" spans="1:6" x14ac:dyDescent="0.25">
      <c r="A33">
        <v>5215</v>
      </c>
      <c r="B33" t="s">
        <v>86</v>
      </c>
      <c r="C33">
        <v>2</v>
      </c>
      <c r="D33">
        <v>23</v>
      </c>
      <c r="E33" t="s">
        <v>7</v>
      </c>
      <c r="F33" t="s">
        <v>11</v>
      </c>
    </row>
    <row r="34" spans="1:6" x14ac:dyDescent="0.25">
      <c r="A34">
        <v>5215</v>
      </c>
      <c r="B34" t="s">
        <v>86</v>
      </c>
      <c r="C34">
        <v>2</v>
      </c>
      <c r="D34">
        <v>24</v>
      </c>
      <c r="E34" t="s">
        <v>7</v>
      </c>
      <c r="F34" t="s">
        <v>11</v>
      </c>
    </row>
    <row r="35" spans="1:6" x14ac:dyDescent="0.25">
      <c r="A35">
        <v>5215</v>
      </c>
      <c r="B35" t="s">
        <v>86</v>
      </c>
      <c r="C35">
        <v>2</v>
      </c>
      <c r="D35">
        <v>25</v>
      </c>
      <c r="E35" t="s">
        <v>7</v>
      </c>
      <c r="F35" t="s">
        <v>11</v>
      </c>
    </row>
    <row r="36" spans="1:6" x14ac:dyDescent="0.25">
      <c r="A36">
        <v>5215</v>
      </c>
      <c r="B36" t="s">
        <v>86</v>
      </c>
      <c r="C36">
        <v>2</v>
      </c>
      <c r="D36">
        <v>26</v>
      </c>
      <c r="E36" t="s">
        <v>7</v>
      </c>
      <c r="F36" t="s">
        <v>11</v>
      </c>
    </row>
    <row r="37" spans="1:6" x14ac:dyDescent="0.25">
      <c r="A37">
        <v>5215</v>
      </c>
      <c r="B37" t="s">
        <v>86</v>
      </c>
      <c r="C37">
        <v>2</v>
      </c>
      <c r="D37">
        <v>27</v>
      </c>
      <c r="E37" t="s">
        <v>7</v>
      </c>
      <c r="F37" t="s">
        <v>11</v>
      </c>
    </row>
    <row r="38" spans="1:6" x14ac:dyDescent="0.25">
      <c r="A38">
        <v>5215</v>
      </c>
      <c r="B38" t="s">
        <v>86</v>
      </c>
      <c r="C38">
        <v>2</v>
      </c>
      <c r="D38">
        <v>28</v>
      </c>
      <c r="E38" t="s">
        <v>7</v>
      </c>
      <c r="F38" t="s">
        <v>11</v>
      </c>
    </row>
    <row r="39" spans="1:6" x14ac:dyDescent="0.25">
      <c r="A39">
        <v>5215</v>
      </c>
      <c r="B39" t="s">
        <v>86</v>
      </c>
      <c r="C39">
        <v>2</v>
      </c>
      <c r="D39">
        <v>29</v>
      </c>
      <c r="E39" t="s">
        <v>7</v>
      </c>
      <c r="F39" t="s">
        <v>11</v>
      </c>
    </row>
    <row r="40" spans="1:6" x14ac:dyDescent="0.25">
      <c r="A40">
        <v>5215</v>
      </c>
      <c r="B40" t="s">
        <v>86</v>
      </c>
      <c r="C40">
        <v>2</v>
      </c>
      <c r="D40">
        <v>30</v>
      </c>
      <c r="E40" t="s">
        <v>7</v>
      </c>
      <c r="F40" t="s">
        <v>11</v>
      </c>
    </row>
    <row r="41" spans="1:6" x14ac:dyDescent="0.25">
      <c r="A41">
        <v>5215</v>
      </c>
      <c r="B41" t="s">
        <v>86</v>
      </c>
      <c r="C41">
        <v>2</v>
      </c>
      <c r="D41">
        <v>31</v>
      </c>
      <c r="E41" t="s">
        <v>7</v>
      </c>
      <c r="F41" t="s">
        <v>11</v>
      </c>
    </row>
    <row r="42" spans="1:6" x14ac:dyDescent="0.25">
      <c r="A42">
        <v>5215</v>
      </c>
      <c r="B42" t="s">
        <v>86</v>
      </c>
      <c r="C42">
        <v>2</v>
      </c>
      <c r="D42">
        <v>32</v>
      </c>
      <c r="E42" t="s">
        <v>7</v>
      </c>
      <c r="F42" t="s">
        <v>11</v>
      </c>
    </row>
    <row r="43" spans="1:6" x14ac:dyDescent="0.25">
      <c r="A43">
        <v>5215</v>
      </c>
      <c r="B43" t="s">
        <v>86</v>
      </c>
      <c r="C43">
        <v>2</v>
      </c>
      <c r="D43">
        <v>33</v>
      </c>
      <c r="E43" t="s">
        <v>7</v>
      </c>
      <c r="F43" t="s">
        <v>11</v>
      </c>
    </row>
    <row r="44" spans="1:6" x14ac:dyDescent="0.25">
      <c r="A44">
        <v>5215</v>
      </c>
      <c r="B44" t="s">
        <v>86</v>
      </c>
      <c r="C44">
        <v>2</v>
      </c>
      <c r="D44">
        <v>34</v>
      </c>
      <c r="E44" t="s">
        <v>7</v>
      </c>
      <c r="F44" t="s">
        <v>11</v>
      </c>
    </row>
    <row r="45" spans="1:6" x14ac:dyDescent="0.25">
      <c r="A45">
        <v>5215</v>
      </c>
      <c r="B45" t="s">
        <v>86</v>
      </c>
      <c r="C45">
        <v>2</v>
      </c>
      <c r="D45">
        <v>35</v>
      </c>
      <c r="E45" t="s">
        <v>7</v>
      </c>
      <c r="F45" t="s">
        <v>11</v>
      </c>
    </row>
    <row r="46" spans="1:6" x14ac:dyDescent="0.25">
      <c r="A46">
        <v>5215</v>
      </c>
      <c r="B46" t="s">
        <v>86</v>
      </c>
      <c r="C46">
        <v>2</v>
      </c>
      <c r="D46">
        <v>36</v>
      </c>
      <c r="E46" t="s">
        <v>7</v>
      </c>
      <c r="F46" t="s">
        <v>11</v>
      </c>
    </row>
    <row r="47" spans="1:6" x14ac:dyDescent="0.25">
      <c r="A47">
        <v>5215</v>
      </c>
      <c r="B47" t="s">
        <v>86</v>
      </c>
      <c r="C47">
        <v>2</v>
      </c>
      <c r="D47">
        <v>37</v>
      </c>
      <c r="E47" t="s">
        <v>7</v>
      </c>
      <c r="F47" t="s">
        <v>11</v>
      </c>
    </row>
    <row r="48" spans="1:6" x14ac:dyDescent="0.25">
      <c r="A48">
        <v>5215</v>
      </c>
      <c r="B48" t="s">
        <v>86</v>
      </c>
      <c r="C48">
        <v>2</v>
      </c>
      <c r="D48">
        <v>38</v>
      </c>
      <c r="E48" t="s">
        <v>7</v>
      </c>
      <c r="F48" t="s">
        <v>11</v>
      </c>
    </row>
    <row r="49" spans="1:6" x14ac:dyDescent="0.25">
      <c r="A49">
        <v>5215</v>
      </c>
      <c r="B49" t="s">
        <v>86</v>
      </c>
      <c r="C49">
        <v>2</v>
      </c>
      <c r="D49">
        <v>39</v>
      </c>
      <c r="E49" t="s">
        <v>7</v>
      </c>
      <c r="F49" t="s">
        <v>11</v>
      </c>
    </row>
    <row r="50" spans="1:6" x14ac:dyDescent="0.25">
      <c r="A50">
        <v>5215</v>
      </c>
      <c r="B50" t="s">
        <v>86</v>
      </c>
      <c r="C50">
        <v>2</v>
      </c>
      <c r="D50">
        <v>40</v>
      </c>
      <c r="E50" t="s">
        <v>7</v>
      </c>
      <c r="F50" t="s">
        <v>11</v>
      </c>
    </row>
    <row r="51" spans="1:6" x14ac:dyDescent="0.25">
      <c r="A51">
        <v>5215</v>
      </c>
      <c r="B51" t="s">
        <v>86</v>
      </c>
      <c r="C51">
        <v>2</v>
      </c>
      <c r="D51">
        <v>41</v>
      </c>
      <c r="E51" t="s">
        <v>7</v>
      </c>
      <c r="F51" t="s">
        <v>11</v>
      </c>
    </row>
    <row r="52" spans="1:6" x14ac:dyDescent="0.25">
      <c r="A52">
        <v>5215</v>
      </c>
      <c r="B52" t="s">
        <v>86</v>
      </c>
      <c r="C52">
        <v>2</v>
      </c>
      <c r="D52">
        <v>42</v>
      </c>
      <c r="E52" t="s">
        <v>7</v>
      </c>
      <c r="F52" t="s">
        <v>11</v>
      </c>
    </row>
    <row r="53" spans="1:6" x14ac:dyDescent="0.25">
      <c r="A53">
        <v>5215</v>
      </c>
      <c r="B53" t="s">
        <v>86</v>
      </c>
      <c r="C53">
        <v>2</v>
      </c>
      <c r="D53">
        <v>43</v>
      </c>
      <c r="E53" t="s">
        <v>7</v>
      </c>
      <c r="F53" t="s">
        <v>11</v>
      </c>
    </row>
    <row r="54" spans="1:6" x14ac:dyDescent="0.25">
      <c r="A54">
        <v>5215</v>
      </c>
      <c r="B54" t="s">
        <v>86</v>
      </c>
      <c r="C54">
        <v>2</v>
      </c>
      <c r="D54">
        <v>44</v>
      </c>
      <c r="E54" t="s">
        <v>7</v>
      </c>
      <c r="F54" t="s">
        <v>11</v>
      </c>
    </row>
    <row r="55" spans="1:6" x14ac:dyDescent="0.25">
      <c r="A55">
        <v>5215</v>
      </c>
      <c r="B55" t="s">
        <v>86</v>
      </c>
      <c r="C55">
        <v>2</v>
      </c>
      <c r="D55">
        <v>45</v>
      </c>
      <c r="E55" t="s">
        <v>7</v>
      </c>
      <c r="F55" t="s">
        <v>11</v>
      </c>
    </row>
    <row r="56" spans="1:6" x14ac:dyDescent="0.25">
      <c r="A56">
        <v>5215</v>
      </c>
      <c r="B56" t="s">
        <v>86</v>
      </c>
      <c r="C56">
        <v>2</v>
      </c>
      <c r="D56">
        <v>46</v>
      </c>
      <c r="E56" t="s">
        <v>7</v>
      </c>
      <c r="F56" t="s">
        <v>11</v>
      </c>
    </row>
    <row r="57" spans="1:6" x14ac:dyDescent="0.25">
      <c r="A57">
        <v>5215</v>
      </c>
      <c r="B57" t="s">
        <v>86</v>
      </c>
      <c r="C57">
        <v>2</v>
      </c>
      <c r="D57">
        <v>47</v>
      </c>
      <c r="E57" t="s">
        <v>7</v>
      </c>
      <c r="F57" t="s">
        <v>11</v>
      </c>
    </row>
    <row r="58" spans="1:6" x14ac:dyDescent="0.25">
      <c r="A58">
        <v>5215</v>
      </c>
      <c r="B58" t="s">
        <v>86</v>
      </c>
      <c r="C58">
        <v>2</v>
      </c>
      <c r="D58">
        <v>48</v>
      </c>
      <c r="E58" t="s">
        <v>7</v>
      </c>
      <c r="F58" t="s">
        <v>11</v>
      </c>
    </row>
    <row r="59" spans="1:6" x14ac:dyDescent="0.25">
      <c r="A59">
        <v>5215</v>
      </c>
      <c r="B59" t="s">
        <v>86</v>
      </c>
      <c r="C59">
        <v>2</v>
      </c>
      <c r="D59">
        <v>49</v>
      </c>
      <c r="E59" t="s">
        <v>7</v>
      </c>
      <c r="F59" t="s">
        <v>11</v>
      </c>
    </row>
    <row r="60" spans="1:6" x14ac:dyDescent="0.25">
      <c r="A60">
        <v>5215</v>
      </c>
      <c r="B60" t="s">
        <v>86</v>
      </c>
      <c r="C60">
        <v>2</v>
      </c>
      <c r="D60">
        <v>50</v>
      </c>
      <c r="E60" t="s">
        <v>7</v>
      </c>
      <c r="F60" t="s">
        <v>11</v>
      </c>
    </row>
    <row r="61" spans="1:6" x14ac:dyDescent="0.25">
      <c r="A61">
        <v>5215</v>
      </c>
      <c r="B61" t="s">
        <v>86</v>
      </c>
      <c r="C61">
        <v>2</v>
      </c>
      <c r="D61">
        <v>51</v>
      </c>
      <c r="E61" t="s">
        <v>7</v>
      </c>
      <c r="F61" t="s">
        <v>11</v>
      </c>
    </row>
    <row r="62" spans="1:6" x14ac:dyDescent="0.25">
      <c r="A62">
        <v>5215</v>
      </c>
      <c r="B62" t="s">
        <v>86</v>
      </c>
      <c r="C62">
        <v>2</v>
      </c>
      <c r="D62">
        <v>52</v>
      </c>
      <c r="E62" t="s">
        <v>7</v>
      </c>
      <c r="F62" t="s">
        <v>11</v>
      </c>
    </row>
    <row r="63" spans="1:6" x14ac:dyDescent="0.25">
      <c r="A63">
        <v>5215</v>
      </c>
      <c r="B63" t="s">
        <v>86</v>
      </c>
      <c r="C63">
        <v>2</v>
      </c>
      <c r="D63">
        <v>53</v>
      </c>
      <c r="E63" t="s">
        <v>7</v>
      </c>
      <c r="F63" t="s">
        <v>11</v>
      </c>
    </row>
    <row r="64" spans="1:6" x14ac:dyDescent="0.25">
      <c r="A64">
        <v>5215</v>
      </c>
      <c r="B64" t="s">
        <v>86</v>
      </c>
      <c r="C64">
        <v>2</v>
      </c>
      <c r="D64">
        <v>54</v>
      </c>
      <c r="E64" t="s">
        <v>7</v>
      </c>
      <c r="F64" t="s">
        <v>11</v>
      </c>
    </row>
    <row r="65" spans="1:6" x14ac:dyDescent="0.25">
      <c r="A65">
        <v>5215</v>
      </c>
      <c r="B65" t="s">
        <v>86</v>
      </c>
      <c r="C65">
        <v>2</v>
      </c>
      <c r="D65">
        <v>55</v>
      </c>
      <c r="E65" t="s">
        <v>7</v>
      </c>
      <c r="F65" t="s">
        <v>11</v>
      </c>
    </row>
    <row r="66" spans="1:6" x14ac:dyDescent="0.25">
      <c r="A66">
        <v>5215</v>
      </c>
      <c r="B66" t="s">
        <v>86</v>
      </c>
      <c r="C66">
        <v>2</v>
      </c>
      <c r="D66">
        <v>56</v>
      </c>
      <c r="E66" t="s">
        <v>7</v>
      </c>
      <c r="F66" t="s">
        <v>11</v>
      </c>
    </row>
    <row r="67" spans="1:6" x14ac:dyDescent="0.25">
      <c r="A67">
        <v>5215</v>
      </c>
      <c r="B67" t="s">
        <v>86</v>
      </c>
      <c r="C67">
        <v>2</v>
      </c>
      <c r="D67">
        <v>57</v>
      </c>
      <c r="E67" t="s">
        <v>7</v>
      </c>
      <c r="F67" t="s">
        <v>11</v>
      </c>
    </row>
    <row r="68" spans="1:6" x14ac:dyDescent="0.25">
      <c r="A68">
        <v>5215</v>
      </c>
      <c r="B68" t="s">
        <v>86</v>
      </c>
      <c r="C68">
        <v>2</v>
      </c>
      <c r="D68">
        <v>58</v>
      </c>
      <c r="E68" t="s">
        <v>7</v>
      </c>
      <c r="F68" t="s">
        <v>11</v>
      </c>
    </row>
    <row r="69" spans="1:6" x14ac:dyDescent="0.25">
      <c r="A69">
        <v>5215</v>
      </c>
      <c r="B69" t="s">
        <v>86</v>
      </c>
      <c r="C69">
        <v>2</v>
      </c>
      <c r="D69">
        <v>59</v>
      </c>
      <c r="E69" t="s">
        <v>7</v>
      </c>
      <c r="F69" t="s">
        <v>11</v>
      </c>
    </row>
    <row r="70" spans="1:6" x14ac:dyDescent="0.25">
      <c r="A70">
        <v>5215</v>
      </c>
      <c r="B70" t="s">
        <v>86</v>
      </c>
      <c r="C70">
        <v>2</v>
      </c>
      <c r="D70">
        <v>60</v>
      </c>
      <c r="E70" t="s">
        <v>7</v>
      </c>
      <c r="F70" t="s">
        <v>11</v>
      </c>
    </row>
    <row r="71" spans="1:6" x14ac:dyDescent="0.25">
      <c r="A71">
        <v>5215</v>
      </c>
      <c r="B71" t="s">
        <v>86</v>
      </c>
      <c r="C71">
        <v>2</v>
      </c>
      <c r="D71">
        <v>61</v>
      </c>
      <c r="E71" t="s">
        <v>7</v>
      </c>
      <c r="F71" t="s">
        <v>11</v>
      </c>
    </row>
    <row r="72" spans="1:6" x14ac:dyDescent="0.25">
      <c r="A72">
        <v>5215</v>
      </c>
      <c r="B72" t="s">
        <v>86</v>
      </c>
      <c r="C72">
        <v>2</v>
      </c>
      <c r="D72">
        <v>62</v>
      </c>
      <c r="E72" t="s">
        <v>7</v>
      </c>
      <c r="F72" t="s">
        <v>11</v>
      </c>
    </row>
    <row r="73" spans="1:6" x14ac:dyDescent="0.25">
      <c r="A73">
        <v>5215</v>
      </c>
      <c r="B73" t="s">
        <v>86</v>
      </c>
      <c r="C73">
        <v>2</v>
      </c>
      <c r="D73">
        <v>63</v>
      </c>
      <c r="E73" t="s">
        <v>7</v>
      </c>
      <c r="F73" t="s">
        <v>11</v>
      </c>
    </row>
    <row r="74" spans="1:6" x14ac:dyDescent="0.25">
      <c r="A74">
        <v>5215</v>
      </c>
      <c r="B74" t="s">
        <v>86</v>
      </c>
      <c r="C74">
        <v>2</v>
      </c>
      <c r="D74">
        <v>64</v>
      </c>
      <c r="E74" t="s">
        <v>7</v>
      </c>
      <c r="F74" t="s">
        <v>11</v>
      </c>
    </row>
    <row r="75" spans="1:6" x14ac:dyDescent="0.25">
      <c r="A75">
        <v>5215</v>
      </c>
      <c r="B75" t="s">
        <v>86</v>
      </c>
      <c r="C75">
        <v>2</v>
      </c>
      <c r="D75">
        <v>65</v>
      </c>
      <c r="E75" t="s">
        <v>7</v>
      </c>
      <c r="F75" t="s">
        <v>11</v>
      </c>
    </row>
    <row r="76" spans="1:6" x14ac:dyDescent="0.25">
      <c r="A76">
        <v>5215</v>
      </c>
      <c r="B76" t="s">
        <v>86</v>
      </c>
      <c r="C76">
        <v>2</v>
      </c>
      <c r="D76">
        <v>66</v>
      </c>
      <c r="E76" t="s">
        <v>7</v>
      </c>
      <c r="F76" t="s">
        <v>11</v>
      </c>
    </row>
    <row r="77" spans="1:6" x14ac:dyDescent="0.25">
      <c r="A77">
        <v>5215</v>
      </c>
      <c r="B77" t="s">
        <v>86</v>
      </c>
      <c r="C77">
        <v>2</v>
      </c>
      <c r="D77">
        <v>67</v>
      </c>
      <c r="E77" t="s">
        <v>7</v>
      </c>
      <c r="F77" t="s">
        <v>11</v>
      </c>
    </row>
    <row r="78" spans="1:6" x14ac:dyDescent="0.25">
      <c r="A78">
        <v>5215</v>
      </c>
      <c r="B78" t="s">
        <v>86</v>
      </c>
      <c r="C78">
        <v>2</v>
      </c>
      <c r="D78">
        <v>68</v>
      </c>
      <c r="E78" t="s">
        <v>7</v>
      </c>
      <c r="F78" t="s">
        <v>11</v>
      </c>
    </row>
    <row r="79" spans="1:6" x14ac:dyDescent="0.25">
      <c r="A79">
        <v>5215</v>
      </c>
      <c r="B79" t="s">
        <v>86</v>
      </c>
      <c r="C79">
        <v>2</v>
      </c>
      <c r="D79">
        <v>69</v>
      </c>
      <c r="E79" t="s">
        <v>7</v>
      </c>
      <c r="F79" t="s">
        <v>11</v>
      </c>
    </row>
    <row r="80" spans="1:6" x14ac:dyDescent="0.25">
      <c r="A80">
        <v>5215</v>
      </c>
      <c r="B80" t="s">
        <v>86</v>
      </c>
      <c r="C80">
        <v>2</v>
      </c>
      <c r="D80">
        <v>70</v>
      </c>
      <c r="E80" t="s">
        <v>7</v>
      </c>
      <c r="F80" t="s">
        <v>11</v>
      </c>
    </row>
    <row r="81" spans="1:6" x14ac:dyDescent="0.25">
      <c r="A81">
        <v>5215</v>
      </c>
      <c r="B81" t="s">
        <v>86</v>
      </c>
      <c r="C81">
        <v>2</v>
      </c>
      <c r="D81">
        <v>71</v>
      </c>
      <c r="E81" t="s">
        <v>7</v>
      </c>
      <c r="F81" t="s">
        <v>11</v>
      </c>
    </row>
    <row r="82" spans="1:6" x14ac:dyDescent="0.25">
      <c r="A82">
        <v>5215</v>
      </c>
      <c r="B82" t="s">
        <v>86</v>
      </c>
      <c r="C82">
        <v>2</v>
      </c>
      <c r="D82">
        <v>72</v>
      </c>
      <c r="E82" t="s">
        <v>7</v>
      </c>
      <c r="F82" t="s">
        <v>11</v>
      </c>
    </row>
    <row r="83" spans="1:6" x14ac:dyDescent="0.25">
      <c r="A83">
        <v>5215</v>
      </c>
      <c r="B83" t="s">
        <v>86</v>
      </c>
      <c r="C83">
        <v>2</v>
      </c>
      <c r="D83">
        <v>73</v>
      </c>
      <c r="E83" t="s">
        <v>7</v>
      </c>
      <c r="F83" t="s">
        <v>11</v>
      </c>
    </row>
    <row r="84" spans="1:6" x14ac:dyDescent="0.25">
      <c r="A84">
        <v>5215</v>
      </c>
      <c r="B84" t="s">
        <v>86</v>
      </c>
      <c r="C84">
        <v>2</v>
      </c>
      <c r="D84">
        <v>74</v>
      </c>
      <c r="E84" t="s">
        <v>7</v>
      </c>
      <c r="F84" t="s">
        <v>11</v>
      </c>
    </row>
    <row r="85" spans="1:6" x14ac:dyDescent="0.25">
      <c r="A85">
        <v>5215</v>
      </c>
      <c r="B85" t="s">
        <v>86</v>
      </c>
      <c r="C85">
        <v>2</v>
      </c>
      <c r="D85">
        <v>75</v>
      </c>
      <c r="E85" t="s">
        <v>7</v>
      </c>
      <c r="F85" t="s">
        <v>11</v>
      </c>
    </row>
    <row r="86" spans="1:6" x14ac:dyDescent="0.25">
      <c r="A86">
        <v>5215</v>
      </c>
      <c r="B86" t="s">
        <v>86</v>
      </c>
      <c r="C86">
        <v>2</v>
      </c>
      <c r="D86">
        <v>76</v>
      </c>
      <c r="E86" t="s">
        <v>7</v>
      </c>
      <c r="F86" t="s">
        <v>11</v>
      </c>
    </row>
    <row r="87" spans="1:6" x14ac:dyDescent="0.25">
      <c r="A87">
        <v>5215</v>
      </c>
      <c r="B87" t="s">
        <v>86</v>
      </c>
      <c r="C87">
        <v>2</v>
      </c>
      <c r="D87">
        <v>77</v>
      </c>
      <c r="E87" t="s">
        <v>7</v>
      </c>
      <c r="F87" t="s">
        <v>11</v>
      </c>
    </row>
    <row r="88" spans="1:6" x14ac:dyDescent="0.25">
      <c r="A88">
        <v>5215</v>
      </c>
      <c r="B88" t="s">
        <v>86</v>
      </c>
      <c r="C88">
        <v>2</v>
      </c>
      <c r="D88">
        <v>78</v>
      </c>
      <c r="E88" t="s">
        <v>7</v>
      </c>
      <c r="F88" t="s">
        <v>11</v>
      </c>
    </row>
    <row r="89" spans="1:6" x14ac:dyDescent="0.25">
      <c r="A89">
        <v>5215</v>
      </c>
      <c r="B89" t="s">
        <v>86</v>
      </c>
      <c r="C89">
        <v>2</v>
      </c>
      <c r="D89">
        <v>79</v>
      </c>
      <c r="E89" t="s">
        <v>7</v>
      </c>
      <c r="F89" t="s">
        <v>11</v>
      </c>
    </row>
    <row r="90" spans="1:6" x14ac:dyDescent="0.25">
      <c r="A90">
        <v>5215</v>
      </c>
      <c r="B90" t="s">
        <v>86</v>
      </c>
      <c r="C90">
        <v>2</v>
      </c>
      <c r="D90">
        <v>80</v>
      </c>
      <c r="E90" t="s">
        <v>7</v>
      </c>
      <c r="F90" t="s">
        <v>11</v>
      </c>
    </row>
    <row r="91" spans="1:6" x14ac:dyDescent="0.25">
      <c r="A91">
        <v>5215</v>
      </c>
      <c r="B91" t="s">
        <v>86</v>
      </c>
      <c r="C91">
        <v>2</v>
      </c>
      <c r="D91">
        <v>81</v>
      </c>
      <c r="E91" t="s">
        <v>7</v>
      </c>
      <c r="F91" t="s">
        <v>11</v>
      </c>
    </row>
    <row r="92" spans="1:6" x14ac:dyDescent="0.25">
      <c r="A92">
        <v>5215</v>
      </c>
      <c r="B92" t="s">
        <v>86</v>
      </c>
      <c r="C92">
        <v>2</v>
      </c>
      <c r="D92">
        <v>82</v>
      </c>
      <c r="E92" t="s">
        <v>7</v>
      </c>
      <c r="F92" t="s">
        <v>11</v>
      </c>
    </row>
    <row r="93" spans="1:6" x14ac:dyDescent="0.25">
      <c r="A93">
        <v>5215</v>
      </c>
      <c r="B93" t="s">
        <v>86</v>
      </c>
      <c r="C93">
        <v>2</v>
      </c>
      <c r="D93">
        <v>83</v>
      </c>
      <c r="E93" t="s">
        <v>7</v>
      </c>
      <c r="F93" t="s">
        <v>11</v>
      </c>
    </row>
    <row r="94" spans="1:6" x14ac:dyDescent="0.25">
      <c r="A94">
        <v>5215</v>
      </c>
      <c r="B94" t="s">
        <v>86</v>
      </c>
      <c r="C94">
        <v>2</v>
      </c>
      <c r="D94">
        <v>84</v>
      </c>
      <c r="E94" t="s">
        <v>7</v>
      </c>
      <c r="F94" t="s">
        <v>11</v>
      </c>
    </row>
    <row r="95" spans="1:6" x14ac:dyDescent="0.25">
      <c r="A95">
        <v>5215</v>
      </c>
      <c r="B95" t="s">
        <v>86</v>
      </c>
      <c r="C95">
        <v>2</v>
      </c>
      <c r="D95">
        <v>85</v>
      </c>
      <c r="E95" t="s">
        <v>7</v>
      </c>
      <c r="F95" t="s">
        <v>11</v>
      </c>
    </row>
    <row r="96" spans="1:6" x14ac:dyDescent="0.25">
      <c r="A96">
        <v>5215</v>
      </c>
      <c r="B96" t="s">
        <v>86</v>
      </c>
      <c r="C96">
        <v>2</v>
      </c>
      <c r="D96">
        <v>86</v>
      </c>
      <c r="E96" t="s">
        <v>7</v>
      </c>
      <c r="F96" t="s">
        <v>11</v>
      </c>
    </row>
    <row r="97" spans="1:6" x14ac:dyDescent="0.25">
      <c r="A97">
        <v>5215</v>
      </c>
      <c r="B97" t="s">
        <v>86</v>
      </c>
      <c r="C97">
        <v>2</v>
      </c>
      <c r="D97">
        <v>87</v>
      </c>
      <c r="E97" t="s">
        <v>7</v>
      </c>
      <c r="F97" t="s">
        <v>11</v>
      </c>
    </row>
    <row r="98" spans="1:6" x14ac:dyDescent="0.25">
      <c r="A98">
        <v>5215</v>
      </c>
      <c r="B98" t="s">
        <v>86</v>
      </c>
      <c r="C98">
        <v>2</v>
      </c>
      <c r="D98">
        <v>88</v>
      </c>
      <c r="E98" t="s">
        <v>7</v>
      </c>
      <c r="F98" t="s">
        <v>11</v>
      </c>
    </row>
    <row r="99" spans="1:6" x14ac:dyDescent="0.25">
      <c r="A99">
        <v>5215</v>
      </c>
      <c r="B99" t="s">
        <v>86</v>
      </c>
      <c r="C99">
        <v>2</v>
      </c>
      <c r="D99">
        <v>89</v>
      </c>
      <c r="E99" t="s">
        <v>7</v>
      </c>
      <c r="F99" t="s">
        <v>11</v>
      </c>
    </row>
    <row r="100" spans="1:6" x14ac:dyDescent="0.25">
      <c r="A100">
        <v>5215</v>
      </c>
      <c r="B100" t="s">
        <v>86</v>
      </c>
      <c r="C100">
        <v>2</v>
      </c>
      <c r="D100">
        <v>90</v>
      </c>
      <c r="E100" t="s">
        <v>7</v>
      </c>
      <c r="F100" t="s">
        <v>11</v>
      </c>
    </row>
    <row r="101" spans="1:6" x14ac:dyDescent="0.25">
      <c r="A101">
        <v>5215</v>
      </c>
      <c r="B101" t="s">
        <v>86</v>
      </c>
      <c r="C101">
        <v>2</v>
      </c>
      <c r="D101">
        <v>91</v>
      </c>
      <c r="E101" t="s">
        <v>7</v>
      </c>
      <c r="F101" t="s">
        <v>11</v>
      </c>
    </row>
    <row r="102" spans="1:6" x14ac:dyDescent="0.25">
      <c r="A102">
        <v>5215</v>
      </c>
      <c r="B102" t="s">
        <v>86</v>
      </c>
      <c r="C102">
        <v>2</v>
      </c>
      <c r="D102">
        <v>92</v>
      </c>
      <c r="E102" t="s">
        <v>7</v>
      </c>
      <c r="F102" t="s">
        <v>11</v>
      </c>
    </row>
    <row r="103" spans="1:6" x14ac:dyDescent="0.25">
      <c r="A103">
        <v>5215</v>
      </c>
      <c r="B103" t="s">
        <v>86</v>
      </c>
      <c r="C103">
        <v>2</v>
      </c>
      <c r="D103">
        <v>93</v>
      </c>
      <c r="E103" t="s">
        <v>7</v>
      </c>
      <c r="F103" t="s">
        <v>11</v>
      </c>
    </row>
    <row r="104" spans="1:6" x14ac:dyDescent="0.25">
      <c r="A104">
        <v>5215</v>
      </c>
      <c r="B104" t="s">
        <v>86</v>
      </c>
      <c r="C104">
        <v>2</v>
      </c>
      <c r="D104">
        <v>94</v>
      </c>
      <c r="E104" t="s">
        <v>7</v>
      </c>
      <c r="F104" t="s">
        <v>11</v>
      </c>
    </row>
    <row r="105" spans="1:6" x14ac:dyDescent="0.25">
      <c r="A105">
        <v>5215</v>
      </c>
      <c r="B105" t="s">
        <v>86</v>
      </c>
      <c r="C105">
        <v>2</v>
      </c>
      <c r="D105">
        <v>95</v>
      </c>
      <c r="E105" t="s">
        <v>7</v>
      </c>
      <c r="F105" t="s">
        <v>11</v>
      </c>
    </row>
    <row r="106" spans="1:6" x14ac:dyDescent="0.25">
      <c r="A106">
        <v>5215</v>
      </c>
      <c r="B106" t="s">
        <v>86</v>
      </c>
      <c r="C106">
        <v>2</v>
      </c>
      <c r="D106">
        <v>96</v>
      </c>
      <c r="E106" t="s">
        <v>7</v>
      </c>
      <c r="F106" t="s">
        <v>11</v>
      </c>
    </row>
    <row r="107" spans="1:6" x14ac:dyDescent="0.25">
      <c r="A107">
        <v>5215</v>
      </c>
      <c r="B107" t="s">
        <v>85</v>
      </c>
      <c r="C107">
        <v>2</v>
      </c>
      <c r="D107">
        <v>97</v>
      </c>
      <c r="E107" t="s">
        <v>7</v>
      </c>
      <c r="F107" t="s">
        <v>11</v>
      </c>
    </row>
    <row r="108" spans="1:6" x14ac:dyDescent="0.25">
      <c r="A108">
        <v>5215</v>
      </c>
      <c r="B108" t="s">
        <v>85</v>
      </c>
      <c r="C108">
        <v>2</v>
      </c>
      <c r="D108">
        <v>98</v>
      </c>
      <c r="E108" t="s">
        <v>7</v>
      </c>
      <c r="F108" t="s">
        <v>11</v>
      </c>
    </row>
    <row r="109" spans="1:6" x14ac:dyDescent="0.25">
      <c r="A109">
        <v>5215</v>
      </c>
      <c r="B109" t="s">
        <v>85</v>
      </c>
      <c r="C109">
        <v>2</v>
      </c>
      <c r="D109">
        <v>99</v>
      </c>
      <c r="E109" t="s">
        <v>7</v>
      </c>
      <c r="F109" t="s">
        <v>11</v>
      </c>
    </row>
    <row r="110" spans="1:6" x14ac:dyDescent="0.25">
      <c r="A110">
        <v>5215</v>
      </c>
      <c r="B110" t="s">
        <v>85</v>
      </c>
      <c r="C110">
        <v>2</v>
      </c>
      <c r="D110">
        <v>100</v>
      </c>
      <c r="E110" t="s">
        <v>7</v>
      </c>
      <c r="F110" t="s">
        <v>11</v>
      </c>
    </row>
    <row r="111" spans="1:6" x14ac:dyDescent="0.25">
      <c r="A111">
        <v>5215</v>
      </c>
      <c r="B111" t="s">
        <v>85</v>
      </c>
      <c r="C111">
        <v>2</v>
      </c>
      <c r="D111">
        <v>101</v>
      </c>
      <c r="E111" t="s">
        <v>7</v>
      </c>
      <c r="F111" t="s">
        <v>11</v>
      </c>
    </row>
    <row r="112" spans="1:6" x14ac:dyDescent="0.25">
      <c r="A112">
        <v>5215</v>
      </c>
      <c r="B112" t="s">
        <v>85</v>
      </c>
      <c r="C112">
        <v>2</v>
      </c>
      <c r="D112">
        <v>102</v>
      </c>
      <c r="E112" t="s">
        <v>7</v>
      </c>
      <c r="F112" t="s">
        <v>11</v>
      </c>
    </row>
    <row r="113" spans="1:6" x14ac:dyDescent="0.25">
      <c r="A113">
        <v>5215</v>
      </c>
      <c r="B113" t="s">
        <v>85</v>
      </c>
      <c r="C113">
        <v>2</v>
      </c>
      <c r="D113">
        <v>103</v>
      </c>
      <c r="E113" t="s">
        <v>7</v>
      </c>
      <c r="F113" t="s">
        <v>11</v>
      </c>
    </row>
    <row r="114" spans="1:6" x14ac:dyDescent="0.25">
      <c r="A114">
        <v>5215</v>
      </c>
      <c r="B114" t="s">
        <v>85</v>
      </c>
      <c r="C114">
        <v>2</v>
      </c>
      <c r="D114">
        <v>104</v>
      </c>
      <c r="E114" t="s">
        <v>7</v>
      </c>
      <c r="F114" t="s">
        <v>11</v>
      </c>
    </row>
    <row r="115" spans="1:6" x14ac:dyDescent="0.25">
      <c r="A115">
        <v>5215</v>
      </c>
      <c r="B115" t="s">
        <v>85</v>
      </c>
      <c r="C115">
        <v>2</v>
      </c>
      <c r="D115">
        <v>105</v>
      </c>
      <c r="E115" t="s">
        <v>7</v>
      </c>
      <c r="F115" t="s">
        <v>11</v>
      </c>
    </row>
    <row r="116" spans="1:6" x14ac:dyDescent="0.25">
      <c r="A116">
        <v>5215</v>
      </c>
      <c r="B116" t="s">
        <v>85</v>
      </c>
      <c r="C116">
        <v>2</v>
      </c>
      <c r="D116">
        <v>106</v>
      </c>
      <c r="E116" t="s">
        <v>7</v>
      </c>
      <c r="F116" t="s">
        <v>11</v>
      </c>
    </row>
    <row r="117" spans="1:6" x14ac:dyDescent="0.25">
      <c r="A117">
        <v>5215</v>
      </c>
      <c r="B117" t="s">
        <v>85</v>
      </c>
      <c r="C117">
        <v>2</v>
      </c>
      <c r="D117">
        <v>107</v>
      </c>
      <c r="E117" t="s">
        <v>7</v>
      </c>
      <c r="F117" t="s">
        <v>11</v>
      </c>
    </row>
    <row r="118" spans="1:6" x14ac:dyDescent="0.25">
      <c r="A118">
        <v>5215</v>
      </c>
      <c r="B118" t="s">
        <v>8</v>
      </c>
      <c r="C118">
        <v>1</v>
      </c>
      <c r="D118">
        <v>108</v>
      </c>
      <c r="E118" t="s">
        <v>9</v>
      </c>
      <c r="F118" t="s">
        <v>11</v>
      </c>
    </row>
    <row r="119" spans="1:6" x14ac:dyDescent="0.25">
      <c r="A119">
        <v>5215</v>
      </c>
      <c r="B119" t="s">
        <v>8</v>
      </c>
      <c r="C119">
        <v>1</v>
      </c>
      <c r="D119">
        <v>109</v>
      </c>
      <c r="E119" t="s">
        <v>9</v>
      </c>
      <c r="F119" t="s">
        <v>11</v>
      </c>
    </row>
    <row r="120" spans="1:6" x14ac:dyDescent="0.25">
      <c r="A120">
        <v>5215</v>
      </c>
      <c r="B120" t="s">
        <v>8</v>
      </c>
      <c r="C120">
        <v>1</v>
      </c>
      <c r="D120">
        <v>110</v>
      </c>
      <c r="E120" t="s">
        <v>9</v>
      </c>
      <c r="F120" t="s">
        <v>11</v>
      </c>
    </row>
    <row r="121" spans="1:6" x14ac:dyDescent="0.25">
      <c r="A121">
        <v>5215</v>
      </c>
      <c r="B121" t="s">
        <v>8</v>
      </c>
      <c r="C121">
        <v>1</v>
      </c>
      <c r="D121">
        <v>111</v>
      </c>
      <c r="E121" t="s">
        <v>9</v>
      </c>
      <c r="F121" t="s">
        <v>11</v>
      </c>
    </row>
    <row r="122" spans="1:6" x14ac:dyDescent="0.25">
      <c r="A122">
        <v>5215</v>
      </c>
      <c r="B122" t="s">
        <v>8</v>
      </c>
      <c r="C122">
        <v>1</v>
      </c>
      <c r="D122">
        <v>112</v>
      </c>
      <c r="E122" t="s">
        <v>9</v>
      </c>
      <c r="F122" t="s">
        <v>11</v>
      </c>
    </row>
    <row r="123" spans="1:6" x14ac:dyDescent="0.25">
      <c r="A123">
        <v>5215</v>
      </c>
      <c r="B123" t="s">
        <v>8</v>
      </c>
      <c r="C123">
        <v>1</v>
      </c>
      <c r="D123">
        <v>113</v>
      </c>
      <c r="E123" t="s">
        <v>9</v>
      </c>
      <c r="F123" t="s">
        <v>11</v>
      </c>
    </row>
    <row r="124" spans="1:6" x14ac:dyDescent="0.25">
      <c r="A124">
        <v>5215</v>
      </c>
      <c r="B124" t="s">
        <v>8</v>
      </c>
      <c r="C124">
        <v>1</v>
      </c>
      <c r="D124">
        <v>114</v>
      </c>
      <c r="E124" t="s">
        <v>9</v>
      </c>
      <c r="F124" t="s">
        <v>11</v>
      </c>
    </row>
    <row r="125" spans="1:6" x14ac:dyDescent="0.25">
      <c r="A125">
        <v>5215</v>
      </c>
      <c r="B125" t="s">
        <v>8</v>
      </c>
      <c r="C125">
        <v>1</v>
      </c>
      <c r="D125">
        <v>115</v>
      </c>
      <c r="E125" t="s">
        <v>9</v>
      </c>
      <c r="F125" t="s">
        <v>11</v>
      </c>
    </row>
    <row r="126" spans="1:6" x14ac:dyDescent="0.25">
      <c r="A126">
        <v>5215</v>
      </c>
      <c r="B126" t="s">
        <v>8</v>
      </c>
      <c r="C126">
        <v>1</v>
      </c>
      <c r="D126">
        <v>116</v>
      </c>
      <c r="E126" t="s">
        <v>9</v>
      </c>
      <c r="F126" t="s">
        <v>11</v>
      </c>
    </row>
    <row r="127" spans="1:6" x14ac:dyDescent="0.25">
      <c r="A127">
        <v>5215</v>
      </c>
      <c r="B127" t="s">
        <v>8</v>
      </c>
      <c r="C127">
        <v>1</v>
      </c>
      <c r="D127">
        <v>117</v>
      </c>
      <c r="E127" t="s">
        <v>9</v>
      </c>
      <c r="F127" t="s">
        <v>11</v>
      </c>
    </row>
    <row r="128" spans="1:6" x14ac:dyDescent="0.25">
      <c r="A128">
        <v>5215</v>
      </c>
      <c r="B128" t="s">
        <v>8</v>
      </c>
      <c r="C128">
        <v>1</v>
      </c>
      <c r="D128">
        <v>118</v>
      </c>
      <c r="E128" t="s">
        <v>9</v>
      </c>
      <c r="F128" t="s">
        <v>11</v>
      </c>
    </row>
    <row r="129" spans="1:6" x14ac:dyDescent="0.25">
      <c r="A129">
        <v>5215</v>
      </c>
      <c r="B129" t="s">
        <v>8</v>
      </c>
      <c r="C129">
        <v>1</v>
      </c>
      <c r="D129">
        <v>119</v>
      </c>
      <c r="E129" t="s">
        <v>9</v>
      </c>
      <c r="F129" t="s">
        <v>11</v>
      </c>
    </row>
    <row r="130" spans="1:6" x14ac:dyDescent="0.25">
      <c r="A130">
        <v>5215</v>
      </c>
      <c r="B130" t="s">
        <v>8</v>
      </c>
      <c r="C130">
        <v>1</v>
      </c>
      <c r="D130">
        <v>120</v>
      </c>
      <c r="E130" t="s">
        <v>9</v>
      </c>
      <c r="F130" t="s">
        <v>11</v>
      </c>
    </row>
    <row r="131" spans="1:6" x14ac:dyDescent="0.25">
      <c r="A131">
        <v>5215</v>
      </c>
      <c r="B131" t="s">
        <v>8</v>
      </c>
      <c r="C131">
        <v>1</v>
      </c>
      <c r="D131">
        <v>121</v>
      </c>
      <c r="E131" t="s">
        <v>9</v>
      </c>
      <c r="F131" t="s">
        <v>11</v>
      </c>
    </row>
    <row r="132" spans="1:6" x14ac:dyDescent="0.25">
      <c r="A132">
        <v>5215</v>
      </c>
      <c r="B132" t="s">
        <v>8</v>
      </c>
      <c r="C132">
        <v>1</v>
      </c>
      <c r="D132">
        <v>122</v>
      </c>
      <c r="E132" t="s">
        <v>9</v>
      </c>
      <c r="F132" t="s">
        <v>11</v>
      </c>
    </row>
    <row r="133" spans="1:6" x14ac:dyDescent="0.25">
      <c r="A133">
        <v>5215</v>
      </c>
      <c r="B133" t="s">
        <v>8</v>
      </c>
      <c r="C133">
        <v>1</v>
      </c>
      <c r="D133">
        <v>123</v>
      </c>
      <c r="E133" t="s">
        <v>9</v>
      </c>
      <c r="F133" t="s">
        <v>11</v>
      </c>
    </row>
    <row r="134" spans="1:6" x14ac:dyDescent="0.25">
      <c r="A134">
        <v>5215</v>
      </c>
      <c r="B134" t="s">
        <v>8</v>
      </c>
      <c r="C134">
        <v>1</v>
      </c>
      <c r="D134">
        <v>124</v>
      </c>
      <c r="E134" t="s">
        <v>9</v>
      </c>
      <c r="F134" t="s">
        <v>11</v>
      </c>
    </row>
    <row r="135" spans="1:6" x14ac:dyDescent="0.25">
      <c r="A135">
        <v>5215</v>
      </c>
      <c r="B135" t="s">
        <v>8</v>
      </c>
      <c r="C135">
        <v>1</v>
      </c>
      <c r="D135">
        <v>125</v>
      </c>
      <c r="E135" t="s">
        <v>9</v>
      </c>
      <c r="F135" t="s">
        <v>11</v>
      </c>
    </row>
    <row r="136" spans="1:6" x14ac:dyDescent="0.25">
      <c r="A136">
        <v>5215</v>
      </c>
      <c r="B136" t="s">
        <v>8</v>
      </c>
      <c r="C136">
        <v>1</v>
      </c>
      <c r="D136">
        <v>126</v>
      </c>
      <c r="E136" t="s">
        <v>9</v>
      </c>
      <c r="F136" t="s">
        <v>11</v>
      </c>
    </row>
    <row r="137" spans="1:6" x14ac:dyDescent="0.25">
      <c r="A137">
        <v>5215</v>
      </c>
      <c r="B137" t="s">
        <v>8</v>
      </c>
      <c r="C137">
        <v>1</v>
      </c>
      <c r="D137">
        <v>127</v>
      </c>
      <c r="E137" t="s">
        <v>9</v>
      </c>
      <c r="F137" t="s">
        <v>11</v>
      </c>
    </row>
    <row r="138" spans="1:6" x14ac:dyDescent="0.25">
      <c r="A138">
        <v>5215</v>
      </c>
      <c r="B138" t="s">
        <v>8</v>
      </c>
      <c r="C138">
        <v>1</v>
      </c>
      <c r="D138">
        <v>128</v>
      </c>
      <c r="E138" t="s">
        <v>9</v>
      </c>
      <c r="F138" t="s">
        <v>11</v>
      </c>
    </row>
    <row r="139" spans="1:6" x14ac:dyDescent="0.25">
      <c r="A139">
        <v>5215</v>
      </c>
      <c r="B139" t="s">
        <v>8</v>
      </c>
      <c r="C139">
        <v>1</v>
      </c>
      <c r="D139">
        <v>129</v>
      </c>
      <c r="E139" t="s">
        <v>9</v>
      </c>
      <c r="F139" t="s">
        <v>11</v>
      </c>
    </row>
    <row r="140" spans="1:6" x14ac:dyDescent="0.25">
      <c r="A140">
        <v>5215</v>
      </c>
      <c r="B140" t="s">
        <v>8</v>
      </c>
      <c r="C140">
        <v>1</v>
      </c>
      <c r="D140">
        <v>130</v>
      </c>
      <c r="E140" t="s">
        <v>9</v>
      </c>
      <c r="F140" t="s">
        <v>11</v>
      </c>
    </row>
    <row r="141" spans="1:6" x14ac:dyDescent="0.25">
      <c r="A141">
        <v>5215</v>
      </c>
      <c r="B141" t="s">
        <v>8</v>
      </c>
      <c r="C141">
        <v>1</v>
      </c>
      <c r="D141">
        <v>131</v>
      </c>
      <c r="E141" t="s">
        <v>9</v>
      </c>
      <c r="F141" t="s">
        <v>11</v>
      </c>
    </row>
    <row r="142" spans="1:6" x14ac:dyDescent="0.25">
      <c r="A142">
        <v>5215</v>
      </c>
      <c r="B142" t="s">
        <v>8</v>
      </c>
      <c r="C142">
        <v>1</v>
      </c>
      <c r="D142">
        <v>132</v>
      </c>
      <c r="E142" t="s">
        <v>9</v>
      </c>
      <c r="F142" t="s">
        <v>11</v>
      </c>
    </row>
    <row r="143" spans="1:6" x14ac:dyDescent="0.25">
      <c r="A143">
        <v>5215</v>
      </c>
      <c r="B143" t="s">
        <v>8</v>
      </c>
      <c r="C143">
        <v>1</v>
      </c>
      <c r="D143">
        <v>133</v>
      </c>
      <c r="E143" t="s">
        <v>9</v>
      </c>
      <c r="F143" t="s">
        <v>11</v>
      </c>
    </row>
    <row r="144" spans="1:6" x14ac:dyDescent="0.25">
      <c r="A144">
        <v>5215</v>
      </c>
      <c r="B144" t="s">
        <v>8</v>
      </c>
      <c r="C144">
        <v>1</v>
      </c>
      <c r="D144">
        <v>134</v>
      </c>
      <c r="E144" t="s">
        <v>9</v>
      </c>
      <c r="F144" t="s">
        <v>11</v>
      </c>
    </row>
    <row r="145" spans="1:6" x14ac:dyDescent="0.25">
      <c r="A145">
        <v>5215</v>
      </c>
      <c r="B145" t="s">
        <v>8</v>
      </c>
      <c r="C145">
        <v>1</v>
      </c>
      <c r="D145">
        <v>135</v>
      </c>
      <c r="E145" t="s">
        <v>9</v>
      </c>
      <c r="F145" t="s">
        <v>11</v>
      </c>
    </row>
    <row r="146" spans="1:6" x14ac:dyDescent="0.25">
      <c r="A146">
        <v>5215</v>
      </c>
      <c r="B146" t="s">
        <v>8</v>
      </c>
      <c r="C146">
        <v>1</v>
      </c>
      <c r="D146">
        <v>136</v>
      </c>
      <c r="E146" t="s">
        <v>9</v>
      </c>
      <c r="F146" t="s">
        <v>11</v>
      </c>
    </row>
    <row r="147" spans="1:6" x14ac:dyDescent="0.25">
      <c r="A147">
        <v>5215</v>
      </c>
      <c r="B147" t="s">
        <v>8</v>
      </c>
      <c r="C147">
        <v>1</v>
      </c>
      <c r="D147">
        <v>137</v>
      </c>
      <c r="E147" t="s">
        <v>9</v>
      </c>
      <c r="F147" t="s">
        <v>11</v>
      </c>
    </row>
    <row r="148" spans="1:6" x14ac:dyDescent="0.25">
      <c r="A148">
        <v>5215</v>
      </c>
      <c r="B148" t="s">
        <v>8</v>
      </c>
      <c r="C148">
        <v>1</v>
      </c>
      <c r="D148">
        <v>138</v>
      </c>
      <c r="E148" t="s">
        <v>9</v>
      </c>
      <c r="F148" t="s">
        <v>11</v>
      </c>
    </row>
    <row r="149" spans="1:6" x14ac:dyDescent="0.25">
      <c r="A149">
        <v>5215</v>
      </c>
      <c r="B149" t="s">
        <v>8</v>
      </c>
      <c r="C149">
        <v>1</v>
      </c>
      <c r="D149">
        <v>139</v>
      </c>
      <c r="E149" t="s">
        <v>9</v>
      </c>
      <c r="F149" t="s">
        <v>11</v>
      </c>
    </row>
    <row r="150" spans="1:6" x14ac:dyDescent="0.25">
      <c r="A150">
        <v>5215</v>
      </c>
      <c r="B150" t="s">
        <v>8</v>
      </c>
      <c r="C150">
        <v>1</v>
      </c>
      <c r="D150">
        <v>140</v>
      </c>
      <c r="E150" t="s">
        <v>9</v>
      </c>
      <c r="F150" t="s">
        <v>11</v>
      </c>
    </row>
    <row r="151" spans="1:6" x14ac:dyDescent="0.25">
      <c r="A151">
        <v>5215</v>
      </c>
      <c r="B151" t="s">
        <v>8</v>
      </c>
      <c r="C151">
        <v>1</v>
      </c>
      <c r="D151">
        <v>141</v>
      </c>
      <c r="E151" t="s">
        <v>9</v>
      </c>
      <c r="F151" t="s">
        <v>11</v>
      </c>
    </row>
    <row r="152" spans="1:6" x14ac:dyDescent="0.25">
      <c r="A152">
        <v>5215</v>
      </c>
      <c r="B152" t="s">
        <v>8</v>
      </c>
      <c r="C152">
        <v>1</v>
      </c>
      <c r="D152">
        <v>142</v>
      </c>
      <c r="E152" t="s">
        <v>9</v>
      </c>
      <c r="F152" t="s">
        <v>11</v>
      </c>
    </row>
    <row r="153" spans="1:6" x14ac:dyDescent="0.25">
      <c r="A153">
        <v>5215</v>
      </c>
      <c r="B153" t="s">
        <v>8</v>
      </c>
      <c r="C153">
        <v>1</v>
      </c>
      <c r="D153">
        <v>143</v>
      </c>
      <c r="E153" t="s">
        <v>9</v>
      </c>
      <c r="F153" t="s">
        <v>11</v>
      </c>
    </row>
    <row r="154" spans="1:6" x14ac:dyDescent="0.25">
      <c r="A154">
        <v>5215</v>
      </c>
      <c r="B154" t="s">
        <v>8</v>
      </c>
      <c r="C154">
        <v>1</v>
      </c>
      <c r="D154">
        <v>144</v>
      </c>
      <c r="E154" t="s">
        <v>9</v>
      </c>
      <c r="F154" t="s">
        <v>11</v>
      </c>
    </row>
    <row r="155" spans="1:6" x14ac:dyDescent="0.25">
      <c r="A155">
        <v>5215</v>
      </c>
      <c r="B155" t="s">
        <v>8</v>
      </c>
      <c r="C155">
        <v>1</v>
      </c>
      <c r="D155">
        <v>145</v>
      </c>
      <c r="E155" t="s">
        <v>9</v>
      </c>
      <c r="F155" t="s">
        <v>11</v>
      </c>
    </row>
    <row r="156" spans="1:6" x14ac:dyDescent="0.25">
      <c r="A156">
        <v>5215</v>
      </c>
      <c r="B156" t="s">
        <v>8</v>
      </c>
      <c r="C156">
        <v>1</v>
      </c>
      <c r="D156">
        <v>146</v>
      </c>
      <c r="E156" t="s">
        <v>9</v>
      </c>
      <c r="F156" t="s">
        <v>11</v>
      </c>
    </row>
    <row r="157" spans="1:6" x14ac:dyDescent="0.25">
      <c r="A157">
        <v>5215</v>
      </c>
      <c r="B157" t="s">
        <v>8</v>
      </c>
      <c r="C157">
        <v>1</v>
      </c>
      <c r="D157">
        <v>147</v>
      </c>
      <c r="E157" t="s">
        <v>9</v>
      </c>
      <c r="F157" t="s">
        <v>11</v>
      </c>
    </row>
    <row r="158" spans="1:6" x14ac:dyDescent="0.25">
      <c r="A158">
        <v>5215</v>
      </c>
      <c r="B158" t="s">
        <v>8</v>
      </c>
      <c r="C158">
        <v>1</v>
      </c>
      <c r="D158">
        <v>148</v>
      </c>
      <c r="E158" t="s">
        <v>9</v>
      </c>
      <c r="F158" t="s">
        <v>11</v>
      </c>
    </row>
    <row r="159" spans="1:6" x14ac:dyDescent="0.25">
      <c r="A159">
        <v>5215</v>
      </c>
      <c r="B159" t="s">
        <v>8</v>
      </c>
      <c r="C159">
        <v>1</v>
      </c>
      <c r="D159">
        <v>149</v>
      </c>
      <c r="E159" t="s">
        <v>9</v>
      </c>
      <c r="F159" t="s">
        <v>11</v>
      </c>
    </row>
    <row r="160" spans="1:6" x14ac:dyDescent="0.25">
      <c r="A160">
        <v>5215</v>
      </c>
      <c r="B160" t="s">
        <v>8</v>
      </c>
      <c r="C160">
        <v>1</v>
      </c>
      <c r="D160">
        <v>150</v>
      </c>
      <c r="E160" t="s">
        <v>9</v>
      </c>
      <c r="F160" t="s">
        <v>11</v>
      </c>
    </row>
    <row r="161" spans="1:6" x14ac:dyDescent="0.25">
      <c r="A161">
        <v>5215</v>
      </c>
      <c r="B161" t="s">
        <v>8</v>
      </c>
      <c r="C161">
        <v>1</v>
      </c>
      <c r="D161">
        <v>151</v>
      </c>
      <c r="E161" t="s">
        <v>9</v>
      </c>
      <c r="F161" t="s">
        <v>11</v>
      </c>
    </row>
    <row r="162" spans="1:6" x14ac:dyDescent="0.25">
      <c r="A162">
        <v>5215</v>
      </c>
      <c r="B162" t="s">
        <v>8</v>
      </c>
      <c r="C162">
        <v>1</v>
      </c>
      <c r="D162">
        <v>152</v>
      </c>
      <c r="E162" t="s">
        <v>9</v>
      </c>
      <c r="F162" t="s">
        <v>11</v>
      </c>
    </row>
    <row r="163" spans="1:6" x14ac:dyDescent="0.25">
      <c r="A163">
        <v>5215</v>
      </c>
      <c r="B163" t="s">
        <v>8</v>
      </c>
      <c r="C163">
        <v>1</v>
      </c>
      <c r="D163">
        <v>153</v>
      </c>
      <c r="E163" t="s">
        <v>9</v>
      </c>
      <c r="F163" t="s">
        <v>11</v>
      </c>
    </row>
    <row r="164" spans="1:6" x14ac:dyDescent="0.25">
      <c r="A164">
        <v>5215</v>
      </c>
      <c r="B164" t="s">
        <v>8</v>
      </c>
      <c r="C164">
        <v>1</v>
      </c>
      <c r="D164">
        <v>154</v>
      </c>
      <c r="E164" t="s">
        <v>9</v>
      </c>
      <c r="F164" t="s">
        <v>11</v>
      </c>
    </row>
    <row r="165" spans="1:6" x14ac:dyDescent="0.25">
      <c r="A165">
        <v>5215</v>
      </c>
      <c r="B165" t="s">
        <v>8</v>
      </c>
      <c r="C165">
        <v>1</v>
      </c>
      <c r="D165">
        <v>155</v>
      </c>
      <c r="E165" t="s">
        <v>9</v>
      </c>
      <c r="F165" t="s">
        <v>11</v>
      </c>
    </row>
    <row r="166" spans="1:6" x14ac:dyDescent="0.25">
      <c r="A166">
        <v>5215</v>
      </c>
      <c r="B166" t="s">
        <v>8</v>
      </c>
      <c r="C166">
        <v>1</v>
      </c>
      <c r="D166">
        <v>156</v>
      </c>
      <c r="E166" t="s">
        <v>9</v>
      </c>
      <c r="F166" t="s">
        <v>11</v>
      </c>
    </row>
    <row r="167" spans="1:6" x14ac:dyDescent="0.25">
      <c r="A167">
        <v>5215</v>
      </c>
      <c r="B167" t="s">
        <v>8</v>
      </c>
      <c r="C167">
        <v>1</v>
      </c>
      <c r="D167">
        <v>157</v>
      </c>
      <c r="E167" t="s">
        <v>9</v>
      </c>
      <c r="F167" t="s">
        <v>11</v>
      </c>
    </row>
    <row r="168" spans="1:6" x14ac:dyDescent="0.25">
      <c r="A168">
        <v>5215</v>
      </c>
      <c r="B168" t="s">
        <v>8</v>
      </c>
      <c r="C168">
        <v>1</v>
      </c>
      <c r="D168">
        <v>158</v>
      </c>
      <c r="E168" t="s">
        <v>9</v>
      </c>
      <c r="F168" t="s">
        <v>11</v>
      </c>
    </row>
    <row r="169" spans="1:6" x14ac:dyDescent="0.25">
      <c r="A169">
        <v>5215</v>
      </c>
      <c r="B169" t="s">
        <v>8</v>
      </c>
      <c r="C169">
        <v>1</v>
      </c>
      <c r="D169">
        <v>159</v>
      </c>
      <c r="E169" t="s">
        <v>9</v>
      </c>
      <c r="F169" t="s">
        <v>11</v>
      </c>
    </row>
    <row r="170" spans="1:6" x14ac:dyDescent="0.25">
      <c r="A170">
        <v>5215</v>
      </c>
      <c r="B170" t="s">
        <v>8</v>
      </c>
      <c r="C170">
        <v>1</v>
      </c>
      <c r="D170">
        <v>160</v>
      </c>
      <c r="E170" t="s">
        <v>9</v>
      </c>
      <c r="F170" t="s">
        <v>11</v>
      </c>
    </row>
    <row r="171" spans="1:6" x14ac:dyDescent="0.25">
      <c r="A171">
        <v>5215</v>
      </c>
      <c r="B171" t="s">
        <v>8</v>
      </c>
      <c r="C171">
        <v>1</v>
      </c>
      <c r="D171">
        <v>161</v>
      </c>
      <c r="E171" t="s">
        <v>9</v>
      </c>
      <c r="F171" t="s">
        <v>11</v>
      </c>
    </row>
    <row r="172" spans="1:6" x14ac:dyDescent="0.25">
      <c r="A172">
        <v>5215</v>
      </c>
      <c r="B172" t="s">
        <v>8</v>
      </c>
      <c r="C172">
        <v>1</v>
      </c>
      <c r="D172">
        <v>162</v>
      </c>
      <c r="E172" t="s">
        <v>9</v>
      </c>
      <c r="F172" t="s">
        <v>11</v>
      </c>
    </row>
    <row r="173" spans="1:6" x14ac:dyDescent="0.25">
      <c r="A173">
        <v>5215</v>
      </c>
      <c r="B173" t="s">
        <v>8</v>
      </c>
      <c r="C173">
        <v>1</v>
      </c>
      <c r="D173">
        <v>163</v>
      </c>
      <c r="E173" t="s">
        <v>9</v>
      </c>
      <c r="F173" t="s">
        <v>11</v>
      </c>
    </row>
    <row r="174" spans="1:6" x14ac:dyDescent="0.25">
      <c r="A174">
        <v>5215</v>
      </c>
      <c r="B174" t="s">
        <v>8</v>
      </c>
      <c r="C174">
        <v>1</v>
      </c>
      <c r="D174">
        <v>164</v>
      </c>
      <c r="E174" t="s">
        <v>9</v>
      </c>
      <c r="F174" t="s">
        <v>11</v>
      </c>
    </row>
    <row r="175" spans="1:6" x14ac:dyDescent="0.25">
      <c r="A175">
        <v>5215</v>
      </c>
      <c r="B175" t="s">
        <v>8</v>
      </c>
      <c r="C175">
        <v>1</v>
      </c>
      <c r="D175">
        <v>165</v>
      </c>
      <c r="E175" t="s">
        <v>9</v>
      </c>
      <c r="F175" t="s">
        <v>11</v>
      </c>
    </row>
    <row r="176" spans="1:6" x14ac:dyDescent="0.25">
      <c r="A176">
        <v>5215</v>
      </c>
      <c r="B176" t="s">
        <v>8</v>
      </c>
      <c r="C176">
        <v>1</v>
      </c>
      <c r="D176">
        <v>166</v>
      </c>
      <c r="E176" t="s">
        <v>9</v>
      </c>
      <c r="F176" t="s">
        <v>11</v>
      </c>
    </row>
    <row r="177" spans="1:6" x14ac:dyDescent="0.25">
      <c r="A177">
        <v>5215</v>
      </c>
      <c r="B177" t="s">
        <v>8</v>
      </c>
      <c r="C177">
        <v>1</v>
      </c>
      <c r="D177">
        <v>167</v>
      </c>
      <c r="E177" t="s">
        <v>9</v>
      </c>
      <c r="F177" t="s">
        <v>11</v>
      </c>
    </row>
    <row r="178" spans="1:6" x14ac:dyDescent="0.25">
      <c r="A178">
        <v>5215</v>
      </c>
      <c r="B178" t="s">
        <v>8</v>
      </c>
      <c r="C178">
        <v>1</v>
      </c>
      <c r="D178">
        <v>168</v>
      </c>
      <c r="E178" t="s">
        <v>9</v>
      </c>
      <c r="F178" t="s">
        <v>11</v>
      </c>
    </row>
    <row r="179" spans="1:6" x14ac:dyDescent="0.25">
      <c r="A179">
        <v>5215</v>
      </c>
      <c r="B179" t="s">
        <v>8</v>
      </c>
      <c r="C179">
        <v>1</v>
      </c>
      <c r="D179">
        <v>169</v>
      </c>
      <c r="E179" t="s">
        <v>9</v>
      </c>
      <c r="F179" t="s">
        <v>11</v>
      </c>
    </row>
    <row r="180" spans="1:6" x14ac:dyDescent="0.25">
      <c r="A180">
        <v>5215</v>
      </c>
      <c r="B180" t="s">
        <v>8</v>
      </c>
      <c r="C180">
        <v>1</v>
      </c>
      <c r="D180">
        <v>170</v>
      </c>
      <c r="E180" t="s">
        <v>9</v>
      </c>
      <c r="F180" t="s">
        <v>11</v>
      </c>
    </row>
    <row r="181" spans="1:6" x14ac:dyDescent="0.25">
      <c r="A181">
        <v>5215</v>
      </c>
      <c r="B181" t="s">
        <v>8</v>
      </c>
      <c r="C181">
        <v>1</v>
      </c>
      <c r="D181">
        <v>171</v>
      </c>
      <c r="E181" t="s">
        <v>9</v>
      </c>
      <c r="F181" t="s">
        <v>11</v>
      </c>
    </row>
    <row r="182" spans="1:6" x14ac:dyDescent="0.25">
      <c r="A182">
        <v>5215</v>
      </c>
      <c r="B182" t="s">
        <v>8</v>
      </c>
      <c r="C182">
        <v>1</v>
      </c>
      <c r="D182">
        <v>172</v>
      </c>
      <c r="E182" t="s">
        <v>9</v>
      </c>
      <c r="F182" t="s">
        <v>11</v>
      </c>
    </row>
    <row r="183" spans="1:6" x14ac:dyDescent="0.25">
      <c r="A183">
        <v>5215</v>
      </c>
      <c r="B183" t="s">
        <v>8</v>
      </c>
      <c r="C183">
        <v>1</v>
      </c>
      <c r="D183">
        <v>173</v>
      </c>
      <c r="E183" t="s">
        <v>9</v>
      </c>
      <c r="F183" t="s">
        <v>11</v>
      </c>
    </row>
    <row r="184" spans="1:6" x14ac:dyDescent="0.25">
      <c r="A184">
        <v>5215</v>
      </c>
      <c r="B184" t="s">
        <v>8</v>
      </c>
      <c r="C184">
        <v>1</v>
      </c>
      <c r="D184">
        <v>174</v>
      </c>
      <c r="E184" t="s">
        <v>9</v>
      </c>
      <c r="F184" t="s">
        <v>11</v>
      </c>
    </row>
    <row r="185" spans="1:6" x14ac:dyDescent="0.25">
      <c r="A185">
        <v>5215</v>
      </c>
      <c r="B185" t="s">
        <v>8</v>
      </c>
      <c r="C185">
        <v>1</v>
      </c>
      <c r="D185">
        <v>175</v>
      </c>
      <c r="E185" t="s">
        <v>9</v>
      </c>
      <c r="F185" t="s">
        <v>11</v>
      </c>
    </row>
    <row r="186" spans="1:6" x14ac:dyDescent="0.25">
      <c r="A186">
        <v>5215</v>
      </c>
      <c r="B186" t="s">
        <v>8</v>
      </c>
      <c r="C186">
        <v>1</v>
      </c>
      <c r="D186">
        <v>176</v>
      </c>
      <c r="E186" t="s">
        <v>9</v>
      </c>
      <c r="F186" t="s">
        <v>11</v>
      </c>
    </row>
    <row r="187" spans="1:6" x14ac:dyDescent="0.25">
      <c r="A187">
        <v>5215</v>
      </c>
      <c r="B187" t="s">
        <v>8</v>
      </c>
      <c r="C187">
        <v>1</v>
      </c>
      <c r="D187">
        <v>177</v>
      </c>
      <c r="E187" t="s">
        <v>9</v>
      </c>
      <c r="F187" t="s">
        <v>11</v>
      </c>
    </row>
    <row r="188" spans="1:6" x14ac:dyDescent="0.25">
      <c r="A188">
        <v>5215</v>
      </c>
      <c r="B188" t="s">
        <v>8</v>
      </c>
      <c r="C188">
        <v>1</v>
      </c>
      <c r="D188">
        <v>178</v>
      </c>
      <c r="E188" t="s">
        <v>9</v>
      </c>
      <c r="F188" t="s">
        <v>11</v>
      </c>
    </row>
    <row r="189" spans="1:6" x14ac:dyDescent="0.25">
      <c r="A189">
        <v>5215</v>
      </c>
      <c r="B189" t="s">
        <v>8</v>
      </c>
      <c r="C189">
        <v>1</v>
      </c>
      <c r="D189">
        <v>179</v>
      </c>
      <c r="E189" t="s">
        <v>9</v>
      </c>
      <c r="F189" t="s">
        <v>11</v>
      </c>
    </row>
    <row r="190" spans="1:6" x14ac:dyDescent="0.25">
      <c r="A190">
        <v>5215</v>
      </c>
      <c r="B190" t="s">
        <v>8</v>
      </c>
      <c r="C190">
        <v>1</v>
      </c>
      <c r="D190">
        <v>180</v>
      </c>
      <c r="E190" t="s">
        <v>9</v>
      </c>
      <c r="F190" t="s">
        <v>11</v>
      </c>
    </row>
    <row r="191" spans="1:6" x14ac:dyDescent="0.25">
      <c r="A191">
        <v>5215</v>
      </c>
      <c r="B191" t="s">
        <v>8</v>
      </c>
      <c r="C191">
        <v>1</v>
      </c>
      <c r="D191">
        <v>181</v>
      </c>
      <c r="E191" t="s">
        <v>9</v>
      </c>
      <c r="F191" t="s">
        <v>11</v>
      </c>
    </row>
    <row r="192" spans="1:6" x14ac:dyDescent="0.25">
      <c r="A192">
        <v>5215</v>
      </c>
      <c r="B192" t="s">
        <v>8</v>
      </c>
      <c r="C192">
        <v>1</v>
      </c>
      <c r="D192">
        <v>182</v>
      </c>
      <c r="E192" t="s">
        <v>9</v>
      </c>
      <c r="F192" t="s">
        <v>11</v>
      </c>
    </row>
    <row r="193" spans="1:6" x14ac:dyDescent="0.25">
      <c r="A193">
        <v>5215</v>
      </c>
      <c r="B193" t="s">
        <v>8</v>
      </c>
      <c r="C193">
        <v>1</v>
      </c>
      <c r="D193">
        <v>183</v>
      </c>
      <c r="E193" t="s">
        <v>9</v>
      </c>
      <c r="F193" t="s">
        <v>11</v>
      </c>
    </row>
    <row r="194" spans="1:6" x14ac:dyDescent="0.25">
      <c r="A194">
        <v>5215</v>
      </c>
      <c r="B194" t="s">
        <v>8</v>
      </c>
      <c r="C194">
        <v>1</v>
      </c>
      <c r="D194">
        <v>184</v>
      </c>
      <c r="E194" t="s">
        <v>9</v>
      </c>
      <c r="F194" t="s">
        <v>11</v>
      </c>
    </row>
    <row r="195" spans="1:6" x14ac:dyDescent="0.25">
      <c r="A195">
        <v>5215</v>
      </c>
      <c r="B195" t="s">
        <v>8</v>
      </c>
      <c r="C195">
        <v>1</v>
      </c>
      <c r="D195">
        <v>185</v>
      </c>
      <c r="E195" t="s">
        <v>9</v>
      </c>
      <c r="F195" t="s">
        <v>11</v>
      </c>
    </row>
    <row r="196" spans="1:6" x14ac:dyDescent="0.25">
      <c r="A196">
        <v>5215</v>
      </c>
      <c r="B196" t="s">
        <v>8</v>
      </c>
      <c r="C196">
        <v>1</v>
      </c>
      <c r="D196">
        <v>186</v>
      </c>
      <c r="E196" t="s">
        <v>9</v>
      </c>
      <c r="F196" t="s">
        <v>11</v>
      </c>
    </row>
    <row r="197" spans="1:6" x14ac:dyDescent="0.25">
      <c r="A197">
        <v>5215</v>
      </c>
      <c r="B197" t="s">
        <v>8</v>
      </c>
      <c r="C197">
        <v>1</v>
      </c>
      <c r="D197">
        <v>187</v>
      </c>
      <c r="E197" t="s">
        <v>9</v>
      </c>
      <c r="F197" t="s">
        <v>11</v>
      </c>
    </row>
    <row r="198" spans="1:6" x14ac:dyDescent="0.25">
      <c r="A198">
        <v>5215</v>
      </c>
      <c r="B198" t="s">
        <v>8</v>
      </c>
      <c r="C198">
        <v>1</v>
      </c>
      <c r="D198">
        <v>188</v>
      </c>
      <c r="E198" t="s">
        <v>9</v>
      </c>
      <c r="F198" t="s">
        <v>11</v>
      </c>
    </row>
    <row r="199" spans="1:6" x14ac:dyDescent="0.25">
      <c r="A199">
        <v>5215</v>
      </c>
      <c r="B199" t="s">
        <v>8</v>
      </c>
      <c r="C199">
        <v>1</v>
      </c>
      <c r="D199">
        <v>189</v>
      </c>
      <c r="E199" t="s">
        <v>9</v>
      </c>
      <c r="F199" t="s">
        <v>11</v>
      </c>
    </row>
    <row r="200" spans="1:6" x14ac:dyDescent="0.25">
      <c r="A200">
        <v>5215</v>
      </c>
      <c r="B200" t="s">
        <v>8</v>
      </c>
      <c r="C200">
        <v>1</v>
      </c>
      <c r="D200">
        <v>190</v>
      </c>
      <c r="E200" t="s">
        <v>9</v>
      </c>
      <c r="F200" t="s">
        <v>11</v>
      </c>
    </row>
    <row r="201" spans="1:6" x14ac:dyDescent="0.25">
      <c r="A201">
        <v>5215</v>
      </c>
      <c r="B201" t="s">
        <v>8</v>
      </c>
      <c r="C201">
        <v>1</v>
      </c>
      <c r="D201">
        <v>191</v>
      </c>
      <c r="E201" t="s">
        <v>9</v>
      </c>
      <c r="F201" t="s">
        <v>11</v>
      </c>
    </row>
    <row r="202" spans="1:6" x14ac:dyDescent="0.25">
      <c r="A202">
        <v>5215</v>
      </c>
      <c r="B202" t="s">
        <v>8</v>
      </c>
      <c r="C202">
        <v>1</v>
      </c>
      <c r="D202">
        <v>192</v>
      </c>
      <c r="E202" t="s">
        <v>9</v>
      </c>
      <c r="F202" t="s">
        <v>11</v>
      </c>
    </row>
    <row r="203" spans="1:6" x14ac:dyDescent="0.25">
      <c r="A203">
        <v>5215</v>
      </c>
      <c r="B203" t="s">
        <v>8</v>
      </c>
      <c r="C203">
        <v>1</v>
      </c>
      <c r="D203">
        <v>193</v>
      </c>
      <c r="E203" t="s">
        <v>9</v>
      </c>
      <c r="F203" t="s">
        <v>11</v>
      </c>
    </row>
    <row r="204" spans="1:6" x14ac:dyDescent="0.25">
      <c r="A204">
        <v>5215</v>
      </c>
      <c r="B204" t="s">
        <v>8</v>
      </c>
      <c r="C204">
        <v>1</v>
      </c>
      <c r="D204">
        <v>194</v>
      </c>
      <c r="E204" t="s">
        <v>9</v>
      </c>
      <c r="F204" t="s">
        <v>11</v>
      </c>
    </row>
    <row r="205" spans="1:6" x14ac:dyDescent="0.25">
      <c r="A205">
        <v>5215</v>
      </c>
      <c r="B205" t="s">
        <v>8</v>
      </c>
      <c r="C205">
        <v>1</v>
      </c>
      <c r="D205">
        <v>195</v>
      </c>
      <c r="E205" t="s">
        <v>9</v>
      </c>
      <c r="F205" t="s">
        <v>11</v>
      </c>
    </row>
    <row r="206" spans="1:6" x14ac:dyDescent="0.25">
      <c r="A206">
        <v>5215</v>
      </c>
      <c r="B206" t="s">
        <v>8</v>
      </c>
      <c r="C206">
        <v>1</v>
      </c>
      <c r="D206">
        <v>196</v>
      </c>
      <c r="E206" t="s">
        <v>9</v>
      </c>
      <c r="F206" t="s">
        <v>11</v>
      </c>
    </row>
    <row r="207" spans="1:6" x14ac:dyDescent="0.25">
      <c r="A207">
        <v>5215</v>
      </c>
      <c r="B207" t="s">
        <v>8</v>
      </c>
      <c r="C207">
        <v>1</v>
      </c>
      <c r="D207">
        <v>197</v>
      </c>
      <c r="E207" t="s">
        <v>9</v>
      </c>
      <c r="F207" t="s">
        <v>11</v>
      </c>
    </row>
    <row r="208" spans="1:6" x14ac:dyDescent="0.25">
      <c r="A208">
        <v>5215</v>
      </c>
      <c r="B208" t="s">
        <v>8</v>
      </c>
      <c r="C208">
        <v>1</v>
      </c>
      <c r="D208">
        <v>198</v>
      </c>
      <c r="E208" t="s">
        <v>9</v>
      </c>
      <c r="F208" t="s">
        <v>11</v>
      </c>
    </row>
    <row r="209" spans="1:6" x14ac:dyDescent="0.25">
      <c r="A209">
        <v>5215</v>
      </c>
      <c r="B209" t="s">
        <v>8</v>
      </c>
      <c r="C209">
        <v>1</v>
      </c>
      <c r="D209">
        <v>199</v>
      </c>
      <c r="E209" t="s">
        <v>9</v>
      </c>
      <c r="F209" t="s">
        <v>11</v>
      </c>
    </row>
    <row r="210" spans="1:6" x14ac:dyDescent="0.25">
      <c r="A210">
        <v>5215</v>
      </c>
      <c r="B210" t="s">
        <v>8</v>
      </c>
      <c r="C210">
        <v>1</v>
      </c>
      <c r="D210">
        <v>200</v>
      </c>
      <c r="E210" t="s">
        <v>9</v>
      </c>
      <c r="F210" t="s">
        <v>11</v>
      </c>
    </row>
    <row r="211" spans="1:6" x14ac:dyDescent="0.25">
      <c r="A211">
        <v>5215</v>
      </c>
      <c r="B211" t="s">
        <v>8</v>
      </c>
      <c r="C211">
        <v>1</v>
      </c>
      <c r="D211">
        <v>201</v>
      </c>
      <c r="E211" t="s">
        <v>9</v>
      </c>
      <c r="F211" t="s">
        <v>11</v>
      </c>
    </row>
    <row r="212" spans="1:6" x14ac:dyDescent="0.25">
      <c r="A212">
        <v>5215</v>
      </c>
      <c r="B212" t="s">
        <v>8</v>
      </c>
      <c r="C212">
        <v>1</v>
      </c>
      <c r="D212">
        <v>202</v>
      </c>
      <c r="E212" t="s">
        <v>9</v>
      </c>
      <c r="F212" t="s">
        <v>11</v>
      </c>
    </row>
    <row r="213" spans="1:6" x14ac:dyDescent="0.25">
      <c r="A213">
        <v>5215</v>
      </c>
      <c r="B213" t="s">
        <v>8</v>
      </c>
      <c r="C213">
        <v>1</v>
      </c>
      <c r="D213">
        <v>203</v>
      </c>
      <c r="E213" t="s">
        <v>9</v>
      </c>
      <c r="F213" t="s">
        <v>11</v>
      </c>
    </row>
    <row r="214" spans="1:6" x14ac:dyDescent="0.25">
      <c r="A214">
        <v>5215</v>
      </c>
      <c r="B214" t="s">
        <v>8</v>
      </c>
      <c r="C214">
        <v>1</v>
      </c>
      <c r="D214">
        <v>204</v>
      </c>
      <c r="E214" t="s">
        <v>9</v>
      </c>
      <c r="F214" t="s">
        <v>11</v>
      </c>
    </row>
    <row r="215" spans="1:6" x14ac:dyDescent="0.25">
      <c r="A215">
        <v>5215</v>
      </c>
      <c r="B215" t="s">
        <v>8</v>
      </c>
      <c r="C215">
        <v>1</v>
      </c>
      <c r="D215">
        <v>205</v>
      </c>
      <c r="E215" t="s">
        <v>9</v>
      </c>
      <c r="F215" t="s">
        <v>11</v>
      </c>
    </row>
    <row r="216" spans="1:6" x14ac:dyDescent="0.25">
      <c r="A216">
        <v>5215</v>
      </c>
      <c r="B216" t="s">
        <v>8</v>
      </c>
      <c r="C216">
        <v>1</v>
      </c>
      <c r="D216">
        <v>206</v>
      </c>
      <c r="E216" t="s">
        <v>9</v>
      </c>
      <c r="F216" t="s">
        <v>11</v>
      </c>
    </row>
    <row r="217" spans="1:6" x14ac:dyDescent="0.25">
      <c r="A217">
        <v>5215</v>
      </c>
      <c r="B217" t="s">
        <v>8</v>
      </c>
      <c r="C217">
        <v>1</v>
      </c>
      <c r="D217">
        <v>207</v>
      </c>
      <c r="E217" t="s">
        <v>9</v>
      </c>
      <c r="F217" t="s">
        <v>11</v>
      </c>
    </row>
    <row r="218" spans="1:6" x14ac:dyDescent="0.25">
      <c r="A218">
        <v>5215</v>
      </c>
      <c r="B218" t="s">
        <v>8</v>
      </c>
      <c r="C218">
        <v>1</v>
      </c>
      <c r="D218">
        <v>208</v>
      </c>
      <c r="E218" t="s">
        <v>9</v>
      </c>
      <c r="F218" t="s">
        <v>11</v>
      </c>
    </row>
    <row r="219" spans="1:6" x14ac:dyDescent="0.25">
      <c r="A219">
        <v>5215</v>
      </c>
      <c r="B219" t="s">
        <v>8</v>
      </c>
      <c r="C219">
        <v>1</v>
      </c>
      <c r="D219">
        <v>209</v>
      </c>
      <c r="E219" t="s">
        <v>9</v>
      </c>
      <c r="F219" t="s">
        <v>11</v>
      </c>
    </row>
    <row r="220" spans="1:6" x14ac:dyDescent="0.25">
      <c r="A220">
        <v>5215</v>
      </c>
      <c r="B220" t="s">
        <v>10</v>
      </c>
      <c r="C220">
        <v>1</v>
      </c>
      <c r="D220">
        <v>210</v>
      </c>
      <c r="E220" t="s">
        <v>9</v>
      </c>
      <c r="F220" t="s">
        <v>11</v>
      </c>
    </row>
    <row r="221" spans="1:6" x14ac:dyDescent="0.25">
      <c r="A221">
        <v>5215</v>
      </c>
      <c r="B221" t="s">
        <v>10</v>
      </c>
      <c r="C221">
        <v>1</v>
      </c>
      <c r="D221">
        <v>211</v>
      </c>
      <c r="E221" t="s">
        <v>9</v>
      </c>
      <c r="F221" t="s">
        <v>11</v>
      </c>
    </row>
    <row r="222" spans="1:6" x14ac:dyDescent="0.25">
      <c r="A222">
        <v>5215</v>
      </c>
      <c r="B222" t="s">
        <v>8</v>
      </c>
      <c r="C222">
        <v>1</v>
      </c>
      <c r="D222">
        <v>212</v>
      </c>
      <c r="E222" t="s">
        <v>9</v>
      </c>
      <c r="F222" t="s">
        <v>11</v>
      </c>
    </row>
    <row r="223" spans="1:6" x14ac:dyDescent="0.25">
      <c r="A223">
        <v>5215</v>
      </c>
      <c r="B223" t="s">
        <v>8</v>
      </c>
      <c r="C223">
        <v>1</v>
      </c>
      <c r="D223">
        <v>213</v>
      </c>
      <c r="E223" t="s">
        <v>9</v>
      </c>
      <c r="F223" t="s">
        <v>11</v>
      </c>
    </row>
    <row r="224" spans="1:6" x14ac:dyDescent="0.25">
      <c r="A224">
        <v>5215</v>
      </c>
      <c r="B224" t="s">
        <v>8</v>
      </c>
      <c r="C224">
        <v>1</v>
      </c>
      <c r="D224">
        <v>214</v>
      </c>
      <c r="E224" t="s">
        <v>9</v>
      </c>
      <c r="F224" t="s">
        <v>11</v>
      </c>
    </row>
    <row r="225" spans="1:6" x14ac:dyDescent="0.25">
      <c r="A225">
        <v>5215</v>
      </c>
      <c r="B225" t="s">
        <v>8</v>
      </c>
      <c r="C225">
        <v>1</v>
      </c>
      <c r="D225">
        <v>215</v>
      </c>
      <c r="E225" t="s">
        <v>9</v>
      </c>
      <c r="F225" t="s">
        <v>11</v>
      </c>
    </row>
    <row r="226" spans="1:6" x14ac:dyDescent="0.25">
      <c r="A226">
        <v>5215</v>
      </c>
      <c r="B226" t="s">
        <v>8</v>
      </c>
      <c r="C226">
        <v>1</v>
      </c>
      <c r="D226">
        <v>216</v>
      </c>
      <c r="E226" t="s">
        <v>9</v>
      </c>
      <c r="F226" t="s">
        <v>11</v>
      </c>
    </row>
    <row r="227" spans="1:6" x14ac:dyDescent="0.25">
      <c r="A227">
        <v>5215</v>
      </c>
      <c r="B227" t="s">
        <v>8</v>
      </c>
      <c r="C227">
        <v>1</v>
      </c>
      <c r="D227">
        <v>217</v>
      </c>
      <c r="E227" t="s">
        <v>9</v>
      </c>
      <c r="F227" t="s">
        <v>11</v>
      </c>
    </row>
    <row r="228" spans="1:6" x14ac:dyDescent="0.25">
      <c r="A228">
        <v>5215</v>
      </c>
      <c r="B228" t="s">
        <v>8</v>
      </c>
      <c r="C228">
        <v>1</v>
      </c>
      <c r="D228">
        <v>218</v>
      </c>
      <c r="E228" t="s">
        <v>9</v>
      </c>
      <c r="F228" t="s">
        <v>11</v>
      </c>
    </row>
    <row r="229" spans="1:6" x14ac:dyDescent="0.25">
      <c r="A229">
        <v>5215</v>
      </c>
      <c r="B229" t="s">
        <v>8</v>
      </c>
      <c r="C229">
        <v>1</v>
      </c>
      <c r="D229">
        <v>219</v>
      </c>
      <c r="E229" t="s">
        <v>9</v>
      </c>
      <c r="F229" t="s">
        <v>11</v>
      </c>
    </row>
    <row r="230" spans="1:6" x14ac:dyDescent="0.25">
      <c r="A230">
        <v>5215</v>
      </c>
      <c r="B230" t="s">
        <v>8</v>
      </c>
      <c r="C230">
        <v>1</v>
      </c>
      <c r="D230">
        <v>220</v>
      </c>
      <c r="E230" t="s">
        <v>9</v>
      </c>
      <c r="F230" t="s">
        <v>11</v>
      </c>
    </row>
    <row r="231" spans="1:6" x14ac:dyDescent="0.25">
      <c r="A231">
        <v>5215</v>
      </c>
      <c r="B231" t="s">
        <v>8</v>
      </c>
      <c r="C231">
        <v>1</v>
      </c>
      <c r="D231">
        <v>221</v>
      </c>
      <c r="E231" t="s">
        <v>9</v>
      </c>
      <c r="F231" t="s">
        <v>11</v>
      </c>
    </row>
    <row r="232" spans="1:6" x14ac:dyDescent="0.25">
      <c r="A232">
        <v>5215</v>
      </c>
      <c r="B232" t="s">
        <v>8</v>
      </c>
      <c r="C232">
        <v>1</v>
      </c>
      <c r="D232">
        <v>222</v>
      </c>
      <c r="E232" t="s">
        <v>9</v>
      </c>
      <c r="F232" t="s">
        <v>11</v>
      </c>
    </row>
    <row r="233" spans="1:6" x14ac:dyDescent="0.25">
      <c r="A233">
        <v>5215</v>
      </c>
      <c r="B233" t="s">
        <v>8</v>
      </c>
      <c r="C233">
        <v>1</v>
      </c>
      <c r="D233">
        <v>223</v>
      </c>
      <c r="E233" t="s">
        <v>9</v>
      </c>
      <c r="F233" t="s">
        <v>11</v>
      </c>
    </row>
    <row r="234" spans="1:6" x14ac:dyDescent="0.25">
      <c r="A234">
        <v>5215</v>
      </c>
      <c r="B234" t="s">
        <v>8</v>
      </c>
      <c r="C234">
        <v>1</v>
      </c>
      <c r="D234">
        <v>224</v>
      </c>
      <c r="E234" t="s">
        <v>9</v>
      </c>
      <c r="F234" t="s">
        <v>11</v>
      </c>
    </row>
    <row r="235" spans="1:6" x14ac:dyDescent="0.25">
      <c r="A235">
        <v>5215</v>
      </c>
      <c r="B235" t="s">
        <v>8</v>
      </c>
      <c r="C235">
        <v>1</v>
      </c>
      <c r="D235">
        <v>225</v>
      </c>
      <c r="E235" t="s">
        <v>9</v>
      </c>
      <c r="F235" t="s">
        <v>11</v>
      </c>
    </row>
    <row r="236" spans="1:6" x14ac:dyDescent="0.25">
      <c r="A236">
        <v>5215</v>
      </c>
      <c r="B236" t="s">
        <v>8</v>
      </c>
      <c r="C236">
        <v>1</v>
      </c>
      <c r="D236">
        <v>226</v>
      </c>
      <c r="E236" t="s">
        <v>9</v>
      </c>
      <c r="F236" t="s">
        <v>11</v>
      </c>
    </row>
    <row r="237" spans="1:6" x14ac:dyDescent="0.25">
      <c r="A237">
        <v>5215</v>
      </c>
      <c r="B237" t="s">
        <v>8</v>
      </c>
      <c r="C237">
        <v>1</v>
      </c>
      <c r="D237">
        <v>227</v>
      </c>
      <c r="E237" t="s">
        <v>9</v>
      </c>
      <c r="F237" t="s">
        <v>11</v>
      </c>
    </row>
    <row r="238" spans="1:6" x14ac:dyDescent="0.25">
      <c r="A238">
        <v>5215</v>
      </c>
      <c r="B238" t="s">
        <v>8</v>
      </c>
      <c r="C238">
        <v>1</v>
      </c>
      <c r="D238">
        <v>228</v>
      </c>
      <c r="E238" t="s">
        <v>9</v>
      </c>
      <c r="F238" t="s">
        <v>11</v>
      </c>
    </row>
    <row r="239" spans="1:6" x14ac:dyDescent="0.25">
      <c r="A239">
        <v>5215</v>
      </c>
      <c r="B239" t="s">
        <v>8</v>
      </c>
      <c r="C239">
        <v>1</v>
      </c>
      <c r="D239">
        <v>229</v>
      </c>
      <c r="E239" t="s">
        <v>9</v>
      </c>
      <c r="F239" t="s">
        <v>11</v>
      </c>
    </row>
    <row r="240" spans="1:6" x14ac:dyDescent="0.25">
      <c r="A240">
        <v>5215</v>
      </c>
      <c r="B240" t="s">
        <v>8</v>
      </c>
      <c r="C240">
        <v>1</v>
      </c>
      <c r="D240">
        <v>230</v>
      </c>
      <c r="E240" t="s">
        <v>9</v>
      </c>
      <c r="F240" t="s">
        <v>11</v>
      </c>
    </row>
    <row r="241" spans="1:6" x14ac:dyDescent="0.25">
      <c r="A241">
        <v>5215</v>
      </c>
      <c r="B241" t="s">
        <v>8</v>
      </c>
      <c r="C241">
        <v>1</v>
      </c>
      <c r="D241">
        <v>231</v>
      </c>
      <c r="E241" t="s">
        <v>9</v>
      </c>
      <c r="F241" t="s">
        <v>11</v>
      </c>
    </row>
    <row r="242" spans="1:6" x14ac:dyDescent="0.25">
      <c r="A242">
        <v>5215</v>
      </c>
      <c r="B242" t="s">
        <v>8</v>
      </c>
      <c r="C242">
        <v>1</v>
      </c>
      <c r="D242">
        <v>232</v>
      </c>
      <c r="E242" t="s">
        <v>9</v>
      </c>
      <c r="F242" t="s">
        <v>11</v>
      </c>
    </row>
    <row r="243" spans="1:6" x14ac:dyDescent="0.25">
      <c r="A243">
        <v>5215</v>
      </c>
      <c r="B243" t="s">
        <v>8</v>
      </c>
      <c r="C243">
        <v>1</v>
      </c>
      <c r="D243">
        <v>233</v>
      </c>
      <c r="E243" t="s">
        <v>9</v>
      </c>
      <c r="F243" t="s">
        <v>11</v>
      </c>
    </row>
    <row r="244" spans="1:6" x14ac:dyDescent="0.25">
      <c r="A244">
        <v>5215</v>
      </c>
      <c r="B244" t="s">
        <v>8</v>
      </c>
      <c r="C244">
        <v>1</v>
      </c>
      <c r="D244">
        <v>234</v>
      </c>
      <c r="E244" t="s">
        <v>9</v>
      </c>
      <c r="F244" t="s">
        <v>11</v>
      </c>
    </row>
    <row r="245" spans="1:6" x14ac:dyDescent="0.25">
      <c r="A245">
        <v>5215</v>
      </c>
      <c r="B245" t="s">
        <v>8</v>
      </c>
      <c r="C245">
        <v>1</v>
      </c>
      <c r="D245">
        <v>235</v>
      </c>
      <c r="E245" t="s">
        <v>9</v>
      </c>
      <c r="F245" t="s">
        <v>11</v>
      </c>
    </row>
    <row r="246" spans="1:6" x14ac:dyDescent="0.25">
      <c r="A246">
        <v>5215</v>
      </c>
      <c r="B246" t="s">
        <v>8</v>
      </c>
      <c r="C246">
        <v>1</v>
      </c>
      <c r="D246">
        <v>236</v>
      </c>
      <c r="E246" t="s">
        <v>9</v>
      </c>
      <c r="F246" t="s">
        <v>11</v>
      </c>
    </row>
    <row r="247" spans="1:6" x14ac:dyDescent="0.25">
      <c r="A247">
        <v>5215</v>
      </c>
      <c r="B247" t="s">
        <v>8</v>
      </c>
      <c r="C247">
        <v>1</v>
      </c>
      <c r="D247">
        <v>237</v>
      </c>
      <c r="E247" t="s">
        <v>9</v>
      </c>
      <c r="F247" t="s">
        <v>11</v>
      </c>
    </row>
    <row r="248" spans="1:6" x14ac:dyDescent="0.25">
      <c r="A248">
        <v>5215</v>
      </c>
      <c r="B248" t="s">
        <v>8</v>
      </c>
      <c r="C248">
        <v>1</v>
      </c>
      <c r="D248">
        <v>238</v>
      </c>
      <c r="E248" t="s">
        <v>9</v>
      </c>
      <c r="F248" t="s">
        <v>11</v>
      </c>
    </row>
    <row r="249" spans="1:6" x14ac:dyDescent="0.25">
      <c r="A249">
        <v>5215</v>
      </c>
      <c r="B249" t="s">
        <v>8</v>
      </c>
      <c r="C249">
        <v>1</v>
      </c>
      <c r="D249">
        <v>239</v>
      </c>
      <c r="E249" t="s">
        <v>9</v>
      </c>
      <c r="F249" t="s">
        <v>11</v>
      </c>
    </row>
    <row r="250" spans="1:6" x14ac:dyDescent="0.25">
      <c r="A250">
        <v>5215</v>
      </c>
      <c r="B250" t="s">
        <v>8</v>
      </c>
      <c r="C250">
        <v>1</v>
      </c>
      <c r="D250">
        <v>240</v>
      </c>
      <c r="E250" t="s">
        <v>9</v>
      </c>
      <c r="F250" t="s">
        <v>11</v>
      </c>
    </row>
    <row r="251" spans="1:6" x14ac:dyDescent="0.25">
      <c r="A251">
        <v>5215</v>
      </c>
      <c r="B251" t="s">
        <v>8</v>
      </c>
      <c r="C251">
        <v>1</v>
      </c>
      <c r="D251">
        <v>241</v>
      </c>
      <c r="E251" t="s">
        <v>9</v>
      </c>
      <c r="F251" t="s">
        <v>11</v>
      </c>
    </row>
    <row r="252" spans="1:6" x14ac:dyDescent="0.25">
      <c r="A252">
        <v>5215</v>
      </c>
      <c r="B252" t="s">
        <v>8</v>
      </c>
      <c r="C252">
        <v>1</v>
      </c>
      <c r="D252">
        <v>242</v>
      </c>
      <c r="E252" t="s">
        <v>9</v>
      </c>
      <c r="F252" t="s">
        <v>11</v>
      </c>
    </row>
    <row r="253" spans="1:6" x14ac:dyDescent="0.25">
      <c r="A253">
        <v>5215</v>
      </c>
      <c r="B253" t="s">
        <v>8</v>
      </c>
      <c r="C253">
        <v>1</v>
      </c>
      <c r="D253">
        <v>243</v>
      </c>
      <c r="E253" t="s">
        <v>9</v>
      </c>
      <c r="F253" t="s">
        <v>11</v>
      </c>
    </row>
    <row r="254" spans="1:6" x14ac:dyDescent="0.25">
      <c r="A254">
        <v>5215</v>
      </c>
      <c r="B254" t="s">
        <v>8</v>
      </c>
      <c r="C254">
        <v>1</v>
      </c>
      <c r="D254">
        <v>244</v>
      </c>
      <c r="E254" t="s">
        <v>9</v>
      </c>
      <c r="F254" t="s">
        <v>11</v>
      </c>
    </row>
    <row r="255" spans="1:6" x14ac:dyDescent="0.25">
      <c r="A255">
        <v>5215</v>
      </c>
      <c r="B255" t="s">
        <v>8</v>
      </c>
      <c r="C255">
        <v>1</v>
      </c>
      <c r="D255">
        <v>245</v>
      </c>
      <c r="E255" t="s">
        <v>9</v>
      </c>
      <c r="F255" t="s">
        <v>11</v>
      </c>
    </row>
    <row r="256" spans="1:6" x14ac:dyDescent="0.25">
      <c r="A256">
        <v>5215</v>
      </c>
      <c r="B256" t="s">
        <v>8</v>
      </c>
      <c r="C256">
        <v>1</v>
      </c>
      <c r="D256">
        <v>246</v>
      </c>
      <c r="E256" t="s">
        <v>9</v>
      </c>
      <c r="F256" t="s">
        <v>11</v>
      </c>
    </row>
    <row r="257" spans="1:6" x14ac:dyDescent="0.25">
      <c r="A257">
        <v>5215</v>
      </c>
      <c r="B257" t="s">
        <v>8</v>
      </c>
      <c r="C257">
        <v>1</v>
      </c>
      <c r="D257">
        <v>247</v>
      </c>
      <c r="E257" t="s">
        <v>9</v>
      </c>
      <c r="F257" t="s">
        <v>11</v>
      </c>
    </row>
    <row r="258" spans="1:6" x14ac:dyDescent="0.25">
      <c r="A258">
        <v>5215</v>
      </c>
      <c r="B258" t="s">
        <v>8</v>
      </c>
      <c r="C258">
        <v>1</v>
      </c>
      <c r="D258">
        <v>248</v>
      </c>
      <c r="E258" t="s">
        <v>9</v>
      </c>
      <c r="F258" t="s">
        <v>11</v>
      </c>
    </row>
    <row r="259" spans="1:6" x14ac:dyDescent="0.25">
      <c r="A259">
        <v>5215</v>
      </c>
      <c r="B259" t="s">
        <v>8</v>
      </c>
      <c r="C259">
        <v>1</v>
      </c>
      <c r="D259">
        <v>249</v>
      </c>
      <c r="E259" t="s">
        <v>9</v>
      </c>
      <c r="F259" t="s">
        <v>11</v>
      </c>
    </row>
    <row r="260" spans="1:6" x14ac:dyDescent="0.25">
      <c r="A260">
        <v>5215</v>
      </c>
      <c r="B260" t="s">
        <v>8</v>
      </c>
      <c r="C260">
        <v>1</v>
      </c>
      <c r="D260">
        <v>250</v>
      </c>
      <c r="E260" t="s">
        <v>9</v>
      </c>
      <c r="F260" t="s">
        <v>11</v>
      </c>
    </row>
    <row r="261" spans="1:6" x14ac:dyDescent="0.25">
      <c r="A261">
        <v>5215</v>
      </c>
      <c r="B261" t="s">
        <v>8</v>
      </c>
      <c r="C261">
        <v>1</v>
      </c>
      <c r="D261">
        <v>251</v>
      </c>
      <c r="E261" t="s">
        <v>9</v>
      </c>
      <c r="F261" t="s">
        <v>11</v>
      </c>
    </row>
    <row r="262" spans="1:6" x14ac:dyDescent="0.25">
      <c r="A262">
        <v>5215</v>
      </c>
      <c r="B262" t="s">
        <v>8</v>
      </c>
      <c r="C262">
        <v>1</v>
      </c>
      <c r="D262">
        <v>252</v>
      </c>
      <c r="E262" t="s">
        <v>9</v>
      </c>
      <c r="F262" t="s">
        <v>11</v>
      </c>
    </row>
    <row r="263" spans="1:6" x14ac:dyDescent="0.25">
      <c r="A263">
        <v>5215</v>
      </c>
      <c r="B263" t="s">
        <v>8</v>
      </c>
      <c r="C263">
        <v>1</v>
      </c>
      <c r="D263">
        <v>253</v>
      </c>
      <c r="E263" t="s">
        <v>9</v>
      </c>
      <c r="F263" t="s">
        <v>11</v>
      </c>
    </row>
    <row r="264" spans="1:6" x14ac:dyDescent="0.25">
      <c r="A264">
        <v>5215</v>
      </c>
      <c r="B264" t="s">
        <v>8</v>
      </c>
      <c r="C264">
        <v>1</v>
      </c>
      <c r="D264">
        <v>254</v>
      </c>
      <c r="E264" t="s">
        <v>9</v>
      </c>
      <c r="F264" t="s">
        <v>11</v>
      </c>
    </row>
    <row r="265" spans="1:6" x14ac:dyDescent="0.25">
      <c r="A265">
        <v>5215</v>
      </c>
      <c r="B265" t="s">
        <v>8</v>
      </c>
      <c r="C265">
        <v>1</v>
      </c>
      <c r="D265">
        <v>255</v>
      </c>
      <c r="E265" t="s">
        <v>9</v>
      </c>
      <c r="F265" t="s">
        <v>11</v>
      </c>
    </row>
    <row r="266" spans="1:6" x14ac:dyDescent="0.25">
      <c r="A266">
        <v>5215</v>
      </c>
      <c r="B266" t="s">
        <v>8</v>
      </c>
      <c r="C266">
        <v>1</v>
      </c>
      <c r="D266">
        <v>256</v>
      </c>
      <c r="E266" t="s">
        <v>9</v>
      </c>
      <c r="F266" t="s">
        <v>11</v>
      </c>
    </row>
    <row r="267" spans="1:6" x14ac:dyDescent="0.25">
      <c r="A267">
        <v>5215</v>
      </c>
      <c r="B267" t="s">
        <v>8</v>
      </c>
      <c r="C267">
        <v>1</v>
      </c>
      <c r="D267">
        <v>257</v>
      </c>
      <c r="E267" t="s">
        <v>9</v>
      </c>
      <c r="F267" t="s">
        <v>11</v>
      </c>
    </row>
    <row r="268" spans="1:6" x14ac:dyDescent="0.25">
      <c r="A268">
        <v>5215</v>
      </c>
      <c r="B268" t="s">
        <v>8</v>
      </c>
      <c r="C268">
        <v>1</v>
      </c>
      <c r="D268">
        <v>258</v>
      </c>
      <c r="E268" t="s">
        <v>9</v>
      </c>
      <c r="F268" t="s">
        <v>11</v>
      </c>
    </row>
    <row r="269" spans="1:6" x14ac:dyDescent="0.25">
      <c r="A269">
        <v>5215</v>
      </c>
      <c r="B269" t="s">
        <v>8</v>
      </c>
      <c r="C269">
        <v>1</v>
      </c>
      <c r="D269">
        <v>259</v>
      </c>
      <c r="E269" t="s">
        <v>9</v>
      </c>
      <c r="F269" t="s">
        <v>11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8:AB269"/>
  <sheetViews>
    <sheetView workbookViewId="0"/>
  </sheetViews>
  <sheetFormatPr defaultRowHeight="13.2" x14ac:dyDescent="0.25"/>
  <cols>
    <col min="4" max="5" width="0" hidden="1" customWidth="1"/>
    <col min="6" max="6" width="11" hidden="1" customWidth="1"/>
    <col min="7" max="28" width="0" hidden="1" customWidth="1"/>
  </cols>
  <sheetData>
    <row r="8" spans="1:28" x14ac:dyDescent="0.25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5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5">
      <c r="A10" t="s">
        <v>0</v>
      </c>
      <c r="B10" t="s">
        <v>3</v>
      </c>
      <c r="C10" t="s">
        <v>4</v>
      </c>
    </row>
    <row r="11" spans="1:28" x14ac:dyDescent="0.25">
      <c r="A11" t="s">
        <v>1</v>
      </c>
      <c r="B11">
        <v>2</v>
      </c>
      <c r="C11">
        <v>1</v>
      </c>
      <c r="D11" s="1">
        <v>2453</v>
      </c>
      <c r="E11" s="1">
        <v>3313</v>
      </c>
      <c r="F11" s="8">
        <v>4341</v>
      </c>
    </row>
    <row r="12" spans="1:28" x14ac:dyDescent="0.25">
      <c r="A12" t="s">
        <v>1</v>
      </c>
      <c r="B12">
        <v>2</v>
      </c>
      <c r="C12">
        <v>2</v>
      </c>
      <c r="D12" s="1">
        <v>2408</v>
      </c>
      <c r="E12" s="1">
        <v>3215</v>
      </c>
      <c r="F12" s="8">
        <v>4289</v>
      </c>
    </row>
    <row r="13" spans="1:28" x14ac:dyDescent="0.25">
      <c r="A13" t="s">
        <v>1</v>
      </c>
      <c r="B13">
        <v>2</v>
      </c>
      <c r="C13">
        <v>3</v>
      </c>
      <c r="D13" s="1">
        <v>2388</v>
      </c>
      <c r="E13" s="1">
        <v>3220</v>
      </c>
      <c r="F13" s="8">
        <v>4277</v>
      </c>
    </row>
    <row r="14" spans="1:28" x14ac:dyDescent="0.25">
      <c r="A14" t="s">
        <v>1</v>
      </c>
      <c r="B14">
        <v>2</v>
      </c>
      <c r="C14">
        <v>4</v>
      </c>
      <c r="D14" s="1">
        <v>2139</v>
      </c>
      <c r="E14" s="1">
        <v>2984</v>
      </c>
      <c r="F14" s="8">
        <v>4009</v>
      </c>
    </row>
    <row r="15" spans="1:28" x14ac:dyDescent="0.25">
      <c r="A15" t="s">
        <v>1</v>
      </c>
      <c r="B15">
        <v>2</v>
      </c>
      <c r="C15">
        <v>5</v>
      </c>
      <c r="D15" s="1">
        <v>2473</v>
      </c>
      <c r="E15" s="1">
        <v>3367</v>
      </c>
      <c r="F15" s="8">
        <v>4352</v>
      </c>
    </row>
    <row r="16" spans="1:28" x14ac:dyDescent="0.25">
      <c r="A16" t="s">
        <v>1</v>
      </c>
      <c r="B16">
        <v>2</v>
      </c>
      <c r="C16">
        <v>6</v>
      </c>
      <c r="D16" s="1">
        <v>2183</v>
      </c>
      <c r="E16" s="1">
        <v>3115</v>
      </c>
      <c r="F16" s="8">
        <v>4158</v>
      </c>
    </row>
    <row r="17" spans="1:6" x14ac:dyDescent="0.25">
      <c r="A17" t="s">
        <v>1</v>
      </c>
      <c r="B17">
        <v>2</v>
      </c>
      <c r="C17">
        <v>7</v>
      </c>
      <c r="D17" s="1">
        <v>2433</v>
      </c>
      <c r="E17" s="1">
        <v>3275</v>
      </c>
      <c r="F17" s="8">
        <v>4343</v>
      </c>
    </row>
    <row r="18" spans="1:6" x14ac:dyDescent="0.25">
      <c r="A18" t="s">
        <v>1</v>
      </c>
      <c r="B18">
        <v>2</v>
      </c>
      <c r="C18">
        <v>8</v>
      </c>
      <c r="D18" s="1">
        <v>2410</v>
      </c>
      <c r="E18" s="1">
        <v>3288</v>
      </c>
      <c r="F18" s="8">
        <v>4296</v>
      </c>
    </row>
    <row r="19" spans="1:6" x14ac:dyDescent="0.25">
      <c r="A19" t="s">
        <v>1</v>
      </c>
      <c r="B19">
        <v>2</v>
      </c>
      <c r="C19">
        <v>9</v>
      </c>
      <c r="D19" s="1">
        <v>2477</v>
      </c>
      <c r="E19" s="1">
        <v>3394</v>
      </c>
      <c r="F19" s="8">
        <v>4500</v>
      </c>
    </row>
    <row r="20" spans="1:6" x14ac:dyDescent="0.25">
      <c r="A20" t="s">
        <v>1</v>
      </c>
      <c r="B20">
        <v>2</v>
      </c>
      <c r="C20">
        <v>10</v>
      </c>
      <c r="D20" s="1">
        <v>2471</v>
      </c>
      <c r="E20" s="1">
        <v>3310</v>
      </c>
      <c r="F20" s="8">
        <v>4277</v>
      </c>
    </row>
    <row r="21" spans="1:6" x14ac:dyDescent="0.25">
      <c r="A21" t="s">
        <v>1</v>
      </c>
      <c r="B21">
        <v>2</v>
      </c>
      <c r="C21">
        <v>11</v>
      </c>
      <c r="D21" s="1">
        <v>2568</v>
      </c>
      <c r="E21" s="1">
        <v>3356</v>
      </c>
      <c r="F21" s="8">
        <v>4379</v>
      </c>
    </row>
    <row r="22" spans="1:6" x14ac:dyDescent="0.25">
      <c r="A22" t="s">
        <v>1</v>
      </c>
      <c r="B22">
        <v>2</v>
      </c>
      <c r="C22">
        <v>12</v>
      </c>
      <c r="D22" s="1">
        <v>2275</v>
      </c>
      <c r="E22" s="1">
        <v>3087</v>
      </c>
      <c r="F22" s="8">
        <v>4099</v>
      </c>
    </row>
    <row r="23" spans="1:6" x14ac:dyDescent="0.25">
      <c r="A23" t="s">
        <v>1</v>
      </c>
      <c r="B23">
        <v>2</v>
      </c>
      <c r="C23">
        <v>13</v>
      </c>
      <c r="D23" s="1">
        <v>2329</v>
      </c>
      <c r="E23" s="1">
        <v>3189</v>
      </c>
      <c r="F23" s="8">
        <v>4183</v>
      </c>
    </row>
    <row r="24" spans="1:6" x14ac:dyDescent="0.25">
      <c r="A24" t="s">
        <v>1</v>
      </c>
      <c r="B24">
        <v>2</v>
      </c>
      <c r="C24">
        <v>14</v>
      </c>
      <c r="D24" s="1">
        <v>2820</v>
      </c>
      <c r="E24" s="1">
        <v>3831</v>
      </c>
      <c r="F24" s="8">
        <v>5060</v>
      </c>
    </row>
    <row r="25" spans="1:6" x14ac:dyDescent="0.25">
      <c r="A25" t="s">
        <v>1</v>
      </c>
      <c r="B25">
        <v>2</v>
      </c>
      <c r="C25">
        <v>15</v>
      </c>
      <c r="D25" s="1">
        <v>2842</v>
      </c>
      <c r="E25" s="1">
        <v>3814</v>
      </c>
      <c r="F25" s="8">
        <v>5041</v>
      </c>
    </row>
    <row r="26" spans="1:6" x14ac:dyDescent="0.25">
      <c r="A26" t="s">
        <v>1</v>
      </c>
      <c r="B26">
        <v>2</v>
      </c>
      <c r="C26">
        <v>16</v>
      </c>
      <c r="D26" s="1">
        <v>2826</v>
      </c>
      <c r="E26" s="1">
        <v>3836</v>
      </c>
      <c r="F26" s="8">
        <v>4972</v>
      </c>
    </row>
    <row r="27" spans="1:6" x14ac:dyDescent="0.25">
      <c r="A27" t="s">
        <v>1</v>
      </c>
      <c r="B27">
        <v>2</v>
      </c>
      <c r="C27">
        <v>17</v>
      </c>
      <c r="D27" s="1">
        <v>2815</v>
      </c>
      <c r="E27" s="1">
        <v>3763</v>
      </c>
      <c r="F27" s="8">
        <v>4983</v>
      </c>
    </row>
    <row r="28" spans="1:6" x14ac:dyDescent="0.25">
      <c r="A28" t="s">
        <v>1</v>
      </c>
      <c r="B28">
        <v>2</v>
      </c>
      <c r="C28">
        <v>18</v>
      </c>
      <c r="D28" s="1">
        <v>2703</v>
      </c>
      <c r="E28" s="1">
        <v>3676</v>
      </c>
      <c r="F28" s="8">
        <v>4838</v>
      </c>
    </row>
    <row r="29" spans="1:6" x14ac:dyDescent="0.25">
      <c r="A29" t="s">
        <v>1</v>
      </c>
      <c r="B29">
        <v>2</v>
      </c>
      <c r="C29">
        <v>19</v>
      </c>
      <c r="D29" s="1">
        <v>2617</v>
      </c>
      <c r="E29" s="1">
        <v>3564</v>
      </c>
      <c r="F29" s="8">
        <v>4705</v>
      </c>
    </row>
    <row r="30" spans="1:6" x14ac:dyDescent="0.25">
      <c r="A30" t="s">
        <v>1</v>
      </c>
      <c r="B30">
        <v>2</v>
      </c>
      <c r="C30">
        <v>20</v>
      </c>
      <c r="D30" s="1">
        <v>2620</v>
      </c>
      <c r="E30" s="1">
        <v>3471</v>
      </c>
      <c r="F30" s="8">
        <v>4582</v>
      </c>
    </row>
    <row r="31" spans="1:6" x14ac:dyDescent="0.25">
      <c r="A31" t="s">
        <v>1</v>
      </c>
      <c r="B31">
        <v>2</v>
      </c>
      <c r="C31">
        <v>21</v>
      </c>
      <c r="D31" s="1">
        <v>2480</v>
      </c>
      <c r="E31" s="1">
        <v>3431</v>
      </c>
      <c r="F31" s="8">
        <v>4498</v>
      </c>
    </row>
    <row r="32" spans="1:6" x14ac:dyDescent="0.25">
      <c r="A32" t="s">
        <v>1</v>
      </c>
      <c r="B32">
        <v>2</v>
      </c>
      <c r="C32">
        <v>22</v>
      </c>
      <c r="D32" s="1">
        <v>2530</v>
      </c>
      <c r="E32" s="1">
        <v>3469</v>
      </c>
      <c r="F32" s="8">
        <v>4593</v>
      </c>
    </row>
    <row r="33" spans="1:6" x14ac:dyDescent="0.25">
      <c r="A33" t="s">
        <v>1</v>
      </c>
      <c r="B33">
        <v>2</v>
      </c>
      <c r="C33">
        <v>23</v>
      </c>
      <c r="D33" s="1">
        <v>2651</v>
      </c>
      <c r="E33" s="1">
        <v>3566</v>
      </c>
      <c r="F33" s="8">
        <v>4752</v>
      </c>
    </row>
    <row r="34" spans="1:6" x14ac:dyDescent="0.25">
      <c r="A34" t="s">
        <v>1</v>
      </c>
      <c r="B34">
        <v>2</v>
      </c>
      <c r="C34">
        <v>24</v>
      </c>
      <c r="D34" s="1">
        <v>2464</v>
      </c>
      <c r="E34" s="1">
        <v>3462</v>
      </c>
      <c r="F34" s="8">
        <v>4674</v>
      </c>
    </row>
    <row r="35" spans="1:6" x14ac:dyDescent="0.25">
      <c r="A35" t="s">
        <v>1</v>
      </c>
      <c r="B35">
        <v>2</v>
      </c>
      <c r="C35">
        <v>25</v>
      </c>
      <c r="D35" s="1">
        <v>2457</v>
      </c>
      <c r="E35" s="1">
        <v>3417</v>
      </c>
      <c r="F35" s="8">
        <v>4560</v>
      </c>
    </row>
    <row r="36" spans="1:6" x14ac:dyDescent="0.25">
      <c r="A36" t="s">
        <v>1</v>
      </c>
      <c r="B36">
        <v>2</v>
      </c>
      <c r="C36">
        <v>26</v>
      </c>
      <c r="D36" s="1">
        <v>2612</v>
      </c>
      <c r="E36" s="1">
        <v>3592</v>
      </c>
      <c r="F36" s="8">
        <v>4756</v>
      </c>
    </row>
    <row r="37" spans="1:6" x14ac:dyDescent="0.25">
      <c r="A37" t="s">
        <v>1</v>
      </c>
      <c r="B37">
        <v>2</v>
      </c>
      <c r="C37">
        <v>27</v>
      </c>
      <c r="D37" s="1">
        <v>1901</v>
      </c>
      <c r="E37" s="1">
        <v>2281</v>
      </c>
      <c r="F37" s="8">
        <v>3377</v>
      </c>
    </row>
    <row r="38" spans="1:6" x14ac:dyDescent="0.25">
      <c r="A38" t="s">
        <v>1</v>
      </c>
      <c r="B38">
        <v>2</v>
      </c>
      <c r="C38">
        <v>28</v>
      </c>
      <c r="D38" s="1">
        <v>2681</v>
      </c>
      <c r="E38" s="1">
        <v>3644</v>
      </c>
      <c r="F38" s="8">
        <v>4832</v>
      </c>
    </row>
    <row r="39" spans="1:6" x14ac:dyDescent="0.25">
      <c r="A39" t="s">
        <v>1</v>
      </c>
      <c r="B39">
        <v>2</v>
      </c>
      <c r="C39">
        <v>29</v>
      </c>
      <c r="D39" s="1">
        <v>2399</v>
      </c>
      <c r="E39" s="1">
        <v>3279</v>
      </c>
      <c r="F39" s="8">
        <v>4425</v>
      </c>
    </row>
    <row r="40" spans="1:6" x14ac:dyDescent="0.25">
      <c r="A40" t="s">
        <v>1</v>
      </c>
      <c r="B40">
        <v>2</v>
      </c>
      <c r="C40">
        <v>30</v>
      </c>
      <c r="D40" s="1">
        <v>2553</v>
      </c>
      <c r="E40" s="3">
        <v>3502</v>
      </c>
      <c r="F40" s="9">
        <v>4640</v>
      </c>
    </row>
    <row r="41" spans="1:6" x14ac:dyDescent="0.25">
      <c r="A41" t="s">
        <v>1</v>
      </c>
      <c r="B41">
        <v>2</v>
      </c>
      <c r="C41">
        <v>31</v>
      </c>
      <c r="D41" s="1">
        <v>2622</v>
      </c>
      <c r="E41" s="1">
        <v>3562</v>
      </c>
      <c r="F41" s="8">
        <v>4717</v>
      </c>
    </row>
    <row r="42" spans="1:6" x14ac:dyDescent="0.25">
      <c r="A42" t="s">
        <v>1</v>
      </c>
      <c r="B42">
        <v>2</v>
      </c>
      <c r="C42">
        <v>32</v>
      </c>
      <c r="D42" s="1">
        <v>2514</v>
      </c>
      <c r="E42" s="1">
        <v>3446</v>
      </c>
      <c r="F42" s="8">
        <v>4541</v>
      </c>
    </row>
    <row r="43" spans="1:6" x14ac:dyDescent="0.25">
      <c r="A43" t="s">
        <v>1</v>
      </c>
      <c r="B43">
        <v>2</v>
      </c>
      <c r="C43">
        <v>33</v>
      </c>
      <c r="D43" s="1">
        <v>2276</v>
      </c>
      <c r="E43" s="1">
        <v>3165</v>
      </c>
      <c r="F43" s="8">
        <v>4270</v>
      </c>
    </row>
    <row r="44" spans="1:6" x14ac:dyDescent="0.25">
      <c r="A44" t="s">
        <v>1</v>
      </c>
      <c r="B44">
        <v>2</v>
      </c>
      <c r="C44">
        <v>34</v>
      </c>
      <c r="D44" s="1">
        <v>2677</v>
      </c>
      <c r="E44" s="1">
        <v>3397</v>
      </c>
      <c r="F44" s="8">
        <v>4501</v>
      </c>
    </row>
    <row r="45" spans="1:6" x14ac:dyDescent="0.25">
      <c r="A45" t="s">
        <v>1</v>
      </c>
      <c r="B45">
        <v>2</v>
      </c>
      <c r="C45">
        <v>35</v>
      </c>
      <c r="D45" s="1">
        <v>2093</v>
      </c>
      <c r="E45" s="1">
        <v>2934</v>
      </c>
      <c r="F45" s="8">
        <v>4070</v>
      </c>
    </row>
    <row r="46" spans="1:6" x14ac:dyDescent="0.25">
      <c r="A46" t="s">
        <v>1</v>
      </c>
      <c r="B46">
        <v>2</v>
      </c>
      <c r="C46">
        <v>36</v>
      </c>
      <c r="D46" s="1">
        <v>2463</v>
      </c>
      <c r="E46" s="1">
        <v>3680</v>
      </c>
      <c r="F46" s="8">
        <v>4734</v>
      </c>
    </row>
    <row r="47" spans="1:6" x14ac:dyDescent="0.25">
      <c r="A47" t="s">
        <v>1</v>
      </c>
      <c r="B47">
        <v>2</v>
      </c>
      <c r="C47">
        <v>37</v>
      </c>
      <c r="D47" s="1">
        <v>2604</v>
      </c>
      <c r="E47" s="1">
        <v>3581</v>
      </c>
      <c r="F47" s="8">
        <v>4692</v>
      </c>
    </row>
    <row r="48" spans="1:6" x14ac:dyDescent="0.25">
      <c r="A48" t="s">
        <v>1</v>
      </c>
      <c r="B48">
        <v>2</v>
      </c>
      <c r="C48">
        <v>38</v>
      </c>
      <c r="D48" s="1">
        <v>2582</v>
      </c>
      <c r="E48" s="1">
        <v>3502</v>
      </c>
      <c r="F48" s="8">
        <v>4626</v>
      </c>
    </row>
    <row r="49" spans="1:6" x14ac:dyDescent="0.25">
      <c r="A49" t="s">
        <v>1</v>
      </c>
      <c r="B49">
        <v>2</v>
      </c>
      <c r="C49">
        <v>39</v>
      </c>
      <c r="D49" s="1">
        <v>2470</v>
      </c>
      <c r="E49" s="1">
        <v>3148</v>
      </c>
      <c r="F49" s="8">
        <v>3174</v>
      </c>
    </row>
    <row r="50" spans="1:6" x14ac:dyDescent="0.25">
      <c r="A50" t="s">
        <v>1</v>
      </c>
      <c r="B50">
        <v>2</v>
      </c>
      <c r="C50">
        <v>40</v>
      </c>
      <c r="D50" s="1">
        <v>2302</v>
      </c>
      <c r="E50" s="1">
        <v>3237</v>
      </c>
      <c r="F50" s="8">
        <v>4341</v>
      </c>
    </row>
    <row r="51" spans="1:6" x14ac:dyDescent="0.25">
      <c r="A51" t="s">
        <v>1</v>
      </c>
      <c r="B51">
        <v>2</v>
      </c>
      <c r="C51">
        <v>41</v>
      </c>
      <c r="D51" s="1">
        <v>2563</v>
      </c>
      <c r="E51" s="1">
        <v>3493</v>
      </c>
      <c r="F51" s="8">
        <v>4542</v>
      </c>
    </row>
    <row r="52" spans="1:6" x14ac:dyDescent="0.25">
      <c r="A52" t="s">
        <v>1</v>
      </c>
      <c r="B52">
        <v>2</v>
      </c>
      <c r="C52">
        <v>42</v>
      </c>
      <c r="D52" s="1">
        <v>2537</v>
      </c>
      <c r="E52" s="1">
        <v>3471</v>
      </c>
      <c r="F52" s="8">
        <v>4585</v>
      </c>
    </row>
    <row r="53" spans="1:6" x14ac:dyDescent="0.25">
      <c r="A53" t="s">
        <v>1</v>
      </c>
      <c r="B53">
        <v>2</v>
      </c>
      <c r="C53">
        <v>43</v>
      </c>
      <c r="D53" s="1">
        <v>2474</v>
      </c>
      <c r="E53" s="1">
        <v>3360</v>
      </c>
      <c r="F53" s="8">
        <v>4369</v>
      </c>
    </row>
    <row r="54" spans="1:6" x14ac:dyDescent="0.25">
      <c r="A54" t="s">
        <v>1</v>
      </c>
      <c r="B54">
        <v>2</v>
      </c>
      <c r="C54">
        <v>44</v>
      </c>
      <c r="D54" s="1">
        <v>2574</v>
      </c>
      <c r="E54" s="1">
        <v>3494</v>
      </c>
      <c r="F54" s="8">
        <v>4622</v>
      </c>
    </row>
    <row r="55" spans="1:6" x14ac:dyDescent="0.25">
      <c r="A55" t="s">
        <v>1</v>
      </c>
      <c r="B55">
        <v>2</v>
      </c>
      <c r="C55">
        <v>45</v>
      </c>
      <c r="D55" s="1">
        <v>2648</v>
      </c>
      <c r="E55" s="1">
        <v>3591</v>
      </c>
      <c r="F55" s="8">
        <v>4712</v>
      </c>
    </row>
    <row r="56" spans="1:6" x14ac:dyDescent="0.25">
      <c r="A56" t="s">
        <v>1</v>
      </c>
      <c r="B56">
        <v>2</v>
      </c>
      <c r="C56">
        <v>46</v>
      </c>
      <c r="D56" s="1">
        <v>2606</v>
      </c>
      <c r="E56" s="1">
        <v>3547</v>
      </c>
      <c r="F56" s="8">
        <v>4684</v>
      </c>
    </row>
    <row r="57" spans="1:6" x14ac:dyDescent="0.25">
      <c r="A57" t="s">
        <v>1</v>
      </c>
      <c r="B57">
        <v>2</v>
      </c>
      <c r="C57">
        <v>47</v>
      </c>
      <c r="D57" s="1">
        <v>2562</v>
      </c>
      <c r="E57" s="1">
        <v>3486</v>
      </c>
      <c r="F57" s="8">
        <v>4618</v>
      </c>
    </row>
    <row r="58" spans="1:6" x14ac:dyDescent="0.25">
      <c r="A58" t="s">
        <v>1</v>
      </c>
      <c r="B58">
        <v>2</v>
      </c>
      <c r="C58">
        <v>48</v>
      </c>
      <c r="D58" s="1">
        <v>45</v>
      </c>
      <c r="E58" s="1">
        <v>68</v>
      </c>
      <c r="F58" s="8">
        <v>84</v>
      </c>
    </row>
    <row r="59" spans="1:6" x14ac:dyDescent="0.25">
      <c r="A59" t="s">
        <v>1</v>
      </c>
      <c r="B59">
        <v>2</v>
      </c>
      <c r="C59">
        <v>49</v>
      </c>
      <c r="D59" s="1">
        <v>2402</v>
      </c>
      <c r="E59" s="1">
        <v>3424</v>
      </c>
      <c r="F59" s="8">
        <v>4593</v>
      </c>
    </row>
    <row r="60" spans="1:6" x14ac:dyDescent="0.25">
      <c r="A60" t="s">
        <v>1</v>
      </c>
      <c r="B60">
        <v>2</v>
      </c>
      <c r="C60">
        <v>50</v>
      </c>
      <c r="D60" s="1">
        <v>2766</v>
      </c>
      <c r="E60" s="1">
        <v>3788</v>
      </c>
      <c r="F60" s="8">
        <v>5020</v>
      </c>
    </row>
    <row r="61" spans="1:6" x14ac:dyDescent="0.25">
      <c r="A61" t="s">
        <v>1</v>
      </c>
      <c r="B61">
        <v>2</v>
      </c>
      <c r="C61">
        <v>51</v>
      </c>
      <c r="D61" s="1">
        <v>2770</v>
      </c>
      <c r="E61" s="1">
        <v>3812</v>
      </c>
      <c r="F61" s="8">
        <v>4976</v>
      </c>
    </row>
    <row r="62" spans="1:6" x14ac:dyDescent="0.25">
      <c r="A62" t="s">
        <v>1</v>
      </c>
      <c r="B62">
        <v>2</v>
      </c>
      <c r="C62">
        <v>52</v>
      </c>
      <c r="D62" s="1">
        <v>2830</v>
      </c>
      <c r="E62" s="1">
        <v>3854</v>
      </c>
      <c r="F62" s="8">
        <v>5081</v>
      </c>
    </row>
    <row r="63" spans="1:6" x14ac:dyDescent="0.25">
      <c r="A63" t="s">
        <v>1</v>
      </c>
      <c r="B63">
        <v>2</v>
      </c>
      <c r="C63">
        <v>53</v>
      </c>
      <c r="D63" s="1">
        <v>2693</v>
      </c>
      <c r="E63" s="1">
        <v>3680</v>
      </c>
      <c r="F63" s="8">
        <v>4626</v>
      </c>
    </row>
    <row r="64" spans="1:6" x14ac:dyDescent="0.25">
      <c r="A64" t="s">
        <v>1</v>
      </c>
      <c r="B64">
        <v>2</v>
      </c>
      <c r="C64">
        <v>54</v>
      </c>
      <c r="D64" s="1">
        <v>2730</v>
      </c>
      <c r="E64" s="1">
        <v>3745</v>
      </c>
      <c r="F64" s="8">
        <v>4922</v>
      </c>
    </row>
    <row r="65" spans="1:6" x14ac:dyDescent="0.25">
      <c r="A65" t="s">
        <v>1</v>
      </c>
      <c r="B65">
        <v>2</v>
      </c>
      <c r="C65">
        <v>55</v>
      </c>
      <c r="D65" s="1">
        <v>2779</v>
      </c>
      <c r="E65" s="1">
        <v>3775</v>
      </c>
      <c r="F65" s="8">
        <v>4972</v>
      </c>
    </row>
    <row r="66" spans="1:6" x14ac:dyDescent="0.25">
      <c r="A66" t="s">
        <v>1</v>
      </c>
      <c r="B66">
        <v>2</v>
      </c>
      <c r="C66">
        <v>56</v>
      </c>
      <c r="D66" s="1">
        <v>2655</v>
      </c>
      <c r="E66" s="1">
        <v>3627</v>
      </c>
      <c r="F66" s="8">
        <v>4724</v>
      </c>
    </row>
    <row r="67" spans="1:6" x14ac:dyDescent="0.25">
      <c r="A67" t="s">
        <v>1</v>
      </c>
      <c r="B67">
        <v>2</v>
      </c>
      <c r="C67">
        <v>57</v>
      </c>
      <c r="D67" s="1">
        <v>2782</v>
      </c>
      <c r="E67" s="1">
        <v>3817</v>
      </c>
      <c r="F67" s="8">
        <v>5013</v>
      </c>
    </row>
    <row r="68" spans="1:6" x14ac:dyDescent="0.25">
      <c r="A68" t="s">
        <v>1</v>
      </c>
      <c r="B68">
        <v>2</v>
      </c>
      <c r="C68">
        <v>58</v>
      </c>
      <c r="D68" s="1">
        <v>2723</v>
      </c>
      <c r="E68" s="1">
        <v>3745</v>
      </c>
      <c r="F68" s="8">
        <v>4848</v>
      </c>
    </row>
    <row r="69" spans="1:6" x14ac:dyDescent="0.25">
      <c r="A69" t="s">
        <v>1</v>
      </c>
      <c r="B69">
        <v>2</v>
      </c>
      <c r="C69">
        <v>59</v>
      </c>
      <c r="D69" s="1">
        <v>2545</v>
      </c>
      <c r="E69" s="1">
        <v>3475</v>
      </c>
      <c r="F69" s="8">
        <v>4493</v>
      </c>
    </row>
    <row r="70" spans="1:6" x14ac:dyDescent="0.25">
      <c r="A70" t="s">
        <v>1</v>
      </c>
      <c r="B70">
        <v>2</v>
      </c>
      <c r="C70">
        <v>60</v>
      </c>
      <c r="D70" s="1">
        <v>2628</v>
      </c>
      <c r="E70" s="1">
        <v>3627</v>
      </c>
      <c r="F70" s="8">
        <v>4704</v>
      </c>
    </row>
    <row r="71" spans="1:6" x14ac:dyDescent="0.25">
      <c r="A71" t="s">
        <v>1</v>
      </c>
      <c r="B71">
        <v>2</v>
      </c>
      <c r="C71">
        <v>61</v>
      </c>
      <c r="D71" s="1">
        <v>2298</v>
      </c>
      <c r="E71" s="1">
        <v>3249</v>
      </c>
      <c r="F71" s="8">
        <v>4185</v>
      </c>
    </row>
    <row r="72" spans="1:6" x14ac:dyDescent="0.25">
      <c r="A72" t="s">
        <v>1</v>
      </c>
      <c r="B72">
        <v>2</v>
      </c>
      <c r="C72">
        <v>62</v>
      </c>
      <c r="D72" s="1">
        <v>2647</v>
      </c>
      <c r="E72" s="1">
        <v>3649</v>
      </c>
      <c r="F72" s="8">
        <v>4786</v>
      </c>
    </row>
    <row r="73" spans="1:6" x14ac:dyDescent="0.25">
      <c r="A73" t="s">
        <v>1</v>
      </c>
      <c r="B73">
        <v>2</v>
      </c>
      <c r="C73">
        <v>63</v>
      </c>
      <c r="D73" s="1">
        <v>2484</v>
      </c>
      <c r="E73" s="1">
        <v>3483</v>
      </c>
      <c r="F73" s="8">
        <v>4528</v>
      </c>
    </row>
    <row r="74" spans="1:6" x14ac:dyDescent="0.25">
      <c r="A74" t="s">
        <v>1</v>
      </c>
      <c r="B74">
        <v>2</v>
      </c>
      <c r="C74">
        <v>64</v>
      </c>
      <c r="D74" s="1">
        <v>2638</v>
      </c>
      <c r="E74" s="1">
        <v>3556</v>
      </c>
      <c r="F74" s="8">
        <v>4702</v>
      </c>
    </row>
    <row r="75" spans="1:6" x14ac:dyDescent="0.25">
      <c r="A75" t="s">
        <v>1</v>
      </c>
      <c r="B75">
        <v>2</v>
      </c>
      <c r="C75">
        <v>65</v>
      </c>
      <c r="D75" s="1">
        <v>2289</v>
      </c>
      <c r="E75" s="1">
        <v>3165</v>
      </c>
      <c r="F75" s="8">
        <v>4185</v>
      </c>
    </row>
    <row r="76" spans="1:6" x14ac:dyDescent="0.25">
      <c r="A76" t="s">
        <v>1</v>
      </c>
      <c r="B76">
        <v>2</v>
      </c>
      <c r="C76">
        <v>66</v>
      </c>
      <c r="D76" s="1">
        <v>1927</v>
      </c>
      <c r="E76" s="1">
        <v>2614</v>
      </c>
      <c r="F76" s="8">
        <v>3565</v>
      </c>
    </row>
    <row r="77" spans="1:6" x14ac:dyDescent="0.25">
      <c r="A77" t="s">
        <v>1</v>
      </c>
      <c r="B77">
        <v>2</v>
      </c>
      <c r="C77">
        <v>67</v>
      </c>
      <c r="D77" s="1">
        <v>1487</v>
      </c>
      <c r="E77" s="1">
        <v>2400</v>
      </c>
      <c r="F77" s="8">
        <v>3495</v>
      </c>
    </row>
    <row r="78" spans="1:6" x14ac:dyDescent="0.25">
      <c r="A78" t="s">
        <v>1</v>
      </c>
      <c r="B78">
        <v>2</v>
      </c>
      <c r="C78">
        <v>68</v>
      </c>
      <c r="D78" s="1">
        <v>2510</v>
      </c>
      <c r="E78" s="1">
        <v>3436</v>
      </c>
      <c r="F78" s="8">
        <v>4513</v>
      </c>
    </row>
    <row r="79" spans="1:6" x14ac:dyDescent="0.25">
      <c r="A79" t="s">
        <v>1</v>
      </c>
      <c r="B79">
        <v>2</v>
      </c>
      <c r="C79">
        <v>69</v>
      </c>
      <c r="D79" s="1">
        <v>2461</v>
      </c>
      <c r="E79" s="1">
        <v>3329</v>
      </c>
      <c r="F79" s="8">
        <v>4394</v>
      </c>
    </row>
    <row r="80" spans="1:6" x14ac:dyDescent="0.25">
      <c r="A80" t="s">
        <v>1</v>
      </c>
      <c r="B80">
        <v>2</v>
      </c>
      <c r="C80">
        <v>70</v>
      </c>
      <c r="D80" s="1">
        <v>2411</v>
      </c>
      <c r="E80" s="1">
        <v>3270</v>
      </c>
      <c r="F80" s="8">
        <v>4155</v>
      </c>
    </row>
    <row r="81" spans="1:6" x14ac:dyDescent="0.25">
      <c r="A81" t="s">
        <v>1</v>
      </c>
      <c r="B81">
        <v>2</v>
      </c>
      <c r="C81">
        <v>71</v>
      </c>
      <c r="D81" s="1">
        <v>2547</v>
      </c>
      <c r="E81" s="1">
        <v>3510</v>
      </c>
      <c r="F81" s="8">
        <v>4063</v>
      </c>
    </row>
    <row r="82" spans="1:6" x14ac:dyDescent="0.25">
      <c r="A82" t="s">
        <v>1</v>
      </c>
      <c r="B82">
        <v>2</v>
      </c>
      <c r="C82">
        <v>72</v>
      </c>
      <c r="D82" s="1">
        <v>2605</v>
      </c>
      <c r="E82" s="1">
        <v>3572</v>
      </c>
      <c r="F82" s="8">
        <v>4660</v>
      </c>
    </row>
    <row r="83" spans="1:6" x14ac:dyDescent="0.25">
      <c r="A83" t="s">
        <v>1</v>
      </c>
      <c r="B83">
        <v>2</v>
      </c>
      <c r="C83">
        <v>73</v>
      </c>
      <c r="D83" s="1">
        <v>2621</v>
      </c>
      <c r="E83" s="1">
        <v>3553</v>
      </c>
      <c r="F83" s="8">
        <v>4681</v>
      </c>
    </row>
    <row r="84" spans="1:6" x14ac:dyDescent="0.25">
      <c r="A84" t="s">
        <v>1</v>
      </c>
      <c r="B84">
        <v>2</v>
      </c>
      <c r="C84">
        <v>74</v>
      </c>
      <c r="D84" s="1">
        <v>2135</v>
      </c>
      <c r="E84" s="1">
        <v>2947</v>
      </c>
      <c r="F84" s="8">
        <v>3995</v>
      </c>
    </row>
    <row r="85" spans="1:6" x14ac:dyDescent="0.25">
      <c r="A85" t="s">
        <v>1</v>
      </c>
      <c r="B85">
        <v>2</v>
      </c>
      <c r="C85">
        <v>75</v>
      </c>
      <c r="D85" s="1">
        <v>2411</v>
      </c>
      <c r="E85" s="1">
        <v>3306</v>
      </c>
      <c r="F85" s="8">
        <v>4332</v>
      </c>
    </row>
    <row r="86" spans="1:6" x14ac:dyDescent="0.25">
      <c r="A86" t="s">
        <v>1</v>
      </c>
      <c r="B86">
        <v>2</v>
      </c>
      <c r="C86">
        <v>76</v>
      </c>
      <c r="D86" s="1">
        <v>2433</v>
      </c>
      <c r="E86" s="1">
        <v>3350</v>
      </c>
      <c r="F86" s="8">
        <v>4368</v>
      </c>
    </row>
    <row r="87" spans="1:6" x14ac:dyDescent="0.25">
      <c r="A87" t="s">
        <v>1</v>
      </c>
      <c r="B87">
        <v>2</v>
      </c>
      <c r="C87">
        <v>77</v>
      </c>
      <c r="D87" s="1">
        <v>2373</v>
      </c>
      <c r="E87" s="1">
        <v>3083</v>
      </c>
      <c r="F87" s="8">
        <v>3946</v>
      </c>
    </row>
    <row r="88" spans="1:6" x14ac:dyDescent="0.25">
      <c r="A88" t="s">
        <v>1</v>
      </c>
      <c r="B88">
        <v>2</v>
      </c>
      <c r="C88">
        <v>78</v>
      </c>
      <c r="D88" s="1">
        <v>2345</v>
      </c>
      <c r="E88" s="1">
        <v>3214</v>
      </c>
      <c r="F88" s="8">
        <v>4276</v>
      </c>
    </row>
    <row r="89" spans="1:6" x14ac:dyDescent="0.25">
      <c r="A89" t="s">
        <v>1</v>
      </c>
      <c r="B89">
        <v>2</v>
      </c>
      <c r="C89">
        <v>79</v>
      </c>
      <c r="D89" s="1">
        <v>2441</v>
      </c>
      <c r="E89" s="1">
        <v>3341</v>
      </c>
      <c r="F89" s="8">
        <v>4431</v>
      </c>
    </row>
    <row r="90" spans="1:6" x14ac:dyDescent="0.25">
      <c r="A90" t="s">
        <v>1</v>
      </c>
      <c r="B90">
        <v>2</v>
      </c>
      <c r="C90">
        <v>80</v>
      </c>
      <c r="D90" s="1">
        <v>2374</v>
      </c>
      <c r="E90" s="1">
        <v>3272</v>
      </c>
      <c r="F90" s="8">
        <v>4313</v>
      </c>
    </row>
    <row r="91" spans="1:6" x14ac:dyDescent="0.25">
      <c r="A91" t="s">
        <v>1</v>
      </c>
      <c r="B91">
        <v>2</v>
      </c>
      <c r="C91">
        <v>81</v>
      </c>
      <c r="D91" s="1">
        <v>2379</v>
      </c>
      <c r="E91" s="1">
        <v>3239</v>
      </c>
      <c r="F91" s="8">
        <v>4264</v>
      </c>
    </row>
    <row r="92" spans="1:6" x14ac:dyDescent="0.25">
      <c r="A92" t="s">
        <v>1</v>
      </c>
      <c r="B92">
        <v>2</v>
      </c>
      <c r="C92">
        <v>82</v>
      </c>
      <c r="D92" s="1">
        <v>761</v>
      </c>
      <c r="E92" s="1">
        <v>1400</v>
      </c>
      <c r="F92" s="8">
        <v>2415</v>
      </c>
    </row>
    <row r="93" spans="1:6" x14ac:dyDescent="0.25">
      <c r="A93" t="s">
        <v>1</v>
      </c>
      <c r="B93">
        <v>2</v>
      </c>
      <c r="C93">
        <v>83</v>
      </c>
      <c r="D93" s="1">
        <v>2495</v>
      </c>
      <c r="E93" s="1">
        <v>3402</v>
      </c>
      <c r="F93" s="8">
        <v>4427</v>
      </c>
    </row>
    <row r="94" spans="1:6" x14ac:dyDescent="0.25">
      <c r="A94" t="s">
        <v>1</v>
      </c>
      <c r="B94">
        <v>2</v>
      </c>
      <c r="C94">
        <v>84</v>
      </c>
      <c r="D94" s="1">
        <v>2542</v>
      </c>
      <c r="E94" s="1">
        <v>3469</v>
      </c>
      <c r="F94" s="8">
        <v>4455</v>
      </c>
    </row>
    <row r="95" spans="1:6" x14ac:dyDescent="0.25">
      <c r="A95" t="s">
        <v>1</v>
      </c>
      <c r="B95">
        <v>2</v>
      </c>
      <c r="C95">
        <v>85</v>
      </c>
      <c r="D95" s="1">
        <v>2127</v>
      </c>
      <c r="E95" s="1">
        <v>3052</v>
      </c>
      <c r="F95" s="8">
        <v>4103</v>
      </c>
    </row>
    <row r="96" spans="1:6" x14ac:dyDescent="0.25">
      <c r="A96" t="s">
        <v>1</v>
      </c>
      <c r="B96">
        <v>2</v>
      </c>
      <c r="C96">
        <v>86</v>
      </c>
      <c r="D96" s="1">
        <v>2460</v>
      </c>
      <c r="E96" s="1">
        <v>3356</v>
      </c>
      <c r="F96" s="8">
        <v>4381</v>
      </c>
    </row>
    <row r="97" spans="1:6" x14ac:dyDescent="0.25">
      <c r="A97" t="s">
        <v>1</v>
      </c>
      <c r="B97">
        <v>2</v>
      </c>
      <c r="C97">
        <v>87</v>
      </c>
      <c r="D97" s="1">
        <v>2328</v>
      </c>
      <c r="E97" s="1">
        <v>3156</v>
      </c>
      <c r="F97" s="8">
        <v>4146</v>
      </c>
    </row>
    <row r="98" spans="1:6" x14ac:dyDescent="0.25">
      <c r="A98" t="s">
        <v>1</v>
      </c>
      <c r="B98">
        <v>2</v>
      </c>
      <c r="C98">
        <v>88</v>
      </c>
      <c r="D98" s="1">
        <v>1852</v>
      </c>
      <c r="E98" s="1">
        <v>2766</v>
      </c>
      <c r="F98" s="8">
        <v>3843</v>
      </c>
    </row>
    <row r="99" spans="1:6" x14ac:dyDescent="0.25">
      <c r="A99" t="s">
        <v>1</v>
      </c>
      <c r="B99">
        <v>2</v>
      </c>
      <c r="C99">
        <v>89</v>
      </c>
      <c r="D99" s="1">
        <v>2306</v>
      </c>
      <c r="E99" s="1">
        <v>3182</v>
      </c>
      <c r="F99" s="8">
        <v>4202</v>
      </c>
    </row>
    <row r="100" spans="1:6" x14ac:dyDescent="0.25">
      <c r="A100" t="s">
        <v>1</v>
      </c>
      <c r="B100">
        <v>2</v>
      </c>
      <c r="C100">
        <v>90</v>
      </c>
      <c r="D100" s="1">
        <v>2372</v>
      </c>
      <c r="E100" s="1">
        <v>3246</v>
      </c>
      <c r="F100" s="8">
        <v>4151</v>
      </c>
    </row>
    <row r="101" spans="1:6" x14ac:dyDescent="0.25">
      <c r="A101" t="s">
        <v>1</v>
      </c>
      <c r="B101">
        <v>2</v>
      </c>
      <c r="C101">
        <v>91</v>
      </c>
      <c r="D101" s="1">
        <v>2492</v>
      </c>
      <c r="E101" s="1">
        <v>3391</v>
      </c>
      <c r="F101" s="8">
        <v>4483</v>
      </c>
    </row>
    <row r="102" spans="1:6" x14ac:dyDescent="0.25">
      <c r="A102" t="s">
        <v>1</v>
      </c>
      <c r="B102">
        <v>2</v>
      </c>
      <c r="C102">
        <v>92</v>
      </c>
      <c r="D102" s="1">
        <v>2299</v>
      </c>
      <c r="E102" s="1">
        <v>3124</v>
      </c>
      <c r="F102" s="8">
        <v>4050</v>
      </c>
    </row>
    <row r="103" spans="1:6" x14ac:dyDescent="0.25">
      <c r="A103" t="s">
        <v>1</v>
      </c>
      <c r="B103">
        <v>2</v>
      </c>
      <c r="C103">
        <v>93</v>
      </c>
      <c r="D103" s="1">
        <v>2057</v>
      </c>
      <c r="E103" s="1">
        <v>2915</v>
      </c>
      <c r="F103" s="8">
        <v>3892</v>
      </c>
    </row>
    <row r="104" spans="1:6" x14ac:dyDescent="0.25">
      <c r="A104" t="s">
        <v>1</v>
      </c>
      <c r="B104">
        <v>2</v>
      </c>
      <c r="C104">
        <v>94</v>
      </c>
      <c r="D104" s="1">
        <v>1803</v>
      </c>
      <c r="E104" s="1">
        <v>2590</v>
      </c>
      <c r="F104" s="8">
        <v>3534</v>
      </c>
    </row>
    <row r="105" spans="1:6" x14ac:dyDescent="0.25">
      <c r="A105" t="s">
        <v>1</v>
      </c>
      <c r="B105">
        <v>2</v>
      </c>
      <c r="C105">
        <v>95</v>
      </c>
      <c r="D105" s="1">
        <v>0</v>
      </c>
      <c r="E105" s="1">
        <v>0</v>
      </c>
      <c r="F105" s="8">
        <v>0</v>
      </c>
    </row>
    <row r="106" spans="1:6" x14ac:dyDescent="0.25">
      <c r="A106" t="s">
        <v>1</v>
      </c>
      <c r="B106">
        <v>2</v>
      </c>
      <c r="C106">
        <v>96</v>
      </c>
      <c r="D106" s="1">
        <v>2392</v>
      </c>
      <c r="E106" s="1">
        <v>3234</v>
      </c>
      <c r="F106" s="8">
        <v>4277</v>
      </c>
    </row>
    <row r="107" spans="1:6" x14ac:dyDescent="0.25">
      <c r="A107" t="s">
        <v>1</v>
      </c>
      <c r="B107">
        <v>2</v>
      </c>
      <c r="C107">
        <v>97</v>
      </c>
      <c r="D107" s="1">
        <v>2573</v>
      </c>
      <c r="E107" s="1">
        <v>3523</v>
      </c>
      <c r="F107" s="8">
        <v>4634</v>
      </c>
    </row>
    <row r="108" spans="1:6" x14ac:dyDescent="0.25">
      <c r="A108" t="s">
        <v>1</v>
      </c>
      <c r="B108">
        <v>2</v>
      </c>
      <c r="C108">
        <v>98</v>
      </c>
      <c r="D108" s="1">
        <v>2496</v>
      </c>
      <c r="E108" s="1">
        <v>3391</v>
      </c>
      <c r="F108" s="8">
        <v>3785</v>
      </c>
    </row>
    <row r="109" spans="1:6" x14ac:dyDescent="0.25">
      <c r="A109" t="s">
        <v>1</v>
      </c>
      <c r="B109">
        <v>2</v>
      </c>
      <c r="C109">
        <v>99</v>
      </c>
      <c r="D109" s="1">
        <v>2352</v>
      </c>
      <c r="E109" s="1">
        <v>3222</v>
      </c>
      <c r="F109" s="8">
        <v>4243</v>
      </c>
    </row>
    <row r="110" spans="1:6" x14ac:dyDescent="0.25">
      <c r="A110" t="s">
        <v>1</v>
      </c>
      <c r="B110">
        <v>2</v>
      </c>
      <c r="C110">
        <v>100</v>
      </c>
      <c r="D110" s="1">
        <v>2527</v>
      </c>
      <c r="E110" s="1">
        <v>3441</v>
      </c>
      <c r="F110" s="8">
        <v>4479</v>
      </c>
    </row>
    <row r="111" spans="1:6" x14ac:dyDescent="0.25">
      <c r="A111" t="s">
        <v>1</v>
      </c>
      <c r="B111">
        <v>2</v>
      </c>
      <c r="C111">
        <v>101</v>
      </c>
      <c r="D111" s="1">
        <v>2384</v>
      </c>
      <c r="E111" s="1">
        <v>3240</v>
      </c>
      <c r="F111" s="8">
        <v>4261</v>
      </c>
    </row>
    <row r="112" spans="1:6" x14ac:dyDescent="0.25">
      <c r="A112" t="s">
        <v>1</v>
      </c>
      <c r="B112">
        <v>2</v>
      </c>
      <c r="C112">
        <v>102</v>
      </c>
      <c r="D112" s="1">
        <v>2318</v>
      </c>
      <c r="E112" s="1">
        <v>3179</v>
      </c>
      <c r="F112" s="8">
        <v>4160</v>
      </c>
    </row>
    <row r="113" spans="1:6" x14ac:dyDescent="0.25">
      <c r="A113" t="s">
        <v>1</v>
      </c>
      <c r="B113">
        <v>2</v>
      </c>
      <c r="C113">
        <v>103</v>
      </c>
      <c r="D113" s="1">
        <v>2165</v>
      </c>
      <c r="E113" s="1">
        <v>2954</v>
      </c>
      <c r="F113" s="8">
        <v>3994</v>
      </c>
    </row>
    <row r="114" spans="1:6" x14ac:dyDescent="0.25">
      <c r="A114" t="s">
        <v>1</v>
      </c>
      <c r="B114">
        <v>2</v>
      </c>
      <c r="C114">
        <v>104</v>
      </c>
      <c r="D114" s="1">
        <v>2620</v>
      </c>
      <c r="E114" s="1">
        <v>3616</v>
      </c>
      <c r="F114" s="8">
        <v>4752</v>
      </c>
    </row>
    <row r="115" spans="1:6" x14ac:dyDescent="0.25">
      <c r="A115" t="s">
        <v>1</v>
      </c>
      <c r="B115">
        <v>2</v>
      </c>
      <c r="C115">
        <v>105</v>
      </c>
      <c r="D115" s="1">
        <v>2476</v>
      </c>
      <c r="E115" s="1">
        <v>3377</v>
      </c>
      <c r="F115" s="8">
        <v>4440</v>
      </c>
    </row>
    <row r="116" spans="1:6" x14ac:dyDescent="0.25">
      <c r="A116" t="s">
        <v>1</v>
      </c>
      <c r="B116">
        <v>2</v>
      </c>
      <c r="C116">
        <v>106</v>
      </c>
      <c r="D116" s="1">
        <v>2531</v>
      </c>
      <c r="E116" s="1">
        <v>3450</v>
      </c>
      <c r="F116" s="8">
        <v>4551</v>
      </c>
    </row>
    <row r="117" spans="1:6" x14ac:dyDescent="0.25">
      <c r="A117" t="s">
        <v>1</v>
      </c>
      <c r="B117">
        <v>2</v>
      </c>
      <c r="C117">
        <v>107</v>
      </c>
      <c r="D117" s="1">
        <v>2520</v>
      </c>
      <c r="E117" s="1">
        <v>3368</v>
      </c>
      <c r="F117" s="8">
        <v>4431</v>
      </c>
    </row>
    <row r="118" spans="1:6" x14ac:dyDescent="0.25">
      <c r="A118" t="s">
        <v>8</v>
      </c>
      <c r="B118">
        <v>1</v>
      </c>
      <c r="C118">
        <v>108</v>
      </c>
      <c r="D118" s="1">
        <v>2356</v>
      </c>
      <c r="E118" s="1">
        <v>3177</v>
      </c>
      <c r="F118" s="8">
        <v>4357</v>
      </c>
    </row>
    <row r="119" spans="1:6" x14ac:dyDescent="0.25">
      <c r="A119" t="s">
        <v>8</v>
      </c>
      <c r="B119">
        <v>1</v>
      </c>
      <c r="C119">
        <v>109</v>
      </c>
      <c r="D119" s="1">
        <v>2436</v>
      </c>
      <c r="E119" s="1">
        <v>3150</v>
      </c>
      <c r="F119" s="8">
        <v>4024</v>
      </c>
    </row>
    <row r="120" spans="1:6" x14ac:dyDescent="0.25">
      <c r="A120" t="s">
        <v>8</v>
      </c>
      <c r="B120">
        <v>1</v>
      </c>
      <c r="C120">
        <v>110</v>
      </c>
      <c r="D120" s="1">
        <v>2210</v>
      </c>
      <c r="E120" s="1">
        <v>3082</v>
      </c>
      <c r="F120" s="8">
        <v>4253</v>
      </c>
    </row>
    <row r="121" spans="1:6" x14ac:dyDescent="0.25">
      <c r="A121" t="s">
        <v>8</v>
      </c>
      <c r="B121">
        <v>1</v>
      </c>
      <c r="C121">
        <v>111</v>
      </c>
      <c r="D121" s="1">
        <v>2365</v>
      </c>
      <c r="E121" s="1">
        <v>3228</v>
      </c>
      <c r="F121" s="8">
        <v>4376</v>
      </c>
    </row>
    <row r="122" spans="1:6" x14ac:dyDescent="0.25">
      <c r="A122" t="s">
        <v>8</v>
      </c>
      <c r="B122">
        <v>1</v>
      </c>
      <c r="C122">
        <v>112</v>
      </c>
      <c r="D122" s="1">
        <v>2311</v>
      </c>
      <c r="E122" s="1">
        <v>3170</v>
      </c>
      <c r="F122" s="8">
        <v>4293</v>
      </c>
    </row>
    <row r="123" spans="1:6" x14ac:dyDescent="0.25">
      <c r="A123" t="s">
        <v>8</v>
      </c>
      <c r="B123">
        <v>1</v>
      </c>
      <c r="C123">
        <v>113</v>
      </c>
      <c r="D123" s="1">
        <v>2202</v>
      </c>
      <c r="E123" s="1">
        <v>3035</v>
      </c>
      <c r="F123" s="8">
        <v>3805</v>
      </c>
    </row>
    <row r="124" spans="1:6" x14ac:dyDescent="0.25">
      <c r="A124" t="s">
        <v>8</v>
      </c>
      <c r="B124">
        <v>1</v>
      </c>
      <c r="C124">
        <v>114</v>
      </c>
      <c r="D124" s="1">
        <v>2124</v>
      </c>
      <c r="E124" s="1">
        <v>2867</v>
      </c>
      <c r="F124" s="8">
        <v>3838</v>
      </c>
    </row>
    <row r="125" spans="1:6" x14ac:dyDescent="0.25">
      <c r="A125" t="s">
        <v>8</v>
      </c>
      <c r="B125">
        <v>1</v>
      </c>
      <c r="C125">
        <v>115</v>
      </c>
      <c r="D125" s="1">
        <v>2407</v>
      </c>
      <c r="E125" s="1">
        <v>3249</v>
      </c>
      <c r="F125" s="8">
        <v>4085</v>
      </c>
    </row>
    <row r="126" spans="1:6" x14ac:dyDescent="0.25">
      <c r="A126" t="s">
        <v>8</v>
      </c>
      <c r="B126">
        <v>1</v>
      </c>
      <c r="C126">
        <v>116</v>
      </c>
      <c r="D126" s="1">
        <v>2158</v>
      </c>
      <c r="E126" s="1">
        <v>3058</v>
      </c>
      <c r="F126" s="8">
        <v>4234</v>
      </c>
    </row>
    <row r="127" spans="1:6" x14ac:dyDescent="0.25">
      <c r="A127" t="s">
        <v>8</v>
      </c>
      <c r="B127">
        <v>1</v>
      </c>
      <c r="C127">
        <v>117</v>
      </c>
      <c r="D127" s="1">
        <v>1943</v>
      </c>
      <c r="E127" s="1">
        <v>2705</v>
      </c>
      <c r="F127" s="8">
        <v>3288</v>
      </c>
    </row>
    <row r="128" spans="1:6" x14ac:dyDescent="0.25">
      <c r="A128" t="s">
        <v>8</v>
      </c>
      <c r="B128">
        <v>1</v>
      </c>
      <c r="C128">
        <v>118</v>
      </c>
      <c r="D128" s="1">
        <v>2226</v>
      </c>
      <c r="E128" s="1">
        <v>3166</v>
      </c>
      <c r="F128" s="8">
        <v>4316</v>
      </c>
    </row>
    <row r="129" spans="1:6" x14ac:dyDescent="0.25">
      <c r="A129" t="s">
        <v>8</v>
      </c>
      <c r="B129">
        <v>1</v>
      </c>
      <c r="C129">
        <v>119</v>
      </c>
      <c r="D129" s="1">
        <v>2092</v>
      </c>
      <c r="E129" s="1">
        <v>2932</v>
      </c>
      <c r="F129" s="8">
        <v>3976</v>
      </c>
    </row>
    <row r="130" spans="1:6" x14ac:dyDescent="0.25">
      <c r="A130" t="s">
        <v>8</v>
      </c>
      <c r="B130">
        <v>1</v>
      </c>
      <c r="C130">
        <v>120</v>
      </c>
      <c r="D130" s="1">
        <v>2201</v>
      </c>
      <c r="E130" s="1">
        <v>2745</v>
      </c>
      <c r="F130" s="8">
        <v>3937</v>
      </c>
    </row>
    <row r="131" spans="1:6" x14ac:dyDescent="0.25">
      <c r="A131" t="s">
        <v>8</v>
      </c>
      <c r="B131">
        <v>1</v>
      </c>
      <c r="C131">
        <v>121</v>
      </c>
      <c r="D131" s="1">
        <v>1480</v>
      </c>
      <c r="E131" s="1">
        <v>1731</v>
      </c>
      <c r="F131" s="8">
        <v>2884</v>
      </c>
    </row>
    <row r="132" spans="1:6" x14ac:dyDescent="0.25">
      <c r="A132" t="s">
        <v>8</v>
      </c>
      <c r="B132">
        <v>1</v>
      </c>
      <c r="C132">
        <v>122</v>
      </c>
      <c r="D132" s="1">
        <v>2198</v>
      </c>
      <c r="E132" s="1">
        <v>3025</v>
      </c>
      <c r="F132" s="8">
        <v>4032</v>
      </c>
    </row>
    <row r="133" spans="1:6" x14ac:dyDescent="0.25">
      <c r="A133" t="s">
        <v>8</v>
      </c>
      <c r="B133">
        <v>1</v>
      </c>
      <c r="C133">
        <v>123</v>
      </c>
      <c r="D133" s="1">
        <v>5</v>
      </c>
      <c r="E133" s="1">
        <v>7</v>
      </c>
      <c r="F133" s="8">
        <v>9</v>
      </c>
    </row>
    <row r="134" spans="1:6" x14ac:dyDescent="0.25">
      <c r="A134" t="s">
        <v>8</v>
      </c>
      <c r="B134">
        <v>1</v>
      </c>
      <c r="C134">
        <v>124</v>
      </c>
      <c r="D134" s="1">
        <v>2491</v>
      </c>
      <c r="E134" s="1">
        <v>3400</v>
      </c>
      <c r="F134" s="8">
        <v>4563</v>
      </c>
    </row>
    <row r="135" spans="1:6" x14ac:dyDescent="0.25">
      <c r="A135" t="s">
        <v>8</v>
      </c>
      <c r="B135">
        <v>1</v>
      </c>
      <c r="C135">
        <v>125</v>
      </c>
      <c r="D135" s="1">
        <v>926</v>
      </c>
      <c r="E135" s="1">
        <v>1825</v>
      </c>
      <c r="F135" s="8">
        <v>2896</v>
      </c>
    </row>
    <row r="136" spans="1:6" x14ac:dyDescent="0.25">
      <c r="A136" t="s">
        <v>8</v>
      </c>
      <c r="B136">
        <v>1</v>
      </c>
      <c r="C136">
        <v>126</v>
      </c>
      <c r="D136" s="1">
        <v>0</v>
      </c>
      <c r="E136" s="1">
        <v>0</v>
      </c>
      <c r="F136" s="8">
        <v>0</v>
      </c>
    </row>
    <row r="137" spans="1:6" x14ac:dyDescent="0.25">
      <c r="A137" t="s">
        <v>8</v>
      </c>
      <c r="B137">
        <v>1</v>
      </c>
      <c r="C137">
        <v>127</v>
      </c>
      <c r="D137" s="1">
        <v>2406</v>
      </c>
      <c r="E137" s="1">
        <v>3138</v>
      </c>
      <c r="F137" s="8">
        <v>4202</v>
      </c>
    </row>
    <row r="138" spans="1:6" x14ac:dyDescent="0.25">
      <c r="A138" t="s">
        <v>8</v>
      </c>
      <c r="B138">
        <v>1</v>
      </c>
      <c r="C138">
        <v>128</v>
      </c>
      <c r="D138" s="1">
        <v>2239</v>
      </c>
      <c r="E138" s="1">
        <v>3002</v>
      </c>
      <c r="F138" s="8">
        <v>4086</v>
      </c>
    </row>
    <row r="139" spans="1:6" x14ac:dyDescent="0.25">
      <c r="A139" t="s">
        <v>8</v>
      </c>
      <c r="B139">
        <v>1</v>
      </c>
      <c r="C139">
        <v>129</v>
      </c>
      <c r="D139" s="1">
        <v>1992</v>
      </c>
      <c r="E139" s="1">
        <v>2905</v>
      </c>
      <c r="F139" s="8">
        <v>4071</v>
      </c>
    </row>
    <row r="140" spans="1:6" x14ac:dyDescent="0.25">
      <c r="A140" t="s">
        <v>8</v>
      </c>
      <c r="B140">
        <v>1</v>
      </c>
      <c r="C140">
        <v>130</v>
      </c>
      <c r="D140" s="1">
        <v>2474</v>
      </c>
      <c r="E140" s="1">
        <v>3251</v>
      </c>
      <c r="F140" s="8">
        <v>4283</v>
      </c>
    </row>
    <row r="141" spans="1:6" x14ac:dyDescent="0.25">
      <c r="A141" t="s">
        <v>8</v>
      </c>
      <c r="B141">
        <v>1</v>
      </c>
      <c r="C141">
        <v>131</v>
      </c>
      <c r="D141" s="1">
        <v>1925</v>
      </c>
      <c r="E141" s="1">
        <v>2860</v>
      </c>
      <c r="F141" s="8">
        <v>3989</v>
      </c>
    </row>
    <row r="142" spans="1:6" x14ac:dyDescent="0.25">
      <c r="A142" t="s">
        <v>8</v>
      </c>
      <c r="B142">
        <v>1</v>
      </c>
      <c r="C142">
        <v>132</v>
      </c>
      <c r="D142" s="1">
        <v>2501</v>
      </c>
      <c r="E142" s="1">
        <v>3461</v>
      </c>
      <c r="F142" s="8">
        <v>4653</v>
      </c>
    </row>
    <row r="143" spans="1:6" x14ac:dyDescent="0.25">
      <c r="A143" t="s">
        <v>8</v>
      </c>
      <c r="B143">
        <v>1</v>
      </c>
      <c r="C143">
        <v>133</v>
      </c>
      <c r="D143" s="1">
        <v>2210</v>
      </c>
      <c r="E143" s="1">
        <v>2795</v>
      </c>
      <c r="F143" s="8">
        <v>3950</v>
      </c>
    </row>
    <row r="144" spans="1:6" x14ac:dyDescent="0.25">
      <c r="A144" t="s">
        <v>8</v>
      </c>
      <c r="B144">
        <v>1</v>
      </c>
      <c r="C144">
        <v>134</v>
      </c>
      <c r="D144" s="1">
        <v>2687</v>
      </c>
      <c r="E144" s="1">
        <v>3655</v>
      </c>
      <c r="F144" s="8">
        <v>4874</v>
      </c>
    </row>
    <row r="145" spans="1:6" x14ac:dyDescent="0.25">
      <c r="A145" t="s">
        <v>8</v>
      </c>
      <c r="B145">
        <v>1</v>
      </c>
      <c r="C145">
        <v>135</v>
      </c>
      <c r="D145" s="1">
        <v>2118</v>
      </c>
      <c r="E145" s="1">
        <v>2876</v>
      </c>
      <c r="F145" s="8">
        <v>3864</v>
      </c>
    </row>
    <row r="146" spans="1:6" x14ac:dyDescent="0.25">
      <c r="A146" t="s">
        <v>8</v>
      </c>
      <c r="B146">
        <v>1</v>
      </c>
      <c r="C146">
        <v>136</v>
      </c>
      <c r="D146" s="1">
        <v>2530</v>
      </c>
      <c r="E146" s="1">
        <v>3475</v>
      </c>
      <c r="F146" s="8">
        <v>4675</v>
      </c>
    </row>
    <row r="147" spans="1:6" x14ac:dyDescent="0.25">
      <c r="A147" t="s">
        <v>8</v>
      </c>
      <c r="B147">
        <v>1</v>
      </c>
      <c r="C147">
        <v>137</v>
      </c>
      <c r="D147" s="1">
        <v>1</v>
      </c>
      <c r="E147" s="1">
        <v>3</v>
      </c>
      <c r="F147" s="8">
        <v>4</v>
      </c>
    </row>
    <row r="148" spans="1:6" x14ac:dyDescent="0.25">
      <c r="A148" t="s">
        <v>8</v>
      </c>
      <c r="B148">
        <v>1</v>
      </c>
      <c r="C148">
        <v>138</v>
      </c>
      <c r="D148" s="1">
        <v>2448</v>
      </c>
      <c r="E148" s="1">
        <v>3405</v>
      </c>
      <c r="F148" s="8">
        <v>4547</v>
      </c>
    </row>
    <row r="149" spans="1:6" x14ac:dyDescent="0.25">
      <c r="A149" t="s">
        <v>8</v>
      </c>
      <c r="B149">
        <v>1</v>
      </c>
      <c r="C149">
        <v>139</v>
      </c>
      <c r="D149" s="1">
        <v>2452</v>
      </c>
      <c r="E149" s="1">
        <v>3206</v>
      </c>
      <c r="F149" s="8">
        <v>3928</v>
      </c>
    </row>
    <row r="150" spans="1:6" x14ac:dyDescent="0.25">
      <c r="A150" t="s">
        <v>8</v>
      </c>
      <c r="B150">
        <v>1</v>
      </c>
      <c r="C150">
        <v>140</v>
      </c>
      <c r="D150" s="1">
        <v>1908</v>
      </c>
      <c r="E150" s="1">
        <v>2753</v>
      </c>
      <c r="F150" s="8">
        <v>3926</v>
      </c>
    </row>
    <row r="151" spans="1:6" x14ac:dyDescent="0.25">
      <c r="A151" t="s">
        <v>8</v>
      </c>
      <c r="B151">
        <v>1</v>
      </c>
      <c r="C151">
        <v>141</v>
      </c>
      <c r="D151" s="1">
        <v>2531</v>
      </c>
      <c r="E151" s="1">
        <v>3467</v>
      </c>
      <c r="F151" s="8">
        <v>4630</v>
      </c>
    </row>
    <row r="152" spans="1:6" x14ac:dyDescent="0.25">
      <c r="A152" t="s">
        <v>8</v>
      </c>
      <c r="B152">
        <v>1</v>
      </c>
      <c r="C152">
        <v>142</v>
      </c>
      <c r="D152" s="1">
        <v>2241</v>
      </c>
      <c r="E152" s="1">
        <v>2681</v>
      </c>
      <c r="F152" s="8">
        <v>3599</v>
      </c>
    </row>
    <row r="153" spans="1:6" x14ac:dyDescent="0.25">
      <c r="A153" t="s">
        <v>8</v>
      </c>
      <c r="B153">
        <v>1</v>
      </c>
      <c r="C153">
        <v>143</v>
      </c>
      <c r="D153" s="1">
        <v>1815</v>
      </c>
      <c r="E153" s="1">
        <v>2270</v>
      </c>
      <c r="F153" s="8">
        <v>2833</v>
      </c>
    </row>
    <row r="154" spans="1:6" x14ac:dyDescent="0.25">
      <c r="A154" t="s">
        <v>8</v>
      </c>
      <c r="B154">
        <v>1</v>
      </c>
      <c r="C154">
        <v>144</v>
      </c>
      <c r="D154" s="1">
        <v>2373</v>
      </c>
      <c r="E154" s="1">
        <v>3238</v>
      </c>
      <c r="F154" s="8">
        <v>4372</v>
      </c>
    </row>
    <row r="155" spans="1:6" x14ac:dyDescent="0.25">
      <c r="A155" t="s">
        <v>8</v>
      </c>
      <c r="B155">
        <v>1</v>
      </c>
      <c r="C155">
        <v>145</v>
      </c>
      <c r="D155" s="1">
        <v>2080</v>
      </c>
      <c r="E155" s="1">
        <v>2762</v>
      </c>
      <c r="F155" s="8">
        <v>3753</v>
      </c>
    </row>
    <row r="156" spans="1:6" x14ac:dyDescent="0.25">
      <c r="A156" t="s">
        <v>8</v>
      </c>
      <c r="B156">
        <v>1</v>
      </c>
      <c r="C156">
        <v>146</v>
      </c>
      <c r="D156" s="1">
        <v>1945</v>
      </c>
      <c r="E156" s="1">
        <v>2792</v>
      </c>
      <c r="F156" s="8">
        <v>3888</v>
      </c>
    </row>
    <row r="157" spans="1:6" x14ac:dyDescent="0.25">
      <c r="A157" t="s">
        <v>8</v>
      </c>
      <c r="B157">
        <v>1</v>
      </c>
      <c r="C157">
        <v>147</v>
      </c>
      <c r="D157" s="1">
        <v>1884</v>
      </c>
      <c r="E157" s="1">
        <v>2784</v>
      </c>
      <c r="F157" s="8">
        <v>3922</v>
      </c>
    </row>
    <row r="158" spans="1:6" x14ac:dyDescent="0.25">
      <c r="A158" t="s">
        <v>8</v>
      </c>
      <c r="B158">
        <v>1</v>
      </c>
      <c r="C158">
        <v>148</v>
      </c>
      <c r="D158" s="1">
        <v>1508</v>
      </c>
      <c r="E158" s="1">
        <v>2067</v>
      </c>
      <c r="F158" s="8">
        <v>2756</v>
      </c>
    </row>
    <row r="159" spans="1:6" x14ac:dyDescent="0.25">
      <c r="A159" t="s">
        <v>8</v>
      </c>
      <c r="B159">
        <v>1</v>
      </c>
      <c r="C159">
        <v>149</v>
      </c>
      <c r="D159" s="1">
        <v>2395</v>
      </c>
      <c r="E159" s="1">
        <v>3253</v>
      </c>
      <c r="F159" s="8">
        <v>4320</v>
      </c>
    </row>
    <row r="160" spans="1:6" x14ac:dyDescent="0.25">
      <c r="A160" t="s">
        <v>8</v>
      </c>
      <c r="B160">
        <v>1</v>
      </c>
      <c r="C160">
        <v>150</v>
      </c>
      <c r="D160" s="1">
        <v>2003</v>
      </c>
      <c r="E160" s="1">
        <v>2851</v>
      </c>
      <c r="F160" s="8">
        <v>3927</v>
      </c>
    </row>
    <row r="161" spans="1:6" x14ac:dyDescent="0.25">
      <c r="A161" t="s">
        <v>8</v>
      </c>
      <c r="B161">
        <v>1</v>
      </c>
      <c r="C161">
        <v>151</v>
      </c>
      <c r="D161" s="1">
        <v>2465</v>
      </c>
      <c r="E161" s="1">
        <v>3274</v>
      </c>
      <c r="F161" s="8">
        <v>4341</v>
      </c>
    </row>
    <row r="162" spans="1:6" x14ac:dyDescent="0.25">
      <c r="A162" t="s">
        <v>8</v>
      </c>
      <c r="B162">
        <v>1</v>
      </c>
      <c r="C162">
        <v>152</v>
      </c>
      <c r="D162" s="1">
        <v>2451</v>
      </c>
      <c r="E162" s="1">
        <v>3229</v>
      </c>
      <c r="F162" s="8">
        <v>4362</v>
      </c>
    </row>
    <row r="163" spans="1:6" x14ac:dyDescent="0.25">
      <c r="A163" t="s">
        <v>8</v>
      </c>
      <c r="B163">
        <v>1</v>
      </c>
      <c r="C163">
        <v>153</v>
      </c>
      <c r="D163" s="1">
        <v>1939</v>
      </c>
      <c r="E163" s="1">
        <v>5749</v>
      </c>
      <c r="F163" s="8">
        <v>3941</v>
      </c>
    </row>
    <row r="164" spans="1:6" x14ac:dyDescent="0.25">
      <c r="A164" t="s">
        <v>8</v>
      </c>
      <c r="B164">
        <v>1</v>
      </c>
      <c r="C164">
        <v>154</v>
      </c>
      <c r="D164" s="1">
        <v>1406</v>
      </c>
      <c r="E164" s="1">
        <v>2276</v>
      </c>
      <c r="F164" s="8">
        <v>3255</v>
      </c>
    </row>
    <row r="165" spans="1:6" x14ac:dyDescent="0.25">
      <c r="A165" t="s">
        <v>8</v>
      </c>
      <c r="B165">
        <v>1</v>
      </c>
      <c r="C165">
        <v>155</v>
      </c>
      <c r="D165" s="1">
        <v>2133</v>
      </c>
      <c r="E165" s="1">
        <v>2911</v>
      </c>
      <c r="F165" s="8">
        <v>3984</v>
      </c>
    </row>
    <row r="166" spans="1:6" x14ac:dyDescent="0.25">
      <c r="A166" t="s">
        <v>8</v>
      </c>
      <c r="B166">
        <v>1</v>
      </c>
      <c r="C166">
        <v>156</v>
      </c>
      <c r="D166" s="1">
        <v>2475</v>
      </c>
      <c r="E166" s="1">
        <v>3401</v>
      </c>
      <c r="F166" s="8">
        <v>4544</v>
      </c>
    </row>
    <row r="167" spans="1:6" x14ac:dyDescent="0.25">
      <c r="A167" t="s">
        <v>8</v>
      </c>
      <c r="B167">
        <v>1</v>
      </c>
      <c r="C167">
        <v>157</v>
      </c>
      <c r="D167" s="1">
        <v>2350</v>
      </c>
      <c r="E167" s="1">
        <v>3209</v>
      </c>
      <c r="F167" s="8">
        <v>4267</v>
      </c>
    </row>
    <row r="168" spans="1:6" x14ac:dyDescent="0.25">
      <c r="A168" t="s">
        <v>8</v>
      </c>
      <c r="B168">
        <v>1</v>
      </c>
      <c r="C168">
        <v>158</v>
      </c>
      <c r="D168" s="1">
        <v>2289</v>
      </c>
      <c r="E168" s="1">
        <v>3111</v>
      </c>
      <c r="F168" s="8">
        <v>4190</v>
      </c>
    </row>
    <row r="169" spans="1:6" x14ac:dyDescent="0.25">
      <c r="A169" t="s">
        <v>8</v>
      </c>
      <c r="B169">
        <v>1</v>
      </c>
      <c r="C169">
        <v>159</v>
      </c>
      <c r="D169" s="1">
        <v>2018</v>
      </c>
      <c r="E169" s="1">
        <v>2856</v>
      </c>
      <c r="F169" s="8">
        <v>3917</v>
      </c>
    </row>
    <row r="170" spans="1:6" x14ac:dyDescent="0.25">
      <c r="A170" t="s">
        <v>8</v>
      </c>
      <c r="B170">
        <v>1</v>
      </c>
      <c r="C170">
        <v>160</v>
      </c>
      <c r="D170" s="1">
        <v>2509</v>
      </c>
      <c r="E170" s="1">
        <v>3378</v>
      </c>
      <c r="F170" s="8">
        <v>4500</v>
      </c>
    </row>
    <row r="171" spans="1:6" x14ac:dyDescent="0.25">
      <c r="A171" t="s">
        <v>8</v>
      </c>
      <c r="B171">
        <v>1</v>
      </c>
      <c r="C171">
        <v>161</v>
      </c>
      <c r="D171" s="1">
        <v>2343</v>
      </c>
      <c r="E171" s="1">
        <v>3152</v>
      </c>
      <c r="F171" s="8">
        <v>4243</v>
      </c>
    </row>
    <row r="172" spans="1:6" x14ac:dyDescent="0.25">
      <c r="A172" t="s">
        <v>8</v>
      </c>
      <c r="B172">
        <v>1</v>
      </c>
      <c r="C172">
        <v>162</v>
      </c>
      <c r="D172" s="1">
        <v>1423</v>
      </c>
      <c r="E172" s="1">
        <v>2331</v>
      </c>
      <c r="F172" s="8">
        <v>3465</v>
      </c>
    </row>
    <row r="173" spans="1:6" x14ac:dyDescent="0.25">
      <c r="A173" t="s">
        <v>8</v>
      </c>
      <c r="B173">
        <v>1</v>
      </c>
      <c r="C173">
        <v>163</v>
      </c>
      <c r="D173" s="1">
        <v>2449</v>
      </c>
      <c r="E173" s="1">
        <v>3314</v>
      </c>
      <c r="F173" s="8">
        <v>4400</v>
      </c>
    </row>
    <row r="174" spans="1:6" x14ac:dyDescent="0.25">
      <c r="A174" t="s">
        <v>8</v>
      </c>
      <c r="B174">
        <v>1</v>
      </c>
      <c r="C174">
        <v>164</v>
      </c>
      <c r="D174" s="1">
        <v>2409</v>
      </c>
      <c r="E174" s="1">
        <v>3280</v>
      </c>
      <c r="F174" s="8">
        <v>4331</v>
      </c>
    </row>
    <row r="175" spans="1:6" x14ac:dyDescent="0.25">
      <c r="A175" t="s">
        <v>8</v>
      </c>
      <c r="B175">
        <v>1</v>
      </c>
      <c r="C175">
        <v>165</v>
      </c>
      <c r="D175" s="1">
        <v>1919</v>
      </c>
      <c r="E175" s="1">
        <v>2804</v>
      </c>
      <c r="F175" s="8">
        <v>3918</v>
      </c>
    </row>
    <row r="176" spans="1:6" x14ac:dyDescent="0.25">
      <c r="A176" t="s">
        <v>8</v>
      </c>
      <c r="B176">
        <v>1</v>
      </c>
      <c r="C176">
        <v>166</v>
      </c>
      <c r="D176" s="1">
        <v>2308</v>
      </c>
      <c r="E176" s="1">
        <v>3162</v>
      </c>
      <c r="F176" s="8">
        <v>4274</v>
      </c>
    </row>
    <row r="177" spans="1:6" x14ac:dyDescent="0.25">
      <c r="A177" t="s">
        <v>8</v>
      </c>
      <c r="B177">
        <v>1</v>
      </c>
      <c r="C177">
        <v>167</v>
      </c>
      <c r="D177" s="1">
        <v>2109</v>
      </c>
      <c r="E177" s="1">
        <v>2759</v>
      </c>
      <c r="F177" s="8">
        <v>3670</v>
      </c>
    </row>
    <row r="178" spans="1:6" x14ac:dyDescent="0.25">
      <c r="A178" t="s">
        <v>8</v>
      </c>
      <c r="B178">
        <v>1</v>
      </c>
      <c r="C178">
        <v>168</v>
      </c>
      <c r="D178" s="1">
        <v>2137</v>
      </c>
      <c r="E178" s="1">
        <v>3046</v>
      </c>
      <c r="F178" s="8">
        <v>4110</v>
      </c>
    </row>
    <row r="179" spans="1:6" x14ac:dyDescent="0.25">
      <c r="A179" t="s">
        <v>8</v>
      </c>
      <c r="B179">
        <v>1</v>
      </c>
      <c r="C179">
        <v>169</v>
      </c>
      <c r="D179" s="1">
        <v>2338</v>
      </c>
      <c r="E179" s="1">
        <v>3200</v>
      </c>
      <c r="F179" s="8">
        <v>4280</v>
      </c>
    </row>
    <row r="180" spans="1:6" x14ac:dyDescent="0.25">
      <c r="A180" t="s">
        <v>8</v>
      </c>
      <c r="B180">
        <v>1</v>
      </c>
      <c r="C180">
        <v>170</v>
      </c>
      <c r="D180" s="1">
        <v>2270</v>
      </c>
      <c r="E180" s="1">
        <v>2979</v>
      </c>
      <c r="F180" s="8">
        <v>4044</v>
      </c>
    </row>
    <row r="181" spans="1:6" x14ac:dyDescent="0.25">
      <c r="A181" t="s">
        <v>8</v>
      </c>
      <c r="B181">
        <v>1</v>
      </c>
      <c r="C181">
        <v>171</v>
      </c>
      <c r="D181" s="1">
        <v>2370</v>
      </c>
      <c r="E181" s="1">
        <v>3286</v>
      </c>
      <c r="F181" s="8">
        <v>4382</v>
      </c>
    </row>
    <row r="182" spans="1:6" x14ac:dyDescent="0.25">
      <c r="A182" t="s">
        <v>8</v>
      </c>
      <c r="B182">
        <v>1</v>
      </c>
      <c r="C182">
        <v>172</v>
      </c>
      <c r="D182" s="1">
        <v>1508</v>
      </c>
      <c r="E182" s="1">
        <v>2225</v>
      </c>
      <c r="F182" s="8">
        <v>3311</v>
      </c>
    </row>
    <row r="183" spans="1:6" x14ac:dyDescent="0.25">
      <c r="A183" t="s">
        <v>8</v>
      </c>
      <c r="B183">
        <v>1</v>
      </c>
      <c r="C183">
        <v>173</v>
      </c>
      <c r="D183" s="1">
        <v>2505</v>
      </c>
      <c r="E183" s="1">
        <v>3414</v>
      </c>
      <c r="F183" s="8">
        <v>4518</v>
      </c>
    </row>
    <row r="184" spans="1:6" x14ac:dyDescent="0.25">
      <c r="A184" t="s">
        <v>8</v>
      </c>
      <c r="B184">
        <v>1</v>
      </c>
      <c r="C184">
        <v>174</v>
      </c>
      <c r="D184" s="1">
        <v>2003</v>
      </c>
      <c r="E184" s="1">
        <v>2758</v>
      </c>
      <c r="F184" s="8">
        <v>3643</v>
      </c>
    </row>
    <row r="185" spans="1:6" x14ac:dyDescent="0.25">
      <c r="A185" t="s">
        <v>8</v>
      </c>
      <c r="B185">
        <v>1</v>
      </c>
      <c r="C185">
        <v>175</v>
      </c>
      <c r="D185" s="1">
        <v>2242</v>
      </c>
      <c r="E185" s="1">
        <v>3064</v>
      </c>
      <c r="F185" s="8">
        <v>4163</v>
      </c>
    </row>
    <row r="186" spans="1:6" x14ac:dyDescent="0.25">
      <c r="A186" t="s">
        <v>8</v>
      </c>
      <c r="B186">
        <v>1</v>
      </c>
      <c r="C186">
        <v>176</v>
      </c>
      <c r="D186" s="1">
        <v>2266</v>
      </c>
      <c r="E186" s="1">
        <v>3113</v>
      </c>
      <c r="F186" s="8">
        <v>4135</v>
      </c>
    </row>
    <row r="187" spans="1:6" x14ac:dyDescent="0.25">
      <c r="A187" t="s">
        <v>8</v>
      </c>
      <c r="B187">
        <v>1</v>
      </c>
      <c r="C187">
        <v>177</v>
      </c>
      <c r="D187" s="1">
        <v>1462</v>
      </c>
      <c r="E187" s="1">
        <v>2326</v>
      </c>
      <c r="F187" s="8">
        <v>3439</v>
      </c>
    </row>
    <row r="188" spans="1:6" x14ac:dyDescent="0.25">
      <c r="A188" t="s">
        <v>8</v>
      </c>
      <c r="B188">
        <v>1</v>
      </c>
      <c r="C188">
        <v>178</v>
      </c>
      <c r="D188" s="1">
        <v>2235</v>
      </c>
      <c r="E188" s="1">
        <v>3118</v>
      </c>
      <c r="F188" s="8">
        <v>4180</v>
      </c>
    </row>
    <row r="189" spans="1:6" x14ac:dyDescent="0.25">
      <c r="A189" t="s">
        <v>8</v>
      </c>
      <c r="B189">
        <v>1</v>
      </c>
      <c r="C189">
        <v>179</v>
      </c>
      <c r="D189" s="1">
        <v>2340</v>
      </c>
      <c r="E189" s="1">
        <v>3230</v>
      </c>
      <c r="F189" s="8">
        <v>4329</v>
      </c>
    </row>
    <row r="190" spans="1:6" x14ac:dyDescent="0.25">
      <c r="A190" t="s">
        <v>8</v>
      </c>
      <c r="B190">
        <v>1</v>
      </c>
      <c r="C190">
        <v>180</v>
      </c>
      <c r="D190" s="1">
        <v>1938</v>
      </c>
      <c r="E190" s="1">
        <v>2726</v>
      </c>
      <c r="F190" s="8">
        <v>3796</v>
      </c>
    </row>
    <row r="191" spans="1:6" x14ac:dyDescent="0.25">
      <c r="A191" t="s">
        <v>8</v>
      </c>
      <c r="B191">
        <v>1</v>
      </c>
      <c r="C191">
        <v>181</v>
      </c>
      <c r="D191" s="1">
        <v>2341</v>
      </c>
      <c r="E191" s="1">
        <v>3241</v>
      </c>
      <c r="F191" s="8">
        <v>3711</v>
      </c>
    </row>
    <row r="192" spans="1:6" x14ac:dyDescent="0.25">
      <c r="A192" t="s">
        <v>8</v>
      </c>
      <c r="B192">
        <v>1</v>
      </c>
      <c r="C192">
        <v>182</v>
      </c>
      <c r="D192" s="1">
        <v>2279</v>
      </c>
      <c r="E192" s="1">
        <v>3219</v>
      </c>
      <c r="F192" s="8">
        <v>4350</v>
      </c>
    </row>
    <row r="193" spans="1:6" x14ac:dyDescent="0.25">
      <c r="A193" t="s">
        <v>8</v>
      </c>
      <c r="B193">
        <v>1</v>
      </c>
      <c r="C193">
        <v>183</v>
      </c>
      <c r="D193" s="1">
        <v>2292</v>
      </c>
      <c r="E193" s="1">
        <v>3253</v>
      </c>
      <c r="F193" s="8">
        <v>4392</v>
      </c>
    </row>
    <row r="194" spans="1:6" x14ac:dyDescent="0.25">
      <c r="A194" t="s">
        <v>8</v>
      </c>
      <c r="B194">
        <v>1</v>
      </c>
      <c r="C194">
        <v>184</v>
      </c>
      <c r="D194" s="1">
        <v>2501</v>
      </c>
      <c r="E194" s="1">
        <v>3478</v>
      </c>
      <c r="F194" s="8">
        <v>4543</v>
      </c>
    </row>
    <row r="195" spans="1:6" x14ac:dyDescent="0.25">
      <c r="A195" t="s">
        <v>8</v>
      </c>
      <c r="B195">
        <v>1</v>
      </c>
      <c r="C195">
        <v>185</v>
      </c>
      <c r="D195" s="1">
        <v>2062</v>
      </c>
      <c r="E195" s="1">
        <v>2889</v>
      </c>
      <c r="F195" s="8">
        <v>3967</v>
      </c>
    </row>
    <row r="196" spans="1:6" x14ac:dyDescent="0.25">
      <c r="A196" t="s">
        <v>8</v>
      </c>
      <c r="B196">
        <v>1</v>
      </c>
      <c r="C196">
        <v>186</v>
      </c>
      <c r="D196" s="1">
        <v>2616</v>
      </c>
      <c r="E196" s="1">
        <v>3516</v>
      </c>
      <c r="F196" s="8">
        <v>4624</v>
      </c>
    </row>
    <row r="197" spans="1:6" x14ac:dyDescent="0.25">
      <c r="A197" t="s">
        <v>8</v>
      </c>
      <c r="B197">
        <v>1</v>
      </c>
      <c r="C197">
        <v>187</v>
      </c>
      <c r="D197" s="1">
        <v>2494</v>
      </c>
      <c r="E197" s="1">
        <v>3407</v>
      </c>
      <c r="F197" s="8">
        <v>4541</v>
      </c>
    </row>
    <row r="198" spans="1:6" x14ac:dyDescent="0.25">
      <c r="A198" t="s">
        <v>8</v>
      </c>
      <c r="B198">
        <v>1</v>
      </c>
      <c r="C198">
        <v>188</v>
      </c>
      <c r="D198" s="1">
        <v>2091</v>
      </c>
      <c r="E198" s="1">
        <v>2779</v>
      </c>
      <c r="F198" s="8">
        <v>3892</v>
      </c>
    </row>
    <row r="199" spans="1:6" x14ac:dyDescent="0.25">
      <c r="A199" t="s">
        <v>8</v>
      </c>
      <c r="B199">
        <v>1</v>
      </c>
      <c r="C199">
        <v>189</v>
      </c>
      <c r="D199" s="1">
        <v>2407</v>
      </c>
      <c r="E199" s="1">
        <v>3322</v>
      </c>
      <c r="F199" s="8">
        <v>4439</v>
      </c>
    </row>
    <row r="200" spans="1:6" x14ac:dyDescent="0.25">
      <c r="A200" t="s">
        <v>8</v>
      </c>
      <c r="B200">
        <v>1</v>
      </c>
      <c r="C200">
        <v>190</v>
      </c>
      <c r="D200" s="1">
        <v>2439</v>
      </c>
      <c r="E200" s="1">
        <v>3324</v>
      </c>
      <c r="F200" s="8">
        <v>4397</v>
      </c>
    </row>
    <row r="201" spans="1:6" x14ac:dyDescent="0.25">
      <c r="A201" t="s">
        <v>8</v>
      </c>
      <c r="B201">
        <v>1</v>
      </c>
      <c r="C201">
        <v>191</v>
      </c>
      <c r="D201" s="1">
        <v>2353</v>
      </c>
      <c r="E201" s="1">
        <v>3230</v>
      </c>
      <c r="F201" s="8">
        <v>4292</v>
      </c>
    </row>
    <row r="202" spans="1:6" x14ac:dyDescent="0.25">
      <c r="A202" t="s">
        <v>8</v>
      </c>
      <c r="B202">
        <v>1</v>
      </c>
      <c r="C202">
        <v>192</v>
      </c>
      <c r="D202" s="1">
        <v>2410</v>
      </c>
      <c r="E202" s="1">
        <v>3180</v>
      </c>
      <c r="F202" s="8">
        <v>4247</v>
      </c>
    </row>
    <row r="203" spans="1:6" x14ac:dyDescent="0.25">
      <c r="A203" t="s">
        <v>8</v>
      </c>
      <c r="B203">
        <v>1</v>
      </c>
      <c r="C203">
        <v>193</v>
      </c>
      <c r="D203" s="1">
        <v>2309</v>
      </c>
      <c r="E203" s="1">
        <v>3192</v>
      </c>
      <c r="F203" s="8">
        <v>4292</v>
      </c>
    </row>
    <row r="204" spans="1:6" x14ac:dyDescent="0.25">
      <c r="A204" t="s">
        <v>8</v>
      </c>
      <c r="B204">
        <v>1</v>
      </c>
      <c r="C204">
        <v>194</v>
      </c>
      <c r="D204" s="1">
        <v>2052</v>
      </c>
      <c r="E204" s="1">
        <v>2712</v>
      </c>
      <c r="F204" s="8">
        <v>3663</v>
      </c>
    </row>
    <row r="205" spans="1:6" x14ac:dyDescent="0.25">
      <c r="A205" t="s">
        <v>8</v>
      </c>
      <c r="B205">
        <v>1</v>
      </c>
      <c r="C205">
        <v>195</v>
      </c>
      <c r="D205" s="1">
        <v>1218</v>
      </c>
      <c r="E205" s="1">
        <v>2053</v>
      </c>
      <c r="F205" s="8">
        <v>2875</v>
      </c>
    </row>
    <row r="206" spans="1:6" x14ac:dyDescent="0.25">
      <c r="A206" t="s">
        <v>8</v>
      </c>
      <c r="B206">
        <v>1</v>
      </c>
      <c r="C206">
        <v>196</v>
      </c>
      <c r="D206" s="1">
        <v>2368</v>
      </c>
      <c r="E206" s="1">
        <v>3134</v>
      </c>
      <c r="F206" s="8">
        <v>3928</v>
      </c>
    </row>
    <row r="207" spans="1:6" x14ac:dyDescent="0.25">
      <c r="A207" t="s">
        <v>8</v>
      </c>
      <c r="B207">
        <v>1</v>
      </c>
      <c r="C207">
        <v>197</v>
      </c>
      <c r="D207" s="1">
        <v>2487</v>
      </c>
      <c r="E207" s="1">
        <v>3433</v>
      </c>
      <c r="F207" s="8">
        <v>4448</v>
      </c>
    </row>
    <row r="208" spans="1:6" x14ac:dyDescent="0.25">
      <c r="A208" t="s">
        <v>8</v>
      </c>
      <c r="B208">
        <v>1</v>
      </c>
      <c r="C208">
        <v>198</v>
      </c>
      <c r="D208" s="1">
        <v>2592</v>
      </c>
      <c r="E208" s="1">
        <v>3516</v>
      </c>
      <c r="F208" s="8">
        <v>4682</v>
      </c>
    </row>
    <row r="209" spans="1:6" x14ac:dyDescent="0.25">
      <c r="A209" t="s">
        <v>8</v>
      </c>
      <c r="B209">
        <v>1</v>
      </c>
      <c r="C209">
        <v>199</v>
      </c>
      <c r="D209" s="1">
        <v>2527</v>
      </c>
      <c r="E209" s="1">
        <v>3414</v>
      </c>
      <c r="F209" s="8">
        <v>4493</v>
      </c>
    </row>
    <row r="210" spans="1:6" x14ac:dyDescent="0.25">
      <c r="A210" t="s">
        <v>8</v>
      </c>
      <c r="B210">
        <v>1</v>
      </c>
      <c r="C210">
        <v>200</v>
      </c>
      <c r="D210" s="1">
        <v>2591</v>
      </c>
      <c r="E210" s="1">
        <v>3505</v>
      </c>
      <c r="F210" s="8">
        <v>4647</v>
      </c>
    </row>
    <row r="211" spans="1:6" x14ac:dyDescent="0.25">
      <c r="A211" t="s">
        <v>8</v>
      </c>
      <c r="B211">
        <v>1</v>
      </c>
      <c r="C211">
        <v>201</v>
      </c>
      <c r="D211" s="1">
        <v>2623</v>
      </c>
      <c r="E211" s="1">
        <v>3575</v>
      </c>
      <c r="F211" s="8">
        <v>4619</v>
      </c>
    </row>
    <row r="212" spans="1:6" x14ac:dyDescent="0.25">
      <c r="A212" t="s">
        <v>8</v>
      </c>
      <c r="B212">
        <v>1</v>
      </c>
      <c r="C212">
        <v>202</v>
      </c>
      <c r="D212" s="1">
        <v>1738</v>
      </c>
      <c r="E212" s="1">
        <v>2372</v>
      </c>
      <c r="F212" s="8">
        <v>3486</v>
      </c>
    </row>
    <row r="213" spans="1:6" x14ac:dyDescent="0.25">
      <c r="A213" t="s">
        <v>8</v>
      </c>
      <c r="B213">
        <v>1</v>
      </c>
      <c r="C213">
        <v>203</v>
      </c>
      <c r="D213" s="1">
        <v>2558</v>
      </c>
      <c r="E213" s="1">
        <v>3489</v>
      </c>
      <c r="F213" s="8">
        <v>4575</v>
      </c>
    </row>
    <row r="214" spans="1:6" x14ac:dyDescent="0.25">
      <c r="A214" t="s">
        <v>8</v>
      </c>
      <c r="B214">
        <v>1</v>
      </c>
      <c r="C214">
        <v>204</v>
      </c>
      <c r="D214" s="1">
        <v>1867</v>
      </c>
      <c r="E214" s="1">
        <v>2723</v>
      </c>
      <c r="F214" s="8">
        <v>3372</v>
      </c>
    </row>
    <row r="215" spans="1:6" x14ac:dyDescent="0.25">
      <c r="A215" t="s">
        <v>8</v>
      </c>
      <c r="B215">
        <v>1</v>
      </c>
      <c r="C215">
        <v>205</v>
      </c>
      <c r="D215" s="1">
        <v>2413</v>
      </c>
      <c r="E215" s="1">
        <v>3283</v>
      </c>
      <c r="F215" s="8">
        <v>4356</v>
      </c>
    </row>
    <row r="216" spans="1:6" x14ac:dyDescent="0.25">
      <c r="A216" t="s">
        <v>8</v>
      </c>
      <c r="B216">
        <v>1</v>
      </c>
      <c r="C216">
        <v>206</v>
      </c>
      <c r="D216" s="1">
        <v>2405</v>
      </c>
      <c r="E216" s="1">
        <v>3280</v>
      </c>
      <c r="F216" s="8">
        <v>4361</v>
      </c>
    </row>
    <row r="217" spans="1:6" x14ac:dyDescent="0.25">
      <c r="A217" t="s">
        <v>8</v>
      </c>
      <c r="B217">
        <v>1</v>
      </c>
      <c r="C217">
        <v>207</v>
      </c>
      <c r="D217" s="1">
        <v>2311</v>
      </c>
      <c r="E217" s="1">
        <v>3101</v>
      </c>
      <c r="F217" s="8">
        <v>3938</v>
      </c>
    </row>
    <row r="218" spans="1:6" x14ac:dyDescent="0.25">
      <c r="A218" t="s">
        <v>8</v>
      </c>
      <c r="B218">
        <v>1</v>
      </c>
      <c r="C218">
        <v>208</v>
      </c>
      <c r="D218" s="1">
        <v>2660</v>
      </c>
      <c r="E218" s="1">
        <v>3658</v>
      </c>
      <c r="F218" s="8">
        <v>4889</v>
      </c>
    </row>
    <row r="219" spans="1:6" x14ac:dyDescent="0.25">
      <c r="A219" t="s">
        <v>8</v>
      </c>
      <c r="B219">
        <v>1</v>
      </c>
      <c r="C219">
        <v>209</v>
      </c>
      <c r="D219" s="1">
        <v>2284</v>
      </c>
      <c r="E219" s="1">
        <v>3057</v>
      </c>
      <c r="F219" s="8">
        <v>4122</v>
      </c>
    </row>
    <row r="220" spans="1:6" x14ac:dyDescent="0.25">
      <c r="A220" t="s">
        <v>10</v>
      </c>
      <c r="B220">
        <v>1</v>
      </c>
      <c r="C220">
        <v>210</v>
      </c>
      <c r="D220" s="1">
        <v>5272</v>
      </c>
      <c r="E220" s="1">
        <v>6234</v>
      </c>
      <c r="F220" s="8">
        <v>7406</v>
      </c>
    </row>
    <row r="221" spans="1:6" x14ac:dyDescent="0.25">
      <c r="A221" t="s">
        <v>10</v>
      </c>
      <c r="B221">
        <v>1</v>
      </c>
      <c r="C221">
        <v>211</v>
      </c>
      <c r="D221" s="1">
        <v>5035</v>
      </c>
      <c r="E221" s="1">
        <v>5933</v>
      </c>
      <c r="F221" s="8">
        <v>7095</v>
      </c>
    </row>
    <row r="222" spans="1:6" x14ac:dyDescent="0.25">
      <c r="A222" t="s">
        <v>8</v>
      </c>
      <c r="B222">
        <v>1</v>
      </c>
      <c r="C222">
        <v>212</v>
      </c>
      <c r="D222" s="1">
        <v>2701</v>
      </c>
      <c r="E222" s="1">
        <v>3671</v>
      </c>
      <c r="F222" s="8">
        <v>4862</v>
      </c>
    </row>
    <row r="223" spans="1:6" x14ac:dyDescent="0.25">
      <c r="A223" t="s">
        <v>8</v>
      </c>
      <c r="B223">
        <v>1</v>
      </c>
      <c r="C223">
        <v>213</v>
      </c>
      <c r="D223" s="1">
        <v>2602</v>
      </c>
      <c r="E223" s="1">
        <v>3531</v>
      </c>
      <c r="F223" s="8">
        <v>4672</v>
      </c>
    </row>
    <row r="224" spans="1:6" x14ac:dyDescent="0.25">
      <c r="A224" t="s">
        <v>8</v>
      </c>
      <c r="B224">
        <v>1</v>
      </c>
      <c r="C224">
        <v>214</v>
      </c>
      <c r="D224" s="1">
        <v>2483</v>
      </c>
      <c r="E224" s="1">
        <v>3397</v>
      </c>
      <c r="F224" s="8">
        <v>4561</v>
      </c>
    </row>
    <row r="225" spans="1:6" x14ac:dyDescent="0.25">
      <c r="A225" t="s">
        <v>8</v>
      </c>
      <c r="B225">
        <v>1</v>
      </c>
      <c r="C225">
        <v>215</v>
      </c>
      <c r="D225" s="1">
        <v>2609</v>
      </c>
      <c r="E225" s="1">
        <v>3538</v>
      </c>
      <c r="F225" s="8">
        <v>4702</v>
      </c>
    </row>
    <row r="226" spans="1:6" x14ac:dyDescent="0.25">
      <c r="A226" t="s">
        <v>8</v>
      </c>
      <c r="B226">
        <v>1</v>
      </c>
      <c r="C226">
        <v>216</v>
      </c>
      <c r="D226" s="1">
        <v>1957</v>
      </c>
      <c r="E226" s="1">
        <v>2821</v>
      </c>
      <c r="F226" s="8">
        <v>3882</v>
      </c>
    </row>
    <row r="227" spans="1:6" x14ac:dyDescent="0.25">
      <c r="A227" t="s">
        <v>8</v>
      </c>
      <c r="B227">
        <v>1</v>
      </c>
      <c r="C227">
        <v>217</v>
      </c>
      <c r="D227" s="1">
        <v>2445</v>
      </c>
      <c r="E227" s="1">
        <v>3376</v>
      </c>
      <c r="F227" s="8">
        <v>4512</v>
      </c>
    </row>
    <row r="228" spans="1:6" x14ac:dyDescent="0.25">
      <c r="A228" t="s">
        <v>8</v>
      </c>
      <c r="B228">
        <v>1</v>
      </c>
      <c r="C228">
        <v>218</v>
      </c>
      <c r="D228" s="1">
        <v>2130</v>
      </c>
      <c r="E228" s="1">
        <v>3086</v>
      </c>
      <c r="F228" s="8">
        <v>4281</v>
      </c>
    </row>
    <row r="229" spans="1:6" x14ac:dyDescent="0.25">
      <c r="A229" t="s">
        <v>8</v>
      </c>
      <c r="B229">
        <v>1</v>
      </c>
      <c r="C229">
        <v>219</v>
      </c>
      <c r="D229" s="1">
        <v>2608</v>
      </c>
      <c r="E229" s="1">
        <v>3555</v>
      </c>
      <c r="F229" s="8">
        <v>4438</v>
      </c>
    </row>
    <row r="230" spans="1:6" x14ac:dyDescent="0.25">
      <c r="A230" t="s">
        <v>8</v>
      </c>
      <c r="B230">
        <v>1</v>
      </c>
      <c r="C230">
        <v>220</v>
      </c>
      <c r="D230" s="1">
        <v>2369</v>
      </c>
      <c r="E230" s="1">
        <v>3271</v>
      </c>
      <c r="F230" s="8">
        <v>4273</v>
      </c>
    </row>
    <row r="231" spans="1:6" x14ac:dyDescent="0.25">
      <c r="A231" t="s">
        <v>8</v>
      </c>
      <c r="B231">
        <v>1</v>
      </c>
      <c r="C231">
        <v>221</v>
      </c>
      <c r="D231" s="1">
        <v>2734</v>
      </c>
      <c r="E231" s="1">
        <v>3681</v>
      </c>
      <c r="F231" s="8">
        <v>4796</v>
      </c>
    </row>
    <row r="232" spans="1:6" x14ac:dyDescent="0.25">
      <c r="A232" t="s">
        <v>8</v>
      </c>
      <c r="B232">
        <v>1</v>
      </c>
      <c r="C232">
        <v>222</v>
      </c>
      <c r="D232" s="1">
        <v>2620</v>
      </c>
      <c r="E232" s="1">
        <v>3455</v>
      </c>
      <c r="F232" s="8">
        <v>4572</v>
      </c>
    </row>
    <row r="233" spans="1:6" x14ac:dyDescent="0.25">
      <c r="A233" t="s">
        <v>8</v>
      </c>
      <c r="B233">
        <v>1</v>
      </c>
      <c r="C233">
        <v>223</v>
      </c>
      <c r="D233" s="1">
        <v>2495</v>
      </c>
      <c r="E233" s="1">
        <v>3449</v>
      </c>
      <c r="F233" s="8">
        <v>4698</v>
      </c>
    </row>
    <row r="234" spans="1:6" x14ac:dyDescent="0.25">
      <c r="A234" t="s">
        <v>8</v>
      </c>
      <c r="B234">
        <v>1</v>
      </c>
      <c r="C234">
        <v>224</v>
      </c>
      <c r="D234" s="1">
        <v>1</v>
      </c>
      <c r="E234" s="1">
        <v>2</v>
      </c>
      <c r="F234" s="8">
        <v>3</v>
      </c>
    </row>
    <row r="235" spans="1:6" x14ac:dyDescent="0.25">
      <c r="A235" t="s">
        <v>8</v>
      </c>
      <c r="B235">
        <v>1</v>
      </c>
      <c r="C235">
        <v>225</v>
      </c>
      <c r="D235" s="1">
        <v>2528</v>
      </c>
      <c r="E235" s="1">
        <v>3427</v>
      </c>
      <c r="F235" s="8">
        <v>4497</v>
      </c>
    </row>
    <row r="236" spans="1:6" x14ac:dyDescent="0.25">
      <c r="A236" t="s">
        <v>8</v>
      </c>
      <c r="B236">
        <v>1</v>
      </c>
      <c r="C236">
        <v>226</v>
      </c>
      <c r="D236" s="1">
        <v>2058</v>
      </c>
      <c r="E236" s="1">
        <v>2960</v>
      </c>
      <c r="F236" s="8">
        <v>3826</v>
      </c>
    </row>
    <row r="237" spans="1:6" x14ac:dyDescent="0.25">
      <c r="A237" t="s">
        <v>8</v>
      </c>
      <c r="B237">
        <v>1</v>
      </c>
      <c r="C237">
        <v>227</v>
      </c>
      <c r="D237" s="1">
        <v>2198</v>
      </c>
      <c r="E237" s="1">
        <v>2827</v>
      </c>
      <c r="F237" s="8">
        <v>3761</v>
      </c>
    </row>
    <row r="238" spans="1:6" x14ac:dyDescent="0.25">
      <c r="A238" t="s">
        <v>8</v>
      </c>
      <c r="B238">
        <v>1</v>
      </c>
      <c r="C238">
        <v>228</v>
      </c>
      <c r="D238" s="1">
        <v>2330</v>
      </c>
      <c r="E238" s="1">
        <v>2894</v>
      </c>
      <c r="F238" s="8">
        <v>2864</v>
      </c>
    </row>
    <row r="239" spans="1:6" x14ac:dyDescent="0.25">
      <c r="A239" t="s">
        <v>8</v>
      </c>
      <c r="B239">
        <v>1</v>
      </c>
      <c r="C239">
        <v>229</v>
      </c>
      <c r="D239" s="1">
        <v>2385</v>
      </c>
      <c r="E239" s="1">
        <v>3320</v>
      </c>
      <c r="F239" s="8">
        <v>4494</v>
      </c>
    </row>
    <row r="240" spans="1:6" x14ac:dyDescent="0.25">
      <c r="A240" t="s">
        <v>8</v>
      </c>
      <c r="B240">
        <v>1</v>
      </c>
      <c r="C240">
        <v>230</v>
      </c>
      <c r="D240" s="1">
        <v>2530</v>
      </c>
      <c r="E240" s="1">
        <v>3383</v>
      </c>
      <c r="F240" s="8">
        <v>4430</v>
      </c>
    </row>
    <row r="241" spans="1:6" x14ac:dyDescent="0.25">
      <c r="A241" t="s">
        <v>8</v>
      </c>
      <c r="B241">
        <v>1</v>
      </c>
      <c r="C241">
        <v>231</v>
      </c>
      <c r="D241" s="1">
        <v>1901</v>
      </c>
      <c r="E241" s="1">
        <v>2574</v>
      </c>
      <c r="F241" s="8">
        <v>3717</v>
      </c>
    </row>
    <row r="242" spans="1:6" x14ac:dyDescent="0.25">
      <c r="A242" t="s">
        <v>8</v>
      </c>
      <c r="B242">
        <v>1</v>
      </c>
      <c r="C242">
        <v>232</v>
      </c>
      <c r="D242" s="1">
        <v>2795</v>
      </c>
      <c r="E242" s="1">
        <v>3805</v>
      </c>
      <c r="F242" s="8">
        <v>4983</v>
      </c>
    </row>
    <row r="243" spans="1:6" x14ac:dyDescent="0.25">
      <c r="A243" t="s">
        <v>8</v>
      </c>
      <c r="B243">
        <v>1</v>
      </c>
      <c r="C243">
        <v>233</v>
      </c>
      <c r="D243" s="1">
        <v>2275</v>
      </c>
      <c r="E243" s="1">
        <v>3127</v>
      </c>
      <c r="F243" s="8">
        <v>4119</v>
      </c>
    </row>
    <row r="244" spans="1:6" x14ac:dyDescent="0.25">
      <c r="A244" t="s">
        <v>8</v>
      </c>
      <c r="B244">
        <v>1</v>
      </c>
      <c r="C244">
        <v>234</v>
      </c>
      <c r="D244" s="1">
        <v>2030</v>
      </c>
      <c r="E244" s="1">
        <v>2938</v>
      </c>
      <c r="F244" s="8">
        <v>4053</v>
      </c>
    </row>
    <row r="245" spans="1:6" x14ac:dyDescent="0.25">
      <c r="A245" t="s">
        <v>8</v>
      </c>
      <c r="B245">
        <v>1</v>
      </c>
      <c r="C245">
        <v>235</v>
      </c>
      <c r="D245" s="1">
        <v>2286</v>
      </c>
      <c r="E245" s="1">
        <v>3220</v>
      </c>
      <c r="F245" s="8">
        <v>4251</v>
      </c>
    </row>
    <row r="246" spans="1:6" x14ac:dyDescent="0.25">
      <c r="A246" t="s">
        <v>8</v>
      </c>
      <c r="B246">
        <v>1</v>
      </c>
      <c r="C246">
        <v>236</v>
      </c>
      <c r="D246" s="1">
        <v>2641</v>
      </c>
      <c r="E246" s="1">
        <v>3576</v>
      </c>
      <c r="F246" s="8">
        <v>4729</v>
      </c>
    </row>
    <row r="247" spans="1:6" x14ac:dyDescent="0.25">
      <c r="A247" t="s">
        <v>8</v>
      </c>
      <c r="B247">
        <v>1</v>
      </c>
      <c r="C247">
        <v>237</v>
      </c>
      <c r="D247" s="1">
        <v>2386</v>
      </c>
      <c r="E247" s="1">
        <v>3295</v>
      </c>
      <c r="F247" s="8">
        <v>4254</v>
      </c>
    </row>
    <row r="248" spans="1:6" x14ac:dyDescent="0.25">
      <c r="A248" t="s">
        <v>8</v>
      </c>
      <c r="B248">
        <v>1</v>
      </c>
      <c r="C248">
        <v>238</v>
      </c>
      <c r="D248" s="1">
        <v>2686</v>
      </c>
      <c r="E248" s="1">
        <v>3626</v>
      </c>
      <c r="F248" s="8">
        <v>4803</v>
      </c>
    </row>
    <row r="249" spans="1:6" x14ac:dyDescent="0.25">
      <c r="A249" t="s">
        <v>8</v>
      </c>
      <c r="B249">
        <v>1</v>
      </c>
      <c r="C249">
        <v>239</v>
      </c>
      <c r="D249" s="1">
        <v>2484</v>
      </c>
      <c r="E249" s="1">
        <v>3376</v>
      </c>
      <c r="F249" s="8">
        <v>4474</v>
      </c>
    </row>
    <row r="250" spans="1:6" x14ac:dyDescent="0.25">
      <c r="A250" t="s">
        <v>8</v>
      </c>
      <c r="B250">
        <v>1</v>
      </c>
      <c r="C250">
        <v>240</v>
      </c>
      <c r="D250" s="1">
        <v>2677</v>
      </c>
      <c r="E250" s="1">
        <v>3612</v>
      </c>
      <c r="F250" s="8">
        <v>4751</v>
      </c>
    </row>
    <row r="251" spans="1:6" x14ac:dyDescent="0.25">
      <c r="A251" t="s">
        <v>8</v>
      </c>
      <c r="B251">
        <v>1</v>
      </c>
      <c r="C251">
        <v>241</v>
      </c>
      <c r="D251" s="1">
        <v>2149</v>
      </c>
      <c r="E251" s="1">
        <v>3015</v>
      </c>
      <c r="F251" s="8">
        <v>3833</v>
      </c>
    </row>
    <row r="252" spans="1:6" x14ac:dyDescent="0.25">
      <c r="A252" t="s">
        <v>8</v>
      </c>
      <c r="B252">
        <v>1</v>
      </c>
      <c r="C252">
        <v>242</v>
      </c>
      <c r="D252" s="1">
        <v>2480</v>
      </c>
      <c r="E252" s="1">
        <v>3387</v>
      </c>
      <c r="F252" s="8">
        <v>4498</v>
      </c>
    </row>
    <row r="253" spans="1:6" x14ac:dyDescent="0.25">
      <c r="A253" t="s">
        <v>8</v>
      </c>
      <c r="B253">
        <v>1</v>
      </c>
      <c r="C253">
        <v>243</v>
      </c>
      <c r="D253" s="1">
        <v>2309</v>
      </c>
      <c r="E253" s="1">
        <v>3119</v>
      </c>
      <c r="F253" s="8">
        <v>4206</v>
      </c>
    </row>
    <row r="254" spans="1:6" x14ac:dyDescent="0.25">
      <c r="A254" t="s">
        <v>8</v>
      </c>
      <c r="B254">
        <v>1</v>
      </c>
      <c r="C254">
        <v>244</v>
      </c>
      <c r="D254" s="1">
        <v>2325</v>
      </c>
      <c r="E254" s="1">
        <v>3218</v>
      </c>
      <c r="F254" s="8">
        <v>4261</v>
      </c>
    </row>
    <row r="255" spans="1:6" x14ac:dyDescent="0.25">
      <c r="A255" t="s">
        <v>8</v>
      </c>
      <c r="B255">
        <v>1</v>
      </c>
      <c r="C255">
        <v>245</v>
      </c>
      <c r="D255" s="1">
        <v>1212</v>
      </c>
      <c r="E255" s="1">
        <v>1613</v>
      </c>
      <c r="F255" s="8">
        <v>2111</v>
      </c>
    </row>
    <row r="256" spans="1:6" x14ac:dyDescent="0.25">
      <c r="A256" t="s">
        <v>8</v>
      </c>
      <c r="B256">
        <v>1</v>
      </c>
      <c r="C256">
        <v>246</v>
      </c>
      <c r="D256" s="1">
        <v>2760</v>
      </c>
      <c r="E256" s="1">
        <v>3664</v>
      </c>
      <c r="F256" s="8">
        <v>4785</v>
      </c>
    </row>
    <row r="257" spans="1:6" x14ac:dyDescent="0.25">
      <c r="A257" t="s">
        <v>8</v>
      </c>
      <c r="B257">
        <v>1</v>
      </c>
      <c r="C257">
        <v>247</v>
      </c>
      <c r="D257" s="1">
        <v>2321</v>
      </c>
      <c r="E257" s="1">
        <v>3156</v>
      </c>
      <c r="F257" s="8">
        <v>4228</v>
      </c>
    </row>
    <row r="258" spans="1:6" x14ac:dyDescent="0.25">
      <c r="A258" t="s">
        <v>8</v>
      </c>
      <c r="B258">
        <v>1</v>
      </c>
      <c r="C258">
        <v>248</v>
      </c>
      <c r="D258" s="1">
        <v>2446</v>
      </c>
      <c r="E258" s="1">
        <v>3350</v>
      </c>
      <c r="F258" s="8">
        <v>4414</v>
      </c>
    </row>
    <row r="259" spans="1:6" x14ac:dyDescent="0.25">
      <c r="A259" t="s">
        <v>8</v>
      </c>
      <c r="B259">
        <v>1</v>
      </c>
      <c r="C259">
        <v>249</v>
      </c>
      <c r="D259" s="1">
        <v>2555</v>
      </c>
      <c r="E259" s="1">
        <v>3387</v>
      </c>
      <c r="F259" s="8">
        <v>4546</v>
      </c>
    </row>
    <row r="260" spans="1:6" x14ac:dyDescent="0.25">
      <c r="A260" t="s">
        <v>8</v>
      </c>
      <c r="B260">
        <v>1</v>
      </c>
      <c r="C260">
        <v>250</v>
      </c>
      <c r="D260" s="1">
        <v>2234</v>
      </c>
      <c r="E260" s="1">
        <v>3032</v>
      </c>
      <c r="F260" s="8">
        <v>4118</v>
      </c>
    </row>
    <row r="261" spans="1:6" x14ac:dyDescent="0.25">
      <c r="A261" t="s">
        <v>8</v>
      </c>
      <c r="B261">
        <v>1</v>
      </c>
      <c r="C261">
        <v>251</v>
      </c>
      <c r="D261" s="1">
        <v>2375</v>
      </c>
      <c r="E261" s="1">
        <v>3254</v>
      </c>
      <c r="F261" s="8">
        <v>4355</v>
      </c>
    </row>
    <row r="262" spans="1:6" x14ac:dyDescent="0.25">
      <c r="A262" t="s">
        <v>8</v>
      </c>
      <c r="B262">
        <v>1</v>
      </c>
      <c r="C262">
        <v>252</v>
      </c>
      <c r="D262" s="1">
        <v>2678</v>
      </c>
      <c r="E262" s="1">
        <v>3588</v>
      </c>
      <c r="F262" s="8">
        <v>4780</v>
      </c>
    </row>
    <row r="263" spans="1:6" x14ac:dyDescent="0.25">
      <c r="A263" t="s">
        <v>8</v>
      </c>
      <c r="B263">
        <v>1</v>
      </c>
      <c r="C263">
        <v>253</v>
      </c>
      <c r="D263" s="1">
        <v>1882</v>
      </c>
      <c r="E263" s="1">
        <v>2794</v>
      </c>
      <c r="F263" s="8">
        <v>3940</v>
      </c>
    </row>
    <row r="264" spans="1:6" x14ac:dyDescent="0.25">
      <c r="A264" t="s">
        <v>8</v>
      </c>
      <c r="B264">
        <v>1</v>
      </c>
      <c r="C264">
        <v>254</v>
      </c>
      <c r="D264" s="1">
        <v>1692</v>
      </c>
      <c r="E264" s="1">
        <v>2646</v>
      </c>
      <c r="F264" s="8">
        <v>3847</v>
      </c>
    </row>
    <row r="265" spans="1:6" x14ac:dyDescent="0.25">
      <c r="A265" t="s">
        <v>8</v>
      </c>
      <c r="B265">
        <v>1</v>
      </c>
      <c r="C265">
        <v>255</v>
      </c>
      <c r="D265" s="1">
        <v>2791</v>
      </c>
      <c r="E265" s="1">
        <v>3751</v>
      </c>
      <c r="F265" s="8">
        <v>4960</v>
      </c>
    </row>
    <row r="266" spans="1:6" x14ac:dyDescent="0.25">
      <c r="A266" t="s">
        <v>8</v>
      </c>
      <c r="B266">
        <v>1</v>
      </c>
      <c r="C266">
        <v>256</v>
      </c>
      <c r="D266" s="1">
        <v>2605</v>
      </c>
      <c r="E266" s="1">
        <v>3547</v>
      </c>
      <c r="F266" s="8">
        <v>4545</v>
      </c>
    </row>
    <row r="267" spans="1:6" x14ac:dyDescent="0.25">
      <c r="A267" t="s">
        <v>8</v>
      </c>
      <c r="B267">
        <v>1</v>
      </c>
      <c r="C267">
        <v>257</v>
      </c>
      <c r="D267" s="1">
        <v>2531</v>
      </c>
      <c r="E267" s="1">
        <v>3348</v>
      </c>
      <c r="F267" s="8">
        <v>4421</v>
      </c>
    </row>
    <row r="268" spans="1:6" x14ac:dyDescent="0.25">
      <c r="A268" t="s">
        <v>8</v>
      </c>
      <c r="B268">
        <v>1</v>
      </c>
      <c r="C268">
        <v>258</v>
      </c>
      <c r="D268" s="1">
        <v>2450</v>
      </c>
      <c r="E268" s="1">
        <v>3311</v>
      </c>
      <c r="F268" s="8">
        <v>4316</v>
      </c>
    </row>
    <row r="269" spans="1:6" x14ac:dyDescent="0.25">
      <c r="A269" t="s">
        <v>8</v>
      </c>
      <c r="B269">
        <v>1</v>
      </c>
      <c r="C269">
        <v>259</v>
      </c>
      <c r="D269" s="1">
        <v>1976</v>
      </c>
      <c r="E269" s="1">
        <v>2824</v>
      </c>
      <c r="F269" s="8">
        <v>3853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8:AB278"/>
  <sheetViews>
    <sheetView workbookViewId="0">
      <selection activeCell="AK28" sqref="AK28"/>
    </sheetView>
  </sheetViews>
  <sheetFormatPr defaultRowHeight="13.2" x14ac:dyDescent="0.25"/>
  <cols>
    <col min="4" max="15" width="9.109375" hidden="1" customWidth="1"/>
    <col min="16" max="28" width="0" hidden="1" customWidth="1"/>
  </cols>
  <sheetData>
    <row r="8" spans="1:28" x14ac:dyDescent="0.25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>
        <v>2001</v>
      </c>
      <c r="T8">
        <v>2001</v>
      </c>
      <c r="U8">
        <v>2001</v>
      </c>
      <c r="V8">
        <v>2001</v>
      </c>
      <c r="W8">
        <v>2001</v>
      </c>
      <c r="X8">
        <v>2001</v>
      </c>
      <c r="Y8">
        <v>2001</v>
      </c>
      <c r="Z8">
        <v>2001</v>
      </c>
      <c r="AA8">
        <v>2001</v>
      </c>
      <c r="AB8">
        <v>2001</v>
      </c>
    </row>
    <row r="9" spans="1:28" x14ac:dyDescent="0.25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t="s">
        <v>15</v>
      </c>
      <c r="T9" t="s">
        <v>16</v>
      </c>
      <c r="U9" t="s">
        <v>17</v>
      </c>
      <c r="V9" t="s">
        <v>18</v>
      </c>
      <c r="W9" t="s">
        <v>19</v>
      </c>
      <c r="X9" t="s">
        <v>20</v>
      </c>
      <c r="Y9" t="s">
        <v>21</v>
      </c>
      <c r="Z9" t="s">
        <v>22</v>
      </c>
      <c r="AA9" t="s">
        <v>23</v>
      </c>
      <c r="AB9" t="s">
        <v>24</v>
      </c>
    </row>
    <row r="10" spans="1:28" x14ac:dyDescent="0.25">
      <c r="A10" t="s">
        <v>0</v>
      </c>
      <c r="B10" t="s">
        <v>3</v>
      </c>
      <c r="C10" t="s">
        <v>4</v>
      </c>
    </row>
    <row r="11" spans="1:28" x14ac:dyDescent="0.25">
      <c r="A11" t="s">
        <v>1</v>
      </c>
      <c r="B11">
        <v>2</v>
      </c>
      <c r="C11">
        <v>1</v>
      </c>
      <c r="D11" s="1">
        <v>205062</v>
      </c>
      <c r="E11" s="1">
        <v>199231</v>
      </c>
      <c r="F11" s="1">
        <v>204730</v>
      </c>
    </row>
    <row r="12" spans="1:28" x14ac:dyDescent="0.25">
      <c r="A12" t="s">
        <v>1</v>
      </c>
      <c r="B12">
        <v>2</v>
      </c>
      <c r="C12">
        <v>2</v>
      </c>
      <c r="D12" s="1">
        <v>0</v>
      </c>
      <c r="E12" s="1">
        <v>162016</v>
      </c>
      <c r="F12" s="1">
        <v>216003</v>
      </c>
    </row>
    <row r="13" spans="1:28" x14ac:dyDescent="0.25">
      <c r="A13" t="s">
        <v>1</v>
      </c>
      <c r="B13">
        <v>2</v>
      </c>
      <c r="C13">
        <v>3</v>
      </c>
      <c r="D13" s="1">
        <v>197925</v>
      </c>
      <c r="E13" s="1">
        <v>194590</v>
      </c>
      <c r="F13" s="1">
        <v>212261</v>
      </c>
    </row>
    <row r="14" spans="1:28" x14ac:dyDescent="0.25">
      <c r="A14" t="s">
        <v>1</v>
      </c>
      <c r="B14">
        <v>2</v>
      </c>
      <c r="C14">
        <v>4</v>
      </c>
      <c r="D14" s="1">
        <v>202536</v>
      </c>
      <c r="E14" s="1">
        <v>197178</v>
      </c>
      <c r="F14" s="1">
        <v>205716</v>
      </c>
    </row>
    <row r="15" spans="1:28" x14ac:dyDescent="0.25">
      <c r="A15" t="s">
        <v>1</v>
      </c>
      <c r="B15">
        <v>2</v>
      </c>
      <c r="C15">
        <v>5</v>
      </c>
      <c r="D15" s="1">
        <v>206670</v>
      </c>
      <c r="E15" s="1">
        <v>207094</v>
      </c>
      <c r="F15" s="1">
        <v>195628</v>
      </c>
    </row>
    <row r="16" spans="1:28" x14ac:dyDescent="0.25">
      <c r="A16" t="s">
        <v>1</v>
      </c>
      <c r="B16">
        <v>2</v>
      </c>
      <c r="C16">
        <v>6</v>
      </c>
      <c r="D16" s="1">
        <v>209709</v>
      </c>
      <c r="E16" s="1">
        <v>213016</v>
      </c>
      <c r="F16" s="1">
        <v>209064</v>
      </c>
    </row>
    <row r="17" spans="1:6" x14ac:dyDescent="0.25">
      <c r="A17" t="s">
        <v>1</v>
      </c>
      <c r="B17">
        <v>2</v>
      </c>
      <c r="C17">
        <v>7</v>
      </c>
      <c r="D17" s="1">
        <v>204678</v>
      </c>
      <c r="E17" s="1">
        <v>196622</v>
      </c>
      <c r="F17" s="1">
        <v>139933</v>
      </c>
    </row>
    <row r="18" spans="1:6" x14ac:dyDescent="0.25">
      <c r="A18" t="s">
        <v>1</v>
      </c>
      <c r="B18">
        <v>2</v>
      </c>
      <c r="C18">
        <v>8</v>
      </c>
      <c r="D18" s="1">
        <v>200161</v>
      </c>
      <c r="E18" s="1">
        <v>188740</v>
      </c>
      <c r="F18" s="1">
        <v>194750</v>
      </c>
    </row>
    <row r="19" spans="1:6" x14ac:dyDescent="0.25">
      <c r="A19" t="s">
        <v>1</v>
      </c>
      <c r="B19">
        <v>2</v>
      </c>
      <c r="C19">
        <v>9</v>
      </c>
      <c r="D19" s="1">
        <v>204268</v>
      </c>
      <c r="E19" s="1">
        <v>211282</v>
      </c>
      <c r="F19" s="1">
        <v>222093</v>
      </c>
    </row>
    <row r="20" spans="1:6" x14ac:dyDescent="0.25">
      <c r="A20" t="s">
        <v>1</v>
      </c>
      <c r="B20">
        <v>2</v>
      </c>
      <c r="C20">
        <v>10</v>
      </c>
      <c r="D20" s="1">
        <v>215308</v>
      </c>
      <c r="E20" s="1">
        <v>197757</v>
      </c>
      <c r="F20" s="1">
        <v>196893</v>
      </c>
    </row>
    <row r="21" spans="1:6" x14ac:dyDescent="0.25">
      <c r="A21" t="s">
        <v>1</v>
      </c>
      <c r="B21">
        <v>2</v>
      </c>
      <c r="C21">
        <v>11</v>
      </c>
      <c r="D21" s="1">
        <v>206533</v>
      </c>
      <c r="E21" s="1">
        <v>201127</v>
      </c>
      <c r="F21" s="1">
        <v>202932</v>
      </c>
    </row>
    <row r="22" spans="1:6" x14ac:dyDescent="0.25">
      <c r="A22" t="s">
        <v>1</v>
      </c>
      <c r="B22">
        <v>2</v>
      </c>
      <c r="C22">
        <v>12</v>
      </c>
      <c r="D22" s="1">
        <v>190542</v>
      </c>
      <c r="E22" s="1">
        <v>187914</v>
      </c>
      <c r="F22" s="1">
        <v>203988</v>
      </c>
    </row>
    <row r="23" spans="1:6" x14ac:dyDescent="0.25">
      <c r="A23" t="s">
        <v>1</v>
      </c>
      <c r="B23">
        <v>2</v>
      </c>
      <c r="C23">
        <v>13</v>
      </c>
      <c r="D23" s="1">
        <v>194233</v>
      </c>
      <c r="E23" s="1">
        <v>200771</v>
      </c>
      <c r="F23" s="1">
        <v>201556</v>
      </c>
    </row>
    <row r="24" spans="1:6" x14ac:dyDescent="0.25">
      <c r="A24" t="s">
        <v>1</v>
      </c>
      <c r="B24">
        <v>2</v>
      </c>
      <c r="C24">
        <v>14</v>
      </c>
      <c r="D24" s="1">
        <v>242780</v>
      </c>
      <c r="E24" s="1">
        <v>230815</v>
      </c>
      <c r="F24" s="1">
        <v>245734</v>
      </c>
    </row>
    <row r="25" spans="1:6" x14ac:dyDescent="0.25">
      <c r="A25" t="s">
        <v>1</v>
      </c>
      <c r="B25">
        <v>2</v>
      </c>
      <c r="C25">
        <v>15</v>
      </c>
      <c r="D25" s="1">
        <v>248446</v>
      </c>
      <c r="E25" s="1">
        <v>231813</v>
      </c>
      <c r="F25" s="1">
        <v>256557</v>
      </c>
    </row>
    <row r="26" spans="1:6" x14ac:dyDescent="0.25">
      <c r="A26" t="s">
        <v>1</v>
      </c>
      <c r="B26">
        <v>2</v>
      </c>
      <c r="C26">
        <v>16</v>
      </c>
      <c r="D26" s="1">
        <v>243020</v>
      </c>
      <c r="E26" s="1">
        <v>235006</v>
      </c>
      <c r="F26" s="1">
        <v>231411</v>
      </c>
    </row>
    <row r="27" spans="1:6" x14ac:dyDescent="0.25">
      <c r="A27" t="s">
        <v>1</v>
      </c>
      <c r="B27">
        <v>2</v>
      </c>
      <c r="C27">
        <v>17</v>
      </c>
      <c r="D27" s="1">
        <v>242520</v>
      </c>
      <c r="E27" s="1">
        <v>216991</v>
      </c>
      <c r="F27" s="1">
        <v>243536</v>
      </c>
    </row>
    <row r="28" spans="1:6" x14ac:dyDescent="0.25">
      <c r="A28" t="s">
        <v>1</v>
      </c>
      <c r="B28">
        <v>2</v>
      </c>
      <c r="C28">
        <v>18</v>
      </c>
      <c r="D28" s="1">
        <v>234006</v>
      </c>
      <c r="E28" s="1">
        <v>220088</v>
      </c>
      <c r="F28" s="1">
        <v>229800</v>
      </c>
    </row>
    <row r="29" spans="1:6" x14ac:dyDescent="0.25">
      <c r="A29" t="s">
        <v>1</v>
      </c>
      <c r="B29">
        <v>2</v>
      </c>
      <c r="C29">
        <v>19</v>
      </c>
      <c r="D29" s="1">
        <v>222848</v>
      </c>
      <c r="E29" s="1">
        <v>215256</v>
      </c>
      <c r="F29" s="1">
        <v>227011</v>
      </c>
    </row>
    <row r="30" spans="1:6" x14ac:dyDescent="0.25">
      <c r="A30" t="s">
        <v>1</v>
      </c>
      <c r="B30">
        <v>2</v>
      </c>
      <c r="C30">
        <v>20</v>
      </c>
      <c r="D30" s="1">
        <v>226464</v>
      </c>
      <c r="E30" s="1">
        <v>199297</v>
      </c>
      <c r="F30" s="1">
        <v>225966</v>
      </c>
    </row>
    <row r="31" spans="1:6" x14ac:dyDescent="0.25">
      <c r="A31" t="s">
        <v>1</v>
      </c>
      <c r="B31">
        <v>2</v>
      </c>
      <c r="C31">
        <v>21</v>
      </c>
      <c r="D31" s="1">
        <v>213074</v>
      </c>
      <c r="E31" s="1">
        <v>226096</v>
      </c>
      <c r="F31" s="1">
        <v>221524</v>
      </c>
    </row>
    <row r="32" spans="1:6" x14ac:dyDescent="0.25">
      <c r="A32" t="s">
        <v>1</v>
      </c>
      <c r="B32">
        <v>2</v>
      </c>
      <c r="C32">
        <v>22</v>
      </c>
      <c r="D32" s="1">
        <v>218464</v>
      </c>
      <c r="E32" s="1">
        <v>203820</v>
      </c>
      <c r="F32" s="1">
        <v>225920</v>
      </c>
    </row>
    <row r="33" spans="1:6" x14ac:dyDescent="0.25">
      <c r="A33" t="s">
        <v>1</v>
      </c>
      <c r="B33">
        <v>2</v>
      </c>
      <c r="C33">
        <v>23</v>
      </c>
      <c r="D33" s="1">
        <v>227073</v>
      </c>
      <c r="E33" s="1">
        <v>212332</v>
      </c>
      <c r="F33" s="1">
        <v>236970</v>
      </c>
    </row>
    <row r="34" spans="1:6" x14ac:dyDescent="0.25">
      <c r="A34" t="s">
        <v>1</v>
      </c>
      <c r="B34">
        <v>2</v>
      </c>
      <c r="C34">
        <v>24</v>
      </c>
      <c r="D34" s="1">
        <v>238610</v>
      </c>
      <c r="E34" s="1">
        <v>231488</v>
      </c>
      <c r="F34" s="1">
        <v>243086</v>
      </c>
    </row>
    <row r="35" spans="1:6" x14ac:dyDescent="0.25">
      <c r="A35" t="s">
        <v>1</v>
      </c>
      <c r="B35">
        <v>2</v>
      </c>
      <c r="C35">
        <v>25</v>
      </c>
      <c r="D35" s="1">
        <v>224624</v>
      </c>
      <c r="E35" s="1">
        <v>222948</v>
      </c>
      <c r="F35" s="1">
        <v>230479</v>
      </c>
    </row>
    <row r="36" spans="1:6" x14ac:dyDescent="0.25">
      <c r="A36" t="s">
        <v>1</v>
      </c>
      <c r="B36">
        <v>2</v>
      </c>
      <c r="C36">
        <v>26</v>
      </c>
      <c r="D36" s="1">
        <v>225359</v>
      </c>
      <c r="E36" s="1">
        <v>226595</v>
      </c>
      <c r="F36" s="1">
        <v>232475</v>
      </c>
    </row>
    <row r="37" spans="1:6" x14ac:dyDescent="0.25">
      <c r="A37" t="s">
        <v>1</v>
      </c>
      <c r="B37">
        <v>2</v>
      </c>
      <c r="C37">
        <v>27</v>
      </c>
      <c r="D37" s="1">
        <v>111659</v>
      </c>
      <c r="E37" s="1">
        <v>74909</v>
      </c>
      <c r="F37" s="1">
        <v>224222</v>
      </c>
    </row>
    <row r="38" spans="1:6" x14ac:dyDescent="0.25">
      <c r="A38" t="s">
        <v>1</v>
      </c>
      <c r="B38">
        <v>2</v>
      </c>
      <c r="C38">
        <v>28</v>
      </c>
      <c r="D38" s="1">
        <v>229805</v>
      </c>
      <c r="E38" s="1">
        <v>223665</v>
      </c>
      <c r="F38" s="1">
        <v>237915</v>
      </c>
    </row>
    <row r="39" spans="1:6" x14ac:dyDescent="0.25">
      <c r="A39" t="s">
        <v>1</v>
      </c>
      <c r="B39">
        <v>2</v>
      </c>
      <c r="C39">
        <v>29</v>
      </c>
      <c r="D39" s="1">
        <v>216100</v>
      </c>
      <c r="E39" s="1">
        <v>203209</v>
      </c>
      <c r="F39" s="1">
        <v>228484</v>
      </c>
    </row>
    <row r="40" spans="1:6" x14ac:dyDescent="0.25">
      <c r="A40" t="s">
        <v>1</v>
      </c>
      <c r="B40">
        <v>2</v>
      </c>
      <c r="C40">
        <v>30</v>
      </c>
      <c r="D40" s="1">
        <v>202812</v>
      </c>
      <c r="E40" s="3">
        <v>209004</v>
      </c>
      <c r="F40" s="3">
        <v>217503</v>
      </c>
    </row>
    <row r="41" spans="1:6" x14ac:dyDescent="0.25">
      <c r="A41" t="s">
        <v>1</v>
      </c>
      <c r="B41">
        <v>2</v>
      </c>
      <c r="C41">
        <v>31</v>
      </c>
      <c r="D41" s="1">
        <v>222911</v>
      </c>
      <c r="E41" s="1">
        <v>219329</v>
      </c>
      <c r="F41" s="1">
        <v>232531</v>
      </c>
    </row>
    <row r="42" spans="1:6" x14ac:dyDescent="0.25">
      <c r="A42" t="s">
        <v>1</v>
      </c>
      <c r="B42">
        <v>2</v>
      </c>
      <c r="C42">
        <v>32</v>
      </c>
      <c r="D42" s="1">
        <v>217513</v>
      </c>
      <c r="E42" s="1">
        <v>212323</v>
      </c>
      <c r="F42" s="1">
        <v>216423</v>
      </c>
    </row>
    <row r="43" spans="1:6" x14ac:dyDescent="0.25">
      <c r="A43" t="s">
        <v>1</v>
      </c>
      <c r="B43">
        <v>2</v>
      </c>
      <c r="C43">
        <v>33</v>
      </c>
      <c r="D43" s="1">
        <v>212019</v>
      </c>
      <c r="E43" s="1">
        <v>209788</v>
      </c>
      <c r="F43" s="1">
        <v>221991</v>
      </c>
    </row>
    <row r="44" spans="1:6" x14ac:dyDescent="0.25">
      <c r="A44" t="s">
        <v>1</v>
      </c>
      <c r="B44">
        <v>2</v>
      </c>
      <c r="C44">
        <v>34</v>
      </c>
      <c r="D44" s="1">
        <v>232265</v>
      </c>
      <c r="E44" s="1">
        <v>217644</v>
      </c>
      <c r="F44" s="1">
        <v>222187</v>
      </c>
    </row>
    <row r="45" spans="1:6" x14ac:dyDescent="0.25">
      <c r="A45" t="s">
        <v>1</v>
      </c>
      <c r="B45">
        <v>2</v>
      </c>
      <c r="C45">
        <v>35</v>
      </c>
      <c r="D45" s="1">
        <v>137872</v>
      </c>
      <c r="E45" s="1">
        <v>189279</v>
      </c>
      <c r="F45" s="1">
        <v>228121</v>
      </c>
    </row>
    <row r="46" spans="1:6" x14ac:dyDescent="0.25">
      <c r="A46" t="s">
        <v>1</v>
      </c>
      <c r="B46">
        <v>2</v>
      </c>
      <c r="C46">
        <v>36</v>
      </c>
      <c r="D46" s="1">
        <v>222934</v>
      </c>
      <c r="E46" s="1">
        <v>233914</v>
      </c>
      <c r="F46" s="1">
        <v>211605</v>
      </c>
    </row>
    <row r="47" spans="1:6" x14ac:dyDescent="0.25">
      <c r="A47" t="s">
        <v>1</v>
      </c>
      <c r="B47">
        <v>2</v>
      </c>
      <c r="C47">
        <v>37</v>
      </c>
      <c r="D47" s="1">
        <v>226993</v>
      </c>
      <c r="E47" s="1">
        <v>222725</v>
      </c>
      <c r="F47" s="1">
        <v>223233</v>
      </c>
    </row>
    <row r="48" spans="1:6" x14ac:dyDescent="0.25">
      <c r="A48" t="s">
        <v>1</v>
      </c>
      <c r="B48">
        <v>2</v>
      </c>
      <c r="C48">
        <v>38</v>
      </c>
      <c r="D48" s="1">
        <v>221006</v>
      </c>
      <c r="E48" s="1">
        <v>209858</v>
      </c>
      <c r="F48" s="1">
        <v>225017</v>
      </c>
    </row>
    <row r="49" spans="1:6" x14ac:dyDescent="0.25">
      <c r="A49" t="s">
        <v>1</v>
      </c>
      <c r="B49">
        <v>2</v>
      </c>
      <c r="C49">
        <v>39</v>
      </c>
      <c r="D49" s="1">
        <v>213647</v>
      </c>
      <c r="E49" s="1">
        <v>162489</v>
      </c>
      <c r="F49" s="1">
        <v>8462</v>
      </c>
    </row>
    <row r="50" spans="1:6" x14ac:dyDescent="0.25">
      <c r="A50" t="s">
        <v>1</v>
      </c>
      <c r="B50">
        <v>2</v>
      </c>
      <c r="C50">
        <v>40</v>
      </c>
      <c r="D50" s="1">
        <v>201359</v>
      </c>
      <c r="E50" s="1">
        <v>199913</v>
      </c>
      <c r="F50" s="1">
        <v>221320</v>
      </c>
    </row>
    <row r="51" spans="1:6" x14ac:dyDescent="0.25">
      <c r="A51" t="s">
        <v>1</v>
      </c>
      <c r="B51">
        <v>2</v>
      </c>
      <c r="C51">
        <v>41</v>
      </c>
      <c r="D51" s="1">
        <v>225815</v>
      </c>
      <c r="E51" s="1">
        <v>222167</v>
      </c>
      <c r="F51" s="1">
        <v>216966</v>
      </c>
    </row>
    <row r="52" spans="1:6" x14ac:dyDescent="0.25">
      <c r="A52" t="s">
        <v>1</v>
      </c>
      <c r="B52">
        <v>2</v>
      </c>
      <c r="C52">
        <v>42</v>
      </c>
      <c r="D52" s="1">
        <v>210978</v>
      </c>
      <c r="E52" s="1">
        <v>220056</v>
      </c>
      <c r="F52" s="1">
        <v>226733</v>
      </c>
    </row>
    <row r="53" spans="1:6" x14ac:dyDescent="0.25">
      <c r="A53" t="s">
        <v>1</v>
      </c>
      <c r="B53">
        <v>2</v>
      </c>
      <c r="C53">
        <v>43</v>
      </c>
      <c r="D53" s="1">
        <v>206979</v>
      </c>
      <c r="E53" s="1">
        <v>206877</v>
      </c>
      <c r="F53" s="1">
        <v>201264</v>
      </c>
    </row>
    <row r="54" spans="1:6" x14ac:dyDescent="0.25">
      <c r="A54" t="s">
        <v>1</v>
      </c>
      <c r="B54">
        <v>2</v>
      </c>
      <c r="C54">
        <v>44</v>
      </c>
      <c r="D54" s="1">
        <v>220589</v>
      </c>
      <c r="E54" s="1">
        <v>212269</v>
      </c>
      <c r="F54" s="1">
        <v>227738</v>
      </c>
    </row>
    <row r="55" spans="1:6" x14ac:dyDescent="0.25">
      <c r="A55" t="s">
        <v>1</v>
      </c>
      <c r="B55">
        <v>2</v>
      </c>
      <c r="C55">
        <v>45</v>
      </c>
      <c r="D55" s="1">
        <v>223035</v>
      </c>
      <c r="E55" s="1">
        <v>219659</v>
      </c>
      <c r="F55" s="1">
        <v>224894</v>
      </c>
    </row>
    <row r="56" spans="1:6" x14ac:dyDescent="0.25">
      <c r="A56" t="s">
        <v>1</v>
      </c>
      <c r="B56">
        <v>2</v>
      </c>
      <c r="C56">
        <v>46</v>
      </c>
      <c r="D56" s="1">
        <v>225658</v>
      </c>
      <c r="E56" s="1">
        <v>218800</v>
      </c>
      <c r="F56" s="1">
        <v>227913</v>
      </c>
    </row>
    <row r="57" spans="1:6" x14ac:dyDescent="0.25">
      <c r="A57" t="s">
        <v>1</v>
      </c>
      <c r="B57">
        <v>2</v>
      </c>
      <c r="C57">
        <v>47</v>
      </c>
      <c r="D57" s="1">
        <v>216284</v>
      </c>
      <c r="E57" s="1">
        <v>212796</v>
      </c>
      <c r="F57" s="1">
        <v>226443</v>
      </c>
    </row>
    <row r="58" spans="1:6" x14ac:dyDescent="0.25">
      <c r="A58" t="s">
        <v>1</v>
      </c>
      <c r="B58">
        <v>2</v>
      </c>
      <c r="C58">
        <v>48</v>
      </c>
      <c r="D58" s="1">
        <v>214934</v>
      </c>
      <c r="E58" s="1">
        <v>218985</v>
      </c>
      <c r="F58" s="1">
        <v>210932</v>
      </c>
    </row>
    <row r="59" spans="1:6" x14ac:dyDescent="0.25">
      <c r="A59" t="s">
        <v>1</v>
      </c>
      <c r="B59">
        <v>2</v>
      </c>
      <c r="C59">
        <v>49</v>
      </c>
      <c r="D59" s="1">
        <v>169182</v>
      </c>
      <c r="E59" s="1">
        <v>231969</v>
      </c>
      <c r="F59" s="1">
        <v>232934</v>
      </c>
    </row>
    <row r="60" spans="1:6" x14ac:dyDescent="0.25">
      <c r="A60" t="s">
        <v>1</v>
      </c>
      <c r="B60">
        <v>2</v>
      </c>
      <c r="C60">
        <v>50</v>
      </c>
      <c r="D60" s="1">
        <v>239467</v>
      </c>
      <c r="E60" s="1">
        <v>236087</v>
      </c>
      <c r="F60" s="1">
        <v>248509</v>
      </c>
    </row>
    <row r="61" spans="1:6" x14ac:dyDescent="0.25">
      <c r="A61" t="s">
        <v>1</v>
      </c>
      <c r="B61">
        <v>2</v>
      </c>
      <c r="C61">
        <v>51</v>
      </c>
      <c r="D61" s="1">
        <v>244309</v>
      </c>
      <c r="E61" s="1">
        <v>237104</v>
      </c>
      <c r="F61" s="1">
        <v>234559</v>
      </c>
    </row>
    <row r="62" spans="1:6" x14ac:dyDescent="0.25">
      <c r="A62" t="s">
        <v>1</v>
      </c>
      <c r="B62">
        <v>2</v>
      </c>
      <c r="C62">
        <v>52</v>
      </c>
      <c r="D62" s="1">
        <v>246008</v>
      </c>
      <c r="E62" s="1">
        <v>237564</v>
      </c>
      <c r="F62" s="1">
        <v>249192</v>
      </c>
    </row>
    <row r="63" spans="1:6" x14ac:dyDescent="0.25">
      <c r="A63" t="s">
        <v>1</v>
      </c>
      <c r="B63">
        <v>2</v>
      </c>
      <c r="C63">
        <v>53</v>
      </c>
      <c r="D63" s="1">
        <v>236751</v>
      </c>
      <c r="E63" s="1">
        <v>230240</v>
      </c>
      <c r="F63" s="1">
        <v>194035</v>
      </c>
    </row>
    <row r="64" spans="1:6" x14ac:dyDescent="0.25">
      <c r="A64" t="s">
        <v>1</v>
      </c>
      <c r="B64">
        <v>2</v>
      </c>
      <c r="C64">
        <v>54</v>
      </c>
      <c r="D64" s="1">
        <v>238719</v>
      </c>
      <c r="E64" s="1">
        <v>229641</v>
      </c>
      <c r="F64" s="1">
        <v>188725</v>
      </c>
    </row>
    <row r="65" spans="1:6" x14ac:dyDescent="0.25">
      <c r="A65" t="s">
        <v>1</v>
      </c>
      <c r="B65">
        <v>2</v>
      </c>
      <c r="C65">
        <v>55</v>
      </c>
      <c r="D65" s="1">
        <v>238952</v>
      </c>
      <c r="E65" s="1">
        <v>229381</v>
      </c>
      <c r="F65" s="1">
        <v>241752</v>
      </c>
    </row>
    <row r="66" spans="1:6" x14ac:dyDescent="0.25">
      <c r="A66" t="s">
        <v>1</v>
      </c>
      <c r="B66">
        <v>2</v>
      </c>
      <c r="C66">
        <v>56</v>
      </c>
      <c r="D66" s="1">
        <v>226972</v>
      </c>
      <c r="E66" s="1">
        <v>221785</v>
      </c>
      <c r="F66" s="1">
        <v>219547</v>
      </c>
    </row>
    <row r="67" spans="1:6" x14ac:dyDescent="0.25">
      <c r="A67" t="s">
        <v>1</v>
      </c>
      <c r="B67">
        <v>2</v>
      </c>
      <c r="C67">
        <v>57</v>
      </c>
      <c r="D67" s="1">
        <v>245965</v>
      </c>
      <c r="E67" s="1">
        <v>241610</v>
      </c>
      <c r="F67" s="1">
        <v>247562</v>
      </c>
    </row>
    <row r="68" spans="1:6" x14ac:dyDescent="0.25">
      <c r="A68" t="s">
        <v>1</v>
      </c>
      <c r="B68">
        <v>2</v>
      </c>
      <c r="C68">
        <v>58</v>
      </c>
      <c r="D68" s="1">
        <v>234615</v>
      </c>
      <c r="E68" s="1">
        <v>234576</v>
      </c>
      <c r="F68" s="1">
        <v>225529</v>
      </c>
    </row>
    <row r="69" spans="1:6" x14ac:dyDescent="0.25">
      <c r="A69" t="s">
        <v>1</v>
      </c>
      <c r="B69">
        <v>2</v>
      </c>
      <c r="C69">
        <v>59</v>
      </c>
      <c r="D69" s="1">
        <v>218632</v>
      </c>
      <c r="E69" s="1">
        <v>210297</v>
      </c>
      <c r="F69" s="1">
        <v>202900</v>
      </c>
    </row>
    <row r="70" spans="1:6" x14ac:dyDescent="0.25">
      <c r="A70" t="s">
        <v>1</v>
      </c>
      <c r="B70">
        <v>2</v>
      </c>
      <c r="C70">
        <v>60</v>
      </c>
      <c r="D70" s="1">
        <v>230637</v>
      </c>
      <c r="E70" s="1">
        <v>228847</v>
      </c>
      <c r="F70" s="1">
        <v>218069</v>
      </c>
    </row>
    <row r="71" spans="1:6" x14ac:dyDescent="0.25">
      <c r="A71" t="s">
        <v>1</v>
      </c>
      <c r="B71">
        <v>2</v>
      </c>
      <c r="C71">
        <v>61</v>
      </c>
      <c r="D71" s="1">
        <v>208681</v>
      </c>
      <c r="E71" s="1">
        <v>219344</v>
      </c>
      <c r="F71" s="1">
        <v>192369</v>
      </c>
    </row>
    <row r="72" spans="1:6" x14ac:dyDescent="0.25">
      <c r="A72" t="s">
        <v>1</v>
      </c>
      <c r="B72">
        <v>2</v>
      </c>
      <c r="C72">
        <v>62</v>
      </c>
      <c r="D72" s="1">
        <v>239289</v>
      </c>
      <c r="E72" s="1">
        <v>235707</v>
      </c>
      <c r="F72" s="1">
        <v>235137</v>
      </c>
    </row>
    <row r="73" spans="1:6" x14ac:dyDescent="0.25">
      <c r="A73" t="s">
        <v>1</v>
      </c>
      <c r="B73">
        <v>2</v>
      </c>
      <c r="C73">
        <v>63</v>
      </c>
      <c r="D73" s="1">
        <v>205600</v>
      </c>
      <c r="E73" s="1">
        <v>230164</v>
      </c>
      <c r="F73" s="1">
        <v>211791</v>
      </c>
    </row>
    <row r="74" spans="1:6" x14ac:dyDescent="0.25">
      <c r="A74" t="s">
        <v>1</v>
      </c>
      <c r="B74">
        <v>2</v>
      </c>
      <c r="C74">
        <v>64</v>
      </c>
      <c r="D74" s="1">
        <v>226646</v>
      </c>
      <c r="E74" s="1">
        <v>215689</v>
      </c>
      <c r="F74" s="1">
        <v>234039</v>
      </c>
    </row>
    <row r="75" spans="1:6" x14ac:dyDescent="0.25">
      <c r="A75" t="s">
        <v>1</v>
      </c>
      <c r="B75">
        <v>2</v>
      </c>
      <c r="C75">
        <v>65</v>
      </c>
      <c r="D75" s="1">
        <v>198503</v>
      </c>
      <c r="E75" s="1">
        <v>198552</v>
      </c>
      <c r="F75" s="1">
        <v>207072</v>
      </c>
    </row>
    <row r="76" spans="1:6" x14ac:dyDescent="0.25">
      <c r="A76" t="s">
        <v>1</v>
      </c>
      <c r="B76">
        <v>2</v>
      </c>
      <c r="C76">
        <v>66</v>
      </c>
      <c r="D76" s="1">
        <v>153056</v>
      </c>
      <c r="E76" s="1">
        <v>162766</v>
      </c>
      <c r="F76" s="1">
        <v>194281</v>
      </c>
    </row>
    <row r="77" spans="1:6" x14ac:dyDescent="0.25">
      <c r="A77" t="s">
        <v>1</v>
      </c>
      <c r="B77">
        <v>2</v>
      </c>
      <c r="C77">
        <v>67</v>
      </c>
      <c r="D77" s="1">
        <v>199159</v>
      </c>
      <c r="E77" s="1">
        <v>214473</v>
      </c>
      <c r="F77" s="1">
        <v>225254</v>
      </c>
    </row>
    <row r="78" spans="1:6" x14ac:dyDescent="0.25">
      <c r="A78" t="s">
        <v>1</v>
      </c>
      <c r="B78">
        <v>2</v>
      </c>
      <c r="C78">
        <v>68</v>
      </c>
      <c r="D78" s="1">
        <v>215256</v>
      </c>
      <c r="E78" s="1">
        <v>213184</v>
      </c>
      <c r="F78" s="1">
        <v>218510</v>
      </c>
    </row>
    <row r="79" spans="1:6" x14ac:dyDescent="0.25">
      <c r="A79" t="s">
        <v>1</v>
      </c>
      <c r="B79">
        <v>2</v>
      </c>
      <c r="C79">
        <v>69</v>
      </c>
      <c r="D79" s="1">
        <v>202477</v>
      </c>
      <c r="E79" s="1">
        <v>199857</v>
      </c>
      <c r="F79" s="1">
        <v>212019</v>
      </c>
    </row>
    <row r="80" spans="1:6" x14ac:dyDescent="0.25">
      <c r="A80" t="s">
        <v>1</v>
      </c>
      <c r="B80">
        <v>2</v>
      </c>
      <c r="C80">
        <v>70</v>
      </c>
      <c r="D80" s="1">
        <v>211250</v>
      </c>
      <c r="E80" s="1">
        <v>200299</v>
      </c>
      <c r="F80" s="1">
        <v>181636</v>
      </c>
    </row>
    <row r="81" spans="1:6" x14ac:dyDescent="0.25">
      <c r="A81" t="s">
        <v>1</v>
      </c>
      <c r="B81">
        <v>2</v>
      </c>
      <c r="C81">
        <v>71</v>
      </c>
      <c r="D81" s="1">
        <v>213882</v>
      </c>
      <c r="E81" s="1">
        <v>221621</v>
      </c>
      <c r="F81" s="1">
        <v>116727</v>
      </c>
    </row>
    <row r="82" spans="1:6" x14ac:dyDescent="0.25">
      <c r="A82" t="s">
        <v>1</v>
      </c>
      <c r="B82">
        <v>2</v>
      </c>
      <c r="C82">
        <v>72</v>
      </c>
      <c r="D82" s="1">
        <v>225675</v>
      </c>
      <c r="E82" s="1">
        <v>223620</v>
      </c>
      <c r="F82" s="1">
        <v>219476</v>
      </c>
    </row>
    <row r="83" spans="1:6" x14ac:dyDescent="0.25">
      <c r="A83" t="s">
        <v>1</v>
      </c>
      <c r="B83">
        <v>2</v>
      </c>
      <c r="C83">
        <v>73</v>
      </c>
      <c r="D83" s="1">
        <v>221406</v>
      </c>
      <c r="E83" s="1">
        <v>216126</v>
      </c>
      <c r="F83" s="1">
        <v>226314</v>
      </c>
    </row>
    <row r="84" spans="1:6" x14ac:dyDescent="0.25">
      <c r="A84" t="s">
        <v>1</v>
      </c>
      <c r="B84">
        <v>2</v>
      </c>
      <c r="C84">
        <v>74</v>
      </c>
      <c r="D84" s="1">
        <v>159568</v>
      </c>
      <c r="E84" s="1">
        <v>180811</v>
      </c>
      <c r="F84" s="1">
        <v>209756</v>
      </c>
    </row>
    <row r="85" spans="1:6" x14ac:dyDescent="0.25">
      <c r="A85" t="s">
        <v>1</v>
      </c>
      <c r="B85">
        <v>2</v>
      </c>
      <c r="C85">
        <v>75</v>
      </c>
      <c r="D85" s="1">
        <v>201179</v>
      </c>
      <c r="E85" s="1">
        <v>207368</v>
      </c>
      <c r="F85" s="1">
        <v>204519</v>
      </c>
    </row>
    <row r="86" spans="1:6" x14ac:dyDescent="0.25">
      <c r="A86" t="s">
        <v>1</v>
      </c>
      <c r="B86">
        <v>2</v>
      </c>
      <c r="C86">
        <v>76</v>
      </c>
      <c r="D86" s="1">
        <v>212529</v>
      </c>
      <c r="E86" s="1">
        <v>212169</v>
      </c>
      <c r="F86" s="1">
        <v>208026</v>
      </c>
    </row>
    <row r="87" spans="1:6" x14ac:dyDescent="0.25">
      <c r="A87" t="s">
        <v>1</v>
      </c>
      <c r="B87">
        <v>2</v>
      </c>
      <c r="C87">
        <v>77</v>
      </c>
      <c r="D87" s="1">
        <v>191401</v>
      </c>
      <c r="E87" s="1">
        <v>170724</v>
      </c>
      <c r="F87" s="1">
        <v>170070</v>
      </c>
    </row>
    <row r="88" spans="1:6" x14ac:dyDescent="0.25">
      <c r="A88" t="s">
        <v>1</v>
      </c>
      <c r="B88">
        <v>2</v>
      </c>
      <c r="C88">
        <v>78</v>
      </c>
      <c r="D88" s="1">
        <v>202243</v>
      </c>
      <c r="E88" s="1">
        <v>201141</v>
      </c>
      <c r="F88" s="1">
        <v>215436</v>
      </c>
    </row>
    <row r="89" spans="1:6" x14ac:dyDescent="0.25">
      <c r="A89" t="s">
        <v>1</v>
      </c>
      <c r="B89">
        <v>2</v>
      </c>
      <c r="C89">
        <v>79</v>
      </c>
      <c r="D89" s="1">
        <v>212028</v>
      </c>
      <c r="E89" s="1">
        <v>212134</v>
      </c>
      <c r="F89" s="1">
        <v>224491</v>
      </c>
    </row>
    <row r="90" spans="1:6" x14ac:dyDescent="0.25">
      <c r="A90" t="s">
        <v>1</v>
      </c>
      <c r="B90">
        <v>2</v>
      </c>
      <c r="C90">
        <v>80</v>
      </c>
      <c r="D90" s="1">
        <v>209071</v>
      </c>
      <c r="E90" s="1">
        <v>206790</v>
      </c>
      <c r="F90" s="1">
        <v>209669</v>
      </c>
    </row>
    <row r="91" spans="1:6" x14ac:dyDescent="0.25">
      <c r="A91" t="s">
        <v>1</v>
      </c>
      <c r="B91">
        <v>2</v>
      </c>
      <c r="C91">
        <v>81</v>
      </c>
      <c r="D91" s="1">
        <v>206303</v>
      </c>
      <c r="E91" s="1">
        <v>200849</v>
      </c>
      <c r="F91" s="1">
        <v>208380</v>
      </c>
    </row>
    <row r="92" spans="1:6" x14ac:dyDescent="0.25">
      <c r="A92" t="s">
        <v>1</v>
      </c>
      <c r="B92">
        <v>2</v>
      </c>
      <c r="C92">
        <v>82</v>
      </c>
      <c r="D92" s="1">
        <v>130010</v>
      </c>
      <c r="E92" s="1">
        <v>150478</v>
      </c>
      <c r="F92" s="1">
        <v>204195</v>
      </c>
    </row>
    <row r="93" spans="1:6" x14ac:dyDescent="0.25">
      <c r="A93" t="s">
        <v>1</v>
      </c>
      <c r="B93">
        <v>2</v>
      </c>
      <c r="C93">
        <v>83</v>
      </c>
      <c r="D93" s="1">
        <v>214708</v>
      </c>
      <c r="E93" s="1">
        <v>211073</v>
      </c>
      <c r="F93" s="1">
        <v>208508</v>
      </c>
    </row>
    <row r="94" spans="1:6" x14ac:dyDescent="0.25">
      <c r="A94" t="s">
        <v>1</v>
      </c>
      <c r="B94">
        <v>2</v>
      </c>
      <c r="C94">
        <v>84</v>
      </c>
      <c r="D94" s="1">
        <v>220024</v>
      </c>
      <c r="E94" s="1">
        <v>216789</v>
      </c>
      <c r="F94" s="1">
        <v>83112</v>
      </c>
    </row>
    <row r="95" spans="1:6" x14ac:dyDescent="0.25">
      <c r="A95" t="s">
        <v>1</v>
      </c>
      <c r="B95">
        <v>2</v>
      </c>
      <c r="C95">
        <v>85</v>
      </c>
      <c r="D95" s="1">
        <v>161302</v>
      </c>
      <c r="E95" s="1">
        <v>211512</v>
      </c>
      <c r="F95" s="1">
        <v>210290</v>
      </c>
    </row>
    <row r="96" spans="1:6" x14ac:dyDescent="0.25">
      <c r="A96" t="s">
        <v>1</v>
      </c>
      <c r="B96">
        <v>2</v>
      </c>
      <c r="C96">
        <v>86</v>
      </c>
      <c r="D96" s="1">
        <v>212371</v>
      </c>
      <c r="E96" s="1">
        <v>206073</v>
      </c>
      <c r="F96" s="1">
        <v>206791</v>
      </c>
    </row>
    <row r="97" spans="1:6" x14ac:dyDescent="0.25">
      <c r="A97" t="s">
        <v>1</v>
      </c>
      <c r="B97">
        <v>2</v>
      </c>
      <c r="C97">
        <v>87</v>
      </c>
      <c r="D97" s="1">
        <v>214977</v>
      </c>
      <c r="E97" s="1">
        <v>197677</v>
      </c>
      <c r="F97" s="1">
        <v>208605</v>
      </c>
    </row>
    <row r="98" spans="1:6" x14ac:dyDescent="0.25">
      <c r="A98" t="s">
        <v>1</v>
      </c>
      <c r="B98">
        <v>2</v>
      </c>
      <c r="C98">
        <v>88</v>
      </c>
      <c r="D98" s="1">
        <v>181022</v>
      </c>
      <c r="E98" s="1">
        <v>219024</v>
      </c>
      <c r="F98" s="1">
        <v>221786</v>
      </c>
    </row>
    <row r="99" spans="1:6" x14ac:dyDescent="0.25">
      <c r="A99" t="s">
        <v>1</v>
      </c>
      <c r="B99">
        <v>2</v>
      </c>
      <c r="C99">
        <v>89</v>
      </c>
      <c r="D99" s="1">
        <v>204621</v>
      </c>
      <c r="E99" s="1">
        <v>201659</v>
      </c>
      <c r="F99" s="1">
        <v>205827</v>
      </c>
    </row>
    <row r="100" spans="1:6" x14ac:dyDescent="0.25">
      <c r="A100" t="s">
        <v>1</v>
      </c>
      <c r="B100">
        <v>2</v>
      </c>
      <c r="C100">
        <v>90</v>
      </c>
      <c r="D100" s="1">
        <v>211177</v>
      </c>
      <c r="E100" s="1">
        <v>207483</v>
      </c>
      <c r="F100" s="1">
        <v>186444</v>
      </c>
    </row>
    <row r="101" spans="1:6" x14ac:dyDescent="0.25">
      <c r="A101" t="s">
        <v>1</v>
      </c>
      <c r="B101">
        <v>2</v>
      </c>
      <c r="C101">
        <v>91</v>
      </c>
      <c r="D101" s="1">
        <v>214458</v>
      </c>
      <c r="E101" s="1">
        <v>214520</v>
      </c>
      <c r="F101" s="1">
        <v>226935</v>
      </c>
    </row>
    <row r="102" spans="1:6" x14ac:dyDescent="0.25">
      <c r="A102" t="s">
        <v>1</v>
      </c>
      <c r="B102">
        <v>2</v>
      </c>
      <c r="C102">
        <v>92</v>
      </c>
      <c r="D102" s="1">
        <v>197098</v>
      </c>
      <c r="E102" s="1">
        <v>191402</v>
      </c>
      <c r="F102" s="1">
        <v>187122</v>
      </c>
    </row>
    <row r="103" spans="1:6" x14ac:dyDescent="0.25">
      <c r="A103" t="s">
        <v>1</v>
      </c>
      <c r="B103">
        <v>2</v>
      </c>
      <c r="C103">
        <v>93</v>
      </c>
      <c r="D103" s="1">
        <v>197692</v>
      </c>
      <c r="E103" s="1">
        <v>187287</v>
      </c>
      <c r="F103" s="1">
        <v>197943</v>
      </c>
    </row>
    <row r="104" spans="1:6" x14ac:dyDescent="0.25">
      <c r="A104" t="s">
        <v>1</v>
      </c>
      <c r="B104">
        <v>2</v>
      </c>
      <c r="C104">
        <v>94</v>
      </c>
      <c r="D104" s="1">
        <v>138062</v>
      </c>
      <c r="E104" s="1">
        <v>187265</v>
      </c>
      <c r="F104" s="1">
        <v>192483</v>
      </c>
    </row>
    <row r="105" spans="1:6" x14ac:dyDescent="0.25">
      <c r="A105" t="s">
        <v>1</v>
      </c>
      <c r="B105">
        <v>2</v>
      </c>
      <c r="C105">
        <v>95</v>
      </c>
      <c r="D105" s="1">
        <v>156460</v>
      </c>
      <c r="E105" s="1">
        <v>191475</v>
      </c>
      <c r="F105" s="1">
        <v>206722</v>
      </c>
    </row>
    <row r="106" spans="1:6" x14ac:dyDescent="0.25">
      <c r="A106" t="s">
        <v>1</v>
      </c>
      <c r="B106">
        <v>2</v>
      </c>
      <c r="C106">
        <v>96</v>
      </c>
      <c r="D106" s="1">
        <v>213559</v>
      </c>
      <c r="E106" s="1">
        <v>203115</v>
      </c>
      <c r="F106" s="1">
        <v>215595</v>
      </c>
    </row>
    <row r="107" spans="1:6" x14ac:dyDescent="0.25">
      <c r="A107" t="s">
        <v>1</v>
      </c>
      <c r="B107">
        <v>2</v>
      </c>
      <c r="C107">
        <v>97</v>
      </c>
      <c r="D107" s="1">
        <v>225810</v>
      </c>
      <c r="E107" s="1">
        <v>223526</v>
      </c>
      <c r="F107" s="1">
        <v>226647</v>
      </c>
    </row>
    <row r="108" spans="1:6" x14ac:dyDescent="0.25">
      <c r="A108" t="s">
        <v>1</v>
      </c>
      <c r="B108">
        <v>2</v>
      </c>
      <c r="C108">
        <v>98</v>
      </c>
      <c r="D108" s="1">
        <v>216551</v>
      </c>
      <c r="E108" s="1">
        <v>215956</v>
      </c>
      <c r="F108" s="1">
        <v>79886</v>
      </c>
    </row>
    <row r="109" spans="1:6" x14ac:dyDescent="0.25">
      <c r="A109" t="s">
        <v>1</v>
      </c>
      <c r="B109">
        <v>2</v>
      </c>
      <c r="C109">
        <v>99</v>
      </c>
      <c r="D109" s="1">
        <v>206418</v>
      </c>
      <c r="E109" s="1">
        <v>211010</v>
      </c>
      <c r="F109" s="1">
        <v>212791</v>
      </c>
    </row>
    <row r="110" spans="1:6" x14ac:dyDescent="0.25">
      <c r="A110" t="s">
        <v>1</v>
      </c>
      <c r="B110">
        <v>2</v>
      </c>
      <c r="C110">
        <v>100</v>
      </c>
      <c r="D110" s="1">
        <v>215057</v>
      </c>
      <c r="E110" s="1">
        <v>213862</v>
      </c>
      <c r="F110" s="1">
        <v>208713</v>
      </c>
    </row>
    <row r="111" spans="1:6" x14ac:dyDescent="0.25">
      <c r="A111" t="s">
        <v>1</v>
      </c>
      <c r="B111">
        <v>2</v>
      </c>
      <c r="C111">
        <v>101</v>
      </c>
      <c r="D111" s="1">
        <v>207706</v>
      </c>
      <c r="E111" s="1">
        <v>202254</v>
      </c>
      <c r="F111" s="1">
        <v>216032</v>
      </c>
    </row>
    <row r="112" spans="1:6" x14ac:dyDescent="0.25">
      <c r="A112" t="s">
        <v>1</v>
      </c>
      <c r="B112">
        <v>2</v>
      </c>
      <c r="C112">
        <v>102</v>
      </c>
      <c r="D112" s="1">
        <v>197886</v>
      </c>
      <c r="E112" s="1">
        <v>199003</v>
      </c>
      <c r="F112" s="1">
        <v>196124</v>
      </c>
    </row>
    <row r="113" spans="1:6" x14ac:dyDescent="0.25">
      <c r="A113" t="s">
        <v>1</v>
      </c>
      <c r="B113">
        <v>2</v>
      </c>
      <c r="C113">
        <v>103</v>
      </c>
      <c r="D113" s="1">
        <v>162995</v>
      </c>
      <c r="E113" s="1">
        <v>192110</v>
      </c>
      <c r="F113" s="1">
        <v>216660</v>
      </c>
    </row>
    <row r="114" spans="1:6" x14ac:dyDescent="0.25">
      <c r="A114" t="s">
        <v>1</v>
      </c>
      <c r="B114">
        <v>2</v>
      </c>
      <c r="C114">
        <v>104</v>
      </c>
      <c r="D114" s="1">
        <v>221219</v>
      </c>
      <c r="E114" s="1">
        <v>233117</v>
      </c>
      <c r="F114" s="1">
        <v>227418</v>
      </c>
    </row>
    <row r="115" spans="1:6" x14ac:dyDescent="0.25">
      <c r="A115" t="s">
        <v>1</v>
      </c>
      <c r="B115">
        <v>2</v>
      </c>
      <c r="C115">
        <v>105</v>
      </c>
      <c r="D115" s="1">
        <v>214270</v>
      </c>
      <c r="E115" s="1">
        <v>210396</v>
      </c>
      <c r="F115" s="1">
        <v>211846</v>
      </c>
    </row>
    <row r="116" spans="1:6" x14ac:dyDescent="0.25">
      <c r="A116" t="s">
        <v>1</v>
      </c>
      <c r="B116">
        <v>2</v>
      </c>
      <c r="C116">
        <v>106</v>
      </c>
      <c r="D116" s="1">
        <v>207138</v>
      </c>
      <c r="E116" s="1">
        <v>213004</v>
      </c>
      <c r="F116" s="1">
        <v>218992</v>
      </c>
    </row>
    <row r="117" spans="1:6" x14ac:dyDescent="0.25">
      <c r="A117" t="s">
        <v>1</v>
      </c>
      <c r="B117">
        <v>2</v>
      </c>
      <c r="C117">
        <v>107</v>
      </c>
      <c r="D117" s="1">
        <v>210937</v>
      </c>
      <c r="E117" s="1">
        <v>198422</v>
      </c>
      <c r="F117" s="1">
        <v>209102</v>
      </c>
    </row>
    <row r="118" spans="1:6" x14ac:dyDescent="0.25">
      <c r="A118" t="s">
        <v>8</v>
      </c>
      <c r="B118">
        <v>1</v>
      </c>
      <c r="C118">
        <v>108</v>
      </c>
      <c r="D118" s="1">
        <v>179967</v>
      </c>
      <c r="E118" s="1">
        <v>189782</v>
      </c>
      <c r="F118" s="1">
        <v>234270</v>
      </c>
    </row>
    <row r="119" spans="1:6" x14ac:dyDescent="0.25">
      <c r="A119" t="s">
        <v>8</v>
      </c>
      <c r="B119">
        <v>1</v>
      </c>
      <c r="C119">
        <v>109</v>
      </c>
      <c r="D119" s="1">
        <v>215267</v>
      </c>
      <c r="E119" s="1">
        <v>174155</v>
      </c>
      <c r="F119" s="1">
        <v>170079</v>
      </c>
    </row>
    <row r="120" spans="1:6" x14ac:dyDescent="0.25">
      <c r="A120" t="s">
        <v>8</v>
      </c>
      <c r="B120">
        <v>1</v>
      </c>
      <c r="C120">
        <v>110</v>
      </c>
      <c r="D120" s="1">
        <v>178575</v>
      </c>
      <c r="E120" s="1">
        <v>195652</v>
      </c>
      <c r="F120" s="1">
        <v>241811</v>
      </c>
    </row>
    <row r="121" spans="1:6" x14ac:dyDescent="0.25">
      <c r="A121" t="s">
        <v>8</v>
      </c>
      <c r="B121">
        <v>1</v>
      </c>
      <c r="C121">
        <v>111</v>
      </c>
      <c r="D121" s="1">
        <v>200484</v>
      </c>
      <c r="E121" s="1">
        <v>202172</v>
      </c>
      <c r="F121" s="1">
        <v>226746</v>
      </c>
    </row>
    <row r="122" spans="1:6" x14ac:dyDescent="0.25">
      <c r="A122" t="s">
        <v>8</v>
      </c>
      <c r="B122">
        <v>1</v>
      </c>
      <c r="C122">
        <v>112</v>
      </c>
      <c r="D122" s="1">
        <v>211015</v>
      </c>
      <c r="E122" s="1">
        <v>203406</v>
      </c>
      <c r="F122" s="1">
        <v>222782</v>
      </c>
    </row>
    <row r="123" spans="1:6" x14ac:dyDescent="0.25">
      <c r="A123" t="s">
        <v>8</v>
      </c>
      <c r="B123">
        <v>1</v>
      </c>
      <c r="C123">
        <v>113</v>
      </c>
      <c r="D123" s="1">
        <v>155694</v>
      </c>
      <c r="E123" s="1">
        <v>190758</v>
      </c>
      <c r="F123" s="1">
        <v>150594</v>
      </c>
    </row>
    <row r="124" spans="1:6" x14ac:dyDescent="0.25">
      <c r="A124" t="s">
        <v>8</v>
      </c>
      <c r="B124">
        <v>1</v>
      </c>
      <c r="C124">
        <v>114</v>
      </c>
      <c r="D124" s="1">
        <v>200433</v>
      </c>
      <c r="E124" s="1">
        <v>177869</v>
      </c>
      <c r="F124" s="1">
        <v>198844</v>
      </c>
    </row>
    <row r="125" spans="1:6" x14ac:dyDescent="0.25">
      <c r="A125" t="s">
        <v>8</v>
      </c>
      <c r="B125">
        <v>1</v>
      </c>
      <c r="C125">
        <v>115</v>
      </c>
      <c r="D125" s="1">
        <v>204477</v>
      </c>
      <c r="E125" s="1">
        <v>189886</v>
      </c>
      <c r="F125" s="1">
        <v>174932</v>
      </c>
    </row>
    <row r="126" spans="1:6" x14ac:dyDescent="0.25">
      <c r="A126" t="s">
        <v>8</v>
      </c>
      <c r="B126">
        <v>1</v>
      </c>
      <c r="C126">
        <v>116</v>
      </c>
      <c r="D126" s="1">
        <v>164927</v>
      </c>
      <c r="E126" s="1">
        <v>205659</v>
      </c>
      <c r="F126" s="1">
        <v>235587</v>
      </c>
    </row>
    <row r="127" spans="1:6" x14ac:dyDescent="0.25">
      <c r="A127" t="s">
        <v>8</v>
      </c>
      <c r="B127">
        <v>1</v>
      </c>
      <c r="C127">
        <v>117</v>
      </c>
      <c r="D127" s="1">
        <v>145254</v>
      </c>
      <c r="E127" s="1">
        <v>179816</v>
      </c>
      <c r="F127" s="1">
        <v>123327</v>
      </c>
    </row>
    <row r="128" spans="1:6" x14ac:dyDescent="0.25">
      <c r="A128" t="s">
        <v>8</v>
      </c>
      <c r="B128">
        <v>1</v>
      </c>
      <c r="C128">
        <v>118</v>
      </c>
      <c r="D128" s="1">
        <v>214132</v>
      </c>
      <c r="E128" s="1">
        <v>225938</v>
      </c>
      <c r="F128" s="1">
        <v>239570</v>
      </c>
    </row>
    <row r="129" spans="1:6" x14ac:dyDescent="0.25">
      <c r="A129" t="s">
        <v>8</v>
      </c>
      <c r="B129">
        <v>1</v>
      </c>
      <c r="C129">
        <v>119</v>
      </c>
      <c r="D129" s="1">
        <v>152135</v>
      </c>
      <c r="E129" s="1">
        <v>200058</v>
      </c>
      <c r="F129" s="1">
        <v>208304</v>
      </c>
    </row>
    <row r="130" spans="1:6" x14ac:dyDescent="0.25">
      <c r="A130" t="s">
        <v>8</v>
      </c>
      <c r="B130">
        <v>1</v>
      </c>
      <c r="C130">
        <v>120</v>
      </c>
      <c r="D130" s="1">
        <v>157977</v>
      </c>
      <c r="E130" s="1">
        <v>139278</v>
      </c>
      <c r="F130" s="1">
        <v>235324</v>
      </c>
    </row>
    <row r="131" spans="1:6" x14ac:dyDescent="0.25">
      <c r="A131" t="s">
        <v>8</v>
      </c>
      <c r="B131">
        <v>1</v>
      </c>
      <c r="C131">
        <v>121</v>
      </c>
      <c r="D131" s="1">
        <v>29794</v>
      </c>
      <c r="E131" s="1">
        <v>46926</v>
      </c>
      <c r="F131" s="1">
        <v>227064</v>
      </c>
    </row>
    <row r="132" spans="1:6" x14ac:dyDescent="0.25">
      <c r="A132" t="s">
        <v>8</v>
      </c>
      <c r="B132">
        <v>1</v>
      </c>
      <c r="C132">
        <v>122</v>
      </c>
      <c r="D132" s="1">
        <v>172435</v>
      </c>
      <c r="E132" s="1">
        <v>186757</v>
      </c>
      <c r="F132" s="1">
        <v>207451</v>
      </c>
    </row>
    <row r="133" spans="1:6" x14ac:dyDescent="0.25">
      <c r="A133" t="s">
        <v>8</v>
      </c>
      <c r="B133">
        <v>1</v>
      </c>
      <c r="C133">
        <v>123</v>
      </c>
      <c r="D133" s="1">
        <v>100599</v>
      </c>
      <c r="E133" s="1">
        <v>120711</v>
      </c>
      <c r="F133" s="1">
        <v>219972</v>
      </c>
    </row>
    <row r="134" spans="1:6" x14ac:dyDescent="0.25">
      <c r="A134" t="s">
        <v>8</v>
      </c>
      <c r="B134">
        <v>1</v>
      </c>
      <c r="C134">
        <v>124</v>
      </c>
      <c r="D134" s="1">
        <v>210780</v>
      </c>
      <c r="E134" s="1">
        <v>209475</v>
      </c>
      <c r="F134" s="1">
        <v>230046</v>
      </c>
    </row>
    <row r="135" spans="1:6" x14ac:dyDescent="0.25">
      <c r="A135" t="s">
        <v>8</v>
      </c>
      <c r="B135">
        <v>1</v>
      </c>
      <c r="C135">
        <v>125</v>
      </c>
      <c r="D135" s="1">
        <v>128313</v>
      </c>
      <c r="E135" s="1">
        <v>209535</v>
      </c>
      <c r="F135" s="1">
        <v>214765</v>
      </c>
    </row>
    <row r="136" spans="1:6" x14ac:dyDescent="0.25">
      <c r="A136" t="s">
        <v>8</v>
      </c>
      <c r="B136">
        <v>1</v>
      </c>
      <c r="C136">
        <v>126</v>
      </c>
      <c r="D136" s="1">
        <v>154908</v>
      </c>
      <c r="E136" s="1">
        <v>163767</v>
      </c>
      <c r="F136" s="1">
        <v>192071</v>
      </c>
    </row>
    <row r="137" spans="1:6" x14ac:dyDescent="0.25">
      <c r="A137" t="s">
        <v>8</v>
      </c>
      <c r="B137">
        <v>1</v>
      </c>
      <c r="C137">
        <v>127</v>
      </c>
      <c r="D137" s="1">
        <v>207155</v>
      </c>
      <c r="E137" s="1">
        <v>172428</v>
      </c>
      <c r="F137" s="1">
        <v>209943</v>
      </c>
    </row>
    <row r="138" spans="1:6" x14ac:dyDescent="0.25">
      <c r="A138" t="s">
        <v>8</v>
      </c>
      <c r="B138">
        <v>1</v>
      </c>
      <c r="C138">
        <v>128</v>
      </c>
      <c r="D138" s="1">
        <v>200875</v>
      </c>
      <c r="E138" s="1">
        <v>184320</v>
      </c>
      <c r="F138" s="1">
        <v>217442</v>
      </c>
    </row>
    <row r="139" spans="1:6" x14ac:dyDescent="0.25">
      <c r="A139" t="s">
        <v>8</v>
      </c>
      <c r="B139">
        <v>1</v>
      </c>
      <c r="C139">
        <v>129</v>
      </c>
      <c r="D139" s="1">
        <v>130728</v>
      </c>
      <c r="E139" s="1">
        <v>217347</v>
      </c>
      <c r="F139" s="1">
        <v>236433</v>
      </c>
    </row>
    <row r="140" spans="1:6" x14ac:dyDescent="0.25">
      <c r="A140" t="s">
        <v>8</v>
      </c>
      <c r="B140">
        <v>1</v>
      </c>
      <c r="C140">
        <v>130</v>
      </c>
      <c r="D140" s="1">
        <v>216448</v>
      </c>
      <c r="E140" s="1">
        <v>186689</v>
      </c>
      <c r="F140" s="1">
        <v>209729</v>
      </c>
    </row>
    <row r="141" spans="1:6" x14ac:dyDescent="0.25">
      <c r="A141" t="s">
        <v>8</v>
      </c>
      <c r="B141">
        <v>1</v>
      </c>
      <c r="C141">
        <v>131</v>
      </c>
      <c r="D141" s="1">
        <v>116230</v>
      </c>
      <c r="E141" s="1">
        <v>218722</v>
      </c>
      <c r="F141" s="1">
        <v>225016</v>
      </c>
    </row>
    <row r="142" spans="1:6" x14ac:dyDescent="0.25">
      <c r="A142" t="s">
        <v>8</v>
      </c>
      <c r="B142">
        <v>1</v>
      </c>
      <c r="C142">
        <v>132</v>
      </c>
      <c r="D142" s="1">
        <v>243246</v>
      </c>
      <c r="E142" s="1">
        <v>237373</v>
      </c>
      <c r="F142" s="1">
        <v>253981</v>
      </c>
    </row>
    <row r="143" spans="1:6" x14ac:dyDescent="0.25">
      <c r="A143" t="s">
        <v>8</v>
      </c>
      <c r="B143">
        <v>1</v>
      </c>
      <c r="C143">
        <v>133</v>
      </c>
      <c r="D143" s="1">
        <v>162843</v>
      </c>
      <c r="E143" s="1">
        <v>150645</v>
      </c>
      <c r="F143" s="1">
        <v>231211</v>
      </c>
    </row>
    <row r="144" spans="1:6" x14ac:dyDescent="0.25">
      <c r="A144" t="s">
        <v>8</v>
      </c>
      <c r="B144">
        <v>1</v>
      </c>
      <c r="C144">
        <v>134</v>
      </c>
      <c r="D144" s="1">
        <v>232992</v>
      </c>
      <c r="E144" s="1">
        <v>228117</v>
      </c>
      <c r="F144" s="1">
        <v>244842</v>
      </c>
    </row>
    <row r="145" spans="1:6" x14ac:dyDescent="0.25">
      <c r="A145" t="s">
        <v>8</v>
      </c>
      <c r="B145">
        <v>1</v>
      </c>
      <c r="C145">
        <v>135</v>
      </c>
      <c r="D145" s="1">
        <v>122503</v>
      </c>
      <c r="E145" s="1">
        <v>184282</v>
      </c>
      <c r="F145" s="1">
        <v>196524</v>
      </c>
    </row>
    <row r="146" spans="1:6" x14ac:dyDescent="0.25">
      <c r="A146" t="s">
        <v>8</v>
      </c>
      <c r="B146">
        <v>1</v>
      </c>
      <c r="C146">
        <v>136</v>
      </c>
      <c r="D146" s="1">
        <v>32798</v>
      </c>
      <c r="E146" s="1">
        <v>222400</v>
      </c>
      <c r="F146" s="1">
        <v>239160</v>
      </c>
    </row>
    <row r="147" spans="1:6" x14ac:dyDescent="0.25">
      <c r="A147" t="s">
        <v>8</v>
      </c>
      <c r="B147">
        <v>1</v>
      </c>
      <c r="C147">
        <v>137</v>
      </c>
      <c r="D147" s="1">
        <v>191275</v>
      </c>
      <c r="E147" s="1">
        <v>188238</v>
      </c>
      <c r="F147" s="1">
        <v>241409</v>
      </c>
    </row>
    <row r="148" spans="1:6" x14ac:dyDescent="0.25">
      <c r="A148" t="s">
        <v>8</v>
      </c>
      <c r="B148">
        <v>1</v>
      </c>
      <c r="C148">
        <v>138</v>
      </c>
      <c r="D148" s="1">
        <v>230902</v>
      </c>
      <c r="E148" s="1">
        <v>230696</v>
      </c>
      <c r="F148" s="1">
        <v>235331</v>
      </c>
    </row>
    <row r="149" spans="1:6" x14ac:dyDescent="0.25">
      <c r="A149" t="s">
        <v>8</v>
      </c>
      <c r="B149">
        <v>1</v>
      </c>
      <c r="C149">
        <v>139</v>
      </c>
      <c r="D149" s="1">
        <v>207870</v>
      </c>
      <c r="E149" s="1">
        <v>185099</v>
      </c>
      <c r="F149" s="1">
        <v>146253</v>
      </c>
    </row>
    <row r="150" spans="1:6" x14ac:dyDescent="0.25">
      <c r="A150" t="s">
        <v>8</v>
      </c>
      <c r="B150">
        <v>1</v>
      </c>
      <c r="C150">
        <v>140</v>
      </c>
      <c r="D150" s="1">
        <v>115524</v>
      </c>
      <c r="E150" s="1">
        <v>197405</v>
      </c>
      <c r="F150" s="1">
        <v>230889</v>
      </c>
    </row>
    <row r="151" spans="1:6" x14ac:dyDescent="0.25">
      <c r="A151" t="s">
        <v>8</v>
      </c>
      <c r="B151">
        <v>1</v>
      </c>
      <c r="C151">
        <v>141</v>
      </c>
      <c r="D151" s="1">
        <v>228779</v>
      </c>
      <c r="E151" s="1">
        <v>219507</v>
      </c>
      <c r="F151" s="1">
        <v>234214</v>
      </c>
    </row>
    <row r="152" spans="1:6" x14ac:dyDescent="0.25">
      <c r="A152" t="s">
        <v>8</v>
      </c>
      <c r="B152">
        <v>1</v>
      </c>
      <c r="C152">
        <v>142</v>
      </c>
      <c r="D152" s="1">
        <v>163609</v>
      </c>
      <c r="E152" s="1">
        <v>120006</v>
      </c>
      <c r="F152" s="1">
        <v>183724</v>
      </c>
    </row>
    <row r="153" spans="1:6" x14ac:dyDescent="0.25">
      <c r="A153" t="s">
        <v>8</v>
      </c>
      <c r="B153">
        <v>1</v>
      </c>
      <c r="C153">
        <v>143</v>
      </c>
      <c r="D153" s="1">
        <v>219735</v>
      </c>
      <c r="E153" s="1">
        <v>177879</v>
      </c>
      <c r="F153" s="1">
        <v>160083</v>
      </c>
    </row>
    <row r="154" spans="1:6" x14ac:dyDescent="0.25">
      <c r="A154" t="s">
        <v>8</v>
      </c>
      <c r="B154">
        <v>1</v>
      </c>
      <c r="C154">
        <v>144</v>
      </c>
      <c r="D154" s="1">
        <v>202078</v>
      </c>
      <c r="E154" s="1">
        <v>204025</v>
      </c>
      <c r="F154" s="1">
        <v>229047</v>
      </c>
    </row>
    <row r="155" spans="1:6" x14ac:dyDescent="0.25">
      <c r="A155" t="s">
        <v>8</v>
      </c>
      <c r="B155">
        <v>1</v>
      </c>
      <c r="C155">
        <v>145</v>
      </c>
      <c r="D155" s="1">
        <v>159030</v>
      </c>
      <c r="E155" s="1">
        <v>157509</v>
      </c>
      <c r="F155" s="1">
        <v>199652</v>
      </c>
    </row>
    <row r="156" spans="1:6" x14ac:dyDescent="0.25">
      <c r="A156" t="s">
        <v>8</v>
      </c>
      <c r="B156">
        <v>1</v>
      </c>
      <c r="C156">
        <v>146</v>
      </c>
      <c r="D156" s="1">
        <v>179559</v>
      </c>
      <c r="E156" s="1">
        <v>194667</v>
      </c>
      <c r="F156" s="1">
        <v>222784</v>
      </c>
    </row>
    <row r="157" spans="1:6" x14ac:dyDescent="0.25">
      <c r="A157" t="s">
        <v>8</v>
      </c>
      <c r="B157">
        <v>1</v>
      </c>
      <c r="C157">
        <v>147</v>
      </c>
      <c r="D157" s="1">
        <v>113169</v>
      </c>
      <c r="E157" s="1">
        <v>215196</v>
      </c>
      <c r="F157" s="1">
        <v>233709</v>
      </c>
    </row>
    <row r="158" spans="1:6" x14ac:dyDescent="0.25">
      <c r="A158" t="s">
        <v>8</v>
      </c>
      <c r="B158">
        <v>1</v>
      </c>
      <c r="C158">
        <v>148</v>
      </c>
      <c r="D158" s="1">
        <v>55542</v>
      </c>
      <c r="E158" s="1">
        <v>112429</v>
      </c>
      <c r="F158" s="1">
        <v>144858</v>
      </c>
    </row>
    <row r="159" spans="1:6" x14ac:dyDescent="0.25">
      <c r="A159" t="s">
        <v>8</v>
      </c>
      <c r="B159">
        <v>1</v>
      </c>
      <c r="C159">
        <v>149</v>
      </c>
      <c r="D159" s="1">
        <v>208593</v>
      </c>
      <c r="E159" s="1">
        <v>199778</v>
      </c>
      <c r="F159" s="1">
        <v>212984</v>
      </c>
    </row>
    <row r="160" spans="1:6" x14ac:dyDescent="0.25">
      <c r="A160" t="s">
        <v>8</v>
      </c>
      <c r="B160">
        <v>1</v>
      </c>
      <c r="C160">
        <v>150</v>
      </c>
      <c r="D160" s="1">
        <v>122276</v>
      </c>
      <c r="E160" s="1">
        <v>198680</v>
      </c>
      <c r="F160" s="1">
        <v>216485</v>
      </c>
    </row>
    <row r="161" spans="1:6" x14ac:dyDescent="0.25">
      <c r="A161" t="s">
        <v>8</v>
      </c>
      <c r="B161">
        <v>1</v>
      </c>
      <c r="C161">
        <v>151</v>
      </c>
      <c r="D161" s="1">
        <v>208535</v>
      </c>
      <c r="E161" s="1">
        <v>189469</v>
      </c>
      <c r="F161" s="1">
        <v>213938</v>
      </c>
    </row>
    <row r="162" spans="1:6" x14ac:dyDescent="0.25">
      <c r="A162" t="s">
        <v>8</v>
      </c>
      <c r="B162">
        <v>1</v>
      </c>
      <c r="C162">
        <v>152</v>
      </c>
      <c r="D162" s="1">
        <v>209653</v>
      </c>
      <c r="E162" s="1">
        <v>185477</v>
      </c>
      <c r="F162" s="1">
        <v>220235</v>
      </c>
    </row>
    <row r="163" spans="1:6" x14ac:dyDescent="0.25">
      <c r="A163" t="s">
        <v>8</v>
      </c>
      <c r="B163">
        <v>1</v>
      </c>
      <c r="C163">
        <v>153</v>
      </c>
      <c r="D163" s="1">
        <v>118809</v>
      </c>
      <c r="E163" s="1">
        <v>194311</v>
      </c>
      <c r="F163" s="1">
        <v>239676</v>
      </c>
    </row>
    <row r="164" spans="1:6" x14ac:dyDescent="0.25">
      <c r="A164" t="s">
        <v>8</v>
      </c>
      <c r="B164">
        <v>1</v>
      </c>
      <c r="C164">
        <v>154</v>
      </c>
      <c r="D164" s="1">
        <v>102488</v>
      </c>
      <c r="E164" s="1">
        <v>203082</v>
      </c>
      <c r="F164" s="1">
        <v>195793</v>
      </c>
    </row>
    <row r="165" spans="1:6" x14ac:dyDescent="0.25">
      <c r="A165" t="s">
        <v>8</v>
      </c>
      <c r="B165">
        <v>1</v>
      </c>
      <c r="C165">
        <v>155</v>
      </c>
      <c r="D165" s="1">
        <v>180966</v>
      </c>
      <c r="E165" s="1">
        <v>181230</v>
      </c>
      <c r="F165" s="1">
        <v>213839</v>
      </c>
    </row>
    <row r="166" spans="1:6" x14ac:dyDescent="0.25">
      <c r="A166" t="s">
        <v>8</v>
      </c>
      <c r="B166">
        <v>1</v>
      </c>
      <c r="C166">
        <v>156</v>
      </c>
      <c r="D166" s="1">
        <v>215788</v>
      </c>
      <c r="E166" s="1">
        <v>213307</v>
      </c>
      <c r="F166" s="1">
        <v>227471</v>
      </c>
    </row>
    <row r="167" spans="1:6" x14ac:dyDescent="0.25">
      <c r="A167" t="s">
        <v>8</v>
      </c>
      <c r="B167">
        <v>1</v>
      </c>
      <c r="C167">
        <v>157</v>
      </c>
      <c r="D167" s="1">
        <v>204288</v>
      </c>
      <c r="E167" s="1">
        <v>198518</v>
      </c>
      <c r="F167" s="1">
        <v>210834</v>
      </c>
    </row>
    <row r="168" spans="1:6" x14ac:dyDescent="0.25">
      <c r="A168" t="s">
        <v>8</v>
      </c>
      <c r="B168">
        <v>1</v>
      </c>
      <c r="C168">
        <v>158</v>
      </c>
      <c r="D168" s="1">
        <v>204104</v>
      </c>
      <c r="E168" s="1">
        <v>192990</v>
      </c>
      <c r="F168" s="1">
        <v>217130</v>
      </c>
    </row>
    <row r="169" spans="1:6" x14ac:dyDescent="0.25">
      <c r="A169" t="s">
        <v>8</v>
      </c>
      <c r="B169">
        <v>1</v>
      </c>
      <c r="C169">
        <v>159</v>
      </c>
      <c r="D169" s="1">
        <v>155897</v>
      </c>
      <c r="E169" s="1">
        <v>197764</v>
      </c>
      <c r="F169" s="1">
        <v>215853</v>
      </c>
    </row>
    <row r="170" spans="1:6" x14ac:dyDescent="0.25">
      <c r="A170" t="s">
        <v>8</v>
      </c>
      <c r="B170">
        <v>1</v>
      </c>
      <c r="C170">
        <v>160</v>
      </c>
      <c r="D170" s="1">
        <v>219564</v>
      </c>
      <c r="E170" s="1">
        <v>202416</v>
      </c>
      <c r="F170" s="1">
        <v>224157</v>
      </c>
    </row>
    <row r="171" spans="1:6" x14ac:dyDescent="0.25">
      <c r="A171" t="s">
        <v>8</v>
      </c>
      <c r="B171">
        <v>1</v>
      </c>
      <c r="C171">
        <v>161</v>
      </c>
      <c r="D171" s="1">
        <v>202701</v>
      </c>
      <c r="E171" s="1">
        <v>191348</v>
      </c>
      <c r="F171" s="1">
        <v>218206</v>
      </c>
    </row>
    <row r="172" spans="1:6" x14ac:dyDescent="0.25">
      <c r="A172" t="s">
        <v>8</v>
      </c>
      <c r="B172">
        <v>1</v>
      </c>
      <c r="C172">
        <v>162</v>
      </c>
      <c r="D172" s="1">
        <v>100418</v>
      </c>
      <c r="E172" s="1">
        <v>210084</v>
      </c>
      <c r="F172" s="1">
        <v>230247</v>
      </c>
    </row>
    <row r="173" spans="1:6" x14ac:dyDescent="0.25">
      <c r="A173" t="s">
        <v>8</v>
      </c>
      <c r="B173">
        <v>1</v>
      </c>
      <c r="C173">
        <v>163</v>
      </c>
      <c r="D173" s="1">
        <v>0</v>
      </c>
      <c r="E173" s="1">
        <v>0</v>
      </c>
      <c r="F173" s="1">
        <v>207169</v>
      </c>
    </row>
    <row r="174" spans="1:6" x14ac:dyDescent="0.25">
      <c r="A174" t="s">
        <v>8</v>
      </c>
      <c r="B174">
        <v>1</v>
      </c>
      <c r="C174">
        <v>164</v>
      </c>
      <c r="D174" s="1">
        <v>203318</v>
      </c>
      <c r="E174" s="1">
        <v>205618</v>
      </c>
      <c r="F174" s="1">
        <v>210737</v>
      </c>
    </row>
    <row r="175" spans="1:6" x14ac:dyDescent="0.25">
      <c r="A175" t="s">
        <v>8</v>
      </c>
      <c r="B175">
        <v>1</v>
      </c>
      <c r="C175">
        <v>165</v>
      </c>
      <c r="D175" s="1">
        <v>116973</v>
      </c>
      <c r="E175" s="1">
        <v>2102802</v>
      </c>
      <c r="F175" s="1">
        <v>221084</v>
      </c>
    </row>
    <row r="176" spans="1:6" x14ac:dyDescent="0.25">
      <c r="A176" t="s">
        <v>8</v>
      </c>
      <c r="B176">
        <v>1</v>
      </c>
      <c r="C176">
        <v>166</v>
      </c>
      <c r="D176" s="1">
        <v>209800</v>
      </c>
      <c r="E176" s="1">
        <v>204765</v>
      </c>
      <c r="F176" s="1">
        <v>223977</v>
      </c>
    </row>
    <row r="177" spans="1:6" x14ac:dyDescent="0.25">
      <c r="A177" t="s">
        <v>8</v>
      </c>
      <c r="B177">
        <v>1</v>
      </c>
      <c r="C177">
        <v>167</v>
      </c>
      <c r="D177" s="1">
        <v>167963</v>
      </c>
      <c r="E177" s="1">
        <v>151940</v>
      </c>
      <c r="F177" s="1">
        <v>182969</v>
      </c>
    </row>
    <row r="178" spans="1:6" x14ac:dyDescent="0.25">
      <c r="A178" t="s">
        <v>8</v>
      </c>
      <c r="B178">
        <v>1</v>
      </c>
      <c r="C178">
        <v>168</v>
      </c>
      <c r="D178" s="1">
        <v>152723</v>
      </c>
      <c r="E178" s="1">
        <v>213855</v>
      </c>
      <c r="F178" s="1">
        <v>213718</v>
      </c>
    </row>
    <row r="179" spans="1:6" x14ac:dyDescent="0.25">
      <c r="A179" t="s">
        <v>8</v>
      </c>
      <c r="B179">
        <v>1</v>
      </c>
      <c r="C179">
        <v>169</v>
      </c>
      <c r="D179" s="1">
        <v>203991</v>
      </c>
      <c r="E179" s="1">
        <v>203975</v>
      </c>
      <c r="F179" s="1">
        <v>216179</v>
      </c>
    </row>
    <row r="180" spans="1:6" x14ac:dyDescent="0.25">
      <c r="A180" t="s">
        <v>8</v>
      </c>
      <c r="B180">
        <v>1</v>
      </c>
      <c r="C180">
        <v>170</v>
      </c>
      <c r="D180" s="1">
        <v>188861</v>
      </c>
      <c r="E180" s="1">
        <v>172299</v>
      </c>
      <c r="F180" s="1">
        <v>215061</v>
      </c>
    </row>
    <row r="181" spans="1:6" x14ac:dyDescent="0.25">
      <c r="A181" t="s">
        <v>8</v>
      </c>
      <c r="B181">
        <v>1</v>
      </c>
      <c r="C181">
        <v>171</v>
      </c>
      <c r="D181" s="1">
        <v>214281</v>
      </c>
      <c r="E181" s="1">
        <v>223358</v>
      </c>
      <c r="F181" s="1">
        <v>226917</v>
      </c>
    </row>
    <row r="182" spans="1:6" x14ac:dyDescent="0.25">
      <c r="A182" t="s">
        <v>8</v>
      </c>
      <c r="B182">
        <v>1</v>
      </c>
      <c r="C182">
        <v>172</v>
      </c>
      <c r="D182" s="1">
        <v>72551</v>
      </c>
      <c r="E182" s="1">
        <v>144895</v>
      </c>
      <c r="F182" s="1">
        <v>220176</v>
      </c>
    </row>
    <row r="183" spans="1:6" x14ac:dyDescent="0.25">
      <c r="A183" t="s">
        <v>8</v>
      </c>
      <c r="B183">
        <v>1</v>
      </c>
      <c r="C183">
        <v>173</v>
      </c>
      <c r="D183" s="1">
        <v>112353</v>
      </c>
      <c r="E183" s="1">
        <v>110595</v>
      </c>
      <c r="F183" s="1">
        <v>202271</v>
      </c>
    </row>
    <row r="184" spans="1:6" x14ac:dyDescent="0.25">
      <c r="A184" t="s">
        <v>8</v>
      </c>
      <c r="B184">
        <v>1</v>
      </c>
      <c r="C184">
        <v>174</v>
      </c>
      <c r="D184" s="1">
        <v>150552</v>
      </c>
      <c r="E184" s="1">
        <v>181482</v>
      </c>
      <c r="F184" s="1">
        <v>175798</v>
      </c>
    </row>
    <row r="185" spans="1:6" x14ac:dyDescent="0.25">
      <c r="A185" t="s">
        <v>8</v>
      </c>
      <c r="B185">
        <v>1</v>
      </c>
      <c r="C185">
        <v>175</v>
      </c>
      <c r="D185" s="1">
        <v>201177</v>
      </c>
      <c r="E185" s="1">
        <v>192071</v>
      </c>
      <c r="F185" s="1">
        <v>219898</v>
      </c>
    </row>
    <row r="186" spans="1:6" x14ac:dyDescent="0.25">
      <c r="A186" t="s">
        <v>8</v>
      </c>
      <c r="B186">
        <v>1</v>
      </c>
      <c r="C186">
        <v>176</v>
      </c>
      <c r="D186" s="1">
        <v>183312</v>
      </c>
      <c r="E186" s="1">
        <v>200563</v>
      </c>
      <c r="F186" s="1">
        <v>207448</v>
      </c>
    </row>
    <row r="187" spans="1:6" x14ac:dyDescent="0.25">
      <c r="A187" t="s">
        <v>8</v>
      </c>
      <c r="B187">
        <v>1</v>
      </c>
      <c r="C187">
        <v>177</v>
      </c>
      <c r="D187" s="1">
        <v>11707</v>
      </c>
      <c r="E187" s="1">
        <v>203347</v>
      </c>
      <c r="F187" s="1">
        <v>225389</v>
      </c>
    </row>
    <row r="188" spans="1:6" x14ac:dyDescent="0.25">
      <c r="A188" t="s">
        <v>8</v>
      </c>
      <c r="B188">
        <v>1</v>
      </c>
      <c r="C188">
        <v>178</v>
      </c>
      <c r="D188" s="1">
        <v>199400</v>
      </c>
      <c r="E188" s="1">
        <v>206757</v>
      </c>
      <c r="F188" s="1">
        <v>215805</v>
      </c>
    </row>
    <row r="189" spans="1:6" x14ac:dyDescent="0.25">
      <c r="A189" t="s">
        <v>8</v>
      </c>
      <c r="B189">
        <v>1</v>
      </c>
      <c r="C189">
        <v>179</v>
      </c>
      <c r="D189" s="1">
        <v>197117</v>
      </c>
      <c r="E189" s="1">
        <v>205549</v>
      </c>
      <c r="F189" s="1">
        <v>219732</v>
      </c>
    </row>
    <row r="190" spans="1:6" x14ac:dyDescent="0.25">
      <c r="A190" t="s">
        <v>8</v>
      </c>
      <c r="B190">
        <v>1</v>
      </c>
      <c r="C190">
        <v>180</v>
      </c>
      <c r="D190" s="1">
        <v>145253</v>
      </c>
      <c r="E190" s="1">
        <v>182676</v>
      </c>
      <c r="F190" s="1">
        <v>212767</v>
      </c>
    </row>
    <row r="191" spans="1:6" x14ac:dyDescent="0.25">
      <c r="A191" t="s">
        <v>8</v>
      </c>
      <c r="B191">
        <v>1</v>
      </c>
      <c r="C191">
        <v>181</v>
      </c>
      <c r="D191" s="1">
        <v>179163</v>
      </c>
      <c r="E191" s="1">
        <v>208512</v>
      </c>
      <c r="F191" s="1">
        <v>98031</v>
      </c>
    </row>
    <row r="192" spans="1:6" x14ac:dyDescent="0.25">
      <c r="A192" t="s">
        <v>8</v>
      </c>
      <c r="B192">
        <v>1</v>
      </c>
      <c r="C192">
        <v>182</v>
      </c>
      <c r="D192" s="1">
        <v>179240</v>
      </c>
      <c r="E192" s="1">
        <v>221589</v>
      </c>
      <c r="F192" s="1">
        <v>230727</v>
      </c>
    </row>
    <row r="193" spans="1:6" x14ac:dyDescent="0.25">
      <c r="A193" t="s">
        <v>8</v>
      </c>
      <c r="B193">
        <v>1</v>
      </c>
      <c r="C193">
        <v>183</v>
      </c>
      <c r="D193" s="1">
        <v>168910</v>
      </c>
      <c r="E193" s="1">
        <v>227365</v>
      </c>
      <c r="F193" s="1">
        <v>227779</v>
      </c>
    </row>
    <row r="194" spans="1:6" x14ac:dyDescent="0.25">
      <c r="A194" t="s">
        <v>8</v>
      </c>
      <c r="B194">
        <v>1</v>
      </c>
      <c r="C194">
        <v>184</v>
      </c>
      <c r="D194" s="1">
        <v>227442</v>
      </c>
      <c r="E194" s="1">
        <v>231386</v>
      </c>
      <c r="F194" s="1">
        <v>223250</v>
      </c>
    </row>
    <row r="195" spans="1:6" x14ac:dyDescent="0.25">
      <c r="A195" t="s">
        <v>8</v>
      </c>
      <c r="B195">
        <v>1</v>
      </c>
      <c r="C195">
        <v>185</v>
      </c>
      <c r="D195" s="1">
        <v>125508</v>
      </c>
      <c r="E195" s="1">
        <v>194929</v>
      </c>
      <c r="F195" s="1">
        <v>215355</v>
      </c>
    </row>
    <row r="196" spans="1:6" x14ac:dyDescent="0.25">
      <c r="A196" t="s">
        <v>8</v>
      </c>
      <c r="B196">
        <v>1</v>
      </c>
      <c r="C196">
        <v>186</v>
      </c>
      <c r="D196" s="1">
        <v>223270</v>
      </c>
      <c r="E196" s="1">
        <v>206037</v>
      </c>
      <c r="F196" s="1">
        <v>220115</v>
      </c>
    </row>
    <row r="197" spans="1:6" x14ac:dyDescent="0.25">
      <c r="A197" t="s">
        <v>8</v>
      </c>
      <c r="B197">
        <v>1</v>
      </c>
      <c r="C197">
        <v>187</v>
      </c>
      <c r="D197" s="1">
        <v>216519</v>
      </c>
      <c r="E197" s="1">
        <v>216586</v>
      </c>
      <c r="F197" s="1">
        <v>229450</v>
      </c>
    </row>
    <row r="198" spans="1:6" x14ac:dyDescent="0.25">
      <c r="A198" t="s">
        <v>8</v>
      </c>
      <c r="B198">
        <v>1</v>
      </c>
      <c r="C198">
        <v>188</v>
      </c>
      <c r="D198" s="1">
        <v>176007</v>
      </c>
      <c r="E198" s="1">
        <v>170510</v>
      </c>
      <c r="F198" s="1">
        <v>227213</v>
      </c>
    </row>
    <row r="199" spans="1:6" x14ac:dyDescent="0.25">
      <c r="A199" t="s">
        <v>8</v>
      </c>
      <c r="B199">
        <v>1</v>
      </c>
      <c r="C199">
        <v>189</v>
      </c>
      <c r="D199" s="1">
        <v>206054</v>
      </c>
      <c r="E199" s="1">
        <v>203518</v>
      </c>
      <c r="F199" s="1">
        <v>224249</v>
      </c>
    </row>
    <row r="200" spans="1:6" x14ac:dyDescent="0.25">
      <c r="A200" t="s">
        <v>8</v>
      </c>
      <c r="B200">
        <v>1</v>
      </c>
      <c r="C200">
        <v>190</v>
      </c>
      <c r="D200" s="1">
        <v>210772</v>
      </c>
      <c r="E200" s="1">
        <v>209742</v>
      </c>
      <c r="F200" s="1">
        <v>218602</v>
      </c>
    </row>
    <row r="201" spans="1:6" x14ac:dyDescent="0.25">
      <c r="A201" t="s">
        <v>8</v>
      </c>
      <c r="B201">
        <v>1</v>
      </c>
      <c r="C201">
        <v>191</v>
      </c>
      <c r="D201" s="1">
        <v>191674</v>
      </c>
      <c r="E201" s="1">
        <v>204693</v>
      </c>
      <c r="F201" s="1">
        <v>213255</v>
      </c>
    </row>
    <row r="202" spans="1:6" x14ac:dyDescent="0.25">
      <c r="A202" t="s">
        <v>8</v>
      </c>
      <c r="B202">
        <v>1</v>
      </c>
      <c r="C202">
        <v>192</v>
      </c>
      <c r="D202" s="1">
        <v>204536</v>
      </c>
      <c r="E202" s="1">
        <v>180673</v>
      </c>
      <c r="F202" s="1">
        <v>212016</v>
      </c>
    </row>
    <row r="203" spans="1:6" x14ac:dyDescent="0.25">
      <c r="A203" t="s">
        <v>8</v>
      </c>
      <c r="B203">
        <v>1</v>
      </c>
      <c r="C203">
        <v>193</v>
      </c>
      <c r="D203" s="1">
        <v>183753</v>
      </c>
      <c r="E203" s="1">
        <v>203488</v>
      </c>
      <c r="F203" s="1">
        <v>220774</v>
      </c>
    </row>
    <row r="204" spans="1:6" x14ac:dyDescent="0.25">
      <c r="A204" t="s">
        <v>8</v>
      </c>
      <c r="B204">
        <v>1</v>
      </c>
      <c r="C204">
        <v>194</v>
      </c>
      <c r="D204" s="1">
        <v>155721</v>
      </c>
      <c r="E204" s="1">
        <v>91925</v>
      </c>
      <c r="F204" s="1">
        <v>150326</v>
      </c>
    </row>
    <row r="205" spans="1:6" x14ac:dyDescent="0.25">
      <c r="A205" t="s">
        <v>8</v>
      </c>
      <c r="B205">
        <v>1</v>
      </c>
      <c r="C205">
        <v>195</v>
      </c>
      <c r="D205" s="1">
        <v>107128</v>
      </c>
      <c r="E205" s="1">
        <v>183616</v>
      </c>
      <c r="F205" s="1">
        <v>173379</v>
      </c>
    </row>
    <row r="206" spans="1:6" x14ac:dyDescent="0.25">
      <c r="A206" t="s">
        <v>8</v>
      </c>
      <c r="B206">
        <v>1</v>
      </c>
      <c r="C206">
        <v>196</v>
      </c>
      <c r="D206" s="1">
        <v>192117</v>
      </c>
      <c r="E206" s="1">
        <v>180666</v>
      </c>
      <c r="F206" s="1">
        <v>157520</v>
      </c>
    </row>
    <row r="207" spans="1:6" x14ac:dyDescent="0.25">
      <c r="A207" t="s">
        <v>8</v>
      </c>
      <c r="B207">
        <v>1</v>
      </c>
      <c r="C207">
        <v>197</v>
      </c>
      <c r="D207" s="1">
        <v>233166</v>
      </c>
      <c r="E207" s="1">
        <v>216093</v>
      </c>
      <c r="F207" s="1">
        <v>205366</v>
      </c>
    </row>
    <row r="208" spans="1:6" x14ac:dyDescent="0.25">
      <c r="A208" t="s">
        <v>8</v>
      </c>
      <c r="B208">
        <v>1</v>
      </c>
      <c r="C208">
        <v>198</v>
      </c>
      <c r="D208" s="1">
        <v>223579</v>
      </c>
      <c r="E208" s="1">
        <v>212492</v>
      </c>
      <c r="F208" s="1">
        <v>234021</v>
      </c>
    </row>
    <row r="209" spans="1:6" x14ac:dyDescent="0.25">
      <c r="A209" t="s">
        <v>8</v>
      </c>
      <c r="B209">
        <v>1</v>
      </c>
      <c r="C209">
        <v>199</v>
      </c>
      <c r="D209" s="1">
        <v>220688</v>
      </c>
      <c r="E209" s="1">
        <v>203100</v>
      </c>
      <c r="F209" s="1">
        <v>215508</v>
      </c>
    </row>
    <row r="210" spans="1:6" x14ac:dyDescent="0.25">
      <c r="A210" t="s">
        <v>8</v>
      </c>
      <c r="B210">
        <v>1</v>
      </c>
      <c r="C210">
        <v>200</v>
      </c>
      <c r="D210" s="1">
        <v>226358</v>
      </c>
      <c r="E210" s="1">
        <v>211401</v>
      </c>
      <c r="F210" s="1">
        <v>232209</v>
      </c>
    </row>
    <row r="211" spans="1:6" x14ac:dyDescent="0.25">
      <c r="A211" t="s">
        <v>8</v>
      </c>
      <c r="B211">
        <v>1</v>
      </c>
      <c r="C211">
        <v>201</v>
      </c>
      <c r="D211" s="1">
        <v>223993</v>
      </c>
      <c r="E211" s="1">
        <v>218549</v>
      </c>
      <c r="F211" s="1">
        <v>208488</v>
      </c>
    </row>
    <row r="212" spans="1:6" x14ac:dyDescent="0.25">
      <c r="A212" t="s">
        <v>8</v>
      </c>
      <c r="B212">
        <v>1</v>
      </c>
      <c r="C212">
        <v>202</v>
      </c>
      <c r="D212" s="1">
        <v>80558</v>
      </c>
      <c r="E212" s="1">
        <v>1000</v>
      </c>
      <c r="F212" s="1">
        <v>223581</v>
      </c>
    </row>
    <row r="213" spans="1:6" x14ac:dyDescent="0.25">
      <c r="A213" t="s">
        <v>8</v>
      </c>
      <c r="B213">
        <v>1</v>
      </c>
      <c r="C213">
        <v>203</v>
      </c>
      <c r="D213" s="1">
        <v>215289</v>
      </c>
      <c r="E213" s="1">
        <v>218008</v>
      </c>
      <c r="F213" s="1">
        <v>216111</v>
      </c>
    </row>
    <row r="214" spans="1:6" x14ac:dyDescent="0.25">
      <c r="A214" t="s">
        <v>8</v>
      </c>
      <c r="B214">
        <v>1</v>
      </c>
      <c r="C214">
        <v>204</v>
      </c>
      <c r="D214" s="1">
        <v>159711</v>
      </c>
      <c r="E214" s="1">
        <v>22643</v>
      </c>
      <c r="F214" s="1">
        <v>130353</v>
      </c>
    </row>
    <row r="215" spans="1:6" x14ac:dyDescent="0.25">
      <c r="A215" t="s">
        <v>8</v>
      </c>
      <c r="B215">
        <v>1</v>
      </c>
      <c r="C215">
        <v>205</v>
      </c>
      <c r="D215" s="1">
        <v>211608</v>
      </c>
      <c r="E215" s="1">
        <v>206559</v>
      </c>
      <c r="F215" s="1">
        <v>218386</v>
      </c>
    </row>
    <row r="216" spans="1:6" x14ac:dyDescent="0.25">
      <c r="A216" t="s">
        <v>8</v>
      </c>
      <c r="B216">
        <v>1</v>
      </c>
      <c r="C216">
        <v>206</v>
      </c>
      <c r="D216" s="1">
        <v>207818</v>
      </c>
      <c r="E216" s="1">
        <v>207452</v>
      </c>
      <c r="F216" s="1">
        <v>222171</v>
      </c>
    </row>
    <row r="217" spans="1:6" x14ac:dyDescent="0.25">
      <c r="A217" t="s">
        <v>8</v>
      </c>
      <c r="B217">
        <v>1</v>
      </c>
      <c r="C217">
        <v>207</v>
      </c>
      <c r="D217" s="1">
        <v>197079</v>
      </c>
      <c r="E217" s="1">
        <v>186289</v>
      </c>
      <c r="F217" s="1">
        <v>162658</v>
      </c>
    </row>
    <row r="218" spans="1:6" x14ac:dyDescent="0.25">
      <c r="A218" t="s">
        <v>8</v>
      </c>
      <c r="B218">
        <v>1</v>
      </c>
      <c r="C218">
        <v>208</v>
      </c>
      <c r="D218" s="1">
        <v>218637</v>
      </c>
      <c r="E218" s="1">
        <v>204453</v>
      </c>
      <c r="F218" s="1">
        <v>222965</v>
      </c>
    </row>
    <row r="219" spans="1:6" x14ac:dyDescent="0.25">
      <c r="A219" t="s">
        <v>8</v>
      </c>
      <c r="B219">
        <v>1</v>
      </c>
      <c r="C219">
        <v>209</v>
      </c>
      <c r="D219" s="1">
        <v>214523</v>
      </c>
      <c r="E219" s="1">
        <v>193254</v>
      </c>
      <c r="F219" s="1">
        <v>234635</v>
      </c>
    </row>
    <row r="220" spans="1:6" x14ac:dyDescent="0.25">
      <c r="A220" t="s">
        <v>10</v>
      </c>
      <c r="B220">
        <v>1</v>
      </c>
      <c r="C220">
        <v>210</v>
      </c>
      <c r="D220" s="1">
        <v>233784</v>
      </c>
      <c r="E220" s="1">
        <v>225149</v>
      </c>
      <c r="F220" s="1">
        <v>235472</v>
      </c>
    </row>
    <row r="221" spans="1:6" x14ac:dyDescent="0.25">
      <c r="A221" t="s">
        <v>10</v>
      </c>
      <c r="B221">
        <v>1</v>
      </c>
      <c r="C221">
        <v>211</v>
      </c>
      <c r="D221" s="1">
        <v>206806</v>
      </c>
      <c r="E221" s="1">
        <v>197183</v>
      </c>
      <c r="F221" s="1">
        <v>232984</v>
      </c>
    </row>
    <row r="222" spans="1:6" x14ac:dyDescent="0.25">
      <c r="A222" t="s">
        <v>8</v>
      </c>
      <c r="B222">
        <v>1</v>
      </c>
      <c r="C222">
        <v>212</v>
      </c>
      <c r="D222" s="1">
        <v>243468</v>
      </c>
      <c r="E222" s="1">
        <v>235698</v>
      </c>
      <c r="F222" s="1">
        <v>247241</v>
      </c>
    </row>
    <row r="223" spans="1:6" x14ac:dyDescent="0.25">
      <c r="A223" t="s">
        <v>8</v>
      </c>
      <c r="B223">
        <v>1</v>
      </c>
      <c r="C223">
        <v>213</v>
      </c>
      <c r="D223" s="1">
        <v>218548</v>
      </c>
      <c r="E223" s="1">
        <v>217692</v>
      </c>
      <c r="F223" s="1">
        <v>229570</v>
      </c>
    </row>
    <row r="224" spans="1:6" x14ac:dyDescent="0.25">
      <c r="A224" t="s">
        <v>8</v>
      </c>
      <c r="B224">
        <v>1</v>
      </c>
      <c r="C224">
        <v>214</v>
      </c>
      <c r="D224" s="1">
        <v>228518</v>
      </c>
      <c r="E224" s="1">
        <v>220605</v>
      </c>
      <c r="F224" s="1">
        <v>102794</v>
      </c>
    </row>
    <row r="225" spans="1:6" x14ac:dyDescent="0.25">
      <c r="A225" t="s">
        <v>8</v>
      </c>
      <c r="B225">
        <v>1</v>
      </c>
      <c r="C225">
        <v>215</v>
      </c>
      <c r="D225" s="1">
        <v>226857</v>
      </c>
      <c r="E225" s="1">
        <v>224723</v>
      </c>
      <c r="F225" s="1">
        <v>241472</v>
      </c>
    </row>
    <row r="226" spans="1:6" x14ac:dyDescent="0.25">
      <c r="A226" t="s">
        <v>8</v>
      </c>
      <c r="B226">
        <v>1</v>
      </c>
      <c r="C226">
        <v>216</v>
      </c>
      <c r="D226" s="1">
        <v>101877</v>
      </c>
      <c r="E226" s="1">
        <v>202794</v>
      </c>
      <c r="F226" s="1">
        <v>211018</v>
      </c>
    </row>
    <row r="227" spans="1:6" x14ac:dyDescent="0.25">
      <c r="A227" t="s">
        <v>8</v>
      </c>
      <c r="B227">
        <v>1</v>
      </c>
      <c r="C227">
        <v>217</v>
      </c>
      <c r="D227" s="1">
        <v>223476</v>
      </c>
      <c r="E227" s="1">
        <v>220292</v>
      </c>
      <c r="F227" s="1">
        <v>227719</v>
      </c>
    </row>
    <row r="228" spans="1:6" x14ac:dyDescent="0.25">
      <c r="A228" t="s">
        <v>8</v>
      </c>
      <c r="B228">
        <v>1</v>
      </c>
      <c r="C228">
        <v>218</v>
      </c>
      <c r="D228" s="1">
        <v>194214</v>
      </c>
      <c r="E228" s="1">
        <v>206346</v>
      </c>
      <c r="F228" s="1">
        <v>242065</v>
      </c>
    </row>
    <row r="229" spans="1:6" x14ac:dyDescent="0.25">
      <c r="A229" t="s">
        <v>8</v>
      </c>
      <c r="B229">
        <v>1</v>
      </c>
      <c r="C229">
        <v>219</v>
      </c>
      <c r="D229" s="1">
        <v>208773</v>
      </c>
      <c r="E229" s="1">
        <v>226347</v>
      </c>
      <c r="F229" s="1">
        <v>191568</v>
      </c>
    </row>
    <row r="230" spans="1:6" x14ac:dyDescent="0.25">
      <c r="A230" t="s">
        <v>8</v>
      </c>
      <c r="B230">
        <v>1</v>
      </c>
      <c r="C230">
        <v>220</v>
      </c>
      <c r="D230" s="1">
        <v>179165</v>
      </c>
      <c r="E230" s="1">
        <v>202621</v>
      </c>
      <c r="F230" s="1">
        <v>199660</v>
      </c>
    </row>
    <row r="231" spans="1:6" x14ac:dyDescent="0.25">
      <c r="A231" t="s">
        <v>8</v>
      </c>
      <c r="B231">
        <v>1</v>
      </c>
      <c r="C231">
        <v>221</v>
      </c>
      <c r="D231" s="1">
        <v>232347</v>
      </c>
      <c r="E231" s="1">
        <v>224634</v>
      </c>
      <c r="F231" s="1">
        <v>228324</v>
      </c>
    </row>
    <row r="232" spans="1:6" x14ac:dyDescent="0.25">
      <c r="A232" t="s">
        <v>8</v>
      </c>
      <c r="B232">
        <v>1</v>
      </c>
      <c r="C232">
        <v>222</v>
      </c>
      <c r="D232" s="1">
        <v>220460</v>
      </c>
      <c r="E232" s="1">
        <v>197158</v>
      </c>
      <c r="F232" s="1">
        <v>224655</v>
      </c>
    </row>
    <row r="233" spans="1:6" x14ac:dyDescent="0.25">
      <c r="A233" t="s">
        <v>8</v>
      </c>
      <c r="B233">
        <v>1</v>
      </c>
      <c r="C233">
        <v>223</v>
      </c>
      <c r="D233" s="1">
        <v>198711</v>
      </c>
      <c r="E233" s="1">
        <v>223958</v>
      </c>
      <c r="F233" s="1">
        <v>253105</v>
      </c>
    </row>
    <row r="234" spans="1:6" x14ac:dyDescent="0.25">
      <c r="A234" t="s">
        <v>8</v>
      </c>
      <c r="B234">
        <v>1</v>
      </c>
      <c r="C234">
        <v>224</v>
      </c>
      <c r="D234" s="1">
        <v>239439</v>
      </c>
      <c r="E234" s="1">
        <v>224776</v>
      </c>
      <c r="F234" s="1">
        <v>238117</v>
      </c>
    </row>
    <row r="235" spans="1:6" x14ac:dyDescent="0.25">
      <c r="A235" t="s">
        <v>8</v>
      </c>
      <c r="B235">
        <v>1</v>
      </c>
      <c r="C235">
        <v>225</v>
      </c>
      <c r="D235" s="1">
        <v>216836</v>
      </c>
      <c r="E235" s="1">
        <v>211194</v>
      </c>
      <c r="F235" s="1">
        <v>216509</v>
      </c>
    </row>
    <row r="236" spans="1:6" x14ac:dyDescent="0.25">
      <c r="A236" t="s">
        <v>8</v>
      </c>
      <c r="B236">
        <v>1</v>
      </c>
      <c r="C236">
        <v>226</v>
      </c>
      <c r="D236" s="1">
        <v>154279</v>
      </c>
      <c r="E236" s="1">
        <v>212313</v>
      </c>
      <c r="F236" s="1">
        <v>179778</v>
      </c>
    </row>
    <row r="237" spans="1:6" x14ac:dyDescent="0.25">
      <c r="A237" t="s">
        <v>8</v>
      </c>
      <c r="B237">
        <v>1</v>
      </c>
      <c r="C237">
        <v>227</v>
      </c>
      <c r="D237" s="1">
        <v>0</v>
      </c>
      <c r="E237" s="1">
        <v>82851</v>
      </c>
      <c r="F237" s="1">
        <v>188487</v>
      </c>
    </row>
    <row r="238" spans="1:6" x14ac:dyDescent="0.25">
      <c r="A238" t="s">
        <v>8</v>
      </c>
      <c r="B238">
        <v>1</v>
      </c>
      <c r="C238">
        <v>228</v>
      </c>
      <c r="D238" s="1">
        <v>163268</v>
      </c>
      <c r="E238" s="1">
        <v>150680</v>
      </c>
      <c r="F238" s="1">
        <v>0</v>
      </c>
    </row>
    <row r="239" spans="1:6" x14ac:dyDescent="0.25">
      <c r="A239" t="s">
        <v>8</v>
      </c>
      <c r="B239">
        <v>1</v>
      </c>
      <c r="C239">
        <v>229</v>
      </c>
      <c r="D239" s="1">
        <v>175340</v>
      </c>
      <c r="E239" s="1">
        <v>219510</v>
      </c>
      <c r="F239" s="1">
        <v>237660</v>
      </c>
    </row>
    <row r="240" spans="1:6" x14ac:dyDescent="0.25">
      <c r="A240" t="s">
        <v>8</v>
      </c>
      <c r="B240">
        <v>1</v>
      </c>
      <c r="C240">
        <v>230</v>
      </c>
      <c r="D240" s="1">
        <v>219092</v>
      </c>
      <c r="E240" s="1">
        <v>198539</v>
      </c>
      <c r="F240" s="1">
        <v>211022</v>
      </c>
    </row>
    <row r="241" spans="1:6" x14ac:dyDescent="0.25">
      <c r="A241" t="s">
        <v>8</v>
      </c>
      <c r="B241">
        <v>1</v>
      </c>
      <c r="C241">
        <v>231</v>
      </c>
      <c r="D241" s="1">
        <v>162385</v>
      </c>
      <c r="E241" s="1">
        <v>157193</v>
      </c>
      <c r="F241" s="1">
        <v>227716</v>
      </c>
    </row>
    <row r="242" spans="1:6" x14ac:dyDescent="0.25">
      <c r="A242" t="s">
        <v>8</v>
      </c>
      <c r="B242">
        <v>1</v>
      </c>
      <c r="C242">
        <v>232</v>
      </c>
      <c r="D242" s="1">
        <v>251194</v>
      </c>
      <c r="E242" s="1">
        <v>235059</v>
      </c>
      <c r="F242" s="1">
        <v>240288</v>
      </c>
    </row>
    <row r="243" spans="1:6" x14ac:dyDescent="0.25">
      <c r="A243" t="s">
        <v>8</v>
      </c>
      <c r="B243">
        <v>1</v>
      </c>
      <c r="C243">
        <v>233</v>
      </c>
      <c r="D243" s="1">
        <v>170458</v>
      </c>
      <c r="E243" s="1">
        <v>199510</v>
      </c>
      <c r="F243" s="1">
        <v>197336</v>
      </c>
    </row>
    <row r="244" spans="1:6" x14ac:dyDescent="0.25">
      <c r="A244" t="s">
        <v>8</v>
      </c>
      <c r="B244">
        <v>1</v>
      </c>
      <c r="C244">
        <v>234</v>
      </c>
      <c r="D244" s="1">
        <v>131125</v>
      </c>
      <c r="E244" s="1">
        <v>206488</v>
      </c>
      <c r="F244" s="1">
        <v>228945</v>
      </c>
    </row>
    <row r="245" spans="1:6" x14ac:dyDescent="0.25">
      <c r="A245" t="s">
        <v>8</v>
      </c>
      <c r="B245">
        <v>1</v>
      </c>
      <c r="C245">
        <v>235</v>
      </c>
      <c r="D245" s="1">
        <v>224763</v>
      </c>
      <c r="E245" s="1">
        <v>225540</v>
      </c>
      <c r="F245" s="1">
        <v>208521</v>
      </c>
    </row>
    <row r="246" spans="1:6" x14ac:dyDescent="0.25">
      <c r="A246" t="s">
        <v>8</v>
      </c>
      <c r="B246">
        <v>1</v>
      </c>
      <c r="C246">
        <v>236</v>
      </c>
      <c r="D246" s="1">
        <v>237769</v>
      </c>
      <c r="E246" s="1">
        <v>221599</v>
      </c>
      <c r="F246" s="1">
        <v>231237</v>
      </c>
    </row>
    <row r="247" spans="1:6" x14ac:dyDescent="0.25">
      <c r="A247" t="s">
        <v>8</v>
      </c>
      <c r="B247">
        <v>1</v>
      </c>
      <c r="C247">
        <v>237</v>
      </c>
      <c r="D247" s="1">
        <v>199233</v>
      </c>
      <c r="E247" s="1">
        <v>212497</v>
      </c>
      <c r="F247" s="1">
        <v>192321</v>
      </c>
    </row>
    <row r="248" spans="1:6" x14ac:dyDescent="0.25">
      <c r="A248" t="s">
        <v>8</v>
      </c>
      <c r="B248">
        <v>1</v>
      </c>
      <c r="C248">
        <v>238</v>
      </c>
      <c r="D248" s="1">
        <v>236036</v>
      </c>
      <c r="E248" s="1">
        <v>214312</v>
      </c>
      <c r="F248" s="1">
        <v>235336</v>
      </c>
    </row>
    <row r="249" spans="1:6" x14ac:dyDescent="0.25">
      <c r="A249" t="s">
        <v>8</v>
      </c>
      <c r="B249">
        <v>1</v>
      </c>
      <c r="C249">
        <v>239</v>
      </c>
      <c r="D249" s="1">
        <v>220098</v>
      </c>
      <c r="E249" s="1">
        <v>208820</v>
      </c>
      <c r="F249" s="1">
        <v>128344</v>
      </c>
    </row>
    <row r="250" spans="1:6" x14ac:dyDescent="0.25">
      <c r="A250" t="s">
        <v>8</v>
      </c>
      <c r="B250">
        <v>1</v>
      </c>
      <c r="C250">
        <v>240</v>
      </c>
      <c r="D250" s="1">
        <v>233578</v>
      </c>
      <c r="E250" s="1">
        <v>221145</v>
      </c>
      <c r="F250" s="1">
        <v>229569</v>
      </c>
    </row>
    <row r="251" spans="1:6" x14ac:dyDescent="0.25">
      <c r="A251" t="s">
        <v>8</v>
      </c>
      <c r="B251">
        <v>1</v>
      </c>
      <c r="C251">
        <v>241</v>
      </c>
      <c r="D251" s="1">
        <v>193618</v>
      </c>
      <c r="E251" s="1">
        <v>198435</v>
      </c>
      <c r="F251" s="1">
        <v>164160</v>
      </c>
    </row>
    <row r="252" spans="1:6" x14ac:dyDescent="0.25">
      <c r="A252" t="s">
        <v>8</v>
      </c>
      <c r="B252">
        <v>1</v>
      </c>
      <c r="C252">
        <v>242</v>
      </c>
      <c r="D252" s="1">
        <v>212950</v>
      </c>
      <c r="E252" s="1">
        <v>212483</v>
      </c>
      <c r="F252" s="1">
        <v>221092</v>
      </c>
    </row>
    <row r="253" spans="1:6" x14ac:dyDescent="0.25">
      <c r="A253" t="s">
        <v>8</v>
      </c>
      <c r="B253">
        <v>1</v>
      </c>
      <c r="C253">
        <v>243</v>
      </c>
      <c r="D253" s="1">
        <v>206223</v>
      </c>
      <c r="E253" s="1">
        <v>190161</v>
      </c>
      <c r="F253" s="1">
        <v>216553</v>
      </c>
    </row>
    <row r="254" spans="1:6" x14ac:dyDescent="0.25">
      <c r="A254" t="s">
        <v>8</v>
      </c>
      <c r="B254">
        <v>1</v>
      </c>
      <c r="C254">
        <v>244</v>
      </c>
      <c r="D254" s="1">
        <v>192619</v>
      </c>
      <c r="E254" s="1">
        <v>211236</v>
      </c>
      <c r="F254" s="1">
        <v>211805</v>
      </c>
    </row>
    <row r="255" spans="1:6" x14ac:dyDescent="0.25">
      <c r="A255" t="s">
        <v>8</v>
      </c>
      <c r="B255">
        <v>1</v>
      </c>
      <c r="C255">
        <v>245</v>
      </c>
      <c r="D255" s="1">
        <v>203122</v>
      </c>
      <c r="E255" s="1">
        <v>202654</v>
      </c>
      <c r="F255" s="1">
        <v>218657</v>
      </c>
    </row>
    <row r="256" spans="1:6" x14ac:dyDescent="0.25">
      <c r="A256" t="s">
        <v>8</v>
      </c>
      <c r="B256">
        <v>1</v>
      </c>
      <c r="C256">
        <v>246</v>
      </c>
      <c r="D256" s="1">
        <v>234434</v>
      </c>
      <c r="E256" s="1">
        <v>213690</v>
      </c>
      <c r="F256" s="1">
        <v>224849</v>
      </c>
    </row>
    <row r="257" spans="1:16" x14ac:dyDescent="0.25">
      <c r="A257" t="s">
        <v>8</v>
      </c>
      <c r="B257">
        <v>1</v>
      </c>
      <c r="C257">
        <v>247</v>
      </c>
      <c r="D257" s="1">
        <v>203393</v>
      </c>
      <c r="E257" s="1">
        <v>201981</v>
      </c>
      <c r="F257" s="1">
        <v>216693</v>
      </c>
    </row>
    <row r="258" spans="1:16" x14ac:dyDescent="0.25">
      <c r="A258" t="s">
        <v>8</v>
      </c>
      <c r="B258">
        <v>1</v>
      </c>
      <c r="C258">
        <v>248</v>
      </c>
      <c r="D258" s="1">
        <v>221592</v>
      </c>
      <c r="E258" s="1">
        <v>222644</v>
      </c>
      <c r="F258" s="1">
        <v>223341</v>
      </c>
    </row>
    <row r="259" spans="1:16" x14ac:dyDescent="0.25">
      <c r="A259" t="s">
        <v>8</v>
      </c>
      <c r="B259">
        <v>1</v>
      </c>
      <c r="C259">
        <v>249</v>
      </c>
      <c r="D259" s="1">
        <v>216628</v>
      </c>
      <c r="E259" s="1">
        <v>199426</v>
      </c>
      <c r="F259" s="1">
        <v>233400</v>
      </c>
    </row>
    <row r="260" spans="1:16" x14ac:dyDescent="0.25">
      <c r="A260" t="s">
        <v>8</v>
      </c>
      <c r="B260">
        <v>1</v>
      </c>
      <c r="C260">
        <v>250</v>
      </c>
      <c r="D260" s="1">
        <v>173205</v>
      </c>
      <c r="E260" s="1">
        <v>191765</v>
      </c>
      <c r="F260" s="1">
        <v>216926</v>
      </c>
    </row>
    <row r="261" spans="1:16" x14ac:dyDescent="0.25">
      <c r="A261" t="s">
        <v>8</v>
      </c>
      <c r="B261">
        <v>1</v>
      </c>
      <c r="C261">
        <v>251</v>
      </c>
      <c r="D261" s="1">
        <v>182835</v>
      </c>
      <c r="E261" s="1">
        <v>212421</v>
      </c>
      <c r="F261" s="1">
        <v>226117</v>
      </c>
    </row>
    <row r="262" spans="1:16" x14ac:dyDescent="0.25">
      <c r="A262" t="s">
        <v>8</v>
      </c>
      <c r="B262">
        <v>1</v>
      </c>
      <c r="C262">
        <v>252</v>
      </c>
      <c r="D262" s="1">
        <v>227145</v>
      </c>
      <c r="E262" s="1">
        <v>214717</v>
      </c>
      <c r="F262" s="1">
        <v>238977</v>
      </c>
    </row>
    <row r="263" spans="1:16" x14ac:dyDescent="0.25">
      <c r="A263" t="s">
        <v>8</v>
      </c>
      <c r="B263">
        <v>1</v>
      </c>
      <c r="C263">
        <v>253</v>
      </c>
      <c r="D263" s="1">
        <v>104158</v>
      </c>
      <c r="E263" s="1">
        <v>218844</v>
      </c>
      <c r="F263" s="1">
        <v>232698</v>
      </c>
    </row>
    <row r="264" spans="1:16" x14ac:dyDescent="0.25">
      <c r="A264" t="s">
        <v>8</v>
      </c>
      <c r="B264">
        <v>1</v>
      </c>
      <c r="C264">
        <v>254</v>
      </c>
      <c r="D264" s="1">
        <v>37216</v>
      </c>
      <c r="E264" s="1">
        <v>215883</v>
      </c>
      <c r="F264" s="1">
        <v>242313</v>
      </c>
    </row>
    <row r="265" spans="1:16" x14ac:dyDescent="0.25">
      <c r="A265" t="s">
        <v>8</v>
      </c>
      <c r="B265">
        <v>1</v>
      </c>
      <c r="C265">
        <v>255</v>
      </c>
      <c r="D265" s="1">
        <v>238940</v>
      </c>
      <c r="E265" s="1">
        <v>225911</v>
      </c>
      <c r="F265" s="1">
        <v>243440</v>
      </c>
    </row>
    <row r="266" spans="1:16" x14ac:dyDescent="0.25">
      <c r="A266" t="s">
        <v>8</v>
      </c>
      <c r="B266">
        <v>1</v>
      </c>
      <c r="C266">
        <v>256</v>
      </c>
      <c r="D266" s="1">
        <v>226312</v>
      </c>
      <c r="E266" s="1">
        <v>225105</v>
      </c>
      <c r="F266" s="1">
        <v>202954</v>
      </c>
    </row>
    <row r="267" spans="1:16" x14ac:dyDescent="0.25">
      <c r="A267" t="s">
        <v>8</v>
      </c>
      <c r="B267">
        <v>1</v>
      </c>
      <c r="C267">
        <v>257</v>
      </c>
      <c r="D267" s="1">
        <v>216805</v>
      </c>
      <c r="E267" s="1">
        <v>198452</v>
      </c>
      <c r="F267" s="1">
        <v>220296</v>
      </c>
    </row>
    <row r="268" spans="1:16" x14ac:dyDescent="0.25">
      <c r="A268" t="s">
        <v>8</v>
      </c>
      <c r="B268">
        <v>1</v>
      </c>
      <c r="C268">
        <v>258</v>
      </c>
      <c r="D268" s="1">
        <v>208770</v>
      </c>
      <c r="E268" s="1">
        <v>217435</v>
      </c>
      <c r="F268" s="1">
        <v>213687</v>
      </c>
    </row>
    <row r="269" spans="1:16" x14ac:dyDescent="0.25">
      <c r="A269" t="s">
        <v>8</v>
      </c>
      <c r="B269">
        <v>1</v>
      </c>
      <c r="C269">
        <v>259</v>
      </c>
      <c r="D269" s="1">
        <v>109004</v>
      </c>
      <c r="E269" s="1">
        <v>199579</v>
      </c>
      <c r="F269" s="1">
        <v>209197</v>
      </c>
    </row>
    <row r="270" spans="1:16" x14ac:dyDescent="0.25">
      <c r="D270" s="24"/>
      <c r="E270" s="24"/>
      <c r="F270" s="24"/>
    </row>
    <row r="271" spans="1:16" x14ac:dyDescent="0.25">
      <c r="A271" t="s">
        <v>8</v>
      </c>
      <c r="B271" t="s">
        <v>25</v>
      </c>
      <c r="C271" t="s">
        <v>26</v>
      </c>
      <c r="D271" s="24">
        <f>SUM(D118:D269)-D273</f>
        <v>26996565</v>
      </c>
      <c r="E271" s="24">
        <f>SUM(E118:E269)-E273</f>
        <v>30895824</v>
      </c>
      <c r="F271" s="24">
        <f t="shared" ref="F271:P271" si="0">SUM(F118:F269)-F273</f>
        <v>31689741</v>
      </c>
      <c r="G271">
        <f t="shared" si="0"/>
        <v>0</v>
      </c>
      <c r="H271">
        <f t="shared" si="0"/>
        <v>0</v>
      </c>
      <c r="I271">
        <f t="shared" si="0"/>
        <v>0</v>
      </c>
      <c r="J271">
        <f t="shared" si="0"/>
        <v>0</v>
      </c>
      <c r="K271">
        <f t="shared" si="0"/>
        <v>0</v>
      </c>
      <c r="L271">
        <f t="shared" si="0"/>
        <v>0</v>
      </c>
      <c r="M271">
        <f t="shared" si="0"/>
        <v>0</v>
      </c>
      <c r="N271">
        <f t="shared" si="0"/>
        <v>0</v>
      </c>
      <c r="O271">
        <f t="shared" si="0"/>
        <v>0</v>
      </c>
      <c r="P271">
        <f t="shared" si="0"/>
        <v>0</v>
      </c>
    </row>
    <row r="272" spans="1:16" x14ac:dyDescent="0.25">
      <c r="A272" t="s">
        <v>1</v>
      </c>
      <c r="B272" t="s">
        <v>25</v>
      </c>
      <c r="C272" t="s">
        <v>26</v>
      </c>
      <c r="D272" s="24">
        <f>SUM(D11:D117)</f>
        <v>22297019</v>
      </c>
      <c r="E272" s="24">
        <f>SUM(E11:E117)</f>
        <v>22371522</v>
      </c>
      <c r="F272" s="24">
        <f t="shared" ref="F272:P272" si="1">SUM(F11:F117)</f>
        <v>22552767</v>
      </c>
      <c r="G272">
        <f t="shared" si="1"/>
        <v>0</v>
      </c>
      <c r="H272">
        <f t="shared" si="1"/>
        <v>0</v>
      </c>
      <c r="I272">
        <f t="shared" si="1"/>
        <v>0</v>
      </c>
      <c r="J272">
        <f t="shared" si="1"/>
        <v>0</v>
      </c>
      <c r="K272">
        <f t="shared" si="1"/>
        <v>0</v>
      </c>
      <c r="L272">
        <f t="shared" si="1"/>
        <v>0</v>
      </c>
      <c r="M272">
        <f t="shared" si="1"/>
        <v>0</v>
      </c>
      <c r="N272">
        <f t="shared" si="1"/>
        <v>0</v>
      </c>
      <c r="O272">
        <f t="shared" si="1"/>
        <v>0</v>
      </c>
      <c r="P272">
        <f t="shared" si="1"/>
        <v>0</v>
      </c>
    </row>
    <row r="273" spans="1:16" x14ac:dyDescent="0.25">
      <c r="A273" t="s">
        <v>10</v>
      </c>
      <c r="B273" t="s">
        <v>25</v>
      </c>
      <c r="C273" t="s">
        <v>26</v>
      </c>
      <c r="D273" s="24">
        <f>SUM(D220:D221)</f>
        <v>440590</v>
      </c>
      <c r="E273" s="24">
        <f>SUM(E220:E221)</f>
        <v>422332</v>
      </c>
      <c r="F273" s="24">
        <f t="shared" ref="F273:P273" si="2">SUM(F220:F221)</f>
        <v>468456</v>
      </c>
      <c r="G273">
        <f t="shared" si="2"/>
        <v>0</v>
      </c>
      <c r="H273">
        <f t="shared" si="2"/>
        <v>0</v>
      </c>
      <c r="I273">
        <f t="shared" si="2"/>
        <v>0</v>
      </c>
      <c r="J273">
        <f t="shared" si="2"/>
        <v>0</v>
      </c>
      <c r="K273">
        <f t="shared" si="2"/>
        <v>0</v>
      </c>
      <c r="L273">
        <f t="shared" si="2"/>
        <v>0</v>
      </c>
      <c r="M273">
        <f t="shared" si="2"/>
        <v>0</v>
      </c>
      <c r="N273">
        <f t="shared" si="2"/>
        <v>0</v>
      </c>
      <c r="O273">
        <f t="shared" si="2"/>
        <v>0</v>
      </c>
      <c r="P273">
        <f t="shared" si="2"/>
        <v>0</v>
      </c>
    </row>
    <row r="274" spans="1:16" x14ac:dyDescent="0.25">
      <c r="F274" s="24"/>
    </row>
    <row r="275" spans="1:16" x14ac:dyDescent="0.25">
      <c r="F275" s="24"/>
    </row>
    <row r="276" spans="1:16" x14ac:dyDescent="0.25">
      <c r="F276" s="24"/>
    </row>
    <row r="277" spans="1:16" x14ac:dyDescent="0.25">
      <c r="F277" s="24"/>
    </row>
    <row r="278" spans="1:16" x14ac:dyDescent="0.25">
      <c r="F278" s="24"/>
    </row>
  </sheetData>
  <pageMargins left="0.75" right="0.75" top="1" bottom="1" header="0.5" footer="0.5"/>
  <pageSetup orientation="portrait" horizontalDpi="4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AN274"/>
  <sheetViews>
    <sheetView topLeftCell="A218" workbookViewId="0">
      <selection activeCell="AE236" sqref="AE236"/>
    </sheetView>
  </sheetViews>
  <sheetFormatPr defaultRowHeight="13.2" x14ac:dyDescent="0.25"/>
  <cols>
    <col min="2" max="3" width="11.5546875" customWidth="1"/>
    <col min="4" max="21" width="9.109375" hidden="1" customWidth="1"/>
    <col min="22" max="22" width="11.44140625" hidden="1" customWidth="1"/>
    <col min="23" max="23" width="9.109375" hidden="1" customWidth="1"/>
    <col min="24" max="28" width="0" hidden="1" customWidth="1"/>
  </cols>
  <sheetData>
    <row r="6" spans="1:40" x14ac:dyDescent="0.25">
      <c r="A6" s="175" t="s">
        <v>154</v>
      </c>
      <c r="B6" s="175"/>
    </row>
    <row r="8" spans="1:40" x14ac:dyDescent="0.25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0" x14ac:dyDescent="0.25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0" x14ac:dyDescent="0.25">
      <c r="A10" t="s">
        <v>1</v>
      </c>
      <c r="B10">
        <v>2</v>
      </c>
      <c r="C10">
        <v>1</v>
      </c>
      <c r="D10">
        <v>716.4</v>
      </c>
      <c r="E10">
        <v>676.6</v>
      </c>
      <c r="F10" s="6">
        <v>623.1</v>
      </c>
      <c r="G10" s="2">
        <v>725.3</v>
      </c>
      <c r="H10">
        <v>687.2</v>
      </c>
      <c r="I10" s="6">
        <v>737.2</v>
      </c>
      <c r="J10" s="6">
        <v>700.4</v>
      </c>
      <c r="K10" s="6">
        <v>692.1</v>
      </c>
      <c r="L10">
        <v>700.6</v>
      </c>
      <c r="M10" s="6">
        <v>718.3</v>
      </c>
      <c r="N10">
        <v>728.1</v>
      </c>
      <c r="O10" s="7">
        <v>682.8</v>
      </c>
      <c r="P10" s="131">
        <v>643.79999999999995</v>
      </c>
      <c r="Q10">
        <v>711.1</v>
      </c>
      <c r="R10">
        <v>655.8</v>
      </c>
      <c r="S10" s="143">
        <v>700.4</v>
      </c>
      <c r="T10">
        <v>694.4</v>
      </c>
      <c r="U10">
        <v>733.5</v>
      </c>
      <c r="V10">
        <v>695.7</v>
      </c>
      <c r="W10">
        <v>698.9</v>
      </c>
      <c r="X10">
        <v>740.8</v>
      </c>
      <c r="Y10">
        <v>689</v>
      </c>
      <c r="Z10">
        <v>731.7</v>
      </c>
      <c r="AA10">
        <v>665.4</v>
      </c>
      <c r="AB10">
        <v>743.1</v>
      </c>
      <c r="AC10">
        <v>742</v>
      </c>
      <c r="AD10">
        <v>618.70000000000005</v>
      </c>
      <c r="AE10" s="232">
        <v>721.93299999999999</v>
      </c>
    </row>
    <row r="11" spans="1:40" x14ac:dyDescent="0.25">
      <c r="A11" t="s">
        <v>1</v>
      </c>
      <c r="B11">
        <v>2</v>
      </c>
      <c r="C11">
        <v>2</v>
      </c>
      <c r="D11">
        <v>720</v>
      </c>
      <c r="E11">
        <v>593.5</v>
      </c>
      <c r="F11" s="6">
        <v>694.9</v>
      </c>
      <c r="G11" s="2">
        <v>743.9</v>
      </c>
      <c r="H11">
        <v>500.5</v>
      </c>
      <c r="I11" s="6">
        <v>380.5</v>
      </c>
      <c r="J11" s="6">
        <v>693.4</v>
      </c>
      <c r="K11" s="6">
        <v>737.2</v>
      </c>
      <c r="L11">
        <v>629.79999999999995</v>
      </c>
      <c r="M11" s="6">
        <v>705.3</v>
      </c>
      <c r="N11">
        <v>743.7</v>
      </c>
      <c r="O11" s="7">
        <v>719.9</v>
      </c>
      <c r="P11" s="131">
        <v>652.5</v>
      </c>
      <c r="Q11">
        <v>582.9</v>
      </c>
      <c r="R11">
        <v>338</v>
      </c>
      <c r="S11">
        <v>739.7</v>
      </c>
      <c r="T11">
        <v>718.1</v>
      </c>
      <c r="U11">
        <v>743.8</v>
      </c>
      <c r="V11">
        <v>718.8</v>
      </c>
      <c r="W11">
        <v>735.8</v>
      </c>
      <c r="X11">
        <v>740</v>
      </c>
      <c r="Y11">
        <v>717.5</v>
      </c>
      <c r="Z11">
        <v>739.9</v>
      </c>
      <c r="AA11">
        <v>719.9</v>
      </c>
      <c r="AB11">
        <v>710.2</v>
      </c>
      <c r="AC11">
        <v>741.7</v>
      </c>
      <c r="AD11">
        <v>659.6</v>
      </c>
      <c r="AE11" s="232">
        <v>728.00200000000007</v>
      </c>
    </row>
    <row r="12" spans="1:40" x14ac:dyDescent="0.25">
      <c r="A12" t="s">
        <v>1</v>
      </c>
      <c r="B12">
        <v>2</v>
      </c>
      <c r="C12">
        <v>3</v>
      </c>
      <c r="D12">
        <v>733.5</v>
      </c>
      <c r="E12">
        <v>728.8</v>
      </c>
      <c r="F12" s="6">
        <v>694.1</v>
      </c>
      <c r="G12" s="2">
        <v>743.9</v>
      </c>
      <c r="H12">
        <v>719.6</v>
      </c>
      <c r="I12" s="6">
        <v>740</v>
      </c>
      <c r="J12" s="6">
        <v>718.9</v>
      </c>
      <c r="K12" s="6">
        <f>6.9+651</f>
        <v>657.9</v>
      </c>
      <c r="L12">
        <v>454.3</v>
      </c>
      <c r="M12" s="6">
        <v>719.6</v>
      </c>
      <c r="N12">
        <v>743.7</v>
      </c>
      <c r="O12" s="7">
        <v>719.9</v>
      </c>
      <c r="P12" s="131">
        <v>666.6</v>
      </c>
      <c r="Q12">
        <v>722.2</v>
      </c>
      <c r="R12">
        <v>532.79999999999995</v>
      </c>
      <c r="S12">
        <v>721.4</v>
      </c>
      <c r="T12">
        <v>718.2</v>
      </c>
      <c r="U12">
        <v>740</v>
      </c>
      <c r="V12">
        <v>719.4</v>
      </c>
      <c r="W12">
        <v>738.9</v>
      </c>
      <c r="X12">
        <v>725.4</v>
      </c>
      <c r="Y12">
        <v>717.4</v>
      </c>
      <c r="Z12">
        <v>736.6</v>
      </c>
      <c r="AA12">
        <v>719.6</v>
      </c>
      <c r="AB12">
        <v>705.7</v>
      </c>
      <c r="AC12">
        <v>738.3</v>
      </c>
      <c r="AD12">
        <v>659.5</v>
      </c>
      <c r="AE12" s="232">
        <v>727.99890000000005</v>
      </c>
    </row>
    <row r="13" spans="1:40" x14ac:dyDescent="0.25">
      <c r="A13" t="s">
        <v>1</v>
      </c>
      <c r="B13">
        <v>2</v>
      </c>
      <c r="C13">
        <v>4</v>
      </c>
      <c r="D13">
        <v>737.2</v>
      </c>
      <c r="E13">
        <v>742.7</v>
      </c>
      <c r="F13" s="6">
        <v>689.3</v>
      </c>
      <c r="G13" s="2">
        <v>731.7</v>
      </c>
      <c r="H13">
        <v>569.70000000000005</v>
      </c>
      <c r="I13" s="6">
        <v>43</v>
      </c>
      <c r="J13" s="6">
        <v>544.5</v>
      </c>
      <c r="K13" s="6">
        <f>7+646</f>
        <v>653</v>
      </c>
      <c r="L13">
        <v>742.5</v>
      </c>
      <c r="M13" s="6">
        <v>713.2</v>
      </c>
      <c r="N13">
        <v>743.4</v>
      </c>
      <c r="O13" s="7">
        <v>457.3</v>
      </c>
      <c r="P13" s="131">
        <v>741.5</v>
      </c>
      <c r="Q13">
        <v>742.7</v>
      </c>
      <c r="R13">
        <v>642.20000000000005</v>
      </c>
      <c r="S13">
        <v>730</v>
      </c>
      <c r="T13">
        <v>717.8</v>
      </c>
      <c r="U13">
        <v>711.3</v>
      </c>
      <c r="V13">
        <v>688.4</v>
      </c>
      <c r="W13">
        <v>199.2</v>
      </c>
      <c r="X13">
        <v>388.6</v>
      </c>
      <c r="Y13">
        <v>694.5</v>
      </c>
      <c r="Z13">
        <v>675.1</v>
      </c>
      <c r="AA13">
        <v>719.9</v>
      </c>
      <c r="AB13">
        <v>743.8</v>
      </c>
      <c r="AC13">
        <v>736.9</v>
      </c>
      <c r="AD13">
        <v>660</v>
      </c>
      <c r="AE13" s="232">
        <v>727.93550000000005</v>
      </c>
    </row>
    <row r="14" spans="1:40" x14ac:dyDescent="0.25">
      <c r="A14" t="s">
        <v>1</v>
      </c>
      <c r="B14">
        <v>2</v>
      </c>
      <c r="C14">
        <v>5</v>
      </c>
      <c r="D14">
        <v>735.5</v>
      </c>
      <c r="E14">
        <v>740.7</v>
      </c>
      <c r="F14" s="6">
        <v>665</v>
      </c>
      <c r="G14" s="2">
        <v>743.5</v>
      </c>
      <c r="H14">
        <v>719.6</v>
      </c>
      <c r="I14" s="6">
        <v>742.7</v>
      </c>
      <c r="J14" s="6">
        <v>683.7</v>
      </c>
      <c r="K14" s="6">
        <v>693.5</v>
      </c>
      <c r="L14">
        <v>738.7</v>
      </c>
      <c r="M14" s="6">
        <v>719.3</v>
      </c>
      <c r="N14">
        <v>743.7</v>
      </c>
      <c r="O14" s="7">
        <v>719.9</v>
      </c>
      <c r="P14" s="131">
        <v>583.20000000000005</v>
      </c>
      <c r="Q14">
        <v>693.1</v>
      </c>
      <c r="R14">
        <v>602.29999999999995</v>
      </c>
      <c r="S14">
        <v>624.5</v>
      </c>
      <c r="T14">
        <v>695.3</v>
      </c>
      <c r="U14">
        <v>734.4</v>
      </c>
      <c r="V14">
        <v>719.4</v>
      </c>
      <c r="W14">
        <v>739.4</v>
      </c>
      <c r="X14">
        <v>739.7</v>
      </c>
      <c r="Y14">
        <v>717.5</v>
      </c>
      <c r="Z14">
        <v>743</v>
      </c>
      <c r="AA14">
        <v>719.9</v>
      </c>
      <c r="AB14">
        <v>743.2</v>
      </c>
      <c r="AC14">
        <v>735.3</v>
      </c>
      <c r="AD14">
        <v>651.6</v>
      </c>
      <c r="AE14" s="232">
        <v>727.98890000000006</v>
      </c>
    </row>
    <row r="15" spans="1:40" x14ac:dyDescent="0.25">
      <c r="A15" t="s">
        <v>1</v>
      </c>
      <c r="B15">
        <v>2</v>
      </c>
      <c r="C15">
        <v>6</v>
      </c>
      <c r="D15">
        <v>721.4</v>
      </c>
      <c r="E15">
        <v>743.2</v>
      </c>
      <c r="F15" s="6">
        <v>678.4</v>
      </c>
      <c r="G15" s="2">
        <v>741.3</v>
      </c>
      <c r="H15">
        <v>712.8</v>
      </c>
      <c r="I15" s="6">
        <v>741</v>
      </c>
      <c r="J15" s="6">
        <v>713.5</v>
      </c>
      <c r="K15" s="6">
        <v>718.4</v>
      </c>
      <c r="L15">
        <v>726.7</v>
      </c>
      <c r="M15" s="6">
        <v>719.1</v>
      </c>
      <c r="N15">
        <v>742.1</v>
      </c>
      <c r="O15" s="6">
        <v>716.6</v>
      </c>
      <c r="P15" s="131">
        <v>318.89999999999998</v>
      </c>
      <c r="Q15">
        <v>697</v>
      </c>
      <c r="R15">
        <v>572.70000000000005</v>
      </c>
      <c r="S15">
        <v>735.2</v>
      </c>
      <c r="T15">
        <v>683.5</v>
      </c>
      <c r="U15">
        <v>733.7</v>
      </c>
      <c r="V15">
        <v>700.6</v>
      </c>
      <c r="W15">
        <v>669.3</v>
      </c>
      <c r="X15">
        <v>725.6</v>
      </c>
      <c r="Y15">
        <v>706.9</v>
      </c>
      <c r="Z15">
        <v>724.2</v>
      </c>
      <c r="AA15">
        <v>712</v>
      </c>
      <c r="AB15">
        <v>694.5</v>
      </c>
      <c r="AC15">
        <v>720.4</v>
      </c>
      <c r="AD15">
        <v>659.6</v>
      </c>
      <c r="AE15" s="232">
        <v>695.40030000000002</v>
      </c>
    </row>
    <row r="16" spans="1:40" x14ac:dyDescent="0.25">
      <c r="A16" t="s">
        <v>1</v>
      </c>
      <c r="B16">
        <v>2</v>
      </c>
      <c r="C16">
        <v>7</v>
      </c>
      <c r="D16">
        <v>722.7</v>
      </c>
      <c r="E16">
        <v>710</v>
      </c>
      <c r="F16" s="6">
        <v>459.9</v>
      </c>
      <c r="G16" s="2">
        <v>743.9</v>
      </c>
      <c r="H16">
        <v>719.6</v>
      </c>
      <c r="I16" s="6">
        <v>712.1</v>
      </c>
      <c r="J16" s="6">
        <v>681</v>
      </c>
      <c r="K16" s="6">
        <v>712.5</v>
      </c>
      <c r="L16">
        <v>742.3</v>
      </c>
      <c r="M16" s="6">
        <v>705</v>
      </c>
      <c r="N16">
        <v>743.7</v>
      </c>
      <c r="O16" s="6">
        <v>719.9</v>
      </c>
      <c r="P16" s="131">
        <v>726.5</v>
      </c>
      <c r="Q16">
        <v>742.7</v>
      </c>
      <c r="R16">
        <v>639.5</v>
      </c>
      <c r="S16">
        <v>727.6</v>
      </c>
      <c r="T16">
        <v>695.4</v>
      </c>
      <c r="U16">
        <v>720.3</v>
      </c>
      <c r="V16">
        <v>700.7</v>
      </c>
      <c r="W16">
        <v>679.1</v>
      </c>
      <c r="X16">
        <v>724.6</v>
      </c>
      <c r="Y16">
        <v>714.8</v>
      </c>
      <c r="Z16">
        <v>673.5</v>
      </c>
      <c r="AA16">
        <v>717.6</v>
      </c>
      <c r="AB16">
        <v>676.6</v>
      </c>
      <c r="AC16">
        <v>189.7</v>
      </c>
      <c r="AD16">
        <v>554.4</v>
      </c>
      <c r="AE16" s="232">
        <v>683.15719999999999</v>
      </c>
    </row>
    <row r="17" spans="1:31" x14ac:dyDescent="0.25">
      <c r="A17" t="s">
        <v>1</v>
      </c>
      <c r="B17">
        <v>2</v>
      </c>
      <c r="C17">
        <v>8</v>
      </c>
      <c r="D17">
        <v>723.9</v>
      </c>
      <c r="E17">
        <v>725.6</v>
      </c>
      <c r="F17" s="6">
        <v>678.3</v>
      </c>
      <c r="G17" s="2">
        <v>730.4</v>
      </c>
      <c r="H17">
        <v>719.5</v>
      </c>
      <c r="I17" s="6">
        <v>742.4</v>
      </c>
      <c r="J17" s="6">
        <v>708.3</v>
      </c>
      <c r="K17" s="6">
        <v>733.9</v>
      </c>
      <c r="L17">
        <v>714.1</v>
      </c>
      <c r="M17" s="6">
        <v>712.2</v>
      </c>
      <c r="N17">
        <v>685.7</v>
      </c>
      <c r="O17" s="6">
        <v>311.5</v>
      </c>
      <c r="P17" s="131">
        <v>638.1</v>
      </c>
      <c r="Q17">
        <v>639.4</v>
      </c>
      <c r="R17">
        <v>493.8</v>
      </c>
      <c r="S17">
        <v>704.8</v>
      </c>
      <c r="T17">
        <v>664.2</v>
      </c>
      <c r="U17">
        <v>741</v>
      </c>
      <c r="V17">
        <v>706.2</v>
      </c>
      <c r="W17">
        <v>736.4</v>
      </c>
      <c r="X17">
        <v>740.2</v>
      </c>
      <c r="Y17">
        <v>704.9</v>
      </c>
      <c r="Z17">
        <v>678.8</v>
      </c>
      <c r="AA17">
        <v>715</v>
      </c>
      <c r="AB17">
        <v>743.8</v>
      </c>
      <c r="AC17">
        <v>712.8</v>
      </c>
      <c r="AD17">
        <v>649.5</v>
      </c>
      <c r="AE17" s="232">
        <v>684.98110000000008</v>
      </c>
    </row>
    <row r="18" spans="1:31" x14ac:dyDescent="0.25">
      <c r="A18" t="s">
        <v>1</v>
      </c>
      <c r="B18">
        <v>2</v>
      </c>
      <c r="C18">
        <v>9</v>
      </c>
      <c r="D18">
        <v>695</v>
      </c>
      <c r="E18">
        <v>740.6</v>
      </c>
      <c r="F18" s="6">
        <v>691.4</v>
      </c>
      <c r="G18" s="2">
        <v>734.4</v>
      </c>
      <c r="H18">
        <v>719.6</v>
      </c>
      <c r="I18" s="6">
        <v>714.9</v>
      </c>
      <c r="J18" s="6">
        <v>694.9</v>
      </c>
      <c r="K18" s="6">
        <v>730.9</v>
      </c>
      <c r="L18">
        <v>716.9</v>
      </c>
      <c r="M18" s="6">
        <v>711.1</v>
      </c>
      <c r="N18">
        <v>743.7</v>
      </c>
      <c r="O18" s="6">
        <v>719.9</v>
      </c>
      <c r="P18" s="131">
        <v>743.9</v>
      </c>
      <c r="Q18">
        <v>703.4</v>
      </c>
      <c r="R18">
        <v>604.29999999999995</v>
      </c>
      <c r="S18">
        <v>740.1</v>
      </c>
      <c r="T18">
        <v>717.9</v>
      </c>
      <c r="U18">
        <v>743.1</v>
      </c>
      <c r="V18">
        <v>655.8</v>
      </c>
      <c r="W18">
        <v>683.8</v>
      </c>
      <c r="X18">
        <v>693.3</v>
      </c>
      <c r="Y18">
        <v>711.8</v>
      </c>
      <c r="Z18">
        <v>741.7</v>
      </c>
      <c r="AA18">
        <v>719.8</v>
      </c>
      <c r="AB18">
        <v>713.2</v>
      </c>
      <c r="AC18">
        <f>MIN(738.2,LinhrsIn!AC19)</f>
        <v>737.3</v>
      </c>
      <c r="AD18">
        <v>659.8</v>
      </c>
      <c r="AE18" s="232">
        <v>728.64940000000001</v>
      </c>
    </row>
    <row r="19" spans="1:31" x14ac:dyDescent="0.25">
      <c r="A19" t="s">
        <v>1</v>
      </c>
      <c r="B19">
        <v>2</v>
      </c>
      <c r="C19">
        <v>10</v>
      </c>
      <c r="D19">
        <v>743.6</v>
      </c>
      <c r="E19">
        <v>691.6</v>
      </c>
      <c r="F19" s="6">
        <v>641.6</v>
      </c>
      <c r="G19" s="2">
        <v>743.9</v>
      </c>
      <c r="H19">
        <v>706.1</v>
      </c>
      <c r="I19" s="6">
        <v>743.8</v>
      </c>
      <c r="J19" s="6">
        <v>719.3</v>
      </c>
      <c r="K19" s="6">
        <v>722.3</v>
      </c>
      <c r="L19">
        <v>741.9</v>
      </c>
      <c r="M19" s="6">
        <v>716</v>
      </c>
      <c r="N19">
        <v>743.4</v>
      </c>
      <c r="O19" s="6">
        <v>719.9</v>
      </c>
      <c r="P19" s="131">
        <v>722.2</v>
      </c>
      <c r="Q19">
        <v>622.6</v>
      </c>
      <c r="R19">
        <v>526.20000000000005</v>
      </c>
      <c r="S19">
        <v>717.1</v>
      </c>
      <c r="T19">
        <v>717.6</v>
      </c>
      <c r="U19">
        <v>725.7</v>
      </c>
      <c r="V19">
        <v>707.8</v>
      </c>
      <c r="W19">
        <v>730.4</v>
      </c>
      <c r="X19">
        <v>732.6</v>
      </c>
      <c r="Y19">
        <v>711</v>
      </c>
      <c r="Z19">
        <v>718.7</v>
      </c>
      <c r="AA19">
        <v>701.2</v>
      </c>
      <c r="AB19">
        <v>617.1</v>
      </c>
      <c r="AC19">
        <v>1.4</v>
      </c>
      <c r="AD19">
        <v>1.1000000000000001</v>
      </c>
      <c r="AE19" s="232">
        <v>0</v>
      </c>
    </row>
    <row r="20" spans="1:31" x14ac:dyDescent="0.25">
      <c r="A20" t="s">
        <v>1</v>
      </c>
      <c r="B20">
        <v>2</v>
      </c>
      <c r="C20">
        <v>11</v>
      </c>
      <c r="D20">
        <v>728.1</v>
      </c>
      <c r="E20">
        <v>738.8</v>
      </c>
      <c r="F20" s="6">
        <v>663.7</v>
      </c>
      <c r="G20" s="2">
        <v>684.7</v>
      </c>
      <c r="H20">
        <v>709.6</v>
      </c>
      <c r="I20" s="6">
        <v>738.4</v>
      </c>
      <c r="J20" s="6">
        <v>717</v>
      </c>
      <c r="K20" s="6">
        <v>737.6</v>
      </c>
      <c r="L20">
        <v>738.6</v>
      </c>
      <c r="M20" s="6">
        <v>719.4</v>
      </c>
      <c r="N20">
        <v>656.5</v>
      </c>
      <c r="O20" s="6">
        <v>715.9</v>
      </c>
      <c r="P20" s="131">
        <v>717.5</v>
      </c>
      <c r="Q20">
        <v>742.6</v>
      </c>
      <c r="R20">
        <v>645.9</v>
      </c>
      <c r="S20" s="143">
        <v>700.4</v>
      </c>
      <c r="T20">
        <v>715.4</v>
      </c>
      <c r="U20">
        <v>493.1</v>
      </c>
      <c r="V20">
        <v>719.1</v>
      </c>
      <c r="W20">
        <v>681.4</v>
      </c>
      <c r="X20">
        <v>179.1</v>
      </c>
      <c r="Y20">
        <v>0</v>
      </c>
      <c r="Z20">
        <v>563.29999999999995</v>
      </c>
      <c r="AA20">
        <v>695.7</v>
      </c>
      <c r="AB20">
        <v>743.5</v>
      </c>
      <c r="AC20">
        <v>739.9</v>
      </c>
      <c r="AD20">
        <v>651.20000000000005</v>
      </c>
      <c r="AE20" s="232">
        <v>728.87920000000008</v>
      </c>
    </row>
    <row r="21" spans="1:31" x14ac:dyDescent="0.25">
      <c r="A21" t="s">
        <v>1</v>
      </c>
      <c r="B21">
        <v>2</v>
      </c>
      <c r="C21">
        <v>12</v>
      </c>
      <c r="D21">
        <v>708.1</v>
      </c>
      <c r="E21">
        <v>731.9</v>
      </c>
      <c r="F21" s="6">
        <v>684.1</v>
      </c>
      <c r="G21" s="2">
        <v>297.89999999999998</v>
      </c>
      <c r="H21">
        <v>199.3</v>
      </c>
      <c r="I21" s="6">
        <v>718.1</v>
      </c>
      <c r="J21" s="6">
        <v>718.7</v>
      </c>
      <c r="K21" s="6">
        <v>738.2</v>
      </c>
      <c r="L21">
        <v>485.9</v>
      </c>
      <c r="M21" s="6">
        <v>719.6</v>
      </c>
      <c r="N21">
        <v>743.5</v>
      </c>
      <c r="O21" s="6">
        <v>719.9</v>
      </c>
      <c r="P21" s="131">
        <v>683</v>
      </c>
      <c r="Q21">
        <v>628.6</v>
      </c>
      <c r="R21">
        <v>668.8</v>
      </c>
      <c r="S21">
        <v>737.9</v>
      </c>
      <c r="T21">
        <v>718.1</v>
      </c>
      <c r="U21">
        <v>712.9</v>
      </c>
      <c r="V21">
        <v>719.4</v>
      </c>
      <c r="W21">
        <v>736.5</v>
      </c>
      <c r="X21">
        <v>737</v>
      </c>
      <c r="Y21">
        <v>717.2</v>
      </c>
      <c r="Z21">
        <v>743</v>
      </c>
      <c r="AA21">
        <v>711.1</v>
      </c>
      <c r="AB21">
        <v>743.8</v>
      </c>
      <c r="AC21">
        <v>740.6</v>
      </c>
      <c r="AD21">
        <v>660.7</v>
      </c>
      <c r="AE21" s="232">
        <v>728.99800000000005</v>
      </c>
    </row>
    <row r="22" spans="1:31" x14ac:dyDescent="0.25">
      <c r="A22" t="s">
        <v>1</v>
      </c>
      <c r="B22">
        <v>2</v>
      </c>
      <c r="C22">
        <v>13</v>
      </c>
      <c r="D22">
        <v>722.4</v>
      </c>
      <c r="E22">
        <v>741.4</v>
      </c>
      <c r="F22" s="6">
        <v>674.3</v>
      </c>
      <c r="G22" s="2">
        <v>728.3</v>
      </c>
      <c r="H22">
        <v>705.6</v>
      </c>
      <c r="I22" s="6">
        <v>654.4</v>
      </c>
      <c r="J22" s="6">
        <v>718.6</v>
      </c>
      <c r="K22" s="6">
        <v>730.6</v>
      </c>
      <c r="L22">
        <v>688.3</v>
      </c>
      <c r="M22" s="6">
        <v>715.5</v>
      </c>
      <c r="N22">
        <v>743.7</v>
      </c>
      <c r="O22" s="6">
        <v>719.7</v>
      </c>
      <c r="P22" s="131">
        <v>668.8</v>
      </c>
      <c r="Q22">
        <v>742.4</v>
      </c>
      <c r="R22">
        <v>620.20000000000005</v>
      </c>
      <c r="S22">
        <v>0.3</v>
      </c>
      <c r="T22">
        <v>103.7</v>
      </c>
      <c r="U22">
        <v>730.5</v>
      </c>
      <c r="V22">
        <v>711.9</v>
      </c>
      <c r="W22">
        <v>707.8</v>
      </c>
      <c r="X22">
        <v>724.6</v>
      </c>
      <c r="Y22">
        <v>708</v>
      </c>
      <c r="Z22">
        <v>731.4</v>
      </c>
      <c r="AA22">
        <v>716.1</v>
      </c>
      <c r="AB22">
        <v>685.7</v>
      </c>
      <c r="AC22">
        <v>725.1</v>
      </c>
      <c r="AD22">
        <v>652.20000000000005</v>
      </c>
      <c r="AE22" s="232">
        <v>703.90309999999999</v>
      </c>
    </row>
    <row r="23" spans="1:31" x14ac:dyDescent="0.25">
      <c r="A23" t="s">
        <v>1</v>
      </c>
      <c r="B23">
        <v>2</v>
      </c>
      <c r="C23">
        <v>14</v>
      </c>
      <c r="D23">
        <v>737</v>
      </c>
      <c r="E23">
        <v>736</v>
      </c>
      <c r="F23" s="6">
        <v>694.9</v>
      </c>
      <c r="G23" s="2">
        <v>743.8</v>
      </c>
      <c r="H23">
        <v>719.4</v>
      </c>
      <c r="I23" s="6">
        <v>743.9</v>
      </c>
      <c r="J23" s="6">
        <v>713.9</v>
      </c>
      <c r="K23" s="6">
        <v>738.6</v>
      </c>
      <c r="L23">
        <v>741.9</v>
      </c>
      <c r="M23" s="6">
        <v>719.1</v>
      </c>
      <c r="N23">
        <v>727.3</v>
      </c>
      <c r="O23" s="6">
        <v>719.9</v>
      </c>
      <c r="P23" s="131">
        <v>706.3</v>
      </c>
      <c r="Q23">
        <v>740.2</v>
      </c>
      <c r="R23">
        <v>529.9</v>
      </c>
      <c r="S23">
        <v>593.29999999999995</v>
      </c>
      <c r="T23">
        <v>715.1</v>
      </c>
      <c r="U23">
        <v>688.2</v>
      </c>
      <c r="V23">
        <v>688.7</v>
      </c>
      <c r="W23">
        <v>709.7</v>
      </c>
      <c r="X23">
        <v>739.2</v>
      </c>
      <c r="Y23">
        <v>708.1</v>
      </c>
      <c r="Z23">
        <v>743</v>
      </c>
      <c r="AA23">
        <v>720</v>
      </c>
      <c r="AB23">
        <v>728</v>
      </c>
      <c r="AC23">
        <v>739.8</v>
      </c>
      <c r="AD23">
        <v>661.4</v>
      </c>
      <c r="AE23" s="232">
        <v>717.39060000000006</v>
      </c>
    </row>
    <row r="24" spans="1:31" x14ac:dyDescent="0.25">
      <c r="A24" t="s">
        <v>1</v>
      </c>
      <c r="B24">
        <v>2</v>
      </c>
      <c r="C24">
        <v>15</v>
      </c>
      <c r="D24">
        <v>727.2</v>
      </c>
      <c r="E24">
        <v>699.6</v>
      </c>
      <c r="F24" s="6">
        <v>692.8</v>
      </c>
      <c r="G24" s="2">
        <v>736</v>
      </c>
      <c r="H24">
        <v>716.7</v>
      </c>
      <c r="I24" s="6">
        <v>733.4</v>
      </c>
      <c r="J24" s="6">
        <v>719.6</v>
      </c>
      <c r="K24" s="6">
        <v>736.8</v>
      </c>
      <c r="L24">
        <v>719.8</v>
      </c>
      <c r="M24" s="6">
        <v>719.6</v>
      </c>
      <c r="N24">
        <v>738.4</v>
      </c>
      <c r="O24" s="6">
        <v>712.9</v>
      </c>
      <c r="P24" s="131">
        <v>646</v>
      </c>
      <c r="Q24">
        <v>742.7</v>
      </c>
      <c r="R24">
        <v>549.1</v>
      </c>
      <c r="S24">
        <v>701.9</v>
      </c>
      <c r="T24">
        <v>712.2</v>
      </c>
      <c r="U24">
        <v>743.9</v>
      </c>
      <c r="V24">
        <v>719.2</v>
      </c>
      <c r="W24">
        <v>736.5</v>
      </c>
      <c r="X24">
        <v>45.8</v>
      </c>
      <c r="Y24">
        <v>231.6</v>
      </c>
      <c r="Z24">
        <v>743</v>
      </c>
      <c r="AA24">
        <v>720</v>
      </c>
      <c r="AB24">
        <v>649.79999999999995</v>
      </c>
      <c r="AC24">
        <v>738.5</v>
      </c>
      <c r="AD24">
        <v>661.1</v>
      </c>
      <c r="AE24" s="232">
        <v>681.8039</v>
      </c>
    </row>
    <row r="25" spans="1:31" x14ac:dyDescent="0.25">
      <c r="A25" t="s">
        <v>1</v>
      </c>
      <c r="B25">
        <v>2</v>
      </c>
      <c r="C25">
        <v>16</v>
      </c>
      <c r="D25">
        <v>730.4</v>
      </c>
      <c r="E25">
        <v>737.6</v>
      </c>
      <c r="F25" s="6">
        <v>661.4</v>
      </c>
      <c r="G25" s="2">
        <v>743.9</v>
      </c>
      <c r="H25">
        <v>672.5</v>
      </c>
      <c r="I25" s="6">
        <v>710.9</v>
      </c>
      <c r="J25" s="6">
        <v>718.7</v>
      </c>
      <c r="K25" s="6">
        <v>737.8</v>
      </c>
      <c r="L25">
        <v>742.3</v>
      </c>
      <c r="M25" s="6">
        <v>719.7</v>
      </c>
      <c r="N25">
        <v>743.8</v>
      </c>
      <c r="O25" s="6">
        <v>714.2</v>
      </c>
      <c r="P25" s="131">
        <v>743.8</v>
      </c>
      <c r="Q25">
        <v>676.8</v>
      </c>
      <c r="R25">
        <v>668.4</v>
      </c>
      <c r="S25">
        <v>737.9</v>
      </c>
      <c r="T25">
        <v>709.9</v>
      </c>
      <c r="U25">
        <v>743.9</v>
      </c>
      <c r="V25">
        <v>716.6</v>
      </c>
      <c r="W25">
        <v>740.3</v>
      </c>
      <c r="X25">
        <v>709</v>
      </c>
      <c r="Y25">
        <v>710</v>
      </c>
      <c r="Z25">
        <v>705.9</v>
      </c>
      <c r="AA25">
        <v>594.6</v>
      </c>
      <c r="AB25">
        <v>741.7</v>
      </c>
      <c r="AC25">
        <v>722.5</v>
      </c>
      <c r="AD25">
        <v>661.1</v>
      </c>
      <c r="AE25" s="232">
        <v>659.2133</v>
      </c>
    </row>
    <row r="26" spans="1:31" x14ac:dyDescent="0.25">
      <c r="A26" t="s">
        <v>1</v>
      </c>
      <c r="B26">
        <v>2</v>
      </c>
      <c r="C26">
        <v>17</v>
      </c>
      <c r="D26">
        <v>740.8</v>
      </c>
      <c r="E26">
        <v>712.3</v>
      </c>
      <c r="F26" s="6">
        <v>693.2</v>
      </c>
      <c r="G26" s="2">
        <v>743.9</v>
      </c>
      <c r="H26">
        <v>719.6</v>
      </c>
      <c r="I26" s="6">
        <v>742.1</v>
      </c>
      <c r="J26" s="6">
        <v>703.3</v>
      </c>
      <c r="K26" s="6">
        <v>739.3</v>
      </c>
      <c r="L26">
        <v>742.5</v>
      </c>
      <c r="M26" s="6">
        <v>719.4</v>
      </c>
      <c r="N26">
        <v>743.8</v>
      </c>
      <c r="O26" s="6">
        <v>719.9</v>
      </c>
      <c r="P26" s="131">
        <v>737.4</v>
      </c>
      <c r="Q26">
        <v>728.8</v>
      </c>
      <c r="R26">
        <v>629.5</v>
      </c>
      <c r="S26">
        <v>735.6</v>
      </c>
      <c r="T26">
        <v>585.70000000000005</v>
      </c>
      <c r="U26">
        <v>743.9</v>
      </c>
      <c r="V26">
        <v>697.6</v>
      </c>
      <c r="W26">
        <v>737.9</v>
      </c>
      <c r="X26">
        <f>LinhrsIn!X27</f>
        <v>694.5</v>
      </c>
      <c r="Y26">
        <f>164+555</f>
        <v>719</v>
      </c>
      <c r="Z26">
        <v>691.9</v>
      </c>
      <c r="AA26">
        <v>556.5</v>
      </c>
      <c r="AB26">
        <v>501.9</v>
      </c>
      <c r="AC26">
        <v>282.2</v>
      </c>
      <c r="AD26">
        <v>660.2</v>
      </c>
      <c r="AE26" s="232">
        <v>632.35170000000005</v>
      </c>
    </row>
    <row r="27" spans="1:31" x14ac:dyDescent="0.25">
      <c r="A27" t="s">
        <v>1</v>
      </c>
      <c r="B27">
        <v>2</v>
      </c>
      <c r="C27">
        <v>18</v>
      </c>
      <c r="D27">
        <v>713.1</v>
      </c>
      <c r="E27">
        <v>740.9</v>
      </c>
      <c r="F27" s="6">
        <v>691.7</v>
      </c>
      <c r="G27" s="2">
        <v>743.4</v>
      </c>
      <c r="H27">
        <v>719.6</v>
      </c>
      <c r="I27" s="6">
        <v>714.1</v>
      </c>
      <c r="J27" s="6">
        <v>452</v>
      </c>
      <c r="K27" s="6">
        <v>707.5</v>
      </c>
      <c r="L27">
        <v>688.5</v>
      </c>
      <c r="M27" s="6">
        <v>719.7</v>
      </c>
      <c r="N27">
        <v>743.8</v>
      </c>
      <c r="O27" s="6">
        <v>713.7</v>
      </c>
      <c r="P27" s="131">
        <v>726.5</v>
      </c>
      <c r="Q27">
        <v>740</v>
      </c>
      <c r="R27">
        <v>668.5</v>
      </c>
      <c r="S27">
        <v>738.1</v>
      </c>
      <c r="T27">
        <v>716.4</v>
      </c>
      <c r="U27">
        <v>743.3</v>
      </c>
      <c r="V27">
        <v>716.4</v>
      </c>
      <c r="W27">
        <v>739</v>
      </c>
      <c r="X27">
        <v>737.1</v>
      </c>
      <c r="Y27">
        <v>709.7</v>
      </c>
      <c r="Z27">
        <v>711.2</v>
      </c>
      <c r="AA27">
        <v>699.7</v>
      </c>
      <c r="AB27">
        <v>257.3</v>
      </c>
      <c r="AC27">
        <v>1.5</v>
      </c>
      <c r="AD27">
        <v>518.1</v>
      </c>
      <c r="AE27" s="232">
        <v>659.84580000000005</v>
      </c>
    </row>
    <row r="28" spans="1:31" x14ac:dyDescent="0.25">
      <c r="A28" t="s">
        <v>1</v>
      </c>
      <c r="B28">
        <v>2</v>
      </c>
      <c r="C28">
        <v>19</v>
      </c>
      <c r="D28">
        <v>730.3</v>
      </c>
      <c r="E28">
        <v>741.3</v>
      </c>
      <c r="F28" s="6">
        <v>668.8</v>
      </c>
      <c r="G28" s="2">
        <v>744</v>
      </c>
      <c r="H28">
        <v>714.5</v>
      </c>
      <c r="I28" s="6">
        <v>741.8</v>
      </c>
      <c r="J28" s="6">
        <v>719.6</v>
      </c>
      <c r="K28" s="6">
        <v>740.6</v>
      </c>
      <c r="L28">
        <v>733.8</v>
      </c>
      <c r="M28" s="6">
        <v>719.7</v>
      </c>
      <c r="N28">
        <v>743.8</v>
      </c>
      <c r="O28" s="6">
        <v>719.9</v>
      </c>
      <c r="P28" s="131">
        <v>642.20000000000005</v>
      </c>
      <c r="Q28">
        <v>738</v>
      </c>
      <c r="R28">
        <v>650.9</v>
      </c>
      <c r="S28">
        <v>738.8</v>
      </c>
      <c r="T28">
        <v>716.8</v>
      </c>
      <c r="U28">
        <v>707.2</v>
      </c>
      <c r="V28">
        <v>719.3</v>
      </c>
      <c r="W28">
        <v>733.4</v>
      </c>
      <c r="X28">
        <v>738.6</v>
      </c>
      <c r="Y28">
        <v>480.1</v>
      </c>
      <c r="Z28">
        <v>739.6</v>
      </c>
      <c r="AA28">
        <v>719.7</v>
      </c>
      <c r="AB28">
        <v>741.7</v>
      </c>
      <c r="AC28">
        <v>739.8</v>
      </c>
      <c r="AD28">
        <v>657.9</v>
      </c>
      <c r="AE28" s="232">
        <v>719.2047</v>
      </c>
    </row>
    <row r="29" spans="1:31" x14ac:dyDescent="0.25">
      <c r="A29" t="s">
        <v>1</v>
      </c>
      <c r="B29">
        <v>2</v>
      </c>
      <c r="C29">
        <v>20</v>
      </c>
      <c r="D29">
        <v>722.1</v>
      </c>
      <c r="E29">
        <v>735.1</v>
      </c>
      <c r="F29" s="6">
        <v>694</v>
      </c>
      <c r="G29" s="2">
        <v>743.5</v>
      </c>
      <c r="H29">
        <v>719.6</v>
      </c>
      <c r="I29" s="6">
        <v>743.9</v>
      </c>
      <c r="J29" s="6">
        <v>714.4</v>
      </c>
      <c r="K29" s="6">
        <v>736.2</v>
      </c>
      <c r="L29">
        <v>742.8</v>
      </c>
      <c r="M29" s="6">
        <v>719.6</v>
      </c>
      <c r="N29">
        <v>743.8</v>
      </c>
      <c r="O29" s="6">
        <v>719.9</v>
      </c>
      <c r="P29" s="131">
        <v>700.2</v>
      </c>
      <c r="Q29">
        <v>727.2</v>
      </c>
      <c r="R29">
        <v>661.3</v>
      </c>
      <c r="S29">
        <f>LinhrsIn!S30</f>
        <v>738.2</v>
      </c>
      <c r="T29">
        <v>702</v>
      </c>
      <c r="U29">
        <v>698.3</v>
      </c>
      <c r="V29">
        <v>712.8</v>
      </c>
      <c r="W29">
        <v>740.5</v>
      </c>
      <c r="X29">
        <v>725.1</v>
      </c>
      <c r="Y29">
        <v>697.1</v>
      </c>
      <c r="Z29">
        <v>732.1</v>
      </c>
      <c r="AA29">
        <v>719.9</v>
      </c>
      <c r="AB29">
        <v>741.7</v>
      </c>
      <c r="AC29">
        <v>740.7</v>
      </c>
      <c r="AD29">
        <v>658.7</v>
      </c>
      <c r="AE29" s="232">
        <v>724.20360000000005</v>
      </c>
    </row>
    <row r="30" spans="1:31" x14ac:dyDescent="0.25">
      <c r="A30" t="s">
        <v>1</v>
      </c>
      <c r="B30">
        <v>2</v>
      </c>
      <c r="C30">
        <v>21</v>
      </c>
      <c r="D30">
        <v>712</v>
      </c>
      <c r="E30">
        <v>742.3</v>
      </c>
      <c r="F30" s="6">
        <v>671.9</v>
      </c>
      <c r="G30" s="2">
        <v>723.8</v>
      </c>
      <c r="H30">
        <v>640.70000000000005</v>
      </c>
      <c r="I30" s="6">
        <v>737.9</v>
      </c>
      <c r="J30" s="6">
        <v>718.5</v>
      </c>
      <c r="K30" s="6">
        <v>739.3</v>
      </c>
      <c r="L30">
        <v>741.9</v>
      </c>
      <c r="M30" s="6">
        <v>719.7</v>
      </c>
      <c r="N30">
        <v>740</v>
      </c>
      <c r="O30" s="6">
        <v>719.9</v>
      </c>
      <c r="P30" s="131">
        <v>742.1</v>
      </c>
      <c r="Q30">
        <v>741.4</v>
      </c>
      <c r="R30">
        <v>665.7</v>
      </c>
      <c r="S30">
        <v>725.6</v>
      </c>
      <c r="T30">
        <v>700</v>
      </c>
      <c r="U30">
        <v>739.2</v>
      </c>
      <c r="V30">
        <v>715.5</v>
      </c>
      <c r="W30">
        <v>710.7</v>
      </c>
      <c r="X30">
        <v>734.9</v>
      </c>
      <c r="Y30">
        <v>712.6</v>
      </c>
      <c r="Z30">
        <v>735.5</v>
      </c>
      <c r="AA30">
        <v>713.8</v>
      </c>
      <c r="AB30">
        <v>741.7</v>
      </c>
      <c r="AC30">
        <v>736.2</v>
      </c>
      <c r="AD30">
        <v>649.70000000000005</v>
      </c>
      <c r="AE30" s="232">
        <v>729.02470000000005</v>
      </c>
    </row>
    <row r="31" spans="1:31" x14ac:dyDescent="0.25">
      <c r="A31" t="s">
        <v>1</v>
      </c>
      <c r="B31">
        <v>2</v>
      </c>
      <c r="C31">
        <v>22</v>
      </c>
      <c r="D31">
        <v>742</v>
      </c>
      <c r="E31">
        <v>730.8</v>
      </c>
      <c r="F31" s="6">
        <v>676</v>
      </c>
      <c r="G31" s="2">
        <v>708.7</v>
      </c>
      <c r="H31">
        <v>699.7</v>
      </c>
      <c r="I31" s="6">
        <v>670.6</v>
      </c>
      <c r="J31" s="6">
        <v>689.9</v>
      </c>
      <c r="K31" s="6">
        <f>616+36</f>
        <v>652</v>
      </c>
      <c r="L31">
        <v>738.3</v>
      </c>
      <c r="M31" s="6">
        <v>681.4</v>
      </c>
      <c r="N31">
        <v>743</v>
      </c>
      <c r="O31" s="6">
        <v>719.7</v>
      </c>
      <c r="P31" s="131">
        <v>726.3</v>
      </c>
      <c r="Q31">
        <v>739.2</v>
      </c>
      <c r="R31">
        <v>667.2</v>
      </c>
      <c r="S31">
        <v>741</v>
      </c>
      <c r="T31">
        <v>715.4</v>
      </c>
      <c r="U31">
        <v>743</v>
      </c>
      <c r="V31">
        <v>719.1</v>
      </c>
      <c r="W31">
        <v>742</v>
      </c>
      <c r="X31">
        <v>597.9</v>
      </c>
      <c r="Y31">
        <v>710.4</v>
      </c>
      <c r="Z31">
        <v>587.6</v>
      </c>
      <c r="AA31">
        <v>324.60000000000002</v>
      </c>
      <c r="AB31">
        <v>743.8</v>
      </c>
      <c r="AC31">
        <v>742.5</v>
      </c>
      <c r="AD31">
        <v>659.4</v>
      </c>
      <c r="AE31" s="232">
        <v>678.78110000000004</v>
      </c>
    </row>
    <row r="32" spans="1:31" x14ac:dyDescent="0.25">
      <c r="A32" t="s">
        <v>1</v>
      </c>
      <c r="B32">
        <v>2</v>
      </c>
      <c r="C32">
        <v>23</v>
      </c>
      <c r="D32">
        <v>738.2</v>
      </c>
      <c r="E32">
        <v>710.2</v>
      </c>
      <c r="F32" s="6">
        <v>694.9</v>
      </c>
      <c r="G32" s="2">
        <v>743.9</v>
      </c>
      <c r="H32">
        <v>456.2</v>
      </c>
      <c r="I32" s="6">
        <v>706.3</v>
      </c>
      <c r="J32" s="6">
        <v>680.4</v>
      </c>
      <c r="K32" s="6">
        <v>722.3</v>
      </c>
      <c r="L32">
        <v>511.9</v>
      </c>
      <c r="M32" s="6">
        <v>714.4</v>
      </c>
      <c r="N32">
        <v>743.1</v>
      </c>
      <c r="O32" s="6">
        <v>647.79999999999995</v>
      </c>
      <c r="P32" s="131">
        <v>730.5</v>
      </c>
      <c r="Q32">
        <v>502.8</v>
      </c>
      <c r="R32">
        <v>363.2</v>
      </c>
      <c r="S32">
        <v>739.3</v>
      </c>
      <c r="T32">
        <v>686.6</v>
      </c>
      <c r="U32">
        <v>735.8</v>
      </c>
      <c r="V32">
        <v>719.6</v>
      </c>
      <c r="W32">
        <v>743</v>
      </c>
      <c r="X32">
        <v>735.4</v>
      </c>
      <c r="Y32">
        <v>555.6</v>
      </c>
      <c r="Z32">
        <v>737.2</v>
      </c>
      <c r="AA32">
        <v>696</v>
      </c>
      <c r="AB32">
        <v>718</v>
      </c>
      <c r="AC32">
        <v>740.9</v>
      </c>
      <c r="AD32">
        <v>633</v>
      </c>
      <c r="AE32" s="232">
        <v>727.66690000000006</v>
      </c>
    </row>
    <row r="33" spans="1:31" x14ac:dyDescent="0.25">
      <c r="A33" t="s">
        <v>1</v>
      </c>
      <c r="B33">
        <v>2</v>
      </c>
      <c r="C33">
        <v>24</v>
      </c>
      <c r="D33">
        <v>733.9</v>
      </c>
      <c r="E33">
        <v>724.3</v>
      </c>
      <c r="F33" s="6">
        <v>690.7</v>
      </c>
      <c r="G33" s="2">
        <v>741.5</v>
      </c>
      <c r="H33">
        <v>691.2</v>
      </c>
      <c r="I33" s="6">
        <v>738.7</v>
      </c>
      <c r="J33" s="6">
        <v>699</v>
      </c>
      <c r="K33" s="6">
        <v>709.6</v>
      </c>
      <c r="L33">
        <v>740.3</v>
      </c>
      <c r="M33" s="6">
        <v>693.9</v>
      </c>
      <c r="N33">
        <v>743.7</v>
      </c>
      <c r="O33" s="6">
        <v>660.2</v>
      </c>
      <c r="P33" s="131">
        <v>681.2</v>
      </c>
      <c r="Q33">
        <v>634</v>
      </c>
      <c r="R33">
        <v>528.6</v>
      </c>
      <c r="S33">
        <v>707.5</v>
      </c>
      <c r="T33">
        <v>678.4</v>
      </c>
      <c r="U33">
        <v>732</v>
      </c>
      <c r="V33">
        <v>707.4</v>
      </c>
      <c r="W33">
        <v>210.4</v>
      </c>
      <c r="X33">
        <v>736.9</v>
      </c>
      <c r="Y33">
        <v>709.6</v>
      </c>
      <c r="Z33">
        <v>741.2</v>
      </c>
      <c r="AA33">
        <v>719.2</v>
      </c>
      <c r="AB33">
        <v>743.8</v>
      </c>
      <c r="AC33">
        <v>735.6</v>
      </c>
      <c r="AD33">
        <v>650.20000000000005</v>
      </c>
      <c r="AE33" s="232">
        <v>728.25420000000008</v>
      </c>
    </row>
    <row r="34" spans="1:31" x14ac:dyDescent="0.25">
      <c r="A34" t="s">
        <v>1</v>
      </c>
      <c r="B34">
        <v>2</v>
      </c>
      <c r="C34">
        <v>25</v>
      </c>
      <c r="D34">
        <v>726.3</v>
      </c>
      <c r="E34">
        <v>737</v>
      </c>
      <c r="F34" s="6">
        <v>691.3</v>
      </c>
      <c r="G34" s="2">
        <v>743.9</v>
      </c>
      <c r="H34">
        <v>710.9</v>
      </c>
      <c r="I34" s="6">
        <v>739.5</v>
      </c>
      <c r="J34" s="6">
        <v>707.7</v>
      </c>
      <c r="K34" s="6">
        <v>710.6</v>
      </c>
      <c r="L34">
        <v>736.2</v>
      </c>
      <c r="M34" s="6">
        <v>692.2</v>
      </c>
      <c r="N34">
        <v>730.3</v>
      </c>
      <c r="O34" s="6">
        <v>719.9</v>
      </c>
      <c r="P34" s="131">
        <v>674.3</v>
      </c>
      <c r="Q34">
        <v>673.2</v>
      </c>
      <c r="R34">
        <v>669.5</v>
      </c>
      <c r="S34">
        <v>740.6</v>
      </c>
      <c r="T34">
        <v>695.6</v>
      </c>
      <c r="U34">
        <v>740.2</v>
      </c>
      <c r="V34">
        <v>676</v>
      </c>
      <c r="W34">
        <v>732.5</v>
      </c>
      <c r="X34">
        <v>737.3</v>
      </c>
      <c r="Y34">
        <v>711.9</v>
      </c>
      <c r="Z34">
        <v>742.5</v>
      </c>
      <c r="AA34">
        <v>719.9</v>
      </c>
      <c r="AB34">
        <v>743.8</v>
      </c>
      <c r="AC34">
        <v>741.7</v>
      </c>
      <c r="AD34">
        <v>660.1</v>
      </c>
      <c r="AE34" s="232">
        <v>730.68889999999999</v>
      </c>
    </row>
    <row r="35" spans="1:31" x14ac:dyDescent="0.25">
      <c r="A35" t="s">
        <v>1</v>
      </c>
      <c r="B35">
        <v>2</v>
      </c>
      <c r="C35">
        <v>26</v>
      </c>
      <c r="D35">
        <v>737.1</v>
      </c>
      <c r="E35">
        <v>741.1</v>
      </c>
      <c r="F35" s="6">
        <v>681.5</v>
      </c>
      <c r="G35" s="2">
        <v>740.7</v>
      </c>
      <c r="H35">
        <v>705.7</v>
      </c>
      <c r="I35" s="6">
        <v>684.3</v>
      </c>
      <c r="J35" s="6">
        <v>713.6</v>
      </c>
      <c r="K35" s="6">
        <v>704.6</v>
      </c>
      <c r="L35">
        <v>669.4</v>
      </c>
      <c r="M35" s="6">
        <v>718.8</v>
      </c>
      <c r="N35">
        <v>728.8</v>
      </c>
      <c r="O35" s="6">
        <v>719.8</v>
      </c>
      <c r="P35" s="131">
        <v>743.8</v>
      </c>
      <c r="Q35">
        <v>715.3</v>
      </c>
      <c r="R35">
        <v>624.9</v>
      </c>
      <c r="S35">
        <v>688.4</v>
      </c>
      <c r="T35">
        <v>368.7</v>
      </c>
      <c r="U35">
        <v>739.3</v>
      </c>
      <c r="V35">
        <v>719</v>
      </c>
      <c r="W35">
        <v>737.1</v>
      </c>
      <c r="X35">
        <v>737.7</v>
      </c>
      <c r="Y35">
        <v>711.9</v>
      </c>
      <c r="Z35">
        <v>729.9</v>
      </c>
      <c r="AA35">
        <v>719.7</v>
      </c>
      <c r="AB35">
        <v>743.4</v>
      </c>
      <c r="AC35">
        <v>721.7</v>
      </c>
      <c r="AD35">
        <v>659.9</v>
      </c>
      <c r="AE35" s="232">
        <v>731.13970000000006</v>
      </c>
    </row>
    <row r="36" spans="1:31" x14ac:dyDescent="0.25">
      <c r="A36" t="s">
        <v>1</v>
      </c>
      <c r="B36">
        <v>2</v>
      </c>
      <c r="C36">
        <v>27</v>
      </c>
      <c r="D36">
        <v>436.7</v>
      </c>
      <c r="E36">
        <v>305.60000000000002</v>
      </c>
      <c r="F36" s="6">
        <v>659.6</v>
      </c>
      <c r="G36" s="2">
        <v>733.5</v>
      </c>
      <c r="H36">
        <v>694.3</v>
      </c>
      <c r="I36" s="6">
        <v>719.3</v>
      </c>
      <c r="J36" s="6">
        <v>714.8</v>
      </c>
      <c r="K36" s="6">
        <v>722.1</v>
      </c>
      <c r="L36">
        <v>700.7</v>
      </c>
      <c r="M36" s="6">
        <v>702</v>
      </c>
      <c r="N36">
        <v>719.3</v>
      </c>
      <c r="O36" s="6">
        <v>665.4</v>
      </c>
      <c r="P36" s="131">
        <v>568.70000000000005</v>
      </c>
      <c r="Q36">
        <v>742.4</v>
      </c>
      <c r="R36">
        <v>649.9</v>
      </c>
      <c r="S36">
        <v>738.6</v>
      </c>
      <c r="T36">
        <v>691.9</v>
      </c>
      <c r="U36">
        <v>733.3</v>
      </c>
      <c r="V36">
        <v>675.5</v>
      </c>
      <c r="W36">
        <v>742.5</v>
      </c>
      <c r="X36">
        <v>722.3</v>
      </c>
      <c r="Y36">
        <v>711.1</v>
      </c>
      <c r="Z36">
        <v>742.9</v>
      </c>
      <c r="AA36">
        <v>711.7</v>
      </c>
      <c r="AB36">
        <v>743.8</v>
      </c>
      <c r="AC36">
        <v>738.9</v>
      </c>
      <c r="AD36">
        <v>658.8</v>
      </c>
      <c r="AE36" s="232">
        <v>727.42360000000008</v>
      </c>
    </row>
    <row r="37" spans="1:31" x14ac:dyDescent="0.25">
      <c r="A37" t="s">
        <v>1</v>
      </c>
      <c r="B37">
        <v>2</v>
      </c>
      <c r="C37">
        <v>28</v>
      </c>
      <c r="D37">
        <v>741.4</v>
      </c>
      <c r="E37">
        <v>740.1</v>
      </c>
      <c r="F37" s="6">
        <v>692.8</v>
      </c>
      <c r="G37" s="2">
        <v>740.7</v>
      </c>
      <c r="H37">
        <v>719.7</v>
      </c>
      <c r="I37" s="6">
        <v>729</v>
      </c>
      <c r="J37" s="6">
        <v>698.2</v>
      </c>
      <c r="K37" s="6">
        <v>46.1</v>
      </c>
      <c r="L37">
        <v>37.799999999999997</v>
      </c>
      <c r="M37" s="6">
        <v>716.7</v>
      </c>
      <c r="N37">
        <v>740.2</v>
      </c>
      <c r="O37" s="6">
        <v>719.9</v>
      </c>
      <c r="P37" s="131">
        <v>720.6</v>
      </c>
      <c r="Q37">
        <v>737.4</v>
      </c>
      <c r="R37">
        <v>669.4</v>
      </c>
      <c r="S37">
        <v>740.2</v>
      </c>
      <c r="T37">
        <v>696.7</v>
      </c>
      <c r="U37">
        <v>733</v>
      </c>
      <c r="V37">
        <v>712</v>
      </c>
      <c r="W37">
        <v>217.1</v>
      </c>
      <c r="X37">
        <v>3.1</v>
      </c>
      <c r="Y37">
        <v>0</v>
      </c>
      <c r="Z37">
        <v>0</v>
      </c>
      <c r="AA37">
        <v>0</v>
      </c>
      <c r="AB37">
        <v>0</v>
      </c>
      <c r="AC37">
        <v>5.0999999999999996</v>
      </c>
      <c r="AD37">
        <v>628.4</v>
      </c>
      <c r="AE37" s="232">
        <v>694.45080000000007</v>
      </c>
    </row>
    <row r="38" spans="1:31" x14ac:dyDescent="0.25">
      <c r="A38" t="s">
        <v>1</v>
      </c>
      <c r="B38">
        <v>2</v>
      </c>
      <c r="C38">
        <v>29</v>
      </c>
      <c r="D38">
        <v>737.6</v>
      </c>
      <c r="E38">
        <v>711.4</v>
      </c>
      <c r="F38" s="6">
        <v>693.3</v>
      </c>
      <c r="G38" s="2">
        <v>718.5</v>
      </c>
      <c r="H38">
        <v>719.7</v>
      </c>
      <c r="I38" s="6">
        <v>727.9</v>
      </c>
      <c r="J38" s="6">
        <v>697</v>
      </c>
      <c r="K38" s="6">
        <v>717.7</v>
      </c>
      <c r="L38">
        <v>697.1</v>
      </c>
      <c r="M38" s="6">
        <v>688.3</v>
      </c>
      <c r="N38">
        <v>740.8</v>
      </c>
      <c r="O38" s="6">
        <v>719.9</v>
      </c>
      <c r="P38" s="131">
        <v>675.8</v>
      </c>
      <c r="Q38">
        <v>724.9</v>
      </c>
      <c r="R38">
        <v>572.6</v>
      </c>
      <c r="S38">
        <v>728.7</v>
      </c>
      <c r="T38">
        <v>676.7</v>
      </c>
      <c r="U38">
        <v>729.7</v>
      </c>
      <c r="V38">
        <v>718.2</v>
      </c>
      <c r="W38">
        <v>720.2</v>
      </c>
      <c r="X38">
        <v>670.9</v>
      </c>
      <c r="Y38">
        <v>295.3</v>
      </c>
      <c r="Z38">
        <v>741.2</v>
      </c>
      <c r="AA38">
        <v>720</v>
      </c>
      <c r="AB38">
        <v>743.8</v>
      </c>
      <c r="AC38">
        <v>739.5</v>
      </c>
      <c r="AD38">
        <v>657.1</v>
      </c>
      <c r="AE38" s="232">
        <v>730.90499999999997</v>
      </c>
    </row>
    <row r="39" spans="1:31" x14ac:dyDescent="0.25">
      <c r="A39" t="s">
        <v>1</v>
      </c>
      <c r="B39">
        <v>2</v>
      </c>
      <c r="C39">
        <v>30</v>
      </c>
      <c r="D39">
        <v>708.8</v>
      </c>
      <c r="E39">
        <v>742.8</v>
      </c>
      <c r="F39" s="7">
        <v>692.6</v>
      </c>
      <c r="G39" s="2">
        <v>743.9</v>
      </c>
      <c r="H39">
        <v>719.8</v>
      </c>
      <c r="I39" s="7">
        <v>727.4</v>
      </c>
      <c r="J39" s="7">
        <v>700.3</v>
      </c>
      <c r="K39" s="7">
        <v>661.2</v>
      </c>
      <c r="L39">
        <v>697</v>
      </c>
      <c r="M39" s="7">
        <v>718.5</v>
      </c>
      <c r="N39">
        <v>743.5</v>
      </c>
      <c r="O39" s="7">
        <v>684.8</v>
      </c>
      <c r="P39" s="131">
        <v>708.3</v>
      </c>
      <c r="Q39">
        <v>218.8</v>
      </c>
      <c r="R39">
        <v>0.2</v>
      </c>
      <c r="S39">
        <v>529.1</v>
      </c>
      <c r="T39">
        <v>692.7</v>
      </c>
      <c r="U39">
        <v>691.4</v>
      </c>
      <c r="V39">
        <v>651.5</v>
      </c>
      <c r="W39">
        <v>742.1</v>
      </c>
      <c r="X39">
        <v>726.2</v>
      </c>
      <c r="Y39">
        <v>670.9</v>
      </c>
      <c r="Z39">
        <v>742.9</v>
      </c>
      <c r="AA39">
        <v>720</v>
      </c>
      <c r="AB39">
        <v>732.1</v>
      </c>
      <c r="AC39">
        <v>712.4</v>
      </c>
      <c r="AD39">
        <v>657.3</v>
      </c>
      <c r="AE39" s="232">
        <v>685.99549999999999</v>
      </c>
    </row>
    <row r="40" spans="1:31" x14ac:dyDescent="0.25">
      <c r="A40" t="s">
        <v>1</v>
      </c>
      <c r="B40">
        <v>2</v>
      </c>
      <c r="C40">
        <v>31</v>
      </c>
      <c r="D40">
        <v>743.4</v>
      </c>
      <c r="E40">
        <v>742.3</v>
      </c>
      <c r="F40" s="6">
        <v>694.4</v>
      </c>
      <c r="G40" s="2">
        <v>741.1</v>
      </c>
      <c r="H40">
        <v>718.8</v>
      </c>
      <c r="I40" s="6">
        <v>189.7</v>
      </c>
      <c r="J40" s="6">
        <v>188.3</v>
      </c>
      <c r="K40" s="6">
        <v>358.3</v>
      </c>
      <c r="L40">
        <v>710.8</v>
      </c>
      <c r="M40" s="6">
        <v>718.5</v>
      </c>
      <c r="N40">
        <v>743.7</v>
      </c>
      <c r="O40" s="6">
        <v>707.2</v>
      </c>
      <c r="P40" s="131">
        <v>650.79999999999995</v>
      </c>
      <c r="Q40">
        <v>716.7</v>
      </c>
      <c r="R40">
        <v>501.2</v>
      </c>
      <c r="S40">
        <v>728.3</v>
      </c>
      <c r="T40">
        <v>715.6</v>
      </c>
      <c r="U40">
        <v>743.8</v>
      </c>
      <c r="V40">
        <v>718.9</v>
      </c>
      <c r="W40">
        <v>739.8</v>
      </c>
      <c r="X40">
        <v>734</v>
      </c>
      <c r="Y40">
        <v>706.1</v>
      </c>
      <c r="Z40">
        <v>742.9</v>
      </c>
      <c r="AA40">
        <v>675</v>
      </c>
      <c r="AB40">
        <f>LinhrsIn!AB41</f>
        <v>737.2</v>
      </c>
      <c r="AC40">
        <v>737.2</v>
      </c>
      <c r="AD40">
        <v>658.3</v>
      </c>
      <c r="AE40" s="232">
        <v>730.54</v>
      </c>
    </row>
    <row r="41" spans="1:31" x14ac:dyDescent="0.25">
      <c r="A41" t="s">
        <v>1</v>
      </c>
      <c r="B41">
        <v>2</v>
      </c>
      <c r="C41">
        <v>32</v>
      </c>
      <c r="D41">
        <v>741.8</v>
      </c>
      <c r="E41">
        <v>738</v>
      </c>
      <c r="F41" s="6">
        <v>673.7</v>
      </c>
      <c r="G41" s="2">
        <v>743.9</v>
      </c>
      <c r="H41">
        <v>702.5</v>
      </c>
      <c r="I41" s="6">
        <v>727.4</v>
      </c>
      <c r="J41" s="6">
        <v>702.2</v>
      </c>
      <c r="K41" s="6">
        <v>718</v>
      </c>
      <c r="L41">
        <v>717.6</v>
      </c>
      <c r="M41" s="6">
        <v>718.1</v>
      </c>
      <c r="N41">
        <v>743.1</v>
      </c>
      <c r="O41" s="6">
        <v>719.8</v>
      </c>
      <c r="P41" s="131">
        <v>734.5</v>
      </c>
      <c r="Q41">
        <v>205.3</v>
      </c>
      <c r="R41">
        <v>490.5</v>
      </c>
      <c r="S41">
        <v>579.70000000000005</v>
      </c>
      <c r="T41">
        <v>689.9</v>
      </c>
      <c r="U41">
        <v>737.1</v>
      </c>
      <c r="V41">
        <v>717</v>
      </c>
      <c r="W41">
        <v>730.7</v>
      </c>
      <c r="X41">
        <v>725.8</v>
      </c>
      <c r="Y41">
        <v>681.4</v>
      </c>
      <c r="Z41">
        <v>613.5</v>
      </c>
      <c r="AA41">
        <v>3.7</v>
      </c>
      <c r="AB41">
        <v>651.9</v>
      </c>
      <c r="AC41">
        <v>721.1</v>
      </c>
      <c r="AD41">
        <v>618.20000000000005</v>
      </c>
      <c r="AE41" s="232">
        <v>671.00639999999999</v>
      </c>
    </row>
    <row r="42" spans="1:31" x14ac:dyDescent="0.25">
      <c r="A42" t="s">
        <v>1</v>
      </c>
      <c r="B42">
        <v>2</v>
      </c>
      <c r="C42">
        <v>33</v>
      </c>
      <c r="D42">
        <v>743.9</v>
      </c>
      <c r="E42">
        <v>733.6</v>
      </c>
      <c r="F42" s="6">
        <v>692.8</v>
      </c>
      <c r="G42" s="2">
        <v>688.9</v>
      </c>
      <c r="H42">
        <v>714.4</v>
      </c>
      <c r="I42" s="6">
        <v>743.6</v>
      </c>
      <c r="J42" s="6">
        <v>719.5</v>
      </c>
      <c r="K42" s="6">
        <v>722.2</v>
      </c>
      <c r="L42">
        <v>741.9</v>
      </c>
      <c r="M42" s="6">
        <v>714.2</v>
      </c>
      <c r="N42">
        <v>735.5</v>
      </c>
      <c r="O42" s="6">
        <v>719.8</v>
      </c>
      <c r="P42" s="131">
        <v>410.8</v>
      </c>
      <c r="Q42">
        <v>243.1</v>
      </c>
      <c r="R42">
        <v>628</v>
      </c>
      <c r="S42">
        <v>711.7</v>
      </c>
      <c r="T42">
        <v>701.3</v>
      </c>
      <c r="U42">
        <v>743.9</v>
      </c>
      <c r="V42">
        <v>717.8</v>
      </c>
      <c r="W42">
        <v>743</v>
      </c>
      <c r="X42">
        <v>731.4</v>
      </c>
      <c r="Y42">
        <v>626.20000000000005</v>
      </c>
      <c r="Z42">
        <v>742.7</v>
      </c>
      <c r="AA42">
        <v>719.3</v>
      </c>
      <c r="AB42">
        <v>727.2</v>
      </c>
      <c r="AC42">
        <v>729.9</v>
      </c>
      <c r="AD42">
        <v>656.9</v>
      </c>
      <c r="AE42" s="232">
        <v>731.24440000000004</v>
      </c>
    </row>
    <row r="43" spans="1:31" x14ac:dyDescent="0.25">
      <c r="A43" t="s">
        <v>1</v>
      </c>
      <c r="B43">
        <v>2</v>
      </c>
      <c r="C43">
        <v>34</v>
      </c>
      <c r="D43">
        <v>742</v>
      </c>
      <c r="E43">
        <v>743.4</v>
      </c>
      <c r="F43" s="6">
        <v>694.5</v>
      </c>
      <c r="G43" s="2">
        <v>743.9</v>
      </c>
      <c r="H43">
        <v>719.6</v>
      </c>
      <c r="I43" s="6">
        <v>741.8</v>
      </c>
      <c r="J43" s="6">
        <v>713.4</v>
      </c>
      <c r="K43" s="6">
        <v>688.2</v>
      </c>
      <c r="L43">
        <v>741.9</v>
      </c>
      <c r="M43" s="6">
        <v>716.1</v>
      </c>
      <c r="N43">
        <v>742.1</v>
      </c>
      <c r="O43" s="6">
        <v>693</v>
      </c>
      <c r="P43" s="131">
        <v>726.4</v>
      </c>
      <c r="Q43">
        <v>699.3</v>
      </c>
      <c r="R43">
        <v>667.5</v>
      </c>
      <c r="S43">
        <v>741.4</v>
      </c>
      <c r="T43">
        <v>693.7</v>
      </c>
      <c r="U43">
        <v>699.9</v>
      </c>
      <c r="V43">
        <v>717.5</v>
      </c>
      <c r="W43">
        <v>737.6</v>
      </c>
      <c r="X43">
        <v>737.6</v>
      </c>
      <c r="Y43">
        <v>714.6</v>
      </c>
      <c r="Z43">
        <v>742.9</v>
      </c>
      <c r="AA43">
        <v>709.7</v>
      </c>
      <c r="AB43">
        <v>743.8</v>
      </c>
      <c r="AC43">
        <v>738</v>
      </c>
      <c r="AD43">
        <v>660.8</v>
      </c>
      <c r="AE43" s="232">
        <v>723.53280000000007</v>
      </c>
    </row>
    <row r="44" spans="1:31" x14ac:dyDescent="0.25">
      <c r="A44" t="s">
        <v>1</v>
      </c>
      <c r="B44">
        <v>2</v>
      </c>
      <c r="C44">
        <v>35</v>
      </c>
      <c r="D44">
        <v>667.2</v>
      </c>
      <c r="E44">
        <v>741</v>
      </c>
      <c r="F44" s="6">
        <v>693.6</v>
      </c>
      <c r="G44" s="2">
        <v>723.3</v>
      </c>
      <c r="H44">
        <v>719</v>
      </c>
      <c r="I44" s="6">
        <v>742.8</v>
      </c>
      <c r="J44" s="6">
        <v>715</v>
      </c>
      <c r="K44" s="6">
        <v>738.9</v>
      </c>
      <c r="L44">
        <v>741.9</v>
      </c>
      <c r="M44" s="6">
        <v>719.2</v>
      </c>
      <c r="N44">
        <v>647.5</v>
      </c>
      <c r="O44" s="6">
        <v>719.9</v>
      </c>
      <c r="P44" s="131">
        <v>740.2</v>
      </c>
      <c r="Q44">
        <v>706.7</v>
      </c>
      <c r="R44">
        <v>668.4</v>
      </c>
      <c r="S44">
        <v>738.9</v>
      </c>
      <c r="T44">
        <v>702.3</v>
      </c>
      <c r="U44">
        <v>743.7</v>
      </c>
      <c r="V44">
        <v>717.7</v>
      </c>
      <c r="W44">
        <v>702.5</v>
      </c>
      <c r="X44">
        <v>735.7</v>
      </c>
      <c r="Y44">
        <v>714</v>
      </c>
      <c r="Z44">
        <v>731.7</v>
      </c>
      <c r="AA44">
        <v>651.79999999999995</v>
      </c>
      <c r="AB44">
        <v>735.7</v>
      </c>
      <c r="AC44">
        <v>743.4</v>
      </c>
      <c r="AD44">
        <v>661.1</v>
      </c>
      <c r="AE44" s="232">
        <v>668.4914</v>
      </c>
    </row>
    <row r="45" spans="1:31" x14ac:dyDescent="0.25">
      <c r="A45" t="s">
        <v>1</v>
      </c>
      <c r="B45">
        <v>2</v>
      </c>
      <c r="C45">
        <v>36</v>
      </c>
      <c r="D45">
        <v>742.2</v>
      </c>
      <c r="E45">
        <v>743.8</v>
      </c>
      <c r="F45" s="6">
        <v>635</v>
      </c>
      <c r="G45" s="2">
        <v>673</v>
      </c>
      <c r="H45">
        <v>716.7</v>
      </c>
      <c r="I45" s="6">
        <v>437</v>
      </c>
      <c r="J45" s="6">
        <v>608.1</v>
      </c>
      <c r="K45" s="6">
        <v>713.9</v>
      </c>
      <c r="L45">
        <v>707.9</v>
      </c>
      <c r="M45" s="6">
        <v>719.3</v>
      </c>
      <c r="N45">
        <v>743.8</v>
      </c>
      <c r="O45" s="6">
        <v>710.6</v>
      </c>
      <c r="P45" s="131">
        <v>714.7</v>
      </c>
      <c r="Q45">
        <v>725.3</v>
      </c>
      <c r="R45">
        <v>640</v>
      </c>
      <c r="S45">
        <v>735.9</v>
      </c>
      <c r="T45">
        <v>711</v>
      </c>
      <c r="U45">
        <v>740.3</v>
      </c>
      <c r="V45">
        <v>718.2</v>
      </c>
      <c r="W45">
        <v>741.4</v>
      </c>
      <c r="X45">
        <v>729.1</v>
      </c>
      <c r="Y45">
        <v>714.6</v>
      </c>
      <c r="Z45">
        <v>731</v>
      </c>
      <c r="AA45">
        <v>719.9</v>
      </c>
      <c r="AB45">
        <v>731.9</v>
      </c>
      <c r="AC45">
        <v>707.6</v>
      </c>
      <c r="AD45">
        <v>654.4</v>
      </c>
      <c r="AE45" s="232">
        <v>721.79</v>
      </c>
    </row>
    <row r="46" spans="1:31" x14ac:dyDescent="0.25">
      <c r="A46" t="s">
        <v>1</v>
      </c>
      <c r="B46">
        <v>2</v>
      </c>
      <c r="C46">
        <v>37</v>
      </c>
      <c r="D46">
        <v>717.5</v>
      </c>
      <c r="E46">
        <v>743.9</v>
      </c>
      <c r="F46" s="6">
        <v>692.8</v>
      </c>
      <c r="G46" s="2">
        <v>742.1</v>
      </c>
      <c r="H46">
        <v>609.29999999999995</v>
      </c>
      <c r="I46" s="6">
        <v>0</v>
      </c>
      <c r="J46" s="6">
        <v>571.9</v>
      </c>
      <c r="K46" s="6">
        <v>729</v>
      </c>
      <c r="L46">
        <v>728.8</v>
      </c>
      <c r="M46" s="6">
        <v>719.7</v>
      </c>
      <c r="N46">
        <v>731.4</v>
      </c>
      <c r="O46" s="6">
        <v>699.8</v>
      </c>
      <c r="P46" s="131">
        <v>661.4</v>
      </c>
      <c r="Q46">
        <v>644.5</v>
      </c>
      <c r="R46">
        <v>637.29999999999995</v>
      </c>
      <c r="S46">
        <v>743</v>
      </c>
      <c r="T46">
        <v>372.1</v>
      </c>
      <c r="U46">
        <v>556.1</v>
      </c>
      <c r="V46">
        <v>702.6</v>
      </c>
      <c r="W46">
        <v>727.4</v>
      </c>
      <c r="X46">
        <v>729.2</v>
      </c>
      <c r="Y46">
        <v>699.5</v>
      </c>
      <c r="Z46">
        <v>743.5</v>
      </c>
      <c r="AA46">
        <v>719.2</v>
      </c>
      <c r="AB46">
        <v>743.8</v>
      </c>
      <c r="AC46">
        <v>738.6</v>
      </c>
      <c r="AD46">
        <v>659.3</v>
      </c>
      <c r="AE46" s="232">
        <v>726.80580000000009</v>
      </c>
    </row>
    <row r="47" spans="1:31" x14ac:dyDescent="0.25">
      <c r="A47" t="s">
        <v>1</v>
      </c>
      <c r="B47">
        <v>2</v>
      </c>
      <c r="C47">
        <v>38</v>
      </c>
      <c r="D47">
        <v>743.9</v>
      </c>
      <c r="E47">
        <v>721.5</v>
      </c>
      <c r="F47" s="6">
        <v>695</v>
      </c>
      <c r="G47" s="2">
        <v>743.9</v>
      </c>
      <c r="H47">
        <v>694.8</v>
      </c>
      <c r="I47" s="6">
        <v>691.7</v>
      </c>
      <c r="J47" s="6">
        <v>701.4</v>
      </c>
      <c r="K47" s="6">
        <v>704</v>
      </c>
      <c r="L47">
        <v>709.2</v>
      </c>
      <c r="M47" s="6">
        <v>698.3</v>
      </c>
      <c r="N47">
        <v>742.6</v>
      </c>
      <c r="O47" s="6">
        <v>719.9</v>
      </c>
      <c r="P47" s="131">
        <v>612.4</v>
      </c>
      <c r="Q47">
        <v>636.9</v>
      </c>
      <c r="R47">
        <v>668.4</v>
      </c>
      <c r="S47">
        <v>743.9</v>
      </c>
      <c r="T47">
        <v>713</v>
      </c>
      <c r="U47">
        <v>737.4</v>
      </c>
      <c r="V47">
        <v>689</v>
      </c>
      <c r="W47">
        <v>361.1</v>
      </c>
      <c r="X47">
        <v>499.1</v>
      </c>
      <c r="Y47">
        <v>696.2</v>
      </c>
      <c r="Z47">
        <v>618.6</v>
      </c>
      <c r="AA47">
        <v>706.5</v>
      </c>
      <c r="AB47">
        <v>737.8</v>
      </c>
      <c r="AC47">
        <v>720.6</v>
      </c>
      <c r="AD47">
        <v>645.9</v>
      </c>
      <c r="AE47" s="232">
        <v>690.27859999999998</v>
      </c>
    </row>
    <row r="48" spans="1:31" x14ac:dyDescent="0.25">
      <c r="A48" t="s">
        <v>1</v>
      </c>
      <c r="B48">
        <v>2</v>
      </c>
      <c r="C48">
        <v>39</v>
      </c>
      <c r="D48">
        <v>736</v>
      </c>
      <c r="E48">
        <v>523.20000000000005</v>
      </c>
      <c r="F48" s="6">
        <v>33.6</v>
      </c>
      <c r="G48" s="2">
        <v>4.5</v>
      </c>
      <c r="H48">
        <v>347.6</v>
      </c>
      <c r="I48" s="6">
        <v>654.20000000000005</v>
      </c>
      <c r="J48" s="6">
        <v>682.8</v>
      </c>
      <c r="K48" s="6">
        <v>673.2</v>
      </c>
      <c r="L48">
        <v>709.3</v>
      </c>
      <c r="M48" s="6">
        <v>719.1</v>
      </c>
      <c r="N48">
        <v>742.2</v>
      </c>
      <c r="O48" s="6">
        <v>716.3</v>
      </c>
      <c r="P48" s="131">
        <v>705.4</v>
      </c>
      <c r="Q48">
        <v>729.1</v>
      </c>
      <c r="R48">
        <v>495</v>
      </c>
      <c r="S48">
        <v>743.3</v>
      </c>
      <c r="T48">
        <v>713.7</v>
      </c>
      <c r="U48">
        <v>742.9</v>
      </c>
      <c r="V48">
        <v>716.3</v>
      </c>
      <c r="W48">
        <v>437</v>
      </c>
      <c r="X48">
        <v>733.6</v>
      </c>
      <c r="Y48">
        <v>709.8</v>
      </c>
      <c r="Z48">
        <v>739.3</v>
      </c>
      <c r="AA48">
        <v>718.1</v>
      </c>
      <c r="AB48">
        <v>737.6</v>
      </c>
      <c r="AC48">
        <v>697.4</v>
      </c>
      <c r="AD48">
        <v>654.6</v>
      </c>
      <c r="AE48" s="232">
        <v>678.84530000000007</v>
      </c>
    </row>
    <row r="49" spans="1:31" x14ac:dyDescent="0.25">
      <c r="A49" t="s">
        <v>1</v>
      </c>
      <c r="B49">
        <v>2</v>
      </c>
      <c r="C49">
        <v>40</v>
      </c>
      <c r="D49">
        <v>696.4</v>
      </c>
      <c r="E49">
        <v>686.2</v>
      </c>
      <c r="F49" s="6">
        <v>695.8</v>
      </c>
      <c r="G49" s="2">
        <v>743.9</v>
      </c>
      <c r="H49">
        <v>675.6</v>
      </c>
      <c r="I49" s="6">
        <v>743.5</v>
      </c>
      <c r="J49" s="6">
        <v>705.2</v>
      </c>
      <c r="K49" s="6">
        <v>740.9</v>
      </c>
      <c r="L49">
        <v>732.8</v>
      </c>
      <c r="M49" s="6">
        <v>718.8</v>
      </c>
      <c r="N49">
        <v>728.2</v>
      </c>
      <c r="O49" s="6">
        <v>677</v>
      </c>
      <c r="P49" s="131">
        <v>743.9</v>
      </c>
      <c r="Q49">
        <v>726.4</v>
      </c>
      <c r="R49">
        <v>663.3</v>
      </c>
      <c r="S49">
        <v>697.7</v>
      </c>
      <c r="T49">
        <v>704.9</v>
      </c>
      <c r="U49">
        <v>725.1</v>
      </c>
      <c r="V49">
        <v>715.4</v>
      </c>
      <c r="W49">
        <v>717.8</v>
      </c>
      <c r="X49">
        <v>694.6</v>
      </c>
      <c r="Y49">
        <v>201.2</v>
      </c>
      <c r="Z49">
        <v>192.6</v>
      </c>
      <c r="AA49">
        <v>718.4</v>
      </c>
      <c r="AB49">
        <v>743.8</v>
      </c>
      <c r="AC49">
        <f>MIN(743.8,LinhrsIn!AC50)</f>
        <v>741.6</v>
      </c>
      <c r="AD49">
        <v>641.9</v>
      </c>
      <c r="AE49" s="232">
        <v>724.56050000000005</v>
      </c>
    </row>
    <row r="50" spans="1:31" x14ac:dyDescent="0.25">
      <c r="A50" t="s">
        <v>1</v>
      </c>
      <c r="B50">
        <v>2</v>
      </c>
      <c r="C50">
        <v>41</v>
      </c>
      <c r="D50">
        <v>743.3</v>
      </c>
      <c r="E50">
        <v>743.4</v>
      </c>
      <c r="F50" s="6">
        <v>663.2</v>
      </c>
      <c r="G50" s="2">
        <v>737.9</v>
      </c>
      <c r="H50">
        <v>704.3</v>
      </c>
      <c r="I50" s="6">
        <v>658.2</v>
      </c>
      <c r="J50" s="6">
        <v>697</v>
      </c>
      <c r="K50" s="6">
        <v>691.4</v>
      </c>
      <c r="L50">
        <v>735.5</v>
      </c>
      <c r="M50" s="6">
        <v>714.3</v>
      </c>
      <c r="N50">
        <v>705.1</v>
      </c>
      <c r="O50" s="6">
        <v>719.9</v>
      </c>
      <c r="P50" s="131">
        <v>743.5</v>
      </c>
      <c r="Q50">
        <v>695</v>
      </c>
      <c r="R50">
        <v>464.9</v>
      </c>
      <c r="S50">
        <v>743.9</v>
      </c>
      <c r="T50">
        <v>698.7</v>
      </c>
      <c r="U50">
        <v>741.6</v>
      </c>
      <c r="V50">
        <v>719.3</v>
      </c>
      <c r="W50">
        <v>742.3</v>
      </c>
      <c r="X50">
        <v>739.7</v>
      </c>
      <c r="Y50">
        <v>708.3</v>
      </c>
      <c r="Z50">
        <v>741.6</v>
      </c>
      <c r="AA50">
        <v>718.9</v>
      </c>
      <c r="AB50">
        <v>743.8</v>
      </c>
      <c r="AC50">
        <v>743.4</v>
      </c>
      <c r="AD50">
        <v>662.1</v>
      </c>
      <c r="AE50" s="232">
        <v>728.65280000000007</v>
      </c>
    </row>
    <row r="51" spans="1:31" x14ac:dyDescent="0.25">
      <c r="A51" t="s">
        <v>1</v>
      </c>
      <c r="B51">
        <v>2</v>
      </c>
      <c r="C51">
        <v>42</v>
      </c>
      <c r="D51">
        <v>691.3</v>
      </c>
      <c r="E51">
        <v>741</v>
      </c>
      <c r="F51" s="6">
        <v>688.3</v>
      </c>
      <c r="G51" s="2">
        <v>742.9</v>
      </c>
      <c r="H51">
        <v>701</v>
      </c>
      <c r="I51" s="6">
        <v>737.9</v>
      </c>
      <c r="J51" s="6">
        <v>698.5</v>
      </c>
      <c r="K51" s="6">
        <v>722.1</v>
      </c>
      <c r="L51">
        <v>742</v>
      </c>
      <c r="M51" s="6">
        <v>718.8</v>
      </c>
      <c r="N51">
        <v>740.1</v>
      </c>
      <c r="O51" s="6">
        <v>697</v>
      </c>
      <c r="P51" s="131">
        <v>726.5</v>
      </c>
      <c r="Q51">
        <v>742.5</v>
      </c>
      <c r="R51">
        <v>669.5</v>
      </c>
      <c r="S51">
        <v>743.9</v>
      </c>
      <c r="T51">
        <v>668.2</v>
      </c>
      <c r="U51">
        <v>721</v>
      </c>
      <c r="V51">
        <v>719</v>
      </c>
      <c r="W51">
        <v>742.6</v>
      </c>
      <c r="X51">
        <v>739.9</v>
      </c>
      <c r="Y51">
        <v>682.9</v>
      </c>
      <c r="Z51">
        <v>743</v>
      </c>
      <c r="AA51">
        <v>719.9</v>
      </c>
      <c r="AB51">
        <v>743.7</v>
      </c>
      <c r="AC51">
        <v>740.6</v>
      </c>
      <c r="AD51">
        <v>660.1</v>
      </c>
      <c r="AE51" s="232">
        <v>674.89580000000001</v>
      </c>
    </row>
    <row r="52" spans="1:31" x14ac:dyDescent="0.25">
      <c r="A52" t="s">
        <v>1</v>
      </c>
      <c r="B52">
        <v>2</v>
      </c>
      <c r="C52">
        <v>43</v>
      </c>
      <c r="D52">
        <v>743.5</v>
      </c>
      <c r="E52">
        <v>739.3</v>
      </c>
      <c r="F52" s="6">
        <v>660</v>
      </c>
      <c r="G52" s="2">
        <v>689.8</v>
      </c>
      <c r="H52">
        <v>715</v>
      </c>
      <c r="I52" s="6">
        <v>709.8</v>
      </c>
      <c r="J52" s="6">
        <v>670.5</v>
      </c>
      <c r="K52" s="6">
        <v>721.9</v>
      </c>
      <c r="L52">
        <v>738.7</v>
      </c>
      <c r="M52" s="6">
        <v>709.1</v>
      </c>
      <c r="N52">
        <v>743.7</v>
      </c>
      <c r="O52" s="6">
        <v>718</v>
      </c>
      <c r="P52" s="131">
        <v>553.29999999999995</v>
      </c>
      <c r="Q52">
        <v>0</v>
      </c>
      <c r="R52">
        <v>435.8</v>
      </c>
      <c r="S52">
        <v>738.9</v>
      </c>
      <c r="T52">
        <v>710.9</v>
      </c>
      <c r="U52">
        <v>742</v>
      </c>
      <c r="V52">
        <v>719.3</v>
      </c>
      <c r="W52">
        <v>673.6</v>
      </c>
      <c r="X52">
        <v>740.6</v>
      </c>
      <c r="Y52">
        <v>707.3</v>
      </c>
      <c r="Z52">
        <v>732.7</v>
      </c>
      <c r="AA52">
        <v>719.9</v>
      </c>
      <c r="AB52">
        <v>743.8</v>
      </c>
      <c r="AC52">
        <v>743.1</v>
      </c>
      <c r="AD52">
        <v>660.2</v>
      </c>
      <c r="AE52" s="232">
        <v>727.77420000000006</v>
      </c>
    </row>
    <row r="53" spans="1:31" x14ac:dyDescent="0.25">
      <c r="A53" t="s">
        <v>1</v>
      </c>
      <c r="B53">
        <v>2</v>
      </c>
      <c r="C53">
        <v>44</v>
      </c>
      <c r="D53">
        <v>743.3</v>
      </c>
      <c r="E53">
        <v>731</v>
      </c>
      <c r="F53" s="6">
        <v>690.8</v>
      </c>
      <c r="G53" s="2">
        <v>742.2</v>
      </c>
      <c r="H53">
        <v>714.9</v>
      </c>
      <c r="I53" s="6">
        <v>683.4</v>
      </c>
      <c r="J53" s="6">
        <v>707.7</v>
      </c>
      <c r="K53" s="6">
        <v>727.5</v>
      </c>
      <c r="L53">
        <v>741.7</v>
      </c>
      <c r="M53" s="6">
        <v>580.79999999999995</v>
      </c>
      <c r="N53">
        <v>743.9</v>
      </c>
      <c r="O53" s="6">
        <v>713.4</v>
      </c>
      <c r="P53" s="131">
        <v>682.4</v>
      </c>
      <c r="Q53">
        <v>729.3</v>
      </c>
      <c r="R53">
        <v>668.5</v>
      </c>
      <c r="S53">
        <v>727.7</v>
      </c>
      <c r="T53">
        <v>665.7</v>
      </c>
      <c r="U53">
        <v>743.2</v>
      </c>
      <c r="V53">
        <v>719.2</v>
      </c>
      <c r="W53">
        <v>742.6</v>
      </c>
      <c r="X53">
        <v>741</v>
      </c>
      <c r="Y53" s="30">
        <f>235.3+484</f>
        <v>719.3</v>
      </c>
      <c r="Z53">
        <v>742.1</v>
      </c>
      <c r="AA53">
        <v>713.2</v>
      </c>
      <c r="AB53">
        <v>743.9</v>
      </c>
      <c r="AC53">
        <v>742</v>
      </c>
      <c r="AD53">
        <v>658.5</v>
      </c>
      <c r="AE53" s="232">
        <v>728.19500000000005</v>
      </c>
    </row>
    <row r="54" spans="1:31" x14ac:dyDescent="0.25">
      <c r="A54" t="s">
        <v>1</v>
      </c>
      <c r="B54">
        <v>2</v>
      </c>
      <c r="C54">
        <v>45</v>
      </c>
      <c r="D54">
        <v>730.9</v>
      </c>
      <c r="E54">
        <v>738.5</v>
      </c>
      <c r="F54" s="6">
        <v>683.8</v>
      </c>
      <c r="G54" s="2">
        <v>735.7</v>
      </c>
      <c r="H54">
        <v>650.4</v>
      </c>
      <c r="I54" s="6">
        <v>690.6</v>
      </c>
      <c r="J54" s="6">
        <v>714.6</v>
      </c>
      <c r="K54" s="6">
        <v>722.2</v>
      </c>
      <c r="L54">
        <v>738.5</v>
      </c>
      <c r="M54" s="6">
        <v>714.4</v>
      </c>
      <c r="N54">
        <v>743.9</v>
      </c>
      <c r="O54" s="6">
        <v>690.2</v>
      </c>
      <c r="P54" s="131">
        <v>530.70000000000005</v>
      </c>
      <c r="Q54">
        <v>742.5</v>
      </c>
      <c r="R54">
        <v>551.9</v>
      </c>
      <c r="S54">
        <v>721.7</v>
      </c>
      <c r="T54">
        <v>679.3</v>
      </c>
      <c r="U54">
        <v>743.8</v>
      </c>
      <c r="V54">
        <v>718.6</v>
      </c>
      <c r="W54">
        <v>740</v>
      </c>
      <c r="X54">
        <v>721.7</v>
      </c>
      <c r="Y54">
        <v>678.6</v>
      </c>
      <c r="Z54">
        <v>652</v>
      </c>
      <c r="AA54">
        <v>619.29999999999995</v>
      </c>
      <c r="AB54">
        <v>740.2</v>
      </c>
      <c r="AC54">
        <v>714.8</v>
      </c>
      <c r="AD54">
        <v>634.79999999999995</v>
      </c>
      <c r="AE54" s="232">
        <v>727.93140000000005</v>
      </c>
    </row>
    <row r="55" spans="1:31" x14ac:dyDescent="0.25">
      <c r="A55" t="s">
        <v>1</v>
      </c>
      <c r="B55">
        <v>2</v>
      </c>
      <c r="C55">
        <v>46</v>
      </c>
      <c r="D55">
        <v>739.5</v>
      </c>
      <c r="E55">
        <v>722</v>
      </c>
      <c r="F55" s="6">
        <v>689.3</v>
      </c>
      <c r="G55" s="2">
        <v>740.8</v>
      </c>
      <c r="H55">
        <v>714.8</v>
      </c>
      <c r="I55" s="6">
        <v>671.3</v>
      </c>
      <c r="J55" s="6">
        <v>714.6</v>
      </c>
      <c r="K55" s="6">
        <v>702.9</v>
      </c>
      <c r="L55">
        <v>741.4</v>
      </c>
      <c r="M55" s="6">
        <v>716.9</v>
      </c>
      <c r="N55">
        <v>743.9</v>
      </c>
      <c r="O55" s="6">
        <v>719.9</v>
      </c>
      <c r="P55" s="131">
        <v>726.3</v>
      </c>
      <c r="Q55">
        <v>696.5</v>
      </c>
      <c r="R55">
        <v>460.3</v>
      </c>
      <c r="S55">
        <v>682.8</v>
      </c>
      <c r="T55">
        <v>712.1</v>
      </c>
      <c r="U55">
        <v>694.2</v>
      </c>
      <c r="V55">
        <v>124.7</v>
      </c>
      <c r="W55">
        <v>149.30000000000001</v>
      </c>
      <c r="X55">
        <v>712.5</v>
      </c>
      <c r="Y55">
        <v>704.4</v>
      </c>
      <c r="Z55">
        <v>742.7</v>
      </c>
      <c r="AA55">
        <v>719.9</v>
      </c>
      <c r="AB55">
        <v>743.9</v>
      </c>
      <c r="AC55">
        <v>742.2</v>
      </c>
      <c r="AD55">
        <v>660.8</v>
      </c>
      <c r="AE55" s="232">
        <v>727.24030000000005</v>
      </c>
    </row>
    <row r="56" spans="1:31" x14ac:dyDescent="0.25">
      <c r="A56" t="s">
        <v>1</v>
      </c>
      <c r="B56">
        <v>2</v>
      </c>
      <c r="C56">
        <v>47</v>
      </c>
      <c r="D56">
        <v>743.5</v>
      </c>
      <c r="E56">
        <v>738.7</v>
      </c>
      <c r="F56" s="6">
        <v>694.7</v>
      </c>
      <c r="G56" s="2">
        <v>725.8</v>
      </c>
      <c r="H56">
        <v>714.9</v>
      </c>
      <c r="I56" s="6">
        <v>740.5</v>
      </c>
      <c r="J56" s="6">
        <v>711.6</v>
      </c>
      <c r="K56" s="6">
        <v>685</v>
      </c>
      <c r="L56">
        <v>521.4</v>
      </c>
      <c r="M56" s="6">
        <v>715.6</v>
      </c>
      <c r="N56">
        <v>743.9</v>
      </c>
      <c r="O56" s="6">
        <v>710.9</v>
      </c>
      <c r="P56" s="131">
        <v>696.7</v>
      </c>
      <c r="Q56">
        <v>742.6</v>
      </c>
      <c r="R56">
        <v>610.9</v>
      </c>
      <c r="S56">
        <v>743.9</v>
      </c>
      <c r="T56">
        <v>686.4</v>
      </c>
      <c r="U56">
        <v>739.8</v>
      </c>
      <c r="V56">
        <v>710.8</v>
      </c>
      <c r="W56">
        <v>730.9</v>
      </c>
      <c r="X56">
        <v>742.6</v>
      </c>
      <c r="Y56">
        <v>707.5</v>
      </c>
      <c r="Z56">
        <v>211.3</v>
      </c>
      <c r="AA56">
        <v>0</v>
      </c>
      <c r="AB56">
        <v>0.9</v>
      </c>
      <c r="AC56">
        <v>0</v>
      </c>
      <c r="AD56">
        <v>0</v>
      </c>
      <c r="AE56" s="232">
        <v>1.9022219999999999</v>
      </c>
    </row>
    <row r="57" spans="1:31" x14ac:dyDescent="0.25">
      <c r="A57" t="s">
        <v>1</v>
      </c>
      <c r="B57">
        <v>2</v>
      </c>
      <c r="C57">
        <v>48</v>
      </c>
      <c r="D57">
        <v>740.6</v>
      </c>
      <c r="E57">
        <v>737.5</v>
      </c>
      <c r="F57" s="6">
        <v>637.4</v>
      </c>
      <c r="G57" s="2">
        <v>743.9</v>
      </c>
      <c r="H57">
        <v>719.6</v>
      </c>
      <c r="I57" s="6">
        <v>741.7</v>
      </c>
      <c r="J57" s="6">
        <v>717.6</v>
      </c>
      <c r="K57" s="6">
        <v>727.9</v>
      </c>
      <c r="L57">
        <v>741.5</v>
      </c>
      <c r="M57" s="6">
        <v>694.5</v>
      </c>
      <c r="N57">
        <v>743.9</v>
      </c>
      <c r="O57" s="6">
        <v>703.2</v>
      </c>
      <c r="P57" s="131">
        <v>715.4</v>
      </c>
      <c r="Q57">
        <v>715.2</v>
      </c>
      <c r="R57">
        <v>661.4</v>
      </c>
      <c r="S57">
        <v>738</v>
      </c>
      <c r="T57">
        <v>656.1</v>
      </c>
      <c r="U57">
        <v>727.6</v>
      </c>
      <c r="V57">
        <v>702.9</v>
      </c>
      <c r="W57">
        <v>742.8</v>
      </c>
      <c r="X57">
        <v>742.6</v>
      </c>
      <c r="Y57">
        <v>708.7</v>
      </c>
      <c r="Z57">
        <v>719.8</v>
      </c>
      <c r="AA57">
        <v>717.9</v>
      </c>
      <c r="AB57">
        <v>741.3</v>
      </c>
      <c r="AC57">
        <v>741</v>
      </c>
      <c r="AD57">
        <v>659.1</v>
      </c>
      <c r="AE57" s="232">
        <v>685.72</v>
      </c>
    </row>
    <row r="58" spans="1:31" x14ac:dyDescent="0.25">
      <c r="A58" t="s">
        <v>1</v>
      </c>
      <c r="B58">
        <v>2</v>
      </c>
      <c r="C58">
        <v>49</v>
      </c>
      <c r="D58">
        <v>647.29999999999995</v>
      </c>
      <c r="E58">
        <v>733.1</v>
      </c>
      <c r="F58" s="6">
        <v>676.3</v>
      </c>
      <c r="G58" s="2">
        <v>700.4</v>
      </c>
      <c r="H58">
        <v>706.6</v>
      </c>
      <c r="I58" s="6">
        <v>724.2</v>
      </c>
      <c r="J58" s="6">
        <v>690.7</v>
      </c>
      <c r="K58" s="6">
        <v>706.7</v>
      </c>
      <c r="L58">
        <v>736.7</v>
      </c>
      <c r="M58" s="6">
        <v>717.8</v>
      </c>
      <c r="N58">
        <v>736.6</v>
      </c>
      <c r="O58" s="6">
        <v>720</v>
      </c>
      <c r="P58" s="131">
        <v>713.7</v>
      </c>
      <c r="Q58">
        <v>703.3</v>
      </c>
      <c r="R58">
        <v>434.4</v>
      </c>
      <c r="S58">
        <v>732.2</v>
      </c>
      <c r="T58">
        <v>703.9</v>
      </c>
      <c r="U58">
        <v>741.7</v>
      </c>
      <c r="V58">
        <v>708.2</v>
      </c>
      <c r="W58">
        <v>738.2</v>
      </c>
      <c r="X58">
        <v>737.3</v>
      </c>
      <c r="Y58">
        <v>711.4</v>
      </c>
      <c r="Z58">
        <v>716.8</v>
      </c>
      <c r="AA58">
        <v>687.8</v>
      </c>
      <c r="AB58">
        <v>739.7</v>
      </c>
      <c r="AC58">
        <v>741.5</v>
      </c>
      <c r="AD58">
        <v>668.1</v>
      </c>
      <c r="AE58" s="232">
        <v>726.7011</v>
      </c>
    </row>
    <row r="59" spans="1:31" x14ac:dyDescent="0.25">
      <c r="A59" t="s">
        <v>1</v>
      </c>
      <c r="B59">
        <v>2</v>
      </c>
      <c r="C59">
        <v>50</v>
      </c>
      <c r="D59">
        <v>716.2</v>
      </c>
      <c r="E59">
        <v>741.6</v>
      </c>
      <c r="F59" s="6">
        <v>694.1</v>
      </c>
      <c r="G59" s="2">
        <v>743.9</v>
      </c>
      <c r="H59">
        <v>714.7</v>
      </c>
      <c r="I59" s="6">
        <v>733.6</v>
      </c>
      <c r="J59" s="6">
        <v>719.4</v>
      </c>
      <c r="K59" s="6">
        <v>694.7</v>
      </c>
      <c r="L59">
        <v>741.2</v>
      </c>
      <c r="M59" s="6">
        <v>716.9</v>
      </c>
      <c r="N59">
        <v>743.8</v>
      </c>
      <c r="O59" s="6">
        <v>702.7</v>
      </c>
      <c r="P59" s="131">
        <v>719.9</v>
      </c>
      <c r="Q59">
        <v>742.5</v>
      </c>
      <c r="R59">
        <v>668.8</v>
      </c>
      <c r="S59">
        <v>676</v>
      </c>
      <c r="T59">
        <v>689.1</v>
      </c>
      <c r="U59">
        <v>742.5</v>
      </c>
      <c r="V59">
        <v>695.1</v>
      </c>
      <c r="W59">
        <v>507.5</v>
      </c>
      <c r="X59">
        <v>691.8</v>
      </c>
      <c r="Y59">
        <v>712.5</v>
      </c>
      <c r="Z59">
        <v>735.1</v>
      </c>
      <c r="AA59">
        <v>687.2</v>
      </c>
      <c r="AB59">
        <v>743.8</v>
      </c>
      <c r="AC59">
        <v>699</v>
      </c>
      <c r="AD59">
        <v>661.8</v>
      </c>
      <c r="AE59" s="232">
        <v>724.62720000000002</v>
      </c>
    </row>
    <row r="60" spans="1:31" x14ac:dyDescent="0.25">
      <c r="A60" t="s">
        <v>1</v>
      </c>
      <c r="B60">
        <v>2</v>
      </c>
      <c r="C60">
        <v>51</v>
      </c>
      <c r="D60">
        <v>737.3</v>
      </c>
      <c r="E60">
        <v>740.5</v>
      </c>
      <c r="F60" s="6">
        <v>673.7</v>
      </c>
      <c r="G60" s="2">
        <v>741.6</v>
      </c>
      <c r="H60">
        <v>713.6</v>
      </c>
      <c r="I60" s="6">
        <v>713.5</v>
      </c>
      <c r="J60" s="6">
        <v>648.6</v>
      </c>
      <c r="K60" s="6">
        <v>734.2</v>
      </c>
      <c r="L60">
        <v>739</v>
      </c>
      <c r="M60" s="6">
        <v>679.7</v>
      </c>
      <c r="N60">
        <v>684.5</v>
      </c>
      <c r="O60" s="6">
        <v>710.5</v>
      </c>
      <c r="P60" s="131">
        <v>743.7</v>
      </c>
      <c r="Q60">
        <v>703</v>
      </c>
      <c r="R60">
        <v>550.1</v>
      </c>
      <c r="S60">
        <v>732.8</v>
      </c>
      <c r="T60">
        <v>658.4</v>
      </c>
      <c r="U60">
        <v>456.5</v>
      </c>
      <c r="V60">
        <v>692.3</v>
      </c>
      <c r="W60">
        <v>694.4</v>
      </c>
      <c r="X60">
        <v>706.6</v>
      </c>
      <c r="Y60">
        <v>666.9</v>
      </c>
      <c r="Z60">
        <v>702.6</v>
      </c>
      <c r="AA60">
        <v>719.6</v>
      </c>
      <c r="AB60">
        <v>715.7</v>
      </c>
      <c r="AC60">
        <v>742.8</v>
      </c>
      <c r="AD60">
        <v>669</v>
      </c>
      <c r="AE60" s="232">
        <v>719.88470000000007</v>
      </c>
    </row>
    <row r="61" spans="1:31" x14ac:dyDescent="0.25">
      <c r="A61" t="s">
        <v>1</v>
      </c>
      <c r="B61">
        <v>2</v>
      </c>
      <c r="C61">
        <v>52</v>
      </c>
      <c r="D61">
        <v>740.8</v>
      </c>
      <c r="E61">
        <v>738.2</v>
      </c>
      <c r="F61" s="6">
        <v>692.4</v>
      </c>
      <c r="G61" s="2">
        <v>743.9</v>
      </c>
      <c r="H61">
        <v>719.7</v>
      </c>
      <c r="I61" s="6">
        <v>742.3</v>
      </c>
      <c r="J61" s="6">
        <v>707.5</v>
      </c>
      <c r="K61" s="6">
        <v>734.3</v>
      </c>
      <c r="L61">
        <v>697.8</v>
      </c>
      <c r="M61" s="6">
        <v>715.6</v>
      </c>
      <c r="N61">
        <v>729.3</v>
      </c>
      <c r="O61" s="6">
        <v>706.7</v>
      </c>
      <c r="P61" s="131">
        <v>656</v>
      </c>
      <c r="Q61">
        <v>677.7</v>
      </c>
      <c r="R61">
        <v>657.5</v>
      </c>
      <c r="S61">
        <v>670.6</v>
      </c>
      <c r="T61">
        <v>693.2</v>
      </c>
      <c r="U61">
        <v>740.7</v>
      </c>
      <c r="V61">
        <v>717.4</v>
      </c>
      <c r="W61">
        <v>726</v>
      </c>
      <c r="X61">
        <v>722.7</v>
      </c>
      <c r="Y61">
        <v>573.1</v>
      </c>
      <c r="Z61">
        <v>0</v>
      </c>
      <c r="AA61">
        <v>701</v>
      </c>
      <c r="AB61">
        <v>743.8</v>
      </c>
      <c r="AC61">
        <v>741.8</v>
      </c>
      <c r="AD61">
        <v>665.1</v>
      </c>
      <c r="AE61" s="232">
        <v>700.90780000000007</v>
      </c>
    </row>
    <row r="62" spans="1:31" x14ac:dyDescent="0.25">
      <c r="A62" t="s">
        <v>1</v>
      </c>
      <c r="B62">
        <v>2</v>
      </c>
      <c r="C62">
        <v>53</v>
      </c>
      <c r="D62">
        <v>742.9</v>
      </c>
      <c r="E62">
        <v>739.9</v>
      </c>
      <c r="F62" s="6">
        <v>518.4</v>
      </c>
      <c r="G62" s="2">
        <v>742.8</v>
      </c>
      <c r="H62">
        <v>719.7</v>
      </c>
      <c r="I62" s="6">
        <v>743.6</v>
      </c>
      <c r="J62" s="6">
        <v>669.4</v>
      </c>
      <c r="K62" s="6">
        <v>720.4</v>
      </c>
      <c r="L62">
        <v>722</v>
      </c>
      <c r="M62" s="6">
        <v>679.5</v>
      </c>
      <c r="N62">
        <v>585.9</v>
      </c>
      <c r="O62" s="6">
        <v>688.6</v>
      </c>
      <c r="P62" s="131">
        <v>659.2</v>
      </c>
      <c r="Q62">
        <v>704.8</v>
      </c>
      <c r="R62">
        <v>651.20000000000005</v>
      </c>
      <c r="S62">
        <v>685.5</v>
      </c>
      <c r="T62">
        <v>700.6</v>
      </c>
      <c r="U62">
        <v>679</v>
      </c>
      <c r="V62">
        <v>716.9</v>
      </c>
      <c r="W62">
        <v>722.5</v>
      </c>
      <c r="X62">
        <v>722.8</v>
      </c>
      <c r="Y62">
        <v>636.9</v>
      </c>
      <c r="Z62">
        <f>0.9*SurveyHrsIn!Z63</f>
        <v>669.6</v>
      </c>
      <c r="AA62">
        <v>468.7</v>
      </c>
      <c r="AB62">
        <v>596.9</v>
      </c>
      <c r="AC62">
        <v>702.5</v>
      </c>
      <c r="AD62">
        <v>383.5</v>
      </c>
      <c r="AE62" s="232">
        <v>709.35530000000006</v>
      </c>
    </row>
    <row r="63" spans="1:31" x14ac:dyDescent="0.25">
      <c r="A63" t="s">
        <v>1</v>
      </c>
      <c r="B63">
        <v>2</v>
      </c>
      <c r="C63">
        <v>54</v>
      </c>
      <c r="D63">
        <v>737</v>
      </c>
      <c r="E63">
        <v>724.6</v>
      </c>
      <c r="F63" s="6">
        <v>595</v>
      </c>
      <c r="G63" s="2">
        <v>693.9</v>
      </c>
      <c r="H63">
        <v>650.29999999999995</v>
      </c>
      <c r="I63" s="6">
        <v>714.3</v>
      </c>
      <c r="J63" s="6">
        <v>710.5</v>
      </c>
      <c r="K63" s="6">
        <v>674.2</v>
      </c>
      <c r="L63">
        <v>737.4</v>
      </c>
      <c r="M63" s="6">
        <v>718.6</v>
      </c>
      <c r="N63">
        <v>733.9</v>
      </c>
      <c r="O63" s="6">
        <v>719.8</v>
      </c>
      <c r="P63" s="131">
        <v>646.79999999999995</v>
      </c>
      <c r="Q63">
        <v>360</v>
      </c>
      <c r="R63">
        <v>631.6</v>
      </c>
      <c r="S63">
        <v>688.7</v>
      </c>
      <c r="T63">
        <v>681.9</v>
      </c>
      <c r="U63">
        <v>743.3</v>
      </c>
      <c r="V63">
        <v>718.6</v>
      </c>
      <c r="W63">
        <v>738.9</v>
      </c>
      <c r="X63">
        <v>740.9</v>
      </c>
      <c r="Y63">
        <v>712.1</v>
      </c>
      <c r="Z63">
        <v>742.4</v>
      </c>
      <c r="AA63">
        <v>719.9</v>
      </c>
      <c r="AB63">
        <v>702.2</v>
      </c>
      <c r="AC63">
        <v>700.7</v>
      </c>
      <c r="AD63">
        <v>667.4</v>
      </c>
      <c r="AE63" s="232">
        <v>719.17640000000006</v>
      </c>
    </row>
    <row r="64" spans="1:31" x14ac:dyDescent="0.25">
      <c r="A64" t="s">
        <v>1</v>
      </c>
      <c r="B64">
        <v>2</v>
      </c>
      <c r="C64">
        <v>55</v>
      </c>
      <c r="D64">
        <v>742.7</v>
      </c>
      <c r="E64">
        <v>736.7</v>
      </c>
      <c r="F64" s="6">
        <v>677.4</v>
      </c>
      <c r="G64" s="2">
        <v>742.7</v>
      </c>
      <c r="H64">
        <v>682.6</v>
      </c>
      <c r="I64" s="6">
        <v>726.5</v>
      </c>
      <c r="J64" s="6">
        <v>691.8</v>
      </c>
      <c r="K64" s="6">
        <v>726.4</v>
      </c>
      <c r="L64">
        <v>730.9</v>
      </c>
      <c r="M64" s="6">
        <v>689.3</v>
      </c>
      <c r="N64">
        <v>734.3</v>
      </c>
      <c r="O64" s="6">
        <v>607</v>
      </c>
      <c r="P64" s="131">
        <v>614.5</v>
      </c>
      <c r="Q64">
        <v>676.3</v>
      </c>
      <c r="R64">
        <v>669.2</v>
      </c>
      <c r="S64">
        <v>722.5</v>
      </c>
      <c r="T64">
        <v>689.2</v>
      </c>
      <c r="U64">
        <v>647.29999999999995</v>
      </c>
      <c r="V64">
        <v>299.8</v>
      </c>
      <c r="W64">
        <v>376.7</v>
      </c>
      <c r="X64">
        <v>739.5</v>
      </c>
      <c r="Y64">
        <v>687.8</v>
      </c>
      <c r="Z64">
        <v>727.3</v>
      </c>
      <c r="AA64">
        <v>719.9</v>
      </c>
      <c r="AB64">
        <v>741.8</v>
      </c>
      <c r="AC64">
        <v>743</v>
      </c>
      <c r="AD64">
        <v>650.79999999999995</v>
      </c>
      <c r="AE64" s="232">
        <v>718.9914</v>
      </c>
    </row>
    <row r="65" spans="1:31" x14ac:dyDescent="0.25">
      <c r="A65" t="s">
        <v>1</v>
      </c>
      <c r="B65">
        <v>2</v>
      </c>
      <c r="C65">
        <v>56</v>
      </c>
      <c r="D65">
        <v>711.7</v>
      </c>
      <c r="E65">
        <v>742.8</v>
      </c>
      <c r="F65" s="6">
        <v>661</v>
      </c>
      <c r="G65" s="2">
        <v>743.7</v>
      </c>
      <c r="H65">
        <v>701.3</v>
      </c>
      <c r="I65" s="6">
        <v>713.4</v>
      </c>
      <c r="J65" s="6">
        <v>718.9</v>
      </c>
      <c r="K65" s="6">
        <v>724</v>
      </c>
      <c r="L65">
        <v>715.1</v>
      </c>
      <c r="M65" s="6">
        <v>719</v>
      </c>
      <c r="N65">
        <v>738.5</v>
      </c>
      <c r="O65" s="6">
        <v>719.9</v>
      </c>
      <c r="P65" s="131">
        <v>726.1</v>
      </c>
      <c r="Q65">
        <v>727.7</v>
      </c>
      <c r="R65">
        <v>593.5</v>
      </c>
      <c r="S65">
        <v>743.6</v>
      </c>
      <c r="T65">
        <v>697.5</v>
      </c>
      <c r="U65">
        <v>740.4</v>
      </c>
      <c r="V65">
        <v>711.3</v>
      </c>
      <c r="W65">
        <v>724.8</v>
      </c>
      <c r="X65">
        <v>740.8</v>
      </c>
      <c r="Y65">
        <v>707.7</v>
      </c>
      <c r="Z65">
        <v>721.8</v>
      </c>
      <c r="AA65">
        <v>719.9</v>
      </c>
      <c r="AB65">
        <v>743.8</v>
      </c>
      <c r="AC65">
        <v>179.8</v>
      </c>
      <c r="AD65">
        <v>580.29999999999995</v>
      </c>
      <c r="AE65" s="232">
        <v>724.96030000000007</v>
      </c>
    </row>
    <row r="66" spans="1:31" x14ac:dyDescent="0.25">
      <c r="A66" t="s">
        <v>1</v>
      </c>
      <c r="B66">
        <v>2</v>
      </c>
      <c r="C66">
        <v>57</v>
      </c>
      <c r="D66">
        <v>736.1</v>
      </c>
      <c r="E66">
        <v>741.8</v>
      </c>
      <c r="F66" s="6">
        <v>695.2</v>
      </c>
      <c r="G66" s="2">
        <v>741.9</v>
      </c>
      <c r="H66">
        <v>719.7</v>
      </c>
      <c r="I66" s="6">
        <v>736.1</v>
      </c>
      <c r="J66" s="6">
        <v>711.8</v>
      </c>
      <c r="K66" s="6">
        <v>726.8</v>
      </c>
      <c r="L66">
        <v>695.9</v>
      </c>
      <c r="M66" s="6">
        <v>706.8</v>
      </c>
      <c r="N66">
        <v>719.1</v>
      </c>
      <c r="O66" s="6">
        <v>717.9</v>
      </c>
      <c r="P66" s="131">
        <v>690.2</v>
      </c>
      <c r="Q66">
        <v>686.3</v>
      </c>
      <c r="R66">
        <v>602.70000000000005</v>
      </c>
      <c r="S66">
        <v>732.7</v>
      </c>
      <c r="T66">
        <v>709.4</v>
      </c>
      <c r="U66">
        <v>739.2</v>
      </c>
      <c r="V66">
        <v>719.7</v>
      </c>
      <c r="W66">
        <v>726.3</v>
      </c>
      <c r="X66">
        <v>740.9</v>
      </c>
      <c r="Y66">
        <v>690.8</v>
      </c>
      <c r="Z66">
        <v>730.7</v>
      </c>
      <c r="AA66">
        <v>709.1</v>
      </c>
      <c r="AB66">
        <v>743.5</v>
      </c>
      <c r="AC66">
        <v>740.2</v>
      </c>
      <c r="AD66">
        <v>670.5</v>
      </c>
      <c r="AE66" s="232">
        <v>679.31299999999999</v>
      </c>
    </row>
    <row r="67" spans="1:31" x14ac:dyDescent="0.25">
      <c r="A67" t="s">
        <v>1</v>
      </c>
      <c r="B67">
        <v>2</v>
      </c>
      <c r="C67">
        <v>58</v>
      </c>
      <c r="D67">
        <v>742.3</v>
      </c>
      <c r="E67">
        <v>742.2</v>
      </c>
      <c r="F67" s="6">
        <v>672.8</v>
      </c>
      <c r="G67" s="2">
        <v>299.7</v>
      </c>
      <c r="H67">
        <v>0.7</v>
      </c>
      <c r="I67" s="6">
        <v>0</v>
      </c>
      <c r="J67" s="6">
        <v>0</v>
      </c>
      <c r="K67" s="6">
        <v>368.3</v>
      </c>
      <c r="L67">
        <v>721</v>
      </c>
      <c r="M67" s="6">
        <v>719</v>
      </c>
      <c r="N67">
        <v>743.6</v>
      </c>
      <c r="O67" s="6">
        <v>718.4</v>
      </c>
      <c r="P67" s="131">
        <v>743.8</v>
      </c>
      <c r="Q67">
        <v>742.3</v>
      </c>
      <c r="R67">
        <v>624.5</v>
      </c>
      <c r="S67">
        <v>743.9</v>
      </c>
      <c r="T67">
        <v>708.2</v>
      </c>
      <c r="U67">
        <v>716.5</v>
      </c>
      <c r="V67">
        <v>715.2</v>
      </c>
      <c r="W67">
        <v>741.8</v>
      </c>
      <c r="X67">
        <v>731.8</v>
      </c>
      <c r="Y67">
        <v>677.2</v>
      </c>
      <c r="Z67">
        <v>740.1</v>
      </c>
      <c r="AA67">
        <v>710</v>
      </c>
      <c r="AB67">
        <v>717.6</v>
      </c>
      <c r="AC67">
        <v>539.20000000000005</v>
      </c>
      <c r="AD67">
        <v>667.1</v>
      </c>
      <c r="AE67" s="232">
        <v>724.92140000000006</v>
      </c>
    </row>
    <row r="68" spans="1:31" x14ac:dyDescent="0.25">
      <c r="A68" t="s">
        <v>1</v>
      </c>
      <c r="B68">
        <v>2</v>
      </c>
      <c r="C68">
        <v>59</v>
      </c>
      <c r="D68">
        <v>739.1</v>
      </c>
      <c r="E68">
        <v>681.4</v>
      </c>
      <c r="F68" s="6">
        <v>684.1</v>
      </c>
      <c r="G68" s="2">
        <v>721.5</v>
      </c>
      <c r="H68">
        <v>653.1</v>
      </c>
      <c r="I68" s="6">
        <v>743.9</v>
      </c>
      <c r="J68" s="6">
        <v>670.7</v>
      </c>
      <c r="K68" s="6">
        <v>726.8</v>
      </c>
      <c r="L68">
        <v>740.9</v>
      </c>
      <c r="M68" s="6">
        <v>658.8</v>
      </c>
      <c r="N68">
        <v>725.1</v>
      </c>
      <c r="O68" s="6">
        <v>507.5</v>
      </c>
      <c r="P68" s="131">
        <v>609.79999999999995</v>
      </c>
      <c r="Q68">
        <v>625.20000000000005</v>
      </c>
      <c r="R68">
        <v>555.6</v>
      </c>
      <c r="S68">
        <v>591.5</v>
      </c>
      <c r="T68">
        <v>624.29999999999995</v>
      </c>
      <c r="U68">
        <v>663.5</v>
      </c>
      <c r="V68">
        <v>698</v>
      </c>
      <c r="W68">
        <v>725.8</v>
      </c>
      <c r="X68">
        <v>684</v>
      </c>
      <c r="Y68">
        <v>676.6</v>
      </c>
      <c r="Z68">
        <v>526.5</v>
      </c>
      <c r="AA68">
        <v>695.1</v>
      </c>
      <c r="AB68">
        <v>742.9</v>
      </c>
      <c r="AC68">
        <v>744</v>
      </c>
      <c r="AD68">
        <v>662.6</v>
      </c>
      <c r="AE68" s="232">
        <v>726.62030000000004</v>
      </c>
    </row>
    <row r="69" spans="1:31" x14ac:dyDescent="0.25">
      <c r="A69" t="s">
        <v>1</v>
      </c>
      <c r="B69">
        <v>2</v>
      </c>
      <c r="C69">
        <v>60</v>
      </c>
      <c r="D69">
        <v>713.9</v>
      </c>
      <c r="E69">
        <v>722.1</v>
      </c>
      <c r="F69" s="6">
        <v>657.3</v>
      </c>
      <c r="G69" s="2">
        <v>724.4</v>
      </c>
      <c r="H69">
        <v>675.7</v>
      </c>
      <c r="I69" s="6">
        <v>682.2</v>
      </c>
      <c r="J69" s="6">
        <v>719</v>
      </c>
      <c r="K69" s="6">
        <v>734.4</v>
      </c>
      <c r="L69">
        <v>741.4</v>
      </c>
      <c r="M69" s="6">
        <v>718.5</v>
      </c>
      <c r="N69">
        <v>742.9</v>
      </c>
      <c r="O69" s="6">
        <v>719.4</v>
      </c>
      <c r="P69" s="131">
        <v>724.3</v>
      </c>
      <c r="Q69">
        <v>742</v>
      </c>
      <c r="R69">
        <v>657.8</v>
      </c>
      <c r="S69">
        <v>743.4</v>
      </c>
      <c r="T69">
        <v>715.4</v>
      </c>
      <c r="U69">
        <v>738.7</v>
      </c>
      <c r="V69">
        <v>719.4</v>
      </c>
      <c r="W69">
        <v>741.9</v>
      </c>
      <c r="X69">
        <v>734.7</v>
      </c>
      <c r="Y69">
        <v>715.3</v>
      </c>
      <c r="Z69">
        <v>738</v>
      </c>
      <c r="AA69">
        <v>718.2</v>
      </c>
      <c r="AB69">
        <v>740.5</v>
      </c>
      <c r="AC69">
        <v>743.9</v>
      </c>
      <c r="AD69">
        <v>668.7</v>
      </c>
      <c r="AE69" s="232">
        <v>725.71690000000001</v>
      </c>
    </row>
    <row r="70" spans="1:31" x14ac:dyDescent="0.25">
      <c r="A70" t="s">
        <v>1</v>
      </c>
      <c r="B70">
        <v>2</v>
      </c>
      <c r="C70">
        <v>61</v>
      </c>
      <c r="D70">
        <v>739.9</v>
      </c>
      <c r="E70">
        <v>732.8</v>
      </c>
      <c r="F70" s="6">
        <v>640.29999999999995</v>
      </c>
      <c r="G70" s="2">
        <v>711.4</v>
      </c>
      <c r="H70">
        <v>702.5</v>
      </c>
      <c r="I70" s="6">
        <v>707.6</v>
      </c>
      <c r="J70" s="6">
        <v>681.6</v>
      </c>
      <c r="K70" s="6">
        <v>714.6</v>
      </c>
      <c r="L70">
        <v>740.6</v>
      </c>
      <c r="M70" s="6">
        <v>707</v>
      </c>
      <c r="N70">
        <v>732.5</v>
      </c>
      <c r="O70" s="6">
        <v>564.4</v>
      </c>
      <c r="P70" s="131">
        <v>472.6</v>
      </c>
      <c r="Q70">
        <v>362.7</v>
      </c>
      <c r="R70">
        <v>657.8</v>
      </c>
      <c r="S70">
        <v>732</v>
      </c>
      <c r="T70">
        <v>706.4</v>
      </c>
      <c r="U70">
        <v>741.1</v>
      </c>
      <c r="V70">
        <v>706.4</v>
      </c>
      <c r="W70">
        <v>735.5</v>
      </c>
      <c r="X70">
        <v>740.9</v>
      </c>
      <c r="Y70">
        <v>33.6</v>
      </c>
      <c r="Z70">
        <v>0</v>
      </c>
      <c r="AA70">
        <v>614.70000000000005</v>
      </c>
      <c r="AB70">
        <v>743.8</v>
      </c>
      <c r="AC70">
        <v>724.6</v>
      </c>
      <c r="AD70">
        <v>668.8</v>
      </c>
      <c r="AE70" s="232">
        <v>726.9633</v>
      </c>
    </row>
    <row r="71" spans="1:31" x14ac:dyDescent="0.25">
      <c r="A71" t="s">
        <v>1</v>
      </c>
      <c r="B71">
        <v>2</v>
      </c>
      <c r="C71">
        <v>62</v>
      </c>
      <c r="D71">
        <v>736.2</v>
      </c>
      <c r="E71">
        <v>731.7</v>
      </c>
      <c r="F71" s="6">
        <v>682.8</v>
      </c>
      <c r="G71" s="2">
        <v>743.7</v>
      </c>
      <c r="H71">
        <v>715.7</v>
      </c>
      <c r="I71" s="6">
        <v>733.9</v>
      </c>
      <c r="J71" s="6">
        <v>697.9</v>
      </c>
      <c r="K71" s="6">
        <v>709.6</v>
      </c>
      <c r="L71">
        <v>734.5</v>
      </c>
      <c r="M71" s="6">
        <v>718</v>
      </c>
      <c r="N71">
        <v>741.3</v>
      </c>
      <c r="O71" s="6">
        <v>624.70000000000005</v>
      </c>
      <c r="P71" s="131">
        <v>689.1</v>
      </c>
      <c r="Q71">
        <v>671.3</v>
      </c>
      <c r="R71">
        <v>588.5</v>
      </c>
      <c r="S71">
        <v>744</v>
      </c>
      <c r="T71">
        <v>705.5</v>
      </c>
      <c r="U71">
        <v>724.1</v>
      </c>
      <c r="V71">
        <v>701.8</v>
      </c>
      <c r="W71">
        <v>605.1</v>
      </c>
      <c r="X71">
        <v>739.4</v>
      </c>
      <c r="Y71">
        <v>715.2</v>
      </c>
      <c r="Z71">
        <v>525.29999999999995</v>
      </c>
      <c r="AA71">
        <v>697.6</v>
      </c>
      <c r="AB71">
        <v>743.4</v>
      </c>
      <c r="AC71">
        <v>743.5</v>
      </c>
      <c r="AD71">
        <v>654.4</v>
      </c>
      <c r="AE71" s="232">
        <v>725.37860000000001</v>
      </c>
    </row>
    <row r="72" spans="1:31" x14ac:dyDescent="0.25">
      <c r="A72" t="s">
        <v>1</v>
      </c>
      <c r="B72">
        <v>2</v>
      </c>
      <c r="C72">
        <v>63</v>
      </c>
      <c r="D72">
        <v>666</v>
      </c>
      <c r="E72">
        <v>742</v>
      </c>
      <c r="F72" s="6">
        <v>695.3</v>
      </c>
      <c r="G72" s="2">
        <v>743.9</v>
      </c>
      <c r="H72">
        <v>719.7</v>
      </c>
      <c r="I72" s="6">
        <v>700.9</v>
      </c>
      <c r="J72" s="6">
        <v>713.7</v>
      </c>
      <c r="K72" s="6">
        <v>154.1</v>
      </c>
      <c r="L72">
        <v>627</v>
      </c>
      <c r="M72" s="6">
        <v>677.7</v>
      </c>
      <c r="N72">
        <v>741.3</v>
      </c>
      <c r="O72" s="6">
        <v>719.9</v>
      </c>
      <c r="P72" s="131">
        <v>657.3</v>
      </c>
      <c r="Q72">
        <v>741.7</v>
      </c>
      <c r="R72">
        <v>657.2</v>
      </c>
      <c r="S72">
        <v>744</v>
      </c>
      <c r="T72">
        <v>709.6</v>
      </c>
      <c r="U72">
        <v>739.7</v>
      </c>
      <c r="V72">
        <v>709</v>
      </c>
      <c r="W72">
        <v>741.5</v>
      </c>
      <c r="X72">
        <v>740.7</v>
      </c>
      <c r="Y72">
        <v>715</v>
      </c>
      <c r="Z72">
        <v>738.3</v>
      </c>
      <c r="AA72">
        <v>704.6</v>
      </c>
      <c r="AB72">
        <v>730.7</v>
      </c>
      <c r="AC72">
        <v>730.8</v>
      </c>
      <c r="AD72">
        <v>662.6</v>
      </c>
      <c r="AE72" s="232">
        <v>728.02890000000002</v>
      </c>
    </row>
    <row r="73" spans="1:31" x14ac:dyDescent="0.25">
      <c r="A73" t="s">
        <v>1</v>
      </c>
      <c r="B73">
        <v>2</v>
      </c>
      <c r="C73">
        <v>64</v>
      </c>
      <c r="D73">
        <v>728.7</v>
      </c>
      <c r="E73">
        <v>725.7</v>
      </c>
      <c r="F73" s="6">
        <v>693.6</v>
      </c>
      <c r="G73" s="2">
        <v>740.4</v>
      </c>
      <c r="H73">
        <v>680</v>
      </c>
      <c r="I73" s="6">
        <v>715.7</v>
      </c>
      <c r="J73" s="6">
        <v>719.6</v>
      </c>
      <c r="K73" s="6">
        <v>725.3</v>
      </c>
      <c r="L73">
        <v>699.4</v>
      </c>
      <c r="M73" s="6">
        <v>719.1</v>
      </c>
      <c r="N73">
        <v>732.2</v>
      </c>
      <c r="O73" s="6">
        <v>719.9</v>
      </c>
      <c r="P73" s="131">
        <v>730.6</v>
      </c>
      <c r="Q73">
        <v>742.5</v>
      </c>
      <c r="R73">
        <v>602.6</v>
      </c>
      <c r="S73">
        <v>690.1</v>
      </c>
      <c r="T73">
        <v>710.6</v>
      </c>
      <c r="U73">
        <f>MIN(98.6+580,LinhrsIn!U74)</f>
        <v>665.6</v>
      </c>
      <c r="V73">
        <v>698</v>
      </c>
      <c r="W73">
        <v>742</v>
      </c>
      <c r="X73">
        <v>742.1</v>
      </c>
      <c r="Y73">
        <v>699.6</v>
      </c>
      <c r="Z73">
        <v>530.79999999999995</v>
      </c>
      <c r="AA73">
        <v>344.3</v>
      </c>
      <c r="AB73">
        <v>743.7</v>
      </c>
      <c r="AC73">
        <v>743.9</v>
      </c>
      <c r="AD73">
        <v>667.2</v>
      </c>
      <c r="AE73" s="232">
        <v>730.93410000000006</v>
      </c>
    </row>
    <row r="74" spans="1:31" x14ac:dyDescent="0.25">
      <c r="A74" t="s">
        <v>1</v>
      </c>
      <c r="B74">
        <v>2</v>
      </c>
      <c r="C74">
        <v>65</v>
      </c>
      <c r="D74">
        <v>702.8</v>
      </c>
      <c r="E74">
        <v>720.7</v>
      </c>
      <c r="F74" s="6">
        <v>674.2</v>
      </c>
      <c r="G74" s="2">
        <v>728</v>
      </c>
      <c r="H74">
        <v>712.4</v>
      </c>
      <c r="I74" s="6">
        <v>714</v>
      </c>
      <c r="J74" s="6">
        <v>621.9</v>
      </c>
      <c r="K74" s="6">
        <v>722.7</v>
      </c>
      <c r="L74">
        <v>664.7</v>
      </c>
      <c r="M74" s="6">
        <v>705.4</v>
      </c>
      <c r="N74">
        <v>732.2</v>
      </c>
      <c r="O74" s="6">
        <v>710</v>
      </c>
      <c r="P74" s="131">
        <v>430.1</v>
      </c>
      <c r="Q74">
        <v>0</v>
      </c>
      <c r="R74">
        <v>457.8</v>
      </c>
      <c r="S74">
        <v>743.9</v>
      </c>
      <c r="T74">
        <v>716.9</v>
      </c>
      <c r="U74">
        <v>737.3</v>
      </c>
      <c r="V74">
        <v>712.7</v>
      </c>
      <c r="W74">
        <f>LinhrsIn!W75</f>
        <v>705.7</v>
      </c>
      <c r="X74">
        <f>LinhrsIn!X75</f>
        <v>730.6</v>
      </c>
      <c r="Y74">
        <v>715.1</v>
      </c>
      <c r="Z74">
        <v>732.4</v>
      </c>
      <c r="AA74">
        <v>719.9</v>
      </c>
      <c r="AB74">
        <v>743.8</v>
      </c>
      <c r="AC74">
        <v>729.8</v>
      </c>
      <c r="AD74">
        <v>667.7</v>
      </c>
      <c r="AE74" s="232">
        <v>730.28499999999997</v>
      </c>
    </row>
    <row r="75" spans="1:31" x14ac:dyDescent="0.25">
      <c r="A75" t="s">
        <v>1</v>
      </c>
      <c r="B75">
        <v>2</v>
      </c>
      <c r="C75">
        <v>66</v>
      </c>
      <c r="D75">
        <v>595.70000000000005</v>
      </c>
      <c r="E75">
        <v>681.1</v>
      </c>
      <c r="F75" s="6">
        <v>664.5</v>
      </c>
      <c r="G75" s="2">
        <v>735.3</v>
      </c>
      <c r="H75">
        <v>687</v>
      </c>
      <c r="I75" s="6">
        <v>731.2</v>
      </c>
      <c r="J75" s="6">
        <v>710.6</v>
      </c>
      <c r="K75" s="6">
        <v>732.2</v>
      </c>
      <c r="L75">
        <v>717.4</v>
      </c>
      <c r="M75" s="6">
        <v>712.7</v>
      </c>
      <c r="N75">
        <v>732.8</v>
      </c>
      <c r="O75" s="6">
        <v>701.2</v>
      </c>
      <c r="P75" s="131">
        <v>659.7</v>
      </c>
      <c r="Q75">
        <v>675.4</v>
      </c>
      <c r="R75">
        <v>640.79999999999995</v>
      </c>
      <c r="S75">
        <v>700.4</v>
      </c>
      <c r="T75">
        <v>695</v>
      </c>
      <c r="U75">
        <v>734.8</v>
      </c>
      <c r="V75">
        <v>654.5</v>
      </c>
      <c r="W75">
        <v>736.4</v>
      </c>
      <c r="X75">
        <v>710.1</v>
      </c>
      <c r="Y75">
        <v>426.4</v>
      </c>
      <c r="Z75">
        <v>675.5</v>
      </c>
      <c r="AA75">
        <v>717.5</v>
      </c>
      <c r="AB75">
        <v>737.9</v>
      </c>
      <c r="AC75">
        <v>739.6</v>
      </c>
      <c r="AD75">
        <v>668.2</v>
      </c>
      <c r="AE75" s="232">
        <v>727.47059999999999</v>
      </c>
    </row>
    <row r="76" spans="1:31" x14ac:dyDescent="0.25">
      <c r="A76" t="s">
        <v>1</v>
      </c>
      <c r="B76">
        <v>2</v>
      </c>
      <c r="C76">
        <v>67</v>
      </c>
      <c r="D76">
        <v>721.8</v>
      </c>
      <c r="E76">
        <v>715.1</v>
      </c>
      <c r="F76" s="6">
        <v>682.1</v>
      </c>
      <c r="G76" s="2">
        <v>738.6</v>
      </c>
      <c r="H76">
        <v>674.1</v>
      </c>
      <c r="I76" s="6">
        <v>719.4</v>
      </c>
      <c r="J76" s="6">
        <v>707.7</v>
      </c>
      <c r="K76" s="6">
        <v>735.3</v>
      </c>
      <c r="L76">
        <v>735.5</v>
      </c>
      <c r="M76" s="6">
        <v>719.6</v>
      </c>
      <c r="N76">
        <v>696.6</v>
      </c>
      <c r="O76" s="6">
        <v>718.7</v>
      </c>
      <c r="P76" s="131">
        <v>717.9</v>
      </c>
      <c r="Q76">
        <v>742.6</v>
      </c>
      <c r="R76">
        <v>647.6</v>
      </c>
      <c r="S76">
        <v>743.9</v>
      </c>
      <c r="T76">
        <v>708.3</v>
      </c>
      <c r="U76">
        <v>742.5</v>
      </c>
      <c r="V76">
        <v>715.2</v>
      </c>
      <c r="W76">
        <v>734.9</v>
      </c>
      <c r="X76">
        <v>721.9</v>
      </c>
      <c r="Y76">
        <v>642.9</v>
      </c>
      <c r="Z76">
        <v>605.4</v>
      </c>
      <c r="AA76">
        <v>413.6</v>
      </c>
      <c r="AB76">
        <v>724.9</v>
      </c>
      <c r="AC76">
        <v>743.9</v>
      </c>
      <c r="AD76">
        <v>646</v>
      </c>
      <c r="AE76" s="232">
        <v>718.51200000000006</v>
      </c>
    </row>
    <row r="77" spans="1:31" x14ac:dyDescent="0.25">
      <c r="A77" t="s">
        <v>1</v>
      </c>
      <c r="B77">
        <v>2</v>
      </c>
      <c r="C77">
        <v>68</v>
      </c>
      <c r="D77">
        <v>730.8</v>
      </c>
      <c r="E77">
        <v>738.7</v>
      </c>
      <c r="F77" s="6">
        <v>682.2</v>
      </c>
      <c r="G77" s="2">
        <v>744</v>
      </c>
      <c r="H77">
        <v>719.5</v>
      </c>
      <c r="I77" s="6">
        <v>743.6</v>
      </c>
      <c r="J77" s="6">
        <v>719.6</v>
      </c>
      <c r="K77" s="6">
        <v>739</v>
      </c>
      <c r="L77">
        <v>742.2</v>
      </c>
      <c r="M77" s="6">
        <v>719.4</v>
      </c>
      <c r="N77">
        <v>742.9</v>
      </c>
      <c r="O77" s="6">
        <v>497.6</v>
      </c>
      <c r="P77" s="131">
        <v>716.7</v>
      </c>
      <c r="Q77">
        <v>742.6</v>
      </c>
      <c r="R77">
        <v>627.5</v>
      </c>
      <c r="S77">
        <v>743.9</v>
      </c>
      <c r="T77">
        <v>666</v>
      </c>
      <c r="U77">
        <v>731.8</v>
      </c>
      <c r="V77">
        <v>718.6</v>
      </c>
      <c r="W77">
        <v>681.1</v>
      </c>
      <c r="X77">
        <v>740.4</v>
      </c>
      <c r="Y77">
        <v>715.6</v>
      </c>
      <c r="Z77">
        <f>0.7*SurveyHrsIn!Z78</f>
        <v>520.79999999999995</v>
      </c>
      <c r="AA77">
        <v>664.6</v>
      </c>
      <c r="AB77">
        <v>715.7</v>
      </c>
      <c r="AC77">
        <v>743.9</v>
      </c>
      <c r="AD77">
        <v>657.8</v>
      </c>
      <c r="AE77" s="232">
        <v>729.68050000000005</v>
      </c>
    </row>
    <row r="78" spans="1:31" x14ac:dyDescent="0.25">
      <c r="A78" t="s">
        <v>1</v>
      </c>
      <c r="B78">
        <v>2</v>
      </c>
      <c r="C78">
        <v>69</v>
      </c>
      <c r="D78">
        <v>683.2</v>
      </c>
      <c r="E78">
        <v>711.5</v>
      </c>
      <c r="F78" s="6">
        <v>677.2</v>
      </c>
      <c r="G78" s="2">
        <v>725.2</v>
      </c>
      <c r="H78">
        <v>714.9</v>
      </c>
      <c r="I78" s="6">
        <v>723</v>
      </c>
      <c r="J78" s="6">
        <v>685</v>
      </c>
      <c r="K78" s="6">
        <v>737</v>
      </c>
      <c r="L78">
        <v>739.3</v>
      </c>
      <c r="M78" s="6">
        <v>719.3</v>
      </c>
      <c r="N78">
        <v>742.4</v>
      </c>
      <c r="O78" s="6">
        <v>617.1</v>
      </c>
      <c r="P78" s="131">
        <v>626</v>
      </c>
      <c r="Q78">
        <v>742.6</v>
      </c>
      <c r="R78">
        <v>665.4</v>
      </c>
      <c r="S78">
        <v>743.9</v>
      </c>
      <c r="T78">
        <v>657.5</v>
      </c>
      <c r="U78">
        <v>743.4</v>
      </c>
      <c r="V78">
        <v>699.5</v>
      </c>
      <c r="W78">
        <v>741.8</v>
      </c>
      <c r="X78">
        <v>728.8</v>
      </c>
      <c r="Y78">
        <v>716.1</v>
      </c>
      <c r="Z78">
        <v>743</v>
      </c>
      <c r="AA78">
        <v>545.20000000000005</v>
      </c>
      <c r="AB78">
        <v>743.6</v>
      </c>
      <c r="AC78">
        <v>743.9</v>
      </c>
      <c r="AD78">
        <v>658.8</v>
      </c>
      <c r="AE78" s="232">
        <v>728.83890000000008</v>
      </c>
    </row>
    <row r="79" spans="1:31" x14ac:dyDescent="0.25">
      <c r="A79" t="s">
        <v>1</v>
      </c>
      <c r="B79">
        <v>2</v>
      </c>
      <c r="C79">
        <v>70</v>
      </c>
      <c r="D79">
        <v>731.7</v>
      </c>
      <c r="E79">
        <v>720.4</v>
      </c>
      <c r="F79" s="6">
        <v>603</v>
      </c>
      <c r="G79" s="2">
        <v>732.4</v>
      </c>
      <c r="H79">
        <v>702.5</v>
      </c>
      <c r="I79" s="6">
        <v>230.2</v>
      </c>
      <c r="J79" s="6">
        <v>719.1</v>
      </c>
      <c r="K79" s="6">
        <v>739.4</v>
      </c>
      <c r="L79">
        <v>741.1</v>
      </c>
      <c r="M79" s="6">
        <v>712.6</v>
      </c>
      <c r="N79">
        <v>726.8</v>
      </c>
      <c r="O79" s="6">
        <v>671.9</v>
      </c>
      <c r="P79" s="131">
        <v>579.29999999999995</v>
      </c>
      <c r="Q79">
        <v>742.6</v>
      </c>
      <c r="R79">
        <v>668.3</v>
      </c>
      <c r="S79">
        <v>735.1</v>
      </c>
      <c r="T79">
        <v>701.6</v>
      </c>
      <c r="U79">
        <v>449.2</v>
      </c>
      <c r="V79">
        <v>232.1</v>
      </c>
      <c r="W79">
        <v>659.8</v>
      </c>
      <c r="X79">
        <v>699.8</v>
      </c>
      <c r="Y79">
        <v>716.1</v>
      </c>
      <c r="Z79">
        <v>743.2</v>
      </c>
      <c r="AA79">
        <v>717.1</v>
      </c>
      <c r="AB79">
        <v>736.7</v>
      </c>
      <c r="AC79">
        <v>743.9</v>
      </c>
      <c r="AD79">
        <v>659.3</v>
      </c>
      <c r="AE79" s="232">
        <v>692.1028</v>
      </c>
    </row>
    <row r="80" spans="1:31" x14ac:dyDescent="0.25">
      <c r="A80" t="s">
        <v>1</v>
      </c>
      <c r="B80">
        <v>2</v>
      </c>
      <c r="C80">
        <v>71</v>
      </c>
      <c r="D80">
        <v>703.8</v>
      </c>
      <c r="E80">
        <v>732.2</v>
      </c>
      <c r="F80" s="6">
        <v>371.2</v>
      </c>
      <c r="G80" s="2">
        <v>585.79999999999995</v>
      </c>
      <c r="H80">
        <v>708</v>
      </c>
      <c r="I80" s="6">
        <v>721.8</v>
      </c>
      <c r="J80" s="6">
        <v>707.1</v>
      </c>
      <c r="K80" s="6">
        <v>736.7</v>
      </c>
      <c r="L80">
        <v>742.2</v>
      </c>
      <c r="M80" s="6">
        <v>718.4</v>
      </c>
      <c r="N80">
        <v>724.8</v>
      </c>
      <c r="O80" s="6">
        <v>718.1</v>
      </c>
      <c r="P80" s="131">
        <v>743.6</v>
      </c>
      <c r="Q80">
        <v>742.6</v>
      </c>
      <c r="R80">
        <v>657.5</v>
      </c>
      <c r="S80">
        <v>743.9</v>
      </c>
      <c r="T80">
        <v>626.6</v>
      </c>
      <c r="U80">
        <v>743.9</v>
      </c>
      <c r="V80">
        <v>714.4</v>
      </c>
      <c r="W80">
        <v>732.9</v>
      </c>
      <c r="X80">
        <v>736.1</v>
      </c>
      <c r="Y80">
        <v>715.8</v>
      </c>
      <c r="Z80">
        <v>741.8</v>
      </c>
      <c r="AA80">
        <v>696.1</v>
      </c>
      <c r="AB80">
        <v>740.5</v>
      </c>
      <c r="AC80">
        <v>744</v>
      </c>
      <c r="AD80">
        <v>658.2</v>
      </c>
      <c r="AE80" s="232">
        <v>729.28750000000002</v>
      </c>
    </row>
    <row r="81" spans="1:31" x14ac:dyDescent="0.25">
      <c r="A81" t="s">
        <v>1</v>
      </c>
      <c r="B81">
        <v>2</v>
      </c>
      <c r="C81">
        <v>72</v>
      </c>
      <c r="D81">
        <v>728.7</v>
      </c>
      <c r="E81">
        <v>743</v>
      </c>
      <c r="F81" s="6">
        <v>668.7</v>
      </c>
      <c r="G81" s="2">
        <v>743.5</v>
      </c>
      <c r="H81">
        <v>710.1</v>
      </c>
      <c r="I81" s="6">
        <v>727.8</v>
      </c>
      <c r="J81" s="6">
        <v>708.7</v>
      </c>
      <c r="K81" s="6">
        <v>52.7</v>
      </c>
      <c r="L81">
        <v>642.4</v>
      </c>
      <c r="M81" s="6">
        <v>668.4</v>
      </c>
      <c r="N81">
        <v>742.1</v>
      </c>
      <c r="O81" s="6">
        <v>719.9</v>
      </c>
      <c r="P81" s="131">
        <v>453.2</v>
      </c>
      <c r="Q81">
        <v>0.5</v>
      </c>
      <c r="R81">
        <v>458.7</v>
      </c>
      <c r="S81">
        <v>662</v>
      </c>
      <c r="T81">
        <v>689.6</v>
      </c>
      <c r="U81">
        <v>742.9</v>
      </c>
      <c r="V81">
        <v>699.9</v>
      </c>
      <c r="W81">
        <v>719.8</v>
      </c>
      <c r="X81">
        <v>732.4</v>
      </c>
      <c r="Y81">
        <v>715.2</v>
      </c>
      <c r="Z81">
        <v>737.4</v>
      </c>
      <c r="AA81">
        <v>702.3</v>
      </c>
      <c r="AB81">
        <v>743.8</v>
      </c>
      <c r="AC81">
        <v>739</v>
      </c>
      <c r="AD81">
        <v>668.4</v>
      </c>
      <c r="AE81" s="232">
        <v>726.79420000000005</v>
      </c>
    </row>
    <row r="82" spans="1:31" x14ac:dyDescent="0.25">
      <c r="A82" t="s">
        <v>1</v>
      </c>
      <c r="B82">
        <v>2</v>
      </c>
      <c r="C82">
        <v>73</v>
      </c>
      <c r="D82">
        <v>737.1</v>
      </c>
      <c r="E82">
        <v>735.6</v>
      </c>
      <c r="F82" s="6">
        <v>678.8</v>
      </c>
      <c r="G82" s="2">
        <v>741.4</v>
      </c>
      <c r="H82">
        <v>706.6</v>
      </c>
      <c r="I82" s="6">
        <v>697.2</v>
      </c>
      <c r="J82" s="6">
        <v>711.8</v>
      </c>
      <c r="K82" s="6">
        <v>732.2</v>
      </c>
      <c r="L82">
        <v>735.6</v>
      </c>
      <c r="M82" s="6">
        <v>711.2</v>
      </c>
      <c r="N82">
        <v>693.1</v>
      </c>
      <c r="O82" s="6">
        <v>677.5</v>
      </c>
      <c r="P82" s="131">
        <v>634.1</v>
      </c>
      <c r="Q82">
        <v>705.6</v>
      </c>
      <c r="R82">
        <v>440.5</v>
      </c>
      <c r="S82">
        <v>743.9</v>
      </c>
      <c r="T82">
        <v>249.6</v>
      </c>
      <c r="U82">
        <v>287.8</v>
      </c>
      <c r="V82">
        <v>711.9</v>
      </c>
      <c r="W82">
        <v>742.6</v>
      </c>
      <c r="X82">
        <v>736.7</v>
      </c>
      <c r="Y82">
        <v>707.3</v>
      </c>
      <c r="Z82">
        <v>742.3</v>
      </c>
      <c r="AA82">
        <v>706.9</v>
      </c>
      <c r="AB82">
        <v>727.7</v>
      </c>
      <c r="AC82">
        <v>741.6</v>
      </c>
      <c r="AD82">
        <v>667</v>
      </c>
      <c r="AE82" s="232">
        <v>724.6336</v>
      </c>
    </row>
    <row r="83" spans="1:31" x14ac:dyDescent="0.25">
      <c r="A83" t="s">
        <v>1</v>
      </c>
      <c r="B83">
        <v>2</v>
      </c>
      <c r="C83">
        <v>74</v>
      </c>
      <c r="D83">
        <v>731.2</v>
      </c>
      <c r="E83">
        <v>734.3</v>
      </c>
      <c r="F83" s="6">
        <v>678.2</v>
      </c>
      <c r="G83" s="2">
        <v>741.9</v>
      </c>
      <c r="H83">
        <v>715.1</v>
      </c>
      <c r="I83" s="6">
        <v>729.7</v>
      </c>
      <c r="J83" s="6">
        <v>684.1</v>
      </c>
      <c r="K83" s="6">
        <v>723.3</v>
      </c>
      <c r="L83">
        <v>618.4</v>
      </c>
      <c r="M83" s="6">
        <v>719.1</v>
      </c>
      <c r="N83">
        <v>741.5</v>
      </c>
      <c r="O83" s="6">
        <v>675</v>
      </c>
      <c r="P83" s="131">
        <v>725.9</v>
      </c>
      <c r="Q83">
        <v>726.4</v>
      </c>
      <c r="R83">
        <v>640.79999999999995</v>
      </c>
      <c r="S83">
        <v>743.9</v>
      </c>
      <c r="T83">
        <v>717.2</v>
      </c>
      <c r="U83">
        <v>743</v>
      </c>
      <c r="V83">
        <v>716.1</v>
      </c>
      <c r="W83">
        <v>720.1</v>
      </c>
      <c r="X83">
        <v>736.7</v>
      </c>
      <c r="Y83">
        <v>690.2</v>
      </c>
      <c r="Z83">
        <v>734.3</v>
      </c>
      <c r="AA83">
        <v>714.7</v>
      </c>
      <c r="AB83">
        <v>728.7</v>
      </c>
      <c r="AC83">
        <v>737.2</v>
      </c>
      <c r="AD83">
        <v>651.4</v>
      </c>
      <c r="AE83" s="232">
        <v>719.16330000000005</v>
      </c>
    </row>
    <row r="84" spans="1:31" x14ac:dyDescent="0.25">
      <c r="A84" t="s">
        <v>1</v>
      </c>
      <c r="B84">
        <v>2</v>
      </c>
      <c r="C84">
        <v>75</v>
      </c>
      <c r="D84">
        <v>733.4</v>
      </c>
      <c r="E84">
        <v>739.2</v>
      </c>
      <c r="F84" s="6">
        <v>694.6</v>
      </c>
      <c r="G84" s="2">
        <v>727.2</v>
      </c>
      <c r="H84">
        <v>535.1</v>
      </c>
      <c r="I84" s="6">
        <v>660.3</v>
      </c>
      <c r="J84" s="6">
        <v>718.9</v>
      </c>
      <c r="K84" s="6">
        <v>705.2</v>
      </c>
      <c r="L84">
        <v>703.2</v>
      </c>
      <c r="M84" s="6">
        <v>718.5</v>
      </c>
      <c r="N84">
        <v>743.7</v>
      </c>
      <c r="O84" s="6">
        <v>719.9</v>
      </c>
      <c r="P84" s="131">
        <v>739</v>
      </c>
      <c r="Q84">
        <v>742.6</v>
      </c>
      <c r="R84">
        <v>668.9</v>
      </c>
      <c r="S84">
        <v>714.1</v>
      </c>
      <c r="T84">
        <v>578.1</v>
      </c>
      <c r="U84">
        <v>728.9</v>
      </c>
      <c r="V84">
        <v>709.2</v>
      </c>
      <c r="W84">
        <v>740.7</v>
      </c>
      <c r="X84">
        <v>740.4</v>
      </c>
      <c r="Y84">
        <v>709.7</v>
      </c>
      <c r="Z84">
        <v>742.4</v>
      </c>
      <c r="AA84">
        <v>715.3</v>
      </c>
      <c r="AB84">
        <v>732.9</v>
      </c>
      <c r="AC84">
        <v>743.9</v>
      </c>
      <c r="AD84">
        <v>661.9</v>
      </c>
      <c r="AE84" s="232">
        <v>714.47440000000006</v>
      </c>
    </row>
    <row r="85" spans="1:31" x14ac:dyDescent="0.25">
      <c r="A85" t="s">
        <v>1</v>
      </c>
      <c r="B85">
        <v>2</v>
      </c>
      <c r="C85">
        <v>76</v>
      </c>
      <c r="D85">
        <v>740.8</v>
      </c>
      <c r="E85">
        <v>736.1</v>
      </c>
      <c r="F85" s="6">
        <v>642.4</v>
      </c>
      <c r="G85" s="2">
        <v>733.1</v>
      </c>
      <c r="H85">
        <v>714.1</v>
      </c>
      <c r="I85" s="6">
        <v>725.5</v>
      </c>
      <c r="J85" s="6">
        <v>706.2</v>
      </c>
      <c r="K85" s="6">
        <v>638.79999999999995</v>
      </c>
      <c r="L85">
        <v>716.2</v>
      </c>
      <c r="M85" s="6">
        <v>718.6</v>
      </c>
      <c r="N85">
        <v>743.2</v>
      </c>
      <c r="O85" s="6">
        <v>719.9</v>
      </c>
      <c r="P85" s="131">
        <v>726.1</v>
      </c>
      <c r="Q85">
        <v>742.6</v>
      </c>
      <c r="R85">
        <v>668.1</v>
      </c>
      <c r="S85">
        <v>676.9</v>
      </c>
      <c r="T85">
        <v>702.7</v>
      </c>
      <c r="U85">
        <v>733.7</v>
      </c>
      <c r="V85">
        <v>679</v>
      </c>
      <c r="W85">
        <v>735.7</v>
      </c>
      <c r="X85">
        <v>739.1</v>
      </c>
      <c r="Y85">
        <v>715.3</v>
      </c>
      <c r="Z85">
        <v>742.3</v>
      </c>
      <c r="AA85">
        <v>719.1</v>
      </c>
      <c r="AB85">
        <v>740.6</v>
      </c>
      <c r="AC85">
        <v>721.4</v>
      </c>
      <c r="AD85">
        <v>598.9</v>
      </c>
      <c r="AE85" s="232">
        <v>730.90110000000004</v>
      </c>
    </row>
    <row r="86" spans="1:31" x14ac:dyDescent="0.25">
      <c r="A86" t="s">
        <v>1</v>
      </c>
      <c r="B86">
        <v>2</v>
      </c>
      <c r="C86">
        <v>77</v>
      </c>
      <c r="D86">
        <v>624.9</v>
      </c>
      <c r="E86">
        <v>571.20000000000005</v>
      </c>
      <c r="F86" s="6">
        <v>534.20000000000005</v>
      </c>
      <c r="G86" s="2">
        <v>725.5</v>
      </c>
      <c r="H86">
        <v>715.4</v>
      </c>
      <c r="I86" s="6">
        <v>740.4</v>
      </c>
      <c r="J86" s="6">
        <v>675.5</v>
      </c>
      <c r="K86" s="6">
        <v>685.7</v>
      </c>
      <c r="L86">
        <v>739</v>
      </c>
      <c r="M86" s="6">
        <v>696.9</v>
      </c>
      <c r="N86">
        <v>743.6</v>
      </c>
      <c r="O86" s="6">
        <v>715.5</v>
      </c>
      <c r="P86" s="131">
        <v>685.9</v>
      </c>
      <c r="Q86">
        <v>638.29999999999995</v>
      </c>
      <c r="R86">
        <v>628.29999999999995</v>
      </c>
      <c r="S86">
        <v>731.6</v>
      </c>
      <c r="T86">
        <v>442.6</v>
      </c>
      <c r="U86">
        <v>650.9</v>
      </c>
      <c r="V86">
        <v>482.8</v>
      </c>
      <c r="W86">
        <v>457.4</v>
      </c>
      <c r="X86">
        <v>721.7</v>
      </c>
      <c r="Y86">
        <v>714.7</v>
      </c>
      <c r="Z86">
        <v>691.9</v>
      </c>
      <c r="AA86">
        <v>710.6</v>
      </c>
      <c r="AB86">
        <v>742.1</v>
      </c>
      <c r="AC86">
        <v>743.4</v>
      </c>
      <c r="AD86">
        <v>655.4</v>
      </c>
      <c r="AE86" s="232">
        <v>528.90330000000006</v>
      </c>
    </row>
    <row r="87" spans="1:31" x14ac:dyDescent="0.25">
      <c r="A87" t="s">
        <v>1</v>
      </c>
      <c r="B87">
        <v>2</v>
      </c>
      <c r="C87">
        <v>78</v>
      </c>
      <c r="D87">
        <v>720.7</v>
      </c>
      <c r="E87">
        <v>702</v>
      </c>
      <c r="F87" s="6">
        <v>185.4</v>
      </c>
      <c r="G87" s="2">
        <v>691.1</v>
      </c>
      <c r="H87">
        <v>668.7</v>
      </c>
      <c r="I87" s="6">
        <v>637.1</v>
      </c>
      <c r="J87" s="6">
        <v>662.2</v>
      </c>
      <c r="K87" s="6">
        <v>554.6</v>
      </c>
      <c r="L87">
        <v>695.2</v>
      </c>
      <c r="M87" s="6">
        <v>708.3</v>
      </c>
      <c r="N87">
        <v>724.3</v>
      </c>
      <c r="O87" s="6">
        <v>635.5</v>
      </c>
      <c r="P87" s="131">
        <v>693.6</v>
      </c>
      <c r="Q87">
        <v>675.7</v>
      </c>
      <c r="R87">
        <v>569.4</v>
      </c>
      <c r="S87">
        <v>741.2</v>
      </c>
      <c r="T87">
        <v>662.4</v>
      </c>
      <c r="U87">
        <v>725.3</v>
      </c>
      <c r="V87">
        <v>697.2</v>
      </c>
      <c r="W87">
        <v>714.2</v>
      </c>
      <c r="X87">
        <v>718.7</v>
      </c>
      <c r="Y87">
        <v>714.9</v>
      </c>
      <c r="Z87">
        <v>741.1</v>
      </c>
      <c r="AA87">
        <v>678.2</v>
      </c>
      <c r="AB87">
        <v>743.3</v>
      </c>
      <c r="AC87">
        <v>738.3</v>
      </c>
      <c r="AD87">
        <v>664.4</v>
      </c>
      <c r="AE87" s="232">
        <v>725.54390000000001</v>
      </c>
    </row>
    <row r="88" spans="1:31" x14ac:dyDescent="0.25">
      <c r="A88" t="s">
        <v>1</v>
      </c>
      <c r="B88">
        <v>2</v>
      </c>
      <c r="C88">
        <v>79</v>
      </c>
      <c r="D88">
        <v>743.1</v>
      </c>
      <c r="E88">
        <v>735.9</v>
      </c>
      <c r="F88" s="6">
        <v>684.6</v>
      </c>
      <c r="G88" s="2">
        <v>743.9</v>
      </c>
      <c r="H88">
        <v>692.7</v>
      </c>
      <c r="I88" s="6">
        <v>739.6</v>
      </c>
      <c r="J88" s="6">
        <v>711.1</v>
      </c>
      <c r="K88" s="6">
        <v>646</v>
      </c>
      <c r="L88">
        <v>714</v>
      </c>
      <c r="M88" s="6">
        <v>715.2</v>
      </c>
      <c r="N88">
        <v>740.1</v>
      </c>
      <c r="O88" s="6">
        <v>719.9</v>
      </c>
      <c r="P88" s="131">
        <v>690.2</v>
      </c>
      <c r="Q88">
        <v>719.2</v>
      </c>
      <c r="R88">
        <v>428.7</v>
      </c>
      <c r="S88">
        <v>718.9</v>
      </c>
      <c r="T88">
        <v>643.5</v>
      </c>
      <c r="U88">
        <v>664.9</v>
      </c>
      <c r="V88">
        <v>121.4</v>
      </c>
      <c r="W88">
        <v>0</v>
      </c>
      <c r="X88">
        <v>0</v>
      </c>
      <c r="Y88">
        <v>0</v>
      </c>
      <c r="Z88">
        <v>0</v>
      </c>
      <c r="AA88">
        <v>675.8</v>
      </c>
      <c r="AB88">
        <v>743.8</v>
      </c>
      <c r="AC88">
        <v>743.9</v>
      </c>
      <c r="AD88">
        <v>664.5</v>
      </c>
      <c r="AE88" s="232">
        <v>730.82470000000001</v>
      </c>
    </row>
    <row r="89" spans="1:31" x14ac:dyDescent="0.25">
      <c r="A89" t="s">
        <v>1</v>
      </c>
      <c r="B89">
        <v>2</v>
      </c>
      <c r="C89">
        <v>80</v>
      </c>
      <c r="D89">
        <v>741.3</v>
      </c>
      <c r="E89">
        <v>736.9</v>
      </c>
      <c r="F89" s="6">
        <v>305.10000000000002</v>
      </c>
      <c r="G89" s="2">
        <v>743.8</v>
      </c>
      <c r="H89">
        <v>715.1</v>
      </c>
      <c r="I89" s="6">
        <v>743.6</v>
      </c>
      <c r="J89" s="6">
        <v>719.6</v>
      </c>
      <c r="K89" s="6">
        <v>697.1</v>
      </c>
      <c r="L89">
        <v>743</v>
      </c>
      <c r="M89" s="6">
        <v>719.2</v>
      </c>
      <c r="N89">
        <v>743.8</v>
      </c>
      <c r="O89" s="6">
        <v>683.2</v>
      </c>
      <c r="P89" s="131">
        <v>657.2</v>
      </c>
      <c r="Q89">
        <v>716.8</v>
      </c>
      <c r="R89">
        <v>668.6</v>
      </c>
      <c r="S89">
        <v>743.9</v>
      </c>
      <c r="T89">
        <v>700.5</v>
      </c>
      <c r="U89">
        <v>742</v>
      </c>
      <c r="V89">
        <v>714.4</v>
      </c>
      <c r="W89">
        <v>713.9</v>
      </c>
      <c r="X89">
        <v>740</v>
      </c>
      <c r="Y89">
        <v>632</v>
      </c>
      <c r="Z89">
        <v>743</v>
      </c>
      <c r="AA89">
        <v>711.3</v>
      </c>
      <c r="AB89">
        <v>743.9</v>
      </c>
      <c r="AC89">
        <v>738</v>
      </c>
      <c r="AD89">
        <v>623.29999999999995</v>
      </c>
      <c r="AE89" s="232">
        <v>724.50750000000005</v>
      </c>
    </row>
    <row r="90" spans="1:31" x14ac:dyDescent="0.25">
      <c r="A90" t="s">
        <v>1</v>
      </c>
      <c r="B90">
        <v>2</v>
      </c>
      <c r="C90">
        <v>81</v>
      </c>
      <c r="D90">
        <v>739.4</v>
      </c>
      <c r="E90">
        <v>737.1</v>
      </c>
      <c r="F90" s="6">
        <v>681</v>
      </c>
      <c r="G90" s="2">
        <v>743.9</v>
      </c>
      <c r="H90">
        <v>719.3</v>
      </c>
      <c r="I90" s="6">
        <v>743.8</v>
      </c>
      <c r="J90" s="6">
        <v>698.6</v>
      </c>
      <c r="K90" s="6">
        <v>728.1</v>
      </c>
      <c r="L90">
        <v>740.1</v>
      </c>
      <c r="M90" s="6">
        <v>719.1</v>
      </c>
      <c r="N90">
        <v>732.3</v>
      </c>
      <c r="O90" s="6">
        <v>709.9</v>
      </c>
      <c r="P90" s="131">
        <v>675.9</v>
      </c>
      <c r="Q90">
        <v>725.5</v>
      </c>
      <c r="R90">
        <v>582.5</v>
      </c>
      <c r="S90">
        <v>738.5</v>
      </c>
      <c r="T90">
        <v>698.6</v>
      </c>
      <c r="U90">
        <v>723.9</v>
      </c>
      <c r="V90">
        <v>692.2</v>
      </c>
      <c r="W90">
        <v>735.2</v>
      </c>
      <c r="X90">
        <v>720</v>
      </c>
      <c r="Y90">
        <v>702</v>
      </c>
      <c r="Z90">
        <v>743</v>
      </c>
      <c r="AA90">
        <v>717</v>
      </c>
      <c r="AB90">
        <v>733.5</v>
      </c>
      <c r="AC90">
        <v>743.9</v>
      </c>
      <c r="AD90">
        <v>658.4</v>
      </c>
      <c r="AE90" s="232">
        <v>691.76640000000009</v>
      </c>
    </row>
    <row r="91" spans="1:31" x14ac:dyDescent="0.25">
      <c r="A91" t="s">
        <v>1</v>
      </c>
      <c r="B91">
        <v>2</v>
      </c>
      <c r="C91">
        <v>82</v>
      </c>
      <c r="D91">
        <v>478.3</v>
      </c>
      <c r="E91">
        <v>571.6</v>
      </c>
      <c r="F91" s="6">
        <v>642.29999999999995</v>
      </c>
      <c r="G91" s="2">
        <v>743.1</v>
      </c>
      <c r="H91">
        <v>717.8</v>
      </c>
      <c r="I91" s="6">
        <v>738.1</v>
      </c>
      <c r="J91" s="6">
        <v>700.1</v>
      </c>
      <c r="K91" s="6">
        <v>739.6</v>
      </c>
      <c r="L91">
        <v>115.8</v>
      </c>
      <c r="M91" s="6">
        <v>354.3</v>
      </c>
      <c r="N91">
        <v>733.8</v>
      </c>
      <c r="O91" s="6">
        <v>172.1</v>
      </c>
      <c r="P91" s="131">
        <v>714</v>
      </c>
      <c r="Q91">
        <v>726.8</v>
      </c>
      <c r="R91">
        <v>657.2</v>
      </c>
      <c r="S91">
        <v>734</v>
      </c>
      <c r="T91">
        <v>684.5</v>
      </c>
      <c r="U91">
        <v>721.7</v>
      </c>
      <c r="V91">
        <v>710.2</v>
      </c>
      <c r="W91">
        <v>719.9</v>
      </c>
      <c r="X91">
        <v>686.6</v>
      </c>
      <c r="Y91">
        <v>716.9</v>
      </c>
      <c r="Z91">
        <v>742.6</v>
      </c>
      <c r="AA91">
        <v>714.2</v>
      </c>
      <c r="AB91">
        <v>723.6</v>
      </c>
      <c r="AC91">
        <v>744</v>
      </c>
      <c r="AD91">
        <v>659.7</v>
      </c>
      <c r="AE91" s="232">
        <v>725.12720000000002</v>
      </c>
    </row>
    <row r="92" spans="1:31" x14ac:dyDescent="0.25">
      <c r="A92" t="s">
        <v>1</v>
      </c>
      <c r="B92">
        <v>2</v>
      </c>
      <c r="C92">
        <v>83</v>
      </c>
      <c r="D92">
        <v>742.1</v>
      </c>
      <c r="E92">
        <v>724.7</v>
      </c>
      <c r="F92" s="6">
        <v>656</v>
      </c>
      <c r="G92" s="2">
        <v>743.9</v>
      </c>
      <c r="H92">
        <v>717.1</v>
      </c>
      <c r="I92" s="6">
        <v>743.8</v>
      </c>
      <c r="J92" s="6">
        <v>719.2</v>
      </c>
      <c r="K92" s="6">
        <v>664.5</v>
      </c>
      <c r="L92">
        <v>741.7</v>
      </c>
      <c r="M92" s="6">
        <v>717.6</v>
      </c>
      <c r="N92">
        <v>735.7</v>
      </c>
      <c r="O92" s="6">
        <v>704.3</v>
      </c>
      <c r="P92" s="131">
        <v>596.29999999999995</v>
      </c>
      <c r="Q92">
        <v>737.5</v>
      </c>
      <c r="R92">
        <v>639.70000000000005</v>
      </c>
      <c r="S92">
        <v>743.9</v>
      </c>
      <c r="T92">
        <v>706.2</v>
      </c>
      <c r="U92">
        <v>743.9</v>
      </c>
      <c r="V92">
        <v>646</v>
      </c>
      <c r="W92">
        <v>742</v>
      </c>
      <c r="X92">
        <v>64.8</v>
      </c>
      <c r="Y92">
        <v>0</v>
      </c>
      <c r="Z92">
        <v>163</v>
      </c>
      <c r="AA92">
        <v>681</v>
      </c>
      <c r="AB92">
        <v>743.9</v>
      </c>
      <c r="AC92">
        <v>743.9</v>
      </c>
      <c r="AD92">
        <v>658.4</v>
      </c>
      <c r="AE92" s="232">
        <v>722.33199999999999</v>
      </c>
    </row>
    <row r="93" spans="1:31" x14ac:dyDescent="0.25">
      <c r="A93" t="s">
        <v>1</v>
      </c>
      <c r="B93">
        <v>2</v>
      </c>
      <c r="C93">
        <v>84</v>
      </c>
      <c r="D93">
        <v>741.2</v>
      </c>
      <c r="E93">
        <v>735.7</v>
      </c>
      <c r="F93" s="6">
        <v>269.5</v>
      </c>
      <c r="G93" s="2">
        <v>714.8</v>
      </c>
      <c r="H93">
        <v>703.9</v>
      </c>
      <c r="I93" s="6">
        <v>151.19999999999999</v>
      </c>
      <c r="J93" s="6">
        <v>469.2</v>
      </c>
      <c r="K93" s="6">
        <v>739.6</v>
      </c>
      <c r="L93">
        <v>743.3</v>
      </c>
      <c r="M93" s="6">
        <v>701.6</v>
      </c>
      <c r="N93">
        <v>718</v>
      </c>
      <c r="O93" s="6">
        <v>708.1</v>
      </c>
      <c r="P93" s="131">
        <v>601.5</v>
      </c>
      <c r="Q93">
        <v>603.70000000000005</v>
      </c>
      <c r="R93">
        <v>240.8</v>
      </c>
      <c r="S93">
        <v>744</v>
      </c>
      <c r="T93">
        <v>699.9</v>
      </c>
      <c r="U93">
        <v>739</v>
      </c>
      <c r="V93">
        <v>682.6</v>
      </c>
      <c r="W93">
        <v>727.1</v>
      </c>
      <c r="X93">
        <v>648</v>
      </c>
      <c r="Y93">
        <v>715.5</v>
      </c>
      <c r="Z93">
        <v>743</v>
      </c>
      <c r="AA93">
        <v>715.4</v>
      </c>
      <c r="AB93">
        <v>743.9</v>
      </c>
      <c r="AC93">
        <v>744</v>
      </c>
      <c r="AD93">
        <v>656.6</v>
      </c>
      <c r="AE93" s="232">
        <v>718.36980000000005</v>
      </c>
    </row>
    <row r="94" spans="1:31" x14ac:dyDescent="0.25">
      <c r="A94" t="s">
        <v>1</v>
      </c>
      <c r="B94">
        <v>2</v>
      </c>
      <c r="C94">
        <v>85</v>
      </c>
      <c r="D94">
        <v>648</v>
      </c>
      <c r="E94">
        <v>738.6</v>
      </c>
      <c r="F94" s="6">
        <v>681</v>
      </c>
      <c r="G94" s="2">
        <v>82.6</v>
      </c>
      <c r="H94">
        <v>577.5</v>
      </c>
      <c r="I94" s="6">
        <v>656.8</v>
      </c>
      <c r="J94" s="6">
        <v>664.9</v>
      </c>
      <c r="K94" s="6">
        <v>720.8</v>
      </c>
      <c r="L94">
        <v>600.79999999999995</v>
      </c>
      <c r="M94" s="6">
        <v>716.7</v>
      </c>
      <c r="N94">
        <v>743.8</v>
      </c>
      <c r="O94" s="6">
        <v>715.3</v>
      </c>
      <c r="P94" s="131">
        <v>733.8</v>
      </c>
      <c r="Q94">
        <v>357.3</v>
      </c>
      <c r="R94">
        <v>270.7</v>
      </c>
      <c r="S94">
        <v>741.1</v>
      </c>
      <c r="T94">
        <v>680.4</v>
      </c>
      <c r="U94">
        <v>736.7</v>
      </c>
      <c r="V94">
        <v>328.3</v>
      </c>
      <c r="W94">
        <v>248.5</v>
      </c>
      <c r="X94">
        <v>740.1</v>
      </c>
      <c r="Y94">
        <f>LinhrsIn!Y95</f>
        <v>712.6</v>
      </c>
      <c r="Z94">
        <v>700</v>
      </c>
      <c r="AA94">
        <v>715.1</v>
      </c>
      <c r="AB94">
        <v>737.9</v>
      </c>
      <c r="AC94">
        <v>744</v>
      </c>
      <c r="AD94">
        <v>644.20000000000005</v>
      </c>
      <c r="AE94" s="232">
        <v>688.85080000000005</v>
      </c>
    </row>
    <row r="95" spans="1:31" x14ac:dyDescent="0.25">
      <c r="A95" t="s">
        <v>1</v>
      </c>
      <c r="B95">
        <v>2</v>
      </c>
      <c r="C95">
        <v>86</v>
      </c>
      <c r="D95">
        <v>741.6</v>
      </c>
      <c r="E95">
        <v>737.4</v>
      </c>
      <c r="F95" s="6">
        <v>667.8</v>
      </c>
      <c r="G95" s="2">
        <v>743.9</v>
      </c>
      <c r="H95">
        <v>719.2</v>
      </c>
      <c r="I95" s="6">
        <v>738</v>
      </c>
      <c r="J95" s="6">
        <v>700.9</v>
      </c>
      <c r="K95" s="6">
        <v>739.4</v>
      </c>
      <c r="L95">
        <v>742.5</v>
      </c>
      <c r="M95" s="6">
        <v>719.7</v>
      </c>
      <c r="N95">
        <v>594.70000000000005</v>
      </c>
      <c r="O95" s="6">
        <v>667.9</v>
      </c>
      <c r="P95" s="131">
        <v>724.8</v>
      </c>
      <c r="Q95">
        <v>720.2</v>
      </c>
      <c r="R95">
        <v>544.70000000000005</v>
      </c>
      <c r="S95">
        <v>703.1</v>
      </c>
      <c r="T95">
        <v>682.9</v>
      </c>
      <c r="U95">
        <v>743.8</v>
      </c>
      <c r="V95">
        <v>606.79999999999995</v>
      </c>
      <c r="W95">
        <v>702.2</v>
      </c>
      <c r="X95">
        <v>700.8</v>
      </c>
      <c r="Y95">
        <v>708.2</v>
      </c>
      <c r="Z95">
        <v>725.4</v>
      </c>
      <c r="AA95">
        <v>708.5</v>
      </c>
      <c r="AB95">
        <v>685.2</v>
      </c>
      <c r="AC95">
        <v>739.4</v>
      </c>
      <c r="AD95">
        <v>659.2</v>
      </c>
      <c r="AE95" s="232">
        <v>715.22220000000004</v>
      </c>
    </row>
    <row r="96" spans="1:31" x14ac:dyDescent="0.25">
      <c r="A96" t="s">
        <v>1</v>
      </c>
      <c r="B96">
        <v>2</v>
      </c>
      <c r="C96">
        <v>87</v>
      </c>
      <c r="D96">
        <v>722.1</v>
      </c>
      <c r="E96">
        <v>722.5</v>
      </c>
      <c r="F96" s="6">
        <v>660.9</v>
      </c>
      <c r="G96" s="2">
        <v>740.1</v>
      </c>
      <c r="H96">
        <v>702.9</v>
      </c>
      <c r="I96" s="6">
        <v>743.8</v>
      </c>
      <c r="J96" s="6">
        <v>708.6</v>
      </c>
      <c r="K96" s="6">
        <v>720.3</v>
      </c>
      <c r="L96">
        <v>722.2</v>
      </c>
      <c r="M96" s="6">
        <v>690.9</v>
      </c>
      <c r="N96">
        <v>712.9</v>
      </c>
      <c r="O96" s="6">
        <v>576</v>
      </c>
      <c r="P96" s="131">
        <v>687.7</v>
      </c>
      <c r="Q96">
        <v>702.4</v>
      </c>
      <c r="R96">
        <v>607.79999999999995</v>
      </c>
      <c r="S96">
        <v>744</v>
      </c>
      <c r="T96">
        <v>617.70000000000005</v>
      </c>
      <c r="U96">
        <v>740.7</v>
      </c>
      <c r="V96">
        <v>699.6</v>
      </c>
      <c r="W96">
        <v>722.4</v>
      </c>
      <c r="X96">
        <v>730.3</v>
      </c>
      <c r="Y96">
        <v>712.2</v>
      </c>
      <c r="Z96">
        <v>741.2</v>
      </c>
      <c r="AA96">
        <v>703.7</v>
      </c>
      <c r="AB96">
        <v>711.1</v>
      </c>
      <c r="AC96">
        <v>716.3</v>
      </c>
      <c r="AD96">
        <v>639</v>
      </c>
      <c r="AE96" s="232">
        <v>689.07330000000002</v>
      </c>
    </row>
    <row r="97" spans="1:31" x14ac:dyDescent="0.25">
      <c r="A97" t="s">
        <v>1</v>
      </c>
      <c r="B97">
        <v>2</v>
      </c>
      <c r="C97">
        <v>88</v>
      </c>
      <c r="D97">
        <v>662.8</v>
      </c>
      <c r="E97">
        <v>740.8</v>
      </c>
      <c r="F97" s="6">
        <v>675.4</v>
      </c>
      <c r="G97" s="2">
        <v>718.3</v>
      </c>
      <c r="H97">
        <v>713.5</v>
      </c>
      <c r="I97" s="6">
        <v>728.1</v>
      </c>
      <c r="J97" s="6">
        <v>697.5</v>
      </c>
      <c r="K97" s="6">
        <v>734.6</v>
      </c>
      <c r="L97">
        <v>739.6</v>
      </c>
      <c r="M97" s="6">
        <v>719.7</v>
      </c>
      <c r="N97">
        <v>739.3</v>
      </c>
      <c r="O97" s="6">
        <v>701.6</v>
      </c>
      <c r="P97" s="131">
        <v>704</v>
      </c>
      <c r="Q97">
        <v>717.6</v>
      </c>
      <c r="R97">
        <v>668.4</v>
      </c>
      <c r="S97">
        <v>743.9</v>
      </c>
      <c r="T97">
        <v>697.7</v>
      </c>
      <c r="U97">
        <v>743.8</v>
      </c>
      <c r="V97">
        <v>661.4</v>
      </c>
      <c r="W97">
        <v>709.5</v>
      </c>
      <c r="X97">
        <v>740.6</v>
      </c>
      <c r="Y97">
        <v>715.8</v>
      </c>
      <c r="Z97">
        <v>733.3</v>
      </c>
      <c r="AA97">
        <v>719.7</v>
      </c>
      <c r="AB97">
        <v>729.2</v>
      </c>
      <c r="AC97">
        <v>740</v>
      </c>
      <c r="AD97">
        <v>660.7</v>
      </c>
      <c r="AE97" s="232">
        <v>204.9794</v>
      </c>
    </row>
    <row r="98" spans="1:31" x14ac:dyDescent="0.25">
      <c r="A98" t="s">
        <v>1</v>
      </c>
      <c r="B98">
        <v>2</v>
      </c>
      <c r="C98">
        <v>89</v>
      </c>
      <c r="D98">
        <v>732.4</v>
      </c>
      <c r="E98">
        <v>739.4</v>
      </c>
      <c r="F98" s="6">
        <v>681.8</v>
      </c>
      <c r="G98" s="2">
        <v>713</v>
      </c>
      <c r="H98">
        <v>718.1</v>
      </c>
      <c r="I98" s="6">
        <v>695.4</v>
      </c>
      <c r="J98" s="6">
        <v>662</v>
      </c>
      <c r="K98" s="6">
        <v>648</v>
      </c>
      <c r="L98">
        <v>675.1</v>
      </c>
      <c r="M98" s="6">
        <v>706.3</v>
      </c>
      <c r="N98">
        <v>742.1</v>
      </c>
      <c r="O98" s="6">
        <v>719.9</v>
      </c>
      <c r="P98" s="131">
        <v>310</v>
      </c>
      <c r="Q98">
        <v>0</v>
      </c>
      <c r="R98">
        <v>0</v>
      </c>
      <c r="S98">
        <v>0</v>
      </c>
      <c r="T98">
        <v>0</v>
      </c>
      <c r="U98">
        <v>404.4</v>
      </c>
      <c r="V98">
        <v>698.1</v>
      </c>
      <c r="W98">
        <v>697.7</v>
      </c>
      <c r="X98">
        <v>705.6</v>
      </c>
      <c r="Y98">
        <v>715.5</v>
      </c>
      <c r="Z98">
        <v>741.8</v>
      </c>
      <c r="AA98">
        <v>588.79999999999995</v>
      </c>
      <c r="AB98">
        <v>731.3</v>
      </c>
      <c r="AC98">
        <v>743.9</v>
      </c>
      <c r="AD98">
        <v>660.2</v>
      </c>
      <c r="AE98" s="232">
        <v>722.1078</v>
      </c>
    </row>
    <row r="99" spans="1:31" x14ac:dyDescent="0.25">
      <c r="A99" t="s">
        <v>1</v>
      </c>
      <c r="B99">
        <v>2</v>
      </c>
      <c r="C99">
        <v>90</v>
      </c>
      <c r="D99">
        <v>732.6</v>
      </c>
      <c r="E99">
        <v>737.2</v>
      </c>
      <c r="F99" s="6">
        <v>642.6</v>
      </c>
      <c r="G99" s="2">
        <v>743.9</v>
      </c>
      <c r="H99">
        <v>719.6</v>
      </c>
      <c r="I99" s="6">
        <v>722.8</v>
      </c>
      <c r="J99" s="6">
        <v>713.1</v>
      </c>
      <c r="K99" s="6">
        <v>651.6</v>
      </c>
      <c r="L99">
        <v>416.3</v>
      </c>
      <c r="M99" s="6">
        <v>717.6</v>
      </c>
      <c r="N99">
        <v>743.7</v>
      </c>
      <c r="O99" s="6">
        <v>719.9</v>
      </c>
      <c r="P99" s="131">
        <v>661.4</v>
      </c>
      <c r="Q99">
        <v>654.70000000000005</v>
      </c>
      <c r="R99">
        <v>656.2</v>
      </c>
      <c r="S99">
        <v>743.2</v>
      </c>
      <c r="T99">
        <v>711.5</v>
      </c>
      <c r="U99">
        <v>742.9</v>
      </c>
      <c r="V99">
        <v>717.2</v>
      </c>
      <c r="W99">
        <v>742.3</v>
      </c>
      <c r="X99">
        <v>739.7</v>
      </c>
      <c r="Y99">
        <v>715.8</v>
      </c>
      <c r="Z99">
        <v>739.1</v>
      </c>
      <c r="AA99">
        <v>719.9</v>
      </c>
      <c r="AB99">
        <v>738.2</v>
      </c>
      <c r="AC99">
        <v>592.79999999999995</v>
      </c>
      <c r="AD99">
        <v>656.2</v>
      </c>
      <c r="AE99" s="232">
        <v>721.34890000000007</v>
      </c>
    </row>
    <row r="100" spans="1:31" x14ac:dyDescent="0.25">
      <c r="A100" t="s">
        <v>1</v>
      </c>
      <c r="B100">
        <v>2</v>
      </c>
      <c r="C100">
        <v>91</v>
      </c>
      <c r="D100">
        <v>706</v>
      </c>
      <c r="E100">
        <v>721.6</v>
      </c>
      <c r="F100" s="6">
        <v>681.9</v>
      </c>
      <c r="G100" s="2">
        <v>743.9</v>
      </c>
      <c r="H100">
        <v>719.6</v>
      </c>
      <c r="I100" s="6">
        <v>718.1</v>
      </c>
      <c r="J100" s="6">
        <v>537.29999999999995</v>
      </c>
      <c r="K100" s="6">
        <v>722.4</v>
      </c>
      <c r="L100">
        <v>728.2</v>
      </c>
      <c r="M100" s="6">
        <v>709.9</v>
      </c>
      <c r="N100">
        <v>738.5</v>
      </c>
      <c r="O100" s="6">
        <v>696.6</v>
      </c>
      <c r="P100" s="131">
        <v>706.3</v>
      </c>
      <c r="Q100">
        <v>742.8</v>
      </c>
      <c r="R100">
        <v>655.4</v>
      </c>
      <c r="S100">
        <v>743.9</v>
      </c>
      <c r="T100">
        <v>691.1</v>
      </c>
      <c r="U100">
        <v>743.1</v>
      </c>
      <c r="V100">
        <v>711.3</v>
      </c>
      <c r="W100">
        <v>738.6</v>
      </c>
      <c r="X100">
        <v>739.8</v>
      </c>
      <c r="Y100">
        <v>715.9</v>
      </c>
      <c r="Z100">
        <v>720.7</v>
      </c>
      <c r="AA100">
        <v>710.1</v>
      </c>
      <c r="AB100">
        <v>741.3</v>
      </c>
      <c r="AC100">
        <v>743.6</v>
      </c>
      <c r="AD100">
        <v>652.6</v>
      </c>
      <c r="AE100" s="232">
        <v>722.59860000000003</v>
      </c>
    </row>
    <row r="101" spans="1:31" x14ac:dyDescent="0.25">
      <c r="A101" t="s">
        <v>1</v>
      </c>
      <c r="B101">
        <v>2</v>
      </c>
      <c r="C101">
        <v>92</v>
      </c>
      <c r="D101">
        <v>712.3</v>
      </c>
      <c r="E101">
        <v>711.6</v>
      </c>
      <c r="F101" s="6">
        <v>655.6</v>
      </c>
      <c r="G101" s="2">
        <v>735.8</v>
      </c>
      <c r="H101">
        <v>719.6</v>
      </c>
      <c r="I101" s="6">
        <v>743.8</v>
      </c>
      <c r="J101" s="6">
        <v>698</v>
      </c>
      <c r="K101" s="6">
        <v>718.9</v>
      </c>
      <c r="L101">
        <v>738</v>
      </c>
      <c r="M101" s="6">
        <v>715.5</v>
      </c>
      <c r="N101">
        <v>672.8</v>
      </c>
      <c r="O101" s="6">
        <v>638.79999999999995</v>
      </c>
      <c r="P101" s="131">
        <v>719.8</v>
      </c>
      <c r="Q101">
        <v>738.5</v>
      </c>
      <c r="R101">
        <v>651.9</v>
      </c>
      <c r="S101">
        <v>743.9</v>
      </c>
      <c r="T101">
        <v>713.1</v>
      </c>
      <c r="U101">
        <v>743.9</v>
      </c>
      <c r="V101">
        <v>709</v>
      </c>
      <c r="W101">
        <v>736.3</v>
      </c>
      <c r="X101">
        <v>736.6</v>
      </c>
      <c r="Y101">
        <v>716.6</v>
      </c>
      <c r="Z101">
        <v>742.4</v>
      </c>
      <c r="AA101">
        <v>711.4</v>
      </c>
      <c r="AB101">
        <v>725.2</v>
      </c>
      <c r="AC101">
        <v>732.7</v>
      </c>
      <c r="AD101">
        <v>660.1</v>
      </c>
      <c r="AE101" s="232">
        <v>709.48860000000002</v>
      </c>
    </row>
    <row r="102" spans="1:31" x14ac:dyDescent="0.25">
      <c r="A102" t="s">
        <v>1</v>
      </c>
      <c r="B102">
        <v>2</v>
      </c>
      <c r="C102">
        <v>93</v>
      </c>
      <c r="D102">
        <v>718.1</v>
      </c>
      <c r="E102">
        <v>696.5</v>
      </c>
      <c r="F102" s="6">
        <v>666.3</v>
      </c>
      <c r="G102" s="2">
        <v>743.9</v>
      </c>
      <c r="H102">
        <v>719.6</v>
      </c>
      <c r="I102" s="6">
        <v>743.6</v>
      </c>
      <c r="J102" s="6">
        <v>712.9</v>
      </c>
      <c r="K102" s="6">
        <v>732.6</v>
      </c>
      <c r="L102">
        <v>690.8</v>
      </c>
      <c r="M102" s="6">
        <v>709.8</v>
      </c>
      <c r="N102">
        <v>727.8</v>
      </c>
      <c r="O102" s="6">
        <v>700.9</v>
      </c>
      <c r="P102" s="131">
        <v>721.4</v>
      </c>
      <c r="Q102">
        <v>719.1</v>
      </c>
      <c r="R102">
        <v>552.6</v>
      </c>
      <c r="S102">
        <v>743.9</v>
      </c>
      <c r="T102">
        <v>707.6</v>
      </c>
      <c r="U102">
        <v>733</v>
      </c>
      <c r="V102">
        <v>672.3</v>
      </c>
      <c r="W102">
        <v>723.6</v>
      </c>
      <c r="X102">
        <v>731.2</v>
      </c>
      <c r="Y102">
        <v>667.7</v>
      </c>
      <c r="Z102">
        <v>707.3</v>
      </c>
      <c r="AA102">
        <v>708.3</v>
      </c>
      <c r="AB102">
        <v>736.5</v>
      </c>
      <c r="AC102">
        <v>528.1</v>
      </c>
      <c r="AD102">
        <v>650</v>
      </c>
      <c r="AE102" s="232">
        <v>716.10170000000005</v>
      </c>
    </row>
    <row r="103" spans="1:31" x14ac:dyDescent="0.25">
      <c r="A103" t="s">
        <v>1</v>
      </c>
      <c r="B103">
        <v>2</v>
      </c>
      <c r="C103">
        <v>94</v>
      </c>
      <c r="D103">
        <v>603.6</v>
      </c>
      <c r="E103">
        <v>736</v>
      </c>
      <c r="F103" s="6">
        <v>681.7</v>
      </c>
      <c r="G103" s="2">
        <v>703.7</v>
      </c>
      <c r="H103">
        <v>712.8</v>
      </c>
      <c r="I103" s="6">
        <v>706.1</v>
      </c>
      <c r="J103" s="6">
        <v>699.1</v>
      </c>
      <c r="K103" s="6">
        <v>739</v>
      </c>
      <c r="L103">
        <v>741.2</v>
      </c>
      <c r="M103" s="6">
        <v>717.2</v>
      </c>
      <c r="N103">
        <v>743.8</v>
      </c>
      <c r="O103" s="6">
        <v>700.9</v>
      </c>
      <c r="P103" s="131">
        <v>731</v>
      </c>
      <c r="Q103">
        <v>731.8</v>
      </c>
      <c r="R103">
        <v>653.9</v>
      </c>
      <c r="S103">
        <v>743.9</v>
      </c>
      <c r="T103">
        <v>717.2</v>
      </c>
      <c r="U103">
        <v>732.9</v>
      </c>
      <c r="V103">
        <v>510.3</v>
      </c>
      <c r="W103">
        <v>462.5</v>
      </c>
      <c r="X103">
        <v>736</v>
      </c>
      <c r="Y103">
        <v>708.4</v>
      </c>
      <c r="Z103">
        <v>734.5</v>
      </c>
      <c r="AA103">
        <v>719.9</v>
      </c>
      <c r="AB103">
        <v>739.3</v>
      </c>
      <c r="AC103">
        <v>743.9</v>
      </c>
      <c r="AD103">
        <v>659.5</v>
      </c>
      <c r="AE103" s="232">
        <v>726.13530000000003</v>
      </c>
    </row>
    <row r="104" spans="1:31" x14ac:dyDescent="0.25">
      <c r="A104" t="s">
        <v>1</v>
      </c>
      <c r="B104">
        <v>2</v>
      </c>
      <c r="C104">
        <v>95</v>
      </c>
      <c r="D104">
        <v>701.5</v>
      </c>
      <c r="E104">
        <v>729.8</v>
      </c>
      <c r="F104" s="6">
        <v>667.7</v>
      </c>
      <c r="G104" s="2">
        <v>688.2</v>
      </c>
      <c r="H104">
        <v>719.6</v>
      </c>
      <c r="I104" s="6">
        <v>734</v>
      </c>
      <c r="J104" s="6">
        <v>696</v>
      </c>
      <c r="K104" s="6">
        <v>738.4</v>
      </c>
      <c r="L104">
        <v>727.4</v>
      </c>
      <c r="M104" s="6">
        <v>683.4</v>
      </c>
      <c r="N104">
        <v>724.8</v>
      </c>
      <c r="O104" s="6">
        <v>657.7</v>
      </c>
      <c r="P104" s="131">
        <v>726.5</v>
      </c>
      <c r="Q104">
        <v>673.5</v>
      </c>
      <c r="R104">
        <v>494.5</v>
      </c>
      <c r="S104">
        <v>708.3</v>
      </c>
      <c r="T104">
        <v>622.6</v>
      </c>
      <c r="U104">
        <v>544.4</v>
      </c>
      <c r="V104">
        <v>693.7</v>
      </c>
      <c r="W104">
        <v>133.69999999999999</v>
      </c>
      <c r="X104">
        <v>0</v>
      </c>
      <c r="Y104">
        <v>0</v>
      </c>
      <c r="Z104">
        <v>0.3</v>
      </c>
      <c r="AA104">
        <v>0.8</v>
      </c>
      <c r="AB104">
        <v>0.2</v>
      </c>
      <c r="AC104">
        <v>315.39999999999998</v>
      </c>
      <c r="AD104">
        <v>659.1</v>
      </c>
      <c r="AE104" s="232">
        <v>726.61189999999999</v>
      </c>
    </row>
    <row r="105" spans="1:31" x14ac:dyDescent="0.25">
      <c r="A105" t="s">
        <v>1</v>
      </c>
      <c r="B105">
        <v>2</v>
      </c>
      <c r="C105">
        <v>96</v>
      </c>
      <c r="D105">
        <v>716.8</v>
      </c>
      <c r="E105">
        <v>733.9</v>
      </c>
      <c r="F105" s="6">
        <v>680.5</v>
      </c>
      <c r="G105" s="2">
        <v>743.5</v>
      </c>
      <c r="H105">
        <v>719.6</v>
      </c>
      <c r="I105" s="6">
        <v>558.9</v>
      </c>
      <c r="J105" s="6">
        <v>708</v>
      </c>
      <c r="K105" s="6">
        <v>423.5</v>
      </c>
      <c r="L105">
        <v>497.4</v>
      </c>
      <c r="M105" s="6">
        <v>702.6</v>
      </c>
      <c r="N105">
        <v>743.8</v>
      </c>
      <c r="O105" s="6">
        <v>678.7</v>
      </c>
      <c r="P105" s="131">
        <v>508.9</v>
      </c>
      <c r="Q105">
        <v>728.2</v>
      </c>
      <c r="R105">
        <v>668.5</v>
      </c>
      <c r="S105">
        <v>744</v>
      </c>
      <c r="T105">
        <v>712.1</v>
      </c>
      <c r="U105">
        <v>719.6</v>
      </c>
      <c r="V105">
        <v>713.2</v>
      </c>
      <c r="W105">
        <v>601.29999999999995</v>
      </c>
      <c r="X105">
        <v>0</v>
      </c>
      <c r="Y105">
        <v>14.6</v>
      </c>
      <c r="Z105">
        <v>651.70000000000005</v>
      </c>
      <c r="AA105">
        <v>719.9</v>
      </c>
      <c r="AB105">
        <v>740.3</v>
      </c>
      <c r="AC105">
        <v>743.8</v>
      </c>
      <c r="AD105">
        <v>654.79999999999995</v>
      </c>
      <c r="AE105" s="232">
        <v>723.92190000000005</v>
      </c>
    </row>
    <row r="106" spans="1:31" x14ac:dyDescent="0.25">
      <c r="A106" t="s">
        <v>1</v>
      </c>
      <c r="B106">
        <v>2</v>
      </c>
      <c r="C106">
        <v>97</v>
      </c>
      <c r="D106">
        <v>741.4</v>
      </c>
      <c r="E106">
        <v>740.6</v>
      </c>
      <c r="F106" s="6">
        <v>681.6</v>
      </c>
      <c r="G106" s="2">
        <v>743.9</v>
      </c>
      <c r="H106">
        <v>703.6</v>
      </c>
      <c r="I106" s="6">
        <v>732.7</v>
      </c>
      <c r="J106" s="6">
        <v>705.1</v>
      </c>
      <c r="K106" s="6">
        <v>674</v>
      </c>
      <c r="L106">
        <v>711.4</v>
      </c>
      <c r="M106" s="6">
        <v>717.7</v>
      </c>
      <c r="N106">
        <v>725</v>
      </c>
      <c r="O106" s="6">
        <v>715.9</v>
      </c>
      <c r="P106" s="131">
        <v>704.4</v>
      </c>
      <c r="Q106">
        <v>705.9</v>
      </c>
      <c r="R106">
        <v>460.9</v>
      </c>
      <c r="S106">
        <v>712.8</v>
      </c>
      <c r="T106">
        <v>715.8</v>
      </c>
      <c r="U106">
        <v>739.5</v>
      </c>
      <c r="V106">
        <v>430.7</v>
      </c>
      <c r="W106">
        <v>15.5</v>
      </c>
      <c r="X106">
        <v>740.2</v>
      </c>
      <c r="Y106">
        <v>716.1</v>
      </c>
      <c r="Z106">
        <v>743.8</v>
      </c>
      <c r="AA106">
        <v>719.9</v>
      </c>
      <c r="AB106">
        <v>741.4</v>
      </c>
      <c r="AC106">
        <v>744</v>
      </c>
      <c r="AD106">
        <v>651.20000000000005</v>
      </c>
      <c r="AE106" s="232">
        <v>720.07920000000001</v>
      </c>
    </row>
    <row r="107" spans="1:31" x14ac:dyDescent="0.25">
      <c r="A107" t="s">
        <v>1</v>
      </c>
      <c r="B107">
        <v>2</v>
      </c>
      <c r="C107">
        <v>98</v>
      </c>
      <c r="D107">
        <v>741.7</v>
      </c>
      <c r="E107">
        <v>733.7</v>
      </c>
      <c r="F107" s="6">
        <v>125.4</v>
      </c>
      <c r="G107" s="2">
        <v>659.2</v>
      </c>
      <c r="H107">
        <v>705.2</v>
      </c>
      <c r="I107" s="6">
        <v>695.7</v>
      </c>
      <c r="J107" s="6">
        <v>565.29999999999995</v>
      </c>
      <c r="K107" s="6">
        <v>732.1</v>
      </c>
      <c r="L107">
        <v>459.3</v>
      </c>
      <c r="M107" s="6">
        <v>713.4</v>
      </c>
      <c r="N107">
        <v>742.4</v>
      </c>
      <c r="O107" s="6">
        <v>703.9</v>
      </c>
      <c r="P107" s="131">
        <v>743.7</v>
      </c>
      <c r="Q107">
        <v>401.7</v>
      </c>
      <c r="R107">
        <v>668.1</v>
      </c>
      <c r="S107">
        <v>743.8</v>
      </c>
      <c r="T107">
        <v>697.2</v>
      </c>
      <c r="U107">
        <v>518.20000000000005</v>
      </c>
      <c r="V107">
        <v>715.2</v>
      </c>
      <c r="W107">
        <v>671.3</v>
      </c>
      <c r="X107">
        <v>679</v>
      </c>
      <c r="Y107">
        <v>696.9</v>
      </c>
      <c r="Z107">
        <v>743.7</v>
      </c>
      <c r="AA107">
        <v>720</v>
      </c>
      <c r="AB107">
        <v>740.2</v>
      </c>
      <c r="AC107">
        <v>739.1</v>
      </c>
      <c r="AD107">
        <v>658.4</v>
      </c>
      <c r="AE107" s="232">
        <v>727.3433</v>
      </c>
    </row>
    <row r="108" spans="1:31" x14ac:dyDescent="0.25">
      <c r="A108" t="s">
        <v>1</v>
      </c>
      <c r="B108">
        <v>2</v>
      </c>
      <c r="C108">
        <v>99</v>
      </c>
      <c r="D108">
        <v>741.8</v>
      </c>
      <c r="E108">
        <v>737.7</v>
      </c>
      <c r="F108" s="6">
        <v>672.6</v>
      </c>
      <c r="G108" s="2">
        <v>743.9</v>
      </c>
      <c r="H108">
        <v>719.6</v>
      </c>
      <c r="I108" s="6">
        <v>721.3</v>
      </c>
      <c r="J108" s="6">
        <v>706.4</v>
      </c>
      <c r="K108" s="6">
        <v>736.6</v>
      </c>
      <c r="L108">
        <v>737.9</v>
      </c>
      <c r="M108" s="6">
        <v>708.1</v>
      </c>
      <c r="N108">
        <v>715</v>
      </c>
      <c r="O108" s="6">
        <v>716</v>
      </c>
      <c r="P108" s="131">
        <v>727.1</v>
      </c>
      <c r="Q108">
        <v>214.6</v>
      </c>
      <c r="R108">
        <v>581.1</v>
      </c>
      <c r="S108">
        <v>741.6</v>
      </c>
      <c r="T108">
        <v>710.9</v>
      </c>
      <c r="U108">
        <v>743.2</v>
      </c>
      <c r="V108">
        <v>710</v>
      </c>
      <c r="W108">
        <v>738.4</v>
      </c>
      <c r="X108">
        <v>739.5</v>
      </c>
      <c r="Y108">
        <v>716.5</v>
      </c>
      <c r="Z108">
        <v>626</v>
      </c>
      <c r="AA108">
        <v>718</v>
      </c>
      <c r="AB108">
        <v>743.7</v>
      </c>
      <c r="AC108">
        <v>726.8</v>
      </c>
      <c r="AD108">
        <v>649.29999999999995</v>
      </c>
      <c r="AE108" s="232">
        <v>712.60329999999999</v>
      </c>
    </row>
    <row r="109" spans="1:31" x14ac:dyDescent="0.25">
      <c r="A109" t="s">
        <v>1</v>
      </c>
      <c r="B109">
        <v>2</v>
      </c>
      <c r="C109">
        <v>100</v>
      </c>
      <c r="D109">
        <v>737.6</v>
      </c>
      <c r="E109">
        <v>730.1</v>
      </c>
      <c r="F109" s="6">
        <v>657.9</v>
      </c>
      <c r="G109" s="2">
        <v>736.1</v>
      </c>
      <c r="H109">
        <v>719.6</v>
      </c>
      <c r="I109" s="6">
        <v>738.3</v>
      </c>
      <c r="J109" s="6">
        <v>703.4</v>
      </c>
      <c r="K109" s="6">
        <v>740.6</v>
      </c>
      <c r="L109">
        <v>742.7</v>
      </c>
      <c r="M109" s="6">
        <v>700.4</v>
      </c>
      <c r="N109">
        <v>737.6</v>
      </c>
      <c r="O109" s="6">
        <v>713.4</v>
      </c>
      <c r="P109" s="131">
        <v>614.5</v>
      </c>
      <c r="Q109">
        <v>742.4</v>
      </c>
      <c r="R109">
        <v>592.9</v>
      </c>
      <c r="S109">
        <v>743.9</v>
      </c>
      <c r="T109">
        <v>715.8</v>
      </c>
      <c r="U109">
        <v>743.8</v>
      </c>
      <c r="V109">
        <v>715.5</v>
      </c>
      <c r="W109">
        <v>739.7</v>
      </c>
      <c r="X109">
        <v>728.2</v>
      </c>
      <c r="Y109">
        <v>716.8</v>
      </c>
      <c r="Z109">
        <v>743</v>
      </c>
      <c r="AA109">
        <v>717.9</v>
      </c>
      <c r="AB109">
        <v>723.8</v>
      </c>
      <c r="AC109">
        <v>743.9</v>
      </c>
      <c r="AD109">
        <v>659.1</v>
      </c>
      <c r="AE109" s="232">
        <v>698.16250000000002</v>
      </c>
    </row>
    <row r="110" spans="1:31" x14ac:dyDescent="0.25">
      <c r="A110" t="s">
        <v>1</v>
      </c>
      <c r="B110">
        <v>2</v>
      </c>
      <c r="C110">
        <v>101</v>
      </c>
      <c r="D110">
        <v>738.6</v>
      </c>
      <c r="E110">
        <v>720.1</v>
      </c>
      <c r="F110" s="6">
        <v>673.5</v>
      </c>
      <c r="G110" s="2">
        <v>670.6</v>
      </c>
      <c r="H110">
        <v>655.20000000000005</v>
      </c>
      <c r="I110" s="6">
        <v>743.8</v>
      </c>
      <c r="J110" s="6">
        <v>683.5</v>
      </c>
      <c r="K110" s="6">
        <v>715.4</v>
      </c>
      <c r="L110">
        <v>737.5</v>
      </c>
      <c r="M110" s="6">
        <v>622.9</v>
      </c>
      <c r="N110">
        <v>743.7</v>
      </c>
      <c r="O110" s="6">
        <v>661.3</v>
      </c>
      <c r="P110" s="131">
        <v>687.9</v>
      </c>
      <c r="Q110">
        <v>742.4</v>
      </c>
      <c r="R110">
        <v>479.2</v>
      </c>
      <c r="S110">
        <v>725.7</v>
      </c>
      <c r="T110">
        <v>374.4</v>
      </c>
      <c r="U110">
        <v>564.79999999999995</v>
      </c>
      <c r="V110">
        <v>716.3</v>
      </c>
      <c r="W110">
        <v>739.8</v>
      </c>
      <c r="X110">
        <v>739.8</v>
      </c>
      <c r="Y110">
        <v>710.5</v>
      </c>
      <c r="Z110">
        <v>743</v>
      </c>
      <c r="AA110">
        <v>719.9</v>
      </c>
      <c r="AB110">
        <v>739.4</v>
      </c>
      <c r="AC110">
        <v>743.9</v>
      </c>
      <c r="AD110">
        <v>660.2</v>
      </c>
      <c r="AE110" s="232">
        <v>707.35580000000004</v>
      </c>
    </row>
    <row r="111" spans="1:31" x14ac:dyDescent="0.25">
      <c r="A111" t="s">
        <v>1</v>
      </c>
      <c r="B111">
        <v>2</v>
      </c>
      <c r="C111">
        <v>102</v>
      </c>
      <c r="D111">
        <v>703.5</v>
      </c>
      <c r="E111">
        <v>739.4</v>
      </c>
      <c r="F111" s="6">
        <v>639.6</v>
      </c>
      <c r="G111" s="2">
        <v>743.6</v>
      </c>
      <c r="H111">
        <v>714.2</v>
      </c>
      <c r="I111" s="6">
        <v>738</v>
      </c>
      <c r="J111" s="6">
        <v>719.2</v>
      </c>
      <c r="K111" s="6">
        <v>731.5</v>
      </c>
      <c r="L111">
        <v>734.7</v>
      </c>
      <c r="M111" s="6">
        <v>714.8</v>
      </c>
      <c r="N111">
        <v>740.7</v>
      </c>
      <c r="O111" s="6">
        <v>616.4</v>
      </c>
      <c r="P111" s="131">
        <v>743.7</v>
      </c>
      <c r="Q111">
        <v>742.5</v>
      </c>
      <c r="R111">
        <v>668.8</v>
      </c>
      <c r="S111">
        <v>744</v>
      </c>
      <c r="T111">
        <v>689.8</v>
      </c>
      <c r="U111">
        <v>737.5</v>
      </c>
      <c r="V111">
        <v>704.5</v>
      </c>
      <c r="W111">
        <v>731.9</v>
      </c>
      <c r="X111">
        <v>665.1</v>
      </c>
      <c r="Y111">
        <v>699.1</v>
      </c>
      <c r="Z111">
        <v>648.29999999999995</v>
      </c>
      <c r="AA111">
        <v>712.2</v>
      </c>
      <c r="AB111">
        <v>741.4</v>
      </c>
      <c r="AC111">
        <f>MIN(743.9,LinhrsIn!AC112)</f>
        <v>743.6</v>
      </c>
      <c r="AD111">
        <v>660</v>
      </c>
      <c r="AE111" s="232">
        <v>729.68780000000004</v>
      </c>
    </row>
    <row r="112" spans="1:31" x14ac:dyDescent="0.25">
      <c r="A112" t="s">
        <v>1</v>
      </c>
      <c r="B112">
        <v>2</v>
      </c>
      <c r="C112">
        <v>103</v>
      </c>
      <c r="D112">
        <v>676.3</v>
      </c>
      <c r="E112">
        <v>732</v>
      </c>
      <c r="F112" s="6">
        <v>681.1</v>
      </c>
      <c r="G112" s="2">
        <v>743.6</v>
      </c>
      <c r="H112">
        <v>670.9</v>
      </c>
      <c r="I112" s="6">
        <v>703.9</v>
      </c>
      <c r="J112" s="6">
        <v>684.5</v>
      </c>
      <c r="K112" s="6">
        <v>716.4</v>
      </c>
      <c r="L112">
        <v>741.8</v>
      </c>
      <c r="M112" s="6">
        <v>678.5</v>
      </c>
      <c r="N112">
        <v>736.8</v>
      </c>
      <c r="O112" s="6">
        <v>688</v>
      </c>
      <c r="P112" s="131">
        <v>682.1</v>
      </c>
      <c r="Q112">
        <v>737.2</v>
      </c>
      <c r="R112">
        <v>668.7</v>
      </c>
      <c r="S112">
        <v>683.6</v>
      </c>
      <c r="T112">
        <v>712.1</v>
      </c>
      <c r="U112">
        <v>692.5</v>
      </c>
      <c r="V112">
        <v>717</v>
      </c>
      <c r="W112">
        <v>727</v>
      </c>
      <c r="X112">
        <v>739.6</v>
      </c>
      <c r="Y112">
        <v>694.6</v>
      </c>
      <c r="Z112">
        <v>743.6</v>
      </c>
      <c r="AA112">
        <v>719.9</v>
      </c>
      <c r="AB112">
        <v>739.9</v>
      </c>
      <c r="AC112">
        <v>743.4</v>
      </c>
      <c r="AD112">
        <v>661.2</v>
      </c>
      <c r="AE112" s="232">
        <v>730.11110000000008</v>
      </c>
    </row>
    <row r="113" spans="1:31" x14ac:dyDescent="0.25">
      <c r="A113" t="s">
        <v>1</v>
      </c>
      <c r="B113">
        <v>2</v>
      </c>
      <c r="C113">
        <v>104</v>
      </c>
      <c r="D113">
        <v>721.9</v>
      </c>
      <c r="E113">
        <v>742</v>
      </c>
      <c r="F113" s="6">
        <v>677.1</v>
      </c>
      <c r="G113" s="2">
        <v>743.9</v>
      </c>
      <c r="H113">
        <v>719.6</v>
      </c>
      <c r="I113" s="6">
        <v>743.8</v>
      </c>
      <c r="J113" s="6">
        <v>675.4</v>
      </c>
      <c r="K113" s="6">
        <v>736.9</v>
      </c>
      <c r="L113">
        <v>743.5</v>
      </c>
      <c r="M113" s="6">
        <v>718.3</v>
      </c>
      <c r="N113">
        <v>742.5</v>
      </c>
      <c r="O113" s="6">
        <v>718.2</v>
      </c>
      <c r="P113" s="131">
        <v>719.1</v>
      </c>
      <c r="Q113">
        <v>687.6</v>
      </c>
      <c r="R113">
        <v>395.7</v>
      </c>
      <c r="S113">
        <v>621.1</v>
      </c>
      <c r="T113">
        <v>712.8</v>
      </c>
      <c r="U113">
        <v>743.9</v>
      </c>
      <c r="V113">
        <v>708.5</v>
      </c>
      <c r="W113">
        <v>738.6</v>
      </c>
      <c r="X113">
        <v>739.5</v>
      </c>
      <c r="Y113">
        <v>715.6</v>
      </c>
      <c r="Z113">
        <v>738.1</v>
      </c>
      <c r="AA113">
        <v>709.8</v>
      </c>
      <c r="AB113">
        <v>741.6</v>
      </c>
      <c r="AC113">
        <v>743.9</v>
      </c>
      <c r="AD113">
        <v>660.8</v>
      </c>
      <c r="AE113" s="232">
        <v>727.84280000000001</v>
      </c>
    </row>
    <row r="114" spans="1:31" x14ac:dyDescent="0.25">
      <c r="A114" t="s">
        <v>1</v>
      </c>
      <c r="B114">
        <v>2</v>
      </c>
      <c r="C114">
        <v>105</v>
      </c>
      <c r="D114">
        <v>735.4</v>
      </c>
      <c r="E114">
        <v>725.7</v>
      </c>
      <c r="F114" s="6">
        <v>654.20000000000005</v>
      </c>
      <c r="G114" s="2">
        <v>724</v>
      </c>
      <c r="H114">
        <v>719.6</v>
      </c>
      <c r="I114" s="6">
        <v>743.8</v>
      </c>
      <c r="J114" s="6">
        <v>686.2</v>
      </c>
      <c r="K114" s="6">
        <v>740.3</v>
      </c>
      <c r="L114">
        <v>742.8</v>
      </c>
      <c r="M114" s="6">
        <v>716.1</v>
      </c>
      <c r="N114">
        <v>734.6</v>
      </c>
      <c r="O114" s="6">
        <v>694</v>
      </c>
      <c r="P114" s="131">
        <v>724.7</v>
      </c>
      <c r="Q114">
        <v>741.8</v>
      </c>
      <c r="R114">
        <v>657.4</v>
      </c>
      <c r="S114">
        <v>718.6</v>
      </c>
      <c r="T114">
        <v>700.9</v>
      </c>
      <c r="U114">
        <v>717</v>
      </c>
      <c r="V114">
        <v>2.5</v>
      </c>
      <c r="W114">
        <v>0</v>
      </c>
      <c r="X114">
        <v>0</v>
      </c>
      <c r="Y114">
        <v>0</v>
      </c>
      <c r="Z114">
        <v>0</v>
      </c>
      <c r="AA114">
        <v>591.6</v>
      </c>
      <c r="AB114">
        <v>738.3</v>
      </c>
      <c r="AC114">
        <v>743.9</v>
      </c>
      <c r="AD114">
        <v>659.2</v>
      </c>
      <c r="AE114" s="232">
        <v>724.86220000000003</v>
      </c>
    </row>
    <row r="115" spans="1:31" x14ac:dyDescent="0.25">
      <c r="A115" t="s">
        <v>1</v>
      </c>
      <c r="B115">
        <v>2</v>
      </c>
      <c r="C115">
        <v>106</v>
      </c>
      <c r="D115">
        <v>706.5</v>
      </c>
      <c r="E115">
        <v>737.7</v>
      </c>
      <c r="F115" s="6">
        <v>682.1</v>
      </c>
      <c r="G115" s="2">
        <v>743.3</v>
      </c>
      <c r="H115">
        <v>705.9</v>
      </c>
      <c r="I115" s="6">
        <v>743.6</v>
      </c>
      <c r="J115" s="6">
        <v>673.9</v>
      </c>
      <c r="K115" s="6">
        <v>740.9</v>
      </c>
      <c r="L115">
        <v>742.4</v>
      </c>
      <c r="M115" s="6">
        <v>686.2</v>
      </c>
      <c r="N115">
        <v>739.2</v>
      </c>
      <c r="O115" s="6">
        <v>720</v>
      </c>
      <c r="P115" s="131">
        <v>726.3</v>
      </c>
      <c r="Q115">
        <v>735.7</v>
      </c>
      <c r="R115">
        <v>369.9</v>
      </c>
      <c r="S115">
        <v>73.3</v>
      </c>
      <c r="T115">
        <v>494.1</v>
      </c>
      <c r="U115">
        <v>717.2</v>
      </c>
      <c r="V115">
        <v>707.1</v>
      </c>
      <c r="W115">
        <v>662.4</v>
      </c>
      <c r="X115">
        <v>714.9</v>
      </c>
      <c r="Y115">
        <v>714.4</v>
      </c>
      <c r="Z115">
        <v>409.4</v>
      </c>
      <c r="AA115">
        <v>696.5</v>
      </c>
      <c r="AB115">
        <v>585.79999999999995</v>
      </c>
      <c r="AC115">
        <v>719.9</v>
      </c>
      <c r="AD115">
        <v>571.29999999999995</v>
      </c>
      <c r="AE115" s="232">
        <v>729.75420000000008</v>
      </c>
    </row>
    <row r="116" spans="1:31" x14ac:dyDescent="0.25">
      <c r="A116" t="s">
        <v>1</v>
      </c>
      <c r="B116">
        <v>2</v>
      </c>
      <c r="C116">
        <v>107</v>
      </c>
      <c r="D116">
        <v>735.8</v>
      </c>
      <c r="E116">
        <v>724.9</v>
      </c>
      <c r="F116" s="6">
        <v>681.7</v>
      </c>
      <c r="G116" s="2">
        <v>743.9</v>
      </c>
      <c r="H116">
        <v>714.1</v>
      </c>
      <c r="I116" s="6">
        <v>722.6</v>
      </c>
      <c r="J116" s="6">
        <v>691.7</v>
      </c>
      <c r="K116" s="6">
        <v>722.4</v>
      </c>
      <c r="L116">
        <v>733.4</v>
      </c>
      <c r="M116" s="6">
        <v>715.8</v>
      </c>
      <c r="N116">
        <v>733.6</v>
      </c>
      <c r="O116" s="6">
        <v>708</v>
      </c>
      <c r="P116" s="131">
        <v>738.4</v>
      </c>
      <c r="Q116">
        <v>736.3</v>
      </c>
      <c r="R116">
        <v>658.9</v>
      </c>
      <c r="S116">
        <v>735.9</v>
      </c>
      <c r="T116">
        <v>691.6</v>
      </c>
      <c r="U116">
        <v>730.9</v>
      </c>
      <c r="V116">
        <v>707.1</v>
      </c>
      <c r="W116">
        <v>732.6</v>
      </c>
      <c r="X116">
        <v>737.3</v>
      </c>
      <c r="Y116">
        <v>715.4</v>
      </c>
      <c r="Z116">
        <v>736.8</v>
      </c>
      <c r="AA116">
        <v>713.9</v>
      </c>
      <c r="AB116">
        <v>737.2</v>
      </c>
      <c r="AC116">
        <v>743.7</v>
      </c>
      <c r="AD116">
        <v>660</v>
      </c>
      <c r="AE116" s="232">
        <v>683.54939999999999</v>
      </c>
    </row>
    <row r="117" spans="1:31" x14ac:dyDescent="0.25">
      <c r="A117" t="s">
        <v>8</v>
      </c>
      <c r="B117">
        <v>1</v>
      </c>
      <c r="C117">
        <v>108</v>
      </c>
      <c r="D117">
        <v>692</v>
      </c>
      <c r="E117">
        <v>727</v>
      </c>
      <c r="F117" s="6">
        <v>695.5</v>
      </c>
      <c r="G117" s="2">
        <v>449.1</v>
      </c>
      <c r="H117">
        <v>264.89999999999998</v>
      </c>
      <c r="I117" s="6">
        <v>734.2</v>
      </c>
      <c r="J117" s="6">
        <v>719.6</v>
      </c>
      <c r="K117" s="6">
        <v>706.1</v>
      </c>
      <c r="L117">
        <v>737.1</v>
      </c>
      <c r="M117" s="6">
        <v>719.4</v>
      </c>
      <c r="N117">
        <v>727.7</v>
      </c>
      <c r="O117" s="6">
        <v>718.1</v>
      </c>
      <c r="P117" s="131">
        <f>204+180</f>
        <v>384</v>
      </c>
      <c r="Q117">
        <v>307.60000000000002</v>
      </c>
      <c r="R117">
        <v>661.1</v>
      </c>
      <c r="S117">
        <v>664.9</v>
      </c>
      <c r="T117">
        <v>656.7</v>
      </c>
      <c r="U117">
        <v>742.4</v>
      </c>
      <c r="V117">
        <v>713.2</v>
      </c>
      <c r="W117">
        <v>293.2</v>
      </c>
      <c r="X117">
        <v>0</v>
      </c>
      <c r="Y117">
        <v>0</v>
      </c>
      <c r="Z117">
        <v>78.5</v>
      </c>
      <c r="AA117">
        <v>0</v>
      </c>
      <c r="AB117">
        <v>0.3</v>
      </c>
      <c r="AC117">
        <v>0</v>
      </c>
      <c r="AD117">
        <v>0</v>
      </c>
      <c r="AE117">
        <v>0</v>
      </c>
    </row>
    <row r="118" spans="1:31" x14ac:dyDescent="0.25">
      <c r="A118" t="s">
        <v>8</v>
      </c>
      <c r="B118">
        <v>1</v>
      </c>
      <c r="C118">
        <v>109</v>
      </c>
      <c r="D118">
        <v>733</v>
      </c>
      <c r="E118">
        <v>578</v>
      </c>
      <c r="F118" s="6">
        <v>561.6</v>
      </c>
      <c r="G118" s="2">
        <v>506.7</v>
      </c>
      <c r="H118">
        <v>680.4</v>
      </c>
      <c r="I118" s="6">
        <v>725.1</v>
      </c>
      <c r="J118" s="6">
        <v>680.6</v>
      </c>
      <c r="K118" s="6">
        <v>726.7</v>
      </c>
      <c r="L118">
        <v>721</v>
      </c>
      <c r="M118" s="6">
        <v>713.8</v>
      </c>
      <c r="N118">
        <v>735.7</v>
      </c>
      <c r="O118" s="6">
        <v>713.8</v>
      </c>
      <c r="P118" s="131">
        <f>140+300+170</f>
        <v>610</v>
      </c>
      <c r="Q118">
        <v>742.9</v>
      </c>
      <c r="R118">
        <v>654.5</v>
      </c>
      <c r="S118">
        <v>656.2</v>
      </c>
      <c r="T118">
        <v>648.79999999999995</v>
      </c>
      <c r="U118">
        <v>695.4</v>
      </c>
      <c r="V118">
        <v>514.6</v>
      </c>
      <c r="W118">
        <v>731.6</v>
      </c>
      <c r="X118">
        <v>724.1</v>
      </c>
      <c r="Y118">
        <v>696.5</v>
      </c>
      <c r="Z118">
        <v>734.5</v>
      </c>
      <c r="AA118">
        <v>719.1</v>
      </c>
      <c r="AB118">
        <v>718.2</v>
      </c>
      <c r="AC118">
        <v>729.7</v>
      </c>
      <c r="AD118">
        <v>591.70000000000005</v>
      </c>
      <c r="AE118" s="232">
        <v>696.72329999999999</v>
      </c>
    </row>
    <row r="119" spans="1:31" x14ac:dyDescent="0.25">
      <c r="A119" t="s">
        <v>8</v>
      </c>
      <c r="B119">
        <v>1</v>
      </c>
      <c r="C119">
        <v>110</v>
      </c>
      <c r="D119">
        <v>610</v>
      </c>
      <c r="E119">
        <v>667</v>
      </c>
      <c r="F119" s="6">
        <v>691.5</v>
      </c>
      <c r="G119" s="2">
        <v>555.70000000000005</v>
      </c>
      <c r="H119">
        <v>673.6</v>
      </c>
      <c r="I119" s="6">
        <v>704.2</v>
      </c>
      <c r="J119" s="6">
        <v>714.7</v>
      </c>
      <c r="K119" s="6">
        <v>733.2</v>
      </c>
      <c r="L119" s="83">
        <v>735.5</v>
      </c>
      <c r="M119" s="6">
        <v>710.1</v>
      </c>
      <c r="N119">
        <v>722.5</v>
      </c>
      <c r="O119" s="6">
        <v>684.9</v>
      </c>
      <c r="P119" s="131">
        <f>420+170</f>
        <v>590</v>
      </c>
      <c r="Q119">
        <v>643.6</v>
      </c>
      <c r="R119">
        <v>621.6</v>
      </c>
      <c r="S119">
        <v>715.5</v>
      </c>
      <c r="T119">
        <v>655.8</v>
      </c>
      <c r="U119">
        <v>592.29999999999995</v>
      </c>
      <c r="V119">
        <v>107.1</v>
      </c>
      <c r="W119">
        <v>1.1000000000000001</v>
      </c>
      <c r="X119">
        <v>11.5</v>
      </c>
      <c r="Y119">
        <v>633.70000000000005</v>
      </c>
      <c r="Z119">
        <v>692.9</v>
      </c>
      <c r="AA119">
        <v>692.8</v>
      </c>
      <c r="AB119">
        <v>694</v>
      </c>
      <c r="AC119">
        <v>736.5</v>
      </c>
      <c r="AD119">
        <v>641.1</v>
      </c>
      <c r="AE119" s="232">
        <v>719.5367</v>
      </c>
    </row>
    <row r="120" spans="1:31" x14ac:dyDescent="0.25">
      <c r="A120" t="s">
        <v>8</v>
      </c>
      <c r="B120">
        <v>1</v>
      </c>
      <c r="C120">
        <v>111</v>
      </c>
      <c r="D120">
        <v>737</v>
      </c>
      <c r="E120">
        <v>711</v>
      </c>
      <c r="F120" s="6">
        <v>690.8</v>
      </c>
      <c r="G120" s="2">
        <v>529.1</v>
      </c>
      <c r="H120">
        <v>702</v>
      </c>
      <c r="I120" s="6">
        <v>736</v>
      </c>
      <c r="J120" s="6">
        <v>719.8</v>
      </c>
      <c r="K120" s="6">
        <v>740.7</v>
      </c>
      <c r="L120">
        <v>731.2</v>
      </c>
      <c r="M120" s="6">
        <v>709.3</v>
      </c>
      <c r="N120">
        <v>738</v>
      </c>
      <c r="O120" s="6">
        <v>698.5</v>
      </c>
      <c r="P120" s="131">
        <f>420+170</f>
        <v>590</v>
      </c>
      <c r="Q120">
        <v>485.5</v>
      </c>
      <c r="R120">
        <v>484.5</v>
      </c>
      <c r="S120">
        <v>584.29999999999995</v>
      </c>
      <c r="T120">
        <v>659.1</v>
      </c>
      <c r="U120">
        <v>736.8</v>
      </c>
      <c r="V120">
        <v>703.6</v>
      </c>
      <c r="W120">
        <v>736.1</v>
      </c>
      <c r="X120">
        <v>721.2</v>
      </c>
      <c r="Y120">
        <v>707.2</v>
      </c>
      <c r="Z120">
        <v>647.29999999999995</v>
      </c>
      <c r="AA120">
        <v>717.9</v>
      </c>
      <c r="AB120">
        <v>731.7</v>
      </c>
      <c r="AC120">
        <v>739.6</v>
      </c>
      <c r="AD120">
        <v>664.3</v>
      </c>
      <c r="AE120" s="232">
        <v>702.68410000000006</v>
      </c>
    </row>
    <row r="121" spans="1:31" x14ac:dyDescent="0.25">
      <c r="A121" t="s">
        <v>8</v>
      </c>
      <c r="B121">
        <v>1</v>
      </c>
      <c r="C121">
        <v>112</v>
      </c>
      <c r="D121">
        <v>720</v>
      </c>
      <c r="E121">
        <v>719</v>
      </c>
      <c r="F121" s="6">
        <v>694.8</v>
      </c>
      <c r="G121" s="2">
        <v>482.8</v>
      </c>
      <c r="H121">
        <v>686.4</v>
      </c>
      <c r="I121" s="6">
        <v>727.2</v>
      </c>
      <c r="J121" s="6">
        <v>700.6</v>
      </c>
      <c r="K121" s="6">
        <v>742.4</v>
      </c>
      <c r="L121" s="83">
        <v>737.5</v>
      </c>
      <c r="M121" s="6">
        <v>706.7</v>
      </c>
      <c r="N121">
        <v>724.4</v>
      </c>
      <c r="O121" s="6">
        <v>711.1</v>
      </c>
      <c r="P121" s="131">
        <v>577</v>
      </c>
      <c r="Q121">
        <v>642.1</v>
      </c>
      <c r="R121">
        <v>497.4</v>
      </c>
      <c r="S121">
        <v>455.6</v>
      </c>
      <c r="T121">
        <v>594.70000000000005</v>
      </c>
      <c r="U121">
        <v>701.3</v>
      </c>
      <c r="V121">
        <v>671.7</v>
      </c>
      <c r="W121">
        <v>712.6</v>
      </c>
      <c r="X121">
        <v>730.5</v>
      </c>
      <c r="Y121">
        <v>692.2</v>
      </c>
      <c r="Z121">
        <v>693.4</v>
      </c>
      <c r="AA121">
        <v>668.9</v>
      </c>
      <c r="AB121">
        <v>724.7</v>
      </c>
      <c r="AC121">
        <v>722.7</v>
      </c>
      <c r="AD121">
        <v>635.5</v>
      </c>
      <c r="AE121" s="232">
        <v>706.12779999999998</v>
      </c>
    </row>
    <row r="122" spans="1:31" x14ac:dyDescent="0.25">
      <c r="A122" t="s">
        <v>8</v>
      </c>
      <c r="B122">
        <v>1</v>
      </c>
      <c r="C122">
        <v>113</v>
      </c>
      <c r="D122">
        <v>559</v>
      </c>
      <c r="E122">
        <v>648</v>
      </c>
      <c r="F122" s="6">
        <v>537.20000000000005</v>
      </c>
      <c r="G122" s="2">
        <v>132.6</v>
      </c>
      <c r="H122">
        <v>692.8</v>
      </c>
      <c r="I122" s="6">
        <v>580.5</v>
      </c>
      <c r="J122" s="6">
        <v>661.9</v>
      </c>
      <c r="K122" s="6">
        <v>728.8</v>
      </c>
      <c r="L122">
        <v>703</v>
      </c>
      <c r="M122" s="6">
        <v>713.3</v>
      </c>
      <c r="N122">
        <v>732.7</v>
      </c>
      <c r="O122" s="6">
        <v>611.5</v>
      </c>
      <c r="P122" s="131">
        <v>599.4</v>
      </c>
      <c r="Q122">
        <v>689.6</v>
      </c>
      <c r="R122">
        <v>658.8</v>
      </c>
      <c r="S122">
        <v>606.6</v>
      </c>
      <c r="T122">
        <v>688.1</v>
      </c>
      <c r="U122">
        <v>701.7</v>
      </c>
      <c r="V122">
        <v>540.9</v>
      </c>
      <c r="W122">
        <v>714.5</v>
      </c>
      <c r="X122">
        <v>725.2</v>
      </c>
      <c r="Y122">
        <v>699.9</v>
      </c>
      <c r="Z122">
        <v>575</v>
      </c>
      <c r="AA122">
        <v>698.2</v>
      </c>
      <c r="AB122">
        <v>717</v>
      </c>
      <c r="AC122">
        <v>736.1</v>
      </c>
      <c r="AD122">
        <v>653.1</v>
      </c>
      <c r="AE122" s="232">
        <v>710.75200000000007</v>
      </c>
    </row>
    <row r="123" spans="1:31" x14ac:dyDescent="0.25">
      <c r="A123" t="s">
        <v>8</v>
      </c>
      <c r="B123">
        <v>1</v>
      </c>
      <c r="C123">
        <v>114</v>
      </c>
      <c r="D123">
        <v>620</v>
      </c>
      <c r="E123">
        <v>595</v>
      </c>
      <c r="F123" s="6">
        <v>574.70000000000005</v>
      </c>
      <c r="G123" s="2">
        <v>455.7</v>
      </c>
      <c r="H123">
        <v>660.1</v>
      </c>
      <c r="I123" s="6">
        <v>630.79999999999995</v>
      </c>
      <c r="J123" s="6">
        <v>646.5</v>
      </c>
      <c r="K123" s="6">
        <v>639</v>
      </c>
      <c r="L123">
        <v>728.1</v>
      </c>
      <c r="M123" s="6">
        <v>707</v>
      </c>
      <c r="N123">
        <v>709.4</v>
      </c>
      <c r="O123" s="6">
        <v>655.8</v>
      </c>
      <c r="P123" s="131">
        <v>637.70000000000005</v>
      </c>
      <c r="Q123">
        <v>725.2</v>
      </c>
      <c r="R123">
        <v>559.5</v>
      </c>
      <c r="S123">
        <v>725.5</v>
      </c>
      <c r="T123">
        <v>710.8</v>
      </c>
      <c r="U123">
        <v>659.6</v>
      </c>
      <c r="V123">
        <v>702.8</v>
      </c>
      <c r="W123">
        <v>731.6</v>
      </c>
      <c r="X123">
        <v>728.5</v>
      </c>
      <c r="Y123">
        <v>681.6</v>
      </c>
      <c r="Z123">
        <v>742.9</v>
      </c>
      <c r="AA123">
        <v>719.7</v>
      </c>
      <c r="AB123">
        <v>742.3</v>
      </c>
      <c r="AC123">
        <f>28.6+667</f>
        <v>695.6</v>
      </c>
      <c r="AD123">
        <v>666.3</v>
      </c>
      <c r="AE123" s="232">
        <v>710.21469999999999</v>
      </c>
    </row>
    <row r="124" spans="1:31" x14ac:dyDescent="0.25">
      <c r="A124" t="s">
        <v>8</v>
      </c>
      <c r="B124">
        <v>1</v>
      </c>
      <c r="C124">
        <v>115</v>
      </c>
      <c r="D124">
        <v>716</v>
      </c>
      <c r="E124">
        <v>669</v>
      </c>
      <c r="F124" s="6">
        <v>656.9</v>
      </c>
      <c r="G124" s="2">
        <v>543.9</v>
      </c>
      <c r="H124">
        <v>643.9</v>
      </c>
      <c r="I124" s="6">
        <v>279</v>
      </c>
      <c r="J124" s="6">
        <v>295.8</v>
      </c>
      <c r="K124" s="6">
        <v>724</v>
      </c>
      <c r="L124">
        <v>734.7</v>
      </c>
      <c r="M124" s="6">
        <v>718.9</v>
      </c>
      <c r="N124">
        <v>739.6</v>
      </c>
      <c r="O124" s="6">
        <v>718.2</v>
      </c>
      <c r="P124" s="131">
        <v>653.9</v>
      </c>
      <c r="Q124">
        <v>729.4</v>
      </c>
      <c r="R124">
        <v>631</v>
      </c>
      <c r="S124">
        <v>714.2</v>
      </c>
      <c r="T124">
        <v>709.8</v>
      </c>
      <c r="U124">
        <v>741.7</v>
      </c>
      <c r="V124">
        <v>714.9</v>
      </c>
      <c r="W124">
        <v>731.1</v>
      </c>
      <c r="X124">
        <v>687.9</v>
      </c>
      <c r="Y124">
        <v>703.1</v>
      </c>
      <c r="Z124">
        <v>704.8</v>
      </c>
      <c r="AA124">
        <v>719.4</v>
      </c>
      <c r="AB124">
        <v>728</v>
      </c>
      <c r="AC124">
        <v>717.8</v>
      </c>
      <c r="AD124">
        <v>652.29999999999995</v>
      </c>
      <c r="AE124" s="232">
        <v>720.9239</v>
      </c>
    </row>
    <row r="125" spans="1:31" x14ac:dyDescent="0.25">
      <c r="A125" t="s">
        <v>8</v>
      </c>
      <c r="B125">
        <v>1</v>
      </c>
      <c r="C125">
        <v>116</v>
      </c>
      <c r="D125">
        <v>693</v>
      </c>
      <c r="E125">
        <v>707</v>
      </c>
      <c r="F125" s="6">
        <v>695.9</v>
      </c>
      <c r="G125" s="2">
        <v>638.4</v>
      </c>
      <c r="H125">
        <v>696.6</v>
      </c>
      <c r="I125" s="6">
        <v>565.4</v>
      </c>
      <c r="J125" s="6">
        <v>675.8</v>
      </c>
      <c r="K125" s="6">
        <v>707.4</v>
      </c>
      <c r="L125">
        <v>707.7</v>
      </c>
      <c r="M125" s="6">
        <v>648</v>
      </c>
      <c r="N125">
        <v>697.6</v>
      </c>
      <c r="O125" s="6">
        <v>630.79999999999995</v>
      </c>
      <c r="P125" s="131">
        <v>0</v>
      </c>
      <c r="Q125">
        <v>334.1</v>
      </c>
      <c r="R125">
        <v>597.79999999999995</v>
      </c>
      <c r="S125">
        <v>738.3</v>
      </c>
      <c r="T125">
        <v>683.3</v>
      </c>
      <c r="U125">
        <v>734</v>
      </c>
      <c r="V125">
        <v>701.8</v>
      </c>
      <c r="W125">
        <v>729.1</v>
      </c>
      <c r="X125">
        <v>742.1</v>
      </c>
      <c r="Y125">
        <v>707.2</v>
      </c>
      <c r="Z125">
        <v>725.3</v>
      </c>
      <c r="AA125">
        <v>719.9</v>
      </c>
      <c r="AB125">
        <v>743.9</v>
      </c>
      <c r="AC125">
        <v>740.5</v>
      </c>
      <c r="AD125">
        <v>659.9</v>
      </c>
      <c r="AE125" s="232">
        <v>721.08640000000003</v>
      </c>
    </row>
    <row r="126" spans="1:31" x14ac:dyDescent="0.25">
      <c r="A126" t="s">
        <v>8</v>
      </c>
      <c r="B126">
        <v>1</v>
      </c>
      <c r="C126">
        <v>117</v>
      </c>
      <c r="D126">
        <v>558</v>
      </c>
      <c r="E126">
        <v>656</v>
      </c>
      <c r="F126" s="6">
        <v>516.79999999999995</v>
      </c>
      <c r="G126" s="2">
        <v>585.20000000000005</v>
      </c>
      <c r="H126">
        <v>624.20000000000005</v>
      </c>
      <c r="I126" s="6">
        <v>572.4</v>
      </c>
      <c r="J126" s="6">
        <v>595.29999999999995</v>
      </c>
      <c r="K126" s="6">
        <v>628.5</v>
      </c>
      <c r="L126">
        <v>585</v>
      </c>
      <c r="M126" s="6">
        <v>403</v>
      </c>
      <c r="N126">
        <v>670.6</v>
      </c>
      <c r="O126" s="6">
        <v>710.4</v>
      </c>
      <c r="P126" s="131">
        <f>282.4+125+150</f>
        <v>557.4</v>
      </c>
      <c r="Q126">
        <v>431.1</v>
      </c>
      <c r="R126">
        <v>464.5</v>
      </c>
      <c r="S126">
        <v>720</v>
      </c>
      <c r="T126">
        <v>684.3</v>
      </c>
      <c r="U126">
        <v>608.9</v>
      </c>
      <c r="V126">
        <v>696.3</v>
      </c>
      <c r="W126">
        <v>733.6</v>
      </c>
      <c r="X126">
        <v>722.3</v>
      </c>
      <c r="Y126">
        <v>701.7</v>
      </c>
      <c r="Z126">
        <v>741.6</v>
      </c>
      <c r="AA126">
        <v>719.9</v>
      </c>
      <c r="AB126">
        <v>743.9</v>
      </c>
      <c r="AC126">
        <v>733.5</v>
      </c>
      <c r="AD126">
        <v>667.7</v>
      </c>
      <c r="AE126" s="232">
        <v>683.50139999999999</v>
      </c>
    </row>
    <row r="127" spans="1:31" x14ac:dyDescent="0.25">
      <c r="A127" t="s">
        <v>8</v>
      </c>
      <c r="B127">
        <v>1</v>
      </c>
      <c r="C127">
        <v>118</v>
      </c>
      <c r="D127">
        <v>721</v>
      </c>
      <c r="E127">
        <v>737</v>
      </c>
      <c r="F127" s="6">
        <v>695.4</v>
      </c>
      <c r="G127" s="2">
        <v>610.4</v>
      </c>
      <c r="H127">
        <v>674.2</v>
      </c>
      <c r="I127" s="6">
        <v>622.4</v>
      </c>
      <c r="J127" s="6">
        <v>683.2</v>
      </c>
      <c r="K127" s="6">
        <v>713.5</v>
      </c>
      <c r="L127">
        <v>731.8</v>
      </c>
      <c r="M127" s="6">
        <v>711</v>
      </c>
      <c r="N127">
        <v>737</v>
      </c>
      <c r="O127" s="6">
        <v>584.70000000000005</v>
      </c>
      <c r="P127" s="131">
        <f>266.2+140+160</f>
        <v>566.20000000000005</v>
      </c>
      <c r="Q127">
        <v>740</v>
      </c>
      <c r="R127">
        <v>625.9</v>
      </c>
      <c r="S127">
        <v>739.4</v>
      </c>
      <c r="T127">
        <v>713.6</v>
      </c>
      <c r="U127">
        <v>724.4</v>
      </c>
      <c r="V127">
        <v>707.3</v>
      </c>
      <c r="W127">
        <v>738.4</v>
      </c>
      <c r="X127">
        <v>737.6</v>
      </c>
      <c r="Y127">
        <v>703.4</v>
      </c>
      <c r="Z127">
        <v>641.6</v>
      </c>
      <c r="AA127">
        <v>687</v>
      </c>
      <c r="AB127">
        <f>LinhrsIn!AB128</f>
        <v>743.6</v>
      </c>
      <c r="AC127">
        <v>710.1</v>
      </c>
      <c r="AD127">
        <v>651.1</v>
      </c>
      <c r="AE127" s="232">
        <v>705.50110000000006</v>
      </c>
    </row>
    <row r="128" spans="1:31" x14ac:dyDescent="0.25">
      <c r="A128" t="s">
        <v>8</v>
      </c>
      <c r="B128">
        <v>1</v>
      </c>
      <c r="C128">
        <v>119</v>
      </c>
      <c r="D128">
        <v>568</v>
      </c>
      <c r="E128">
        <v>705</v>
      </c>
      <c r="F128" s="6">
        <v>649.6</v>
      </c>
      <c r="G128" s="2">
        <v>621.5</v>
      </c>
      <c r="H128">
        <v>258.3</v>
      </c>
      <c r="I128" s="6">
        <v>580</v>
      </c>
      <c r="J128" s="6">
        <v>637</v>
      </c>
      <c r="K128" s="6">
        <v>679.9</v>
      </c>
      <c r="L128">
        <v>617.1</v>
      </c>
      <c r="M128" s="6">
        <v>675</v>
      </c>
      <c r="N128">
        <v>734.8</v>
      </c>
      <c r="O128" s="6">
        <v>705.5</v>
      </c>
      <c r="P128" s="131">
        <f>181+125+145</f>
        <v>451</v>
      </c>
      <c r="Q128">
        <v>725.8</v>
      </c>
      <c r="R128">
        <v>614.79999999999995</v>
      </c>
      <c r="S128" s="143">
        <f>530.9+200</f>
        <v>730.9</v>
      </c>
      <c r="T128">
        <f>LinhrsIn!T129</f>
        <v>698.6</v>
      </c>
      <c r="U128">
        <v>734.1</v>
      </c>
      <c r="V128">
        <v>677.4</v>
      </c>
      <c r="W128">
        <v>659.7</v>
      </c>
      <c r="X128">
        <v>742.9</v>
      </c>
      <c r="Y128">
        <v>645.70000000000005</v>
      </c>
      <c r="Z128">
        <v>739.9</v>
      </c>
      <c r="AA128">
        <v>719.7</v>
      </c>
      <c r="AB128">
        <v>743.8</v>
      </c>
      <c r="AC128">
        <v>720.5</v>
      </c>
      <c r="AD128">
        <v>647</v>
      </c>
      <c r="AE128" s="232">
        <v>722.11419999999998</v>
      </c>
    </row>
    <row r="129" spans="1:31" x14ac:dyDescent="0.25">
      <c r="A129" t="s">
        <v>8</v>
      </c>
      <c r="B129">
        <v>1</v>
      </c>
      <c r="C129">
        <v>120</v>
      </c>
      <c r="D129">
        <v>553</v>
      </c>
      <c r="E129">
        <v>494</v>
      </c>
      <c r="F129" s="6">
        <v>695</v>
      </c>
      <c r="G129" s="2">
        <v>562.4</v>
      </c>
      <c r="H129">
        <v>684.3</v>
      </c>
      <c r="I129" s="6">
        <v>700.4</v>
      </c>
      <c r="J129" s="6">
        <v>713.4</v>
      </c>
      <c r="K129" s="6">
        <v>741.4</v>
      </c>
      <c r="L129" s="83">
        <v>731.7</v>
      </c>
      <c r="M129" s="6">
        <v>710.6</v>
      </c>
      <c r="N129">
        <v>731.2</v>
      </c>
      <c r="O129" s="6">
        <v>639.20000000000005</v>
      </c>
      <c r="P129" s="131">
        <f>189.9+80+160</f>
        <v>429.9</v>
      </c>
      <c r="Q129">
        <v>498.1</v>
      </c>
      <c r="R129">
        <v>521.79999999999995</v>
      </c>
      <c r="S129">
        <v>712.3</v>
      </c>
      <c r="T129">
        <v>688</v>
      </c>
      <c r="U129">
        <v>740.8</v>
      </c>
      <c r="V129">
        <v>713</v>
      </c>
      <c r="W129">
        <v>707.2</v>
      </c>
      <c r="X129">
        <v>740.4</v>
      </c>
      <c r="Y129">
        <v>699.6</v>
      </c>
      <c r="Z129">
        <v>708.5</v>
      </c>
      <c r="AA129">
        <v>699.4</v>
      </c>
      <c r="AB129">
        <v>619.6</v>
      </c>
      <c r="AC129">
        <v>735.4</v>
      </c>
      <c r="AD129">
        <v>659.7</v>
      </c>
      <c r="AE129" s="232">
        <v>723.80939999999998</v>
      </c>
    </row>
    <row r="130" spans="1:31" x14ac:dyDescent="0.25">
      <c r="A130" t="s">
        <v>8</v>
      </c>
      <c r="B130">
        <v>1</v>
      </c>
      <c r="C130">
        <v>121</v>
      </c>
      <c r="D130">
        <v>101</v>
      </c>
      <c r="E130">
        <v>211</v>
      </c>
      <c r="F130" s="6">
        <v>678.6</v>
      </c>
      <c r="G130" s="2">
        <v>654.29999999999995</v>
      </c>
      <c r="H130">
        <v>701.8</v>
      </c>
      <c r="I130" s="6">
        <v>386.7</v>
      </c>
      <c r="J130" s="6">
        <v>717.5</v>
      </c>
      <c r="K130" s="6">
        <v>740</v>
      </c>
      <c r="L130">
        <v>686.6</v>
      </c>
      <c r="M130" s="6">
        <v>717</v>
      </c>
      <c r="N130">
        <v>739.6</v>
      </c>
      <c r="O130" s="6">
        <v>695.7</v>
      </c>
      <c r="P130" s="131">
        <f>308.1+130+160</f>
        <v>598.1</v>
      </c>
      <c r="Q130">
        <v>307.3</v>
      </c>
      <c r="R130">
        <v>664.9</v>
      </c>
      <c r="S130">
        <v>738.7</v>
      </c>
      <c r="T130">
        <v>711.1</v>
      </c>
      <c r="U130">
        <v>737.6</v>
      </c>
      <c r="V130">
        <v>578.70000000000005</v>
      </c>
      <c r="W130">
        <v>419.5</v>
      </c>
      <c r="X130">
        <v>742.9</v>
      </c>
      <c r="Y130">
        <v>695.1</v>
      </c>
      <c r="Z130">
        <v>639.5</v>
      </c>
      <c r="AA130">
        <v>719.1</v>
      </c>
      <c r="AB130">
        <f>LinhrsIn!AB131</f>
        <v>743.7</v>
      </c>
      <c r="AC130">
        <v>738.1</v>
      </c>
      <c r="AD130">
        <v>644.20000000000005</v>
      </c>
      <c r="AE130" s="232">
        <v>715.78970000000004</v>
      </c>
    </row>
    <row r="131" spans="1:31" x14ac:dyDescent="0.25">
      <c r="A131" t="s">
        <v>8</v>
      </c>
      <c r="B131">
        <v>1</v>
      </c>
      <c r="C131">
        <v>122</v>
      </c>
      <c r="D131">
        <v>641</v>
      </c>
      <c r="E131">
        <v>656</v>
      </c>
      <c r="F131" s="6">
        <v>662.2</v>
      </c>
      <c r="G131" s="2">
        <v>662.4</v>
      </c>
      <c r="H131">
        <v>686.7</v>
      </c>
      <c r="I131" s="6">
        <v>613.4</v>
      </c>
      <c r="J131" s="6">
        <v>626.29999999999995</v>
      </c>
      <c r="K131" s="6">
        <v>647.29999999999995</v>
      </c>
      <c r="L131">
        <v>698.3</v>
      </c>
      <c r="M131" s="6">
        <v>694.2</v>
      </c>
      <c r="N131">
        <v>722.6</v>
      </c>
      <c r="O131" s="6">
        <v>710.7</v>
      </c>
      <c r="P131" s="131">
        <f>202.6+100+160</f>
        <v>462.6</v>
      </c>
      <c r="Q131">
        <v>631.70000000000005</v>
      </c>
      <c r="R131">
        <v>184.7</v>
      </c>
      <c r="S131">
        <v>532.29999999999995</v>
      </c>
      <c r="T131">
        <v>654.29999999999995</v>
      </c>
      <c r="U131">
        <v>728.4</v>
      </c>
      <c r="V131">
        <v>711.8</v>
      </c>
      <c r="W131">
        <v>733.6</v>
      </c>
      <c r="X131">
        <v>738.8</v>
      </c>
      <c r="Y131">
        <v>585.79999999999995</v>
      </c>
      <c r="Z131">
        <f>LinhrsIn!Z132</f>
        <v>692.5</v>
      </c>
      <c r="AA131">
        <v>659.2</v>
      </c>
      <c r="AB131">
        <v>688.6</v>
      </c>
      <c r="AC131">
        <v>708.4</v>
      </c>
      <c r="AD131">
        <v>575.29999999999995</v>
      </c>
      <c r="AE131" s="232">
        <v>674.34580000000005</v>
      </c>
    </row>
    <row r="132" spans="1:31" x14ac:dyDescent="0.25">
      <c r="A132" t="s">
        <v>8</v>
      </c>
      <c r="B132">
        <v>1</v>
      </c>
      <c r="C132">
        <v>123</v>
      </c>
      <c r="D132">
        <v>571</v>
      </c>
      <c r="E132">
        <v>710</v>
      </c>
      <c r="F132" s="6">
        <v>678.3</v>
      </c>
      <c r="G132" s="2">
        <v>674.3</v>
      </c>
      <c r="H132">
        <v>695.3</v>
      </c>
      <c r="I132" s="6">
        <v>663.6</v>
      </c>
      <c r="J132" s="6">
        <v>711.1</v>
      </c>
      <c r="K132" s="6">
        <v>712.4</v>
      </c>
      <c r="L132">
        <v>728</v>
      </c>
      <c r="M132" s="6">
        <v>699</v>
      </c>
      <c r="N132">
        <v>714.9</v>
      </c>
      <c r="O132" s="6">
        <v>655.9</v>
      </c>
      <c r="P132" s="131">
        <f>275.9+60+90</f>
        <v>425.9</v>
      </c>
      <c r="Q132">
        <v>587.29999999999995</v>
      </c>
      <c r="R132">
        <v>665.4</v>
      </c>
      <c r="S132">
        <v>738.4</v>
      </c>
      <c r="T132">
        <v>711.1</v>
      </c>
      <c r="U132">
        <v>741</v>
      </c>
      <c r="V132">
        <v>712.3</v>
      </c>
      <c r="W132">
        <v>740.8</v>
      </c>
      <c r="X132">
        <v>705.6</v>
      </c>
      <c r="Y132">
        <v>659.2</v>
      </c>
      <c r="Z132">
        <v>695.7</v>
      </c>
      <c r="AA132">
        <v>719.1</v>
      </c>
      <c r="AB132">
        <v>743.5</v>
      </c>
      <c r="AC132">
        <v>732.8</v>
      </c>
      <c r="AD132">
        <v>664</v>
      </c>
      <c r="AE132" s="232">
        <v>713.72220000000004</v>
      </c>
    </row>
    <row r="133" spans="1:31" x14ac:dyDescent="0.25">
      <c r="A133" t="s">
        <v>8</v>
      </c>
      <c r="B133">
        <v>1</v>
      </c>
      <c r="C133">
        <v>124</v>
      </c>
      <c r="D133">
        <v>722</v>
      </c>
      <c r="E133">
        <v>718</v>
      </c>
      <c r="F133" s="6">
        <v>695.8</v>
      </c>
      <c r="G133" s="2">
        <v>700.7</v>
      </c>
      <c r="H133">
        <v>686.7</v>
      </c>
      <c r="I133" s="6">
        <v>699.4</v>
      </c>
      <c r="J133" s="6">
        <v>719.4</v>
      </c>
      <c r="K133" s="6">
        <v>741.4</v>
      </c>
      <c r="L133">
        <v>364.6</v>
      </c>
      <c r="M133" s="6">
        <v>718</v>
      </c>
      <c r="N133">
        <v>724.7</v>
      </c>
      <c r="O133" s="6">
        <v>683.8</v>
      </c>
      <c r="P133" s="131">
        <v>500.1</v>
      </c>
      <c r="Q133">
        <v>263.60000000000002</v>
      </c>
      <c r="R133">
        <v>431.3</v>
      </c>
      <c r="S133">
        <v>736.4</v>
      </c>
      <c r="T133">
        <v>642</v>
      </c>
      <c r="U133">
        <v>299.7</v>
      </c>
      <c r="V133">
        <v>0.6</v>
      </c>
      <c r="W133">
        <v>2</v>
      </c>
      <c r="X133">
        <v>287.7</v>
      </c>
      <c r="Y133">
        <v>530.4</v>
      </c>
      <c r="Z133">
        <v>688.8</v>
      </c>
      <c r="AA133">
        <v>705.6</v>
      </c>
      <c r="AB133">
        <v>722.6</v>
      </c>
      <c r="AC133">
        <v>726.9</v>
      </c>
      <c r="AD133">
        <v>644.20000000000005</v>
      </c>
      <c r="AE133" s="232">
        <v>684.60300000000007</v>
      </c>
    </row>
    <row r="134" spans="1:31" x14ac:dyDescent="0.25">
      <c r="A134" t="s">
        <v>8</v>
      </c>
      <c r="B134">
        <v>1</v>
      </c>
      <c r="C134">
        <v>125</v>
      </c>
      <c r="D134">
        <v>543</v>
      </c>
      <c r="E134">
        <v>732</v>
      </c>
      <c r="F134" s="6">
        <v>662.2</v>
      </c>
      <c r="G134" s="2">
        <v>547.20000000000005</v>
      </c>
      <c r="H134">
        <v>506.2</v>
      </c>
      <c r="I134" s="6">
        <v>646.1</v>
      </c>
      <c r="J134" s="6">
        <v>619.1</v>
      </c>
      <c r="K134" s="6">
        <v>732.9</v>
      </c>
      <c r="L134">
        <v>723.2</v>
      </c>
      <c r="M134" s="6">
        <v>696</v>
      </c>
      <c r="N134">
        <v>700</v>
      </c>
      <c r="O134" s="6">
        <v>660.5</v>
      </c>
      <c r="P134" s="131">
        <v>585</v>
      </c>
      <c r="Q134">
        <v>650.70000000000005</v>
      </c>
      <c r="R134">
        <v>652</v>
      </c>
      <c r="S134">
        <v>676.3</v>
      </c>
      <c r="T134">
        <v>707.1</v>
      </c>
      <c r="U134">
        <v>738.3</v>
      </c>
      <c r="V134">
        <v>697.7</v>
      </c>
      <c r="W134">
        <v>715.5</v>
      </c>
      <c r="X134">
        <v>725.9</v>
      </c>
      <c r="Y134">
        <v>601.5</v>
      </c>
      <c r="Z134">
        <v>701</v>
      </c>
      <c r="AA134">
        <v>689.7</v>
      </c>
      <c r="AB134">
        <v>723.3</v>
      </c>
      <c r="AC134">
        <v>700.5</v>
      </c>
      <c r="AD134">
        <v>628.6</v>
      </c>
      <c r="AE134" s="232">
        <v>710.86980000000005</v>
      </c>
    </row>
    <row r="135" spans="1:31" x14ac:dyDescent="0.25">
      <c r="A135" t="s">
        <v>8</v>
      </c>
      <c r="B135">
        <v>1</v>
      </c>
      <c r="C135">
        <v>126</v>
      </c>
      <c r="D135">
        <v>740</v>
      </c>
      <c r="E135">
        <v>643</v>
      </c>
      <c r="F135" s="6">
        <v>604.70000000000005</v>
      </c>
      <c r="G135" s="2">
        <v>657.2</v>
      </c>
      <c r="H135">
        <v>701.5</v>
      </c>
      <c r="I135" s="6">
        <v>670.2</v>
      </c>
      <c r="J135" s="6">
        <v>662.6</v>
      </c>
      <c r="K135" s="6">
        <v>727.4</v>
      </c>
      <c r="L135">
        <v>673.5</v>
      </c>
      <c r="M135" s="6">
        <v>658</v>
      </c>
      <c r="N135">
        <v>694.3</v>
      </c>
      <c r="O135" s="6">
        <v>586.6</v>
      </c>
      <c r="P135" s="131">
        <v>187.2</v>
      </c>
      <c r="Q135">
        <v>22.8</v>
      </c>
      <c r="R135">
        <v>21.6</v>
      </c>
      <c r="S135">
        <v>219.2</v>
      </c>
      <c r="T135">
        <v>700</v>
      </c>
      <c r="U135">
        <v>708.2</v>
      </c>
      <c r="V135">
        <v>700.2</v>
      </c>
      <c r="W135">
        <v>740.3</v>
      </c>
      <c r="X135">
        <v>742.5</v>
      </c>
      <c r="Y135">
        <v>707.2</v>
      </c>
      <c r="Z135">
        <v>723.5</v>
      </c>
      <c r="AA135">
        <v>713.7</v>
      </c>
      <c r="AB135">
        <v>644.20000000000005</v>
      </c>
      <c r="AC135">
        <v>702.9</v>
      </c>
      <c r="AD135">
        <v>663</v>
      </c>
      <c r="AE135" s="232">
        <v>675.48580000000004</v>
      </c>
    </row>
    <row r="136" spans="1:31" x14ac:dyDescent="0.25">
      <c r="A136" t="s">
        <v>8</v>
      </c>
      <c r="B136">
        <v>1</v>
      </c>
      <c r="C136">
        <v>127</v>
      </c>
      <c r="D136">
        <v>703</v>
      </c>
      <c r="E136">
        <v>598</v>
      </c>
      <c r="F136" s="6">
        <v>670.8</v>
      </c>
      <c r="G136" s="2">
        <v>703.1</v>
      </c>
      <c r="H136">
        <v>690.5</v>
      </c>
      <c r="I136" s="6">
        <v>690</v>
      </c>
      <c r="J136" s="6">
        <v>719.2</v>
      </c>
      <c r="K136" s="6">
        <v>732.1</v>
      </c>
      <c r="L136">
        <v>734.3</v>
      </c>
      <c r="M136" s="6">
        <v>719</v>
      </c>
      <c r="N136">
        <v>739.9</v>
      </c>
      <c r="O136" s="6">
        <v>700.5</v>
      </c>
      <c r="P136" s="131">
        <v>642.5</v>
      </c>
      <c r="Q136">
        <v>710.7</v>
      </c>
      <c r="R136">
        <v>668.7</v>
      </c>
      <c r="S136">
        <v>729.7</v>
      </c>
      <c r="T136">
        <v>713.4</v>
      </c>
      <c r="U136">
        <v>740.8</v>
      </c>
      <c r="V136">
        <v>713</v>
      </c>
      <c r="W136">
        <v>743.2</v>
      </c>
      <c r="X136">
        <v>708.8</v>
      </c>
      <c r="Y136">
        <v>707.5</v>
      </c>
      <c r="Z136">
        <v>700</v>
      </c>
      <c r="AA136">
        <v>676.2</v>
      </c>
      <c r="AB136">
        <v>594.79999999999995</v>
      </c>
      <c r="AC136">
        <v>690.2</v>
      </c>
      <c r="AD136">
        <v>635.1</v>
      </c>
      <c r="AE136" s="232">
        <v>688.20140000000004</v>
      </c>
    </row>
    <row r="137" spans="1:31" x14ac:dyDescent="0.25">
      <c r="A137" t="s">
        <v>8</v>
      </c>
      <c r="B137">
        <v>1</v>
      </c>
      <c r="C137">
        <v>128</v>
      </c>
      <c r="D137">
        <v>713</v>
      </c>
      <c r="E137">
        <v>650</v>
      </c>
      <c r="F137" s="6">
        <v>673.5</v>
      </c>
      <c r="G137" s="2">
        <v>699.2</v>
      </c>
      <c r="H137">
        <v>659</v>
      </c>
      <c r="I137" s="6">
        <v>607</v>
      </c>
      <c r="J137" s="6">
        <v>710.1</v>
      </c>
      <c r="K137" s="6">
        <v>737.2</v>
      </c>
      <c r="L137">
        <v>735.4</v>
      </c>
      <c r="M137" s="6">
        <v>716</v>
      </c>
      <c r="N137">
        <v>726.3</v>
      </c>
      <c r="O137" s="6">
        <v>696.1</v>
      </c>
      <c r="P137" s="131">
        <v>392.4</v>
      </c>
      <c r="Q137">
        <v>680.3</v>
      </c>
      <c r="R137">
        <v>476.2</v>
      </c>
      <c r="S137">
        <v>655.8</v>
      </c>
      <c r="T137">
        <v>656</v>
      </c>
      <c r="U137">
        <v>691.1</v>
      </c>
      <c r="V137">
        <v>350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456.2</v>
      </c>
      <c r="AC137">
        <v>743.4</v>
      </c>
      <c r="AD137">
        <v>634</v>
      </c>
      <c r="AE137" s="232">
        <v>678.25279999999998</v>
      </c>
    </row>
    <row r="138" spans="1:31" x14ac:dyDescent="0.25">
      <c r="A138" t="s">
        <v>8</v>
      </c>
      <c r="B138">
        <v>1</v>
      </c>
      <c r="C138">
        <v>129</v>
      </c>
      <c r="D138">
        <v>461</v>
      </c>
      <c r="E138">
        <v>742</v>
      </c>
      <c r="F138" s="6">
        <v>695.9</v>
      </c>
      <c r="G138" s="2">
        <v>697.8</v>
      </c>
      <c r="H138">
        <v>681.5</v>
      </c>
      <c r="I138" s="6">
        <v>693.9</v>
      </c>
      <c r="J138" s="6">
        <v>719.4</v>
      </c>
      <c r="K138" s="6">
        <v>708.6</v>
      </c>
      <c r="L138">
        <v>735.6</v>
      </c>
      <c r="M138" s="6">
        <v>719</v>
      </c>
      <c r="N138">
        <v>737.4</v>
      </c>
      <c r="O138" s="6">
        <v>717.1</v>
      </c>
      <c r="P138" s="131">
        <v>593.6</v>
      </c>
      <c r="Q138">
        <v>742.9</v>
      </c>
      <c r="R138">
        <v>669.6</v>
      </c>
      <c r="S138">
        <v>721.1</v>
      </c>
      <c r="T138">
        <f>LinhrsIn!T139</f>
        <v>704.2</v>
      </c>
      <c r="U138">
        <v>739.3</v>
      </c>
      <c r="V138">
        <v>713.2</v>
      </c>
      <c r="W138">
        <v>743.8</v>
      </c>
      <c r="X138">
        <v>740</v>
      </c>
      <c r="Y138">
        <v>636.5</v>
      </c>
      <c r="Z138">
        <v>723.3</v>
      </c>
      <c r="AA138">
        <f>LinhrsIn!AA139</f>
        <v>710.3</v>
      </c>
      <c r="AB138">
        <f>LinhrsIn!AB139</f>
        <v>742.9</v>
      </c>
      <c r="AC138">
        <v>741.6</v>
      </c>
      <c r="AD138">
        <v>666.4</v>
      </c>
      <c r="AE138" s="232">
        <v>731.32450000000006</v>
      </c>
    </row>
    <row r="139" spans="1:31" x14ac:dyDescent="0.25">
      <c r="A139" t="s">
        <v>8</v>
      </c>
      <c r="B139">
        <v>1</v>
      </c>
      <c r="C139">
        <v>130</v>
      </c>
      <c r="D139">
        <v>735</v>
      </c>
      <c r="E139">
        <v>639</v>
      </c>
      <c r="F139" s="6">
        <v>671.7</v>
      </c>
      <c r="G139" s="2">
        <v>655.20000000000005</v>
      </c>
      <c r="H139">
        <v>263.2</v>
      </c>
      <c r="I139" s="6">
        <v>583.4</v>
      </c>
      <c r="J139" s="6">
        <v>642.4</v>
      </c>
      <c r="K139" s="6">
        <v>705</v>
      </c>
      <c r="L139">
        <v>701.3</v>
      </c>
      <c r="M139" s="6">
        <v>714</v>
      </c>
      <c r="N139">
        <v>691.9</v>
      </c>
      <c r="O139" s="6">
        <v>650.1</v>
      </c>
      <c r="P139" s="131">
        <v>641.29999999999995</v>
      </c>
      <c r="Q139">
        <v>685.8</v>
      </c>
      <c r="R139">
        <v>669.8</v>
      </c>
      <c r="S139">
        <v>743.1</v>
      </c>
      <c r="T139">
        <v>489.1</v>
      </c>
      <c r="U139">
        <v>496.7</v>
      </c>
      <c r="V139">
        <v>654.1</v>
      </c>
      <c r="W139">
        <v>695.8</v>
      </c>
      <c r="X139">
        <v>733.9</v>
      </c>
      <c r="Y139">
        <v>655.29999999999995</v>
      </c>
      <c r="Z139">
        <v>709</v>
      </c>
      <c r="AA139">
        <v>653.20000000000005</v>
      </c>
      <c r="AB139">
        <v>629.6</v>
      </c>
      <c r="AC139">
        <v>739</v>
      </c>
      <c r="AD139">
        <v>561.1</v>
      </c>
      <c r="AE139" s="232">
        <v>730.1309</v>
      </c>
    </row>
    <row r="140" spans="1:31" x14ac:dyDescent="0.25">
      <c r="A140" t="s">
        <v>8</v>
      </c>
      <c r="B140">
        <v>1</v>
      </c>
      <c r="C140">
        <v>131</v>
      </c>
      <c r="D140">
        <v>510</v>
      </c>
      <c r="E140">
        <v>743</v>
      </c>
      <c r="F140" s="6">
        <v>695</v>
      </c>
      <c r="G140" s="2">
        <v>706.5</v>
      </c>
      <c r="H140">
        <v>400</v>
      </c>
      <c r="I140" s="6">
        <v>0.3</v>
      </c>
      <c r="J140" s="6">
        <v>237.8</v>
      </c>
      <c r="K140" s="6">
        <v>736</v>
      </c>
      <c r="L140">
        <v>733.5</v>
      </c>
      <c r="M140" s="6">
        <v>718.7</v>
      </c>
      <c r="N140">
        <v>740.1</v>
      </c>
      <c r="O140" s="6">
        <v>714.3</v>
      </c>
      <c r="P140" s="131">
        <v>707.4</v>
      </c>
      <c r="Q140">
        <v>655</v>
      </c>
      <c r="R140">
        <v>669.6</v>
      </c>
      <c r="S140">
        <v>742.7</v>
      </c>
      <c r="T140">
        <v>704.1</v>
      </c>
      <c r="U140">
        <v>738.7</v>
      </c>
      <c r="V140">
        <v>701.9</v>
      </c>
      <c r="W140">
        <v>743.8</v>
      </c>
      <c r="X140">
        <v>739.2</v>
      </c>
      <c r="Y140">
        <v>707.5</v>
      </c>
      <c r="Z140">
        <v>715.5</v>
      </c>
      <c r="AA140">
        <v>717.8</v>
      </c>
      <c r="AB140">
        <v>712.9</v>
      </c>
      <c r="AC140">
        <v>725.6</v>
      </c>
      <c r="AD140">
        <v>660.5</v>
      </c>
      <c r="AE140" s="232">
        <v>719.32950000000005</v>
      </c>
    </row>
    <row r="141" spans="1:31" x14ac:dyDescent="0.25">
      <c r="A141" t="s">
        <v>8</v>
      </c>
      <c r="B141">
        <v>1</v>
      </c>
      <c r="C141">
        <v>132</v>
      </c>
      <c r="D141">
        <v>740</v>
      </c>
      <c r="E141">
        <v>736</v>
      </c>
      <c r="F141" s="6">
        <v>694.6</v>
      </c>
      <c r="G141" s="2">
        <v>687.7</v>
      </c>
      <c r="H141">
        <v>507.1</v>
      </c>
      <c r="I141" s="6">
        <v>520.79999999999995</v>
      </c>
      <c r="J141" s="6">
        <v>719.5</v>
      </c>
      <c r="K141" s="6">
        <v>592.1</v>
      </c>
      <c r="L141" s="83">
        <v>725</v>
      </c>
      <c r="M141" s="6">
        <v>718.8</v>
      </c>
      <c r="N141">
        <v>628.70000000000005</v>
      </c>
      <c r="O141" s="6">
        <v>717.5</v>
      </c>
      <c r="P141" s="131">
        <v>503.2</v>
      </c>
      <c r="Q141">
        <v>740.2</v>
      </c>
      <c r="R141">
        <v>669.7</v>
      </c>
      <c r="S141">
        <v>737.2</v>
      </c>
      <c r="T141">
        <v>707.4</v>
      </c>
      <c r="U141">
        <v>677.5</v>
      </c>
      <c r="V141">
        <v>693.9</v>
      </c>
      <c r="W141">
        <v>667.2</v>
      </c>
      <c r="X141">
        <v>580</v>
      </c>
      <c r="Y141">
        <v>615</v>
      </c>
      <c r="Z141">
        <v>685.7</v>
      </c>
      <c r="AA141">
        <v>698</v>
      </c>
      <c r="AB141">
        <v>741</v>
      </c>
      <c r="AC141">
        <v>742.8</v>
      </c>
      <c r="AD141">
        <v>666.4</v>
      </c>
      <c r="AE141" s="232">
        <v>723.07560000000001</v>
      </c>
    </row>
    <row r="142" spans="1:31" x14ac:dyDescent="0.25">
      <c r="A142" t="s">
        <v>8</v>
      </c>
      <c r="B142">
        <v>1</v>
      </c>
      <c r="C142">
        <v>133</v>
      </c>
      <c r="D142">
        <v>570</v>
      </c>
      <c r="E142">
        <v>497</v>
      </c>
      <c r="F142" s="6">
        <v>691.7</v>
      </c>
      <c r="G142" s="2">
        <v>706.8</v>
      </c>
      <c r="H142">
        <v>239.1</v>
      </c>
      <c r="I142" s="6">
        <v>0</v>
      </c>
      <c r="J142" s="6">
        <v>1.1000000000000001</v>
      </c>
      <c r="K142" s="6">
        <v>568.29999999999995</v>
      </c>
      <c r="L142">
        <v>677.5</v>
      </c>
      <c r="M142" s="6">
        <v>712.3</v>
      </c>
      <c r="N142">
        <v>722.4</v>
      </c>
      <c r="O142" s="6">
        <v>706.5</v>
      </c>
      <c r="P142" s="131">
        <v>458.3</v>
      </c>
      <c r="Q142">
        <v>492.6</v>
      </c>
      <c r="R142">
        <v>470.4</v>
      </c>
      <c r="S142">
        <v>743.1</v>
      </c>
      <c r="T142">
        <v>676.2</v>
      </c>
      <c r="U142">
        <v>740</v>
      </c>
      <c r="V142">
        <v>689.9</v>
      </c>
      <c r="W142">
        <v>733.3</v>
      </c>
      <c r="X142">
        <f>LinhrsIn!X143</f>
        <v>716.2</v>
      </c>
      <c r="Y142">
        <v>700.6</v>
      </c>
      <c r="Z142">
        <v>735.6</v>
      </c>
      <c r="AA142">
        <v>719.8</v>
      </c>
      <c r="AB142">
        <v>729.1</v>
      </c>
      <c r="AC142">
        <v>732.4</v>
      </c>
      <c r="AD142">
        <v>666.6</v>
      </c>
      <c r="AE142" s="232">
        <v>703.82060000000001</v>
      </c>
    </row>
    <row r="143" spans="1:31" x14ac:dyDescent="0.25">
      <c r="A143" t="s">
        <v>8</v>
      </c>
      <c r="B143">
        <v>1</v>
      </c>
      <c r="C143">
        <v>134</v>
      </c>
      <c r="D143">
        <v>736</v>
      </c>
      <c r="E143">
        <v>735</v>
      </c>
      <c r="F143" s="6">
        <v>693.1</v>
      </c>
      <c r="G143" s="2">
        <v>708.3</v>
      </c>
      <c r="H143">
        <v>672.3</v>
      </c>
      <c r="I143" s="6">
        <v>671.5</v>
      </c>
      <c r="J143" s="6">
        <v>718.6</v>
      </c>
      <c r="K143" s="6">
        <v>711.9</v>
      </c>
      <c r="L143">
        <v>721.3</v>
      </c>
      <c r="M143" s="6">
        <v>694.1</v>
      </c>
      <c r="N143">
        <v>730.7</v>
      </c>
      <c r="O143" s="6">
        <v>719.9</v>
      </c>
      <c r="P143" s="131">
        <v>741.5</v>
      </c>
      <c r="Q143">
        <v>737.1</v>
      </c>
      <c r="R143">
        <v>643.5</v>
      </c>
      <c r="S143">
        <v>635.79999999999995</v>
      </c>
      <c r="T143">
        <v>705.2</v>
      </c>
      <c r="U143">
        <v>742.2</v>
      </c>
      <c r="V143">
        <v>698</v>
      </c>
      <c r="W143">
        <v>722.3</v>
      </c>
      <c r="X143">
        <v>638.29999999999995</v>
      </c>
      <c r="Y143">
        <v>324.60000000000002</v>
      </c>
      <c r="Z143">
        <v>743.6</v>
      </c>
      <c r="AA143">
        <v>719.8</v>
      </c>
      <c r="AB143">
        <v>743.7</v>
      </c>
      <c r="AC143">
        <v>739.6</v>
      </c>
      <c r="AD143">
        <v>667.6</v>
      </c>
      <c r="AE143" s="232">
        <v>729.82860000000005</v>
      </c>
    </row>
    <row r="144" spans="1:31" x14ac:dyDescent="0.25">
      <c r="A144" t="s">
        <v>8</v>
      </c>
      <c r="B144">
        <v>1</v>
      </c>
      <c r="C144">
        <v>135</v>
      </c>
      <c r="D144">
        <v>393</v>
      </c>
      <c r="E144">
        <v>685</v>
      </c>
      <c r="F144" s="6">
        <v>684</v>
      </c>
      <c r="G144" s="2">
        <v>683.8</v>
      </c>
      <c r="H144">
        <v>673.7</v>
      </c>
      <c r="I144" s="6">
        <v>616</v>
      </c>
      <c r="J144" s="6">
        <v>692.2</v>
      </c>
      <c r="K144" s="6">
        <v>492.9</v>
      </c>
      <c r="L144" s="83">
        <v>731.5</v>
      </c>
      <c r="M144" s="6">
        <v>708.2</v>
      </c>
      <c r="N144">
        <v>736.7</v>
      </c>
      <c r="O144" s="6">
        <v>426.4</v>
      </c>
      <c r="P144" s="131">
        <v>353.8</v>
      </c>
      <c r="Q144">
        <v>162.9</v>
      </c>
      <c r="R144">
        <v>93</v>
      </c>
      <c r="S144">
        <v>732.5</v>
      </c>
      <c r="T144">
        <v>682.5</v>
      </c>
      <c r="U144">
        <v>739.5</v>
      </c>
      <c r="V144">
        <v>701.9</v>
      </c>
      <c r="W144">
        <v>735.4</v>
      </c>
      <c r="X144">
        <v>733.4</v>
      </c>
      <c r="Y144">
        <v>626.29999999999995</v>
      </c>
      <c r="Z144">
        <v>743.2</v>
      </c>
      <c r="AA144">
        <v>719.5</v>
      </c>
      <c r="AB144">
        <v>700.2</v>
      </c>
      <c r="AC144">
        <v>737.2</v>
      </c>
      <c r="AD144">
        <v>668.3</v>
      </c>
      <c r="AE144" s="232">
        <v>729.84609999999998</v>
      </c>
    </row>
    <row r="145" spans="1:31" x14ac:dyDescent="0.25">
      <c r="A145" t="s">
        <v>8</v>
      </c>
      <c r="B145">
        <v>1</v>
      </c>
      <c r="C145">
        <v>136</v>
      </c>
      <c r="D145">
        <v>742</v>
      </c>
      <c r="E145">
        <v>742</v>
      </c>
      <c r="F145" s="6">
        <v>695.9</v>
      </c>
      <c r="G145" s="2">
        <v>710.1</v>
      </c>
      <c r="H145">
        <v>670.7</v>
      </c>
      <c r="I145" s="6">
        <v>639.29999999999995</v>
      </c>
      <c r="J145" s="6">
        <v>719.6</v>
      </c>
      <c r="K145" s="6">
        <v>737.9</v>
      </c>
      <c r="L145">
        <v>737.8</v>
      </c>
      <c r="M145" s="6">
        <v>719.3</v>
      </c>
      <c r="N145">
        <v>739.9</v>
      </c>
      <c r="O145" s="6">
        <v>720</v>
      </c>
      <c r="P145" s="131">
        <v>726.9</v>
      </c>
      <c r="Q145">
        <v>742.5</v>
      </c>
      <c r="R145">
        <v>611.29999999999995</v>
      </c>
      <c r="S145">
        <v>721.5</v>
      </c>
      <c r="T145">
        <f>LinhrsIn!T146</f>
        <v>692.8</v>
      </c>
      <c r="U145">
        <v>127</v>
      </c>
      <c r="V145">
        <v>679.5</v>
      </c>
      <c r="W145">
        <v>742.9</v>
      </c>
      <c r="X145">
        <v>740.8</v>
      </c>
      <c r="Y145">
        <v>701.8</v>
      </c>
      <c r="Z145">
        <v>743.6</v>
      </c>
      <c r="AA145">
        <v>643.5</v>
      </c>
      <c r="AB145">
        <v>737.5</v>
      </c>
      <c r="AC145">
        <v>727.7</v>
      </c>
      <c r="AD145">
        <v>647.4</v>
      </c>
      <c r="AE145" s="232">
        <v>723.17550000000006</v>
      </c>
    </row>
    <row r="146" spans="1:31" x14ac:dyDescent="0.25">
      <c r="A146" t="s">
        <v>8</v>
      </c>
      <c r="B146">
        <v>1</v>
      </c>
      <c r="C146">
        <v>137</v>
      </c>
      <c r="D146">
        <v>600</v>
      </c>
      <c r="E146">
        <v>634</v>
      </c>
      <c r="F146" s="6">
        <v>695.7</v>
      </c>
      <c r="G146" s="2">
        <v>710.3</v>
      </c>
      <c r="H146">
        <v>672.8</v>
      </c>
      <c r="I146" s="6">
        <v>670.4</v>
      </c>
      <c r="J146" s="6">
        <v>719.6</v>
      </c>
      <c r="K146" s="6">
        <v>730.8</v>
      </c>
      <c r="L146">
        <v>713.4</v>
      </c>
      <c r="M146" s="6">
        <v>719.1</v>
      </c>
      <c r="N146">
        <v>621.1</v>
      </c>
      <c r="O146" s="6">
        <v>719.6</v>
      </c>
      <c r="P146" s="131">
        <v>726.1</v>
      </c>
      <c r="Q146">
        <v>688.6</v>
      </c>
      <c r="R146">
        <v>664.3</v>
      </c>
      <c r="S146">
        <v>742.9</v>
      </c>
      <c r="T146">
        <v>618.29999999999995</v>
      </c>
      <c r="U146">
        <v>76.599999999999994</v>
      </c>
      <c r="V146">
        <v>700.6</v>
      </c>
      <c r="W146">
        <v>738.2</v>
      </c>
      <c r="X146">
        <v>733.3</v>
      </c>
      <c r="Y146">
        <v>679.1</v>
      </c>
      <c r="Z146">
        <v>688.6</v>
      </c>
      <c r="AA146">
        <v>719.8</v>
      </c>
      <c r="AB146">
        <v>666.1</v>
      </c>
      <c r="AC146">
        <v>718.7</v>
      </c>
      <c r="AD146">
        <v>667.2</v>
      </c>
      <c r="AE146" s="232">
        <v>729.9606</v>
      </c>
    </row>
    <row r="147" spans="1:31" x14ac:dyDescent="0.25">
      <c r="A147" t="s">
        <v>8</v>
      </c>
      <c r="B147">
        <v>1</v>
      </c>
      <c r="C147">
        <v>138</v>
      </c>
      <c r="D147">
        <v>740</v>
      </c>
      <c r="E147">
        <v>737</v>
      </c>
      <c r="F147" s="6">
        <v>683.6</v>
      </c>
      <c r="G147" s="2">
        <v>700.4</v>
      </c>
      <c r="H147">
        <v>673.9</v>
      </c>
      <c r="I147" s="6">
        <v>710.5</v>
      </c>
      <c r="J147" s="6">
        <v>707.5</v>
      </c>
      <c r="K147" s="6">
        <v>740.8</v>
      </c>
      <c r="L147">
        <v>734.7</v>
      </c>
      <c r="M147" s="6">
        <v>718.6</v>
      </c>
      <c r="N147">
        <v>734.6</v>
      </c>
      <c r="O147" s="6">
        <v>679</v>
      </c>
      <c r="P147" s="131">
        <v>743.8</v>
      </c>
      <c r="Q147">
        <v>739.6</v>
      </c>
      <c r="R147">
        <v>546</v>
      </c>
      <c r="S147">
        <v>721.7</v>
      </c>
      <c r="T147">
        <v>586.1</v>
      </c>
      <c r="U147">
        <v>732.8</v>
      </c>
      <c r="V147">
        <v>704.3</v>
      </c>
      <c r="W147">
        <v>742.1</v>
      </c>
      <c r="X147">
        <v>741.2</v>
      </c>
      <c r="Y147">
        <v>706.9</v>
      </c>
      <c r="Z147">
        <v>725.3</v>
      </c>
      <c r="AA147">
        <v>708.9</v>
      </c>
      <c r="AB147">
        <v>738.5</v>
      </c>
      <c r="AC147">
        <v>740.6</v>
      </c>
      <c r="AD147">
        <v>650.79999999999995</v>
      </c>
      <c r="AE147" s="232">
        <v>729.51700000000005</v>
      </c>
    </row>
    <row r="148" spans="1:31" x14ac:dyDescent="0.25">
      <c r="A148" t="s">
        <v>8</v>
      </c>
      <c r="B148">
        <v>1</v>
      </c>
      <c r="C148">
        <v>139</v>
      </c>
      <c r="D148">
        <v>718</v>
      </c>
      <c r="E148">
        <v>655</v>
      </c>
      <c r="F148" s="6">
        <v>503.6</v>
      </c>
      <c r="G148" s="2">
        <v>696.3</v>
      </c>
      <c r="H148">
        <v>691.5</v>
      </c>
      <c r="I148" s="6">
        <v>738.8</v>
      </c>
      <c r="J148" s="6">
        <v>702</v>
      </c>
      <c r="K148" s="6">
        <v>733.1</v>
      </c>
      <c r="L148">
        <v>708.3</v>
      </c>
      <c r="M148" s="6">
        <v>716.4</v>
      </c>
      <c r="N148">
        <v>691.3</v>
      </c>
      <c r="O148" s="6">
        <v>691.4</v>
      </c>
      <c r="P148" s="131">
        <v>673.1</v>
      </c>
      <c r="Q148">
        <v>723.7</v>
      </c>
      <c r="R148">
        <f>LinhrsIn!R149</f>
        <v>743.2</v>
      </c>
      <c r="S148">
        <v>742.7</v>
      </c>
      <c r="T148">
        <v>651.70000000000005</v>
      </c>
      <c r="U148">
        <v>737.3</v>
      </c>
      <c r="V148">
        <v>697.1</v>
      </c>
      <c r="W148">
        <v>722.7</v>
      </c>
      <c r="X148">
        <v>626.29999999999995</v>
      </c>
      <c r="Y148">
        <v>705</v>
      </c>
      <c r="Z148">
        <v>733.8</v>
      </c>
      <c r="AA148">
        <v>714.3</v>
      </c>
      <c r="AB148">
        <v>743.7</v>
      </c>
      <c r="AC148">
        <v>742.5</v>
      </c>
      <c r="AD148">
        <v>660</v>
      </c>
      <c r="AE148" s="232">
        <v>718.79610000000002</v>
      </c>
    </row>
    <row r="149" spans="1:31" x14ac:dyDescent="0.25">
      <c r="A149" t="s">
        <v>8</v>
      </c>
      <c r="B149">
        <v>1</v>
      </c>
      <c r="C149">
        <v>140</v>
      </c>
      <c r="D149">
        <v>448</v>
      </c>
      <c r="E149">
        <v>701</v>
      </c>
      <c r="F149" s="6">
        <v>695.6</v>
      </c>
      <c r="G149" s="2">
        <v>703.6</v>
      </c>
      <c r="H149">
        <v>608.4</v>
      </c>
      <c r="I149" s="6">
        <v>641.4</v>
      </c>
      <c r="J149" s="6">
        <v>690.4</v>
      </c>
      <c r="K149" s="6">
        <v>732.7</v>
      </c>
      <c r="L149">
        <v>594.9</v>
      </c>
      <c r="M149" s="6">
        <v>701.5</v>
      </c>
      <c r="N149">
        <v>430</v>
      </c>
      <c r="O149" s="6">
        <v>712.1</v>
      </c>
      <c r="P149" s="131">
        <v>743.1</v>
      </c>
      <c r="Q149">
        <v>742.5</v>
      </c>
      <c r="R149">
        <v>616.6</v>
      </c>
      <c r="S149">
        <v>725.6</v>
      </c>
      <c r="T149">
        <v>712.1</v>
      </c>
      <c r="U149">
        <v>734.2</v>
      </c>
      <c r="V149">
        <v>713.5</v>
      </c>
      <c r="W149">
        <v>727.9</v>
      </c>
      <c r="X149">
        <v>730.3</v>
      </c>
      <c r="Y149">
        <v>707.5</v>
      </c>
      <c r="Z149">
        <v>741.8</v>
      </c>
      <c r="AA149">
        <v>719.8</v>
      </c>
      <c r="AB149">
        <v>743.7</v>
      </c>
      <c r="AC149">
        <v>733.3</v>
      </c>
      <c r="AD149">
        <v>663.4</v>
      </c>
      <c r="AE149" s="232">
        <v>723.49970000000008</v>
      </c>
    </row>
    <row r="150" spans="1:31" x14ac:dyDescent="0.25">
      <c r="A150" t="s">
        <v>8</v>
      </c>
      <c r="B150">
        <v>1</v>
      </c>
      <c r="C150">
        <v>141</v>
      </c>
      <c r="D150">
        <v>737</v>
      </c>
      <c r="E150">
        <v>739</v>
      </c>
      <c r="F150" s="6">
        <v>690.7</v>
      </c>
      <c r="G150" s="2">
        <v>709.7</v>
      </c>
      <c r="H150">
        <v>216</v>
      </c>
      <c r="I150" s="6">
        <v>642.6</v>
      </c>
      <c r="J150" s="6">
        <v>696.4</v>
      </c>
      <c r="K150" s="6">
        <v>742.5</v>
      </c>
      <c r="L150">
        <v>715.4</v>
      </c>
      <c r="M150" s="6">
        <v>714.7</v>
      </c>
      <c r="N150">
        <v>739.9</v>
      </c>
      <c r="O150" s="6">
        <v>715.9</v>
      </c>
      <c r="P150" s="131">
        <v>742.8</v>
      </c>
      <c r="Q150">
        <v>741.3</v>
      </c>
      <c r="R150">
        <v>659.1</v>
      </c>
      <c r="S150">
        <v>741.9</v>
      </c>
      <c r="T150">
        <v>571.5</v>
      </c>
      <c r="U150">
        <v>734.4</v>
      </c>
      <c r="V150">
        <v>716.6</v>
      </c>
      <c r="W150">
        <v>632.9</v>
      </c>
      <c r="X150">
        <v>739.9</v>
      </c>
      <c r="Y150">
        <v>704.7</v>
      </c>
      <c r="Z150">
        <v>743.3</v>
      </c>
      <c r="AA150">
        <v>702.6</v>
      </c>
      <c r="AB150">
        <v>743.7</v>
      </c>
      <c r="AC150">
        <v>640.70000000000005</v>
      </c>
      <c r="AD150">
        <v>645.29999999999995</v>
      </c>
      <c r="AE150" s="232">
        <v>722.09140000000002</v>
      </c>
    </row>
    <row r="151" spans="1:31" x14ac:dyDescent="0.25">
      <c r="A151" t="s">
        <v>8</v>
      </c>
      <c r="B151">
        <v>1</v>
      </c>
      <c r="C151">
        <v>142</v>
      </c>
      <c r="D151">
        <v>633</v>
      </c>
      <c r="E151">
        <v>427</v>
      </c>
      <c r="F151" s="6">
        <v>525.6</v>
      </c>
      <c r="G151" s="2">
        <v>706.8</v>
      </c>
      <c r="H151">
        <v>654.9</v>
      </c>
      <c r="I151" s="6">
        <v>657.3</v>
      </c>
      <c r="J151" s="6">
        <v>719.6</v>
      </c>
      <c r="K151" s="6">
        <v>740.4</v>
      </c>
      <c r="L151">
        <v>576.29999999999995</v>
      </c>
      <c r="M151" s="6">
        <v>697.4</v>
      </c>
      <c r="N151">
        <v>738</v>
      </c>
      <c r="O151" s="6">
        <v>507.6</v>
      </c>
      <c r="P151" s="131">
        <v>743.5</v>
      </c>
      <c r="Q151">
        <v>240.5</v>
      </c>
      <c r="R151">
        <v>30</v>
      </c>
      <c r="S151">
        <v>742.9</v>
      </c>
      <c r="T151">
        <v>706.2</v>
      </c>
      <c r="U151">
        <v>732.2</v>
      </c>
      <c r="V151">
        <v>712.7</v>
      </c>
      <c r="W151">
        <v>588.20000000000005</v>
      </c>
      <c r="X151">
        <v>742.9</v>
      </c>
      <c r="Y151">
        <v>705</v>
      </c>
      <c r="Z151">
        <v>722.9</v>
      </c>
      <c r="AA151">
        <v>675.8</v>
      </c>
      <c r="AB151">
        <v>681.5</v>
      </c>
      <c r="AC151">
        <v>667.3</v>
      </c>
      <c r="AD151">
        <v>663.6</v>
      </c>
      <c r="AE151" s="232">
        <v>727.4425</v>
      </c>
    </row>
    <row r="152" spans="1:31" x14ac:dyDescent="0.25">
      <c r="A152" t="s">
        <v>8</v>
      </c>
      <c r="B152">
        <v>1</v>
      </c>
      <c r="C152">
        <v>143</v>
      </c>
      <c r="D152">
        <v>683</v>
      </c>
      <c r="E152">
        <v>732</v>
      </c>
      <c r="F152" s="6">
        <v>478.3</v>
      </c>
      <c r="G152" s="2">
        <v>703</v>
      </c>
      <c r="H152">
        <v>682.5</v>
      </c>
      <c r="I152" s="6">
        <v>723</v>
      </c>
      <c r="J152" s="6">
        <v>719.5</v>
      </c>
      <c r="K152" s="6">
        <v>739</v>
      </c>
      <c r="L152">
        <v>725</v>
      </c>
      <c r="M152" s="6">
        <v>716.3</v>
      </c>
      <c r="N152">
        <v>740.6</v>
      </c>
      <c r="O152" s="6">
        <v>719.9</v>
      </c>
      <c r="P152" s="131">
        <v>523.20000000000005</v>
      </c>
      <c r="Q152">
        <v>741.1</v>
      </c>
      <c r="R152">
        <v>516</v>
      </c>
      <c r="S152">
        <v>633.79999999999995</v>
      </c>
      <c r="T152">
        <v>705.9</v>
      </c>
      <c r="U152">
        <v>736.7</v>
      </c>
      <c r="V152">
        <v>711.9</v>
      </c>
      <c r="W152">
        <v>738.6</v>
      </c>
      <c r="X152">
        <f>303.4+350+81</f>
        <v>734.4</v>
      </c>
      <c r="Y152">
        <v>59.6</v>
      </c>
      <c r="Z152">
        <v>0</v>
      </c>
      <c r="AA152">
        <v>0.2</v>
      </c>
      <c r="AB152">
        <v>0</v>
      </c>
      <c r="AC152">
        <v>170</v>
      </c>
      <c r="AD152">
        <v>618.20000000000005</v>
      </c>
      <c r="AE152" s="232">
        <v>707.65890000000002</v>
      </c>
    </row>
    <row r="153" spans="1:31" x14ac:dyDescent="0.25">
      <c r="A153" t="s">
        <v>8</v>
      </c>
      <c r="B153">
        <v>1</v>
      </c>
      <c r="C153">
        <v>144</v>
      </c>
      <c r="D153">
        <v>673</v>
      </c>
      <c r="E153">
        <v>740</v>
      </c>
      <c r="F153" s="6">
        <v>695.9</v>
      </c>
      <c r="G153" s="2">
        <v>700</v>
      </c>
      <c r="H153">
        <v>608.70000000000005</v>
      </c>
      <c r="I153" s="6">
        <v>728</v>
      </c>
      <c r="J153" s="6">
        <v>665.2</v>
      </c>
      <c r="K153" s="6">
        <v>688.1</v>
      </c>
      <c r="L153">
        <v>741.5</v>
      </c>
      <c r="M153" s="6">
        <v>717.3</v>
      </c>
      <c r="N153">
        <v>741.2</v>
      </c>
      <c r="O153" s="6">
        <v>719.9</v>
      </c>
      <c r="P153" s="131">
        <v>715.7</v>
      </c>
      <c r="Q153">
        <v>742.9</v>
      </c>
      <c r="R153">
        <v>576.5</v>
      </c>
      <c r="S153">
        <v>718.2</v>
      </c>
      <c r="T153">
        <v>675.6</v>
      </c>
      <c r="U153">
        <v>737.6</v>
      </c>
      <c r="V153">
        <f>LinhrsIn!V154</f>
        <v>713.4</v>
      </c>
      <c r="W153">
        <v>743.8</v>
      </c>
      <c r="X153">
        <f>307.3+350+81</f>
        <v>738.3</v>
      </c>
      <c r="Y153">
        <v>703.2</v>
      </c>
      <c r="Z153">
        <v>718.6</v>
      </c>
      <c r="AA153">
        <v>682.8</v>
      </c>
      <c r="AB153">
        <v>735.1</v>
      </c>
      <c r="AC153">
        <v>743</v>
      </c>
      <c r="AD153">
        <v>666.3</v>
      </c>
      <c r="AE153" s="232">
        <v>690.46280000000002</v>
      </c>
    </row>
    <row r="154" spans="1:31" x14ac:dyDescent="0.25">
      <c r="A154" t="s">
        <v>8</v>
      </c>
      <c r="B154">
        <v>1</v>
      </c>
      <c r="C154">
        <v>145</v>
      </c>
      <c r="D154">
        <v>603</v>
      </c>
      <c r="E154">
        <v>640</v>
      </c>
      <c r="F154" s="6">
        <v>672.4</v>
      </c>
      <c r="G154" s="2">
        <v>671.8</v>
      </c>
      <c r="H154">
        <v>611.70000000000005</v>
      </c>
      <c r="I154" s="6">
        <v>654.70000000000005</v>
      </c>
      <c r="J154" s="6">
        <v>681</v>
      </c>
      <c r="K154" s="6">
        <v>723.4</v>
      </c>
      <c r="L154">
        <v>730.3</v>
      </c>
      <c r="M154" s="6">
        <v>712.8</v>
      </c>
      <c r="N154">
        <v>740.4</v>
      </c>
      <c r="O154" s="6">
        <v>637.9</v>
      </c>
      <c r="P154" s="131">
        <v>667.4</v>
      </c>
      <c r="Q154">
        <v>742.9</v>
      </c>
      <c r="R154">
        <v>420.6</v>
      </c>
      <c r="S154">
        <v>709.3</v>
      </c>
      <c r="T154">
        <v>622.6</v>
      </c>
      <c r="U154">
        <v>705.8</v>
      </c>
      <c r="V154">
        <v>673.6</v>
      </c>
      <c r="W154">
        <v>713.4</v>
      </c>
      <c r="X154">
        <f>307.3+339+67</f>
        <v>713.3</v>
      </c>
      <c r="Y154">
        <v>674.7</v>
      </c>
      <c r="Z154">
        <v>728.6</v>
      </c>
      <c r="AA154">
        <v>719.9</v>
      </c>
      <c r="AB154">
        <v>738.5</v>
      </c>
      <c r="AC154">
        <v>742.7</v>
      </c>
      <c r="AD154">
        <v>668</v>
      </c>
      <c r="AE154" s="232">
        <v>705.8931</v>
      </c>
    </row>
    <row r="155" spans="1:31" x14ac:dyDescent="0.25">
      <c r="A155" t="s">
        <v>8</v>
      </c>
      <c r="B155">
        <v>1</v>
      </c>
      <c r="C155">
        <v>146</v>
      </c>
      <c r="D155">
        <v>687</v>
      </c>
      <c r="E155">
        <v>739</v>
      </c>
      <c r="F155" s="6">
        <v>693.4</v>
      </c>
      <c r="G155" s="2">
        <v>701.9</v>
      </c>
      <c r="H155">
        <v>637.5</v>
      </c>
      <c r="I155" s="6">
        <v>743.8</v>
      </c>
      <c r="J155" s="6">
        <v>714.7</v>
      </c>
      <c r="K155" s="6">
        <v>738.7</v>
      </c>
      <c r="L155">
        <v>739.1</v>
      </c>
      <c r="M155" s="6">
        <v>694.8</v>
      </c>
      <c r="N155">
        <v>739</v>
      </c>
      <c r="O155" s="6">
        <v>673.6</v>
      </c>
      <c r="P155" s="131">
        <v>708.2</v>
      </c>
      <c r="Q155">
        <v>740.5</v>
      </c>
      <c r="R155">
        <v>664</v>
      </c>
      <c r="S155">
        <v>743.2</v>
      </c>
      <c r="T155">
        <v>683.5</v>
      </c>
      <c r="U155">
        <v>678.6</v>
      </c>
      <c r="V155">
        <v>606.20000000000005</v>
      </c>
      <c r="W155">
        <v>743.2</v>
      </c>
      <c r="X155">
        <f>LinhrsIn!X156</f>
        <v>736.6</v>
      </c>
      <c r="Y155">
        <v>708.7</v>
      </c>
      <c r="Z155">
        <v>730.7</v>
      </c>
      <c r="AA155">
        <v>704.2</v>
      </c>
      <c r="AB155">
        <v>738.7</v>
      </c>
      <c r="AC155">
        <v>742.2</v>
      </c>
      <c r="AD155">
        <v>654.20000000000005</v>
      </c>
      <c r="AE155" s="232">
        <v>715.56720000000007</v>
      </c>
    </row>
    <row r="156" spans="1:31" x14ac:dyDescent="0.25">
      <c r="A156" t="s">
        <v>8</v>
      </c>
      <c r="B156">
        <v>1</v>
      </c>
      <c r="C156">
        <v>147</v>
      </c>
      <c r="D156">
        <v>512</v>
      </c>
      <c r="E156">
        <v>730</v>
      </c>
      <c r="F156" s="6">
        <v>694.1</v>
      </c>
      <c r="G156" s="2">
        <v>671.1</v>
      </c>
      <c r="H156">
        <v>615</v>
      </c>
      <c r="I156" s="6">
        <v>499.1</v>
      </c>
      <c r="J156" s="6">
        <v>689.8</v>
      </c>
      <c r="K156" s="6">
        <v>718.6</v>
      </c>
      <c r="L156">
        <v>722.7</v>
      </c>
      <c r="M156" s="6">
        <v>712</v>
      </c>
      <c r="N156">
        <v>737.9</v>
      </c>
      <c r="O156" s="6">
        <v>712.3</v>
      </c>
      <c r="P156" s="131">
        <v>428.3</v>
      </c>
      <c r="Q156">
        <v>147.80000000000001</v>
      </c>
      <c r="R156">
        <v>602.20000000000005</v>
      </c>
      <c r="S156">
        <v>716.3</v>
      </c>
      <c r="T156">
        <v>700</v>
      </c>
      <c r="U156">
        <v>630.20000000000005</v>
      </c>
      <c r="V156">
        <f>497.6+220</f>
        <v>717.6</v>
      </c>
      <c r="W156">
        <v>742.2</v>
      </c>
      <c r="X156">
        <f>307.3+350+81</f>
        <v>738.3</v>
      </c>
      <c r="Y156">
        <v>707.8</v>
      </c>
      <c r="Z156">
        <v>740.7</v>
      </c>
      <c r="AA156">
        <v>690.6</v>
      </c>
      <c r="AB156">
        <v>738</v>
      </c>
      <c r="AC156">
        <v>743.2</v>
      </c>
      <c r="AD156">
        <v>647.70000000000005</v>
      </c>
      <c r="AE156" s="232">
        <v>683.97329999999999</v>
      </c>
    </row>
    <row r="157" spans="1:31" x14ac:dyDescent="0.25">
      <c r="A157" t="s">
        <v>8</v>
      </c>
      <c r="B157">
        <v>1</v>
      </c>
      <c r="C157">
        <v>148</v>
      </c>
      <c r="D157">
        <v>183</v>
      </c>
      <c r="E157">
        <v>478</v>
      </c>
      <c r="F157" s="6">
        <v>478.8</v>
      </c>
      <c r="G157" s="2">
        <v>673.5</v>
      </c>
      <c r="H157">
        <v>585.70000000000005</v>
      </c>
      <c r="I157" s="6">
        <v>726.2</v>
      </c>
      <c r="J157" s="6">
        <v>686.2</v>
      </c>
      <c r="K157" s="6">
        <v>723.4</v>
      </c>
      <c r="L157">
        <v>735.6</v>
      </c>
      <c r="M157" s="6">
        <v>710.3</v>
      </c>
      <c r="N157">
        <v>741.7</v>
      </c>
      <c r="O157" s="6">
        <v>719.9</v>
      </c>
      <c r="P157" s="131">
        <v>679.1</v>
      </c>
      <c r="Q157">
        <v>731.6</v>
      </c>
      <c r="R157">
        <v>589.1</v>
      </c>
      <c r="S157">
        <v>743.1</v>
      </c>
      <c r="T157">
        <v>710.1</v>
      </c>
      <c r="U157">
        <v>742.4</v>
      </c>
      <c r="V157">
        <v>314.60000000000002</v>
      </c>
      <c r="W157">
        <v>0</v>
      </c>
      <c r="X157">
        <v>0.7</v>
      </c>
      <c r="Y157">
        <v>0</v>
      </c>
      <c r="Z157">
        <v>0</v>
      </c>
      <c r="AA157">
        <v>0</v>
      </c>
      <c r="AB157">
        <v>449.6</v>
      </c>
      <c r="AC157">
        <v>741.9</v>
      </c>
      <c r="AD157">
        <v>669</v>
      </c>
      <c r="AE157" s="232">
        <v>599.08199999999999</v>
      </c>
    </row>
    <row r="158" spans="1:31" x14ac:dyDescent="0.25">
      <c r="A158" t="s">
        <v>8</v>
      </c>
      <c r="B158">
        <v>1</v>
      </c>
      <c r="C158">
        <v>149</v>
      </c>
      <c r="D158">
        <v>715</v>
      </c>
      <c r="E158">
        <v>729</v>
      </c>
      <c r="F158" s="6">
        <v>665.6</v>
      </c>
      <c r="G158" s="2">
        <v>687.6</v>
      </c>
      <c r="H158">
        <v>626.79999999999995</v>
      </c>
      <c r="I158" s="6">
        <v>728.6</v>
      </c>
      <c r="J158" s="6">
        <v>719</v>
      </c>
      <c r="K158" s="6">
        <v>735.9</v>
      </c>
      <c r="L158">
        <v>738.8</v>
      </c>
      <c r="M158" s="6">
        <v>716.3</v>
      </c>
      <c r="N158">
        <v>728</v>
      </c>
      <c r="O158" s="6">
        <v>163.30000000000001</v>
      </c>
      <c r="P158" s="131">
        <v>418.3</v>
      </c>
      <c r="Q158">
        <v>703.5</v>
      </c>
      <c r="R158">
        <v>610.79999999999995</v>
      </c>
      <c r="S158">
        <v>743.3</v>
      </c>
      <c r="T158">
        <v>683.4</v>
      </c>
      <c r="U158">
        <v>705.6</v>
      </c>
      <c r="V158">
        <v>690.5</v>
      </c>
      <c r="W158">
        <v>668.5</v>
      </c>
      <c r="X158">
        <v>58</v>
      </c>
      <c r="Y158">
        <v>412.8</v>
      </c>
      <c r="Z158">
        <v>690.1</v>
      </c>
      <c r="AA158">
        <f>LinhrsIn!AA159</f>
        <v>710.6</v>
      </c>
      <c r="AB158">
        <f>LinhrsIn!AB159</f>
        <v>737.8</v>
      </c>
      <c r="AC158">
        <v>742</v>
      </c>
      <c r="AD158">
        <v>655.8</v>
      </c>
      <c r="AE158" s="232">
        <v>724.24779999999998</v>
      </c>
    </row>
    <row r="159" spans="1:31" x14ac:dyDescent="0.25">
      <c r="A159" t="s">
        <v>8</v>
      </c>
      <c r="B159">
        <v>1</v>
      </c>
      <c r="C159">
        <v>150</v>
      </c>
      <c r="D159">
        <v>479</v>
      </c>
      <c r="E159">
        <v>714</v>
      </c>
      <c r="F159" s="6">
        <v>683.2</v>
      </c>
      <c r="G159" s="2">
        <v>623.6</v>
      </c>
      <c r="H159">
        <v>429.2</v>
      </c>
      <c r="I159" s="6">
        <v>639.79999999999995</v>
      </c>
      <c r="J159" s="6">
        <v>667.5</v>
      </c>
      <c r="K159" s="6">
        <v>687</v>
      </c>
      <c r="L159">
        <v>618</v>
      </c>
      <c r="M159" s="6">
        <v>712.9</v>
      </c>
      <c r="N159">
        <v>727.7</v>
      </c>
      <c r="O159" s="6">
        <v>693</v>
      </c>
      <c r="P159" s="131">
        <v>599.9</v>
      </c>
      <c r="Q159">
        <v>721.4</v>
      </c>
      <c r="R159">
        <v>620.5</v>
      </c>
      <c r="S159">
        <v>674.9</v>
      </c>
      <c r="T159">
        <v>686.9</v>
      </c>
      <c r="U159">
        <v>712.1</v>
      </c>
      <c r="V159">
        <v>541.20000000000005</v>
      </c>
      <c r="W159">
        <v>715.7</v>
      </c>
      <c r="X159">
        <f>306.5+350+67</f>
        <v>723.5</v>
      </c>
      <c r="Y159">
        <v>701.8</v>
      </c>
      <c r="Z159">
        <v>739.1</v>
      </c>
      <c r="AA159">
        <v>719.9</v>
      </c>
      <c r="AB159">
        <v>638.29999999999995</v>
      </c>
      <c r="AC159">
        <v>739.4</v>
      </c>
      <c r="AD159">
        <v>660.4</v>
      </c>
      <c r="AE159" s="232">
        <v>708.79750000000001</v>
      </c>
    </row>
    <row r="160" spans="1:31" x14ac:dyDescent="0.25">
      <c r="A160" t="s">
        <v>8</v>
      </c>
      <c r="B160">
        <v>1</v>
      </c>
      <c r="C160">
        <v>151</v>
      </c>
      <c r="D160">
        <v>676</v>
      </c>
      <c r="E160">
        <v>719</v>
      </c>
      <c r="F160" s="6">
        <v>671.6</v>
      </c>
      <c r="G160" s="2">
        <v>701.3</v>
      </c>
      <c r="H160">
        <v>246.2</v>
      </c>
      <c r="I160" s="6">
        <v>720.3</v>
      </c>
      <c r="J160" s="6">
        <v>719.3</v>
      </c>
      <c r="K160" s="6">
        <v>744</v>
      </c>
      <c r="L160">
        <v>738.8</v>
      </c>
      <c r="M160" s="6">
        <v>717.5</v>
      </c>
      <c r="N160">
        <v>727</v>
      </c>
      <c r="O160" s="6">
        <v>689.2</v>
      </c>
      <c r="P160" s="131">
        <v>718.8</v>
      </c>
      <c r="Q160">
        <v>742.8</v>
      </c>
      <c r="R160">
        <v>645.79999999999995</v>
      </c>
      <c r="S160">
        <v>699.1</v>
      </c>
      <c r="T160">
        <v>704</v>
      </c>
      <c r="U160">
        <v>729.5</v>
      </c>
      <c r="V160">
        <v>688.3</v>
      </c>
      <c r="W160">
        <v>702.8</v>
      </c>
      <c r="X160">
        <f>165.2+350+81</f>
        <v>596.20000000000005</v>
      </c>
      <c r="Y160">
        <v>642.29999999999995</v>
      </c>
      <c r="Z160">
        <v>720.4</v>
      </c>
      <c r="AA160">
        <v>714.1</v>
      </c>
      <c r="AB160">
        <v>738.2</v>
      </c>
      <c r="AC160">
        <v>739</v>
      </c>
      <c r="AD160">
        <v>664.2</v>
      </c>
      <c r="AE160" s="232">
        <v>728.55190000000005</v>
      </c>
    </row>
    <row r="161" spans="1:31" x14ac:dyDescent="0.25">
      <c r="A161" t="s">
        <v>8</v>
      </c>
      <c r="B161">
        <v>1</v>
      </c>
      <c r="C161">
        <v>152</v>
      </c>
      <c r="D161">
        <v>710</v>
      </c>
      <c r="E161">
        <v>668</v>
      </c>
      <c r="F161" s="6">
        <v>665.9</v>
      </c>
      <c r="G161" s="2">
        <v>689.7</v>
      </c>
      <c r="H161">
        <v>618.1</v>
      </c>
      <c r="I161" s="6">
        <v>657.9</v>
      </c>
      <c r="J161" s="6">
        <v>717.8</v>
      </c>
      <c r="K161" s="6">
        <v>739.4</v>
      </c>
      <c r="L161">
        <v>721.5</v>
      </c>
      <c r="M161" s="6">
        <v>716.7</v>
      </c>
      <c r="N161">
        <v>742.2</v>
      </c>
      <c r="O161" s="6">
        <v>708.7</v>
      </c>
      <c r="P161" s="131">
        <v>484.2</v>
      </c>
      <c r="Q161">
        <v>653.4</v>
      </c>
      <c r="R161">
        <v>143.4</v>
      </c>
      <c r="S161">
        <v>697.1</v>
      </c>
      <c r="T161">
        <v>704.3</v>
      </c>
      <c r="U161">
        <v>739.6</v>
      </c>
      <c r="V161">
        <v>706.7</v>
      </c>
      <c r="W161">
        <v>728</v>
      </c>
      <c r="X161">
        <f>307.3+350+75</f>
        <v>732.3</v>
      </c>
      <c r="Y161">
        <v>689.3</v>
      </c>
      <c r="Z161">
        <v>740.6</v>
      </c>
      <c r="AA161">
        <v>719.9</v>
      </c>
      <c r="AB161">
        <v>731.7</v>
      </c>
      <c r="AC161">
        <v>726.3</v>
      </c>
      <c r="AD161">
        <v>643</v>
      </c>
      <c r="AE161" s="232">
        <v>723.76970000000006</v>
      </c>
    </row>
    <row r="162" spans="1:31" x14ac:dyDescent="0.25">
      <c r="A162" t="s">
        <v>8</v>
      </c>
      <c r="B162">
        <v>1</v>
      </c>
      <c r="C162">
        <v>153</v>
      </c>
      <c r="D162">
        <v>332</v>
      </c>
      <c r="E162">
        <v>689</v>
      </c>
      <c r="F162" s="6">
        <v>679.9</v>
      </c>
      <c r="G162" s="2">
        <v>702.9</v>
      </c>
      <c r="H162">
        <v>680</v>
      </c>
      <c r="I162" s="6">
        <v>743.3</v>
      </c>
      <c r="J162" s="6">
        <v>691.7</v>
      </c>
      <c r="K162" s="6">
        <v>724.3</v>
      </c>
      <c r="L162">
        <v>737.1</v>
      </c>
      <c r="M162" s="6">
        <v>715.3</v>
      </c>
      <c r="N162">
        <v>741.2</v>
      </c>
      <c r="O162" s="6">
        <v>719.8</v>
      </c>
      <c r="P162" s="131">
        <v>717.3</v>
      </c>
      <c r="Q162">
        <v>693.8</v>
      </c>
      <c r="R162">
        <v>663.6</v>
      </c>
      <c r="S162">
        <v>688.2</v>
      </c>
      <c r="T162">
        <v>649.4</v>
      </c>
      <c r="U162">
        <v>731.9</v>
      </c>
      <c r="V162">
        <v>486.7</v>
      </c>
      <c r="W162">
        <v>26.9</v>
      </c>
      <c r="X162">
        <v>0.9</v>
      </c>
      <c r="Y162">
        <v>621.9</v>
      </c>
      <c r="Z162">
        <v>738.4</v>
      </c>
      <c r="AA162">
        <v>720</v>
      </c>
      <c r="AB162">
        <v>738.5</v>
      </c>
      <c r="AC162">
        <v>717.4</v>
      </c>
      <c r="AD162">
        <v>668</v>
      </c>
      <c r="AE162" s="232">
        <v>606.92579999999998</v>
      </c>
    </row>
    <row r="163" spans="1:31" x14ac:dyDescent="0.25">
      <c r="A163" t="s">
        <v>8</v>
      </c>
      <c r="B163">
        <v>1</v>
      </c>
      <c r="C163">
        <v>154</v>
      </c>
      <c r="D163">
        <v>509</v>
      </c>
      <c r="E163">
        <v>729</v>
      </c>
      <c r="F163" s="6">
        <v>644.70000000000005</v>
      </c>
      <c r="G163" s="2">
        <v>636.29999999999995</v>
      </c>
      <c r="H163">
        <v>587.6</v>
      </c>
      <c r="I163" s="6">
        <v>715.2</v>
      </c>
      <c r="J163" s="6">
        <v>634.4</v>
      </c>
      <c r="K163" s="6">
        <v>730.8</v>
      </c>
      <c r="L163">
        <v>724.7</v>
      </c>
      <c r="M163" s="6">
        <v>718.7</v>
      </c>
      <c r="N163">
        <v>735.4</v>
      </c>
      <c r="O163" s="6">
        <v>698.9</v>
      </c>
      <c r="P163" s="131">
        <v>727.7</v>
      </c>
      <c r="Q163">
        <v>739.5</v>
      </c>
      <c r="R163">
        <v>547.4</v>
      </c>
      <c r="S163">
        <v>699.8</v>
      </c>
      <c r="T163">
        <v>675.6</v>
      </c>
      <c r="U163">
        <v>694.8</v>
      </c>
      <c r="V163">
        <v>700.6</v>
      </c>
      <c r="W163">
        <v>741.6</v>
      </c>
      <c r="X163">
        <v>740</v>
      </c>
      <c r="Y163">
        <v>703.7</v>
      </c>
      <c r="Z163">
        <v>743.6</v>
      </c>
      <c r="AA163">
        <v>719.9</v>
      </c>
      <c r="AB163">
        <v>728.8</v>
      </c>
      <c r="AC163">
        <v>741</v>
      </c>
      <c r="AD163">
        <v>668.7</v>
      </c>
      <c r="AE163" s="232">
        <v>638.72969999999998</v>
      </c>
    </row>
    <row r="164" spans="1:31" x14ac:dyDescent="0.25">
      <c r="A164" t="s">
        <v>8</v>
      </c>
      <c r="B164">
        <v>1</v>
      </c>
      <c r="C164">
        <v>155</v>
      </c>
      <c r="D164">
        <v>691</v>
      </c>
      <c r="E164">
        <v>713</v>
      </c>
      <c r="F164" s="6">
        <v>693.1</v>
      </c>
      <c r="G164" s="2">
        <v>668.3</v>
      </c>
      <c r="H164">
        <v>624.20000000000005</v>
      </c>
      <c r="I164" s="6">
        <v>721.9</v>
      </c>
      <c r="J164" s="6">
        <v>719.7</v>
      </c>
      <c r="K164" s="6">
        <v>741.8</v>
      </c>
      <c r="L164">
        <v>736.9</v>
      </c>
      <c r="M164" s="6">
        <v>716.8</v>
      </c>
      <c r="N164">
        <v>735.3</v>
      </c>
      <c r="O164" s="6">
        <v>603.9</v>
      </c>
      <c r="P164" s="131">
        <v>505.7</v>
      </c>
      <c r="Q164">
        <v>311.3</v>
      </c>
      <c r="R164">
        <v>367.8</v>
      </c>
      <c r="S164">
        <v>574.6</v>
      </c>
      <c r="T164">
        <f>LinhrsIn!T165</f>
        <v>712.3</v>
      </c>
      <c r="U164">
        <v>735.8</v>
      </c>
      <c r="V164">
        <v>708.9</v>
      </c>
      <c r="W164">
        <v>545.29999999999995</v>
      </c>
      <c r="X164">
        <v>0</v>
      </c>
      <c r="Y164">
        <v>0</v>
      </c>
      <c r="Z164">
        <v>491.5</v>
      </c>
      <c r="AA164">
        <v>713.3</v>
      </c>
      <c r="AB164">
        <v>738.7</v>
      </c>
      <c r="AC164">
        <v>744</v>
      </c>
      <c r="AD164">
        <v>667.3</v>
      </c>
      <c r="AE164" s="232">
        <v>727.48670000000004</v>
      </c>
    </row>
    <row r="165" spans="1:31" x14ac:dyDescent="0.25">
      <c r="A165" t="s">
        <v>8</v>
      </c>
      <c r="B165">
        <v>1</v>
      </c>
      <c r="C165">
        <v>156</v>
      </c>
      <c r="D165">
        <v>737</v>
      </c>
      <c r="E165">
        <v>743</v>
      </c>
      <c r="F165" s="6">
        <v>695.4</v>
      </c>
      <c r="G165" s="2">
        <v>670.6</v>
      </c>
      <c r="H165">
        <v>609.6</v>
      </c>
      <c r="I165" s="6">
        <v>640.6</v>
      </c>
      <c r="J165" s="6">
        <v>221.9</v>
      </c>
      <c r="K165" s="6">
        <v>725.7</v>
      </c>
      <c r="L165">
        <v>738.7</v>
      </c>
      <c r="M165" s="6">
        <v>718.7</v>
      </c>
      <c r="N165">
        <v>743.6</v>
      </c>
      <c r="O165" s="6">
        <v>720</v>
      </c>
      <c r="P165" s="131">
        <v>743.9</v>
      </c>
      <c r="Q165">
        <v>742.7</v>
      </c>
      <c r="R165">
        <v>664.6</v>
      </c>
      <c r="S165">
        <v>742.6</v>
      </c>
      <c r="T165">
        <v>712.7</v>
      </c>
      <c r="U165">
        <f>522.3+200</f>
        <v>722.3</v>
      </c>
      <c r="V165">
        <v>708.3</v>
      </c>
      <c r="W165">
        <v>742.1</v>
      </c>
      <c r="X165">
        <v>737</v>
      </c>
      <c r="Y165">
        <v>708.4</v>
      </c>
      <c r="Z165">
        <v>734.5</v>
      </c>
      <c r="AA165">
        <v>633.29999999999995</v>
      </c>
      <c r="AB165">
        <v>733.8</v>
      </c>
      <c r="AC165">
        <v>743.1</v>
      </c>
      <c r="AD165">
        <v>618.1</v>
      </c>
      <c r="AE165" s="232">
        <v>722.01640000000009</v>
      </c>
    </row>
    <row r="166" spans="1:31" x14ac:dyDescent="0.25">
      <c r="A166" t="s">
        <v>8</v>
      </c>
      <c r="B166">
        <v>1</v>
      </c>
      <c r="C166">
        <v>157</v>
      </c>
      <c r="D166">
        <v>739</v>
      </c>
      <c r="E166">
        <v>738</v>
      </c>
      <c r="F166" s="6">
        <v>695.6</v>
      </c>
      <c r="G166" s="2">
        <v>701.4</v>
      </c>
      <c r="H166">
        <v>624.9</v>
      </c>
      <c r="I166" s="6">
        <v>290.39999999999998</v>
      </c>
      <c r="J166" s="6">
        <v>1.5</v>
      </c>
      <c r="K166" s="6">
        <v>0</v>
      </c>
      <c r="L166">
        <v>0.9</v>
      </c>
      <c r="M166" s="6">
        <v>283.7</v>
      </c>
      <c r="N166">
        <v>711.8</v>
      </c>
      <c r="O166" s="6">
        <v>719.7</v>
      </c>
      <c r="P166" s="131">
        <v>737.9</v>
      </c>
      <c r="Q166">
        <v>742.7</v>
      </c>
      <c r="R166">
        <v>642.9</v>
      </c>
      <c r="S166">
        <v>667.3</v>
      </c>
      <c r="T166">
        <v>689.9</v>
      </c>
      <c r="U166">
        <v>679.6</v>
      </c>
      <c r="V166">
        <f>LinhrsIn!V167</f>
        <v>711.9</v>
      </c>
      <c r="W166">
        <v>741.6</v>
      </c>
      <c r="X166">
        <v>717.7</v>
      </c>
      <c r="Y166">
        <v>698.9</v>
      </c>
      <c r="Z166">
        <v>708.9</v>
      </c>
      <c r="AA166">
        <v>699.4</v>
      </c>
      <c r="AB166">
        <v>730.6</v>
      </c>
      <c r="AC166">
        <v>677.4</v>
      </c>
      <c r="AD166">
        <v>664.7</v>
      </c>
      <c r="AE166" s="232">
        <v>721.02170000000001</v>
      </c>
    </row>
    <row r="167" spans="1:31" x14ac:dyDescent="0.25">
      <c r="A167" t="s">
        <v>8</v>
      </c>
      <c r="B167">
        <v>1</v>
      </c>
      <c r="C167">
        <v>158</v>
      </c>
      <c r="D167">
        <v>729</v>
      </c>
      <c r="E167">
        <v>715</v>
      </c>
      <c r="F167" s="6">
        <v>694.3</v>
      </c>
      <c r="G167" s="2">
        <v>682.2</v>
      </c>
      <c r="H167">
        <v>567.6</v>
      </c>
      <c r="I167" s="6">
        <v>735.4</v>
      </c>
      <c r="J167" s="6">
        <v>709.5</v>
      </c>
      <c r="K167" s="6">
        <v>735.5</v>
      </c>
      <c r="L167">
        <v>739.1</v>
      </c>
      <c r="M167" s="6">
        <v>697</v>
      </c>
      <c r="N167">
        <v>730.4</v>
      </c>
      <c r="O167" s="6">
        <v>690.2</v>
      </c>
      <c r="P167" s="131">
        <v>630.70000000000005</v>
      </c>
      <c r="Q167">
        <v>452.7</v>
      </c>
      <c r="R167">
        <v>628.70000000000005</v>
      </c>
      <c r="S167">
        <v>743.3</v>
      </c>
      <c r="T167">
        <v>668.8</v>
      </c>
      <c r="U167">
        <v>591.4</v>
      </c>
      <c r="V167">
        <v>625.1</v>
      </c>
      <c r="W167">
        <v>743.4</v>
      </c>
      <c r="X167">
        <v>742.3</v>
      </c>
      <c r="Y167">
        <v>707.5</v>
      </c>
      <c r="Z167">
        <v>741.5</v>
      </c>
      <c r="AA167">
        <v>719.5</v>
      </c>
      <c r="AB167">
        <v>725.2</v>
      </c>
      <c r="AC167">
        <v>742.3</v>
      </c>
      <c r="AD167">
        <v>668</v>
      </c>
      <c r="AE167" s="232">
        <v>728.4067</v>
      </c>
    </row>
    <row r="168" spans="1:31" x14ac:dyDescent="0.25">
      <c r="A168" t="s">
        <v>8</v>
      </c>
      <c r="B168">
        <v>1</v>
      </c>
      <c r="C168">
        <v>159</v>
      </c>
      <c r="D168">
        <v>603</v>
      </c>
      <c r="E168">
        <v>741</v>
      </c>
      <c r="F168" s="6">
        <v>695.9</v>
      </c>
      <c r="G168" s="2">
        <v>701.2</v>
      </c>
      <c r="H168">
        <v>576.70000000000005</v>
      </c>
      <c r="I168" s="6">
        <v>710.6</v>
      </c>
      <c r="J168" s="6">
        <v>719.7</v>
      </c>
      <c r="K168" s="6">
        <v>734.8</v>
      </c>
      <c r="L168">
        <v>739.3</v>
      </c>
      <c r="M168" s="6">
        <v>719.7</v>
      </c>
      <c r="N168">
        <v>743.6</v>
      </c>
      <c r="O168" s="6">
        <v>719.9</v>
      </c>
      <c r="P168" s="131">
        <v>372.8</v>
      </c>
      <c r="Q168">
        <v>570.5</v>
      </c>
      <c r="R168">
        <v>665.4</v>
      </c>
      <c r="S168">
        <f>LinhrsIn!S169</f>
        <v>734.1</v>
      </c>
      <c r="T168">
        <f>LinhrsIn!T169</f>
        <v>697.8</v>
      </c>
      <c r="U168">
        <v>722.9</v>
      </c>
      <c r="V168">
        <f>LinhrsIn!V169</f>
        <v>709.1</v>
      </c>
      <c r="W168">
        <v>743.8</v>
      </c>
      <c r="X168">
        <v>674.4</v>
      </c>
      <c r="Y168">
        <v>708.7</v>
      </c>
      <c r="Z168">
        <v>743.4</v>
      </c>
      <c r="AA168">
        <v>719.9</v>
      </c>
      <c r="AB168">
        <v>731.9</v>
      </c>
      <c r="AC168">
        <v>728</v>
      </c>
      <c r="AD168">
        <v>650.20000000000005</v>
      </c>
      <c r="AE168" s="232">
        <v>547.72329999999999</v>
      </c>
    </row>
    <row r="169" spans="1:31" x14ac:dyDescent="0.25">
      <c r="A169" t="s">
        <v>8</v>
      </c>
      <c r="B169">
        <v>1</v>
      </c>
      <c r="C169">
        <v>160</v>
      </c>
      <c r="D169">
        <v>740</v>
      </c>
      <c r="E169">
        <v>731</v>
      </c>
      <c r="F169" s="6">
        <v>680.7</v>
      </c>
      <c r="G169" s="2">
        <v>703.6</v>
      </c>
      <c r="H169">
        <v>615.1</v>
      </c>
      <c r="I169" s="6">
        <v>661.8</v>
      </c>
      <c r="J169" s="6">
        <v>715.2</v>
      </c>
      <c r="K169" s="6">
        <v>734.4</v>
      </c>
      <c r="L169">
        <v>724.4</v>
      </c>
      <c r="M169" s="6">
        <v>710.2</v>
      </c>
      <c r="N169">
        <v>743.4</v>
      </c>
      <c r="O169" s="6">
        <v>719.9</v>
      </c>
      <c r="P169" s="131">
        <v>725.8</v>
      </c>
      <c r="Q169">
        <v>742.6</v>
      </c>
      <c r="R169">
        <v>664.4</v>
      </c>
      <c r="S169">
        <v>743.2</v>
      </c>
      <c r="T169">
        <v>714.3</v>
      </c>
      <c r="U169">
        <v>710.8</v>
      </c>
      <c r="V169">
        <v>666.3</v>
      </c>
      <c r="W169">
        <v>724.8</v>
      </c>
      <c r="X169">
        <v>733.2</v>
      </c>
      <c r="Y169">
        <v>703.9</v>
      </c>
      <c r="Z169">
        <v>701</v>
      </c>
      <c r="AA169">
        <v>618.5</v>
      </c>
      <c r="AB169">
        <v>737.6</v>
      </c>
      <c r="AC169">
        <v>741.3</v>
      </c>
      <c r="AD169">
        <v>661.2</v>
      </c>
      <c r="AE169" s="232">
        <v>728.28</v>
      </c>
    </row>
    <row r="170" spans="1:31" x14ac:dyDescent="0.25">
      <c r="A170" t="s">
        <v>8</v>
      </c>
      <c r="B170">
        <v>1</v>
      </c>
      <c r="C170">
        <v>161</v>
      </c>
      <c r="D170">
        <v>689</v>
      </c>
      <c r="E170">
        <v>722</v>
      </c>
      <c r="F170" s="6">
        <v>694.2</v>
      </c>
      <c r="G170" s="2">
        <v>652.9</v>
      </c>
      <c r="H170">
        <v>575</v>
      </c>
      <c r="I170" s="6">
        <v>611.79999999999995</v>
      </c>
      <c r="J170" s="6">
        <v>571.20000000000005</v>
      </c>
      <c r="K170" s="6">
        <v>707</v>
      </c>
      <c r="L170">
        <v>738.4</v>
      </c>
      <c r="M170" s="6">
        <v>719.3</v>
      </c>
      <c r="N170">
        <v>732.7</v>
      </c>
      <c r="O170" s="6">
        <v>685.9</v>
      </c>
      <c r="P170" s="131">
        <v>714.7</v>
      </c>
      <c r="Q170">
        <v>655.1</v>
      </c>
      <c r="R170">
        <v>605.29999999999995</v>
      </c>
      <c r="S170">
        <v>686.3</v>
      </c>
      <c r="T170">
        <v>669.7</v>
      </c>
      <c r="U170">
        <v>739</v>
      </c>
      <c r="V170">
        <v>682.4</v>
      </c>
      <c r="W170">
        <v>743.1</v>
      </c>
      <c r="X170">
        <v>737.1</v>
      </c>
      <c r="Y170">
        <v>709.3</v>
      </c>
      <c r="Z170">
        <v>743.4</v>
      </c>
      <c r="AA170">
        <v>719.9</v>
      </c>
      <c r="AB170">
        <v>735.9</v>
      </c>
      <c r="AC170">
        <v>729.3</v>
      </c>
      <c r="AD170">
        <v>635.1</v>
      </c>
      <c r="AE170" s="232">
        <v>660.71190000000001</v>
      </c>
    </row>
    <row r="171" spans="1:31" x14ac:dyDescent="0.25">
      <c r="A171" t="s">
        <v>8</v>
      </c>
      <c r="B171">
        <v>1</v>
      </c>
      <c r="C171">
        <v>162</v>
      </c>
      <c r="D171">
        <v>545</v>
      </c>
      <c r="E171">
        <v>737</v>
      </c>
      <c r="F171" s="6">
        <v>693.8</v>
      </c>
      <c r="G171" s="2">
        <v>703.3</v>
      </c>
      <c r="H171">
        <v>635</v>
      </c>
      <c r="I171" s="6">
        <v>743.5</v>
      </c>
      <c r="J171" s="6">
        <v>545.6</v>
      </c>
      <c r="K171" s="6">
        <v>736</v>
      </c>
      <c r="L171">
        <v>738.5</v>
      </c>
      <c r="M171" s="6">
        <v>719.6</v>
      </c>
      <c r="N171">
        <v>743.6</v>
      </c>
      <c r="O171" s="6">
        <v>719.4</v>
      </c>
      <c r="P171" s="131">
        <v>741.3</v>
      </c>
      <c r="Q171">
        <v>743</v>
      </c>
      <c r="R171">
        <v>664.9</v>
      </c>
      <c r="S171">
        <v>730.1</v>
      </c>
      <c r="T171">
        <v>646.70000000000005</v>
      </c>
      <c r="U171">
        <v>726.3</v>
      </c>
      <c r="V171">
        <v>711.6</v>
      </c>
      <c r="W171">
        <v>743.7</v>
      </c>
      <c r="X171">
        <v>728</v>
      </c>
      <c r="Y171">
        <v>709.2</v>
      </c>
      <c r="Z171">
        <v>743.4</v>
      </c>
      <c r="AA171">
        <v>708.4</v>
      </c>
      <c r="AB171">
        <v>730.4</v>
      </c>
      <c r="AC171">
        <v>744</v>
      </c>
      <c r="AD171">
        <v>664.7</v>
      </c>
      <c r="AE171" s="232">
        <v>709.40250000000003</v>
      </c>
    </row>
    <row r="172" spans="1:31" x14ac:dyDescent="0.25">
      <c r="A172" t="s">
        <v>8</v>
      </c>
      <c r="B172">
        <v>1</v>
      </c>
      <c r="C172">
        <v>163</v>
      </c>
      <c r="D172">
        <v>731</v>
      </c>
      <c r="E172">
        <v>731</v>
      </c>
      <c r="F172" s="6">
        <v>657.4</v>
      </c>
      <c r="G172" s="2">
        <v>606</v>
      </c>
      <c r="H172">
        <v>638.9</v>
      </c>
      <c r="I172" s="6">
        <v>728.9</v>
      </c>
      <c r="J172" s="6">
        <v>714</v>
      </c>
      <c r="K172" s="6">
        <v>735.3</v>
      </c>
      <c r="L172">
        <v>743.9</v>
      </c>
      <c r="M172" s="6">
        <v>719.7</v>
      </c>
      <c r="N172">
        <v>743.8</v>
      </c>
      <c r="O172" s="6">
        <v>719.9</v>
      </c>
      <c r="P172" s="131">
        <v>743.6</v>
      </c>
      <c r="Q172">
        <v>718.8</v>
      </c>
      <c r="R172">
        <v>664.6</v>
      </c>
      <c r="S172">
        <v>743.4</v>
      </c>
      <c r="T172">
        <v>706.9</v>
      </c>
      <c r="U172">
        <v>737.8</v>
      </c>
      <c r="V172">
        <f>LinhrsIn!V173</f>
        <v>712.8</v>
      </c>
      <c r="W172">
        <v>726.4</v>
      </c>
      <c r="X172">
        <v>688.4</v>
      </c>
      <c r="Y172">
        <v>579.70000000000005</v>
      </c>
      <c r="Z172">
        <v>188.8</v>
      </c>
      <c r="AA172">
        <v>670.1</v>
      </c>
      <c r="AB172">
        <v>738.8</v>
      </c>
      <c r="AC172">
        <v>740.4</v>
      </c>
      <c r="AD172">
        <v>668.6</v>
      </c>
      <c r="AE172" s="232">
        <v>659.44</v>
      </c>
    </row>
    <row r="173" spans="1:31" x14ac:dyDescent="0.25">
      <c r="A173" t="s">
        <v>8</v>
      </c>
      <c r="B173">
        <v>1</v>
      </c>
      <c r="C173">
        <v>164</v>
      </c>
      <c r="D173">
        <v>731</v>
      </c>
      <c r="E173">
        <v>730</v>
      </c>
      <c r="F173" s="6">
        <v>672.7</v>
      </c>
      <c r="G173" s="2">
        <v>701.5</v>
      </c>
      <c r="H173">
        <v>650.20000000000005</v>
      </c>
      <c r="I173" s="6">
        <v>742.6</v>
      </c>
      <c r="J173" s="6">
        <v>704.5</v>
      </c>
      <c r="K173" s="6">
        <v>735.8</v>
      </c>
      <c r="L173" s="83">
        <v>736.5</v>
      </c>
      <c r="M173" s="6">
        <v>712</v>
      </c>
      <c r="N173">
        <v>721.5</v>
      </c>
      <c r="O173" s="6">
        <v>583.5</v>
      </c>
      <c r="P173" s="131">
        <v>547.20000000000005</v>
      </c>
      <c r="Q173">
        <v>333.7</v>
      </c>
      <c r="R173">
        <v>455.6</v>
      </c>
      <c r="S173">
        <v>489.2</v>
      </c>
      <c r="T173">
        <v>680</v>
      </c>
      <c r="U173">
        <v>739.9</v>
      </c>
      <c r="V173">
        <f>LinhrsIn!V174</f>
        <v>716.4</v>
      </c>
      <c r="W173">
        <v>726.6</v>
      </c>
      <c r="X173">
        <v>737.1</v>
      </c>
      <c r="Y173">
        <v>708.3</v>
      </c>
      <c r="Z173">
        <v>717.4</v>
      </c>
      <c r="AA173">
        <v>720</v>
      </c>
      <c r="AB173">
        <v>713.2</v>
      </c>
      <c r="AC173">
        <v>614.1</v>
      </c>
      <c r="AD173">
        <v>667.3</v>
      </c>
      <c r="AE173" s="232">
        <v>725.75780000000009</v>
      </c>
    </row>
    <row r="174" spans="1:31" x14ac:dyDescent="0.25">
      <c r="A174" t="s">
        <v>8</v>
      </c>
      <c r="B174">
        <v>1</v>
      </c>
      <c r="C174">
        <v>165</v>
      </c>
      <c r="D174">
        <v>484</v>
      </c>
      <c r="E174">
        <v>728</v>
      </c>
      <c r="F174" s="6">
        <v>695.9</v>
      </c>
      <c r="G174" s="2">
        <v>654.4</v>
      </c>
      <c r="H174">
        <v>589.20000000000005</v>
      </c>
      <c r="I174" s="6">
        <v>723.8</v>
      </c>
      <c r="J174" s="6">
        <v>681.4</v>
      </c>
      <c r="K174" s="6">
        <v>735.9</v>
      </c>
      <c r="L174">
        <v>730.9</v>
      </c>
      <c r="M174" s="6">
        <v>717.7</v>
      </c>
      <c r="N174">
        <v>735.9</v>
      </c>
      <c r="O174" s="6">
        <v>603.4</v>
      </c>
      <c r="P174" s="131">
        <v>736.2</v>
      </c>
      <c r="Q174">
        <v>742.8</v>
      </c>
      <c r="R174">
        <v>647.79999999999995</v>
      </c>
      <c r="S174">
        <v>743.2</v>
      </c>
      <c r="T174">
        <f>LinhrsIn!T175</f>
        <v>701.6</v>
      </c>
      <c r="U174">
        <v>698</v>
      </c>
      <c r="V174">
        <v>712</v>
      </c>
      <c r="W174">
        <v>743.8</v>
      </c>
      <c r="X174">
        <v>742.8</v>
      </c>
      <c r="Y174">
        <v>709.4</v>
      </c>
      <c r="Z174">
        <v>743.4</v>
      </c>
      <c r="AA174">
        <v>679.2</v>
      </c>
      <c r="AB174">
        <v>738.8</v>
      </c>
      <c r="AC174">
        <v>743.9</v>
      </c>
      <c r="AD174">
        <v>666.2</v>
      </c>
      <c r="AE174" s="232">
        <v>698.91470000000004</v>
      </c>
    </row>
    <row r="175" spans="1:31" x14ac:dyDescent="0.25">
      <c r="A175" t="s">
        <v>8</v>
      </c>
      <c r="B175">
        <v>1</v>
      </c>
      <c r="C175">
        <v>166</v>
      </c>
      <c r="D175">
        <v>695</v>
      </c>
      <c r="E175">
        <v>721</v>
      </c>
      <c r="F175" s="6">
        <v>669.9</v>
      </c>
      <c r="G175" s="2">
        <v>629.70000000000005</v>
      </c>
      <c r="H175">
        <v>573.6</v>
      </c>
      <c r="I175" s="6">
        <v>705.5</v>
      </c>
      <c r="J175" s="6">
        <v>657.5</v>
      </c>
      <c r="K175" s="6">
        <v>680.2</v>
      </c>
      <c r="L175">
        <v>567.6</v>
      </c>
      <c r="M175" s="6">
        <v>689.9</v>
      </c>
      <c r="N175">
        <v>682.8</v>
      </c>
      <c r="O175" s="6">
        <v>616.9</v>
      </c>
      <c r="P175" s="131">
        <v>525.70000000000005</v>
      </c>
      <c r="Q175">
        <v>698.8</v>
      </c>
      <c r="R175">
        <v>18.600000000000001</v>
      </c>
      <c r="S175">
        <v>502.2</v>
      </c>
      <c r="T175">
        <v>604.79999999999995</v>
      </c>
      <c r="U175">
        <v>729.3</v>
      </c>
      <c r="V175">
        <v>662.1</v>
      </c>
      <c r="W175">
        <v>662.6</v>
      </c>
      <c r="X175">
        <v>710.2</v>
      </c>
      <c r="Y175">
        <v>701</v>
      </c>
      <c r="Z175">
        <v>733.2</v>
      </c>
      <c r="AA175">
        <v>700.8</v>
      </c>
      <c r="AB175">
        <v>735.9</v>
      </c>
      <c r="AC175">
        <v>743.9</v>
      </c>
      <c r="AD175">
        <v>638.1</v>
      </c>
      <c r="AE175" s="232">
        <v>719.41360000000009</v>
      </c>
    </row>
    <row r="176" spans="1:31" x14ac:dyDescent="0.25">
      <c r="A176" t="s">
        <v>8</v>
      </c>
      <c r="B176">
        <v>1</v>
      </c>
      <c r="C176">
        <v>167</v>
      </c>
      <c r="D176">
        <v>620</v>
      </c>
      <c r="E176">
        <v>576</v>
      </c>
      <c r="F176" s="6">
        <v>549.79999999999995</v>
      </c>
      <c r="G176" s="2">
        <v>600</v>
      </c>
      <c r="H176">
        <v>528.9</v>
      </c>
      <c r="I176" s="6">
        <v>688.8</v>
      </c>
      <c r="J176" s="6">
        <v>647.29999999999995</v>
      </c>
      <c r="K176" s="6">
        <v>695.4</v>
      </c>
      <c r="L176">
        <v>727.8</v>
      </c>
      <c r="M176" s="6">
        <v>707.4</v>
      </c>
      <c r="N176">
        <v>739.5</v>
      </c>
      <c r="O176" s="6">
        <v>688.6</v>
      </c>
      <c r="P176" s="131">
        <v>712</v>
      </c>
      <c r="Q176">
        <v>738.9</v>
      </c>
      <c r="R176">
        <v>631.5</v>
      </c>
      <c r="S176">
        <v>658.8</v>
      </c>
      <c r="T176">
        <v>679.5</v>
      </c>
      <c r="U176">
        <v>741.8</v>
      </c>
      <c r="V176">
        <v>694.8</v>
      </c>
      <c r="W176">
        <v>741.2</v>
      </c>
      <c r="X176">
        <v>741.8</v>
      </c>
      <c r="Y176">
        <v>705</v>
      </c>
      <c r="Z176">
        <v>740.1</v>
      </c>
      <c r="AA176">
        <v>719.8</v>
      </c>
      <c r="AB176">
        <v>726.2</v>
      </c>
      <c r="AC176">
        <v>731.6</v>
      </c>
      <c r="AD176">
        <v>666.2</v>
      </c>
      <c r="AE176" s="232">
        <v>727.84810000000004</v>
      </c>
    </row>
    <row r="177" spans="1:31" x14ac:dyDescent="0.25">
      <c r="A177" t="s">
        <v>8</v>
      </c>
      <c r="B177">
        <v>1</v>
      </c>
      <c r="C177">
        <v>168</v>
      </c>
      <c r="D177">
        <v>589</v>
      </c>
      <c r="E177">
        <v>741</v>
      </c>
      <c r="F177" s="6">
        <v>667</v>
      </c>
      <c r="G177" s="2">
        <v>634.70000000000005</v>
      </c>
      <c r="H177">
        <v>613.70000000000005</v>
      </c>
      <c r="I177" s="6">
        <v>743.9</v>
      </c>
      <c r="J177" s="6">
        <v>719.6</v>
      </c>
      <c r="K177" s="6">
        <v>736.1</v>
      </c>
      <c r="L177">
        <v>732.1</v>
      </c>
      <c r="M177" s="6">
        <v>718.9</v>
      </c>
      <c r="N177">
        <v>743.8</v>
      </c>
      <c r="O177" s="6">
        <v>719.9</v>
      </c>
      <c r="P177" s="131">
        <v>743.6</v>
      </c>
      <c r="Q177">
        <v>742.9</v>
      </c>
      <c r="R177">
        <v>433.4</v>
      </c>
      <c r="S177">
        <v>741</v>
      </c>
      <c r="T177">
        <v>693.2</v>
      </c>
      <c r="U177">
        <v>726.9</v>
      </c>
      <c r="V177">
        <v>682.1</v>
      </c>
      <c r="W177">
        <v>675.7</v>
      </c>
      <c r="X177">
        <v>642.9</v>
      </c>
      <c r="Y177">
        <v>708.6</v>
      </c>
      <c r="Z177">
        <v>736.4</v>
      </c>
      <c r="AA177">
        <v>719.8</v>
      </c>
      <c r="AB177">
        <v>738</v>
      </c>
      <c r="AC177">
        <v>743.8</v>
      </c>
      <c r="AD177">
        <v>651.29999999999995</v>
      </c>
      <c r="AE177" s="232">
        <v>714.0847</v>
      </c>
    </row>
    <row r="178" spans="1:31" x14ac:dyDescent="0.25">
      <c r="A178" t="s">
        <v>8</v>
      </c>
      <c r="B178">
        <v>1</v>
      </c>
      <c r="C178">
        <v>169</v>
      </c>
      <c r="D178">
        <v>728</v>
      </c>
      <c r="E178">
        <v>742</v>
      </c>
      <c r="F178" s="6">
        <v>690.4</v>
      </c>
      <c r="G178" s="2">
        <v>699.5</v>
      </c>
      <c r="H178">
        <v>594.70000000000005</v>
      </c>
      <c r="I178" s="6">
        <v>623.70000000000005</v>
      </c>
      <c r="J178" s="6">
        <v>678.1</v>
      </c>
      <c r="K178" s="6">
        <v>730.2</v>
      </c>
      <c r="L178">
        <v>738.1</v>
      </c>
      <c r="M178" s="6">
        <v>664.5</v>
      </c>
      <c r="N178">
        <v>702</v>
      </c>
      <c r="O178" s="6">
        <v>716.9</v>
      </c>
      <c r="P178" s="131">
        <v>735</v>
      </c>
      <c r="Q178">
        <v>743</v>
      </c>
      <c r="R178">
        <v>657.4</v>
      </c>
      <c r="S178">
        <v>713.4</v>
      </c>
      <c r="T178">
        <v>709.5</v>
      </c>
      <c r="U178">
        <v>722.4</v>
      </c>
      <c r="V178">
        <v>707.5</v>
      </c>
      <c r="W178">
        <v>717.2</v>
      </c>
      <c r="X178">
        <v>730.9</v>
      </c>
      <c r="Y178">
        <v>702.3</v>
      </c>
      <c r="Z178">
        <v>734.6</v>
      </c>
      <c r="AA178">
        <v>708.5</v>
      </c>
      <c r="AB178">
        <v>723</v>
      </c>
      <c r="AC178">
        <v>684.1</v>
      </c>
      <c r="AD178">
        <v>626.4</v>
      </c>
      <c r="AE178" s="232">
        <v>716.16470000000004</v>
      </c>
    </row>
    <row r="179" spans="1:31" x14ac:dyDescent="0.25">
      <c r="A179" t="s">
        <v>8</v>
      </c>
      <c r="B179">
        <v>1</v>
      </c>
      <c r="C179">
        <v>170</v>
      </c>
      <c r="D179">
        <v>633</v>
      </c>
      <c r="E179">
        <v>634</v>
      </c>
      <c r="F179" s="6">
        <v>695.2</v>
      </c>
      <c r="G179" s="2">
        <v>700.2</v>
      </c>
      <c r="H179">
        <v>619</v>
      </c>
      <c r="I179" s="6">
        <v>731.7</v>
      </c>
      <c r="J179" s="6">
        <v>714.1</v>
      </c>
      <c r="K179" s="6">
        <v>735.9</v>
      </c>
      <c r="L179">
        <v>738.5</v>
      </c>
      <c r="M179" s="6">
        <v>717.5</v>
      </c>
      <c r="N179">
        <v>741.4</v>
      </c>
      <c r="O179" s="6">
        <v>712</v>
      </c>
      <c r="P179" s="131">
        <v>657</v>
      </c>
      <c r="Q179">
        <v>674.3</v>
      </c>
      <c r="R179">
        <v>585.20000000000005</v>
      </c>
      <c r="S179">
        <v>743.3</v>
      </c>
      <c r="T179">
        <v>701.2</v>
      </c>
      <c r="U179">
        <v>739.6</v>
      </c>
      <c r="V179">
        <v>695.4</v>
      </c>
      <c r="W179">
        <v>741.7</v>
      </c>
      <c r="X179">
        <v>736</v>
      </c>
      <c r="Y179">
        <v>710.3</v>
      </c>
      <c r="Z179">
        <v>741.5</v>
      </c>
      <c r="AA179">
        <v>704.9</v>
      </c>
      <c r="AB179">
        <v>738.8</v>
      </c>
      <c r="AC179">
        <v>743.6</v>
      </c>
      <c r="AD179">
        <v>660.7</v>
      </c>
      <c r="AE179" s="232">
        <v>708.13420000000008</v>
      </c>
    </row>
    <row r="180" spans="1:31" x14ac:dyDescent="0.25">
      <c r="A180" t="s">
        <v>8</v>
      </c>
      <c r="B180">
        <v>1</v>
      </c>
      <c r="C180">
        <v>171</v>
      </c>
      <c r="D180">
        <v>735</v>
      </c>
      <c r="E180">
        <v>737</v>
      </c>
      <c r="F180" s="6">
        <v>678</v>
      </c>
      <c r="G180" s="2">
        <v>656.9</v>
      </c>
      <c r="H180">
        <v>555.29999999999995</v>
      </c>
      <c r="I180" s="6">
        <v>743.9</v>
      </c>
      <c r="J180" s="6">
        <v>652.70000000000005</v>
      </c>
      <c r="K180" s="6">
        <v>731.9</v>
      </c>
      <c r="L180">
        <v>738.8</v>
      </c>
      <c r="M180" s="6">
        <v>712.1</v>
      </c>
      <c r="N180">
        <v>729.3</v>
      </c>
      <c r="O180" s="6">
        <v>638.1</v>
      </c>
      <c r="P180" s="131">
        <v>710.7</v>
      </c>
      <c r="Q180">
        <v>581.4</v>
      </c>
      <c r="R180">
        <v>487.2</v>
      </c>
      <c r="S180">
        <v>723.1</v>
      </c>
      <c r="T180">
        <v>683.8</v>
      </c>
      <c r="U180">
        <v>730.9</v>
      </c>
      <c r="V180">
        <v>543.70000000000005</v>
      </c>
      <c r="W180">
        <v>741.4</v>
      </c>
      <c r="X180">
        <v>739.3</v>
      </c>
      <c r="Y180">
        <v>705.5</v>
      </c>
      <c r="Z180">
        <v>738.8</v>
      </c>
      <c r="AA180">
        <v>716.9</v>
      </c>
      <c r="AB180">
        <v>737.5</v>
      </c>
      <c r="AC180">
        <v>742.6</v>
      </c>
      <c r="AD180">
        <v>665.9</v>
      </c>
      <c r="AE180" s="232">
        <v>715.97080000000005</v>
      </c>
    </row>
    <row r="181" spans="1:31" x14ac:dyDescent="0.25">
      <c r="A181" t="s">
        <v>8</v>
      </c>
      <c r="B181">
        <v>1</v>
      </c>
      <c r="C181">
        <v>172</v>
      </c>
      <c r="D181">
        <v>343</v>
      </c>
      <c r="E181">
        <v>575</v>
      </c>
      <c r="F181" s="6">
        <v>696</v>
      </c>
      <c r="G181" s="2">
        <v>678.7</v>
      </c>
      <c r="H181">
        <v>588.6</v>
      </c>
      <c r="I181" s="6">
        <v>743.9</v>
      </c>
      <c r="J181" s="6">
        <v>716.5</v>
      </c>
      <c r="K181" s="6">
        <v>731.5</v>
      </c>
      <c r="L181">
        <v>736.5</v>
      </c>
      <c r="M181" s="6">
        <v>717</v>
      </c>
      <c r="N181">
        <v>741.4</v>
      </c>
      <c r="O181" s="6">
        <v>647.6</v>
      </c>
      <c r="P181" s="131">
        <v>658.5</v>
      </c>
      <c r="Q181">
        <v>733.5</v>
      </c>
      <c r="R181">
        <v>637.9</v>
      </c>
      <c r="S181">
        <v>675.5</v>
      </c>
      <c r="T181">
        <v>673.7</v>
      </c>
      <c r="U181">
        <v>735</v>
      </c>
      <c r="V181">
        <v>712.4</v>
      </c>
      <c r="W181">
        <v>694.2</v>
      </c>
      <c r="X181">
        <v>506.4</v>
      </c>
      <c r="Y181">
        <v>693.4</v>
      </c>
      <c r="Z181">
        <v>742</v>
      </c>
      <c r="AA181">
        <v>719.7</v>
      </c>
      <c r="AB181">
        <v>715.2</v>
      </c>
      <c r="AC181">
        <v>744</v>
      </c>
      <c r="AD181">
        <v>660.7</v>
      </c>
      <c r="AE181" s="232">
        <v>711.53750000000002</v>
      </c>
    </row>
    <row r="182" spans="1:31" x14ac:dyDescent="0.25">
      <c r="A182" t="s">
        <v>8</v>
      </c>
      <c r="B182">
        <v>1</v>
      </c>
      <c r="C182">
        <v>173</v>
      </c>
      <c r="D182">
        <v>740</v>
      </c>
      <c r="E182">
        <v>733</v>
      </c>
      <c r="F182" s="6">
        <v>689.5</v>
      </c>
      <c r="G182" s="2">
        <v>703</v>
      </c>
      <c r="H182">
        <v>624.6</v>
      </c>
      <c r="I182" s="6">
        <v>730.7</v>
      </c>
      <c r="J182" s="6">
        <v>695.1</v>
      </c>
      <c r="K182" s="6">
        <v>735.5</v>
      </c>
      <c r="L182" s="83">
        <v>725.2</v>
      </c>
      <c r="M182" s="6">
        <v>714</v>
      </c>
      <c r="N182">
        <v>740.9</v>
      </c>
      <c r="O182" s="6">
        <v>663.6</v>
      </c>
      <c r="P182" s="131">
        <v>586.20000000000005</v>
      </c>
      <c r="Q182">
        <v>542.20000000000005</v>
      </c>
      <c r="R182">
        <v>664.8</v>
      </c>
      <c r="S182">
        <v>739.8</v>
      </c>
      <c r="T182">
        <v>714</v>
      </c>
      <c r="U182">
        <f>541.3+200</f>
        <v>741.3</v>
      </c>
      <c r="V182">
        <v>708.9</v>
      </c>
      <c r="W182">
        <v>743.8</v>
      </c>
      <c r="X182">
        <v>742.7</v>
      </c>
      <c r="Y182">
        <v>712</v>
      </c>
      <c r="Z182">
        <v>721.6</v>
      </c>
      <c r="AA182">
        <v>669</v>
      </c>
      <c r="AB182">
        <v>722.4</v>
      </c>
      <c r="AC182">
        <v>744</v>
      </c>
      <c r="AD182">
        <v>667.4</v>
      </c>
      <c r="AE182" s="232">
        <v>715.38700000000006</v>
      </c>
    </row>
    <row r="183" spans="1:31" x14ac:dyDescent="0.25">
      <c r="A183" t="s">
        <v>8</v>
      </c>
      <c r="B183">
        <v>1</v>
      </c>
      <c r="C183">
        <v>174</v>
      </c>
      <c r="D183">
        <v>621</v>
      </c>
      <c r="E183">
        <v>662</v>
      </c>
      <c r="F183" s="6">
        <v>677.2</v>
      </c>
      <c r="G183" s="2">
        <v>692.7</v>
      </c>
      <c r="H183">
        <v>548.6</v>
      </c>
      <c r="I183" s="6">
        <v>732.9</v>
      </c>
      <c r="J183" s="6">
        <v>719.6</v>
      </c>
      <c r="K183" s="6">
        <v>734</v>
      </c>
      <c r="L183">
        <v>738.2</v>
      </c>
      <c r="M183" s="6">
        <v>711.3</v>
      </c>
      <c r="N183">
        <v>729.4</v>
      </c>
      <c r="O183" s="6">
        <v>378.8</v>
      </c>
      <c r="P183" s="131">
        <v>449</v>
      </c>
      <c r="Q183">
        <v>734.3</v>
      </c>
      <c r="R183">
        <v>646.4</v>
      </c>
      <c r="S183">
        <v>741.7</v>
      </c>
      <c r="T183">
        <f>LinhrsIn!T184</f>
        <v>699.4</v>
      </c>
      <c r="U183">
        <v>667.8</v>
      </c>
      <c r="V183">
        <v>552.9</v>
      </c>
      <c r="W183">
        <v>743.8</v>
      </c>
      <c r="X183">
        <f>LinhrsIn!X184</f>
        <v>739.9</v>
      </c>
      <c r="Y183">
        <v>711.8</v>
      </c>
      <c r="Z183">
        <v>741.2</v>
      </c>
      <c r="AA183">
        <v>720</v>
      </c>
      <c r="AB183">
        <v>738.8</v>
      </c>
      <c r="AC183">
        <v>743.9</v>
      </c>
      <c r="AD183">
        <v>668</v>
      </c>
      <c r="AE183" s="232">
        <v>724.25700000000006</v>
      </c>
    </row>
    <row r="184" spans="1:31" x14ac:dyDescent="0.25">
      <c r="A184" t="s">
        <v>8</v>
      </c>
      <c r="B184">
        <v>1</v>
      </c>
      <c r="C184">
        <v>175</v>
      </c>
      <c r="D184">
        <v>719</v>
      </c>
      <c r="E184">
        <v>705</v>
      </c>
      <c r="F184" s="6">
        <v>695.5</v>
      </c>
      <c r="G184" s="2">
        <v>668</v>
      </c>
      <c r="H184">
        <v>613.4</v>
      </c>
      <c r="I184" s="6">
        <v>735.6</v>
      </c>
      <c r="J184" s="6">
        <v>707.3</v>
      </c>
      <c r="K184" s="6">
        <v>734.5</v>
      </c>
      <c r="L184">
        <v>741.3</v>
      </c>
      <c r="M184" s="6">
        <v>719.2</v>
      </c>
      <c r="N184">
        <v>734.3</v>
      </c>
      <c r="O184" s="6">
        <v>719.9</v>
      </c>
      <c r="P184" s="131">
        <v>715.9</v>
      </c>
      <c r="Q184">
        <v>688</v>
      </c>
      <c r="R184">
        <v>609.79999999999995</v>
      </c>
      <c r="S184">
        <v>738.9</v>
      </c>
      <c r="T184">
        <v>702.4</v>
      </c>
      <c r="U184">
        <v>741.7</v>
      </c>
      <c r="V184">
        <v>710</v>
      </c>
      <c r="W184">
        <v>743.7</v>
      </c>
      <c r="X184">
        <v>741.3</v>
      </c>
      <c r="Y184">
        <v>710.5</v>
      </c>
      <c r="Z184">
        <v>732.9</v>
      </c>
      <c r="AA184">
        <v>719.9</v>
      </c>
      <c r="AB184">
        <v>743.6</v>
      </c>
      <c r="AC184">
        <v>743.9</v>
      </c>
      <c r="AD184">
        <v>664.5</v>
      </c>
      <c r="AE184" s="232">
        <v>721.57360000000006</v>
      </c>
    </row>
    <row r="185" spans="1:31" x14ac:dyDescent="0.25">
      <c r="A185" t="s">
        <v>8</v>
      </c>
      <c r="B185">
        <v>1</v>
      </c>
      <c r="C185">
        <v>176</v>
      </c>
      <c r="D185">
        <v>667</v>
      </c>
      <c r="E185">
        <v>724</v>
      </c>
      <c r="F185" s="6">
        <v>609.4</v>
      </c>
      <c r="G185" s="2">
        <v>29.1</v>
      </c>
      <c r="H185">
        <v>598.9</v>
      </c>
      <c r="I185" s="6">
        <v>743.8</v>
      </c>
      <c r="J185" s="6">
        <v>700.8</v>
      </c>
      <c r="K185" s="6">
        <v>732.5</v>
      </c>
      <c r="L185">
        <v>737.4</v>
      </c>
      <c r="M185" s="6">
        <v>714.4</v>
      </c>
      <c r="N185">
        <v>709.6</v>
      </c>
      <c r="O185" s="6">
        <v>715.5</v>
      </c>
      <c r="P185" s="131">
        <v>726.2</v>
      </c>
      <c r="Q185">
        <v>743</v>
      </c>
      <c r="R185">
        <v>669.7</v>
      </c>
      <c r="S185">
        <v>324.3</v>
      </c>
      <c r="T185">
        <v>678.7</v>
      </c>
      <c r="U185">
        <v>736.8</v>
      </c>
      <c r="V185">
        <v>702.1</v>
      </c>
      <c r="W185">
        <v>739.1</v>
      </c>
      <c r="X185">
        <v>705.8</v>
      </c>
      <c r="Y185">
        <v>710.2</v>
      </c>
      <c r="Z185">
        <v>723</v>
      </c>
      <c r="AA185">
        <v>719.4</v>
      </c>
      <c r="AB185">
        <v>743.6</v>
      </c>
      <c r="AC185">
        <v>744</v>
      </c>
      <c r="AD185">
        <v>663.4</v>
      </c>
      <c r="AE185" s="232">
        <v>709.92640000000006</v>
      </c>
    </row>
    <row r="186" spans="1:31" x14ac:dyDescent="0.25">
      <c r="A186" t="s">
        <v>8</v>
      </c>
      <c r="B186">
        <v>1</v>
      </c>
      <c r="C186">
        <v>177</v>
      </c>
      <c r="D186">
        <v>37</v>
      </c>
      <c r="E186">
        <v>732</v>
      </c>
      <c r="F186" s="6">
        <v>692.1</v>
      </c>
      <c r="G186" s="2">
        <v>684.5</v>
      </c>
      <c r="H186">
        <v>500.6</v>
      </c>
      <c r="I186" s="6">
        <v>743.8</v>
      </c>
      <c r="J186" s="6">
        <v>698.87</v>
      </c>
      <c r="K186" s="6">
        <v>727.8</v>
      </c>
      <c r="L186">
        <v>740.5</v>
      </c>
      <c r="M186" s="6">
        <v>716.9</v>
      </c>
      <c r="N186">
        <v>720.5</v>
      </c>
      <c r="O186" s="6">
        <v>720</v>
      </c>
      <c r="P186" s="131">
        <v>743.6</v>
      </c>
      <c r="Q186">
        <v>722.4</v>
      </c>
      <c r="R186">
        <v>588.6</v>
      </c>
      <c r="S186">
        <v>743.3</v>
      </c>
      <c r="T186">
        <v>655.9</v>
      </c>
      <c r="U186">
        <v>7.9</v>
      </c>
      <c r="V186">
        <v>565.20000000000005</v>
      </c>
      <c r="W186">
        <v>743.9</v>
      </c>
      <c r="X186">
        <v>741.3</v>
      </c>
      <c r="Y186">
        <v>710.5</v>
      </c>
      <c r="Z186">
        <v>735.7</v>
      </c>
      <c r="AA186">
        <v>720</v>
      </c>
      <c r="AB186">
        <v>731.8</v>
      </c>
      <c r="AC186">
        <v>741.2</v>
      </c>
      <c r="AD186">
        <v>653.70000000000005</v>
      </c>
      <c r="AE186" s="232">
        <v>715.82950000000005</v>
      </c>
    </row>
    <row r="187" spans="1:31" x14ac:dyDescent="0.25">
      <c r="A187" t="s">
        <v>8</v>
      </c>
      <c r="B187">
        <v>1</v>
      </c>
      <c r="C187">
        <v>178</v>
      </c>
      <c r="D187">
        <v>694</v>
      </c>
      <c r="E187">
        <v>740</v>
      </c>
      <c r="F187" s="6">
        <v>678</v>
      </c>
      <c r="G187" s="2">
        <v>683.3</v>
      </c>
      <c r="H187">
        <v>631.20000000000005</v>
      </c>
      <c r="I187" s="6">
        <v>728.3</v>
      </c>
      <c r="J187" s="6">
        <v>691.1</v>
      </c>
      <c r="K187" s="6">
        <v>693.6</v>
      </c>
      <c r="L187">
        <v>110.1</v>
      </c>
      <c r="M187" s="6">
        <v>714.8</v>
      </c>
      <c r="N187">
        <v>720</v>
      </c>
      <c r="O187" s="6">
        <v>720</v>
      </c>
      <c r="P187" s="131">
        <v>701.5</v>
      </c>
      <c r="Q187">
        <v>408.6</v>
      </c>
      <c r="R187">
        <v>0</v>
      </c>
      <c r="S187">
        <v>0.1</v>
      </c>
      <c r="T187">
        <v>0</v>
      </c>
      <c r="U187">
        <v>394.9</v>
      </c>
      <c r="V187">
        <v>669.1</v>
      </c>
      <c r="W187">
        <v>743.6</v>
      </c>
      <c r="X187">
        <v>741.3</v>
      </c>
      <c r="Y187">
        <v>698.3</v>
      </c>
      <c r="Z187">
        <v>734.5</v>
      </c>
      <c r="AA187">
        <v>719.9</v>
      </c>
      <c r="AB187">
        <v>738.9</v>
      </c>
      <c r="AC187">
        <v>730.4</v>
      </c>
      <c r="AD187">
        <v>641.29999999999995</v>
      </c>
      <c r="AE187" s="232">
        <v>698.75920000000008</v>
      </c>
    </row>
    <row r="188" spans="1:31" x14ac:dyDescent="0.25">
      <c r="A188" t="s">
        <v>8</v>
      </c>
      <c r="B188">
        <v>1</v>
      </c>
      <c r="C188">
        <v>179</v>
      </c>
      <c r="D188">
        <v>700</v>
      </c>
      <c r="E188">
        <v>744</v>
      </c>
      <c r="F188" s="6">
        <v>692.3</v>
      </c>
      <c r="G188" s="2">
        <v>680</v>
      </c>
      <c r="H188">
        <v>609.9</v>
      </c>
      <c r="I188" s="6">
        <v>743.8</v>
      </c>
      <c r="J188" s="6">
        <v>719.5</v>
      </c>
      <c r="K188" s="6">
        <v>736.1</v>
      </c>
      <c r="L188">
        <v>727.1</v>
      </c>
      <c r="M188" s="6">
        <v>715.1</v>
      </c>
      <c r="N188">
        <v>733.9</v>
      </c>
      <c r="O188" s="6">
        <v>719.9</v>
      </c>
      <c r="P188" s="131">
        <v>725.6</v>
      </c>
      <c r="Q188">
        <v>743</v>
      </c>
      <c r="R188">
        <v>669.4</v>
      </c>
      <c r="S188">
        <v>743.3</v>
      </c>
      <c r="T188">
        <v>716.6</v>
      </c>
      <c r="U188">
        <v>741.5</v>
      </c>
      <c r="V188">
        <v>695.8</v>
      </c>
      <c r="W188">
        <v>737.3</v>
      </c>
      <c r="X188">
        <v>740.4</v>
      </c>
      <c r="Y188">
        <v>692.9</v>
      </c>
      <c r="Z188">
        <v>726.7</v>
      </c>
      <c r="AA188">
        <v>689.5</v>
      </c>
      <c r="AB188">
        <v>721</v>
      </c>
      <c r="AC188">
        <v>744</v>
      </c>
      <c r="AD188">
        <v>666.9</v>
      </c>
      <c r="AE188" s="232">
        <v>724.85329999999999</v>
      </c>
    </row>
    <row r="189" spans="1:31" x14ac:dyDescent="0.25">
      <c r="A189" t="s">
        <v>8</v>
      </c>
      <c r="B189">
        <v>1</v>
      </c>
      <c r="C189">
        <v>180</v>
      </c>
      <c r="D189">
        <v>608</v>
      </c>
      <c r="E189">
        <v>722</v>
      </c>
      <c r="F189" s="6">
        <v>693.7</v>
      </c>
      <c r="G189" s="2">
        <v>680.5</v>
      </c>
      <c r="H189">
        <v>193.2</v>
      </c>
      <c r="I189" s="6">
        <v>728.2</v>
      </c>
      <c r="J189" s="6">
        <v>708.2</v>
      </c>
      <c r="K189" s="6">
        <v>733.1</v>
      </c>
      <c r="L189">
        <v>721.5</v>
      </c>
      <c r="M189" s="6">
        <v>719</v>
      </c>
      <c r="N189">
        <v>736.9</v>
      </c>
      <c r="O189" s="6">
        <v>719.3</v>
      </c>
      <c r="P189" s="131">
        <v>684</v>
      </c>
      <c r="Q189">
        <v>741.9</v>
      </c>
      <c r="R189">
        <v>667.1</v>
      </c>
      <c r="S189">
        <v>742.7</v>
      </c>
      <c r="T189">
        <v>708.2</v>
      </c>
      <c r="U189">
        <v>721.2</v>
      </c>
      <c r="V189">
        <v>707.1</v>
      </c>
      <c r="W189">
        <v>728.9</v>
      </c>
      <c r="X189">
        <v>740.1</v>
      </c>
      <c r="Y189">
        <v>689.9</v>
      </c>
      <c r="Z189">
        <v>706.2</v>
      </c>
      <c r="AA189">
        <v>715.9</v>
      </c>
      <c r="AB189">
        <v>741.8</v>
      </c>
      <c r="AC189">
        <v>743.5</v>
      </c>
      <c r="AD189">
        <v>619.6</v>
      </c>
      <c r="AE189" s="232">
        <v>731.1508</v>
      </c>
    </row>
    <row r="190" spans="1:31" x14ac:dyDescent="0.25">
      <c r="A190" t="s">
        <v>8</v>
      </c>
      <c r="B190">
        <v>1</v>
      </c>
      <c r="C190">
        <v>181</v>
      </c>
      <c r="D190">
        <v>720</v>
      </c>
      <c r="E190">
        <v>735</v>
      </c>
      <c r="F190" s="6">
        <v>337.8</v>
      </c>
      <c r="G190" s="2">
        <v>545</v>
      </c>
      <c r="H190">
        <v>664.1</v>
      </c>
      <c r="I190" s="6">
        <v>743.6</v>
      </c>
      <c r="J190" s="6">
        <v>719.5</v>
      </c>
      <c r="K190" s="6">
        <v>736.1</v>
      </c>
      <c r="L190">
        <v>741.2</v>
      </c>
      <c r="M190" s="6">
        <v>719.7</v>
      </c>
      <c r="N190">
        <v>737.5</v>
      </c>
      <c r="O190" s="6">
        <v>718.7</v>
      </c>
      <c r="P190" s="131">
        <v>743.5</v>
      </c>
      <c r="Q190">
        <v>743</v>
      </c>
      <c r="R190">
        <v>669.5</v>
      </c>
      <c r="S190">
        <v>743.3</v>
      </c>
      <c r="T190">
        <v>716.7</v>
      </c>
      <c r="U190">
        <v>734.4</v>
      </c>
      <c r="V190">
        <v>715.4</v>
      </c>
      <c r="W190">
        <v>743.6</v>
      </c>
      <c r="X190">
        <v>741.3</v>
      </c>
      <c r="Y190">
        <v>708.2</v>
      </c>
      <c r="Z190">
        <v>726.3</v>
      </c>
      <c r="AA190">
        <v>720</v>
      </c>
      <c r="AB190">
        <v>743.6</v>
      </c>
      <c r="AC190">
        <v>744</v>
      </c>
      <c r="AD190">
        <v>669.1</v>
      </c>
      <c r="AE190" s="232">
        <v>731.7319</v>
      </c>
    </row>
    <row r="191" spans="1:31" x14ac:dyDescent="0.25">
      <c r="A191" t="s">
        <v>8</v>
      </c>
      <c r="B191">
        <v>1</v>
      </c>
      <c r="C191">
        <v>182</v>
      </c>
      <c r="D191">
        <v>590</v>
      </c>
      <c r="E191">
        <v>737</v>
      </c>
      <c r="F191" s="6">
        <v>683.5</v>
      </c>
      <c r="G191" s="2">
        <v>705.2</v>
      </c>
      <c r="H191">
        <v>623.5</v>
      </c>
      <c r="I191" s="6">
        <v>737.5</v>
      </c>
      <c r="J191" s="6">
        <v>654.1</v>
      </c>
      <c r="K191" s="6">
        <v>686.8</v>
      </c>
      <c r="L191">
        <v>734.1</v>
      </c>
      <c r="M191" s="6">
        <v>709.3</v>
      </c>
      <c r="N191">
        <v>716.8</v>
      </c>
      <c r="O191" s="6">
        <v>617.79999999999995</v>
      </c>
      <c r="P191" s="131">
        <v>485.8</v>
      </c>
      <c r="Q191">
        <v>316.39999999999998</v>
      </c>
      <c r="R191">
        <v>0</v>
      </c>
      <c r="S191">
        <v>364.3</v>
      </c>
      <c r="T191">
        <v>713.6</v>
      </c>
      <c r="U191">
        <v>741.5</v>
      </c>
      <c r="V191">
        <v>702.4</v>
      </c>
      <c r="W191">
        <v>739.2</v>
      </c>
      <c r="X191">
        <v>742.6</v>
      </c>
      <c r="Y191">
        <v>717.1</v>
      </c>
      <c r="Z191">
        <v>736</v>
      </c>
      <c r="AA191">
        <v>720</v>
      </c>
      <c r="AB191">
        <v>713.1</v>
      </c>
      <c r="AC191">
        <v>744</v>
      </c>
      <c r="AD191">
        <v>663.2</v>
      </c>
      <c r="AE191" s="232">
        <v>730.9153</v>
      </c>
    </row>
    <row r="192" spans="1:31" x14ac:dyDescent="0.25">
      <c r="A192" t="s">
        <v>8</v>
      </c>
      <c r="B192">
        <v>1</v>
      </c>
      <c r="C192">
        <v>183</v>
      </c>
      <c r="D192">
        <v>623</v>
      </c>
      <c r="E192">
        <v>743</v>
      </c>
      <c r="F192" s="6">
        <v>678.1</v>
      </c>
      <c r="G192" s="2">
        <v>710.2</v>
      </c>
      <c r="H192">
        <v>651.4</v>
      </c>
      <c r="I192" s="6">
        <v>25.4</v>
      </c>
      <c r="J192" s="6">
        <v>719.2</v>
      </c>
      <c r="K192" s="6">
        <v>705.6</v>
      </c>
      <c r="L192">
        <v>728.8</v>
      </c>
      <c r="M192" s="6">
        <v>718.3</v>
      </c>
      <c r="N192">
        <v>681.7</v>
      </c>
      <c r="O192" s="6">
        <v>711.4</v>
      </c>
      <c r="P192" s="131">
        <v>728.7</v>
      </c>
      <c r="Q192">
        <v>742.7</v>
      </c>
      <c r="R192">
        <v>669.9</v>
      </c>
      <c r="S192">
        <v>743.2</v>
      </c>
      <c r="T192">
        <f>LinhrsIn!T193</f>
        <v>705.7</v>
      </c>
      <c r="U192">
        <v>739</v>
      </c>
      <c r="V192">
        <f>LinhrsIn!V193</f>
        <v>715.6</v>
      </c>
      <c r="W192">
        <v>734.2</v>
      </c>
      <c r="X192">
        <v>742.9</v>
      </c>
      <c r="Y192">
        <v>717.8</v>
      </c>
      <c r="Z192">
        <v>719.9</v>
      </c>
      <c r="AA192">
        <v>706.4</v>
      </c>
      <c r="AB192">
        <v>743.7</v>
      </c>
      <c r="AC192">
        <v>722</v>
      </c>
      <c r="AD192">
        <v>660.2</v>
      </c>
      <c r="AE192" s="232">
        <v>702.2731</v>
      </c>
    </row>
    <row r="193" spans="1:31" x14ac:dyDescent="0.25">
      <c r="A193" t="s">
        <v>8</v>
      </c>
      <c r="B193">
        <v>1</v>
      </c>
      <c r="C193">
        <v>184</v>
      </c>
      <c r="D193">
        <v>726</v>
      </c>
      <c r="E193">
        <v>738</v>
      </c>
      <c r="F193" s="6">
        <v>659.2</v>
      </c>
      <c r="G193" s="2">
        <v>695.3</v>
      </c>
      <c r="H193">
        <v>602.9</v>
      </c>
      <c r="I193" s="6">
        <v>670.8</v>
      </c>
      <c r="J193" s="6">
        <v>671.9</v>
      </c>
      <c r="K193" s="6">
        <v>718.2</v>
      </c>
      <c r="L193">
        <v>711.7</v>
      </c>
      <c r="M193" s="6">
        <v>612.79999999999995</v>
      </c>
      <c r="N193">
        <v>408.9</v>
      </c>
      <c r="O193" s="6">
        <v>694.1</v>
      </c>
      <c r="P193" s="131">
        <v>734.4</v>
      </c>
      <c r="Q193">
        <v>684.3</v>
      </c>
      <c r="R193">
        <v>238.3</v>
      </c>
      <c r="S193">
        <v>692.6</v>
      </c>
      <c r="T193">
        <v>670.9</v>
      </c>
      <c r="U193">
        <v>715.5</v>
      </c>
      <c r="V193">
        <v>660.9</v>
      </c>
      <c r="W193">
        <v>716.6</v>
      </c>
      <c r="X193">
        <v>713.5</v>
      </c>
      <c r="Y193">
        <v>696</v>
      </c>
      <c r="Z193">
        <v>728.5</v>
      </c>
      <c r="AA193">
        <v>713.8</v>
      </c>
      <c r="AB193">
        <v>743.7</v>
      </c>
      <c r="AC193">
        <v>743.4</v>
      </c>
      <c r="AD193">
        <v>660.6</v>
      </c>
      <c r="AE193" s="232">
        <v>610.02890000000002</v>
      </c>
    </row>
    <row r="194" spans="1:31" x14ac:dyDescent="0.25">
      <c r="A194" t="s">
        <v>8</v>
      </c>
      <c r="B194">
        <v>1</v>
      </c>
      <c r="C194">
        <v>185</v>
      </c>
      <c r="D194">
        <v>460</v>
      </c>
      <c r="E194">
        <v>697</v>
      </c>
      <c r="F194" s="6">
        <v>676.1</v>
      </c>
      <c r="G194" s="2">
        <v>701.3</v>
      </c>
      <c r="H194">
        <v>183.7</v>
      </c>
      <c r="I194" s="6">
        <v>742.5</v>
      </c>
      <c r="J194" s="6">
        <v>701.3</v>
      </c>
      <c r="K194" s="6">
        <v>724.4</v>
      </c>
      <c r="L194">
        <v>706.1</v>
      </c>
      <c r="M194" s="6">
        <v>709.4</v>
      </c>
      <c r="N194">
        <v>729.6</v>
      </c>
      <c r="O194" s="6">
        <v>701.8</v>
      </c>
      <c r="P194" s="131">
        <v>730.1</v>
      </c>
      <c r="Q194">
        <v>742.6</v>
      </c>
      <c r="R194">
        <v>453.3</v>
      </c>
      <c r="S194">
        <v>676.3</v>
      </c>
      <c r="T194">
        <v>713.7</v>
      </c>
      <c r="U194">
        <v>739.2</v>
      </c>
      <c r="V194">
        <f>LinhrsIn!V195</f>
        <v>717.4</v>
      </c>
      <c r="W194">
        <v>733.8</v>
      </c>
      <c r="X194">
        <v>731.8</v>
      </c>
      <c r="Y194">
        <v>716.7</v>
      </c>
      <c r="Z194">
        <v>683.5</v>
      </c>
      <c r="AA194">
        <v>720</v>
      </c>
      <c r="AB194">
        <v>743</v>
      </c>
      <c r="AC194">
        <v>743.9</v>
      </c>
      <c r="AD194">
        <v>664</v>
      </c>
      <c r="AE194" s="232">
        <v>730.76530000000002</v>
      </c>
    </row>
    <row r="195" spans="1:31" x14ac:dyDescent="0.25">
      <c r="A195" t="s">
        <v>8</v>
      </c>
      <c r="B195">
        <v>1</v>
      </c>
      <c r="C195">
        <v>186</v>
      </c>
      <c r="D195">
        <v>720</v>
      </c>
      <c r="E195">
        <v>684</v>
      </c>
      <c r="F195" s="6">
        <v>664.4</v>
      </c>
      <c r="G195" s="2">
        <v>702</v>
      </c>
      <c r="H195">
        <v>194.8</v>
      </c>
      <c r="I195" s="6">
        <v>743.8</v>
      </c>
      <c r="J195" s="6">
        <v>291.7</v>
      </c>
      <c r="K195" s="6">
        <v>586.4</v>
      </c>
      <c r="L195">
        <v>549.5</v>
      </c>
      <c r="M195" s="6">
        <v>716.8</v>
      </c>
      <c r="N195">
        <v>570</v>
      </c>
      <c r="O195" s="6">
        <v>709.6</v>
      </c>
      <c r="P195" s="131">
        <v>593.9</v>
      </c>
      <c r="Q195">
        <v>165.5</v>
      </c>
      <c r="R195">
        <v>0</v>
      </c>
      <c r="S195">
        <v>258.7</v>
      </c>
      <c r="T195">
        <v>707.8</v>
      </c>
      <c r="U195">
        <v>743.8</v>
      </c>
      <c r="V195">
        <v>421.6</v>
      </c>
      <c r="W195">
        <v>498.2</v>
      </c>
      <c r="X195">
        <v>679.5</v>
      </c>
      <c r="Y195">
        <v>694.6</v>
      </c>
      <c r="Z195">
        <v>739.2</v>
      </c>
      <c r="AA195">
        <v>714.6</v>
      </c>
      <c r="AB195">
        <v>741.3</v>
      </c>
      <c r="AC195">
        <v>743.9</v>
      </c>
      <c r="AD195">
        <v>639</v>
      </c>
      <c r="AE195" s="232">
        <v>665.80550000000005</v>
      </c>
    </row>
    <row r="196" spans="1:31" x14ac:dyDescent="0.25">
      <c r="A196" t="s">
        <v>8</v>
      </c>
      <c r="B196">
        <v>1</v>
      </c>
      <c r="C196">
        <v>187</v>
      </c>
      <c r="D196">
        <v>729</v>
      </c>
      <c r="E196">
        <v>744</v>
      </c>
      <c r="F196" s="6">
        <v>695.3</v>
      </c>
      <c r="G196" s="2">
        <v>706.9</v>
      </c>
      <c r="H196">
        <v>608.4</v>
      </c>
      <c r="I196" s="6">
        <v>739.9</v>
      </c>
      <c r="J196" s="6">
        <v>719.5</v>
      </c>
      <c r="K196" s="6">
        <v>733.7</v>
      </c>
      <c r="L196">
        <v>739.3</v>
      </c>
      <c r="M196" s="6">
        <v>718.3</v>
      </c>
      <c r="N196">
        <v>734.8</v>
      </c>
      <c r="O196" s="6">
        <v>680.7</v>
      </c>
      <c r="P196" s="131">
        <v>743.5</v>
      </c>
      <c r="Q196">
        <v>742.8</v>
      </c>
      <c r="R196">
        <v>668.7</v>
      </c>
      <c r="S196">
        <v>743.3</v>
      </c>
      <c r="T196">
        <v>716</v>
      </c>
      <c r="U196">
        <v>742.5</v>
      </c>
      <c r="V196">
        <v>717.6</v>
      </c>
      <c r="W196">
        <v>724.8</v>
      </c>
      <c r="X196">
        <v>737</v>
      </c>
      <c r="Y196">
        <v>717.1</v>
      </c>
      <c r="Z196">
        <v>727.5</v>
      </c>
      <c r="AA196">
        <v>720</v>
      </c>
      <c r="AB196">
        <v>743.6</v>
      </c>
      <c r="AC196">
        <v>744</v>
      </c>
      <c r="AD196">
        <v>665.1</v>
      </c>
      <c r="AE196" s="232">
        <v>728.928</v>
      </c>
    </row>
    <row r="197" spans="1:31" x14ac:dyDescent="0.25">
      <c r="A197" t="s">
        <v>8</v>
      </c>
      <c r="B197">
        <v>1</v>
      </c>
      <c r="C197">
        <v>188</v>
      </c>
      <c r="D197">
        <v>567</v>
      </c>
      <c r="E197">
        <v>558</v>
      </c>
      <c r="F197" s="6">
        <v>685.1</v>
      </c>
      <c r="G197" s="2">
        <v>666.2</v>
      </c>
      <c r="H197">
        <v>704.6</v>
      </c>
      <c r="I197" s="6">
        <v>720.6</v>
      </c>
      <c r="J197" s="6">
        <v>719.5</v>
      </c>
      <c r="K197" s="6">
        <v>728.8</v>
      </c>
      <c r="L197">
        <v>739.1</v>
      </c>
      <c r="M197" s="6">
        <v>718.3</v>
      </c>
      <c r="N197">
        <v>732.9</v>
      </c>
      <c r="O197" s="6">
        <v>713.8</v>
      </c>
      <c r="P197" s="131">
        <v>674</v>
      </c>
      <c r="Q197">
        <v>742.8</v>
      </c>
      <c r="R197">
        <v>669.2</v>
      </c>
      <c r="S197">
        <v>667.1</v>
      </c>
      <c r="T197">
        <v>700</v>
      </c>
      <c r="U197">
        <v>730.2</v>
      </c>
      <c r="V197">
        <v>691.9</v>
      </c>
      <c r="W197">
        <v>721.6</v>
      </c>
      <c r="X197">
        <v>740.2</v>
      </c>
      <c r="Y197">
        <v>718.1</v>
      </c>
      <c r="Z197">
        <v>739.3</v>
      </c>
      <c r="AA197">
        <v>711.7</v>
      </c>
      <c r="AB197">
        <v>725.5</v>
      </c>
      <c r="AC197">
        <v>735.1</v>
      </c>
      <c r="AD197">
        <v>632.9</v>
      </c>
      <c r="AE197" s="232">
        <v>731.28420000000006</v>
      </c>
    </row>
    <row r="198" spans="1:31" x14ac:dyDescent="0.25">
      <c r="A198" t="s">
        <v>8</v>
      </c>
      <c r="B198">
        <v>1</v>
      </c>
      <c r="C198">
        <v>189</v>
      </c>
      <c r="D198">
        <v>717</v>
      </c>
      <c r="E198">
        <v>709</v>
      </c>
      <c r="F198" s="6">
        <v>665.1</v>
      </c>
      <c r="G198" s="2">
        <v>648.4</v>
      </c>
      <c r="H198">
        <v>477.8</v>
      </c>
      <c r="I198" s="6">
        <v>670.5</v>
      </c>
      <c r="J198" s="6">
        <v>626.70000000000005</v>
      </c>
      <c r="K198" s="6">
        <v>714.5</v>
      </c>
      <c r="L198">
        <v>705.1</v>
      </c>
      <c r="M198" s="6">
        <v>718</v>
      </c>
      <c r="N198">
        <v>714.2</v>
      </c>
      <c r="O198" s="6">
        <v>682.4</v>
      </c>
      <c r="P198" s="131">
        <v>740.6</v>
      </c>
      <c r="Q198">
        <v>467.4</v>
      </c>
      <c r="R198">
        <v>564.6</v>
      </c>
      <c r="S198">
        <v>743.2</v>
      </c>
      <c r="T198">
        <v>704.5</v>
      </c>
      <c r="U198">
        <v>705.5</v>
      </c>
      <c r="V198">
        <f>LinhrsIn!V199</f>
        <v>716.6</v>
      </c>
      <c r="W198">
        <v>739.3</v>
      </c>
      <c r="X198">
        <v>742.9</v>
      </c>
      <c r="Y198">
        <v>714</v>
      </c>
      <c r="Z198">
        <v>723.8</v>
      </c>
      <c r="AA198">
        <v>720</v>
      </c>
      <c r="AB198">
        <v>739</v>
      </c>
      <c r="AC198">
        <v>743.9</v>
      </c>
      <c r="AD198">
        <v>666.7</v>
      </c>
      <c r="AE198" s="232">
        <v>726.91830000000004</v>
      </c>
    </row>
    <row r="199" spans="1:31" x14ac:dyDescent="0.25">
      <c r="A199" t="s">
        <v>8</v>
      </c>
      <c r="B199">
        <v>1</v>
      </c>
      <c r="C199">
        <v>190</v>
      </c>
      <c r="D199">
        <v>677</v>
      </c>
      <c r="E199">
        <v>728</v>
      </c>
      <c r="F199" s="6">
        <v>692.2</v>
      </c>
      <c r="G199" s="2">
        <v>675.2</v>
      </c>
      <c r="H199">
        <v>506.8</v>
      </c>
      <c r="I199" s="6">
        <v>737.7</v>
      </c>
      <c r="J199" s="6">
        <v>660.8</v>
      </c>
      <c r="K199" s="6">
        <v>725.6</v>
      </c>
      <c r="L199">
        <v>714.4</v>
      </c>
      <c r="M199" s="6">
        <v>711.7</v>
      </c>
      <c r="N199">
        <v>717.7</v>
      </c>
      <c r="O199" s="6">
        <v>713.3</v>
      </c>
      <c r="P199" s="131">
        <v>697.4</v>
      </c>
      <c r="Q199">
        <v>479.2</v>
      </c>
      <c r="R199">
        <v>2.2000000000000002</v>
      </c>
      <c r="S199">
        <v>530.29999999999995</v>
      </c>
      <c r="T199">
        <v>635.20000000000005</v>
      </c>
      <c r="U199">
        <v>359</v>
      </c>
      <c r="V199">
        <v>706.6</v>
      </c>
      <c r="W199">
        <v>743.6</v>
      </c>
      <c r="X199">
        <v>741.2</v>
      </c>
      <c r="Y199">
        <v>654.20000000000005</v>
      </c>
      <c r="Z199">
        <v>705.5</v>
      </c>
      <c r="AA199">
        <v>719.9</v>
      </c>
      <c r="AB199">
        <v>720.5</v>
      </c>
      <c r="AC199">
        <v>744</v>
      </c>
      <c r="AD199">
        <v>644.6</v>
      </c>
      <c r="AE199" s="232">
        <v>689.92330000000004</v>
      </c>
    </row>
    <row r="200" spans="1:31" x14ac:dyDescent="0.25">
      <c r="A200" t="s">
        <v>8</v>
      </c>
      <c r="B200">
        <v>1</v>
      </c>
      <c r="C200">
        <v>191</v>
      </c>
      <c r="D200">
        <v>696</v>
      </c>
      <c r="E200">
        <v>719</v>
      </c>
      <c r="F200" s="6">
        <v>677.1</v>
      </c>
      <c r="G200" s="2">
        <v>683.9</v>
      </c>
      <c r="H200">
        <v>419</v>
      </c>
      <c r="I200" s="6">
        <v>0</v>
      </c>
      <c r="J200" s="6">
        <v>462.8</v>
      </c>
      <c r="K200" s="6">
        <v>736.2</v>
      </c>
      <c r="L200">
        <v>730.1</v>
      </c>
      <c r="M200" s="6">
        <v>691.8</v>
      </c>
      <c r="N200">
        <v>732.1</v>
      </c>
      <c r="O200" s="6">
        <v>710.7</v>
      </c>
      <c r="P200" s="131">
        <v>709.9</v>
      </c>
      <c r="Q200">
        <v>678.6</v>
      </c>
      <c r="R200">
        <v>665.8</v>
      </c>
      <c r="S200">
        <f>LinhrsIn!S201</f>
        <v>729.1</v>
      </c>
      <c r="T200">
        <v>686.1</v>
      </c>
      <c r="U200">
        <v>732.8</v>
      </c>
      <c r="V200">
        <v>691</v>
      </c>
      <c r="W200">
        <v>720.9</v>
      </c>
      <c r="X200">
        <v>741.2</v>
      </c>
      <c r="Y200">
        <v>710.6</v>
      </c>
      <c r="Z200">
        <v>736.8</v>
      </c>
      <c r="AA200">
        <v>711.5</v>
      </c>
      <c r="AB200">
        <v>743.9</v>
      </c>
      <c r="AC200">
        <v>743.9</v>
      </c>
      <c r="AD200">
        <v>668.2</v>
      </c>
      <c r="AE200" s="232">
        <v>729.79669999999999</v>
      </c>
    </row>
    <row r="201" spans="1:31" x14ac:dyDescent="0.25">
      <c r="A201" t="s">
        <v>8</v>
      </c>
      <c r="B201">
        <v>1</v>
      </c>
      <c r="C201">
        <v>192</v>
      </c>
      <c r="D201">
        <v>728</v>
      </c>
      <c r="E201">
        <v>707</v>
      </c>
      <c r="F201" s="6">
        <v>683.2</v>
      </c>
      <c r="G201" s="2">
        <v>676.8</v>
      </c>
      <c r="H201">
        <v>550.20000000000005</v>
      </c>
      <c r="I201" s="6">
        <v>724.1</v>
      </c>
      <c r="J201" s="6">
        <v>719.7</v>
      </c>
      <c r="K201" s="6">
        <v>736.2</v>
      </c>
      <c r="L201">
        <v>741.8</v>
      </c>
      <c r="M201" s="6">
        <v>714.4</v>
      </c>
      <c r="N201">
        <v>743.9</v>
      </c>
      <c r="O201" s="6">
        <v>677.3</v>
      </c>
      <c r="P201" s="131">
        <v>742.3</v>
      </c>
      <c r="Q201">
        <v>743.1</v>
      </c>
      <c r="R201">
        <v>648.6</v>
      </c>
      <c r="S201">
        <v>707.5</v>
      </c>
      <c r="T201">
        <v>565.9</v>
      </c>
      <c r="U201">
        <v>692.3</v>
      </c>
      <c r="V201">
        <v>642</v>
      </c>
      <c r="W201">
        <v>741.3</v>
      </c>
      <c r="X201">
        <v>735.1</v>
      </c>
      <c r="Y201">
        <v>682.8</v>
      </c>
      <c r="Z201">
        <v>737.1</v>
      </c>
      <c r="AA201">
        <v>668</v>
      </c>
      <c r="AB201">
        <v>701.9</v>
      </c>
      <c r="AC201">
        <v>743.9</v>
      </c>
      <c r="AD201">
        <v>666.5</v>
      </c>
      <c r="AE201" s="232">
        <v>711.11030000000005</v>
      </c>
    </row>
    <row r="202" spans="1:31" x14ac:dyDescent="0.25">
      <c r="A202" t="s">
        <v>8</v>
      </c>
      <c r="B202">
        <v>1</v>
      </c>
      <c r="C202">
        <v>193</v>
      </c>
      <c r="D202">
        <v>658</v>
      </c>
      <c r="E202">
        <v>715</v>
      </c>
      <c r="F202" s="6">
        <v>661.3</v>
      </c>
      <c r="G202" s="2">
        <v>673.8</v>
      </c>
      <c r="H202">
        <v>552.20000000000005</v>
      </c>
      <c r="I202" s="6">
        <v>743.6</v>
      </c>
      <c r="J202" s="6">
        <v>706.7</v>
      </c>
      <c r="K202" s="6">
        <v>744.9</v>
      </c>
      <c r="L202">
        <v>663.4</v>
      </c>
      <c r="M202" s="6">
        <v>715.7</v>
      </c>
      <c r="N202">
        <v>741.69</v>
      </c>
      <c r="O202" s="6">
        <v>719.9</v>
      </c>
      <c r="P202" s="131">
        <v>709.5</v>
      </c>
      <c r="Q202">
        <v>743.2</v>
      </c>
      <c r="R202">
        <v>642.5</v>
      </c>
      <c r="S202">
        <v>739.7</v>
      </c>
      <c r="T202" s="143">
        <f>158.6+470</f>
        <v>628.6</v>
      </c>
      <c r="U202">
        <v>0</v>
      </c>
      <c r="V202">
        <v>5.3</v>
      </c>
      <c r="W202">
        <v>525</v>
      </c>
      <c r="X202">
        <v>625.79999999999995</v>
      </c>
      <c r="Y202">
        <v>704.1</v>
      </c>
      <c r="Z202">
        <v>737.4</v>
      </c>
      <c r="AA202">
        <v>719.9</v>
      </c>
      <c r="AB202">
        <v>743.1</v>
      </c>
      <c r="AC202">
        <v>744</v>
      </c>
      <c r="AD202">
        <v>659.4</v>
      </c>
      <c r="AE202" s="232">
        <v>723.61329999999998</v>
      </c>
    </row>
    <row r="203" spans="1:31" x14ac:dyDescent="0.25">
      <c r="A203" t="s">
        <v>8</v>
      </c>
      <c r="B203">
        <v>1</v>
      </c>
      <c r="C203">
        <v>194</v>
      </c>
      <c r="D203">
        <v>587</v>
      </c>
      <c r="E203">
        <v>627</v>
      </c>
      <c r="F203" s="6">
        <v>651.6</v>
      </c>
      <c r="G203" s="2">
        <v>671</v>
      </c>
      <c r="H203">
        <v>648.4</v>
      </c>
      <c r="I203" s="6">
        <v>739.7</v>
      </c>
      <c r="J203" s="6">
        <v>713.5</v>
      </c>
      <c r="K203" s="6">
        <v>731.9</v>
      </c>
      <c r="L203">
        <v>727.6</v>
      </c>
      <c r="M203" s="6">
        <v>719.7</v>
      </c>
      <c r="N203">
        <v>542.6</v>
      </c>
      <c r="O203" s="6">
        <v>719.9</v>
      </c>
      <c r="P203" s="131">
        <v>391.4</v>
      </c>
      <c r="Q203">
        <v>691.7</v>
      </c>
      <c r="R203">
        <v>510.5</v>
      </c>
      <c r="S203">
        <v>722.3</v>
      </c>
      <c r="T203">
        <f>LinhrsIn!T204</f>
        <v>710.2</v>
      </c>
      <c r="U203">
        <f>739.7</f>
        <v>739.7</v>
      </c>
      <c r="V203">
        <f>LinhrsIn!V204</f>
        <v>714.1</v>
      </c>
      <c r="W203">
        <v>743.6</v>
      </c>
      <c r="X203">
        <v>739.1</v>
      </c>
      <c r="Y203">
        <v>710.6</v>
      </c>
      <c r="Z203">
        <v>732.6</v>
      </c>
      <c r="AA203">
        <v>720</v>
      </c>
      <c r="AB203">
        <v>743.9</v>
      </c>
      <c r="AC203">
        <v>743.9</v>
      </c>
      <c r="AD203">
        <v>667.6</v>
      </c>
      <c r="AE203" s="232">
        <v>689.19500000000005</v>
      </c>
    </row>
    <row r="204" spans="1:31" x14ac:dyDescent="0.25">
      <c r="A204" t="s">
        <v>8</v>
      </c>
      <c r="B204">
        <v>1</v>
      </c>
      <c r="C204">
        <v>195</v>
      </c>
      <c r="D204">
        <v>453</v>
      </c>
      <c r="E204">
        <v>698</v>
      </c>
      <c r="F204" s="6">
        <v>589.79999999999995</v>
      </c>
      <c r="G204" s="2">
        <v>384.3</v>
      </c>
      <c r="H204">
        <v>651.5</v>
      </c>
      <c r="I204" s="6">
        <v>743.8</v>
      </c>
      <c r="J204" s="6">
        <v>699.7</v>
      </c>
      <c r="K204" s="6">
        <v>733.7</v>
      </c>
      <c r="L204">
        <v>672.2</v>
      </c>
      <c r="M204" s="6">
        <v>719.7</v>
      </c>
      <c r="N204">
        <v>742.4</v>
      </c>
      <c r="O204" s="6">
        <v>719.9</v>
      </c>
      <c r="P204" s="131">
        <v>722.9</v>
      </c>
      <c r="Q204">
        <v>743.1</v>
      </c>
      <c r="R204">
        <v>666.1</v>
      </c>
      <c r="S204">
        <v>743.3</v>
      </c>
      <c r="T204">
        <v>703.5</v>
      </c>
      <c r="U204">
        <v>741.1</v>
      </c>
      <c r="V204">
        <f>LinhrsIn!V205</f>
        <v>716.2</v>
      </c>
      <c r="W204">
        <v>740.8</v>
      </c>
      <c r="X204">
        <v>741.2</v>
      </c>
      <c r="Y204">
        <v>710.9</v>
      </c>
      <c r="Z204">
        <v>734.3</v>
      </c>
      <c r="AA204">
        <v>517.20000000000005</v>
      </c>
      <c r="AB204">
        <v>743.9</v>
      </c>
      <c r="AC204">
        <v>743.9</v>
      </c>
      <c r="AD204">
        <v>667.1</v>
      </c>
      <c r="AE204" s="232">
        <v>729.07810000000006</v>
      </c>
    </row>
    <row r="205" spans="1:31" x14ac:dyDescent="0.25">
      <c r="A205" t="s">
        <v>8</v>
      </c>
      <c r="B205">
        <v>1</v>
      </c>
      <c r="C205">
        <v>196</v>
      </c>
      <c r="D205">
        <v>691</v>
      </c>
      <c r="E205">
        <v>707</v>
      </c>
      <c r="F205" s="6">
        <v>505.1</v>
      </c>
      <c r="G205" s="2">
        <v>494.6</v>
      </c>
      <c r="H205">
        <v>580.9</v>
      </c>
      <c r="I205" s="6">
        <v>743.7</v>
      </c>
      <c r="J205" s="6">
        <v>715.9</v>
      </c>
      <c r="K205" s="6">
        <v>736</v>
      </c>
      <c r="L205">
        <v>707</v>
      </c>
      <c r="M205" s="6">
        <v>694.9</v>
      </c>
      <c r="N205">
        <v>711.7</v>
      </c>
      <c r="O205" s="6">
        <v>719.9</v>
      </c>
      <c r="P205" s="131">
        <v>735.1</v>
      </c>
      <c r="Q205">
        <v>743.1</v>
      </c>
      <c r="R205">
        <v>665.1</v>
      </c>
      <c r="S205">
        <v>743.3</v>
      </c>
      <c r="T205">
        <v>714.4</v>
      </c>
      <c r="U205">
        <v>741.6</v>
      </c>
      <c r="V205">
        <f>LinhrsIn!V206</f>
        <v>714.1</v>
      </c>
      <c r="W205">
        <v>740.8</v>
      </c>
      <c r="X205">
        <v>740.9</v>
      </c>
      <c r="Y205">
        <v>710.6</v>
      </c>
      <c r="Z205">
        <v>735.7</v>
      </c>
      <c r="AA205">
        <v>719.8</v>
      </c>
      <c r="AB205">
        <v>743.7</v>
      </c>
      <c r="AC205">
        <v>743.8</v>
      </c>
      <c r="AD205">
        <v>666.5</v>
      </c>
      <c r="AE205" s="232">
        <v>724.36660000000006</v>
      </c>
    </row>
    <row r="206" spans="1:31" x14ac:dyDescent="0.25">
      <c r="A206" t="s">
        <v>8</v>
      </c>
      <c r="B206">
        <v>1</v>
      </c>
      <c r="C206">
        <v>197</v>
      </c>
      <c r="D206">
        <v>737</v>
      </c>
      <c r="E206">
        <v>742</v>
      </c>
      <c r="F206" s="6">
        <v>601.5</v>
      </c>
      <c r="G206" s="2">
        <v>669.2</v>
      </c>
      <c r="H206">
        <v>709.5</v>
      </c>
      <c r="I206" s="6">
        <v>730.5</v>
      </c>
      <c r="J206" s="6">
        <v>671.9</v>
      </c>
      <c r="K206" s="6">
        <v>736.2</v>
      </c>
      <c r="L206">
        <v>741.1</v>
      </c>
      <c r="M206" s="6">
        <v>716.9</v>
      </c>
      <c r="N206">
        <v>738.4</v>
      </c>
      <c r="O206" s="6">
        <v>714.8</v>
      </c>
      <c r="P206" s="131">
        <v>704.9</v>
      </c>
      <c r="Q206">
        <v>743.1</v>
      </c>
      <c r="R206">
        <v>666.1</v>
      </c>
      <c r="S206">
        <v>743.3</v>
      </c>
      <c r="T206">
        <v>710.7</v>
      </c>
      <c r="U206">
        <v>741.2</v>
      </c>
      <c r="V206">
        <f>LinhrsIn!V207</f>
        <v>715.6</v>
      </c>
      <c r="W206">
        <v>739.9</v>
      </c>
      <c r="X206">
        <v>741.2</v>
      </c>
      <c r="Y206">
        <v>710.6</v>
      </c>
      <c r="Z206">
        <v>736.2</v>
      </c>
      <c r="AA206">
        <v>719.8</v>
      </c>
      <c r="AB206">
        <v>743.9</v>
      </c>
      <c r="AC206">
        <v>743.9</v>
      </c>
      <c r="AD206">
        <v>649.9</v>
      </c>
      <c r="AE206" s="232">
        <v>657.75720000000001</v>
      </c>
    </row>
    <row r="207" spans="1:31" x14ac:dyDescent="0.25">
      <c r="A207" t="s">
        <v>8</v>
      </c>
      <c r="B207">
        <v>1</v>
      </c>
      <c r="C207">
        <v>198</v>
      </c>
      <c r="D207">
        <v>737</v>
      </c>
      <c r="E207">
        <v>743</v>
      </c>
      <c r="F207" s="6">
        <v>695.8</v>
      </c>
      <c r="G207" s="2">
        <v>674.7</v>
      </c>
      <c r="H207">
        <v>559.4</v>
      </c>
      <c r="I207" s="6">
        <v>719.3</v>
      </c>
      <c r="J207" s="6">
        <v>719.2</v>
      </c>
      <c r="K207" s="6">
        <v>731.2</v>
      </c>
      <c r="L207">
        <v>697.8</v>
      </c>
      <c r="M207" s="6">
        <v>696.6</v>
      </c>
      <c r="N207">
        <v>732.7</v>
      </c>
      <c r="O207" s="6">
        <v>720</v>
      </c>
      <c r="P207" s="131">
        <v>693.5</v>
      </c>
      <c r="Q207">
        <v>743.1</v>
      </c>
      <c r="R207">
        <v>666.1</v>
      </c>
      <c r="S207">
        <v>743.3</v>
      </c>
      <c r="T207">
        <v>714.1</v>
      </c>
      <c r="U207">
        <v>740.9</v>
      </c>
      <c r="V207">
        <f>LinhrsIn!V208</f>
        <v>715.2</v>
      </c>
      <c r="W207">
        <v>741.4</v>
      </c>
      <c r="X207">
        <v>740.6</v>
      </c>
      <c r="Y207">
        <v>710.6</v>
      </c>
      <c r="Z207">
        <v>710.9</v>
      </c>
      <c r="AA207">
        <v>719.7</v>
      </c>
      <c r="AB207">
        <v>737.6</v>
      </c>
      <c r="AC207">
        <v>676.5</v>
      </c>
      <c r="AD207">
        <v>666.9</v>
      </c>
      <c r="AE207" s="232">
        <v>666.02920000000006</v>
      </c>
    </row>
    <row r="208" spans="1:31" x14ac:dyDescent="0.25">
      <c r="A208" t="s">
        <v>8</v>
      </c>
      <c r="B208">
        <v>1</v>
      </c>
      <c r="C208">
        <v>199</v>
      </c>
      <c r="D208">
        <v>735</v>
      </c>
      <c r="E208">
        <v>743</v>
      </c>
      <c r="F208" s="6">
        <v>629.29999999999995</v>
      </c>
      <c r="G208" s="2">
        <v>672.7</v>
      </c>
      <c r="H208">
        <v>714.3</v>
      </c>
      <c r="I208" s="6">
        <v>727.3</v>
      </c>
      <c r="J208" s="6">
        <v>664.4</v>
      </c>
      <c r="K208" s="6">
        <v>736.2</v>
      </c>
      <c r="L208">
        <v>740.8</v>
      </c>
      <c r="M208" s="6">
        <v>595.4</v>
      </c>
      <c r="N208">
        <v>543.6</v>
      </c>
      <c r="O208" s="6">
        <v>719.9</v>
      </c>
      <c r="P208" s="131">
        <v>726.2</v>
      </c>
      <c r="Q208">
        <v>729.6</v>
      </c>
      <c r="R208">
        <v>666.1</v>
      </c>
      <c r="S208">
        <v>688.5</v>
      </c>
      <c r="T208">
        <v>694.4</v>
      </c>
      <c r="U208">
        <v>741.6</v>
      </c>
      <c r="V208">
        <v>710.4</v>
      </c>
      <c r="W208">
        <v>720.9</v>
      </c>
      <c r="X208">
        <v>740.6</v>
      </c>
      <c r="Y208">
        <v>710.3</v>
      </c>
      <c r="Z208">
        <v>716.2</v>
      </c>
      <c r="AA208">
        <v>720</v>
      </c>
      <c r="AB208">
        <v>717.8</v>
      </c>
      <c r="AC208">
        <v>743.9</v>
      </c>
      <c r="AD208">
        <v>656.5</v>
      </c>
      <c r="AE208" s="232">
        <v>698.84609999999998</v>
      </c>
    </row>
    <row r="209" spans="1:31" x14ac:dyDescent="0.25">
      <c r="A209" t="s">
        <v>8</v>
      </c>
      <c r="B209">
        <v>1</v>
      </c>
      <c r="C209">
        <v>200</v>
      </c>
      <c r="D209">
        <v>729</v>
      </c>
      <c r="E209">
        <v>733</v>
      </c>
      <c r="F209" s="6">
        <v>695.9</v>
      </c>
      <c r="G209" s="2">
        <v>683.1</v>
      </c>
      <c r="H209">
        <v>525</v>
      </c>
      <c r="I209" s="6">
        <v>743.8</v>
      </c>
      <c r="J209" s="6">
        <v>719.4</v>
      </c>
      <c r="K209" s="6">
        <v>731.1</v>
      </c>
      <c r="L209">
        <v>741.1</v>
      </c>
      <c r="M209" s="6">
        <v>712.9</v>
      </c>
      <c r="N209">
        <v>742.5</v>
      </c>
      <c r="O209" s="6">
        <v>717.8</v>
      </c>
      <c r="P209" s="131">
        <v>725.5</v>
      </c>
      <c r="Q209">
        <v>743.1</v>
      </c>
      <c r="R209">
        <v>666.1</v>
      </c>
      <c r="S209">
        <v>742.9</v>
      </c>
      <c r="T209">
        <v>714.4</v>
      </c>
      <c r="U209">
        <v>741.6</v>
      </c>
      <c r="V209">
        <f>LinhrsIn!V210</f>
        <v>716.4</v>
      </c>
      <c r="W209">
        <v>741</v>
      </c>
      <c r="X209">
        <v>706</v>
      </c>
      <c r="Y209">
        <v>687.2</v>
      </c>
      <c r="Z209">
        <v>690.5</v>
      </c>
      <c r="AA209">
        <v>682.5</v>
      </c>
      <c r="AB209">
        <v>743.9</v>
      </c>
      <c r="AC209">
        <v>744</v>
      </c>
      <c r="AD209">
        <v>663.7</v>
      </c>
      <c r="AE209" s="232">
        <v>731.41250000000002</v>
      </c>
    </row>
    <row r="210" spans="1:31" x14ac:dyDescent="0.25">
      <c r="A210" t="s">
        <v>8</v>
      </c>
      <c r="B210">
        <v>1</v>
      </c>
      <c r="C210">
        <v>201</v>
      </c>
      <c r="D210">
        <v>738</v>
      </c>
      <c r="E210">
        <v>744</v>
      </c>
      <c r="F210" s="6">
        <v>573.29999999999995</v>
      </c>
      <c r="G210" s="2">
        <v>683.9</v>
      </c>
      <c r="H210">
        <v>714.2</v>
      </c>
      <c r="I210" s="6">
        <v>742.6</v>
      </c>
      <c r="J210" s="6">
        <v>719.1</v>
      </c>
      <c r="K210" s="6">
        <v>652.9</v>
      </c>
      <c r="L210">
        <v>716.8</v>
      </c>
      <c r="M210" s="6">
        <v>716.4</v>
      </c>
      <c r="N210">
        <v>743.6</v>
      </c>
      <c r="O210" s="6">
        <v>717.8</v>
      </c>
      <c r="P210" s="131">
        <v>741</v>
      </c>
      <c r="Q210">
        <v>743.1</v>
      </c>
      <c r="R210">
        <v>666.1</v>
      </c>
      <c r="S210">
        <v>743.3</v>
      </c>
      <c r="T210">
        <v>687.1</v>
      </c>
      <c r="U210">
        <v>733.7</v>
      </c>
      <c r="V210">
        <v>708.6</v>
      </c>
      <c r="W210">
        <v>733.5</v>
      </c>
      <c r="X210">
        <f>31.2+710</f>
        <v>741.2</v>
      </c>
      <c r="Y210">
        <f>577.9+120</f>
        <v>697.9</v>
      </c>
      <c r="Z210">
        <v>735.5</v>
      </c>
      <c r="AA210">
        <v>719.9</v>
      </c>
      <c r="AB210">
        <v>712.3</v>
      </c>
      <c r="AC210">
        <v>744</v>
      </c>
      <c r="AD210">
        <v>516.1</v>
      </c>
      <c r="AE210" s="232">
        <v>686.38720000000001</v>
      </c>
    </row>
    <row r="211" spans="1:31" x14ac:dyDescent="0.25">
      <c r="A211" t="s">
        <v>8</v>
      </c>
      <c r="B211">
        <v>1</v>
      </c>
      <c r="C211">
        <v>202</v>
      </c>
      <c r="D211">
        <v>383</v>
      </c>
      <c r="E211">
        <v>372</v>
      </c>
      <c r="F211" s="6">
        <v>689.9</v>
      </c>
      <c r="G211" s="2">
        <v>694.8</v>
      </c>
      <c r="H211">
        <v>266.89999999999998</v>
      </c>
      <c r="I211" s="6">
        <v>706.5</v>
      </c>
      <c r="J211" s="6">
        <v>676.6</v>
      </c>
      <c r="K211" s="6">
        <v>719.7</v>
      </c>
      <c r="L211" s="83">
        <v>708</v>
      </c>
      <c r="M211" s="6">
        <v>695.1</v>
      </c>
      <c r="N211">
        <v>738.7</v>
      </c>
      <c r="O211" s="6">
        <v>693.6</v>
      </c>
      <c r="P211" s="131">
        <v>655.20000000000005</v>
      </c>
      <c r="Q211">
        <v>730</v>
      </c>
      <c r="R211">
        <v>576</v>
      </c>
      <c r="S211">
        <v>622</v>
      </c>
      <c r="T211">
        <f>LinhrsIn!T212</f>
        <v>705.5</v>
      </c>
      <c r="U211">
        <v>736.6</v>
      </c>
      <c r="V211">
        <v>651.1</v>
      </c>
      <c r="W211">
        <v>727.5</v>
      </c>
      <c r="X211">
        <v>730</v>
      </c>
      <c r="Y211">
        <v>715.5</v>
      </c>
      <c r="Z211">
        <v>735.2</v>
      </c>
      <c r="AA211">
        <v>710.9</v>
      </c>
      <c r="AB211">
        <v>528</v>
      </c>
      <c r="AC211">
        <v>732.8</v>
      </c>
      <c r="AD211">
        <v>664.4</v>
      </c>
      <c r="AE211" s="232">
        <v>703.55190000000005</v>
      </c>
    </row>
    <row r="212" spans="1:31" x14ac:dyDescent="0.25">
      <c r="A212" t="s">
        <v>8</v>
      </c>
      <c r="B212">
        <v>1</v>
      </c>
      <c r="C212">
        <v>203</v>
      </c>
      <c r="D212">
        <v>720</v>
      </c>
      <c r="E212">
        <v>742</v>
      </c>
      <c r="F212" s="6">
        <v>679.3</v>
      </c>
      <c r="G212" s="2">
        <v>708</v>
      </c>
      <c r="H212">
        <v>512.1</v>
      </c>
      <c r="I212" s="6">
        <v>726.9</v>
      </c>
      <c r="J212" s="6">
        <v>710.6</v>
      </c>
      <c r="K212" s="6">
        <v>670.5</v>
      </c>
      <c r="L212">
        <v>739</v>
      </c>
      <c r="M212" s="6">
        <v>718.3</v>
      </c>
      <c r="N212">
        <v>742.1</v>
      </c>
      <c r="O212" s="6">
        <v>718.5</v>
      </c>
      <c r="P212" s="131">
        <v>743.5</v>
      </c>
      <c r="Q212">
        <v>740.4</v>
      </c>
      <c r="R212">
        <v>665.2</v>
      </c>
      <c r="S212">
        <v>742.5</v>
      </c>
      <c r="T212">
        <v>712.1</v>
      </c>
      <c r="U212">
        <v>725.5</v>
      </c>
      <c r="V212">
        <v>689.1</v>
      </c>
      <c r="W212">
        <v>737.1</v>
      </c>
      <c r="X212">
        <v>742.9</v>
      </c>
      <c r="Y212">
        <v>718</v>
      </c>
      <c r="Z212">
        <v>736.7</v>
      </c>
      <c r="AA212">
        <v>711.9</v>
      </c>
      <c r="AB212">
        <v>741.5</v>
      </c>
      <c r="AC212">
        <v>727.9</v>
      </c>
      <c r="AD212">
        <v>668.4</v>
      </c>
      <c r="AE212" s="232">
        <v>730.59</v>
      </c>
    </row>
    <row r="213" spans="1:31" x14ac:dyDescent="0.25">
      <c r="A213" t="s">
        <v>8</v>
      </c>
      <c r="B213">
        <v>1</v>
      </c>
      <c r="C213">
        <v>204</v>
      </c>
      <c r="D213">
        <v>549</v>
      </c>
      <c r="E213">
        <v>105</v>
      </c>
      <c r="F213" s="6">
        <v>423.3</v>
      </c>
      <c r="G213" s="2">
        <v>710.9</v>
      </c>
      <c r="H213">
        <v>194.3</v>
      </c>
      <c r="I213" s="6">
        <v>743.6</v>
      </c>
      <c r="J213" s="6">
        <v>719.4</v>
      </c>
      <c r="K213" s="6">
        <v>716.3</v>
      </c>
      <c r="L213">
        <v>728.2</v>
      </c>
      <c r="M213" s="6">
        <v>705.7</v>
      </c>
      <c r="N213">
        <v>737.1</v>
      </c>
      <c r="O213" s="6">
        <v>704.3</v>
      </c>
      <c r="P213" s="131">
        <v>726.9</v>
      </c>
      <c r="Q213">
        <v>585.5</v>
      </c>
      <c r="R213">
        <v>621.20000000000005</v>
      </c>
      <c r="S213">
        <v>743.3</v>
      </c>
      <c r="T213">
        <v>715.6</v>
      </c>
      <c r="U213">
        <v>741.4</v>
      </c>
      <c r="V213">
        <v>714.6</v>
      </c>
      <c r="W213">
        <v>736.7</v>
      </c>
      <c r="X213">
        <v>741.9</v>
      </c>
      <c r="Y213">
        <v>681.1</v>
      </c>
      <c r="Z213">
        <v>648.20000000000005</v>
      </c>
      <c r="AA213">
        <v>699.6</v>
      </c>
      <c r="AB213">
        <v>743.4</v>
      </c>
      <c r="AC213">
        <v>742.5</v>
      </c>
      <c r="AD213">
        <v>667.8</v>
      </c>
      <c r="AE213" s="232">
        <v>726.12750000000005</v>
      </c>
    </row>
    <row r="214" spans="1:31" x14ac:dyDescent="0.25">
      <c r="A214" t="s">
        <v>8</v>
      </c>
      <c r="B214">
        <v>1</v>
      </c>
      <c r="C214">
        <v>205</v>
      </c>
      <c r="D214">
        <v>741</v>
      </c>
      <c r="E214">
        <v>735</v>
      </c>
      <c r="F214" s="6">
        <v>673.5</v>
      </c>
      <c r="G214" s="2">
        <v>668.4</v>
      </c>
      <c r="H214">
        <v>464.9</v>
      </c>
      <c r="I214" s="6">
        <v>742</v>
      </c>
      <c r="J214" s="6">
        <v>719.5</v>
      </c>
      <c r="K214" s="6">
        <v>734.6</v>
      </c>
      <c r="L214">
        <v>655.8</v>
      </c>
      <c r="M214" s="6">
        <v>706.1</v>
      </c>
      <c r="N214">
        <v>737.7</v>
      </c>
      <c r="O214" s="6">
        <v>712.4</v>
      </c>
      <c r="P214" s="131">
        <v>742.3</v>
      </c>
      <c r="Q214">
        <v>741</v>
      </c>
      <c r="R214">
        <v>663.1</v>
      </c>
      <c r="S214">
        <v>743.2</v>
      </c>
      <c r="T214">
        <v>715.7</v>
      </c>
      <c r="U214">
        <v>742</v>
      </c>
      <c r="V214">
        <f>LinhrsIn!V215</f>
        <v>716.8</v>
      </c>
      <c r="W214">
        <v>737.4</v>
      </c>
      <c r="X214">
        <v>742.9</v>
      </c>
      <c r="Y214">
        <v>715.3</v>
      </c>
      <c r="Z214">
        <v>738.5</v>
      </c>
      <c r="AA214">
        <v>719.9</v>
      </c>
      <c r="AB214">
        <v>734.4</v>
      </c>
      <c r="AC214">
        <v>743.9</v>
      </c>
      <c r="AD214">
        <v>659.2</v>
      </c>
      <c r="AE214" s="232">
        <v>729.85500000000002</v>
      </c>
    </row>
    <row r="215" spans="1:31" x14ac:dyDescent="0.25">
      <c r="A215" t="s">
        <v>8</v>
      </c>
      <c r="B215">
        <v>1</v>
      </c>
      <c r="C215">
        <v>206</v>
      </c>
      <c r="D215">
        <v>729</v>
      </c>
      <c r="E215">
        <v>743</v>
      </c>
      <c r="F215" s="6">
        <v>691.8</v>
      </c>
      <c r="G215" s="2">
        <v>710.4</v>
      </c>
      <c r="H215">
        <v>493.9</v>
      </c>
      <c r="I215" s="6">
        <v>739.6</v>
      </c>
      <c r="J215" s="6">
        <v>621.6</v>
      </c>
      <c r="K215" s="6">
        <v>132</v>
      </c>
      <c r="L215">
        <v>668.3</v>
      </c>
      <c r="M215" s="6">
        <v>690.1</v>
      </c>
      <c r="N215">
        <v>652.29999999999995</v>
      </c>
      <c r="O215" s="6">
        <v>710.2</v>
      </c>
      <c r="P215" s="131">
        <v>696.4</v>
      </c>
      <c r="Q215">
        <v>405.5</v>
      </c>
      <c r="R215">
        <v>523.4</v>
      </c>
      <c r="S215">
        <v>739.1</v>
      </c>
      <c r="T215">
        <v>688.9</v>
      </c>
      <c r="U215">
        <v>718.6</v>
      </c>
      <c r="V215">
        <v>654.4</v>
      </c>
      <c r="W215">
        <v>731.5</v>
      </c>
      <c r="X215">
        <v>743</v>
      </c>
      <c r="Y215">
        <v>655.7</v>
      </c>
      <c r="Z215">
        <v>742</v>
      </c>
      <c r="AA215">
        <v>719.9</v>
      </c>
      <c r="AB215">
        <v>734.2</v>
      </c>
      <c r="AC215">
        <v>743.9</v>
      </c>
      <c r="AD215">
        <v>659.3</v>
      </c>
      <c r="AE215" s="232">
        <v>730.39640000000009</v>
      </c>
    </row>
    <row r="216" spans="1:31" x14ac:dyDescent="0.25">
      <c r="A216" t="s">
        <v>8</v>
      </c>
      <c r="B216">
        <v>1</v>
      </c>
      <c r="C216">
        <v>207</v>
      </c>
      <c r="D216">
        <v>673</v>
      </c>
      <c r="E216">
        <v>665</v>
      </c>
      <c r="F216" s="6">
        <v>561.1</v>
      </c>
      <c r="G216" s="2">
        <v>698</v>
      </c>
      <c r="H216">
        <v>643.9</v>
      </c>
      <c r="I216" s="6">
        <v>723.8</v>
      </c>
      <c r="J216" s="6">
        <v>668.5</v>
      </c>
      <c r="K216" s="6">
        <v>714.2</v>
      </c>
      <c r="L216">
        <v>706.4</v>
      </c>
      <c r="M216" s="6">
        <v>708.7</v>
      </c>
      <c r="N216">
        <v>718.9</v>
      </c>
      <c r="O216" s="6">
        <v>666.7</v>
      </c>
      <c r="P216" s="131">
        <v>453.7</v>
      </c>
      <c r="Q216">
        <v>740.9</v>
      </c>
      <c r="R216">
        <v>551.79999999999995</v>
      </c>
      <c r="S216">
        <v>735.4</v>
      </c>
      <c r="T216">
        <v>693.5</v>
      </c>
      <c r="U216">
        <v>665.4</v>
      </c>
      <c r="V216">
        <v>677.1</v>
      </c>
      <c r="W216">
        <v>724</v>
      </c>
      <c r="X216">
        <v>390.6</v>
      </c>
      <c r="Y216">
        <v>294.8</v>
      </c>
      <c r="Z216">
        <v>616.20000000000005</v>
      </c>
      <c r="AA216">
        <v>665.9</v>
      </c>
      <c r="AB216">
        <v>627.4</v>
      </c>
      <c r="AC216">
        <v>0</v>
      </c>
      <c r="AD216">
        <v>0</v>
      </c>
      <c r="AE216" s="232">
        <v>0</v>
      </c>
    </row>
    <row r="217" spans="1:31" x14ac:dyDescent="0.25">
      <c r="A217" t="s">
        <v>8</v>
      </c>
      <c r="B217">
        <v>1</v>
      </c>
      <c r="C217">
        <v>208</v>
      </c>
      <c r="D217">
        <v>740</v>
      </c>
      <c r="E217">
        <v>743</v>
      </c>
      <c r="F217" s="6">
        <v>693.3</v>
      </c>
      <c r="G217" s="2">
        <v>698.9</v>
      </c>
      <c r="H217">
        <v>478.3</v>
      </c>
      <c r="I217" s="6">
        <v>731.8</v>
      </c>
      <c r="J217" s="6">
        <v>716.8</v>
      </c>
      <c r="K217" s="6">
        <v>734.6</v>
      </c>
      <c r="L217">
        <v>701.9</v>
      </c>
      <c r="M217" s="6">
        <v>672.5</v>
      </c>
      <c r="N217">
        <v>722.5</v>
      </c>
      <c r="O217" s="6">
        <v>704.7</v>
      </c>
      <c r="P217" s="131">
        <v>653.79999999999995</v>
      </c>
      <c r="Q217">
        <v>741.1</v>
      </c>
      <c r="R217">
        <v>630.79999999999995</v>
      </c>
      <c r="S217">
        <v>737.6</v>
      </c>
      <c r="T217">
        <f>LinhrsIn!T218</f>
        <v>708.4</v>
      </c>
      <c r="U217">
        <v>727.2</v>
      </c>
      <c r="V217">
        <f>LinhrsIn!V218</f>
        <v>716.3</v>
      </c>
      <c r="W217">
        <v>733</v>
      </c>
      <c r="X217">
        <v>737.1</v>
      </c>
      <c r="Y217">
        <v>714.8</v>
      </c>
      <c r="Z217">
        <v>741.5</v>
      </c>
      <c r="AA217">
        <v>710.8</v>
      </c>
      <c r="AB217">
        <v>741.9</v>
      </c>
      <c r="AC217">
        <v>742.7</v>
      </c>
      <c r="AD217">
        <v>667.6</v>
      </c>
      <c r="AE217" s="232">
        <v>713.75840000000005</v>
      </c>
    </row>
    <row r="218" spans="1:31" x14ac:dyDescent="0.25">
      <c r="A218" t="s">
        <v>8</v>
      </c>
      <c r="B218">
        <v>1</v>
      </c>
      <c r="C218">
        <v>209</v>
      </c>
      <c r="D218">
        <v>645</v>
      </c>
      <c r="E218">
        <v>572</v>
      </c>
      <c r="F218" s="6">
        <v>684.9</v>
      </c>
      <c r="G218" s="2">
        <v>703.2</v>
      </c>
      <c r="H218">
        <v>675.9</v>
      </c>
      <c r="I218" s="6">
        <v>730</v>
      </c>
      <c r="J218" s="6">
        <v>719.2</v>
      </c>
      <c r="K218" s="6">
        <v>717</v>
      </c>
      <c r="L218">
        <v>663.8</v>
      </c>
      <c r="M218" s="6">
        <v>696.6</v>
      </c>
      <c r="N218">
        <v>686.2</v>
      </c>
      <c r="O218" s="6">
        <v>682.5</v>
      </c>
      <c r="P218" s="131">
        <v>706.8</v>
      </c>
      <c r="Q218">
        <v>682.3</v>
      </c>
      <c r="R218">
        <v>652.70000000000005</v>
      </c>
      <c r="S218">
        <v>741.5</v>
      </c>
      <c r="T218">
        <v>693.7</v>
      </c>
      <c r="U218">
        <v>705.8</v>
      </c>
      <c r="V218">
        <v>653</v>
      </c>
      <c r="W218">
        <v>715.1</v>
      </c>
      <c r="X218">
        <v>716</v>
      </c>
      <c r="Y218">
        <v>600.9</v>
      </c>
      <c r="Z218">
        <v>711.9</v>
      </c>
      <c r="AA218">
        <v>718.7</v>
      </c>
      <c r="AB218">
        <v>738.2</v>
      </c>
      <c r="AC218">
        <v>732.2</v>
      </c>
      <c r="AD218">
        <v>669.5</v>
      </c>
      <c r="AE218" s="232">
        <v>662.80190000000005</v>
      </c>
    </row>
    <row r="219" spans="1:31" x14ac:dyDescent="0.25">
      <c r="A219" t="s">
        <v>10</v>
      </c>
      <c r="B219">
        <v>1</v>
      </c>
      <c r="C219">
        <v>210</v>
      </c>
      <c r="D219">
        <v>738</v>
      </c>
      <c r="E219">
        <v>743</v>
      </c>
      <c r="F219" s="6">
        <v>695.2</v>
      </c>
      <c r="G219" s="2">
        <v>674.5</v>
      </c>
      <c r="H219">
        <v>693.8</v>
      </c>
      <c r="I219" s="6">
        <v>704.3</v>
      </c>
      <c r="J219" s="6">
        <v>688.7</v>
      </c>
      <c r="K219" s="6">
        <v>696.6</v>
      </c>
      <c r="L219">
        <v>739.5</v>
      </c>
      <c r="M219" s="6">
        <v>681.3</v>
      </c>
      <c r="N219">
        <v>740.6</v>
      </c>
      <c r="O219" s="6">
        <v>719.6</v>
      </c>
      <c r="P219" s="131">
        <v>665.3</v>
      </c>
      <c r="Q219">
        <v>691.5</v>
      </c>
      <c r="R219">
        <v>571.1</v>
      </c>
      <c r="S219">
        <v>729.4</v>
      </c>
      <c r="T219">
        <v>637.20000000000005</v>
      </c>
      <c r="U219">
        <v>739.2</v>
      </c>
      <c r="V219">
        <v>710</v>
      </c>
      <c r="W219">
        <v>741.3</v>
      </c>
      <c r="X219">
        <v>682.5</v>
      </c>
      <c r="Y219">
        <v>697</v>
      </c>
      <c r="Z219">
        <v>668.6</v>
      </c>
      <c r="AA219">
        <v>667.5</v>
      </c>
      <c r="AB219">
        <v>743.2</v>
      </c>
      <c r="AC219">
        <v>717.8</v>
      </c>
      <c r="AD219">
        <v>575.29999999999995</v>
      </c>
      <c r="AE219" s="232">
        <v>690.95280000000002</v>
      </c>
    </row>
    <row r="220" spans="1:31" x14ac:dyDescent="0.25">
      <c r="A220" t="s">
        <v>10</v>
      </c>
      <c r="B220">
        <v>1</v>
      </c>
      <c r="C220">
        <v>211</v>
      </c>
      <c r="D220">
        <v>680</v>
      </c>
      <c r="E220">
        <v>693</v>
      </c>
      <c r="F220" s="6">
        <v>693</v>
      </c>
      <c r="G220" s="2">
        <v>679.5</v>
      </c>
      <c r="H220">
        <v>712</v>
      </c>
      <c r="I220" s="6">
        <v>671.4</v>
      </c>
      <c r="J220" s="6">
        <v>709.2</v>
      </c>
      <c r="K220" s="6">
        <v>734.3</v>
      </c>
      <c r="L220">
        <v>731.3</v>
      </c>
      <c r="M220" s="6">
        <v>675.4</v>
      </c>
      <c r="N220">
        <v>734.4</v>
      </c>
      <c r="O220" s="6">
        <v>719.9</v>
      </c>
      <c r="P220" s="131">
        <v>643.6</v>
      </c>
      <c r="Q220">
        <v>742.4</v>
      </c>
      <c r="R220">
        <v>396.8</v>
      </c>
      <c r="S220">
        <v>676.3</v>
      </c>
      <c r="T220">
        <v>679</v>
      </c>
      <c r="U220">
        <v>709.8</v>
      </c>
      <c r="V220">
        <v>679.3</v>
      </c>
      <c r="W220">
        <v>716.2</v>
      </c>
      <c r="X220">
        <v>717.3</v>
      </c>
      <c r="Y220">
        <v>664.4</v>
      </c>
      <c r="Z220">
        <v>665.6</v>
      </c>
      <c r="AA220">
        <v>708.2</v>
      </c>
      <c r="AB220">
        <v>707.1</v>
      </c>
      <c r="AC220">
        <v>741.9</v>
      </c>
      <c r="AD220">
        <v>665.2</v>
      </c>
      <c r="AE220" s="232">
        <v>688.82310000000007</v>
      </c>
    </row>
    <row r="221" spans="1:31" x14ac:dyDescent="0.25">
      <c r="A221" t="s">
        <v>8</v>
      </c>
      <c r="B221">
        <v>1</v>
      </c>
      <c r="C221">
        <v>212</v>
      </c>
      <c r="D221">
        <v>736</v>
      </c>
      <c r="E221">
        <v>744</v>
      </c>
      <c r="F221" s="6">
        <v>693.2</v>
      </c>
      <c r="G221" s="2">
        <v>703</v>
      </c>
      <c r="H221">
        <v>592.5</v>
      </c>
      <c r="I221" s="6">
        <v>723</v>
      </c>
      <c r="J221" s="6">
        <v>709.2</v>
      </c>
      <c r="K221" s="6">
        <v>692.4</v>
      </c>
      <c r="L221" s="83">
        <v>738.7</v>
      </c>
      <c r="M221" s="6">
        <v>709.8</v>
      </c>
      <c r="N221">
        <v>738.1</v>
      </c>
      <c r="O221" s="6">
        <v>632.6</v>
      </c>
      <c r="P221" s="131">
        <v>652.1</v>
      </c>
      <c r="Q221">
        <v>668.3</v>
      </c>
      <c r="R221">
        <v>468</v>
      </c>
      <c r="S221">
        <f>LinhrsIn!S222</f>
        <v>720.3</v>
      </c>
      <c r="T221">
        <v>676.6</v>
      </c>
      <c r="U221">
        <v>743.7</v>
      </c>
      <c r="V221">
        <v>715.3</v>
      </c>
      <c r="W221">
        <v>740.6</v>
      </c>
      <c r="X221">
        <f>29.5+629</f>
        <v>658.5</v>
      </c>
      <c r="Y221">
        <v>713.5</v>
      </c>
      <c r="Z221">
        <v>694.9</v>
      </c>
      <c r="AA221">
        <v>714.3</v>
      </c>
      <c r="AB221">
        <v>736.9</v>
      </c>
      <c r="AC221">
        <v>740</v>
      </c>
      <c r="AD221">
        <v>662.8</v>
      </c>
      <c r="AE221" s="232">
        <v>730.27140000000009</v>
      </c>
    </row>
    <row r="222" spans="1:31" x14ac:dyDescent="0.25">
      <c r="A222" t="s">
        <v>8</v>
      </c>
      <c r="B222">
        <v>1</v>
      </c>
      <c r="C222">
        <v>213</v>
      </c>
      <c r="D222">
        <v>691</v>
      </c>
      <c r="E222">
        <v>663</v>
      </c>
      <c r="F222" s="6">
        <v>617.29999999999995</v>
      </c>
      <c r="G222" s="2">
        <v>661.3</v>
      </c>
      <c r="H222">
        <v>580</v>
      </c>
      <c r="I222" s="6">
        <v>692.8</v>
      </c>
      <c r="J222" s="6">
        <v>667.9</v>
      </c>
      <c r="K222" s="6">
        <v>714.7</v>
      </c>
      <c r="L222">
        <v>740</v>
      </c>
      <c r="M222" s="6">
        <v>716.6</v>
      </c>
      <c r="N222">
        <v>740.8</v>
      </c>
      <c r="O222" s="6">
        <v>717.5</v>
      </c>
      <c r="P222" s="131">
        <v>713.1</v>
      </c>
      <c r="Q222">
        <v>635</v>
      </c>
      <c r="R222">
        <v>399</v>
      </c>
      <c r="S222">
        <v>630.70000000000005</v>
      </c>
      <c r="T222">
        <v>660.7</v>
      </c>
      <c r="U222">
        <v>743.2</v>
      </c>
      <c r="V222">
        <v>672.7</v>
      </c>
      <c r="W222">
        <v>741.8</v>
      </c>
      <c r="X222">
        <v>726.7</v>
      </c>
      <c r="Y222">
        <v>714.1</v>
      </c>
      <c r="Z222">
        <v>740.5</v>
      </c>
      <c r="AA222">
        <v>708.2</v>
      </c>
      <c r="AB222">
        <v>743.8</v>
      </c>
      <c r="AC222">
        <v>743.7</v>
      </c>
      <c r="AD222">
        <v>666.7</v>
      </c>
      <c r="AE222" s="232">
        <v>729.19970000000001</v>
      </c>
    </row>
    <row r="223" spans="1:31" x14ac:dyDescent="0.25">
      <c r="A223" t="s">
        <v>8</v>
      </c>
      <c r="B223">
        <v>1</v>
      </c>
      <c r="C223">
        <v>214</v>
      </c>
      <c r="D223">
        <v>739</v>
      </c>
      <c r="E223">
        <v>741</v>
      </c>
      <c r="F223" s="6">
        <v>275.10000000000002</v>
      </c>
      <c r="G223" s="2">
        <v>269.7</v>
      </c>
      <c r="H223">
        <v>568.4</v>
      </c>
      <c r="I223" s="6">
        <v>740.1</v>
      </c>
      <c r="J223" s="6">
        <v>657.5</v>
      </c>
      <c r="K223" s="6">
        <v>720.3</v>
      </c>
      <c r="L223">
        <v>737.1</v>
      </c>
      <c r="M223" s="6">
        <v>716.6</v>
      </c>
      <c r="N223">
        <v>312</v>
      </c>
      <c r="O223" s="6">
        <v>717.3</v>
      </c>
      <c r="P223" s="131">
        <v>644.70000000000005</v>
      </c>
      <c r="Q223">
        <v>667.9</v>
      </c>
      <c r="R223">
        <v>562</v>
      </c>
      <c r="S223">
        <v>708.9</v>
      </c>
      <c r="T223">
        <f>LinhrsIn!T224</f>
        <v>710.2</v>
      </c>
      <c r="U223">
        <v>742.9</v>
      </c>
      <c r="V223">
        <v>710.5</v>
      </c>
      <c r="W223">
        <v>741.6</v>
      </c>
      <c r="X223">
        <v>742.7</v>
      </c>
      <c r="Y223">
        <v>714.6</v>
      </c>
      <c r="Z223">
        <v>696.7</v>
      </c>
      <c r="AA223">
        <v>679</v>
      </c>
      <c r="AB223">
        <v>695.3</v>
      </c>
      <c r="AC223">
        <v>603.20000000000005</v>
      </c>
      <c r="AD223">
        <v>664.1</v>
      </c>
      <c r="AE223" s="232">
        <v>700.47080000000005</v>
      </c>
    </row>
    <row r="224" spans="1:31" x14ac:dyDescent="0.25">
      <c r="A224" t="s">
        <v>8</v>
      </c>
      <c r="B224">
        <v>1</v>
      </c>
      <c r="C224">
        <v>215</v>
      </c>
      <c r="D224">
        <v>725</v>
      </c>
      <c r="E224">
        <v>744</v>
      </c>
      <c r="F224" s="6">
        <v>691.2</v>
      </c>
      <c r="G224" s="2">
        <v>704.8</v>
      </c>
      <c r="H224">
        <v>272</v>
      </c>
      <c r="I224" s="6">
        <v>739.6</v>
      </c>
      <c r="J224" s="6">
        <v>709.6</v>
      </c>
      <c r="K224" s="6">
        <v>718.6</v>
      </c>
      <c r="L224">
        <v>739.3</v>
      </c>
      <c r="M224" s="6">
        <v>716.9</v>
      </c>
      <c r="N224">
        <v>741.5</v>
      </c>
      <c r="O224" s="6">
        <v>644.6</v>
      </c>
      <c r="P224" s="131">
        <v>627.5</v>
      </c>
      <c r="Q224">
        <v>689.9</v>
      </c>
      <c r="R224">
        <v>660.2</v>
      </c>
      <c r="S224">
        <f>LinhrsIn!S225</f>
        <v>742.7</v>
      </c>
      <c r="T224">
        <v>704.7</v>
      </c>
      <c r="U224">
        <v>719.4</v>
      </c>
      <c r="V224">
        <v>683.6</v>
      </c>
      <c r="W224">
        <v>730.2</v>
      </c>
      <c r="X224">
        <v>739</v>
      </c>
      <c r="Y224">
        <v>628.6</v>
      </c>
      <c r="Z224">
        <v>743.7</v>
      </c>
      <c r="AA224">
        <v>711.8</v>
      </c>
      <c r="AB224">
        <v>743.7</v>
      </c>
      <c r="AC224">
        <v>743.9</v>
      </c>
      <c r="AD224">
        <v>663.5</v>
      </c>
      <c r="AE224" s="232">
        <v>730.91690000000006</v>
      </c>
    </row>
    <row r="225" spans="1:31" x14ac:dyDescent="0.25">
      <c r="A225" t="s">
        <v>8</v>
      </c>
      <c r="B225">
        <v>1</v>
      </c>
      <c r="C225">
        <v>216</v>
      </c>
      <c r="D225">
        <v>366</v>
      </c>
      <c r="E225">
        <v>732</v>
      </c>
      <c r="F225" s="6">
        <v>693</v>
      </c>
      <c r="G225" s="2">
        <v>704.5</v>
      </c>
      <c r="H225">
        <v>549.20000000000005</v>
      </c>
      <c r="I225" s="6">
        <v>736.9</v>
      </c>
      <c r="J225" s="6">
        <v>702.1</v>
      </c>
      <c r="K225" s="6">
        <v>623.79999999999995</v>
      </c>
      <c r="L225">
        <v>741.2</v>
      </c>
      <c r="M225" s="6">
        <v>716.6</v>
      </c>
      <c r="N225">
        <v>741.3</v>
      </c>
      <c r="O225" s="6">
        <v>678.5</v>
      </c>
      <c r="P225" s="131">
        <v>743.8</v>
      </c>
      <c r="Q225">
        <v>722</v>
      </c>
      <c r="R225">
        <v>663.9</v>
      </c>
      <c r="S225">
        <v>743.2</v>
      </c>
      <c r="T225">
        <v>708</v>
      </c>
      <c r="U225">
        <v>740.6</v>
      </c>
      <c r="V225">
        <v>706</v>
      </c>
      <c r="W225">
        <v>739.9</v>
      </c>
      <c r="X225">
        <v>730.4</v>
      </c>
      <c r="Y225">
        <v>711.2</v>
      </c>
      <c r="Z225">
        <v>728.4</v>
      </c>
      <c r="AA225">
        <v>687</v>
      </c>
      <c r="AB225">
        <v>743.8</v>
      </c>
      <c r="AC225">
        <v>716.5</v>
      </c>
      <c r="AD225">
        <v>605.4</v>
      </c>
      <c r="AE225" s="232">
        <v>706.91030000000001</v>
      </c>
    </row>
    <row r="226" spans="1:31" x14ac:dyDescent="0.25">
      <c r="A226" t="s">
        <v>8</v>
      </c>
      <c r="B226">
        <v>1</v>
      </c>
      <c r="C226">
        <v>217</v>
      </c>
      <c r="D226">
        <v>740</v>
      </c>
      <c r="E226">
        <v>744</v>
      </c>
      <c r="F226" s="6">
        <v>683.8</v>
      </c>
      <c r="G226" s="2">
        <v>704.9</v>
      </c>
      <c r="H226">
        <v>593.5</v>
      </c>
      <c r="I226" s="6">
        <v>720.1</v>
      </c>
      <c r="J226" s="6">
        <v>704</v>
      </c>
      <c r="K226" s="6">
        <v>724.8</v>
      </c>
      <c r="L226">
        <v>741.2</v>
      </c>
      <c r="M226" s="6">
        <v>713.1</v>
      </c>
      <c r="N226">
        <v>700.9</v>
      </c>
      <c r="O226" s="6">
        <v>654.79999999999995</v>
      </c>
      <c r="P226" s="131">
        <v>737.4</v>
      </c>
      <c r="Q226">
        <v>703</v>
      </c>
      <c r="R226">
        <v>596.4</v>
      </c>
      <c r="S226">
        <v>743.3</v>
      </c>
      <c r="T226">
        <v>708</v>
      </c>
      <c r="U226">
        <v>731.9</v>
      </c>
      <c r="V226">
        <v>692.8</v>
      </c>
      <c r="W226">
        <v>716</v>
      </c>
      <c r="X226">
        <v>725.3</v>
      </c>
      <c r="Y226">
        <v>705.1</v>
      </c>
      <c r="Z226">
        <v>740.3</v>
      </c>
      <c r="AA226">
        <v>647</v>
      </c>
      <c r="AB226">
        <v>611.20000000000005</v>
      </c>
      <c r="AC226">
        <v>724.2</v>
      </c>
      <c r="AD226">
        <v>667.9</v>
      </c>
      <c r="AE226" s="232">
        <v>728.67169999999999</v>
      </c>
    </row>
    <row r="227" spans="1:31" x14ac:dyDescent="0.25">
      <c r="A227" t="s">
        <v>8</v>
      </c>
      <c r="B227">
        <v>1</v>
      </c>
      <c r="C227">
        <v>218</v>
      </c>
      <c r="D227">
        <v>657</v>
      </c>
      <c r="E227">
        <v>693</v>
      </c>
      <c r="F227" s="6">
        <v>691.8</v>
      </c>
      <c r="G227" s="2">
        <v>661.8</v>
      </c>
      <c r="H227">
        <v>589.79999999999995</v>
      </c>
      <c r="I227" s="6">
        <v>723.7</v>
      </c>
      <c r="J227" s="6">
        <v>704.5</v>
      </c>
      <c r="K227" s="6">
        <v>703.7</v>
      </c>
      <c r="L227" s="83">
        <v>735.9</v>
      </c>
      <c r="M227" s="6">
        <v>676.7</v>
      </c>
      <c r="N227">
        <v>738.6</v>
      </c>
      <c r="O227" s="6">
        <v>719.9</v>
      </c>
      <c r="P227" s="131">
        <v>632.5</v>
      </c>
      <c r="Q227">
        <v>741.7</v>
      </c>
      <c r="R227">
        <v>440.1</v>
      </c>
      <c r="S227">
        <v>716.4</v>
      </c>
      <c r="T227">
        <v>657.9</v>
      </c>
      <c r="U227">
        <v>741.2</v>
      </c>
      <c r="V227">
        <v>697.4</v>
      </c>
      <c r="W227">
        <v>634.79999999999995</v>
      </c>
      <c r="X227">
        <v>522.9</v>
      </c>
      <c r="Y227">
        <v>709.1</v>
      </c>
      <c r="Z227">
        <v>608.9</v>
      </c>
      <c r="AA227">
        <v>622.79999999999995</v>
      </c>
      <c r="AB227" s="175">
        <f>60.3+578</f>
        <v>638.29999999999995</v>
      </c>
      <c r="AC227">
        <f>MIN(739,LinhrsIn!AC228)</f>
        <v>738.8</v>
      </c>
      <c r="AD227">
        <v>667.5</v>
      </c>
      <c r="AE227" s="232">
        <v>723.19889999999998</v>
      </c>
    </row>
    <row r="228" spans="1:31" x14ac:dyDescent="0.25">
      <c r="A228" t="s">
        <v>8</v>
      </c>
      <c r="B228">
        <v>1</v>
      </c>
      <c r="C228">
        <v>219</v>
      </c>
      <c r="D228">
        <v>667</v>
      </c>
      <c r="E228">
        <v>726</v>
      </c>
      <c r="F228" s="6">
        <v>581.79999999999995</v>
      </c>
      <c r="G228" s="2">
        <v>691.4</v>
      </c>
      <c r="H228">
        <v>708.6</v>
      </c>
      <c r="I228" s="6">
        <v>738.2</v>
      </c>
      <c r="J228" s="6">
        <v>680.6</v>
      </c>
      <c r="K228" s="6">
        <v>725.7</v>
      </c>
      <c r="L228">
        <v>741.3</v>
      </c>
      <c r="M228" s="6">
        <v>715.2</v>
      </c>
      <c r="N228">
        <v>741.6</v>
      </c>
      <c r="O228" s="6">
        <v>628.20000000000005</v>
      </c>
      <c r="P228" s="131">
        <v>591.4</v>
      </c>
      <c r="Q228">
        <v>737.1</v>
      </c>
      <c r="R228">
        <v>608.20000000000005</v>
      </c>
      <c r="S228">
        <v>743.3</v>
      </c>
      <c r="T228">
        <v>698.6</v>
      </c>
      <c r="U228">
        <v>734.1</v>
      </c>
      <c r="V228">
        <v>706.7</v>
      </c>
      <c r="W228">
        <v>740.5</v>
      </c>
      <c r="X228">
        <v>741.3</v>
      </c>
      <c r="Y228">
        <v>714.2</v>
      </c>
      <c r="Z228">
        <v>743.5</v>
      </c>
      <c r="AA228">
        <v>709</v>
      </c>
      <c r="AB228">
        <v>705.5</v>
      </c>
      <c r="AC228">
        <v>743.9</v>
      </c>
      <c r="AD228">
        <v>655.20000000000005</v>
      </c>
      <c r="AE228" s="232">
        <v>674.87639999999999</v>
      </c>
    </row>
    <row r="229" spans="1:31" x14ac:dyDescent="0.25">
      <c r="A229" t="s">
        <v>8</v>
      </c>
      <c r="B229">
        <v>1</v>
      </c>
      <c r="C229">
        <v>220</v>
      </c>
      <c r="D229">
        <v>620</v>
      </c>
      <c r="E229">
        <v>689</v>
      </c>
      <c r="F229" s="6">
        <v>663.8</v>
      </c>
      <c r="G229" s="2">
        <v>635.4</v>
      </c>
      <c r="H229">
        <v>554.6</v>
      </c>
      <c r="I229" s="6">
        <v>667.9</v>
      </c>
      <c r="J229" s="6">
        <v>703.7</v>
      </c>
      <c r="K229" s="6">
        <v>711.9</v>
      </c>
      <c r="L229">
        <v>705.1</v>
      </c>
      <c r="M229" s="6">
        <v>710.5</v>
      </c>
      <c r="N229">
        <v>733.3</v>
      </c>
      <c r="O229" s="6">
        <v>670.8</v>
      </c>
      <c r="P229" s="131">
        <v>544.5</v>
      </c>
      <c r="Q229">
        <v>226.2</v>
      </c>
      <c r="R229">
        <v>0</v>
      </c>
      <c r="S229">
        <v>27.2</v>
      </c>
      <c r="T229">
        <v>674</v>
      </c>
      <c r="U229">
        <v>678.4</v>
      </c>
      <c r="V229">
        <v>651.79999999999995</v>
      </c>
      <c r="W229">
        <v>737.2</v>
      </c>
      <c r="X229">
        <v>730</v>
      </c>
      <c r="Y229">
        <v>662.4</v>
      </c>
      <c r="Z229">
        <v>737.4</v>
      </c>
      <c r="AA229">
        <v>658.7</v>
      </c>
      <c r="AB229">
        <v>432.1</v>
      </c>
      <c r="AC229">
        <v>734.7</v>
      </c>
      <c r="AD229">
        <v>668.9</v>
      </c>
      <c r="AE229" s="232">
        <v>723.70810000000006</v>
      </c>
    </row>
    <row r="230" spans="1:31" x14ac:dyDescent="0.25">
      <c r="A230" t="s">
        <v>8</v>
      </c>
      <c r="B230">
        <v>1</v>
      </c>
      <c r="C230">
        <v>221</v>
      </c>
      <c r="D230">
        <v>736</v>
      </c>
      <c r="E230">
        <v>734</v>
      </c>
      <c r="F230" s="6">
        <v>677.4</v>
      </c>
      <c r="G230" s="2">
        <v>704.4</v>
      </c>
      <c r="H230">
        <v>266.8</v>
      </c>
      <c r="I230" s="6">
        <v>723.5</v>
      </c>
      <c r="J230" s="6">
        <v>674.2</v>
      </c>
      <c r="K230" s="6">
        <v>590.29999999999995</v>
      </c>
      <c r="L230">
        <v>720.2</v>
      </c>
      <c r="M230" s="6">
        <v>713.2</v>
      </c>
      <c r="N230">
        <v>740.7</v>
      </c>
      <c r="O230" s="6">
        <v>719.9</v>
      </c>
      <c r="P230" s="131">
        <v>737.1</v>
      </c>
      <c r="Q230">
        <v>742.9</v>
      </c>
      <c r="R230">
        <v>611.4</v>
      </c>
      <c r="S230">
        <v>734.4</v>
      </c>
      <c r="T230" s="143">
        <f>(326.8*2)</f>
        <v>653.6</v>
      </c>
      <c r="U230">
        <v>616.5</v>
      </c>
      <c r="V230">
        <v>668.6</v>
      </c>
      <c r="W230">
        <v>737.7</v>
      </c>
      <c r="X230">
        <v>738.5</v>
      </c>
      <c r="Y230">
        <v>712.2</v>
      </c>
      <c r="Z230">
        <v>729.4</v>
      </c>
      <c r="AA230">
        <v>652.6</v>
      </c>
      <c r="AB230">
        <v>723.8</v>
      </c>
      <c r="AC230">
        <v>686.1</v>
      </c>
      <c r="AD230">
        <v>630.4</v>
      </c>
      <c r="AE230" s="232">
        <v>678.4153</v>
      </c>
    </row>
    <row r="231" spans="1:31" x14ac:dyDescent="0.25">
      <c r="A231" t="s">
        <v>8</v>
      </c>
      <c r="B231">
        <v>1</v>
      </c>
      <c r="C231">
        <v>222</v>
      </c>
      <c r="D231">
        <v>736</v>
      </c>
      <c r="E231">
        <v>711</v>
      </c>
      <c r="F231" s="6">
        <v>691.6</v>
      </c>
      <c r="G231" s="2">
        <v>696.9</v>
      </c>
      <c r="H231">
        <v>563.79999999999995</v>
      </c>
      <c r="I231" s="6">
        <v>728.5</v>
      </c>
      <c r="J231" s="6">
        <v>651.70000000000005</v>
      </c>
      <c r="K231" s="6">
        <v>726</v>
      </c>
      <c r="L231">
        <v>730.5</v>
      </c>
      <c r="M231" s="6">
        <v>712.2</v>
      </c>
      <c r="N231">
        <v>686.8</v>
      </c>
      <c r="O231" s="6">
        <v>692.6</v>
      </c>
      <c r="P231" s="131">
        <v>740.2</v>
      </c>
      <c r="Q231">
        <v>740.4</v>
      </c>
      <c r="R231">
        <v>665.4</v>
      </c>
      <c r="S231">
        <f>LinhrsIn!S232</f>
        <v>732.6</v>
      </c>
      <c r="T231">
        <v>702.2</v>
      </c>
      <c r="U231">
        <v>688.3</v>
      </c>
      <c r="V231">
        <v>693.6</v>
      </c>
      <c r="W231">
        <v>669.3</v>
      </c>
      <c r="X231">
        <f>272.2+313+63</f>
        <v>648.20000000000005</v>
      </c>
      <c r="Y231">
        <v>711</v>
      </c>
      <c r="Z231">
        <v>741</v>
      </c>
      <c r="AA231">
        <v>706.8</v>
      </c>
      <c r="AB231">
        <v>743.8</v>
      </c>
      <c r="AC231">
        <v>744</v>
      </c>
      <c r="AD231">
        <v>668.4</v>
      </c>
      <c r="AE231" s="232">
        <v>716.92140000000006</v>
      </c>
    </row>
    <row r="232" spans="1:31" x14ac:dyDescent="0.25">
      <c r="A232" t="s">
        <v>8</v>
      </c>
      <c r="B232">
        <v>1</v>
      </c>
      <c r="C232">
        <v>223</v>
      </c>
      <c r="D232">
        <v>693</v>
      </c>
      <c r="E232">
        <v>733</v>
      </c>
      <c r="F232" s="6">
        <v>693.7</v>
      </c>
      <c r="G232" s="2">
        <v>687.9</v>
      </c>
      <c r="H232">
        <v>712</v>
      </c>
      <c r="I232" s="6">
        <v>716.8</v>
      </c>
      <c r="J232" s="6">
        <v>709.9</v>
      </c>
      <c r="K232" s="6">
        <v>714.2</v>
      </c>
      <c r="L232" s="83">
        <v>732.4</v>
      </c>
      <c r="M232" s="6">
        <v>697.8</v>
      </c>
      <c r="N232">
        <v>667</v>
      </c>
      <c r="O232" s="6">
        <v>711.6</v>
      </c>
      <c r="P232" s="131">
        <v>723.6</v>
      </c>
      <c r="Q232">
        <v>731.1</v>
      </c>
      <c r="R232">
        <v>565.4</v>
      </c>
      <c r="S232">
        <v>677.7</v>
      </c>
      <c r="T232">
        <v>511.1</v>
      </c>
      <c r="U232">
        <v>743.7</v>
      </c>
      <c r="V232">
        <v>715.4</v>
      </c>
      <c r="W232">
        <v>739.3</v>
      </c>
      <c r="X232">
        <v>733.9</v>
      </c>
      <c r="Y232">
        <v>713.9</v>
      </c>
      <c r="Z232">
        <v>743.8</v>
      </c>
      <c r="AA232">
        <v>701.1</v>
      </c>
      <c r="AB232" s="175">
        <v>510</v>
      </c>
      <c r="AC232">
        <v>153.6</v>
      </c>
      <c r="AD232">
        <v>667.5</v>
      </c>
      <c r="AE232" s="232">
        <v>731.10140000000001</v>
      </c>
    </row>
    <row r="233" spans="1:31" x14ac:dyDescent="0.25">
      <c r="A233" t="s">
        <v>8</v>
      </c>
      <c r="B233">
        <v>1</v>
      </c>
      <c r="C233">
        <v>224</v>
      </c>
      <c r="D233">
        <v>741</v>
      </c>
      <c r="E233">
        <v>737</v>
      </c>
      <c r="F233" s="6">
        <v>683.9</v>
      </c>
      <c r="G233" s="2">
        <v>645.5</v>
      </c>
      <c r="H233">
        <v>709</v>
      </c>
      <c r="I233" s="6">
        <v>732.5</v>
      </c>
      <c r="J233" s="6">
        <v>709.9</v>
      </c>
      <c r="K233" s="6">
        <v>725.6</v>
      </c>
      <c r="L233">
        <v>739.4</v>
      </c>
      <c r="M233" s="6">
        <v>696.4</v>
      </c>
      <c r="N233">
        <v>740.3</v>
      </c>
      <c r="O233" s="6">
        <v>720</v>
      </c>
      <c r="P233" s="131">
        <v>655.7</v>
      </c>
      <c r="Q233">
        <v>582.9</v>
      </c>
      <c r="R233">
        <v>618.9</v>
      </c>
      <c r="S233">
        <v>693.6</v>
      </c>
      <c r="T233">
        <v>672.2</v>
      </c>
      <c r="U233">
        <v>722.2</v>
      </c>
      <c r="V233">
        <v>311.39999999999998</v>
      </c>
      <c r="W233">
        <v>411.8</v>
      </c>
      <c r="X233">
        <v>699</v>
      </c>
      <c r="Y233">
        <v>694.3</v>
      </c>
      <c r="Z233">
        <v>743.7</v>
      </c>
      <c r="AA233">
        <v>674.3</v>
      </c>
      <c r="AB233">
        <v>612</v>
      </c>
      <c r="AC233">
        <v>742.7</v>
      </c>
      <c r="AD233">
        <v>669.3</v>
      </c>
      <c r="AE233" s="232">
        <v>730.90690000000006</v>
      </c>
    </row>
    <row r="234" spans="1:31" x14ac:dyDescent="0.25">
      <c r="A234" t="s">
        <v>8</v>
      </c>
      <c r="B234">
        <v>1</v>
      </c>
      <c r="C234">
        <v>225</v>
      </c>
      <c r="D234">
        <v>689</v>
      </c>
      <c r="E234">
        <v>730</v>
      </c>
      <c r="F234" s="6">
        <v>671.2</v>
      </c>
      <c r="G234" s="2">
        <v>672.8</v>
      </c>
      <c r="H234">
        <v>293</v>
      </c>
      <c r="I234" s="6">
        <v>713.4</v>
      </c>
      <c r="J234" s="6">
        <v>681.2</v>
      </c>
      <c r="K234" s="6">
        <v>714.5</v>
      </c>
      <c r="L234">
        <v>678.9</v>
      </c>
      <c r="M234" s="6">
        <v>712.2</v>
      </c>
      <c r="N234">
        <v>708.9</v>
      </c>
      <c r="O234" s="6">
        <v>524.4</v>
      </c>
      <c r="P234" s="131">
        <v>519.9</v>
      </c>
      <c r="Q234">
        <v>0</v>
      </c>
      <c r="R234">
        <v>0</v>
      </c>
      <c r="S234">
        <v>30.3</v>
      </c>
      <c r="T234">
        <v>681.3</v>
      </c>
      <c r="U234">
        <v>737.7</v>
      </c>
      <c r="V234">
        <v>700.4</v>
      </c>
      <c r="W234">
        <v>741.3</v>
      </c>
      <c r="X234">
        <v>732.7</v>
      </c>
      <c r="Y234">
        <v>699.6</v>
      </c>
      <c r="Z234">
        <v>725.2</v>
      </c>
      <c r="AA234">
        <v>713.6</v>
      </c>
      <c r="AB234">
        <v>728.5</v>
      </c>
      <c r="AC234">
        <v>743.9</v>
      </c>
      <c r="AD234">
        <v>669</v>
      </c>
      <c r="AE234" s="232">
        <v>726.16250000000002</v>
      </c>
    </row>
    <row r="235" spans="1:31" x14ac:dyDescent="0.25">
      <c r="A235" t="s">
        <v>8</v>
      </c>
      <c r="B235">
        <v>1</v>
      </c>
      <c r="C235">
        <v>226</v>
      </c>
      <c r="D235">
        <v>559</v>
      </c>
      <c r="E235">
        <v>744</v>
      </c>
      <c r="F235" s="6">
        <v>596.70000000000005</v>
      </c>
      <c r="G235" s="2">
        <v>649.1</v>
      </c>
      <c r="H235">
        <v>702</v>
      </c>
      <c r="I235" s="6">
        <v>719.3</v>
      </c>
      <c r="J235" s="6">
        <v>656.9</v>
      </c>
      <c r="K235" s="6">
        <v>680.3</v>
      </c>
      <c r="L235">
        <v>617.70000000000005</v>
      </c>
      <c r="M235" s="6">
        <v>704</v>
      </c>
      <c r="N235">
        <v>672.1</v>
      </c>
      <c r="O235" s="6">
        <v>713.9</v>
      </c>
      <c r="P235" s="131">
        <v>742.2</v>
      </c>
      <c r="Q235">
        <v>741.1</v>
      </c>
      <c r="R235">
        <v>663.7</v>
      </c>
      <c r="S235">
        <v>684.1</v>
      </c>
      <c r="T235">
        <v>669.8</v>
      </c>
      <c r="U235">
        <v>715.2</v>
      </c>
      <c r="V235">
        <v>683.1</v>
      </c>
      <c r="W235">
        <v>689.6</v>
      </c>
      <c r="X235">
        <v>705.1</v>
      </c>
      <c r="Y235">
        <v>710.9</v>
      </c>
      <c r="Z235">
        <v>731.3</v>
      </c>
      <c r="AA235">
        <v>694.1</v>
      </c>
      <c r="AB235">
        <v>743.8</v>
      </c>
      <c r="AC235">
        <v>744</v>
      </c>
      <c r="AD235">
        <v>668.2</v>
      </c>
      <c r="AE235" s="232">
        <v>710.64250000000004</v>
      </c>
    </row>
    <row r="236" spans="1:31" x14ac:dyDescent="0.25">
      <c r="A236" t="s">
        <v>8</v>
      </c>
      <c r="B236">
        <v>1</v>
      </c>
      <c r="C236">
        <v>227</v>
      </c>
      <c r="D236">
        <v>619.70000000000005</v>
      </c>
      <c r="E236">
        <v>404</v>
      </c>
      <c r="F236" s="6">
        <v>685.6</v>
      </c>
      <c r="G236" s="2">
        <v>698.4</v>
      </c>
      <c r="H236">
        <v>392</v>
      </c>
      <c r="I236" s="6">
        <v>733.2</v>
      </c>
      <c r="J236" s="6">
        <v>639.6</v>
      </c>
      <c r="K236" s="6">
        <v>686.6</v>
      </c>
      <c r="L236">
        <v>697.2</v>
      </c>
      <c r="M236" s="6">
        <v>613.6</v>
      </c>
      <c r="N236">
        <v>708.1</v>
      </c>
      <c r="O236" s="6">
        <v>666.6</v>
      </c>
      <c r="P236" s="131">
        <v>661</v>
      </c>
      <c r="Q236">
        <v>691.7</v>
      </c>
      <c r="R236">
        <v>585.29999999999995</v>
      </c>
      <c r="S236">
        <v>683.1</v>
      </c>
      <c r="T236">
        <f>LinhrsIn!T237</f>
        <v>687</v>
      </c>
      <c r="U236">
        <v>726.7</v>
      </c>
      <c r="V236">
        <v>713.5</v>
      </c>
      <c r="W236">
        <v>717.4</v>
      </c>
      <c r="X236">
        <v>703.9</v>
      </c>
      <c r="Y236">
        <v>715.5</v>
      </c>
      <c r="Z236">
        <v>743.7</v>
      </c>
      <c r="AA236">
        <v>708.1</v>
      </c>
      <c r="AB236">
        <v>466.1</v>
      </c>
      <c r="AC236">
        <v>0</v>
      </c>
      <c r="AD236">
        <v>0.3</v>
      </c>
      <c r="AE236" s="232">
        <v>0</v>
      </c>
    </row>
    <row r="237" spans="1:31" x14ac:dyDescent="0.25">
      <c r="A237" t="s">
        <v>8</v>
      </c>
      <c r="B237">
        <v>1</v>
      </c>
      <c r="C237">
        <v>228</v>
      </c>
      <c r="D237">
        <v>561</v>
      </c>
      <c r="E237">
        <v>453</v>
      </c>
      <c r="F237" s="6">
        <v>0</v>
      </c>
      <c r="G237" s="2">
        <v>586.9</v>
      </c>
      <c r="H237">
        <v>585</v>
      </c>
      <c r="I237" s="6">
        <v>177.6</v>
      </c>
      <c r="J237" s="6">
        <v>182.1</v>
      </c>
      <c r="K237" s="6">
        <v>647.20000000000005</v>
      </c>
      <c r="L237">
        <v>691.5</v>
      </c>
      <c r="M237" s="6">
        <v>700</v>
      </c>
      <c r="N237">
        <v>694.2</v>
      </c>
      <c r="O237" s="6">
        <v>700.6</v>
      </c>
      <c r="P237" s="131">
        <v>723.7</v>
      </c>
      <c r="Q237">
        <v>729.7</v>
      </c>
      <c r="R237">
        <f>LinhrsIn!R238</f>
        <v>665.8</v>
      </c>
      <c r="S237">
        <v>710.9</v>
      </c>
      <c r="T237">
        <v>630.5</v>
      </c>
      <c r="U237">
        <v>695.8</v>
      </c>
      <c r="V237">
        <v>669.8</v>
      </c>
      <c r="W237">
        <v>347.3</v>
      </c>
      <c r="X237">
        <v>721.3</v>
      </c>
      <c r="Y237">
        <v>651.6</v>
      </c>
      <c r="Z237">
        <v>683.8</v>
      </c>
      <c r="AA237">
        <v>696.6</v>
      </c>
      <c r="AB237">
        <v>507.2</v>
      </c>
      <c r="AC237">
        <v>696.1</v>
      </c>
      <c r="AD237">
        <v>663.6</v>
      </c>
      <c r="AE237" s="232">
        <v>721.71220000000005</v>
      </c>
    </row>
    <row r="238" spans="1:31" x14ac:dyDescent="0.25">
      <c r="A238" t="s">
        <v>8</v>
      </c>
      <c r="B238">
        <v>1</v>
      </c>
      <c r="C238">
        <v>229</v>
      </c>
      <c r="D238">
        <v>636</v>
      </c>
      <c r="E238">
        <v>744</v>
      </c>
      <c r="F238" s="6">
        <v>694.3</v>
      </c>
      <c r="G238" s="2">
        <v>683.7</v>
      </c>
      <c r="H238">
        <v>437</v>
      </c>
      <c r="I238" s="6">
        <v>701.7</v>
      </c>
      <c r="J238" s="6">
        <v>710</v>
      </c>
      <c r="K238" s="6">
        <v>722.5</v>
      </c>
      <c r="L238">
        <v>712.3</v>
      </c>
      <c r="M238" s="6">
        <v>715.9</v>
      </c>
      <c r="N238">
        <v>738.4</v>
      </c>
      <c r="O238" s="6">
        <v>720</v>
      </c>
      <c r="P238" s="131">
        <v>742</v>
      </c>
      <c r="Q238">
        <v>729.7</v>
      </c>
      <c r="R238">
        <v>597.20000000000005</v>
      </c>
      <c r="S238">
        <f>LinhrsIn!S239</f>
        <v>700.2</v>
      </c>
      <c r="T238">
        <f>LinhrsIn!T239</f>
        <v>692.9</v>
      </c>
      <c r="U238">
        <v>729.4</v>
      </c>
      <c r="V238">
        <v>715.8</v>
      </c>
      <c r="W238">
        <v>741.4</v>
      </c>
      <c r="X238">
        <v>722.3</v>
      </c>
      <c r="Y238">
        <v>711.2</v>
      </c>
      <c r="Z238">
        <v>651.79999999999995</v>
      </c>
      <c r="AA238">
        <v>699.3</v>
      </c>
      <c r="AB238">
        <v>743.6</v>
      </c>
      <c r="AC238">
        <v>744</v>
      </c>
      <c r="AD238">
        <v>667</v>
      </c>
      <c r="AE238" s="232">
        <v>727.12840000000006</v>
      </c>
    </row>
    <row r="239" spans="1:31" x14ac:dyDescent="0.25">
      <c r="A239" t="s">
        <v>8</v>
      </c>
      <c r="B239">
        <v>1</v>
      </c>
      <c r="C239">
        <v>230</v>
      </c>
      <c r="D239">
        <v>743</v>
      </c>
      <c r="E239">
        <v>703</v>
      </c>
      <c r="F239" s="6">
        <v>656.4</v>
      </c>
      <c r="G239" s="2">
        <v>676.3</v>
      </c>
      <c r="H239">
        <v>516.4</v>
      </c>
      <c r="I239" s="6">
        <v>633.6</v>
      </c>
      <c r="J239" s="6">
        <v>704.9</v>
      </c>
      <c r="K239" s="6">
        <v>685.5</v>
      </c>
      <c r="L239">
        <v>678.1</v>
      </c>
      <c r="M239" s="6">
        <v>714.9</v>
      </c>
      <c r="N239">
        <v>737.4</v>
      </c>
      <c r="O239" s="6">
        <v>658.9</v>
      </c>
      <c r="P239" s="131">
        <v>540.70000000000005</v>
      </c>
      <c r="Q239">
        <v>731.1</v>
      </c>
      <c r="R239">
        <v>621.5</v>
      </c>
      <c r="S239">
        <v>668.1</v>
      </c>
      <c r="T239">
        <v>706.3</v>
      </c>
      <c r="U239">
        <v>733.2</v>
      </c>
      <c r="V239">
        <v>712.9</v>
      </c>
      <c r="W239">
        <v>743.3</v>
      </c>
      <c r="X239">
        <v>714</v>
      </c>
      <c r="Y239">
        <v>715.5</v>
      </c>
      <c r="Z239">
        <v>709.5</v>
      </c>
      <c r="AA239">
        <v>701.3</v>
      </c>
      <c r="AB239">
        <v>645.9</v>
      </c>
      <c r="AC239">
        <v>513</v>
      </c>
      <c r="AD239">
        <v>665.3</v>
      </c>
      <c r="AE239" s="232">
        <v>725.79860000000008</v>
      </c>
    </row>
    <row r="240" spans="1:31" x14ac:dyDescent="0.25">
      <c r="A240" t="s">
        <v>8</v>
      </c>
      <c r="B240">
        <v>1</v>
      </c>
      <c r="C240">
        <v>231</v>
      </c>
      <c r="D240">
        <v>712</v>
      </c>
      <c r="E240">
        <v>731</v>
      </c>
      <c r="F240" s="6">
        <v>694.8</v>
      </c>
      <c r="G240" s="2">
        <v>675.4</v>
      </c>
      <c r="H240">
        <v>419.8</v>
      </c>
      <c r="I240" s="6">
        <v>732.2</v>
      </c>
      <c r="J240" s="6">
        <v>670</v>
      </c>
      <c r="K240" s="39">
        <v>709.8</v>
      </c>
      <c r="L240" s="83">
        <v>740.1</v>
      </c>
      <c r="M240" s="6">
        <v>716.6</v>
      </c>
      <c r="N240">
        <v>738.6</v>
      </c>
      <c r="O240" s="6">
        <v>0</v>
      </c>
      <c r="P240" s="131">
        <v>444.1</v>
      </c>
      <c r="Q240">
        <v>638.4</v>
      </c>
      <c r="R240">
        <v>553.9</v>
      </c>
      <c r="S240">
        <f>LinhrsIn!S241</f>
        <v>710.4</v>
      </c>
      <c r="T240">
        <v>648.9</v>
      </c>
      <c r="U240">
        <v>728.3</v>
      </c>
      <c r="V240">
        <v>654.4</v>
      </c>
      <c r="W240">
        <v>723</v>
      </c>
      <c r="X240">
        <v>700</v>
      </c>
      <c r="Y240">
        <v>711.3</v>
      </c>
      <c r="Z240">
        <v>736.4</v>
      </c>
      <c r="AA240">
        <v>706.7</v>
      </c>
      <c r="AB240">
        <v>742.2</v>
      </c>
      <c r="AC240">
        <v>743.9</v>
      </c>
      <c r="AD240">
        <v>662.7</v>
      </c>
      <c r="AE240" s="232">
        <v>680.31529999999998</v>
      </c>
    </row>
    <row r="241" spans="1:31" x14ac:dyDescent="0.25">
      <c r="A241" t="s">
        <v>8</v>
      </c>
      <c r="B241">
        <v>1</v>
      </c>
      <c r="C241">
        <v>232</v>
      </c>
      <c r="D241">
        <v>744</v>
      </c>
      <c r="E241">
        <v>743</v>
      </c>
      <c r="F241" s="6">
        <v>689.3</v>
      </c>
      <c r="G241" s="2">
        <v>621.70000000000005</v>
      </c>
      <c r="H241">
        <v>692</v>
      </c>
      <c r="I241" s="6">
        <v>734.4</v>
      </c>
      <c r="J241" s="6">
        <v>379</v>
      </c>
      <c r="K241" s="6">
        <v>701.4</v>
      </c>
      <c r="L241">
        <v>741.3</v>
      </c>
      <c r="M241" s="6">
        <v>715.8</v>
      </c>
      <c r="N241">
        <v>737.2</v>
      </c>
      <c r="O241" s="6">
        <v>710.5</v>
      </c>
      <c r="P241" s="131">
        <v>743.3</v>
      </c>
      <c r="Q241">
        <v>673.6</v>
      </c>
      <c r="R241">
        <v>656</v>
      </c>
      <c r="S241">
        <v>740.1</v>
      </c>
      <c r="T241">
        <v>700.2</v>
      </c>
      <c r="U241">
        <v>735</v>
      </c>
      <c r="V241">
        <v>708.5</v>
      </c>
      <c r="W241">
        <v>736.5</v>
      </c>
      <c r="X241">
        <v>709.9</v>
      </c>
      <c r="Y241">
        <v>694.8</v>
      </c>
      <c r="Z241">
        <v>731.8</v>
      </c>
      <c r="AA241">
        <v>705.4</v>
      </c>
      <c r="AB241">
        <v>502.7</v>
      </c>
      <c r="AC241">
        <v>723.4</v>
      </c>
      <c r="AD241">
        <v>665.8</v>
      </c>
      <c r="AE241" s="232">
        <v>730.45670000000007</v>
      </c>
    </row>
    <row r="242" spans="1:31" x14ac:dyDescent="0.25">
      <c r="A242" t="s">
        <v>8</v>
      </c>
      <c r="B242">
        <v>1</v>
      </c>
      <c r="C242">
        <v>233</v>
      </c>
      <c r="D242">
        <v>611</v>
      </c>
      <c r="E242">
        <v>733</v>
      </c>
      <c r="F242" s="6">
        <v>681.1</v>
      </c>
      <c r="G242" s="2">
        <v>653.9</v>
      </c>
      <c r="H242">
        <v>391</v>
      </c>
      <c r="I242" s="6">
        <v>711.9</v>
      </c>
      <c r="J242" s="6">
        <v>676.3</v>
      </c>
      <c r="K242" s="6">
        <v>716.9</v>
      </c>
      <c r="L242" s="83">
        <v>718.2</v>
      </c>
      <c r="M242" s="6">
        <v>685.4</v>
      </c>
      <c r="N242">
        <v>715</v>
      </c>
      <c r="O242" s="6">
        <v>717.5</v>
      </c>
      <c r="P242" s="131">
        <v>690.4</v>
      </c>
      <c r="Q242">
        <v>727.5</v>
      </c>
      <c r="R242">
        <v>608.29999999999995</v>
      </c>
      <c r="S242">
        <v>656.5</v>
      </c>
      <c r="T242">
        <v>605</v>
      </c>
      <c r="U242">
        <v>656</v>
      </c>
      <c r="V242">
        <v>621.79999999999995</v>
      </c>
      <c r="W242">
        <v>651.70000000000005</v>
      </c>
      <c r="X242">
        <v>729.8</v>
      </c>
      <c r="Y242">
        <v>633.20000000000005</v>
      </c>
      <c r="Z242">
        <v>737.7</v>
      </c>
      <c r="AA242">
        <v>654</v>
      </c>
      <c r="AB242">
        <v>628.4</v>
      </c>
      <c r="AC242">
        <v>604.1</v>
      </c>
      <c r="AD242">
        <v>669.1</v>
      </c>
      <c r="AE242" s="232">
        <v>731.41</v>
      </c>
    </row>
    <row r="243" spans="1:31" x14ac:dyDescent="0.25">
      <c r="A243" t="s">
        <v>8</v>
      </c>
      <c r="B243">
        <v>1</v>
      </c>
      <c r="C243">
        <v>234</v>
      </c>
      <c r="D243">
        <v>670</v>
      </c>
      <c r="E243">
        <v>734</v>
      </c>
      <c r="F243" s="6">
        <v>686.1</v>
      </c>
      <c r="G243" s="2">
        <v>628.9</v>
      </c>
      <c r="H243">
        <v>51</v>
      </c>
      <c r="I243" s="6">
        <v>0</v>
      </c>
      <c r="J243" s="6">
        <v>559.4</v>
      </c>
      <c r="K243" s="6">
        <v>709.3</v>
      </c>
      <c r="L243">
        <v>716.7</v>
      </c>
      <c r="M243" s="6">
        <v>673.5</v>
      </c>
      <c r="N243">
        <v>716.1</v>
      </c>
      <c r="O243" s="6">
        <v>716.1</v>
      </c>
      <c r="P243" s="131">
        <v>354.9</v>
      </c>
      <c r="Q243">
        <v>226.3</v>
      </c>
      <c r="R243">
        <v>319.7</v>
      </c>
      <c r="S243">
        <v>738.6</v>
      </c>
      <c r="T243">
        <v>688.7</v>
      </c>
      <c r="U243">
        <v>734</v>
      </c>
      <c r="V243">
        <v>698</v>
      </c>
      <c r="W243">
        <v>741.8</v>
      </c>
      <c r="X243">
        <v>667.2</v>
      </c>
      <c r="Y243">
        <v>572.9</v>
      </c>
      <c r="Z243">
        <v>731.7</v>
      </c>
      <c r="AA243">
        <f>LinhrsIn!AA244</f>
        <v>705</v>
      </c>
      <c r="AB243">
        <v>542.1</v>
      </c>
      <c r="AC243">
        <v>737.6</v>
      </c>
      <c r="AD243">
        <v>653.29999999999995</v>
      </c>
      <c r="AE243" s="232">
        <v>683.73360000000002</v>
      </c>
    </row>
    <row r="244" spans="1:31" x14ac:dyDescent="0.25">
      <c r="A244" t="s">
        <v>8</v>
      </c>
      <c r="B244">
        <v>1</v>
      </c>
      <c r="C244">
        <v>235</v>
      </c>
      <c r="D244">
        <v>734</v>
      </c>
      <c r="E244">
        <v>731</v>
      </c>
      <c r="F244" s="6">
        <v>621</v>
      </c>
      <c r="G244" s="2">
        <v>621.6</v>
      </c>
      <c r="H244">
        <v>700</v>
      </c>
      <c r="I244" s="6">
        <v>688.6</v>
      </c>
      <c r="J244" s="6">
        <v>657.2</v>
      </c>
      <c r="K244" s="6">
        <v>656.7</v>
      </c>
      <c r="L244" s="83">
        <v>696.7</v>
      </c>
      <c r="M244" s="6">
        <v>622.9</v>
      </c>
      <c r="N244">
        <v>687.6</v>
      </c>
      <c r="O244" s="6">
        <v>694.3</v>
      </c>
      <c r="P244" s="131">
        <v>726.3</v>
      </c>
      <c r="Q244">
        <v>743</v>
      </c>
      <c r="R244">
        <v>665.6</v>
      </c>
      <c r="S244">
        <v>724.9</v>
      </c>
      <c r="T244">
        <f>LinhrsIn!T245</f>
        <v>667.2</v>
      </c>
      <c r="U244">
        <v>698.2</v>
      </c>
      <c r="V244">
        <v>686.1</v>
      </c>
      <c r="W244">
        <v>742.6</v>
      </c>
      <c r="X244">
        <v>640.9</v>
      </c>
      <c r="Y244">
        <v>693.9</v>
      </c>
      <c r="Z244">
        <v>675</v>
      </c>
      <c r="AA244">
        <v>652.70000000000005</v>
      </c>
      <c r="AB244">
        <v>743.9</v>
      </c>
      <c r="AC244">
        <v>743.9</v>
      </c>
      <c r="AD244">
        <v>666.5</v>
      </c>
      <c r="AE244" s="232">
        <v>708.02</v>
      </c>
    </row>
    <row r="245" spans="1:31" x14ac:dyDescent="0.25">
      <c r="A245" t="s">
        <v>8</v>
      </c>
      <c r="B245">
        <v>1</v>
      </c>
      <c r="C245">
        <v>236</v>
      </c>
      <c r="D245">
        <v>739</v>
      </c>
      <c r="E245">
        <v>693</v>
      </c>
      <c r="F245" s="6">
        <v>663.1</v>
      </c>
      <c r="G245" s="2">
        <v>493.1</v>
      </c>
      <c r="H245">
        <v>647</v>
      </c>
      <c r="I245" s="6">
        <v>638.70000000000005</v>
      </c>
      <c r="J245" s="6">
        <v>648.29999999999995</v>
      </c>
      <c r="K245" s="6">
        <v>639.20000000000005</v>
      </c>
      <c r="L245" s="83">
        <v>638.29999999999995</v>
      </c>
      <c r="M245" s="6">
        <v>657.6</v>
      </c>
      <c r="N245">
        <v>731.6</v>
      </c>
      <c r="O245" s="6">
        <v>718.2</v>
      </c>
      <c r="P245" s="131">
        <v>723.2</v>
      </c>
      <c r="Q245">
        <v>727.9</v>
      </c>
      <c r="R245">
        <f>LinhrsIn!R246</f>
        <v>668.1</v>
      </c>
      <c r="S245">
        <f>LinhrsIn!S246</f>
        <v>724.8</v>
      </c>
      <c r="T245">
        <f>LinhrsIn!T246</f>
        <v>687.3</v>
      </c>
      <c r="U245">
        <v>700.7</v>
      </c>
      <c r="V245">
        <v>695</v>
      </c>
      <c r="W245">
        <v>680.4</v>
      </c>
      <c r="X245">
        <v>740.6</v>
      </c>
      <c r="Y245">
        <v>687.8</v>
      </c>
      <c r="Z245">
        <v>734</v>
      </c>
      <c r="AA245">
        <v>712.7</v>
      </c>
      <c r="AB245">
        <v>740.7</v>
      </c>
      <c r="AC245">
        <v>722.8</v>
      </c>
      <c r="AD245">
        <v>667.4</v>
      </c>
      <c r="AE245" s="232">
        <v>718.40219999999999</v>
      </c>
    </row>
    <row r="246" spans="1:31" x14ac:dyDescent="0.25">
      <c r="A246" t="s">
        <v>8</v>
      </c>
      <c r="B246">
        <v>1</v>
      </c>
      <c r="C246">
        <v>237</v>
      </c>
      <c r="D246">
        <v>706</v>
      </c>
      <c r="E246">
        <v>726</v>
      </c>
      <c r="F246" s="6">
        <v>631.20000000000005</v>
      </c>
      <c r="G246" s="2">
        <v>629.79999999999995</v>
      </c>
      <c r="H246">
        <v>529</v>
      </c>
      <c r="I246" s="6">
        <v>704.9</v>
      </c>
      <c r="J246" s="6">
        <v>704.6</v>
      </c>
      <c r="K246" s="6">
        <v>696.2</v>
      </c>
      <c r="L246">
        <v>663.3</v>
      </c>
      <c r="M246" s="6">
        <v>682.1</v>
      </c>
      <c r="N246">
        <v>698.5</v>
      </c>
      <c r="O246" s="6">
        <v>506.5</v>
      </c>
      <c r="P246" s="131">
        <v>606.5</v>
      </c>
      <c r="Q246">
        <v>546.9</v>
      </c>
      <c r="R246">
        <v>513.29999999999995</v>
      </c>
      <c r="S246">
        <v>644.5</v>
      </c>
      <c r="T246">
        <f>LinhrsIn!T247</f>
        <v>697.6</v>
      </c>
      <c r="U246">
        <v>742.1</v>
      </c>
      <c r="V246">
        <v>228.4</v>
      </c>
      <c r="W246">
        <v>699.3</v>
      </c>
      <c r="X246">
        <v>741</v>
      </c>
      <c r="Y246">
        <v>712.2</v>
      </c>
      <c r="Z246">
        <v>740.3</v>
      </c>
      <c r="AA246">
        <v>694.6</v>
      </c>
      <c r="AB246">
        <v>743.9</v>
      </c>
      <c r="AC246">
        <v>744</v>
      </c>
      <c r="AD246">
        <v>668.5</v>
      </c>
      <c r="AE246" s="232">
        <v>724.74720000000002</v>
      </c>
    </row>
    <row r="247" spans="1:31" x14ac:dyDescent="0.25">
      <c r="A247" t="s">
        <v>8</v>
      </c>
      <c r="B247">
        <v>1</v>
      </c>
      <c r="C247">
        <v>238</v>
      </c>
      <c r="D247">
        <v>743</v>
      </c>
      <c r="E247">
        <v>687</v>
      </c>
      <c r="F247" s="6">
        <v>685.5</v>
      </c>
      <c r="G247" s="2">
        <v>639.4</v>
      </c>
      <c r="H247">
        <v>428</v>
      </c>
      <c r="I247" s="6">
        <v>708.8</v>
      </c>
      <c r="J247" s="6">
        <v>698.6</v>
      </c>
      <c r="K247" s="6">
        <v>712</v>
      </c>
      <c r="L247" s="83">
        <v>716.7</v>
      </c>
      <c r="M247" s="6">
        <v>674.6</v>
      </c>
      <c r="N247">
        <v>699.3</v>
      </c>
      <c r="O247" s="6">
        <v>706.7</v>
      </c>
      <c r="P247" s="131">
        <v>726.5</v>
      </c>
      <c r="Q247">
        <v>741.5</v>
      </c>
      <c r="R247">
        <v>669.7</v>
      </c>
      <c r="S247">
        <f>LinhrsIn!S248</f>
        <v>734.6</v>
      </c>
      <c r="T247">
        <f>LinhrsIn!T248</f>
        <v>689.6</v>
      </c>
      <c r="U247">
        <v>727.8</v>
      </c>
      <c r="V247">
        <v>706.5</v>
      </c>
      <c r="W247">
        <v>731.4</v>
      </c>
      <c r="X247">
        <v>729.8</v>
      </c>
      <c r="Y247">
        <v>38.4</v>
      </c>
      <c r="Z247">
        <v>0</v>
      </c>
      <c r="AA247">
        <v>68.8</v>
      </c>
      <c r="AB247">
        <v>654.20000000000005</v>
      </c>
      <c r="AC247">
        <v>742.3</v>
      </c>
      <c r="AD247">
        <v>663.6</v>
      </c>
      <c r="AE247" s="232">
        <v>722.3075</v>
      </c>
    </row>
    <row r="248" spans="1:31" x14ac:dyDescent="0.25">
      <c r="A248" t="s">
        <v>8</v>
      </c>
      <c r="B248">
        <v>1</v>
      </c>
      <c r="C248">
        <v>239</v>
      </c>
      <c r="D248">
        <v>743</v>
      </c>
      <c r="E248">
        <v>743</v>
      </c>
      <c r="F248" s="6">
        <v>695.6</v>
      </c>
      <c r="G248" s="2">
        <v>644.9</v>
      </c>
      <c r="H248">
        <v>476</v>
      </c>
      <c r="I248" s="6">
        <v>740.2</v>
      </c>
      <c r="J248" s="6">
        <v>709.5</v>
      </c>
      <c r="K248" s="6">
        <v>692.3</v>
      </c>
      <c r="L248">
        <v>652.5</v>
      </c>
      <c r="M248" s="6">
        <v>702.2</v>
      </c>
      <c r="N248">
        <v>740.6</v>
      </c>
      <c r="O248" s="6">
        <v>720</v>
      </c>
      <c r="P248" s="131">
        <v>664.9</v>
      </c>
      <c r="Q248">
        <v>734.8</v>
      </c>
      <c r="R248">
        <v>658.3</v>
      </c>
      <c r="S248">
        <v>743.3</v>
      </c>
      <c r="T248">
        <v>706.4</v>
      </c>
      <c r="U248">
        <v>740.2</v>
      </c>
      <c r="V248">
        <v>712.8</v>
      </c>
      <c r="W248">
        <v>743.4</v>
      </c>
      <c r="X248">
        <v>723.6</v>
      </c>
      <c r="Y248">
        <v>683.1</v>
      </c>
      <c r="Z248">
        <v>665.7</v>
      </c>
      <c r="AA248">
        <v>709.4</v>
      </c>
      <c r="AB248">
        <v>742.7</v>
      </c>
      <c r="AC248">
        <v>656.9</v>
      </c>
      <c r="AD248">
        <v>609.9</v>
      </c>
      <c r="AE248" s="232">
        <v>724.60829999999999</v>
      </c>
    </row>
    <row r="249" spans="1:31" x14ac:dyDescent="0.25">
      <c r="A249" t="s">
        <v>8</v>
      </c>
      <c r="B249">
        <v>1</v>
      </c>
      <c r="C249">
        <v>240</v>
      </c>
      <c r="D249">
        <v>742</v>
      </c>
      <c r="E249">
        <v>721</v>
      </c>
      <c r="F249" s="6">
        <v>679.4</v>
      </c>
      <c r="G249" s="2">
        <v>641.79999999999995</v>
      </c>
      <c r="H249">
        <v>388</v>
      </c>
      <c r="I249" s="6">
        <v>164.4</v>
      </c>
      <c r="J249" s="6">
        <v>317.39999999999998</v>
      </c>
      <c r="K249" s="6">
        <v>504.2</v>
      </c>
      <c r="L249" s="83">
        <v>727.7</v>
      </c>
      <c r="M249" s="6">
        <v>692.4</v>
      </c>
      <c r="N249">
        <v>718.9</v>
      </c>
      <c r="O249" s="6">
        <v>683.4</v>
      </c>
      <c r="P249" s="131">
        <v>712.3</v>
      </c>
      <c r="Q249">
        <v>729.6</v>
      </c>
      <c r="R249">
        <v>571.1</v>
      </c>
      <c r="S249">
        <f>LinhrsIn!S250</f>
        <v>722.7</v>
      </c>
      <c r="T249">
        <v>557.5</v>
      </c>
      <c r="U249">
        <v>721.5</v>
      </c>
      <c r="V249">
        <v>681.4</v>
      </c>
      <c r="W249">
        <v>610.6</v>
      </c>
      <c r="X249">
        <f>LinhrsIn!X250</f>
        <v>726.8</v>
      </c>
      <c r="Y249">
        <v>504</v>
      </c>
      <c r="Z249">
        <v>556.70000000000005</v>
      </c>
      <c r="AA249">
        <v>597.79999999999995</v>
      </c>
      <c r="AB249">
        <v>704</v>
      </c>
      <c r="AC249">
        <v>702.5</v>
      </c>
      <c r="AD249">
        <v>649.79999999999995</v>
      </c>
      <c r="AE249" s="232">
        <v>707.13220000000001</v>
      </c>
    </row>
    <row r="250" spans="1:31" x14ac:dyDescent="0.25">
      <c r="A250" t="s">
        <v>8</v>
      </c>
      <c r="B250">
        <v>1</v>
      </c>
      <c r="C250">
        <v>241</v>
      </c>
      <c r="D250">
        <v>667</v>
      </c>
      <c r="E250">
        <v>678</v>
      </c>
      <c r="F250" s="6">
        <v>517.20000000000005</v>
      </c>
      <c r="G250" s="2">
        <v>496.1</v>
      </c>
      <c r="H250">
        <v>427</v>
      </c>
      <c r="I250" s="6">
        <v>720.4</v>
      </c>
      <c r="J250" s="6">
        <v>684</v>
      </c>
      <c r="K250" s="6">
        <v>390.3</v>
      </c>
      <c r="L250">
        <v>628.29999999999995</v>
      </c>
      <c r="M250" s="6">
        <v>678</v>
      </c>
      <c r="N250">
        <v>719.3</v>
      </c>
      <c r="O250" s="6">
        <v>719.9</v>
      </c>
      <c r="P250" s="131">
        <v>732.8</v>
      </c>
      <c r="Q250">
        <v>740</v>
      </c>
      <c r="R250">
        <v>668.9</v>
      </c>
      <c r="S250">
        <v>743.3</v>
      </c>
      <c r="T250">
        <v>686.5</v>
      </c>
      <c r="U250">
        <v>709</v>
      </c>
      <c r="V250">
        <v>706.2</v>
      </c>
      <c r="W250">
        <v>735.6</v>
      </c>
      <c r="X250">
        <f>LinhrsIn!X251</f>
        <v>711.3</v>
      </c>
      <c r="Y250">
        <v>711.7</v>
      </c>
      <c r="Z250">
        <v>723.1</v>
      </c>
      <c r="AA250">
        <v>712.8</v>
      </c>
      <c r="AB250">
        <v>743.9</v>
      </c>
      <c r="AC250">
        <v>718.7</v>
      </c>
      <c r="AD250">
        <v>668.5</v>
      </c>
      <c r="AE250" s="232">
        <v>724.9606</v>
      </c>
    </row>
    <row r="251" spans="1:31" x14ac:dyDescent="0.25">
      <c r="A251" t="s">
        <v>8</v>
      </c>
      <c r="B251">
        <v>1</v>
      </c>
      <c r="C251">
        <v>242</v>
      </c>
      <c r="D251">
        <v>717</v>
      </c>
      <c r="E251">
        <v>730</v>
      </c>
      <c r="F251" s="6">
        <v>683.7</v>
      </c>
      <c r="G251" s="2">
        <v>608.1</v>
      </c>
      <c r="H251">
        <v>604</v>
      </c>
      <c r="I251" s="6">
        <v>699.6</v>
      </c>
      <c r="J251" s="6">
        <v>709.4</v>
      </c>
      <c r="K251" s="6">
        <v>675.4</v>
      </c>
      <c r="L251">
        <v>723.3</v>
      </c>
      <c r="M251" s="6">
        <v>680.1</v>
      </c>
      <c r="N251">
        <v>720.5</v>
      </c>
      <c r="O251" s="6">
        <v>716.6</v>
      </c>
      <c r="P251" s="131">
        <v>728</v>
      </c>
      <c r="Q251">
        <v>722.7</v>
      </c>
      <c r="R251">
        <v>644</v>
      </c>
      <c r="S251">
        <f>LinhrsIn!S252</f>
        <v>716.4</v>
      </c>
      <c r="T251">
        <v>674.8</v>
      </c>
      <c r="U251">
        <v>731.8</v>
      </c>
      <c r="V251">
        <v>686.9</v>
      </c>
      <c r="W251">
        <v>691.1</v>
      </c>
      <c r="X251">
        <v>742.6</v>
      </c>
      <c r="Y251">
        <v>706.1</v>
      </c>
      <c r="Z251">
        <v>727.6</v>
      </c>
      <c r="AA251">
        <v>671.1</v>
      </c>
      <c r="AB251">
        <v>743.9</v>
      </c>
      <c r="AC251">
        <v>742.7</v>
      </c>
      <c r="AD251">
        <v>651.5</v>
      </c>
      <c r="AE251" s="232">
        <v>716.81029999999998</v>
      </c>
    </row>
    <row r="252" spans="1:31" x14ac:dyDescent="0.25">
      <c r="A252" t="s">
        <v>8</v>
      </c>
      <c r="B252">
        <v>1</v>
      </c>
      <c r="C252">
        <v>243</v>
      </c>
      <c r="D252">
        <v>731</v>
      </c>
      <c r="E252">
        <v>712</v>
      </c>
      <c r="F252" s="6">
        <v>692.6</v>
      </c>
      <c r="G252" s="2">
        <v>674.9</v>
      </c>
      <c r="H252">
        <v>422</v>
      </c>
      <c r="I252" s="6">
        <v>735.1</v>
      </c>
      <c r="J252" s="6">
        <v>710.3</v>
      </c>
      <c r="K252" s="6">
        <v>725.4</v>
      </c>
      <c r="L252">
        <v>709.1</v>
      </c>
      <c r="M252" s="6">
        <v>709.5</v>
      </c>
      <c r="N252">
        <v>728.3</v>
      </c>
      <c r="O252" s="6">
        <v>633</v>
      </c>
      <c r="P252" s="131">
        <v>741.3</v>
      </c>
      <c r="Q252">
        <v>488.8</v>
      </c>
      <c r="R252">
        <v>0</v>
      </c>
      <c r="S252">
        <v>120.1</v>
      </c>
      <c r="T252">
        <v>701.2</v>
      </c>
      <c r="U252">
        <v>733.9</v>
      </c>
      <c r="V252">
        <f>186.2+320</f>
        <v>506.2</v>
      </c>
      <c r="W252">
        <v>740.6</v>
      </c>
      <c r="X252">
        <v>730.8</v>
      </c>
      <c r="Y252">
        <v>635.70000000000005</v>
      </c>
      <c r="Z252">
        <v>711.1</v>
      </c>
      <c r="AA252">
        <v>710.7</v>
      </c>
      <c r="AB252">
        <v>743.9</v>
      </c>
      <c r="AC252">
        <v>743.9</v>
      </c>
      <c r="AD252">
        <v>668.5</v>
      </c>
      <c r="AE252" s="232">
        <v>725.07810000000006</v>
      </c>
    </row>
    <row r="253" spans="1:31" x14ac:dyDescent="0.25">
      <c r="A253" t="s">
        <v>8</v>
      </c>
      <c r="B253">
        <v>1</v>
      </c>
      <c r="C253">
        <v>244</v>
      </c>
      <c r="D253">
        <v>677</v>
      </c>
      <c r="E253">
        <v>730</v>
      </c>
      <c r="F253" s="6">
        <v>648.70000000000005</v>
      </c>
      <c r="G253" s="2">
        <v>640.4</v>
      </c>
      <c r="H253">
        <v>382</v>
      </c>
      <c r="I253" s="6">
        <v>732.7</v>
      </c>
      <c r="J253" s="6">
        <v>706.7</v>
      </c>
      <c r="K253" s="6">
        <v>718.8</v>
      </c>
      <c r="L253" s="83">
        <v>738.3</v>
      </c>
      <c r="M253" s="6">
        <v>715.8</v>
      </c>
      <c r="N253">
        <v>738.9</v>
      </c>
      <c r="O253" s="6">
        <v>718.7</v>
      </c>
      <c r="P253" s="131">
        <v>724.6</v>
      </c>
      <c r="Q253">
        <v>740.5</v>
      </c>
      <c r="R253">
        <v>669.1</v>
      </c>
      <c r="S253">
        <v>741.3</v>
      </c>
      <c r="T253">
        <f>LinhrsIn!T254</f>
        <v>679.8</v>
      </c>
      <c r="U253">
        <v>729.6</v>
      </c>
      <c r="V253">
        <v>709.1</v>
      </c>
      <c r="W253">
        <v>714.6</v>
      </c>
      <c r="X253">
        <v>730.6</v>
      </c>
      <c r="Y253">
        <v>715.6</v>
      </c>
      <c r="Z253">
        <v>713.3</v>
      </c>
      <c r="AA253">
        <v>673.1</v>
      </c>
      <c r="AB253" s="175">
        <f>553.3+163</f>
        <v>716.3</v>
      </c>
      <c r="AC253">
        <v>729.6</v>
      </c>
      <c r="AD253">
        <v>632</v>
      </c>
      <c r="AE253" s="232">
        <v>710.73050000000001</v>
      </c>
    </row>
    <row r="254" spans="1:31" x14ac:dyDescent="0.25">
      <c r="A254" t="s">
        <v>8</v>
      </c>
      <c r="B254">
        <v>1</v>
      </c>
      <c r="C254">
        <v>245</v>
      </c>
      <c r="D254">
        <v>690</v>
      </c>
      <c r="E254">
        <v>705</v>
      </c>
      <c r="F254" s="6">
        <v>672.1</v>
      </c>
      <c r="G254" s="2">
        <v>563</v>
      </c>
      <c r="H254">
        <v>416</v>
      </c>
      <c r="I254" s="6">
        <v>741.1</v>
      </c>
      <c r="J254" s="6">
        <v>713</v>
      </c>
      <c r="K254" s="6">
        <v>741.3</v>
      </c>
      <c r="L254">
        <v>734.3</v>
      </c>
      <c r="M254" s="6">
        <v>695.9</v>
      </c>
      <c r="N254">
        <v>742.4</v>
      </c>
      <c r="O254" s="6">
        <v>697.1</v>
      </c>
      <c r="P254" s="131">
        <v>697.3</v>
      </c>
      <c r="Q254">
        <v>728.4</v>
      </c>
      <c r="R254">
        <v>648.1</v>
      </c>
      <c r="S254">
        <v>742.2</v>
      </c>
      <c r="T254">
        <v>148.69999999999999</v>
      </c>
      <c r="U254">
        <v>348.1</v>
      </c>
      <c r="V254">
        <v>706.4</v>
      </c>
      <c r="W254">
        <v>721.9</v>
      </c>
      <c r="X254">
        <v>707.7</v>
      </c>
      <c r="Y254">
        <v>657.5</v>
      </c>
      <c r="Z254">
        <v>668</v>
      </c>
      <c r="AA254">
        <v>719.9</v>
      </c>
      <c r="AB254">
        <v>741.1</v>
      </c>
      <c r="AC254">
        <v>743.9</v>
      </c>
      <c r="AD254">
        <v>667.4</v>
      </c>
      <c r="AE254" s="232">
        <v>705.58030000000008</v>
      </c>
    </row>
    <row r="255" spans="1:31" x14ac:dyDescent="0.25">
      <c r="A255" t="s">
        <v>8</v>
      </c>
      <c r="B255">
        <v>1</v>
      </c>
      <c r="C255">
        <v>246</v>
      </c>
      <c r="D255">
        <v>741</v>
      </c>
      <c r="E255">
        <v>717</v>
      </c>
      <c r="F255" s="6">
        <v>673.2</v>
      </c>
      <c r="G255" s="2">
        <v>554.1</v>
      </c>
      <c r="H255">
        <v>330</v>
      </c>
      <c r="I255" s="6">
        <v>741.5</v>
      </c>
      <c r="J255" s="6">
        <v>719.5</v>
      </c>
      <c r="K255" s="6">
        <v>741.4</v>
      </c>
      <c r="L255">
        <v>740.4</v>
      </c>
      <c r="M255" s="6">
        <v>717.5</v>
      </c>
      <c r="N255">
        <v>742.4</v>
      </c>
      <c r="O255" s="6">
        <v>718.6</v>
      </c>
      <c r="P255" s="131">
        <v>698.7</v>
      </c>
      <c r="Q255">
        <v>644.1</v>
      </c>
      <c r="R255">
        <v>587.5</v>
      </c>
      <c r="S255">
        <f>LinhrsIn!S256</f>
        <v>739.7</v>
      </c>
      <c r="T255">
        <v>631.29999999999995</v>
      </c>
      <c r="U255">
        <v>223.4</v>
      </c>
      <c r="V255">
        <v>685.1</v>
      </c>
      <c r="W255">
        <v>734</v>
      </c>
      <c r="X255">
        <v>739.9</v>
      </c>
      <c r="Y255">
        <v>642.1</v>
      </c>
      <c r="Z255">
        <v>736</v>
      </c>
      <c r="AA255">
        <v>696.1</v>
      </c>
      <c r="AB255">
        <v>620.9</v>
      </c>
      <c r="AC255">
        <v>743.8</v>
      </c>
      <c r="AD255">
        <v>636.70000000000005</v>
      </c>
      <c r="AE255" s="232">
        <v>723.35</v>
      </c>
    </row>
    <row r="256" spans="1:31" x14ac:dyDescent="0.25">
      <c r="A256" t="s">
        <v>8</v>
      </c>
      <c r="B256">
        <v>1</v>
      </c>
      <c r="C256">
        <v>247</v>
      </c>
      <c r="D256">
        <v>640</v>
      </c>
      <c r="E256">
        <v>687</v>
      </c>
      <c r="F256" s="6">
        <v>633.79999999999995</v>
      </c>
      <c r="G256" s="2">
        <v>583</v>
      </c>
      <c r="H256">
        <v>553.70000000000005</v>
      </c>
      <c r="I256" s="6">
        <v>613</v>
      </c>
      <c r="J256" s="6">
        <v>598.1</v>
      </c>
      <c r="K256" s="6">
        <v>678.3</v>
      </c>
      <c r="L256" s="83">
        <v>736.5</v>
      </c>
      <c r="M256" s="6">
        <v>707.7</v>
      </c>
      <c r="N256">
        <v>736.9</v>
      </c>
      <c r="O256" s="6">
        <v>709.3</v>
      </c>
      <c r="P256" s="131">
        <v>743.1</v>
      </c>
      <c r="Q256">
        <v>735</v>
      </c>
      <c r="R256">
        <v>657.1</v>
      </c>
      <c r="S256">
        <v>710.1</v>
      </c>
      <c r="T256">
        <v>668.9</v>
      </c>
      <c r="U256">
        <v>734.4</v>
      </c>
      <c r="V256">
        <v>714.3</v>
      </c>
      <c r="W256">
        <v>698.6</v>
      </c>
      <c r="X256">
        <v>742.8</v>
      </c>
      <c r="Y256">
        <v>718.2</v>
      </c>
      <c r="Z256">
        <v>739.8</v>
      </c>
      <c r="AA256">
        <v>667.4</v>
      </c>
      <c r="AB256">
        <v>739.8</v>
      </c>
      <c r="AC256">
        <v>744</v>
      </c>
      <c r="AD256">
        <v>662.6</v>
      </c>
      <c r="AE256" s="232">
        <v>490.83110000000005</v>
      </c>
    </row>
    <row r="257" spans="1:36" x14ac:dyDescent="0.25">
      <c r="A257" t="s">
        <v>8</v>
      </c>
      <c r="B257">
        <v>1</v>
      </c>
      <c r="C257">
        <v>248</v>
      </c>
      <c r="D257">
        <v>724</v>
      </c>
      <c r="E257">
        <v>741</v>
      </c>
      <c r="F257" s="6">
        <v>666.2</v>
      </c>
      <c r="G257" s="2">
        <v>557.20000000000005</v>
      </c>
      <c r="H257">
        <v>709</v>
      </c>
      <c r="I257" s="6">
        <v>695.7</v>
      </c>
      <c r="J257" s="6">
        <v>714.1</v>
      </c>
      <c r="K257" s="6">
        <v>707</v>
      </c>
      <c r="L257">
        <v>697.8</v>
      </c>
      <c r="M257" s="6">
        <v>698.6</v>
      </c>
      <c r="N257">
        <v>726.8</v>
      </c>
      <c r="O257" s="6">
        <v>685.2</v>
      </c>
      <c r="P257" s="131">
        <v>703.7</v>
      </c>
      <c r="Q257">
        <v>738.5</v>
      </c>
      <c r="R257">
        <v>664.1</v>
      </c>
      <c r="S257">
        <v>739</v>
      </c>
      <c r="T257">
        <v>693</v>
      </c>
      <c r="U257">
        <v>735.2</v>
      </c>
      <c r="V257">
        <v>694.7</v>
      </c>
      <c r="W257">
        <v>724.1</v>
      </c>
      <c r="X257">
        <v>710.6</v>
      </c>
      <c r="Y257">
        <v>711.6</v>
      </c>
      <c r="Z257">
        <v>738.9</v>
      </c>
      <c r="AA257">
        <v>719.8</v>
      </c>
      <c r="AB257">
        <v>728.8</v>
      </c>
      <c r="AC257">
        <v>744</v>
      </c>
      <c r="AD257">
        <v>664.8</v>
      </c>
      <c r="AE257" s="232">
        <v>721.77420000000006</v>
      </c>
    </row>
    <row r="258" spans="1:36" x14ac:dyDescent="0.25">
      <c r="A258" t="s">
        <v>8</v>
      </c>
      <c r="B258">
        <v>1</v>
      </c>
      <c r="C258">
        <v>249</v>
      </c>
      <c r="D258">
        <v>712</v>
      </c>
      <c r="E258">
        <v>656</v>
      </c>
      <c r="F258" s="6">
        <v>688.4</v>
      </c>
      <c r="G258" s="2">
        <v>480.1</v>
      </c>
      <c r="H258">
        <v>245</v>
      </c>
      <c r="I258" s="6">
        <v>719.8</v>
      </c>
      <c r="J258" s="6">
        <v>715</v>
      </c>
      <c r="K258" s="6">
        <v>709.2</v>
      </c>
      <c r="L258">
        <v>717.7</v>
      </c>
      <c r="M258" s="6">
        <v>710.5</v>
      </c>
      <c r="N258">
        <v>735</v>
      </c>
      <c r="O258" s="6">
        <v>659.7</v>
      </c>
      <c r="P258" s="131">
        <v>644.9</v>
      </c>
      <c r="Q258">
        <v>742.6</v>
      </c>
      <c r="R258">
        <v>645.5</v>
      </c>
      <c r="S258">
        <v>130.4</v>
      </c>
      <c r="T258">
        <v>0</v>
      </c>
      <c r="U258">
        <v>461.2</v>
      </c>
      <c r="V258">
        <v>689.7</v>
      </c>
      <c r="W258">
        <v>705.4</v>
      </c>
      <c r="X258">
        <v>717.3</v>
      </c>
      <c r="Y258">
        <v>696</v>
      </c>
      <c r="Z258">
        <v>709.4</v>
      </c>
      <c r="AA258">
        <v>720</v>
      </c>
      <c r="AB258">
        <v>734.5</v>
      </c>
      <c r="AC258">
        <v>743.9</v>
      </c>
      <c r="AD258">
        <v>668.7</v>
      </c>
      <c r="AE258" s="232">
        <v>728.51250000000005</v>
      </c>
    </row>
    <row r="259" spans="1:36" x14ac:dyDescent="0.25">
      <c r="A259" t="s">
        <v>8</v>
      </c>
      <c r="B259">
        <v>1</v>
      </c>
      <c r="C259">
        <v>250</v>
      </c>
      <c r="D259">
        <v>619</v>
      </c>
      <c r="E259">
        <v>625</v>
      </c>
      <c r="F259" s="6">
        <v>664.5</v>
      </c>
      <c r="G259" s="2">
        <v>560.1</v>
      </c>
      <c r="H259">
        <v>699</v>
      </c>
      <c r="I259" s="6">
        <v>726.9</v>
      </c>
      <c r="J259" s="6">
        <v>674.1</v>
      </c>
      <c r="K259" s="6">
        <v>741.8</v>
      </c>
      <c r="L259">
        <v>737.3</v>
      </c>
      <c r="M259" s="6">
        <v>714.3</v>
      </c>
      <c r="N259">
        <v>723.5</v>
      </c>
      <c r="O259" s="6">
        <v>681.7</v>
      </c>
      <c r="P259" s="131">
        <v>730.9</v>
      </c>
      <c r="Q259">
        <v>742.9</v>
      </c>
      <c r="R259">
        <v>661</v>
      </c>
      <c r="S259">
        <v>678.9</v>
      </c>
      <c r="T259">
        <v>658.3</v>
      </c>
      <c r="U259">
        <v>698.5</v>
      </c>
      <c r="V259">
        <f>386.8+300</f>
        <v>686.8</v>
      </c>
      <c r="W259">
        <v>738.5</v>
      </c>
      <c r="X259">
        <v>738.8</v>
      </c>
      <c r="Y259">
        <v>703.5</v>
      </c>
      <c r="Z259">
        <v>724</v>
      </c>
      <c r="AA259">
        <v>705.3</v>
      </c>
      <c r="AB259">
        <v>710.9</v>
      </c>
      <c r="AC259">
        <v>739.7</v>
      </c>
      <c r="AD259">
        <v>656.8</v>
      </c>
      <c r="AE259" s="232">
        <v>674.3442</v>
      </c>
    </row>
    <row r="260" spans="1:36" x14ac:dyDescent="0.25">
      <c r="A260" t="s">
        <v>8</v>
      </c>
      <c r="B260">
        <v>1</v>
      </c>
      <c r="C260">
        <v>251</v>
      </c>
      <c r="D260">
        <v>591</v>
      </c>
      <c r="E260">
        <v>699</v>
      </c>
      <c r="F260" s="6">
        <v>671.3</v>
      </c>
      <c r="G260" s="2">
        <v>592.4</v>
      </c>
      <c r="H260">
        <v>702</v>
      </c>
      <c r="I260" s="6">
        <v>716.9</v>
      </c>
      <c r="J260" s="6">
        <v>628.70000000000005</v>
      </c>
      <c r="K260" s="6">
        <v>731</v>
      </c>
      <c r="L260">
        <v>738.6</v>
      </c>
      <c r="M260" s="6">
        <v>717.8</v>
      </c>
      <c r="N260">
        <v>738.7</v>
      </c>
      <c r="O260" s="6">
        <v>669.7</v>
      </c>
      <c r="P260" s="131">
        <v>543.1</v>
      </c>
      <c r="Q260">
        <v>673.2</v>
      </c>
      <c r="R260">
        <v>511.1</v>
      </c>
      <c r="S260">
        <v>581.1</v>
      </c>
      <c r="T260">
        <v>692.6</v>
      </c>
      <c r="U260">
        <v>709.2</v>
      </c>
      <c r="V260">
        <v>711.8</v>
      </c>
      <c r="W260">
        <v>739.3</v>
      </c>
      <c r="X260">
        <v>721.4</v>
      </c>
      <c r="Y260">
        <v>713.4</v>
      </c>
      <c r="Z260">
        <v>731.8</v>
      </c>
      <c r="AA260">
        <v>685.5</v>
      </c>
      <c r="AB260">
        <v>726.4</v>
      </c>
      <c r="AC260">
        <v>743.9</v>
      </c>
      <c r="AD260">
        <v>668.6</v>
      </c>
      <c r="AE260" s="232">
        <v>728.78530000000001</v>
      </c>
    </row>
    <row r="261" spans="1:36" x14ac:dyDescent="0.25">
      <c r="A261" t="s">
        <v>8</v>
      </c>
      <c r="B261">
        <v>1</v>
      </c>
      <c r="C261">
        <v>252</v>
      </c>
      <c r="D261">
        <v>725</v>
      </c>
      <c r="E261">
        <v>578</v>
      </c>
      <c r="F261" s="6">
        <v>695.9</v>
      </c>
      <c r="G261" s="2">
        <v>598.20000000000005</v>
      </c>
      <c r="H261">
        <v>710</v>
      </c>
      <c r="I261" s="6">
        <v>737.5</v>
      </c>
      <c r="J261" s="6">
        <v>695.5</v>
      </c>
      <c r="K261" s="6">
        <v>725</v>
      </c>
      <c r="L261">
        <v>740.5</v>
      </c>
      <c r="M261" s="6">
        <v>712.8</v>
      </c>
      <c r="N261">
        <v>711.3</v>
      </c>
      <c r="O261" s="6">
        <v>710.2</v>
      </c>
      <c r="P261" s="131">
        <v>743.6</v>
      </c>
      <c r="Q261">
        <v>625</v>
      </c>
      <c r="R261">
        <v>528.20000000000005</v>
      </c>
      <c r="S261">
        <v>742.1</v>
      </c>
      <c r="T261">
        <v>677</v>
      </c>
      <c r="U261">
        <v>742.8</v>
      </c>
      <c r="V261">
        <v>716.1</v>
      </c>
      <c r="W261">
        <v>732.2</v>
      </c>
      <c r="X261">
        <v>719.2</v>
      </c>
      <c r="Y261">
        <v>718.2</v>
      </c>
      <c r="Z261">
        <v>735.9</v>
      </c>
      <c r="AA261">
        <v>720</v>
      </c>
      <c r="AB261">
        <v>677.2</v>
      </c>
      <c r="AC261">
        <v>742.4</v>
      </c>
      <c r="AD261">
        <v>654.1</v>
      </c>
      <c r="AE261" s="232">
        <v>706.58609999999999</v>
      </c>
    </row>
    <row r="262" spans="1:36" x14ac:dyDescent="0.25">
      <c r="A262" t="s">
        <v>8</v>
      </c>
      <c r="B262">
        <v>1</v>
      </c>
      <c r="C262">
        <v>253</v>
      </c>
      <c r="D262">
        <v>438</v>
      </c>
      <c r="E262">
        <v>741</v>
      </c>
      <c r="F262" s="6">
        <v>690.4</v>
      </c>
      <c r="G262" s="2">
        <v>540.70000000000005</v>
      </c>
      <c r="H262">
        <v>710</v>
      </c>
      <c r="I262" s="6">
        <v>737.5</v>
      </c>
      <c r="J262" s="6">
        <v>719.6</v>
      </c>
      <c r="K262" s="6">
        <v>742.1</v>
      </c>
      <c r="L262">
        <v>713.5</v>
      </c>
      <c r="M262" s="6">
        <v>698.3</v>
      </c>
      <c r="N262">
        <v>738.7</v>
      </c>
      <c r="O262" s="6">
        <v>718.6</v>
      </c>
      <c r="P262" s="131">
        <v>617.9</v>
      </c>
      <c r="Q262">
        <v>643</v>
      </c>
      <c r="R262">
        <v>559.5</v>
      </c>
      <c r="S262">
        <v>742.4</v>
      </c>
      <c r="T262">
        <v>709.9</v>
      </c>
      <c r="U262">
        <v>736.4</v>
      </c>
      <c r="V262">
        <v>694.7</v>
      </c>
      <c r="W262">
        <v>690.9</v>
      </c>
      <c r="X262">
        <v>736.2</v>
      </c>
      <c r="Y262">
        <v>538.29999999999995</v>
      </c>
      <c r="Z262">
        <v>0</v>
      </c>
      <c r="AA262">
        <v>0</v>
      </c>
      <c r="AB262">
        <v>387.1</v>
      </c>
      <c r="AC262">
        <v>743.9</v>
      </c>
      <c r="AD262">
        <v>667.1</v>
      </c>
      <c r="AE262" s="232">
        <v>719.89580000000001</v>
      </c>
    </row>
    <row r="263" spans="1:36" x14ac:dyDescent="0.25">
      <c r="A263" t="s">
        <v>8</v>
      </c>
      <c r="B263">
        <v>1</v>
      </c>
      <c r="C263">
        <v>254</v>
      </c>
      <c r="D263">
        <v>147</v>
      </c>
      <c r="E263">
        <v>729</v>
      </c>
      <c r="F263" s="6">
        <v>695.9</v>
      </c>
      <c r="G263" s="2">
        <v>502.9</v>
      </c>
      <c r="H263">
        <v>685</v>
      </c>
      <c r="I263" s="6">
        <v>734.3</v>
      </c>
      <c r="J263" s="6">
        <v>719.6</v>
      </c>
      <c r="K263" s="6">
        <v>741.4</v>
      </c>
      <c r="L263">
        <v>740.3</v>
      </c>
      <c r="M263" s="6">
        <v>715.1</v>
      </c>
      <c r="N263">
        <v>740.7</v>
      </c>
      <c r="O263" s="6">
        <v>712.4</v>
      </c>
      <c r="P263" s="131">
        <v>714.1</v>
      </c>
      <c r="Q263">
        <v>239.6</v>
      </c>
      <c r="R263">
        <v>464.4</v>
      </c>
      <c r="S263">
        <v>704.3</v>
      </c>
      <c r="T263">
        <v>44.9</v>
      </c>
      <c r="U263">
        <v>418.5</v>
      </c>
      <c r="V263">
        <v>548.9</v>
      </c>
      <c r="W263">
        <v>705.7</v>
      </c>
      <c r="X263">
        <v>725.9</v>
      </c>
      <c r="Y263">
        <v>158.4</v>
      </c>
      <c r="Z263">
        <v>738.1</v>
      </c>
      <c r="AA263">
        <v>715.8</v>
      </c>
      <c r="AB263">
        <v>742.2</v>
      </c>
      <c r="AC263">
        <v>743.4</v>
      </c>
      <c r="AD263">
        <v>667.7</v>
      </c>
      <c r="AE263" s="232">
        <v>707.47890000000007</v>
      </c>
    </row>
    <row r="264" spans="1:36" x14ac:dyDescent="0.25">
      <c r="A264" t="s">
        <v>8</v>
      </c>
      <c r="B264">
        <v>1</v>
      </c>
      <c r="C264">
        <v>255</v>
      </c>
      <c r="D264">
        <v>735</v>
      </c>
      <c r="E264">
        <v>741</v>
      </c>
      <c r="F264" s="6">
        <v>695.9</v>
      </c>
      <c r="G264" s="2">
        <v>531.20000000000005</v>
      </c>
      <c r="H264">
        <v>709</v>
      </c>
      <c r="I264" s="6">
        <v>743.8</v>
      </c>
      <c r="J264" s="6">
        <v>662.5</v>
      </c>
      <c r="K264" s="6">
        <v>741.8</v>
      </c>
      <c r="L264">
        <v>726.5</v>
      </c>
      <c r="M264" s="6">
        <v>683</v>
      </c>
      <c r="N264">
        <v>740.1</v>
      </c>
      <c r="O264" s="6">
        <v>718</v>
      </c>
      <c r="P264" s="131">
        <v>713.5</v>
      </c>
      <c r="Q264">
        <v>642.6</v>
      </c>
      <c r="R264">
        <v>589.79999999999995</v>
      </c>
      <c r="S264">
        <v>620.20000000000005</v>
      </c>
      <c r="T264">
        <f>LinhrsIn!T265</f>
        <v>688.9</v>
      </c>
      <c r="U264">
        <v>715.3</v>
      </c>
      <c r="V264">
        <f>LinhrsIn!V265</f>
        <v>692.2</v>
      </c>
      <c r="W264">
        <v>712.9</v>
      </c>
      <c r="X264">
        <v>742</v>
      </c>
      <c r="Y264">
        <v>706.4</v>
      </c>
      <c r="Z264">
        <v>669.8</v>
      </c>
      <c r="AA264">
        <f>LinhrsIn!AA265</f>
        <v>709.9</v>
      </c>
      <c r="AB264">
        <v>739.9</v>
      </c>
      <c r="AC264">
        <v>739.7</v>
      </c>
      <c r="AD264">
        <v>660.2</v>
      </c>
      <c r="AE264" s="232">
        <v>710.8614</v>
      </c>
    </row>
    <row r="265" spans="1:36" x14ac:dyDescent="0.25">
      <c r="A265" t="s">
        <v>8</v>
      </c>
      <c r="B265">
        <v>1</v>
      </c>
      <c r="C265">
        <v>256</v>
      </c>
      <c r="D265">
        <v>674</v>
      </c>
      <c r="E265">
        <v>724</v>
      </c>
      <c r="F265" s="6">
        <v>607.29999999999995</v>
      </c>
      <c r="G265" s="2">
        <v>628.20000000000005</v>
      </c>
      <c r="H265">
        <v>466</v>
      </c>
      <c r="I265" s="6">
        <v>712</v>
      </c>
      <c r="J265" s="6">
        <v>702.2</v>
      </c>
      <c r="K265" s="6">
        <v>731.4</v>
      </c>
      <c r="L265">
        <v>738.9</v>
      </c>
      <c r="M265" s="6">
        <v>717.4</v>
      </c>
      <c r="N265">
        <v>735.4</v>
      </c>
      <c r="O265" s="6">
        <v>674.8</v>
      </c>
      <c r="P265" s="131">
        <v>739.1</v>
      </c>
      <c r="Q265">
        <v>525.1</v>
      </c>
      <c r="R265">
        <v>664.2</v>
      </c>
      <c r="S265">
        <v>742.4</v>
      </c>
      <c r="T265">
        <v>707.5</v>
      </c>
      <c r="U265">
        <v>743.7</v>
      </c>
      <c r="V265">
        <v>709.5</v>
      </c>
      <c r="W265">
        <v>734.7</v>
      </c>
      <c r="X265">
        <v>714.5</v>
      </c>
      <c r="Y265">
        <v>714.9</v>
      </c>
      <c r="Z265">
        <v>732.1</v>
      </c>
      <c r="AA265">
        <v>719.9</v>
      </c>
      <c r="AB265">
        <v>732.3</v>
      </c>
      <c r="AC265">
        <v>743.9</v>
      </c>
      <c r="AD265">
        <v>665</v>
      </c>
      <c r="AE265" s="232">
        <v>720.67669999999998</v>
      </c>
    </row>
    <row r="266" spans="1:36" x14ac:dyDescent="0.25">
      <c r="A266" t="s">
        <v>8</v>
      </c>
      <c r="B266">
        <v>1</v>
      </c>
      <c r="C266">
        <v>257</v>
      </c>
      <c r="D266">
        <v>658</v>
      </c>
      <c r="E266">
        <v>685</v>
      </c>
      <c r="F266" s="6">
        <v>677.3</v>
      </c>
      <c r="G266" s="2">
        <v>623.70000000000005</v>
      </c>
      <c r="H266">
        <v>381</v>
      </c>
      <c r="I266" s="6">
        <v>74</v>
      </c>
      <c r="J266" s="6">
        <v>719.7</v>
      </c>
      <c r="K266" s="6">
        <v>731.4</v>
      </c>
      <c r="L266">
        <v>740.7</v>
      </c>
      <c r="M266" s="6">
        <v>718.4</v>
      </c>
      <c r="N266">
        <v>742.3</v>
      </c>
      <c r="O266" s="6">
        <v>711.7</v>
      </c>
      <c r="P266" s="131">
        <v>591.29999999999995</v>
      </c>
      <c r="Q266">
        <v>694</v>
      </c>
      <c r="R266">
        <v>601.70000000000005</v>
      </c>
      <c r="S266">
        <v>710.6</v>
      </c>
      <c r="T266">
        <v>716</v>
      </c>
      <c r="U266">
        <v>740.1</v>
      </c>
      <c r="V266">
        <v>716.6</v>
      </c>
      <c r="W266">
        <v>738.9</v>
      </c>
      <c r="X266">
        <v>732.1</v>
      </c>
      <c r="Y266">
        <v>627.5</v>
      </c>
      <c r="Z266">
        <v>673</v>
      </c>
      <c r="AA266">
        <v>703.8</v>
      </c>
      <c r="AB266">
        <v>740.7</v>
      </c>
      <c r="AC266">
        <v>743.9</v>
      </c>
      <c r="AD266">
        <v>627.1</v>
      </c>
      <c r="AE266" s="232">
        <v>725.97030000000007</v>
      </c>
    </row>
    <row r="267" spans="1:36" x14ac:dyDescent="0.25">
      <c r="A267" t="s">
        <v>8</v>
      </c>
      <c r="B267">
        <v>1</v>
      </c>
      <c r="C267">
        <v>258</v>
      </c>
      <c r="D267">
        <v>683</v>
      </c>
      <c r="E267">
        <v>735</v>
      </c>
      <c r="F267" s="6">
        <v>653.79999999999995</v>
      </c>
      <c r="G267" s="2">
        <v>564.6</v>
      </c>
      <c r="H267">
        <v>472</v>
      </c>
      <c r="I267" s="6">
        <v>733.7</v>
      </c>
      <c r="J267" s="6">
        <v>681.1</v>
      </c>
      <c r="K267" s="6">
        <v>741.4</v>
      </c>
      <c r="L267">
        <v>739.1</v>
      </c>
      <c r="M267" s="6">
        <v>715.5</v>
      </c>
      <c r="N267">
        <v>734.1</v>
      </c>
      <c r="O267" s="6">
        <v>708.2</v>
      </c>
      <c r="P267" s="131">
        <v>734</v>
      </c>
      <c r="Q267">
        <v>724.3</v>
      </c>
      <c r="R267">
        <v>626.70000000000005</v>
      </c>
      <c r="S267">
        <v>739.6</v>
      </c>
      <c r="T267">
        <v>714.2</v>
      </c>
      <c r="U267">
        <v>707.1</v>
      </c>
      <c r="V267">
        <v>697</v>
      </c>
      <c r="W267">
        <v>737.4</v>
      </c>
      <c r="X267">
        <v>737.2</v>
      </c>
      <c r="Y267">
        <v>716.5</v>
      </c>
      <c r="Z267">
        <v>704.7</v>
      </c>
      <c r="AA267">
        <v>272.3</v>
      </c>
      <c r="AB267">
        <v>704.1</v>
      </c>
      <c r="AC267">
        <v>744</v>
      </c>
      <c r="AD267">
        <v>669.6</v>
      </c>
      <c r="AE267" s="232">
        <v>724.90170000000001</v>
      </c>
    </row>
    <row r="268" spans="1:36" x14ac:dyDescent="0.25">
      <c r="A268" t="s">
        <v>8</v>
      </c>
      <c r="B268">
        <v>1</v>
      </c>
      <c r="C268">
        <v>259</v>
      </c>
      <c r="D268">
        <v>451</v>
      </c>
      <c r="E268">
        <v>732</v>
      </c>
      <c r="F268" s="6">
        <v>677.2</v>
      </c>
      <c r="G268" s="2">
        <v>547.20000000000005</v>
      </c>
      <c r="H268">
        <v>516</v>
      </c>
      <c r="I268" s="6">
        <v>734.7</v>
      </c>
      <c r="J268" s="6">
        <v>719.4</v>
      </c>
      <c r="K268" s="6">
        <v>730</v>
      </c>
      <c r="L268">
        <v>740.4</v>
      </c>
      <c r="M268" s="6">
        <v>715.5</v>
      </c>
      <c r="N268">
        <v>742.2</v>
      </c>
      <c r="O268" s="6">
        <v>599</v>
      </c>
      <c r="P268" s="131">
        <v>658.5</v>
      </c>
      <c r="Q268">
        <v>737.1</v>
      </c>
      <c r="R268">
        <v>649.9</v>
      </c>
      <c r="S268">
        <v>741.3</v>
      </c>
      <c r="T268">
        <v>715.9</v>
      </c>
      <c r="U268">
        <v>742.5</v>
      </c>
      <c r="V268">
        <v>705.3</v>
      </c>
      <c r="W268">
        <v>736.7</v>
      </c>
      <c r="X268">
        <v>737.3</v>
      </c>
      <c r="Y268">
        <v>709.6</v>
      </c>
      <c r="Z268">
        <v>733.2</v>
      </c>
      <c r="AA268">
        <v>705.1</v>
      </c>
      <c r="AB268">
        <v>734.6</v>
      </c>
      <c r="AC268">
        <v>637.5</v>
      </c>
      <c r="AD268">
        <v>630.5</v>
      </c>
      <c r="AE268" s="232">
        <v>725.82749999999999</v>
      </c>
    </row>
    <row r="270" spans="1:36" x14ac:dyDescent="0.25">
      <c r="A270" t="s">
        <v>8</v>
      </c>
      <c r="B270" s="29" t="s">
        <v>25</v>
      </c>
      <c r="C270" t="s">
        <v>26</v>
      </c>
      <c r="D270" s="4">
        <f>SUM(D117:D268)-D272</f>
        <v>96303.7</v>
      </c>
      <c r="E270" s="4">
        <f>SUM(E117:E268)-E272</f>
        <v>103151</v>
      </c>
      <c r="F270" s="4">
        <f t="shared" ref="F270:P270" si="0">SUM(F117:F268)-F272</f>
        <v>97837.400000000009</v>
      </c>
      <c r="G270" s="4">
        <f t="shared" si="0"/>
        <v>95635.699999999939</v>
      </c>
      <c r="H270" s="4">
        <f t="shared" si="0"/>
        <v>83543</v>
      </c>
      <c r="I270" s="4">
        <f t="shared" si="0"/>
        <v>99051.5</v>
      </c>
      <c r="J270" s="4">
        <f t="shared" si="0"/>
        <v>98973.169999999984</v>
      </c>
      <c r="K270" s="4">
        <f t="shared" si="0"/>
        <v>105154.89999999998</v>
      </c>
      <c r="L270" s="4">
        <f t="shared" si="0"/>
        <v>105544.49999999999</v>
      </c>
      <c r="M270" s="4">
        <f t="shared" si="0"/>
        <v>105039.80000000003</v>
      </c>
      <c r="N270" s="4">
        <f t="shared" si="0"/>
        <v>107277.49000000006</v>
      </c>
      <c r="O270" s="4">
        <f t="shared" si="0"/>
        <v>101631.50000000003</v>
      </c>
      <c r="P270" s="4">
        <f t="shared" si="0"/>
        <v>96319.7</v>
      </c>
      <c r="Q270" s="4">
        <f t="shared" ref="Q270:V270" si="1">SUM(Q117:Q268)-Q272</f>
        <v>95944.700000000012</v>
      </c>
      <c r="R270" s="4">
        <f t="shared" si="1"/>
        <v>83219.199999999997</v>
      </c>
      <c r="S270" s="4">
        <f t="shared" si="1"/>
        <v>101210.40000000004</v>
      </c>
      <c r="T270" s="4">
        <f t="shared" si="1"/>
        <v>99727.199999999953</v>
      </c>
      <c r="U270" s="4">
        <f t="shared" si="1"/>
        <v>102762.69999999997</v>
      </c>
      <c r="V270" s="4">
        <f t="shared" si="1"/>
        <v>99110.3</v>
      </c>
      <c r="W270" s="4">
        <f t="shared" ref="W270:AB270" si="2">SUM(W117:W268)-W272</f>
        <v>103019.70000000001</v>
      </c>
      <c r="X270" s="4">
        <f t="shared" si="2"/>
        <v>102286.60000000003</v>
      </c>
      <c r="Y270" s="4">
        <f t="shared" si="2"/>
        <v>97703</v>
      </c>
      <c r="Z270" s="4">
        <f t="shared" si="2"/>
        <v>102718.29999999997</v>
      </c>
      <c r="AA270" s="4">
        <f t="shared" si="2"/>
        <v>100518.70000000006</v>
      </c>
      <c r="AB270" s="4">
        <f t="shared" si="2"/>
        <v>104437.09999999996</v>
      </c>
      <c r="AC270" s="4">
        <f>SUM(AC117:AC268)-AC272</f>
        <v>105938.89999999994</v>
      </c>
      <c r="AD270" s="4">
        <f>SUM(AD117:AD268)-AD272</f>
        <v>96286.699999999983</v>
      </c>
      <c r="AE270" s="4"/>
      <c r="AF270" s="4"/>
      <c r="AG270" s="4"/>
      <c r="AH270" s="4"/>
      <c r="AI270" s="4"/>
      <c r="AJ270" s="4"/>
    </row>
    <row r="271" spans="1:36" x14ac:dyDescent="0.25">
      <c r="A271" t="s">
        <v>1</v>
      </c>
      <c r="B271" s="29" t="s">
        <v>25</v>
      </c>
      <c r="C271" t="s">
        <v>26</v>
      </c>
      <c r="D271" s="4">
        <f>SUM(D10:D116)</f>
        <v>76701.300000000017</v>
      </c>
      <c r="E271" s="4">
        <f>SUM(E10:E116)</f>
        <v>77051.399999999951</v>
      </c>
      <c r="F271" s="4">
        <f t="shared" ref="F271:P271" si="3">SUM(F10:F116)</f>
        <v>68943.100000000006</v>
      </c>
      <c r="G271" s="4">
        <f t="shared" si="3"/>
        <v>75941.200000000026</v>
      </c>
      <c r="H271" s="4">
        <f t="shared" si="3"/>
        <v>73015.799999999974</v>
      </c>
      <c r="I271" s="4">
        <f t="shared" si="3"/>
        <v>72734.500000000029</v>
      </c>
      <c r="J271" s="4">
        <f t="shared" si="3"/>
        <v>72633.199999999953</v>
      </c>
      <c r="K271" s="4">
        <f t="shared" si="3"/>
        <v>73568.999999999985</v>
      </c>
      <c r="L271" s="4">
        <f t="shared" si="3"/>
        <v>74243.599999999962</v>
      </c>
      <c r="M271" s="4">
        <f t="shared" si="3"/>
        <v>75440.199999999983</v>
      </c>
      <c r="N271" s="4">
        <f t="shared" si="3"/>
        <v>78188.400000000038</v>
      </c>
      <c r="O271" s="4">
        <f t="shared" si="3"/>
        <v>73288.499999999985</v>
      </c>
      <c r="P271" s="4">
        <f t="shared" si="3"/>
        <v>72067.10000000002</v>
      </c>
      <c r="Q271" s="4">
        <f t="shared" ref="Q271:V271" si="4">SUM(Q10:Q116)</f>
        <v>69723.799999999988</v>
      </c>
      <c r="R271" s="4">
        <f t="shared" si="4"/>
        <v>61980.400000000009</v>
      </c>
      <c r="S271" s="4">
        <f t="shared" si="4"/>
        <v>74959.600000000035</v>
      </c>
      <c r="T271" s="4">
        <f t="shared" si="4"/>
        <v>71035.099999999991</v>
      </c>
      <c r="U271" s="4">
        <f t="shared" si="4"/>
        <v>75700.599999999991</v>
      </c>
      <c r="V271" s="4">
        <f t="shared" si="4"/>
        <v>71604.400000000009</v>
      </c>
      <c r="W271" s="4">
        <f t="shared" ref="W271:AB271" si="5">SUM(W10:W116)</f>
        <v>70240.100000000006</v>
      </c>
      <c r="X271" s="4">
        <f t="shared" si="5"/>
        <v>71547.599999999991</v>
      </c>
      <c r="Y271" s="4">
        <f t="shared" si="5"/>
        <v>67548.599999999977</v>
      </c>
      <c r="Z271" s="4">
        <f t="shared" si="5"/>
        <v>70039.500000000044</v>
      </c>
      <c r="AA271" s="4">
        <f t="shared" si="5"/>
        <v>70998.2</v>
      </c>
      <c r="AB271" s="4">
        <f t="shared" si="5"/>
        <v>75129.7</v>
      </c>
      <c r="AC271" s="4">
        <f>SUM(AC10:AC116)</f>
        <v>73276.100000000006</v>
      </c>
      <c r="AD271" s="4">
        <f>SUM(AD10:AD116)</f>
        <v>68215.799999999988</v>
      </c>
      <c r="AE271" s="4"/>
      <c r="AF271" s="4"/>
      <c r="AG271" s="4"/>
      <c r="AH271" s="4"/>
      <c r="AI271" s="4"/>
      <c r="AJ271" s="4"/>
    </row>
    <row r="272" spans="1:36" x14ac:dyDescent="0.25">
      <c r="A272" t="s">
        <v>10</v>
      </c>
      <c r="B272" s="29" t="s">
        <v>25</v>
      </c>
      <c r="C272" t="s">
        <v>26</v>
      </c>
      <c r="D272">
        <f>SUM(D219:D220)</f>
        <v>1418</v>
      </c>
      <c r="E272">
        <f>SUM(E219:E220)</f>
        <v>1436</v>
      </c>
      <c r="F272">
        <f t="shared" ref="F272:P272" si="6">SUM(F219:F220)</f>
        <v>1388.2</v>
      </c>
      <c r="G272">
        <f t="shared" si="6"/>
        <v>1354</v>
      </c>
      <c r="H272">
        <f t="shared" si="6"/>
        <v>1405.8</v>
      </c>
      <c r="I272">
        <f t="shared" si="6"/>
        <v>1375.6999999999998</v>
      </c>
      <c r="J272">
        <f t="shared" si="6"/>
        <v>1397.9</v>
      </c>
      <c r="K272">
        <f t="shared" si="6"/>
        <v>1430.9</v>
      </c>
      <c r="L272">
        <f t="shared" si="6"/>
        <v>1470.8</v>
      </c>
      <c r="M272">
        <f t="shared" si="6"/>
        <v>1356.6999999999998</v>
      </c>
      <c r="N272">
        <f t="shared" si="6"/>
        <v>1475</v>
      </c>
      <c r="O272">
        <f t="shared" si="6"/>
        <v>1439.5</v>
      </c>
      <c r="P272">
        <f t="shared" si="6"/>
        <v>1308.9000000000001</v>
      </c>
      <c r="Q272">
        <f t="shared" ref="Q272:V272" si="7">SUM(Q219:Q220)</f>
        <v>1433.9</v>
      </c>
      <c r="R272">
        <f t="shared" si="7"/>
        <v>967.90000000000009</v>
      </c>
      <c r="S272">
        <f t="shared" si="7"/>
        <v>1405.6999999999998</v>
      </c>
      <c r="T272">
        <f t="shared" si="7"/>
        <v>1316.2</v>
      </c>
      <c r="U272">
        <f t="shared" si="7"/>
        <v>1449</v>
      </c>
      <c r="V272">
        <f t="shared" si="7"/>
        <v>1389.3</v>
      </c>
      <c r="W272">
        <f t="shared" ref="W272:AB272" si="8">SUM(W219:W220)</f>
        <v>1457.5</v>
      </c>
      <c r="X272">
        <f t="shared" si="8"/>
        <v>1399.8</v>
      </c>
      <c r="Y272">
        <f t="shared" si="8"/>
        <v>1361.4</v>
      </c>
      <c r="Z272">
        <f t="shared" si="8"/>
        <v>1334.2</v>
      </c>
      <c r="AA272">
        <f t="shared" si="8"/>
        <v>1375.7</v>
      </c>
      <c r="AB272">
        <f t="shared" si="8"/>
        <v>1450.3000000000002</v>
      </c>
      <c r="AC272">
        <f>SUM(AC219:AC220)</f>
        <v>1459.6999999999998</v>
      </c>
      <c r="AD272">
        <f>SUM(AD219:AD220)</f>
        <v>1240.5</v>
      </c>
    </row>
    <row r="274" spans="13:13" x14ac:dyDescent="0.25">
      <c r="M274" s="4">
        <f>M270+M272</f>
        <v>106396.50000000003</v>
      </c>
    </row>
  </sheetData>
  <pageMargins left="0.75" right="0.75" top="1" bottom="1" header="0.5" footer="0.5"/>
  <pageSetup orientation="portrait" horizontalDpi="4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4:AS277"/>
  <sheetViews>
    <sheetView topLeftCell="A33" workbookViewId="0">
      <selection activeCell="AE57" sqref="AE57"/>
    </sheetView>
  </sheetViews>
  <sheetFormatPr defaultRowHeight="13.2" x14ac:dyDescent="0.25"/>
  <cols>
    <col min="3" max="3" width="12.5546875" customWidth="1"/>
    <col min="4" max="28" width="0" hidden="1" customWidth="1"/>
    <col min="32" max="40" width="9.109375" hidden="1" customWidth="1"/>
  </cols>
  <sheetData>
    <row r="4" spans="1:45" x14ac:dyDescent="0.25">
      <c r="A4" s="143" t="s">
        <v>153</v>
      </c>
      <c r="B4" s="143"/>
    </row>
    <row r="5" spans="1:45" x14ac:dyDescent="0.25">
      <c r="A5" s="268" t="s">
        <v>169</v>
      </c>
      <c r="B5" s="269"/>
      <c r="C5" s="270"/>
    </row>
    <row r="6" spans="1:45" x14ac:dyDescent="0.25">
      <c r="A6" s="213" t="s">
        <v>170</v>
      </c>
      <c r="B6" s="214"/>
      <c r="C6" s="215"/>
    </row>
    <row r="7" spans="1:45" x14ac:dyDescent="0.25">
      <c r="A7" s="216" t="s">
        <v>157</v>
      </c>
      <c r="B7" s="217"/>
      <c r="C7" s="218"/>
    </row>
    <row r="8" spans="1:45" x14ac:dyDescent="0.25">
      <c r="D8">
        <v>1999</v>
      </c>
      <c r="E8">
        <v>2000</v>
      </c>
      <c r="F8">
        <v>2000</v>
      </c>
      <c r="G8">
        <v>2000</v>
      </c>
      <c r="H8">
        <v>2000</v>
      </c>
      <c r="I8">
        <v>2000</v>
      </c>
      <c r="J8">
        <v>2000</v>
      </c>
      <c r="K8">
        <v>2000</v>
      </c>
      <c r="L8">
        <v>2000</v>
      </c>
      <c r="M8">
        <v>2000</v>
      </c>
      <c r="N8">
        <v>2000</v>
      </c>
      <c r="O8">
        <v>2000</v>
      </c>
      <c r="P8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</row>
    <row r="9" spans="1:45" x14ac:dyDescent="0.25">
      <c r="D9" t="s">
        <v>24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  <c r="L9" t="s">
        <v>20</v>
      </c>
      <c r="M9" t="s">
        <v>21</v>
      </c>
      <c r="N9" t="s">
        <v>22</v>
      </c>
      <c r="O9" t="s">
        <v>23</v>
      </c>
      <c r="P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21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</row>
    <row r="10" spans="1:45" x14ac:dyDescent="0.25">
      <c r="A10" t="s">
        <v>0</v>
      </c>
      <c r="B10" t="s">
        <v>3</v>
      </c>
      <c r="C10" t="s">
        <v>4</v>
      </c>
      <c r="AO10" t="s">
        <v>144</v>
      </c>
      <c r="AS10" s="171"/>
    </row>
    <row r="11" spans="1:45" x14ac:dyDescent="0.25">
      <c r="A11" t="s">
        <v>1</v>
      </c>
      <c r="B11">
        <v>2</v>
      </c>
      <c r="C11">
        <v>1</v>
      </c>
      <c r="F11" s="6"/>
      <c r="G11" s="2"/>
      <c r="H11" s="6">
        <v>684.8</v>
      </c>
      <c r="I11" s="6">
        <v>733.6</v>
      </c>
      <c r="J11" s="6">
        <v>695</v>
      </c>
      <c r="K11" s="6">
        <v>685</v>
      </c>
      <c r="L11" s="83">
        <v>699.4</v>
      </c>
      <c r="M11" s="6">
        <v>717</v>
      </c>
      <c r="N11" s="7">
        <v>726</v>
      </c>
      <c r="O11" s="110">
        <v>682</v>
      </c>
      <c r="P11" s="131">
        <v>642.5</v>
      </c>
      <c r="Q11">
        <v>709.6</v>
      </c>
      <c r="R11">
        <v>654.79999999999995</v>
      </c>
      <c r="S11" s="143">
        <v>700.4</v>
      </c>
      <c r="T11">
        <v>683.9</v>
      </c>
      <c r="U11">
        <v>732.6</v>
      </c>
      <c r="V11">
        <v>691.1</v>
      </c>
      <c r="W11">
        <v>690.8</v>
      </c>
      <c r="X11">
        <v>740.2</v>
      </c>
      <c r="Y11">
        <v>687.1</v>
      </c>
      <c r="Z11">
        <v>731.2</v>
      </c>
      <c r="AA11">
        <v>662.2</v>
      </c>
      <c r="AB11">
        <v>737.8</v>
      </c>
      <c r="AC11">
        <v>738.1</v>
      </c>
      <c r="AD11">
        <v>615.5</v>
      </c>
      <c r="AE11" s="233">
        <v>708.5684</v>
      </c>
      <c r="AO11" s="10">
        <f>AE11/SurveyHrsIn!AE11</f>
        <v>0.95237688172043011</v>
      </c>
      <c r="AS11" s="171"/>
    </row>
    <row r="12" spans="1:45" x14ac:dyDescent="0.25">
      <c r="A12" t="s">
        <v>1</v>
      </c>
      <c r="B12">
        <v>2</v>
      </c>
      <c r="C12">
        <v>2</v>
      </c>
      <c r="F12" s="6"/>
      <c r="G12" s="2"/>
      <c r="H12" s="6">
        <v>497.2</v>
      </c>
      <c r="I12" s="6">
        <v>676.8</v>
      </c>
      <c r="J12" s="6">
        <v>689</v>
      </c>
      <c r="K12" s="6">
        <v>734</v>
      </c>
      <c r="L12" s="83">
        <v>625.79999999999995</v>
      </c>
      <c r="M12" s="6">
        <v>704</v>
      </c>
      <c r="N12" s="7">
        <v>743</v>
      </c>
      <c r="O12" s="110">
        <v>719</v>
      </c>
      <c r="P12" s="131">
        <v>651.6</v>
      </c>
      <c r="Q12">
        <v>582.29999999999995</v>
      </c>
      <c r="R12">
        <v>336.6</v>
      </c>
      <c r="S12">
        <v>738.1</v>
      </c>
      <c r="T12">
        <v>705.7</v>
      </c>
      <c r="U12">
        <v>743</v>
      </c>
      <c r="V12">
        <v>714.7</v>
      </c>
      <c r="W12">
        <v>729.7</v>
      </c>
      <c r="X12">
        <v>738.8</v>
      </c>
      <c r="Y12">
        <v>716.4</v>
      </c>
      <c r="Z12">
        <v>738.2</v>
      </c>
      <c r="AA12">
        <v>718.9</v>
      </c>
      <c r="AB12">
        <v>704.6</v>
      </c>
      <c r="AC12">
        <v>740.3</v>
      </c>
      <c r="AD12">
        <v>657.4</v>
      </c>
      <c r="AE12" s="233">
        <v>712.73470000000009</v>
      </c>
      <c r="AO12" s="10">
        <f>AE12/SurveyHrsIn!AE12</f>
        <v>0.95797674731182803</v>
      </c>
      <c r="AS12" s="171"/>
    </row>
    <row r="13" spans="1:45" x14ac:dyDescent="0.25">
      <c r="A13" t="s">
        <v>1</v>
      </c>
      <c r="B13">
        <v>2</v>
      </c>
      <c r="C13">
        <v>3</v>
      </c>
      <c r="F13" s="6"/>
      <c r="G13" s="2"/>
      <c r="H13" s="6">
        <v>716.4</v>
      </c>
      <c r="I13" s="6">
        <v>737.5</v>
      </c>
      <c r="J13" s="6">
        <v>716</v>
      </c>
      <c r="K13" s="6">
        <f>7+649</f>
        <v>656</v>
      </c>
      <c r="L13" s="83">
        <v>451.78750000000002</v>
      </c>
      <c r="M13" s="6">
        <v>717</v>
      </c>
      <c r="N13" s="7">
        <v>743</v>
      </c>
      <c r="O13" s="110">
        <v>719</v>
      </c>
      <c r="P13" s="131">
        <v>665.8</v>
      </c>
      <c r="Q13">
        <v>720.4</v>
      </c>
      <c r="R13">
        <v>531.79999999999995</v>
      </c>
      <c r="S13">
        <v>719.3</v>
      </c>
      <c r="T13">
        <v>709</v>
      </c>
      <c r="U13">
        <v>738.6</v>
      </c>
      <c r="V13">
        <v>715.7</v>
      </c>
      <c r="W13">
        <v>736.4</v>
      </c>
      <c r="X13">
        <v>724.3</v>
      </c>
      <c r="Y13">
        <v>716.6</v>
      </c>
      <c r="Z13">
        <v>734.6</v>
      </c>
      <c r="AA13">
        <v>718.2</v>
      </c>
      <c r="AB13">
        <v>703.7</v>
      </c>
      <c r="AC13">
        <v>734.2</v>
      </c>
      <c r="AD13">
        <v>657.3</v>
      </c>
      <c r="AE13" s="233">
        <v>713.76830000000007</v>
      </c>
      <c r="AO13" s="10">
        <f>AE13/SurveyHrsIn!AE13</f>
        <v>0.95936599462365602</v>
      </c>
    </row>
    <row r="14" spans="1:45" x14ac:dyDescent="0.25">
      <c r="A14" t="s">
        <v>1</v>
      </c>
      <c r="B14">
        <v>2</v>
      </c>
      <c r="C14">
        <v>4</v>
      </c>
      <c r="F14" s="6"/>
      <c r="G14" s="2"/>
      <c r="H14" s="6">
        <v>560.79999999999995</v>
      </c>
      <c r="I14" s="6">
        <v>40</v>
      </c>
      <c r="J14" s="6">
        <v>539</v>
      </c>
      <c r="K14" s="6">
        <f>7+643</f>
        <v>650</v>
      </c>
      <c r="L14" s="83">
        <v>740.11779999999999</v>
      </c>
      <c r="M14" s="6">
        <v>712</v>
      </c>
      <c r="N14" s="7">
        <v>743</v>
      </c>
      <c r="O14" s="110">
        <v>455</v>
      </c>
      <c r="P14" s="131">
        <v>741.5</v>
      </c>
      <c r="Q14">
        <v>740.9</v>
      </c>
      <c r="R14">
        <v>641.1</v>
      </c>
      <c r="S14">
        <v>726</v>
      </c>
      <c r="T14">
        <v>701.6</v>
      </c>
      <c r="U14">
        <v>707.4</v>
      </c>
      <c r="V14">
        <v>682.7</v>
      </c>
      <c r="W14">
        <v>196.7</v>
      </c>
      <c r="X14">
        <v>383.6</v>
      </c>
      <c r="Y14">
        <v>692.4</v>
      </c>
      <c r="Z14">
        <v>671.3</v>
      </c>
      <c r="AA14">
        <v>718.9</v>
      </c>
      <c r="AB14">
        <v>742.9</v>
      </c>
      <c r="AC14">
        <v>733.6</v>
      </c>
      <c r="AD14">
        <v>657.6</v>
      </c>
      <c r="AE14" s="233">
        <v>713.71530000000007</v>
      </c>
      <c r="AO14" s="10">
        <f>AE14/SurveyHrsIn!AE14</f>
        <v>0.95929475806451625</v>
      </c>
    </row>
    <row r="15" spans="1:45" x14ac:dyDescent="0.25">
      <c r="A15" t="s">
        <v>1</v>
      </c>
      <c r="B15">
        <v>2</v>
      </c>
      <c r="C15">
        <v>5</v>
      </c>
      <c r="F15" s="6"/>
      <c r="G15" s="2"/>
      <c r="H15" s="6">
        <v>715</v>
      </c>
      <c r="I15" s="6">
        <v>739.8</v>
      </c>
      <c r="J15" s="6">
        <v>682</v>
      </c>
      <c r="K15" s="6">
        <v>690</v>
      </c>
      <c r="L15" s="83">
        <v>737.14639999999997</v>
      </c>
      <c r="M15" s="6">
        <v>718</v>
      </c>
      <c r="N15" s="7">
        <v>743</v>
      </c>
      <c r="O15" s="110">
        <v>719</v>
      </c>
      <c r="P15" s="131">
        <v>580.1</v>
      </c>
      <c r="Q15">
        <v>691.4</v>
      </c>
      <c r="R15">
        <v>592.1</v>
      </c>
      <c r="S15">
        <v>614.29999999999995</v>
      </c>
      <c r="T15">
        <v>685</v>
      </c>
      <c r="U15">
        <v>733</v>
      </c>
      <c r="V15">
        <v>714.1</v>
      </c>
      <c r="W15">
        <v>735.1</v>
      </c>
      <c r="X15">
        <v>738.7</v>
      </c>
      <c r="Y15">
        <v>716.3</v>
      </c>
      <c r="Z15">
        <v>740.6</v>
      </c>
      <c r="AA15">
        <v>719</v>
      </c>
      <c r="AB15">
        <v>741.3</v>
      </c>
      <c r="AC15">
        <v>730.6</v>
      </c>
      <c r="AD15">
        <v>648.70000000000005</v>
      </c>
      <c r="AE15" s="233">
        <v>713.29579999999999</v>
      </c>
      <c r="AO15" s="10">
        <f>AE15/SurveyHrsIn!AE15</f>
        <v>0.95873091397849464</v>
      </c>
    </row>
    <row r="16" spans="1:45" x14ac:dyDescent="0.25">
      <c r="A16" t="s">
        <v>1</v>
      </c>
      <c r="B16">
        <v>2</v>
      </c>
      <c r="C16">
        <v>6</v>
      </c>
      <c r="F16" s="6"/>
      <c r="G16" s="2"/>
      <c r="H16" s="6">
        <v>709.1</v>
      </c>
      <c r="I16" s="6">
        <v>738.3</v>
      </c>
      <c r="J16" s="6">
        <v>704</v>
      </c>
      <c r="K16" s="6">
        <v>715</v>
      </c>
      <c r="L16" s="83">
        <v>723.7</v>
      </c>
      <c r="M16" s="6">
        <v>717</v>
      </c>
      <c r="N16" s="6">
        <v>742</v>
      </c>
      <c r="O16" s="111">
        <v>716</v>
      </c>
      <c r="P16" s="131">
        <v>316.8</v>
      </c>
      <c r="Q16">
        <v>694.9</v>
      </c>
      <c r="R16">
        <v>571.9</v>
      </c>
      <c r="S16">
        <v>731.4</v>
      </c>
      <c r="T16">
        <v>672.7</v>
      </c>
      <c r="U16">
        <v>733.2</v>
      </c>
      <c r="V16">
        <v>698.7</v>
      </c>
      <c r="W16">
        <v>665.7</v>
      </c>
      <c r="X16">
        <v>724.5</v>
      </c>
      <c r="Y16">
        <v>702.1</v>
      </c>
      <c r="Z16">
        <v>722</v>
      </c>
      <c r="AA16">
        <v>711</v>
      </c>
      <c r="AB16">
        <v>693.8</v>
      </c>
      <c r="AC16">
        <v>715.7</v>
      </c>
      <c r="AD16">
        <v>656.6</v>
      </c>
      <c r="AE16" s="233">
        <v>689.59780000000001</v>
      </c>
      <c r="AO16" s="10">
        <f>AE16/SurveyHrsIn!AE16</f>
        <v>0.92687876344086018</v>
      </c>
    </row>
    <row r="17" spans="1:41" x14ac:dyDescent="0.25">
      <c r="A17" t="s">
        <v>1</v>
      </c>
      <c r="B17">
        <v>2</v>
      </c>
      <c r="C17">
        <v>7</v>
      </c>
      <c r="F17" s="6"/>
      <c r="G17" s="2"/>
      <c r="H17" s="6">
        <v>717</v>
      </c>
      <c r="I17" s="6">
        <v>710.6</v>
      </c>
      <c r="J17" s="6">
        <v>676</v>
      </c>
      <c r="K17" s="6">
        <v>707</v>
      </c>
      <c r="L17" s="83">
        <v>740.28189999999995</v>
      </c>
      <c r="M17" s="6">
        <v>704</v>
      </c>
      <c r="N17" s="6">
        <v>743</v>
      </c>
      <c r="O17" s="111">
        <v>719</v>
      </c>
      <c r="P17" s="131">
        <v>726.2</v>
      </c>
      <c r="Q17">
        <v>740.9</v>
      </c>
      <c r="R17">
        <v>638.9</v>
      </c>
      <c r="S17">
        <v>726.2</v>
      </c>
      <c r="T17">
        <v>685.8</v>
      </c>
      <c r="U17">
        <v>718.8</v>
      </c>
      <c r="V17">
        <v>697.5</v>
      </c>
      <c r="W17">
        <v>675.8</v>
      </c>
      <c r="X17">
        <v>723.6</v>
      </c>
      <c r="Y17">
        <v>714.2</v>
      </c>
      <c r="Z17">
        <v>668.6</v>
      </c>
      <c r="AA17">
        <v>715</v>
      </c>
      <c r="AB17">
        <v>674.9</v>
      </c>
      <c r="AC17">
        <v>186.6</v>
      </c>
      <c r="AD17">
        <v>551.9</v>
      </c>
      <c r="AE17" s="233">
        <v>674.80169999999998</v>
      </c>
      <c r="AO17" s="10">
        <f>AE17/SurveyHrsIn!AE17</f>
        <v>0.9069915322580645</v>
      </c>
    </row>
    <row r="18" spans="1:41" x14ac:dyDescent="0.25">
      <c r="A18" t="s">
        <v>1</v>
      </c>
      <c r="B18">
        <v>2</v>
      </c>
      <c r="C18">
        <v>8</v>
      </c>
      <c r="F18" s="6"/>
      <c r="G18" s="2"/>
      <c r="H18" s="6">
        <v>716.2</v>
      </c>
      <c r="I18" s="6">
        <v>740.1</v>
      </c>
      <c r="J18" s="6">
        <v>705</v>
      </c>
      <c r="K18" s="6">
        <v>730</v>
      </c>
      <c r="L18" s="83">
        <v>711.57</v>
      </c>
      <c r="M18" s="6">
        <v>711</v>
      </c>
      <c r="N18" s="6">
        <v>685</v>
      </c>
      <c r="O18" s="111">
        <v>303</v>
      </c>
      <c r="P18" s="131">
        <v>635.79999999999995</v>
      </c>
      <c r="Q18">
        <v>638</v>
      </c>
      <c r="R18">
        <v>492</v>
      </c>
      <c r="S18">
        <v>700.8</v>
      </c>
      <c r="T18">
        <v>653.20000000000005</v>
      </c>
      <c r="U18">
        <v>735.7</v>
      </c>
      <c r="V18">
        <v>700.9</v>
      </c>
      <c r="W18">
        <v>732.4</v>
      </c>
      <c r="X18">
        <v>739.3</v>
      </c>
      <c r="Y18">
        <v>703.2</v>
      </c>
      <c r="Z18">
        <v>676.7</v>
      </c>
      <c r="AA18">
        <v>712.7</v>
      </c>
      <c r="AB18">
        <v>742.2</v>
      </c>
      <c r="AC18">
        <v>707.3</v>
      </c>
      <c r="AD18">
        <v>645.6</v>
      </c>
      <c r="AE18" s="233">
        <v>665.86860000000001</v>
      </c>
      <c r="AO18" s="10">
        <f>AE18/SurveyHrsIn!AE18</f>
        <v>0.89498467741935483</v>
      </c>
    </row>
    <row r="19" spans="1:41" x14ac:dyDescent="0.25">
      <c r="A19" t="s">
        <v>1</v>
      </c>
      <c r="B19">
        <v>2</v>
      </c>
      <c r="C19">
        <v>9</v>
      </c>
      <c r="F19" s="6"/>
      <c r="G19" s="2"/>
      <c r="H19" s="6">
        <v>716.9</v>
      </c>
      <c r="I19" s="6">
        <v>712.3</v>
      </c>
      <c r="J19" s="6">
        <v>693</v>
      </c>
      <c r="K19" s="6">
        <v>728</v>
      </c>
      <c r="L19" s="83">
        <v>714.96780000000001</v>
      </c>
      <c r="M19" s="6">
        <v>709</v>
      </c>
      <c r="N19" s="6">
        <v>743</v>
      </c>
      <c r="O19" s="111">
        <v>719</v>
      </c>
      <c r="P19" s="131">
        <v>743.3</v>
      </c>
      <c r="Q19">
        <v>701.5</v>
      </c>
      <c r="R19">
        <v>603.70000000000005</v>
      </c>
      <c r="S19">
        <v>736</v>
      </c>
      <c r="T19">
        <v>708.5</v>
      </c>
      <c r="U19">
        <v>741.1</v>
      </c>
      <c r="V19">
        <v>651.6</v>
      </c>
      <c r="W19">
        <v>674.4</v>
      </c>
      <c r="X19">
        <v>692.2</v>
      </c>
      <c r="Y19">
        <v>710.6</v>
      </c>
      <c r="Z19">
        <v>739.7</v>
      </c>
      <c r="AA19">
        <v>718.6</v>
      </c>
      <c r="AB19">
        <v>711.9</v>
      </c>
      <c r="AC19">
        <v>734.1</v>
      </c>
      <c r="AD19">
        <v>656.7</v>
      </c>
      <c r="AE19" s="233">
        <v>713.89700000000005</v>
      </c>
      <c r="AO19" s="10">
        <f>AE19/SurveyHrsIn!AE19</f>
        <v>0.95953897849462377</v>
      </c>
    </row>
    <row r="20" spans="1:41" x14ac:dyDescent="0.25">
      <c r="A20" t="s">
        <v>1</v>
      </c>
      <c r="B20">
        <v>2</v>
      </c>
      <c r="C20">
        <v>10</v>
      </c>
      <c r="F20" s="6"/>
      <c r="G20" s="2"/>
      <c r="H20" s="6">
        <v>703.1</v>
      </c>
      <c r="I20" s="6">
        <v>742.6</v>
      </c>
      <c r="J20" s="6">
        <v>718</v>
      </c>
      <c r="K20" s="6">
        <v>720</v>
      </c>
      <c r="L20" s="83">
        <v>740.14139999999998</v>
      </c>
      <c r="M20" s="6">
        <v>714</v>
      </c>
      <c r="N20" s="6">
        <v>743</v>
      </c>
      <c r="O20" s="111">
        <v>719</v>
      </c>
      <c r="P20" s="131">
        <v>721</v>
      </c>
      <c r="Q20">
        <v>622.20000000000005</v>
      </c>
      <c r="R20">
        <v>525.9</v>
      </c>
      <c r="S20">
        <v>713.5</v>
      </c>
      <c r="T20">
        <v>709.2</v>
      </c>
      <c r="U20">
        <v>722.7</v>
      </c>
      <c r="V20">
        <v>704.3</v>
      </c>
      <c r="W20">
        <v>725.4</v>
      </c>
      <c r="X20">
        <v>731.8</v>
      </c>
      <c r="Y20">
        <v>706.5</v>
      </c>
      <c r="Z20">
        <v>717.7</v>
      </c>
      <c r="AA20">
        <v>700.4</v>
      </c>
      <c r="AB20">
        <v>613.6</v>
      </c>
      <c r="AC20">
        <v>0.1</v>
      </c>
      <c r="AD20">
        <v>0</v>
      </c>
      <c r="AE20" s="233">
        <v>0</v>
      </c>
      <c r="AO20" s="10">
        <f>AE20/SurveyHrsIn!AE20</f>
        <v>0</v>
      </c>
    </row>
    <row r="21" spans="1:41" x14ac:dyDescent="0.25">
      <c r="A21" t="s">
        <v>1</v>
      </c>
      <c r="B21">
        <v>2</v>
      </c>
      <c r="C21">
        <v>11</v>
      </c>
      <c r="F21" s="6"/>
      <c r="G21" s="2"/>
      <c r="H21" s="6">
        <v>705.6</v>
      </c>
      <c r="I21" s="6">
        <v>736.4</v>
      </c>
      <c r="J21" s="6">
        <v>714</v>
      </c>
      <c r="K21" s="6">
        <v>736</v>
      </c>
      <c r="L21" s="83">
        <v>736.92669999999998</v>
      </c>
      <c r="M21" s="6">
        <v>717</v>
      </c>
      <c r="N21" s="6">
        <v>649</v>
      </c>
      <c r="O21" s="111">
        <v>715</v>
      </c>
      <c r="P21" s="131">
        <v>716.2</v>
      </c>
      <c r="Q21">
        <v>741.1</v>
      </c>
      <c r="R21">
        <v>640.4</v>
      </c>
      <c r="S21" s="143">
        <v>700.4</v>
      </c>
      <c r="T21">
        <v>708.8</v>
      </c>
      <c r="U21">
        <v>471.1</v>
      </c>
      <c r="V21">
        <v>716.1</v>
      </c>
      <c r="W21">
        <v>675.7</v>
      </c>
      <c r="X21">
        <v>178.1</v>
      </c>
      <c r="Y21">
        <v>0</v>
      </c>
      <c r="Z21">
        <v>561.29999999999995</v>
      </c>
      <c r="AA21">
        <v>694.1</v>
      </c>
      <c r="AB21">
        <v>741</v>
      </c>
      <c r="AC21">
        <v>739.2</v>
      </c>
      <c r="AD21">
        <v>647.70000000000005</v>
      </c>
      <c r="AE21" s="233">
        <v>712.99189999999999</v>
      </c>
      <c r="AO21" s="10">
        <f>AE21/SurveyHrsIn!AE21</f>
        <v>0.95832244623655916</v>
      </c>
    </row>
    <row r="22" spans="1:41" x14ac:dyDescent="0.25">
      <c r="A22" t="s">
        <v>1</v>
      </c>
      <c r="B22">
        <v>2</v>
      </c>
      <c r="C22">
        <v>12</v>
      </c>
      <c r="F22" s="6"/>
      <c r="G22" s="2"/>
      <c r="H22" s="6">
        <v>176.4</v>
      </c>
      <c r="I22" s="6">
        <v>617.1</v>
      </c>
      <c r="J22" s="6">
        <v>652</v>
      </c>
      <c r="K22" s="6">
        <v>653</v>
      </c>
      <c r="L22" s="83">
        <v>415.5</v>
      </c>
      <c r="M22" s="6">
        <v>641</v>
      </c>
      <c r="N22" s="6">
        <v>682</v>
      </c>
      <c r="O22" s="111">
        <v>681</v>
      </c>
      <c r="P22" s="131">
        <v>649.6</v>
      </c>
      <c r="Q22">
        <v>591.5</v>
      </c>
      <c r="R22">
        <v>600.6</v>
      </c>
      <c r="S22">
        <v>695.6</v>
      </c>
      <c r="T22">
        <v>711</v>
      </c>
      <c r="U22">
        <v>710.1</v>
      </c>
      <c r="V22">
        <v>716.9</v>
      </c>
      <c r="W22">
        <v>632</v>
      </c>
      <c r="X22">
        <v>641.79999999999995</v>
      </c>
      <c r="Y22">
        <v>714.8</v>
      </c>
      <c r="Z22">
        <v>741.4</v>
      </c>
      <c r="AA22">
        <v>709.8</v>
      </c>
      <c r="AB22">
        <v>743.2</v>
      </c>
      <c r="AC22">
        <v>735.3</v>
      </c>
      <c r="AD22">
        <v>658.2</v>
      </c>
      <c r="AE22" s="233">
        <v>711.35170000000005</v>
      </c>
      <c r="AO22" s="10">
        <f>AE22/SurveyHrsIn!AE22</f>
        <v>0.95611787634408607</v>
      </c>
    </row>
    <row r="23" spans="1:41" x14ac:dyDescent="0.25">
      <c r="A23" t="s">
        <v>1</v>
      </c>
      <c r="B23">
        <v>2</v>
      </c>
      <c r="C23">
        <v>13</v>
      </c>
      <c r="F23" s="6"/>
      <c r="G23" s="2"/>
      <c r="H23" s="6">
        <v>700.1</v>
      </c>
      <c r="I23" s="6">
        <v>585</v>
      </c>
      <c r="J23" s="6">
        <v>608</v>
      </c>
      <c r="K23" s="6">
        <v>716</v>
      </c>
      <c r="L23" s="83">
        <v>675.33609999999999</v>
      </c>
      <c r="M23" s="6">
        <v>678</v>
      </c>
      <c r="N23" s="6">
        <v>689</v>
      </c>
      <c r="O23" s="111">
        <v>457</v>
      </c>
      <c r="P23" s="131">
        <v>586.9</v>
      </c>
      <c r="Q23">
        <v>558.70000000000005</v>
      </c>
      <c r="R23">
        <v>520.79999999999995</v>
      </c>
      <c r="S23">
        <v>0</v>
      </c>
      <c r="T23">
        <v>98.3</v>
      </c>
      <c r="U23">
        <v>728.4</v>
      </c>
      <c r="V23">
        <v>709.5</v>
      </c>
      <c r="W23">
        <v>697.9</v>
      </c>
      <c r="X23">
        <v>696.9</v>
      </c>
      <c r="Y23">
        <v>707.3</v>
      </c>
      <c r="Z23">
        <v>729.5</v>
      </c>
      <c r="AA23">
        <v>715</v>
      </c>
      <c r="AB23">
        <v>685</v>
      </c>
      <c r="AC23">
        <v>720.5</v>
      </c>
      <c r="AD23">
        <v>649.79999999999995</v>
      </c>
      <c r="AE23" s="233">
        <v>684.60300000000007</v>
      </c>
      <c r="AO23" s="10">
        <f>AE23/SurveyHrsIn!AE23</f>
        <v>0.92016532258064521</v>
      </c>
    </row>
    <row r="24" spans="1:41" x14ac:dyDescent="0.25">
      <c r="A24" t="s">
        <v>1</v>
      </c>
      <c r="B24">
        <v>2</v>
      </c>
      <c r="C24">
        <v>14</v>
      </c>
      <c r="F24" s="6"/>
      <c r="G24" s="2"/>
      <c r="H24" s="6">
        <v>707.5</v>
      </c>
      <c r="I24" s="6">
        <v>742</v>
      </c>
      <c r="J24" s="6">
        <v>711</v>
      </c>
      <c r="K24" s="6">
        <v>737</v>
      </c>
      <c r="L24" s="83">
        <v>739.9325</v>
      </c>
      <c r="M24" s="6">
        <v>718</v>
      </c>
      <c r="N24" s="6">
        <v>727</v>
      </c>
      <c r="O24" s="111">
        <v>719</v>
      </c>
      <c r="P24" s="131">
        <v>702.8</v>
      </c>
      <c r="Q24">
        <v>737.8</v>
      </c>
      <c r="R24">
        <v>528.5</v>
      </c>
      <c r="S24">
        <v>591.9</v>
      </c>
      <c r="T24">
        <v>702.2</v>
      </c>
      <c r="U24">
        <v>682.9</v>
      </c>
      <c r="V24">
        <v>684.3</v>
      </c>
      <c r="W24">
        <v>704.1</v>
      </c>
      <c r="X24">
        <v>737.8</v>
      </c>
      <c r="Y24">
        <v>707</v>
      </c>
      <c r="Z24">
        <v>740.3</v>
      </c>
      <c r="AA24">
        <v>719.1</v>
      </c>
      <c r="AB24">
        <v>727.2</v>
      </c>
      <c r="AC24">
        <v>735.7</v>
      </c>
      <c r="AD24">
        <v>658.4</v>
      </c>
      <c r="AE24" s="233">
        <v>702.27440000000001</v>
      </c>
      <c r="AO24" s="10">
        <f>AE24/SurveyHrsIn!AE24</f>
        <v>0.94391720430107529</v>
      </c>
    </row>
    <row r="25" spans="1:41" x14ac:dyDescent="0.25">
      <c r="A25" t="s">
        <v>1</v>
      </c>
      <c r="B25">
        <v>2</v>
      </c>
      <c r="C25">
        <v>15</v>
      </c>
      <c r="F25" s="6"/>
      <c r="G25" s="2"/>
      <c r="H25" s="6">
        <v>712.7</v>
      </c>
      <c r="I25" s="6">
        <v>729.5</v>
      </c>
      <c r="J25" s="6">
        <v>718</v>
      </c>
      <c r="K25" s="6">
        <v>733</v>
      </c>
      <c r="L25" s="83">
        <v>718.36440000000005</v>
      </c>
      <c r="M25" s="6">
        <v>718</v>
      </c>
      <c r="N25" s="6">
        <v>737</v>
      </c>
      <c r="O25" s="111">
        <v>713</v>
      </c>
      <c r="P25" s="131">
        <v>643.29999999999995</v>
      </c>
      <c r="Q25">
        <v>741</v>
      </c>
      <c r="R25">
        <v>546.79999999999995</v>
      </c>
      <c r="S25">
        <v>697</v>
      </c>
      <c r="T25">
        <v>703.1</v>
      </c>
      <c r="U25">
        <v>741.3</v>
      </c>
      <c r="V25">
        <v>716.9</v>
      </c>
      <c r="W25">
        <v>732.1</v>
      </c>
      <c r="X25">
        <v>43.5</v>
      </c>
      <c r="Y25">
        <v>230.8</v>
      </c>
      <c r="Z25">
        <v>740.5</v>
      </c>
      <c r="AA25">
        <v>719</v>
      </c>
      <c r="AB25">
        <v>644.1</v>
      </c>
      <c r="AC25">
        <v>735.6</v>
      </c>
      <c r="AD25">
        <v>658.5</v>
      </c>
      <c r="AE25" s="233">
        <v>666.23720000000003</v>
      </c>
      <c r="AO25" s="10">
        <f>AE25/SurveyHrsIn!AE25</f>
        <v>0.89548010752688179</v>
      </c>
    </row>
    <row r="26" spans="1:41" x14ac:dyDescent="0.25">
      <c r="A26" t="s">
        <v>1</v>
      </c>
      <c r="B26">
        <v>2</v>
      </c>
      <c r="C26">
        <v>16</v>
      </c>
      <c r="F26" s="6"/>
      <c r="G26" s="2"/>
      <c r="H26" s="6">
        <v>669.5</v>
      </c>
      <c r="I26" s="6">
        <v>702.1</v>
      </c>
      <c r="J26" s="6">
        <v>717</v>
      </c>
      <c r="K26" s="6">
        <v>734</v>
      </c>
      <c r="L26" s="83">
        <v>740.3664</v>
      </c>
      <c r="M26" s="6">
        <v>718</v>
      </c>
      <c r="N26" s="6">
        <v>743</v>
      </c>
      <c r="O26" s="111">
        <v>714</v>
      </c>
      <c r="P26" s="131">
        <v>741.9</v>
      </c>
      <c r="Q26">
        <v>673</v>
      </c>
      <c r="R26">
        <v>667.5</v>
      </c>
      <c r="S26">
        <v>734.8</v>
      </c>
      <c r="T26">
        <v>699</v>
      </c>
      <c r="U26">
        <v>739.7</v>
      </c>
      <c r="V26">
        <v>713.5</v>
      </c>
      <c r="W26">
        <v>738.6</v>
      </c>
      <c r="X26">
        <v>705.2</v>
      </c>
      <c r="Y26">
        <v>709.2</v>
      </c>
      <c r="Z26">
        <v>703.8</v>
      </c>
      <c r="AA26">
        <v>590.20000000000005</v>
      </c>
      <c r="AB26">
        <v>741.2</v>
      </c>
      <c r="AC26">
        <v>715</v>
      </c>
      <c r="AD26">
        <v>658.3</v>
      </c>
      <c r="AE26" s="233">
        <v>646.59969999999998</v>
      </c>
      <c r="AO26" s="10">
        <f>AE26/SurveyHrsIn!AE26</f>
        <v>0.86908561827956987</v>
      </c>
    </row>
    <row r="27" spans="1:41" x14ac:dyDescent="0.25">
      <c r="A27" t="s">
        <v>1</v>
      </c>
      <c r="B27">
        <v>2</v>
      </c>
      <c r="C27">
        <v>17</v>
      </c>
      <c r="F27" s="6"/>
      <c r="G27" s="2"/>
      <c r="H27" s="6">
        <v>714.4</v>
      </c>
      <c r="I27" s="6">
        <v>739.4</v>
      </c>
      <c r="J27" s="6">
        <v>700</v>
      </c>
      <c r="K27" s="6">
        <v>738</v>
      </c>
      <c r="L27" s="83">
        <v>741.13170000000002</v>
      </c>
      <c r="M27" s="6">
        <v>718</v>
      </c>
      <c r="N27" s="6">
        <v>743</v>
      </c>
      <c r="O27" s="111">
        <v>719</v>
      </c>
      <c r="P27" s="131">
        <v>734.9</v>
      </c>
      <c r="Q27">
        <v>726.8</v>
      </c>
      <c r="R27">
        <v>628.79999999999995</v>
      </c>
      <c r="S27">
        <v>733.3</v>
      </c>
      <c r="T27">
        <v>579.1</v>
      </c>
      <c r="U27">
        <v>741.2</v>
      </c>
      <c r="V27">
        <v>693.8</v>
      </c>
      <c r="W27">
        <v>735</v>
      </c>
      <c r="X27">
        <v>706.7</v>
      </c>
      <c r="Y27">
        <f>163.1+562</f>
        <v>725.1</v>
      </c>
      <c r="Z27">
        <v>683.9</v>
      </c>
      <c r="AA27">
        <v>553.70000000000005</v>
      </c>
      <c r="AB27">
        <v>499.1</v>
      </c>
      <c r="AC27">
        <v>276.5</v>
      </c>
      <c r="AD27">
        <v>658.1</v>
      </c>
      <c r="AE27" s="233">
        <v>623.89499999999998</v>
      </c>
      <c r="AO27" s="10">
        <f>AE27/SurveyHrsIn!AE27</f>
        <v>0.83856854838709671</v>
      </c>
    </row>
    <row r="28" spans="1:41" x14ac:dyDescent="0.25">
      <c r="A28" t="s">
        <v>1</v>
      </c>
      <c r="B28">
        <v>2</v>
      </c>
      <c r="C28">
        <v>18</v>
      </c>
      <c r="F28" s="6"/>
      <c r="G28" s="2"/>
      <c r="H28" s="6">
        <v>715.5</v>
      </c>
      <c r="I28" s="6">
        <v>708.2</v>
      </c>
      <c r="J28" s="6">
        <v>448</v>
      </c>
      <c r="K28" s="6">
        <v>706</v>
      </c>
      <c r="L28" s="83">
        <v>687.27809999999999</v>
      </c>
      <c r="M28" s="6">
        <v>718</v>
      </c>
      <c r="N28" s="6">
        <v>743</v>
      </c>
      <c r="O28" s="111">
        <v>713</v>
      </c>
      <c r="P28" s="131">
        <v>718.6</v>
      </c>
      <c r="Q28">
        <v>737.5</v>
      </c>
      <c r="R28">
        <v>668.3</v>
      </c>
      <c r="S28">
        <v>737</v>
      </c>
      <c r="T28">
        <v>706.4</v>
      </c>
      <c r="U28">
        <v>740.3</v>
      </c>
      <c r="V28">
        <v>713.6</v>
      </c>
      <c r="W28">
        <v>737.1</v>
      </c>
      <c r="X28">
        <v>734.3</v>
      </c>
      <c r="Y28">
        <v>708.6</v>
      </c>
      <c r="Z28">
        <v>709.6</v>
      </c>
      <c r="AA28">
        <v>698.3</v>
      </c>
      <c r="AB28">
        <v>254.9</v>
      </c>
      <c r="AC28">
        <v>0.2</v>
      </c>
      <c r="AD28">
        <v>514.5</v>
      </c>
      <c r="AE28" s="233">
        <v>651.51139999999998</v>
      </c>
      <c r="AO28" s="10">
        <f>AE28/SurveyHrsIn!AE28</f>
        <v>0.87568736559139781</v>
      </c>
    </row>
    <row r="29" spans="1:41" x14ac:dyDescent="0.25">
      <c r="A29" t="s">
        <v>1</v>
      </c>
      <c r="B29">
        <v>2</v>
      </c>
      <c r="C29">
        <v>19</v>
      </c>
      <c r="F29" s="6"/>
      <c r="G29" s="2"/>
      <c r="H29" s="6">
        <v>711.7</v>
      </c>
      <c r="I29" s="6">
        <v>740.4</v>
      </c>
      <c r="J29" s="6">
        <v>718</v>
      </c>
      <c r="K29" s="6">
        <v>739</v>
      </c>
      <c r="L29" s="83">
        <v>732.48919999999998</v>
      </c>
      <c r="M29" s="6">
        <v>719</v>
      </c>
      <c r="N29" s="6">
        <v>743</v>
      </c>
      <c r="O29" s="111">
        <v>720</v>
      </c>
      <c r="P29" s="131">
        <v>641.6</v>
      </c>
      <c r="Q29">
        <v>733.6</v>
      </c>
      <c r="R29">
        <v>649.20000000000005</v>
      </c>
      <c r="S29">
        <v>736.3</v>
      </c>
      <c r="T29">
        <v>707.4</v>
      </c>
      <c r="U29">
        <v>702.2</v>
      </c>
      <c r="V29">
        <v>716.4</v>
      </c>
      <c r="W29">
        <v>731.5</v>
      </c>
      <c r="X29">
        <v>735.9</v>
      </c>
      <c r="Y29">
        <v>479.7</v>
      </c>
      <c r="Z29">
        <v>738.1</v>
      </c>
      <c r="AA29">
        <v>718.5</v>
      </c>
      <c r="AB29">
        <v>740.8</v>
      </c>
      <c r="AC29">
        <v>736.4</v>
      </c>
      <c r="AD29">
        <v>654.4</v>
      </c>
      <c r="AE29" s="233">
        <v>704.30970000000002</v>
      </c>
      <c r="AO29" s="10">
        <f>AE29/SurveyHrsIn!AE29</f>
        <v>0.9466528225806452</v>
      </c>
    </row>
    <row r="30" spans="1:41" x14ac:dyDescent="0.25">
      <c r="A30" t="s">
        <v>1</v>
      </c>
      <c r="B30">
        <v>2</v>
      </c>
      <c r="C30">
        <v>20</v>
      </c>
      <c r="F30" s="6"/>
      <c r="G30" s="2"/>
      <c r="H30" s="6">
        <v>717.4</v>
      </c>
      <c r="I30" s="6">
        <v>742.4</v>
      </c>
      <c r="J30" s="6">
        <v>713</v>
      </c>
      <c r="K30" s="6">
        <v>735</v>
      </c>
      <c r="L30" s="83">
        <v>740.71</v>
      </c>
      <c r="M30" s="6">
        <v>718</v>
      </c>
      <c r="N30" s="6">
        <v>743</v>
      </c>
      <c r="O30" s="111">
        <v>719</v>
      </c>
      <c r="P30" s="131">
        <v>699.5</v>
      </c>
      <c r="Q30">
        <v>722.6</v>
      </c>
      <c r="R30">
        <v>659.1</v>
      </c>
      <c r="S30">
        <v>734.5</v>
      </c>
      <c r="T30">
        <v>692.8</v>
      </c>
      <c r="U30">
        <v>694.5</v>
      </c>
      <c r="V30">
        <v>709.8</v>
      </c>
      <c r="W30">
        <v>738.4</v>
      </c>
      <c r="X30">
        <v>721.9</v>
      </c>
      <c r="Y30">
        <v>695.7</v>
      </c>
      <c r="Z30">
        <v>727.6</v>
      </c>
      <c r="AA30">
        <v>719.2</v>
      </c>
      <c r="AB30">
        <v>740.6</v>
      </c>
      <c r="AC30">
        <v>733.9</v>
      </c>
      <c r="AD30">
        <v>653.70000000000005</v>
      </c>
      <c r="AE30" s="233">
        <v>712.50200000000007</v>
      </c>
      <c r="AO30" s="10">
        <f>AE30/SurveyHrsIn!AE30</f>
        <v>0.9576639784946237</v>
      </c>
    </row>
    <row r="31" spans="1:41" x14ac:dyDescent="0.25">
      <c r="A31" t="s">
        <v>1</v>
      </c>
      <c r="B31">
        <v>2</v>
      </c>
      <c r="C31">
        <v>21</v>
      </c>
      <c r="F31" s="6"/>
      <c r="G31" s="2"/>
      <c r="H31" s="6">
        <v>636.6</v>
      </c>
      <c r="I31" s="6">
        <v>736.5</v>
      </c>
      <c r="J31" s="6">
        <v>716</v>
      </c>
      <c r="K31" s="6">
        <v>738</v>
      </c>
      <c r="L31" s="83">
        <v>740.3895</v>
      </c>
      <c r="M31" s="6">
        <v>719</v>
      </c>
      <c r="N31" s="6">
        <v>740</v>
      </c>
      <c r="O31" s="111">
        <v>719</v>
      </c>
      <c r="P31" s="131">
        <v>740.8</v>
      </c>
      <c r="Q31">
        <v>738.3</v>
      </c>
      <c r="R31">
        <v>664.1</v>
      </c>
      <c r="S31">
        <v>723.1</v>
      </c>
      <c r="T31">
        <v>691.2</v>
      </c>
      <c r="U31">
        <v>736.9</v>
      </c>
      <c r="V31">
        <v>712.6</v>
      </c>
      <c r="W31">
        <v>709.1</v>
      </c>
      <c r="X31">
        <v>731.4</v>
      </c>
      <c r="Y31">
        <v>711.9</v>
      </c>
      <c r="Z31">
        <v>734.6</v>
      </c>
      <c r="AA31">
        <v>712.8</v>
      </c>
      <c r="AB31">
        <v>741.2</v>
      </c>
      <c r="AC31">
        <v>733.1</v>
      </c>
      <c r="AD31">
        <v>645.29999999999995</v>
      </c>
      <c r="AE31" s="233">
        <v>710.29690000000005</v>
      </c>
      <c r="AO31" s="10">
        <f>AE31/SurveyHrsIn!AE31</f>
        <v>0.95470013440860224</v>
      </c>
    </row>
    <row r="32" spans="1:41" x14ac:dyDescent="0.25">
      <c r="A32" t="s">
        <v>1</v>
      </c>
      <c r="B32">
        <v>2</v>
      </c>
      <c r="C32">
        <v>22</v>
      </c>
      <c r="F32" s="6"/>
      <c r="G32" s="2"/>
      <c r="H32" s="6">
        <v>696.1</v>
      </c>
      <c r="I32" s="6">
        <v>668.3</v>
      </c>
      <c r="J32" s="6">
        <v>685</v>
      </c>
      <c r="K32" s="6">
        <f>614+36</f>
        <v>650</v>
      </c>
      <c r="L32" s="83">
        <v>736.01859999999999</v>
      </c>
      <c r="M32" s="6">
        <v>680</v>
      </c>
      <c r="N32" s="6">
        <v>743</v>
      </c>
      <c r="O32" s="111">
        <v>719</v>
      </c>
      <c r="P32" s="131">
        <v>725.2</v>
      </c>
      <c r="Q32">
        <v>737.3</v>
      </c>
      <c r="R32">
        <v>666.5</v>
      </c>
      <c r="S32">
        <v>739.8</v>
      </c>
      <c r="T32">
        <v>703.3</v>
      </c>
      <c r="U32">
        <v>741.8</v>
      </c>
      <c r="V32">
        <v>716.6</v>
      </c>
      <c r="W32">
        <v>739.1</v>
      </c>
      <c r="X32">
        <v>595.29999999999995</v>
      </c>
      <c r="Y32">
        <v>691.6</v>
      </c>
      <c r="Z32">
        <v>582.5</v>
      </c>
      <c r="AA32">
        <v>319.60000000000002</v>
      </c>
      <c r="AB32">
        <v>743.3</v>
      </c>
      <c r="AC32">
        <v>741.7</v>
      </c>
      <c r="AD32">
        <v>653.29999999999995</v>
      </c>
      <c r="AE32" s="233">
        <v>662.87970000000007</v>
      </c>
      <c r="AO32" s="10">
        <f>AE32/SurveyHrsIn!AE32</f>
        <v>0.89096733870967748</v>
      </c>
    </row>
    <row r="33" spans="1:41" x14ac:dyDescent="0.25">
      <c r="A33" t="s">
        <v>1</v>
      </c>
      <c r="B33">
        <v>2</v>
      </c>
      <c r="C33">
        <v>23</v>
      </c>
      <c r="F33" s="6"/>
      <c r="G33" s="2"/>
      <c r="H33" s="6">
        <v>448.8</v>
      </c>
      <c r="I33" s="6">
        <v>705.2</v>
      </c>
      <c r="J33" s="6">
        <v>675</v>
      </c>
      <c r="K33" s="6">
        <v>720</v>
      </c>
      <c r="L33" s="83">
        <v>508.8</v>
      </c>
      <c r="M33" s="6">
        <v>713</v>
      </c>
      <c r="N33" s="6">
        <v>743</v>
      </c>
      <c r="O33" s="111">
        <v>647</v>
      </c>
      <c r="P33" s="131">
        <v>728.9</v>
      </c>
      <c r="Q33">
        <v>499.5</v>
      </c>
      <c r="R33">
        <v>362.2</v>
      </c>
      <c r="S33">
        <v>738.1</v>
      </c>
      <c r="T33">
        <v>678.3</v>
      </c>
      <c r="U33">
        <f>OphrsIn!V32</f>
        <v>719.6</v>
      </c>
      <c r="V33">
        <v>716.6</v>
      </c>
      <c r="W33">
        <v>740.8</v>
      </c>
      <c r="X33">
        <v>727.9</v>
      </c>
      <c r="Y33">
        <v>552.70000000000005</v>
      </c>
      <c r="Z33">
        <v>735.7</v>
      </c>
      <c r="AA33">
        <v>694</v>
      </c>
      <c r="AB33">
        <v>717.1</v>
      </c>
      <c r="AC33">
        <v>738.7</v>
      </c>
      <c r="AD33">
        <v>626.6</v>
      </c>
      <c r="AE33" s="233">
        <v>714.22059999999999</v>
      </c>
      <c r="AO33" s="10">
        <f>AE33/SurveyHrsIn!AE33</f>
        <v>0.95997392473118281</v>
      </c>
    </row>
    <row r="34" spans="1:41" x14ac:dyDescent="0.25">
      <c r="A34" t="s">
        <v>1</v>
      </c>
      <c r="B34">
        <v>2</v>
      </c>
      <c r="C34">
        <v>24</v>
      </c>
      <c r="F34" s="6"/>
      <c r="G34" s="2"/>
      <c r="H34" s="6">
        <v>683.9</v>
      </c>
      <c r="I34" s="6">
        <v>725.2</v>
      </c>
      <c r="J34" s="6">
        <v>696</v>
      </c>
      <c r="K34" s="6">
        <v>707</v>
      </c>
      <c r="L34" s="83">
        <v>738.31470000000002</v>
      </c>
      <c r="M34" s="6">
        <v>692</v>
      </c>
      <c r="N34" s="6">
        <v>743</v>
      </c>
      <c r="O34" s="111">
        <v>659</v>
      </c>
      <c r="P34" s="131">
        <v>680.4</v>
      </c>
      <c r="Q34">
        <v>633.1</v>
      </c>
      <c r="R34">
        <v>528.1</v>
      </c>
      <c r="S34">
        <v>702.4</v>
      </c>
      <c r="T34">
        <v>666.3</v>
      </c>
      <c r="U34">
        <v>730</v>
      </c>
      <c r="V34">
        <v>705.3</v>
      </c>
      <c r="W34">
        <v>206.4</v>
      </c>
      <c r="X34">
        <v>733.2</v>
      </c>
      <c r="Y34">
        <v>708.7</v>
      </c>
      <c r="Z34">
        <v>739.7</v>
      </c>
      <c r="AA34">
        <v>717.9</v>
      </c>
      <c r="AB34">
        <v>743.3</v>
      </c>
      <c r="AC34">
        <v>732.8</v>
      </c>
      <c r="AD34">
        <v>644.4</v>
      </c>
      <c r="AE34" s="233">
        <v>714.37110000000007</v>
      </c>
      <c r="AO34" s="10">
        <f>AE34/SurveyHrsIn!AE34</f>
        <v>0.96017620967741946</v>
      </c>
    </row>
    <row r="35" spans="1:41" x14ac:dyDescent="0.25">
      <c r="A35" t="s">
        <v>1</v>
      </c>
      <c r="B35">
        <v>2</v>
      </c>
      <c r="C35">
        <v>25</v>
      </c>
      <c r="F35" s="6"/>
      <c r="G35" s="2"/>
      <c r="H35" s="6">
        <v>706.1</v>
      </c>
      <c r="I35" s="6">
        <v>737.5</v>
      </c>
      <c r="J35" s="6">
        <v>706</v>
      </c>
      <c r="K35" s="6">
        <v>706</v>
      </c>
      <c r="L35" s="83">
        <v>734.22529999999995</v>
      </c>
      <c r="M35" s="6">
        <v>691</v>
      </c>
      <c r="N35" s="6">
        <v>730</v>
      </c>
      <c r="O35" s="111">
        <v>720</v>
      </c>
      <c r="P35" s="131">
        <v>665.4</v>
      </c>
      <c r="Q35">
        <v>618.1</v>
      </c>
      <c r="R35">
        <v>668.3</v>
      </c>
      <c r="S35">
        <v>739.5</v>
      </c>
      <c r="T35">
        <v>684.7</v>
      </c>
      <c r="U35">
        <v>739.5</v>
      </c>
      <c r="V35">
        <v>673.2</v>
      </c>
      <c r="W35">
        <v>729.8</v>
      </c>
      <c r="X35">
        <v>734.9</v>
      </c>
      <c r="Y35">
        <v>711.4</v>
      </c>
      <c r="Z35">
        <v>741</v>
      </c>
      <c r="AA35">
        <v>718.9</v>
      </c>
      <c r="AB35">
        <v>742.1</v>
      </c>
      <c r="AC35">
        <v>736.8</v>
      </c>
      <c r="AD35">
        <v>655.20000000000005</v>
      </c>
      <c r="AE35" s="233">
        <v>715.15309999999999</v>
      </c>
      <c r="AO35" s="10">
        <f>AE35/SurveyHrsIn!AE35</f>
        <v>0.96122728494623655</v>
      </c>
    </row>
    <row r="36" spans="1:41" x14ac:dyDescent="0.25">
      <c r="A36" t="s">
        <v>1</v>
      </c>
      <c r="B36">
        <v>2</v>
      </c>
      <c r="C36">
        <v>26</v>
      </c>
      <c r="F36" s="6"/>
      <c r="G36" s="2"/>
      <c r="H36" s="6">
        <v>702.3</v>
      </c>
      <c r="I36" s="6">
        <v>680.3</v>
      </c>
      <c r="J36" s="6">
        <v>712</v>
      </c>
      <c r="K36" s="6">
        <v>702</v>
      </c>
      <c r="L36" s="83">
        <v>667.67550000000006</v>
      </c>
      <c r="M36" s="6">
        <v>718</v>
      </c>
      <c r="N36" s="6">
        <v>728</v>
      </c>
      <c r="O36" s="111">
        <v>719</v>
      </c>
      <c r="P36" s="131">
        <v>741.7</v>
      </c>
      <c r="Q36">
        <v>712.4</v>
      </c>
      <c r="R36">
        <v>624</v>
      </c>
      <c r="S36">
        <v>687.4</v>
      </c>
      <c r="T36">
        <v>363.9</v>
      </c>
      <c r="U36">
        <v>738.8</v>
      </c>
      <c r="V36">
        <v>716.5</v>
      </c>
      <c r="W36">
        <v>735.6</v>
      </c>
      <c r="X36">
        <v>735.3</v>
      </c>
      <c r="Y36">
        <v>711.3</v>
      </c>
      <c r="Z36">
        <v>728.9</v>
      </c>
      <c r="AA36">
        <v>717.5</v>
      </c>
      <c r="AB36">
        <v>742.5</v>
      </c>
      <c r="AC36">
        <v>719.7</v>
      </c>
      <c r="AD36">
        <v>654.9</v>
      </c>
      <c r="AE36" s="233">
        <v>714.68780000000004</v>
      </c>
      <c r="AO36" s="10">
        <f>AE36/SurveyHrsIn!AE36</f>
        <v>0.96060188172043015</v>
      </c>
    </row>
    <row r="37" spans="1:41" x14ac:dyDescent="0.25">
      <c r="A37" t="s">
        <v>1</v>
      </c>
      <c r="B37">
        <v>2</v>
      </c>
      <c r="C37">
        <v>27</v>
      </c>
      <c r="F37" s="6"/>
      <c r="G37" s="2"/>
      <c r="H37" s="6">
        <v>668.7</v>
      </c>
      <c r="I37" s="6">
        <v>713.6</v>
      </c>
      <c r="J37" s="6">
        <v>713</v>
      </c>
      <c r="K37" s="6">
        <v>720</v>
      </c>
      <c r="L37" s="83">
        <v>698.94200000000001</v>
      </c>
      <c r="M37" s="6">
        <v>700</v>
      </c>
      <c r="N37" s="6">
        <v>718</v>
      </c>
      <c r="O37" s="111">
        <v>665</v>
      </c>
      <c r="P37" s="131">
        <v>567.1</v>
      </c>
      <c r="Q37">
        <v>740.9</v>
      </c>
      <c r="R37">
        <v>649.5</v>
      </c>
      <c r="S37">
        <v>737.9</v>
      </c>
      <c r="T37">
        <v>681</v>
      </c>
      <c r="U37">
        <v>732.8</v>
      </c>
      <c r="V37">
        <v>671.3</v>
      </c>
      <c r="W37">
        <v>740.7</v>
      </c>
      <c r="X37">
        <v>720.6</v>
      </c>
      <c r="Y37">
        <v>710.1</v>
      </c>
      <c r="Z37">
        <v>742</v>
      </c>
      <c r="AA37">
        <v>710.2</v>
      </c>
      <c r="AB37">
        <v>743.3</v>
      </c>
      <c r="AC37">
        <v>738.6</v>
      </c>
      <c r="AD37">
        <v>654</v>
      </c>
      <c r="AE37" s="233">
        <v>711.99749999999995</v>
      </c>
      <c r="AO37" s="10">
        <f>AE37/SurveyHrsIn!AE37</f>
        <v>0.95698588709677412</v>
      </c>
    </row>
    <row r="38" spans="1:41" x14ac:dyDescent="0.25">
      <c r="A38" t="s">
        <v>1</v>
      </c>
      <c r="B38">
        <v>2</v>
      </c>
      <c r="C38">
        <v>28</v>
      </c>
      <c r="F38" s="6"/>
      <c r="G38" s="2"/>
      <c r="H38" s="6">
        <v>714.5</v>
      </c>
      <c r="I38" s="6">
        <v>714.9</v>
      </c>
      <c r="J38" s="6">
        <v>694</v>
      </c>
      <c r="K38" s="6">
        <v>46</v>
      </c>
      <c r="L38" s="83">
        <v>36.348329999999997</v>
      </c>
      <c r="M38" s="6">
        <v>697</v>
      </c>
      <c r="N38" s="6">
        <v>734</v>
      </c>
      <c r="O38" s="111">
        <v>719</v>
      </c>
      <c r="P38" s="131">
        <v>720.4</v>
      </c>
      <c r="Q38">
        <v>734.7</v>
      </c>
      <c r="R38">
        <v>669.1</v>
      </c>
      <c r="S38">
        <v>738.1</v>
      </c>
      <c r="T38">
        <v>687.3</v>
      </c>
      <c r="U38">
        <v>730.2</v>
      </c>
      <c r="V38">
        <v>708.5</v>
      </c>
      <c r="W38">
        <v>197.6</v>
      </c>
      <c r="X38">
        <v>0.6</v>
      </c>
      <c r="Y38">
        <v>0</v>
      </c>
      <c r="Z38">
        <v>0</v>
      </c>
      <c r="AA38">
        <v>0</v>
      </c>
      <c r="AB38">
        <v>0</v>
      </c>
      <c r="AC38">
        <v>2.5</v>
      </c>
      <c r="AD38">
        <v>609.20000000000005</v>
      </c>
      <c r="AE38" s="233">
        <v>680.04169999999999</v>
      </c>
      <c r="AO38" s="10">
        <f>AE38/SurveyHrsIn!AE38</f>
        <v>0.91403454301075271</v>
      </c>
    </row>
    <row r="39" spans="1:41" x14ac:dyDescent="0.25">
      <c r="A39" t="s">
        <v>1</v>
      </c>
      <c r="B39">
        <v>2</v>
      </c>
      <c r="C39">
        <v>29</v>
      </c>
      <c r="F39" s="6"/>
      <c r="G39" s="2"/>
      <c r="H39" s="6">
        <v>707</v>
      </c>
      <c r="I39" s="6">
        <v>709.2</v>
      </c>
      <c r="J39" s="6">
        <v>689</v>
      </c>
      <c r="K39" s="6">
        <v>716</v>
      </c>
      <c r="L39" s="83">
        <v>694.9769</v>
      </c>
      <c r="M39" s="6">
        <v>687</v>
      </c>
      <c r="N39" s="6">
        <v>740</v>
      </c>
      <c r="O39" s="111">
        <v>719</v>
      </c>
      <c r="P39" s="131">
        <v>675.2</v>
      </c>
      <c r="Q39">
        <v>721.6</v>
      </c>
      <c r="R39">
        <v>572.20000000000005</v>
      </c>
      <c r="S39">
        <v>726.5</v>
      </c>
      <c r="T39">
        <v>664.5</v>
      </c>
      <c r="U39">
        <v>726.7</v>
      </c>
      <c r="V39">
        <v>715.3</v>
      </c>
      <c r="W39">
        <v>717.7</v>
      </c>
      <c r="X39">
        <v>664.7</v>
      </c>
      <c r="Y39">
        <v>294.39999999999998</v>
      </c>
      <c r="Z39">
        <v>740.5</v>
      </c>
      <c r="AA39">
        <v>718.8</v>
      </c>
      <c r="AB39">
        <v>743.1</v>
      </c>
      <c r="AC39">
        <v>738.7</v>
      </c>
      <c r="AD39">
        <v>651.5</v>
      </c>
      <c r="AE39" s="233">
        <v>711.95720000000006</v>
      </c>
      <c r="AO39" s="10">
        <f>AE39/SurveyHrsIn!AE39</f>
        <v>0.95693172043010766</v>
      </c>
    </row>
    <row r="40" spans="1:41" x14ac:dyDescent="0.25">
      <c r="A40" t="s">
        <v>1</v>
      </c>
      <c r="B40">
        <v>2</v>
      </c>
      <c r="C40">
        <v>30</v>
      </c>
      <c r="F40" s="7"/>
      <c r="G40" s="2"/>
      <c r="H40" s="7">
        <v>716.2</v>
      </c>
      <c r="I40" s="7">
        <v>725.3</v>
      </c>
      <c r="J40" s="7">
        <v>699</v>
      </c>
      <c r="K40" s="7">
        <v>658</v>
      </c>
      <c r="L40" s="83">
        <v>693.38670000000002</v>
      </c>
      <c r="M40" s="7">
        <v>718</v>
      </c>
      <c r="N40" s="7">
        <v>743</v>
      </c>
      <c r="O40" s="110">
        <v>683</v>
      </c>
      <c r="P40" s="131">
        <v>705.4</v>
      </c>
      <c r="Q40">
        <v>216.2</v>
      </c>
      <c r="R40">
        <v>0</v>
      </c>
      <c r="S40">
        <v>527.29999999999995</v>
      </c>
      <c r="T40">
        <v>682.2</v>
      </c>
      <c r="U40">
        <v>689.3</v>
      </c>
      <c r="V40">
        <v>649.4</v>
      </c>
      <c r="W40">
        <v>740.9</v>
      </c>
      <c r="X40">
        <v>722.3</v>
      </c>
      <c r="Y40">
        <v>669.3</v>
      </c>
      <c r="Z40">
        <v>736.6</v>
      </c>
      <c r="AA40">
        <v>718.9</v>
      </c>
      <c r="AB40">
        <v>731.3</v>
      </c>
      <c r="AC40">
        <v>710.5</v>
      </c>
      <c r="AD40">
        <v>653.6</v>
      </c>
      <c r="AE40" s="233">
        <v>673.66030000000001</v>
      </c>
      <c r="AO40" s="10">
        <f>AE40/SurveyHrsIn!AE40</f>
        <v>0.90545739247311829</v>
      </c>
    </row>
    <row r="41" spans="1:41" x14ac:dyDescent="0.25">
      <c r="A41" t="s">
        <v>1</v>
      </c>
      <c r="B41">
        <v>2</v>
      </c>
      <c r="C41">
        <v>31</v>
      </c>
      <c r="F41" s="6"/>
      <c r="G41" s="2"/>
      <c r="H41" s="6">
        <v>712.4</v>
      </c>
      <c r="I41" s="6">
        <v>183.4</v>
      </c>
      <c r="J41" s="6">
        <v>186</v>
      </c>
      <c r="K41" s="6">
        <v>652</v>
      </c>
      <c r="L41" s="83">
        <v>708.8306</v>
      </c>
      <c r="M41" s="6">
        <v>717</v>
      </c>
      <c r="N41" s="6">
        <v>743</v>
      </c>
      <c r="O41" s="111">
        <v>707</v>
      </c>
      <c r="P41" s="131">
        <v>649.79999999999995</v>
      </c>
      <c r="Q41">
        <v>712.6</v>
      </c>
      <c r="R41">
        <v>501.2</v>
      </c>
      <c r="S41">
        <v>723.1</v>
      </c>
      <c r="T41">
        <v>705.4</v>
      </c>
      <c r="U41">
        <v>741.8</v>
      </c>
      <c r="V41">
        <v>715.8</v>
      </c>
      <c r="W41">
        <v>737.1</v>
      </c>
      <c r="X41">
        <v>732.4</v>
      </c>
      <c r="Y41">
        <v>702.7</v>
      </c>
      <c r="Z41">
        <v>740.8</v>
      </c>
      <c r="AA41">
        <v>671</v>
      </c>
      <c r="AB41">
        <v>734.5</v>
      </c>
      <c r="AC41">
        <v>726.2</v>
      </c>
      <c r="AD41">
        <v>654.5</v>
      </c>
      <c r="AE41" s="233">
        <v>714.947</v>
      </c>
      <c r="AO41" s="10">
        <f>AE41/SurveyHrsIn!AE41</f>
        <v>0.96095026881720436</v>
      </c>
    </row>
    <row r="42" spans="1:41" x14ac:dyDescent="0.25">
      <c r="A42" t="s">
        <v>1</v>
      </c>
      <c r="B42">
        <v>2</v>
      </c>
      <c r="C42">
        <v>32</v>
      </c>
      <c r="F42" s="6"/>
      <c r="G42" s="2"/>
      <c r="H42" s="6">
        <v>698.9</v>
      </c>
      <c r="I42" s="6">
        <v>725.8</v>
      </c>
      <c r="J42" s="6">
        <v>697</v>
      </c>
      <c r="K42" s="6">
        <v>716</v>
      </c>
      <c r="L42" s="83">
        <v>711.28250000000003</v>
      </c>
      <c r="M42" s="6">
        <v>717</v>
      </c>
      <c r="N42" s="6">
        <v>742</v>
      </c>
      <c r="O42" s="111">
        <v>719</v>
      </c>
      <c r="P42" s="131">
        <v>733</v>
      </c>
      <c r="Q42">
        <v>201.3</v>
      </c>
      <c r="R42">
        <v>477.9</v>
      </c>
      <c r="S42">
        <v>575.1</v>
      </c>
      <c r="T42">
        <v>679.5</v>
      </c>
      <c r="U42">
        <v>734.1</v>
      </c>
      <c r="V42">
        <v>715.1</v>
      </c>
      <c r="W42">
        <v>728.9</v>
      </c>
      <c r="X42">
        <v>722.5</v>
      </c>
      <c r="Y42">
        <v>680.2</v>
      </c>
      <c r="Z42">
        <v>606.79999999999995</v>
      </c>
      <c r="AA42">
        <v>0.1</v>
      </c>
      <c r="AB42">
        <v>651.20000000000005</v>
      </c>
      <c r="AC42">
        <v>719.8</v>
      </c>
      <c r="AD42">
        <v>613.79999999999995</v>
      </c>
      <c r="AE42" s="233">
        <v>661.76</v>
      </c>
      <c r="AO42" s="10">
        <f>AE42/SurveyHrsIn!AE42</f>
        <v>0.8894623655913978</v>
      </c>
    </row>
    <row r="43" spans="1:41" x14ac:dyDescent="0.25">
      <c r="A43" t="s">
        <v>1</v>
      </c>
      <c r="B43">
        <v>2</v>
      </c>
      <c r="C43">
        <v>33</v>
      </c>
      <c r="F43" s="6"/>
      <c r="G43" s="2"/>
      <c r="H43" s="6">
        <v>712.3</v>
      </c>
      <c r="I43" s="6">
        <v>737.5</v>
      </c>
      <c r="J43" s="6">
        <v>718</v>
      </c>
      <c r="K43" s="6">
        <v>719</v>
      </c>
      <c r="L43" s="83">
        <v>740.24440000000004</v>
      </c>
      <c r="M43" s="6">
        <v>714</v>
      </c>
      <c r="N43" s="6">
        <v>735</v>
      </c>
      <c r="O43" s="111">
        <v>719</v>
      </c>
      <c r="P43" s="131">
        <v>408.2</v>
      </c>
      <c r="Q43">
        <v>242.4</v>
      </c>
      <c r="R43">
        <v>627.29999999999995</v>
      </c>
      <c r="S43">
        <v>707</v>
      </c>
      <c r="T43">
        <v>693</v>
      </c>
      <c r="U43">
        <v>741.3</v>
      </c>
      <c r="V43">
        <v>715.3</v>
      </c>
      <c r="W43">
        <v>740.4</v>
      </c>
      <c r="X43">
        <v>741.4</v>
      </c>
      <c r="Y43">
        <v>624.9</v>
      </c>
      <c r="Z43">
        <v>741</v>
      </c>
      <c r="AA43">
        <v>717.9</v>
      </c>
      <c r="AB43">
        <v>726.2</v>
      </c>
      <c r="AC43">
        <v>727.2</v>
      </c>
      <c r="AD43">
        <v>649.5</v>
      </c>
      <c r="AE43" s="233">
        <v>708.94270000000006</v>
      </c>
      <c r="AO43" s="10">
        <f>AE43/SurveyHrsIn!AE43</f>
        <v>0.95287997311827966</v>
      </c>
    </row>
    <row r="44" spans="1:41" x14ac:dyDescent="0.25">
      <c r="A44" t="s">
        <v>1</v>
      </c>
      <c r="B44">
        <v>2</v>
      </c>
      <c r="C44">
        <v>34</v>
      </c>
      <c r="F44" s="6"/>
      <c r="G44" s="2"/>
      <c r="H44" s="6">
        <v>715.3</v>
      </c>
      <c r="I44" s="6">
        <v>739.5</v>
      </c>
      <c r="J44" s="6">
        <v>711</v>
      </c>
      <c r="K44" s="6">
        <v>685</v>
      </c>
      <c r="L44" s="83">
        <v>740.05190000000005</v>
      </c>
      <c r="M44" s="6">
        <v>715</v>
      </c>
      <c r="N44" s="6">
        <v>741</v>
      </c>
      <c r="O44" s="111">
        <v>693</v>
      </c>
      <c r="P44" s="131">
        <v>725.5</v>
      </c>
      <c r="Q44">
        <v>698.8</v>
      </c>
      <c r="R44">
        <v>666.7</v>
      </c>
      <c r="S44">
        <v>739.7</v>
      </c>
      <c r="T44">
        <v>682.7</v>
      </c>
      <c r="U44">
        <v>696.5</v>
      </c>
      <c r="V44">
        <v>715.1</v>
      </c>
      <c r="W44">
        <v>733.7</v>
      </c>
      <c r="X44">
        <v>735.8</v>
      </c>
      <c r="Y44">
        <v>713.8</v>
      </c>
      <c r="Z44">
        <v>740.4</v>
      </c>
      <c r="AA44">
        <v>706.9</v>
      </c>
      <c r="AB44">
        <v>743.3</v>
      </c>
      <c r="AC44">
        <v>732.4</v>
      </c>
      <c r="AD44">
        <v>658.2</v>
      </c>
      <c r="AE44" s="233">
        <v>706.71030000000007</v>
      </c>
      <c r="AO44" s="10">
        <f>AE44/SurveyHrsIn!AE44</f>
        <v>0.9498794354838711</v>
      </c>
    </row>
    <row r="45" spans="1:41" x14ac:dyDescent="0.25">
      <c r="A45" t="s">
        <v>1</v>
      </c>
      <c r="B45">
        <v>2</v>
      </c>
      <c r="C45">
        <v>35</v>
      </c>
      <c r="F45" s="6"/>
      <c r="G45" s="2"/>
      <c r="H45" s="6">
        <v>715.6</v>
      </c>
      <c r="I45" s="6">
        <v>739.7</v>
      </c>
      <c r="J45" s="6">
        <v>713</v>
      </c>
      <c r="K45" s="6">
        <v>738</v>
      </c>
      <c r="L45" s="83">
        <v>739.7636</v>
      </c>
      <c r="M45" s="6">
        <v>718</v>
      </c>
      <c r="N45" s="6">
        <v>644</v>
      </c>
      <c r="O45" s="111">
        <v>719</v>
      </c>
      <c r="P45" s="131">
        <v>739.8</v>
      </c>
      <c r="Q45">
        <v>701.8</v>
      </c>
      <c r="R45">
        <v>667.7</v>
      </c>
      <c r="S45">
        <v>737.9</v>
      </c>
      <c r="T45">
        <v>691.8</v>
      </c>
      <c r="U45">
        <v>739.6</v>
      </c>
      <c r="V45">
        <v>714.5</v>
      </c>
      <c r="W45">
        <v>700.8</v>
      </c>
      <c r="X45">
        <v>732.8</v>
      </c>
      <c r="Y45">
        <v>712</v>
      </c>
      <c r="Z45">
        <v>729.3</v>
      </c>
      <c r="AA45">
        <v>650.6</v>
      </c>
      <c r="AB45">
        <v>735</v>
      </c>
      <c r="AC45">
        <v>742.7</v>
      </c>
      <c r="AD45">
        <v>658.7</v>
      </c>
      <c r="AE45" s="233">
        <v>656.93780000000004</v>
      </c>
      <c r="AO45" s="10">
        <f>AE45/SurveyHrsIn!AE45</f>
        <v>0.88298091397849465</v>
      </c>
    </row>
    <row r="46" spans="1:41" x14ac:dyDescent="0.25">
      <c r="A46" t="s">
        <v>1</v>
      </c>
      <c r="B46">
        <v>2</v>
      </c>
      <c r="C46">
        <v>36</v>
      </c>
      <c r="F46" s="6"/>
      <c r="G46" s="2"/>
      <c r="H46" s="6">
        <v>715.5</v>
      </c>
      <c r="I46" s="6">
        <v>433.7</v>
      </c>
      <c r="J46" s="6">
        <v>606</v>
      </c>
      <c r="K46" s="6">
        <v>712</v>
      </c>
      <c r="L46" s="83">
        <v>698.52859999999998</v>
      </c>
      <c r="M46" s="6">
        <v>718</v>
      </c>
      <c r="N46" s="6">
        <v>743</v>
      </c>
      <c r="O46" s="111">
        <v>701</v>
      </c>
      <c r="P46" s="131">
        <v>713.9</v>
      </c>
      <c r="Q46">
        <v>721.4</v>
      </c>
      <c r="R46">
        <v>639.70000000000005</v>
      </c>
      <c r="S46">
        <v>733.4</v>
      </c>
      <c r="T46">
        <v>702.1</v>
      </c>
      <c r="U46">
        <v>738.9</v>
      </c>
      <c r="V46">
        <v>716.7</v>
      </c>
      <c r="W46">
        <v>739.1</v>
      </c>
      <c r="X46">
        <v>727.3</v>
      </c>
      <c r="Y46">
        <v>714</v>
      </c>
      <c r="Z46">
        <v>729.9</v>
      </c>
      <c r="AA46">
        <v>719.4</v>
      </c>
      <c r="AB46">
        <v>731.4</v>
      </c>
      <c r="AC46">
        <v>703</v>
      </c>
      <c r="AD46">
        <v>651.20000000000005</v>
      </c>
      <c r="AE46" s="233">
        <v>704.35469999999998</v>
      </c>
      <c r="AO46" s="10">
        <f>AE46/SurveyHrsIn!AE46</f>
        <v>0.94671330645161289</v>
      </c>
    </row>
    <row r="47" spans="1:41" x14ac:dyDescent="0.25">
      <c r="A47" t="s">
        <v>1</v>
      </c>
      <c r="B47">
        <v>2</v>
      </c>
      <c r="C47">
        <v>37</v>
      </c>
      <c r="F47" s="6"/>
      <c r="G47" s="2"/>
      <c r="H47" s="6">
        <v>603.5</v>
      </c>
      <c r="I47" s="6">
        <v>0</v>
      </c>
      <c r="J47" s="6">
        <v>569</v>
      </c>
      <c r="K47" s="6">
        <v>722</v>
      </c>
      <c r="L47" s="83">
        <v>726.87549999999999</v>
      </c>
      <c r="M47" s="6">
        <v>718</v>
      </c>
      <c r="N47" s="6">
        <v>731</v>
      </c>
      <c r="O47" s="111">
        <v>699</v>
      </c>
      <c r="P47" s="131">
        <v>660.5</v>
      </c>
      <c r="Q47">
        <v>641.5</v>
      </c>
      <c r="R47">
        <v>636.70000000000005</v>
      </c>
      <c r="S47">
        <v>742.5</v>
      </c>
      <c r="T47">
        <v>367.7</v>
      </c>
      <c r="U47">
        <v>555.5</v>
      </c>
      <c r="V47">
        <v>701.4</v>
      </c>
      <c r="W47">
        <v>725</v>
      </c>
      <c r="X47">
        <v>727.5</v>
      </c>
      <c r="Y47">
        <v>698.2</v>
      </c>
      <c r="Z47">
        <v>742.4</v>
      </c>
      <c r="AA47">
        <v>717.4</v>
      </c>
      <c r="AB47">
        <v>742.9</v>
      </c>
      <c r="AC47">
        <v>735.2</v>
      </c>
      <c r="AD47">
        <v>656.7</v>
      </c>
      <c r="AE47" s="233">
        <v>705.71440000000007</v>
      </c>
      <c r="AO47" s="10">
        <f>AE47/SurveyHrsIn!AE47</f>
        <v>0.9485408602150539</v>
      </c>
    </row>
    <row r="48" spans="1:41" x14ac:dyDescent="0.25">
      <c r="A48" t="s">
        <v>1</v>
      </c>
      <c r="B48">
        <v>2</v>
      </c>
      <c r="C48">
        <v>38</v>
      </c>
      <c r="F48" s="6"/>
      <c r="G48" s="2"/>
      <c r="H48" s="6">
        <v>678.6</v>
      </c>
      <c r="I48" s="6">
        <v>689.4</v>
      </c>
      <c r="J48" s="6">
        <v>697</v>
      </c>
      <c r="K48" s="6">
        <v>700</v>
      </c>
      <c r="L48" s="83">
        <v>700.88639999999998</v>
      </c>
      <c r="M48" s="6">
        <v>695</v>
      </c>
      <c r="N48" s="6">
        <v>741</v>
      </c>
      <c r="O48" s="111">
        <v>719</v>
      </c>
      <c r="P48" s="131">
        <v>609.70000000000005</v>
      </c>
      <c r="Q48">
        <v>633.4</v>
      </c>
      <c r="R48">
        <v>667.8</v>
      </c>
      <c r="S48">
        <v>743.4</v>
      </c>
      <c r="T48">
        <v>701.5</v>
      </c>
      <c r="U48">
        <v>731.2</v>
      </c>
      <c r="V48">
        <v>682.6</v>
      </c>
      <c r="W48">
        <v>357.3</v>
      </c>
      <c r="X48">
        <v>492.2</v>
      </c>
      <c r="Y48">
        <v>693</v>
      </c>
      <c r="Z48">
        <v>601.29999999999995</v>
      </c>
      <c r="AA48">
        <v>704.8</v>
      </c>
      <c r="AB48">
        <v>737</v>
      </c>
      <c r="AC48">
        <v>718.3</v>
      </c>
      <c r="AD48">
        <v>642</v>
      </c>
      <c r="AE48" s="233">
        <v>675.52</v>
      </c>
      <c r="AO48" s="10">
        <f>AE48/SurveyHrsIn!AE48</f>
        <v>0.90795698924731183</v>
      </c>
    </row>
    <row r="49" spans="1:41" x14ac:dyDescent="0.25">
      <c r="A49" t="s">
        <v>1</v>
      </c>
      <c r="B49">
        <v>2</v>
      </c>
      <c r="C49">
        <v>39</v>
      </c>
      <c r="F49" s="6"/>
      <c r="G49" s="2"/>
      <c r="H49" s="6">
        <v>341.7</v>
      </c>
      <c r="I49" s="6">
        <v>652</v>
      </c>
      <c r="J49" s="6">
        <v>680</v>
      </c>
      <c r="K49" s="6">
        <v>671</v>
      </c>
      <c r="L49" s="83">
        <v>707.59140000000002</v>
      </c>
      <c r="M49" s="6">
        <v>717</v>
      </c>
      <c r="N49" s="6">
        <v>742</v>
      </c>
      <c r="O49" s="111">
        <v>714</v>
      </c>
      <c r="P49" s="131">
        <v>704.1</v>
      </c>
      <c r="Q49">
        <v>726.3</v>
      </c>
      <c r="R49">
        <v>492.9</v>
      </c>
      <c r="S49">
        <v>742.7</v>
      </c>
      <c r="T49">
        <v>701.8</v>
      </c>
      <c r="U49">
        <v>741.8</v>
      </c>
      <c r="V49">
        <v>713.8</v>
      </c>
      <c r="W49">
        <v>434.8</v>
      </c>
      <c r="X49">
        <v>731.4</v>
      </c>
      <c r="Y49">
        <v>709.2</v>
      </c>
      <c r="Z49">
        <v>737.8</v>
      </c>
      <c r="AA49">
        <v>717.5</v>
      </c>
      <c r="AB49">
        <v>735.9</v>
      </c>
      <c r="AC49">
        <v>695.8</v>
      </c>
      <c r="AD49">
        <v>653.29999999999995</v>
      </c>
      <c r="AE49" s="233">
        <v>664.84559999999999</v>
      </c>
      <c r="AO49" s="10">
        <f>AE49/SurveyHrsIn!AE49</f>
        <v>0.89360967741935482</v>
      </c>
    </row>
    <row r="50" spans="1:41" x14ac:dyDescent="0.25">
      <c r="A50" t="s">
        <v>1</v>
      </c>
      <c r="B50">
        <v>2</v>
      </c>
      <c r="C50">
        <v>40</v>
      </c>
      <c r="F50" s="6"/>
      <c r="G50" s="2"/>
      <c r="H50" s="6">
        <v>671.7</v>
      </c>
      <c r="I50" s="6">
        <v>741.9</v>
      </c>
      <c r="J50" s="6">
        <v>703</v>
      </c>
      <c r="K50" s="6">
        <v>738</v>
      </c>
      <c r="L50" s="83">
        <v>730.18949999999995</v>
      </c>
      <c r="M50" s="6">
        <v>717</v>
      </c>
      <c r="N50" s="6">
        <v>727</v>
      </c>
      <c r="O50" s="111">
        <v>676</v>
      </c>
      <c r="P50" s="131">
        <v>742.3</v>
      </c>
      <c r="Q50">
        <v>722.2</v>
      </c>
      <c r="R50">
        <v>662.3</v>
      </c>
      <c r="S50">
        <v>697.1</v>
      </c>
      <c r="T50">
        <v>693.4</v>
      </c>
      <c r="U50">
        <v>722.7</v>
      </c>
      <c r="V50">
        <v>713.1</v>
      </c>
      <c r="W50">
        <v>714.4</v>
      </c>
      <c r="X50">
        <v>690.2</v>
      </c>
      <c r="Y50">
        <v>201.1</v>
      </c>
      <c r="Z50">
        <v>192.2</v>
      </c>
      <c r="AA50">
        <v>717.1</v>
      </c>
      <c r="AB50">
        <v>742.9</v>
      </c>
      <c r="AC50">
        <v>741.2</v>
      </c>
      <c r="AD50">
        <v>639.70000000000005</v>
      </c>
      <c r="AE50" s="233">
        <v>707.91750000000002</v>
      </c>
      <c r="AO50" s="10">
        <f>AE50/SurveyHrsIn!AE50</f>
        <v>0.95150201612903229</v>
      </c>
    </row>
    <row r="51" spans="1:41" x14ac:dyDescent="0.25">
      <c r="A51" t="s">
        <v>1</v>
      </c>
      <c r="B51">
        <v>2</v>
      </c>
      <c r="C51">
        <v>41</v>
      </c>
      <c r="F51" s="6"/>
      <c r="G51" s="2"/>
      <c r="H51" s="6">
        <v>701.7</v>
      </c>
      <c r="I51" s="6">
        <v>651.70000000000005</v>
      </c>
      <c r="J51" s="6">
        <v>696</v>
      </c>
      <c r="K51" s="6">
        <v>690</v>
      </c>
      <c r="L51" s="83">
        <v>734.11980000000005</v>
      </c>
      <c r="M51" s="6">
        <v>713</v>
      </c>
      <c r="N51" s="6">
        <v>704</v>
      </c>
      <c r="O51" s="111">
        <v>720</v>
      </c>
      <c r="P51" s="131">
        <v>743.2</v>
      </c>
      <c r="Q51">
        <v>693.5</v>
      </c>
      <c r="R51">
        <v>463.9</v>
      </c>
      <c r="S51">
        <v>743.5</v>
      </c>
      <c r="T51">
        <v>688</v>
      </c>
      <c r="U51">
        <v>739</v>
      </c>
      <c r="V51">
        <v>717.6</v>
      </c>
      <c r="W51">
        <v>738.9</v>
      </c>
      <c r="X51">
        <v>737.7</v>
      </c>
      <c r="Y51">
        <v>705.1</v>
      </c>
      <c r="Z51">
        <v>739.6</v>
      </c>
      <c r="AA51">
        <v>717.1</v>
      </c>
      <c r="AB51">
        <v>743.3</v>
      </c>
      <c r="AC51">
        <v>743</v>
      </c>
      <c r="AD51">
        <v>658</v>
      </c>
      <c r="AE51" s="233">
        <v>709.47390000000007</v>
      </c>
      <c r="AO51" s="10">
        <f>AE51/SurveyHrsIn!AE51</f>
        <v>0.95359395161290328</v>
      </c>
    </row>
    <row r="52" spans="1:41" x14ac:dyDescent="0.25">
      <c r="A52" t="s">
        <v>1</v>
      </c>
      <c r="B52">
        <v>2</v>
      </c>
      <c r="C52">
        <v>42</v>
      </c>
      <c r="F52" s="6"/>
      <c r="G52" s="2"/>
      <c r="H52" s="6">
        <v>694.8</v>
      </c>
      <c r="I52" s="6">
        <v>734.2</v>
      </c>
      <c r="J52" s="6">
        <v>696</v>
      </c>
      <c r="K52" s="6">
        <v>721</v>
      </c>
      <c r="L52" s="83">
        <v>740.02170000000001</v>
      </c>
      <c r="M52" s="6">
        <v>717</v>
      </c>
      <c r="N52" s="6">
        <v>740</v>
      </c>
      <c r="O52" s="111">
        <v>694</v>
      </c>
      <c r="P52" s="131">
        <v>725.3</v>
      </c>
      <c r="Q52">
        <v>741.4</v>
      </c>
      <c r="R52">
        <v>668.4</v>
      </c>
      <c r="S52">
        <v>743.5</v>
      </c>
      <c r="T52">
        <v>658.2</v>
      </c>
      <c r="U52">
        <v>718</v>
      </c>
      <c r="V52">
        <v>717.4</v>
      </c>
      <c r="W52">
        <v>740.5</v>
      </c>
      <c r="X52">
        <v>739.3</v>
      </c>
      <c r="Y52">
        <v>679.2</v>
      </c>
      <c r="Z52">
        <v>741.6</v>
      </c>
      <c r="AA52">
        <v>718.1</v>
      </c>
      <c r="AB52">
        <v>742.4</v>
      </c>
      <c r="AC52">
        <v>739.7</v>
      </c>
      <c r="AD52">
        <v>654.70000000000005</v>
      </c>
      <c r="AE52" s="233">
        <v>648.43029999999999</v>
      </c>
      <c r="AO52" s="10">
        <f>AE52/SurveyHrsIn!AE52</f>
        <v>0.87154610215053763</v>
      </c>
    </row>
    <row r="53" spans="1:41" x14ac:dyDescent="0.25">
      <c r="A53" t="s">
        <v>1</v>
      </c>
      <c r="B53">
        <v>2</v>
      </c>
      <c r="C53">
        <v>43</v>
      </c>
      <c r="F53" s="6"/>
      <c r="G53" s="2"/>
      <c r="H53" s="6">
        <v>712.6</v>
      </c>
      <c r="I53" s="6">
        <v>680.1</v>
      </c>
      <c r="J53" s="6">
        <v>651</v>
      </c>
      <c r="K53" s="6">
        <v>720</v>
      </c>
      <c r="L53" s="83">
        <v>737.53219999999999</v>
      </c>
      <c r="M53" s="6">
        <v>707</v>
      </c>
      <c r="N53" s="6">
        <v>743</v>
      </c>
      <c r="O53" s="111">
        <v>718</v>
      </c>
      <c r="P53" s="131">
        <v>552.29999999999995</v>
      </c>
      <c r="Q53">
        <v>0</v>
      </c>
      <c r="R53">
        <v>432.4</v>
      </c>
      <c r="S53">
        <v>738.3</v>
      </c>
      <c r="T53">
        <v>700</v>
      </c>
      <c r="U53">
        <v>738.6</v>
      </c>
      <c r="V53">
        <v>716.5</v>
      </c>
      <c r="W53">
        <v>666.6</v>
      </c>
      <c r="X53">
        <v>734.3</v>
      </c>
      <c r="Y53">
        <v>704.4</v>
      </c>
      <c r="Z53">
        <v>731.2</v>
      </c>
      <c r="AA53">
        <v>719.6</v>
      </c>
      <c r="AB53">
        <v>742.7</v>
      </c>
      <c r="AC53">
        <v>741.7</v>
      </c>
      <c r="AD53">
        <v>656.5</v>
      </c>
      <c r="AE53" s="233">
        <v>708.72030000000007</v>
      </c>
      <c r="AO53" s="10">
        <f>AE53/SurveyHrsIn!AE53</f>
        <v>0.9525810483870969</v>
      </c>
    </row>
    <row r="54" spans="1:41" x14ac:dyDescent="0.25">
      <c r="A54" t="s">
        <v>1</v>
      </c>
      <c r="B54">
        <v>2</v>
      </c>
      <c r="C54">
        <v>44</v>
      </c>
      <c r="F54" s="6"/>
      <c r="G54" s="2"/>
      <c r="H54" s="6">
        <v>711.8</v>
      </c>
      <c r="I54" s="6">
        <v>671.5</v>
      </c>
      <c r="J54" s="6">
        <v>704</v>
      </c>
      <c r="K54" s="6">
        <v>726</v>
      </c>
      <c r="L54" s="83">
        <v>740.20860000000005</v>
      </c>
      <c r="M54" s="6">
        <v>579</v>
      </c>
      <c r="N54" s="6">
        <v>743</v>
      </c>
      <c r="O54" s="111">
        <v>713</v>
      </c>
      <c r="P54" s="131">
        <v>681.7</v>
      </c>
      <c r="Q54">
        <v>727.8</v>
      </c>
      <c r="R54">
        <v>667.7</v>
      </c>
      <c r="S54">
        <v>727.2</v>
      </c>
      <c r="T54">
        <v>655.6</v>
      </c>
      <c r="U54">
        <v>739.1</v>
      </c>
      <c r="V54">
        <v>716.9</v>
      </c>
      <c r="W54">
        <v>719.7</v>
      </c>
      <c r="X54">
        <v>739.5</v>
      </c>
      <c r="Y54">
        <f>221.1+483</f>
        <v>704.1</v>
      </c>
      <c r="Z54">
        <v>740.6</v>
      </c>
      <c r="AA54">
        <v>711.5</v>
      </c>
      <c r="AB54">
        <v>743.7</v>
      </c>
      <c r="AC54">
        <v>741.3</v>
      </c>
      <c r="AD54">
        <v>654.6</v>
      </c>
      <c r="AE54" s="233">
        <v>710.18860000000006</v>
      </c>
      <c r="AO54" s="10">
        <f>AE54/SurveyHrsIn!AE54</f>
        <v>0.95455456989247323</v>
      </c>
    </row>
    <row r="55" spans="1:41" x14ac:dyDescent="0.25">
      <c r="A55" t="s">
        <v>1</v>
      </c>
      <c r="B55">
        <v>2</v>
      </c>
      <c r="C55">
        <v>45</v>
      </c>
      <c r="F55" s="6"/>
      <c r="G55" s="2"/>
      <c r="H55" s="6">
        <v>647.5</v>
      </c>
      <c r="I55" s="6">
        <v>686.5</v>
      </c>
      <c r="J55" s="6">
        <v>711</v>
      </c>
      <c r="K55" s="6">
        <v>721</v>
      </c>
      <c r="L55" s="83">
        <v>736.52200000000005</v>
      </c>
      <c r="M55" s="6">
        <v>713</v>
      </c>
      <c r="N55" s="6">
        <v>744</v>
      </c>
      <c r="O55" s="111">
        <v>689</v>
      </c>
      <c r="P55" s="131">
        <v>527</v>
      </c>
      <c r="Q55">
        <v>740.8</v>
      </c>
      <c r="R55">
        <v>550.6</v>
      </c>
      <c r="S55">
        <v>721.1</v>
      </c>
      <c r="T55">
        <v>667</v>
      </c>
      <c r="U55">
        <v>741</v>
      </c>
      <c r="V55">
        <v>716.2</v>
      </c>
      <c r="W55">
        <v>738.3</v>
      </c>
      <c r="X55">
        <v>721.7</v>
      </c>
      <c r="Y55">
        <v>676.6</v>
      </c>
      <c r="Z55">
        <v>650.29999999999995</v>
      </c>
      <c r="AA55">
        <v>618.6</v>
      </c>
      <c r="AB55">
        <v>739.1</v>
      </c>
      <c r="AC55">
        <v>713.8</v>
      </c>
      <c r="AD55">
        <v>630.20000000000005</v>
      </c>
      <c r="AE55" s="233">
        <v>710.0181</v>
      </c>
      <c r="AO55" s="10">
        <f>AE55/SurveyHrsIn!AE55</f>
        <v>0.9543254032258065</v>
      </c>
    </row>
    <row r="56" spans="1:41" x14ac:dyDescent="0.25">
      <c r="A56" t="s">
        <v>1</v>
      </c>
      <c r="B56">
        <v>2</v>
      </c>
      <c r="C56">
        <v>46</v>
      </c>
      <c r="F56" s="6"/>
      <c r="G56" s="2"/>
      <c r="H56" s="6">
        <v>708.9</v>
      </c>
      <c r="I56" s="6">
        <v>657.6</v>
      </c>
      <c r="J56" s="6">
        <v>710</v>
      </c>
      <c r="K56" s="6">
        <v>700</v>
      </c>
      <c r="L56" s="83">
        <v>739.33079999999995</v>
      </c>
      <c r="M56" s="6">
        <v>715</v>
      </c>
      <c r="N56" s="6">
        <v>743</v>
      </c>
      <c r="O56" s="111">
        <v>719</v>
      </c>
      <c r="P56" s="131">
        <v>725.3</v>
      </c>
      <c r="Q56">
        <v>695.2</v>
      </c>
      <c r="R56">
        <v>458.9</v>
      </c>
      <c r="S56">
        <v>680.9</v>
      </c>
      <c r="T56">
        <v>699.2</v>
      </c>
      <c r="U56">
        <v>679.9</v>
      </c>
      <c r="V56">
        <v>115.9</v>
      </c>
      <c r="W56">
        <v>148.4</v>
      </c>
      <c r="X56">
        <v>711.9</v>
      </c>
      <c r="Y56">
        <v>700.6</v>
      </c>
      <c r="Z56">
        <v>741.1</v>
      </c>
      <c r="AA56">
        <v>718.9</v>
      </c>
      <c r="AB56">
        <v>742.3</v>
      </c>
      <c r="AC56">
        <v>741.5</v>
      </c>
      <c r="AD56">
        <v>656.3</v>
      </c>
      <c r="AE56" s="233">
        <v>709.60440000000006</v>
      </c>
      <c r="AO56" s="10">
        <f>AE56/SurveyHrsIn!AE56</f>
        <v>0.95376935483870973</v>
      </c>
    </row>
    <row r="57" spans="1:41" x14ac:dyDescent="0.25">
      <c r="A57" t="s">
        <v>1</v>
      </c>
      <c r="B57">
        <v>2</v>
      </c>
      <c r="C57">
        <v>47</v>
      </c>
      <c r="F57" s="6"/>
      <c r="G57" s="2"/>
      <c r="H57" s="6">
        <v>712.3</v>
      </c>
      <c r="I57" s="6">
        <v>739.5</v>
      </c>
      <c r="J57" s="6">
        <v>709</v>
      </c>
      <c r="K57" s="6">
        <v>681</v>
      </c>
      <c r="L57" s="83">
        <v>463.24779999999998</v>
      </c>
      <c r="M57" s="6">
        <v>715</v>
      </c>
      <c r="N57" s="6">
        <v>743</v>
      </c>
      <c r="O57" s="111">
        <v>710</v>
      </c>
      <c r="P57" s="131">
        <v>695.8</v>
      </c>
      <c r="Q57">
        <v>740.8</v>
      </c>
      <c r="R57">
        <v>590</v>
      </c>
      <c r="S57">
        <v>743.8</v>
      </c>
      <c r="T57">
        <v>674.2</v>
      </c>
      <c r="U57">
        <v>734.9</v>
      </c>
      <c r="V57">
        <v>707.6</v>
      </c>
      <c r="W57">
        <v>725</v>
      </c>
      <c r="X57">
        <v>742</v>
      </c>
      <c r="Y57">
        <v>704.7</v>
      </c>
      <c r="Z57">
        <v>210.7</v>
      </c>
      <c r="AA57" s="174">
        <v>720</v>
      </c>
      <c r="AB57" s="174">
        <f>24*31</f>
        <v>744</v>
      </c>
      <c r="AC57" s="174">
        <v>744</v>
      </c>
      <c r="AD57" s="174">
        <v>672</v>
      </c>
      <c r="AE57" s="174">
        <f>AVERAGE(AE58:AE60,AE54:AE56)</f>
        <v>702.8211</v>
      </c>
      <c r="AF57" s="30"/>
      <c r="AG57" s="30"/>
      <c r="AH57" s="30"/>
      <c r="AI57" s="30"/>
      <c r="AJ57" s="30"/>
      <c r="AK57" s="30"/>
      <c r="AL57" s="30"/>
      <c r="AM57" s="30"/>
      <c r="AN57" s="30"/>
      <c r="AO57" s="10">
        <f>AE57/SurveyHrsIn!AE57</f>
        <v>0.94465201612903227</v>
      </c>
    </row>
    <row r="58" spans="1:41" x14ac:dyDescent="0.25">
      <c r="A58" t="s">
        <v>1</v>
      </c>
      <c r="B58">
        <v>2</v>
      </c>
      <c r="C58">
        <v>48</v>
      </c>
      <c r="F58" s="6"/>
      <c r="G58" s="2"/>
      <c r="H58" s="6">
        <v>716.6</v>
      </c>
      <c r="I58" s="6">
        <v>740.6</v>
      </c>
      <c r="J58" s="6">
        <v>716</v>
      </c>
      <c r="K58" s="6">
        <v>726</v>
      </c>
      <c r="L58" s="83">
        <v>739.39530000000002</v>
      </c>
      <c r="M58" s="6">
        <v>692</v>
      </c>
      <c r="N58" s="6">
        <v>743</v>
      </c>
      <c r="O58" s="111">
        <v>702</v>
      </c>
      <c r="P58" s="131">
        <v>713.9</v>
      </c>
      <c r="Q58">
        <v>713.5</v>
      </c>
      <c r="R58">
        <v>660.7</v>
      </c>
      <c r="S58">
        <v>737.4</v>
      </c>
      <c r="T58">
        <v>644.29999999999995</v>
      </c>
      <c r="U58">
        <v>726.6</v>
      </c>
      <c r="V58">
        <v>700.8</v>
      </c>
      <c r="W58">
        <v>739.9</v>
      </c>
      <c r="X58">
        <v>741.5</v>
      </c>
      <c r="Y58">
        <v>705.1</v>
      </c>
      <c r="Z58">
        <v>718.3</v>
      </c>
      <c r="AA58">
        <v>716.9</v>
      </c>
      <c r="AB58">
        <v>739.2</v>
      </c>
      <c r="AC58">
        <v>739.3</v>
      </c>
      <c r="AD58">
        <v>656</v>
      </c>
      <c r="AE58" s="233">
        <v>667.05579999999998</v>
      </c>
      <c r="AO58" s="10">
        <f>AE58/SurveyHrsIn!AE58</f>
        <v>0.89658037634408594</v>
      </c>
    </row>
    <row r="59" spans="1:41" x14ac:dyDescent="0.25">
      <c r="A59" t="s">
        <v>1</v>
      </c>
      <c r="B59">
        <v>2</v>
      </c>
      <c r="C59">
        <v>49</v>
      </c>
      <c r="F59" s="6"/>
      <c r="G59" s="2"/>
      <c r="H59" s="6">
        <v>702</v>
      </c>
      <c r="I59" s="6">
        <v>721</v>
      </c>
      <c r="J59" s="6">
        <v>689</v>
      </c>
      <c r="K59" s="6">
        <v>705</v>
      </c>
      <c r="L59" s="83">
        <v>734.40440000000001</v>
      </c>
      <c r="M59" s="6">
        <v>716</v>
      </c>
      <c r="N59" s="6">
        <v>736</v>
      </c>
      <c r="O59" s="111">
        <v>719</v>
      </c>
      <c r="P59" s="131">
        <v>711.3</v>
      </c>
      <c r="Q59">
        <v>701.1</v>
      </c>
      <c r="R59">
        <v>432.8</v>
      </c>
      <c r="S59">
        <v>731.6</v>
      </c>
      <c r="T59">
        <v>690.8</v>
      </c>
      <c r="U59">
        <v>741.2</v>
      </c>
      <c r="V59">
        <v>705.2</v>
      </c>
      <c r="W59">
        <v>736</v>
      </c>
      <c r="X59">
        <v>736.5</v>
      </c>
      <c r="Y59">
        <v>709.6</v>
      </c>
      <c r="Z59">
        <v>715</v>
      </c>
      <c r="AA59">
        <v>686.8</v>
      </c>
      <c r="AB59">
        <v>738.1</v>
      </c>
      <c r="AC59">
        <v>740.3</v>
      </c>
      <c r="AD59">
        <v>660.1</v>
      </c>
      <c r="AE59" s="233">
        <v>709.97969999999998</v>
      </c>
      <c r="AO59" s="10">
        <f>AE59/SurveyHrsIn!AE59</f>
        <v>0.95427379032258064</v>
      </c>
    </row>
    <row r="60" spans="1:41" x14ac:dyDescent="0.25">
      <c r="A60" t="s">
        <v>1</v>
      </c>
      <c r="B60">
        <v>2</v>
      </c>
      <c r="C60">
        <v>50</v>
      </c>
      <c r="F60" s="6"/>
      <c r="G60" s="2"/>
      <c r="H60" s="6">
        <v>711.9</v>
      </c>
      <c r="I60" s="6">
        <v>742.3</v>
      </c>
      <c r="J60" s="6">
        <v>718</v>
      </c>
      <c r="K60" s="6">
        <v>692</v>
      </c>
      <c r="L60" s="83">
        <v>738.35609999999997</v>
      </c>
      <c r="M60" s="6">
        <v>716</v>
      </c>
      <c r="N60" s="6">
        <v>743</v>
      </c>
      <c r="O60" s="111">
        <v>702</v>
      </c>
      <c r="P60" s="131">
        <v>716.8</v>
      </c>
      <c r="Q60">
        <v>740.6</v>
      </c>
      <c r="R60">
        <v>668.1</v>
      </c>
      <c r="S60">
        <v>675.2</v>
      </c>
      <c r="T60">
        <v>672.2</v>
      </c>
      <c r="U60">
        <v>741.6</v>
      </c>
      <c r="V60">
        <v>690.6</v>
      </c>
      <c r="W60">
        <v>500.4</v>
      </c>
      <c r="X60">
        <v>690.1</v>
      </c>
      <c r="Y60">
        <v>707.6</v>
      </c>
      <c r="Z60">
        <v>733.9</v>
      </c>
      <c r="AA60">
        <v>685</v>
      </c>
      <c r="AB60">
        <v>743.1</v>
      </c>
      <c r="AC60">
        <v>695.9</v>
      </c>
      <c r="AD60">
        <v>654.70000000000005</v>
      </c>
      <c r="AE60" s="233">
        <v>710.08</v>
      </c>
      <c r="AO60" s="10">
        <f>AE60/SurveyHrsIn!AE60</f>
        <v>0.95440860215053769</v>
      </c>
    </row>
    <row r="61" spans="1:41" x14ac:dyDescent="0.25">
      <c r="A61" t="s">
        <v>1</v>
      </c>
      <c r="B61">
        <v>2</v>
      </c>
      <c r="C61">
        <v>51</v>
      </c>
      <c r="F61" s="6"/>
      <c r="G61" s="2"/>
      <c r="H61" s="6">
        <v>710.5</v>
      </c>
      <c r="I61" s="6">
        <v>707.7</v>
      </c>
      <c r="J61" s="6">
        <v>647</v>
      </c>
      <c r="K61" s="6">
        <v>732</v>
      </c>
      <c r="L61" s="83">
        <v>736.72969999999998</v>
      </c>
      <c r="M61" s="6">
        <v>677</v>
      </c>
      <c r="N61" s="6">
        <v>681</v>
      </c>
      <c r="O61" s="111">
        <v>710</v>
      </c>
      <c r="P61" s="131">
        <v>743</v>
      </c>
      <c r="Q61">
        <v>700.9</v>
      </c>
      <c r="R61">
        <v>548.79999999999995</v>
      </c>
      <c r="S61">
        <v>732.1</v>
      </c>
      <c r="T61">
        <v>650.6</v>
      </c>
      <c r="U61">
        <v>454.3</v>
      </c>
      <c r="V61">
        <v>690.7</v>
      </c>
      <c r="W61">
        <v>692.3</v>
      </c>
      <c r="X61">
        <v>705.8</v>
      </c>
      <c r="Y61">
        <v>662.7</v>
      </c>
      <c r="Z61">
        <v>701.5</v>
      </c>
      <c r="AA61">
        <v>718.4</v>
      </c>
      <c r="AB61">
        <v>714.2</v>
      </c>
      <c r="AC61">
        <v>741.8</v>
      </c>
      <c r="AD61">
        <v>662.4</v>
      </c>
      <c r="AE61" s="233">
        <v>702.51949999999999</v>
      </c>
      <c r="AO61" s="10">
        <f>AE61/SurveyHrsIn!AE61</f>
        <v>0.94424663978494627</v>
      </c>
    </row>
    <row r="62" spans="1:41" x14ac:dyDescent="0.25">
      <c r="A62" t="s">
        <v>1</v>
      </c>
      <c r="B62">
        <v>2</v>
      </c>
      <c r="C62">
        <v>52</v>
      </c>
      <c r="F62" s="6"/>
      <c r="G62" s="2"/>
      <c r="H62" s="6">
        <v>716.9</v>
      </c>
      <c r="I62" s="6">
        <v>741.3</v>
      </c>
      <c r="J62" s="6">
        <v>705</v>
      </c>
      <c r="K62" s="6">
        <v>733</v>
      </c>
      <c r="L62" s="83">
        <v>696.22580000000005</v>
      </c>
      <c r="M62" s="6">
        <v>713</v>
      </c>
      <c r="N62" s="6">
        <v>723</v>
      </c>
      <c r="O62" s="111">
        <v>706</v>
      </c>
      <c r="P62" s="131">
        <v>655</v>
      </c>
      <c r="Q62">
        <v>675.2</v>
      </c>
      <c r="R62">
        <v>656.8</v>
      </c>
      <c r="S62">
        <v>670.1</v>
      </c>
      <c r="T62">
        <v>680.1</v>
      </c>
      <c r="U62">
        <v>739</v>
      </c>
      <c r="V62">
        <v>714.4</v>
      </c>
      <c r="W62">
        <v>722.8</v>
      </c>
      <c r="X62">
        <v>721.1</v>
      </c>
      <c r="Y62">
        <v>569</v>
      </c>
      <c r="Z62">
        <v>0</v>
      </c>
      <c r="AA62">
        <v>698.7</v>
      </c>
      <c r="AB62">
        <v>743</v>
      </c>
      <c r="AC62">
        <v>740.3</v>
      </c>
      <c r="AD62">
        <v>658.1</v>
      </c>
      <c r="AE62" s="233">
        <v>687.5625</v>
      </c>
      <c r="AO62" s="10">
        <f>AE62/SurveyHrsIn!AE62</f>
        <v>0.92414314516129037</v>
      </c>
    </row>
    <row r="63" spans="1:41" x14ac:dyDescent="0.25">
      <c r="A63" t="s">
        <v>1</v>
      </c>
      <c r="B63">
        <v>2</v>
      </c>
      <c r="C63">
        <v>53</v>
      </c>
      <c r="F63" s="6"/>
      <c r="G63" s="2"/>
      <c r="H63" s="6">
        <v>717.9</v>
      </c>
      <c r="I63" s="6">
        <v>742</v>
      </c>
      <c r="J63" s="6">
        <v>667</v>
      </c>
      <c r="K63" s="6">
        <v>719</v>
      </c>
      <c r="L63" s="83">
        <v>716.6019</v>
      </c>
      <c r="M63" s="6">
        <v>679</v>
      </c>
      <c r="N63" s="6">
        <v>584</v>
      </c>
      <c r="O63" s="111">
        <v>688</v>
      </c>
      <c r="P63" s="131">
        <v>659.1</v>
      </c>
      <c r="Q63">
        <v>702.8</v>
      </c>
      <c r="R63">
        <v>650.5</v>
      </c>
      <c r="S63">
        <v>684.4</v>
      </c>
      <c r="T63">
        <v>683.4</v>
      </c>
      <c r="U63">
        <v>677.8</v>
      </c>
      <c r="V63">
        <v>712.5</v>
      </c>
      <c r="W63">
        <v>718</v>
      </c>
      <c r="X63">
        <v>721.2</v>
      </c>
      <c r="Y63">
        <v>633.29999999999995</v>
      </c>
      <c r="Z63">
        <f>0.9*SurveyHrsIn!Z63</f>
        <v>669.6</v>
      </c>
      <c r="AA63">
        <v>464.8</v>
      </c>
      <c r="AB63">
        <v>594.79999999999995</v>
      </c>
      <c r="AC63">
        <v>700.2</v>
      </c>
      <c r="AD63">
        <v>374.3</v>
      </c>
      <c r="AE63" s="233">
        <v>696.95670000000007</v>
      </c>
      <c r="AO63" s="10">
        <f>AE63/SurveyHrsIn!AE63</f>
        <v>0.93676975806451623</v>
      </c>
    </row>
    <row r="64" spans="1:41" x14ac:dyDescent="0.25">
      <c r="A64" t="s">
        <v>1</v>
      </c>
      <c r="B64">
        <v>2</v>
      </c>
      <c r="C64">
        <v>54</v>
      </c>
      <c r="F64" s="6"/>
      <c r="G64" s="2"/>
      <c r="H64" s="6">
        <v>646.5</v>
      </c>
      <c r="I64" s="6">
        <v>700.8</v>
      </c>
      <c r="J64" s="6">
        <v>705</v>
      </c>
      <c r="K64" s="6">
        <v>673</v>
      </c>
      <c r="L64" s="83">
        <v>735.01559999999995</v>
      </c>
      <c r="M64" s="6">
        <v>717</v>
      </c>
      <c r="N64" s="6">
        <v>733</v>
      </c>
      <c r="O64" s="111">
        <v>719</v>
      </c>
      <c r="P64" s="131">
        <v>643.70000000000005</v>
      </c>
      <c r="Q64">
        <v>358.3</v>
      </c>
      <c r="R64">
        <v>630.6</v>
      </c>
      <c r="S64">
        <v>687.3</v>
      </c>
      <c r="T64">
        <v>663</v>
      </c>
      <c r="U64">
        <v>742.9</v>
      </c>
      <c r="V64">
        <v>715.6</v>
      </c>
      <c r="W64">
        <v>735.5</v>
      </c>
      <c r="X64">
        <v>740.3</v>
      </c>
      <c r="Y64">
        <v>710.5</v>
      </c>
      <c r="Z64">
        <v>740.1</v>
      </c>
      <c r="AA64">
        <v>719</v>
      </c>
      <c r="AB64">
        <v>698.6</v>
      </c>
      <c r="AC64">
        <v>698.7</v>
      </c>
      <c r="AD64">
        <v>658.7</v>
      </c>
      <c r="AE64" s="233">
        <v>704.22030000000007</v>
      </c>
      <c r="AO64" s="10">
        <f>AE64/SurveyHrsIn!AE64</f>
        <v>0.94653266129032265</v>
      </c>
    </row>
    <row r="65" spans="1:41" x14ac:dyDescent="0.25">
      <c r="A65" t="s">
        <v>1</v>
      </c>
      <c r="B65">
        <v>2</v>
      </c>
      <c r="C65">
        <v>55</v>
      </c>
      <c r="F65" s="6"/>
      <c r="G65" s="2"/>
      <c r="H65" s="6">
        <v>679.3</v>
      </c>
      <c r="I65" s="6">
        <v>724.4</v>
      </c>
      <c r="J65" s="6">
        <v>668</v>
      </c>
      <c r="K65" s="6">
        <v>725</v>
      </c>
      <c r="L65" s="83">
        <v>728.31560000000002</v>
      </c>
      <c r="M65" s="6">
        <v>687</v>
      </c>
      <c r="N65" s="6">
        <v>731.86279999999999</v>
      </c>
      <c r="O65" s="111">
        <v>606</v>
      </c>
      <c r="P65" s="131">
        <v>612.5</v>
      </c>
      <c r="Q65">
        <v>674.4</v>
      </c>
      <c r="R65">
        <v>668</v>
      </c>
      <c r="S65">
        <v>722.1</v>
      </c>
      <c r="T65">
        <v>677.2</v>
      </c>
      <c r="U65">
        <v>640.9</v>
      </c>
      <c r="V65">
        <v>297.39999999999998</v>
      </c>
      <c r="W65">
        <v>375.4</v>
      </c>
      <c r="X65">
        <v>738.2</v>
      </c>
      <c r="Y65">
        <v>685.3</v>
      </c>
      <c r="Z65">
        <v>725.6</v>
      </c>
      <c r="AA65">
        <v>718.9</v>
      </c>
      <c r="AB65">
        <v>739.9</v>
      </c>
      <c r="AC65">
        <v>742</v>
      </c>
      <c r="AD65">
        <v>641.70000000000005</v>
      </c>
      <c r="AE65" s="233">
        <v>700.46690000000001</v>
      </c>
      <c r="AO65" s="10">
        <f>AE65/SurveyHrsIn!AE65</f>
        <v>0.94148776881720431</v>
      </c>
    </row>
    <row r="66" spans="1:41" x14ac:dyDescent="0.25">
      <c r="A66" t="s">
        <v>1</v>
      </c>
      <c r="B66">
        <v>2</v>
      </c>
      <c r="C66">
        <v>56</v>
      </c>
      <c r="F66" s="6"/>
      <c r="G66" s="2"/>
      <c r="H66" s="6">
        <v>698.4</v>
      </c>
      <c r="I66" s="6">
        <v>710.5</v>
      </c>
      <c r="J66" s="6">
        <v>717</v>
      </c>
      <c r="K66" s="6">
        <v>723</v>
      </c>
      <c r="L66" s="83">
        <v>713.06769999999995</v>
      </c>
      <c r="M66" s="6">
        <v>718</v>
      </c>
      <c r="N66" s="6">
        <v>736</v>
      </c>
      <c r="O66" s="111">
        <v>720</v>
      </c>
      <c r="P66" s="131">
        <v>722.8</v>
      </c>
      <c r="Q66">
        <v>725.8</v>
      </c>
      <c r="R66">
        <v>592.29999999999995</v>
      </c>
      <c r="S66">
        <v>742.7</v>
      </c>
      <c r="T66">
        <v>684.3</v>
      </c>
      <c r="U66">
        <v>737.6</v>
      </c>
      <c r="V66">
        <v>709.2</v>
      </c>
      <c r="W66">
        <v>722.4</v>
      </c>
      <c r="X66">
        <v>739.8</v>
      </c>
      <c r="Y66">
        <v>706.4</v>
      </c>
      <c r="Z66">
        <v>718.9</v>
      </c>
      <c r="AA66">
        <v>718.9</v>
      </c>
      <c r="AB66">
        <v>743.8</v>
      </c>
      <c r="AC66">
        <v>178.3</v>
      </c>
      <c r="AD66">
        <v>570.20000000000005</v>
      </c>
      <c r="AE66" s="233">
        <v>707.59440000000006</v>
      </c>
      <c r="AO66" s="10">
        <f>AE66/SurveyHrsIn!AE66</f>
        <v>0.95106774193548393</v>
      </c>
    </row>
    <row r="67" spans="1:41" x14ac:dyDescent="0.25">
      <c r="A67" t="s">
        <v>1</v>
      </c>
      <c r="B67">
        <v>2</v>
      </c>
      <c r="C67">
        <v>57</v>
      </c>
      <c r="F67" s="6"/>
      <c r="G67" s="2"/>
      <c r="H67" s="6">
        <v>710</v>
      </c>
      <c r="I67" s="6">
        <v>733.4</v>
      </c>
      <c r="J67" s="6">
        <v>709</v>
      </c>
      <c r="K67" s="6">
        <v>725</v>
      </c>
      <c r="L67" s="83">
        <v>688.2328</v>
      </c>
      <c r="M67" s="6">
        <v>706</v>
      </c>
      <c r="N67" s="6">
        <v>716</v>
      </c>
      <c r="O67" s="111">
        <v>718</v>
      </c>
      <c r="P67" s="131">
        <v>689.3</v>
      </c>
      <c r="Q67">
        <v>682.2</v>
      </c>
      <c r="R67">
        <v>601.6</v>
      </c>
      <c r="S67">
        <v>732.2</v>
      </c>
      <c r="T67">
        <v>696.5</v>
      </c>
      <c r="U67">
        <v>735</v>
      </c>
      <c r="V67">
        <v>717.1</v>
      </c>
      <c r="W67">
        <v>722.3</v>
      </c>
      <c r="X67">
        <v>740</v>
      </c>
      <c r="Y67">
        <v>657</v>
      </c>
      <c r="Z67">
        <v>721.2</v>
      </c>
      <c r="AA67">
        <v>706</v>
      </c>
      <c r="AB67">
        <v>742.5</v>
      </c>
      <c r="AC67">
        <v>739.1</v>
      </c>
      <c r="AD67">
        <v>663.9</v>
      </c>
      <c r="AE67" s="233">
        <v>661.32640000000004</v>
      </c>
      <c r="AO67" s="10">
        <f>AE67/SurveyHrsIn!AE67</f>
        <v>0.88887956989247319</v>
      </c>
    </row>
    <row r="68" spans="1:41" x14ac:dyDescent="0.25">
      <c r="A68" t="s">
        <v>1</v>
      </c>
      <c r="B68">
        <v>2</v>
      </c>
      <c r="C68">
        <v>58</v>
      </c>
      <c r="F68" s="6"/>
      <c r="G68" s="2"/>
      <c r="H68" s="6">
        <v>0.1</v>
      </c>
      <c r="I68" s="6">
        <v>0</v>
      </c>
      <c r="J68" s="6">
        <v>0</v>
      </c>
      <c r="K68" s="6">
        <v>386</v>
      </c>
      <c r="L68" s="83">
        <v>718.3886</v>
      </c>
      <c r="M68" s="6">
        <v>718</v>
      </c>
      <c r="N68" s="6">
        <v>743</v>
      </c>
      <c r="O68" s="111">
        <v>718</v>
      </c>
      <c r="P68" s="131">
        <v>743</v>
      </c>
      <c r="Q68">
        <v>739.7</v>
      </c>
      <c r="R68">
        <v>622.70000000000005</v>
      </c>
      <c r="S68">
        <v>742.9</v>
      </c>
      <c r="T68">
        <v>699</v>
      </c>
      <c r="U68">
        <v>714.8</v>
      </c>
      <c r="V68">
        <v>711.6</v>
      </c>
      <c r="W68">
        <v>739.4</v>
      </c>
      <c r="X68">
        <v>730.3</v>
      </c>
      <c r="Y68">
        <v>675.9</v>
      </c>
      <c r="Z68">
        <v>738.1</v>
      </c>
      <c r="AA68">
        <v>709.4</v>
      </c>
      <c r="AB68">
        <v>716.9</v>
      </c>
      <c r="AC68">
        <v>537.29999999999995</v>
      </c>
      <c r="AD68">
        <v>657.6</v>
      </c>
      <c r="AE68" s="233">
        <v>709.05690000000004</v>
      </c>
      <c r="AO68" s="10">
        <f>AE68/SurveyHrsIn!AE68</f>
        <v>0.95303346774193554</v>
      </c>
    </row>
    <row r="69" spans="1:41" x14ac:dyDescent="0.25">
      <c r="A69" t="s">
        <v>1</v>
      </c>
      <c r="B69">
        <v>2</v>
      </c>
      <c r="C69">
        <v>59</v>
      </c>
      <c r="F69" s="6"/>
      <c r="G69" s="2"/>
      <c r="H69" s="6">
        <v>649.4</v>
      </c>
      <c r="I69" s="6">
        <v>743.2</v>
      </c>
      <c r="J69" s="6">
        <v>668</v>
      </c>
      <c r="K69" s="6">
        <v>726</v>
      </c>
      <c r="L69" s="83">
        <v>739.50639999999999</v>
      </c>
      <c r="M69" s="6">
        <v>659</v>
      </c>
      <c r="N69" s="6">
        <v>725</v>
      </c>
      <c r="O69" s="111">
        <v>506</v>
      </c>
      <c r="P69" s="131">
        <v>602</v>
      </c>
      <c r="Q69">
        <v>622.4</v>
      </c>
      <c r="R69">
        <v>553.70000000000005</v>
      </c>
      <c r="S69">
        <v>587.5</v>
      </c>
      <c r="T69">
        <v>610.70000000000005</v>
      </c>
      <c r="U69">
        <v>659.1</v>
      </c>
      <c r="V69">
        <v>694.6</v>
      </c>
      <c r="W69">
        <v>715.5</v>
      </c>
      <c r="X69">
        <v>679.8</v>
      </c>
      <c r="Y69">
        <v>674.3</v>
      </c>
      <c r="Z69">
        <v>520.9</v>
      </c>
      <c r="AA69">
        <v>692.3</v>
      </c>
      <c r="AB69">
        <v>740.4</v>
      </c>
      <c r="AC69">
        <v>743.5</v>
      </c>
      <c r="AD69">
        <v>653.70000000000005</v>
      </c>
      <c r="AE69" s="233">
        <v>710.88580000000002</v>
      </c>
      <c r="AO69" s="10">
        <f>AE69/SurveyHrsIn!AE69</f>
        <v>0.95549166666666674</v>
      </c>
    </row>
    <row r="70" spans="1:41" x14ac:dyDescent="0.25">
      <c r="A70" t="s">
        <v>1</v>
      </c>
      <c r="B70">
        <v>2</v>
      </c>
      <c r="C70">
        <v>60</v>
      </c>
      <c r="F70" s="6"/>
      <c r="G70" s="2"/>
      <c r="H70" s="6">
        <v>671.7</v>
      </c>
      <c r="I70" s="6">
        <v>657.1</v>
      </c>
      <c r="J70" s="6">
        <v>717</v>
      </c>
      <c r="K70" s="6">
        <v>733</v>
      </c>
      <c r="L70" s="83">
        <v>739.34389999999996</v>
      </c>
      <c r="M70" s="6">
        <v>718</v>
      </c>
      <c r="N70" s="6">
        <v>742</v>
      </c>
      <c r="O70" s="111">
        <v>719</v>
      </c>
      <c r="P70" s="131">
        <v>724</v>
      </c>
      <c r="Q70">
        <v>739.3</v>
      </c>
      <c r="R70">
        <v>657.2</v>
      </c>
      <c r="S70">
        <v>743.3</v>
      </c>
      <c r="T70">
        <v>706.4</v>
      </c>
      <c r="U70">
        <v>734.1</v>
      </c>
      <c r="V70">
        <v>716.3</v>
      </c>
      <c r="W70">
        <v>735.4</v>
      </c>
      <c r="X70">
        <v>734.5</v>
      </c>
      <c r="Y70">
        <v>714.4</v>
      </c>
      <c r="Z70">
        <v>733.6</v>
      </c>
      <c r="AA70">
        <v>713.9</v>
      </c>
      <c r="AB70">
        <v>696.1</v>
      </c>
      <c r="AC70">
        <v>743.7</v>
      </c>
      <c r="AD70">
        <v>660.8</v>
      </c>
      <c r="AE70" s="233">
        <v>710.33609999999999</v>
      </c>
      <c r="AO70" s="10">
        <f>AE70/SurveyHrsIn!AE70</f>
        <v>0.9547528225806452</v>
      </c>
    </row>
    <row r="71" spans="1:41" x14ac:dyDescent="0.25">
      <c r="A71" t="s">
        <v>1</v>
      </c>
      <c r="B71">
        <v>2</v>
      </c>
      <c r="C71">
        <v>61</v>
      </c>
      <c r="F71" s="6"/>
      <c r="G71" s="2"/>
      <c r="H71" s="6">
        <v>699.9</v>
      </c>
      <c r="I71" s="6">
        <v>702.5</v>
      </c>
      <c r="J71" s="6">
        <v>678</v>
      </c>
      <c r="K71" s="6">
        <v>713</v>
      </c>
      <c r="L71" s="83">
        <v>739.09609999999998</v>
      </c>
      <c r="M71" s="6">
        <v>705</v>
      </c>
      <c r="N71" s="6">
        <v>733</v>
      </c>
      <c r="O71" s="111">
        <v>557</v>
      </c>
      <c r="P71" s="131">
        <v>469.7</v>
      </c>
      <c r="Q71">
        <v>359.6</v>
      </c>
      <c r="R71">
        <v>657.1</v>
      </c>
      <c r="S71">
        <v>731.3</v>
      </c>
      <c r="T71">
        <v>696.2</v>
      </c>
      <c r="U71">
        <v>734.8</v>
      </c>
      <c r="V71">
        <v>697</v>
      </c>
      <c r="W71">
        <v>734.3</v>
      </c>
      <c r="X71">
        <v>740.1</v>
      </c>
      <c r="Y71">
        <v>33.6</v>
      </c>
      <c r="Z71">
        <v>0</v>
      </c>
      <c r="AA71">
        <v>548</v>
      </c>
      <c r="AB71">
        <v>742.2</v>
      </c>
      <c r="AC71">
        <v>724.2</v>
      </c>
      <c r="AD71">
        <v>658.5</v>
      </c>
      <c r="AE71" s="233">
        <v>711.14499999999998</v>
      </c>
      <c r="AO71" s="10">
        <f>AE71/SurveyHrsIn!AE71</f>
        <v>0.95584005376344083</v>
      </c>
    </row>
    <row r="72" spans="1:41" x14ac:dyDescent="0.25">
      <c r="A72" t="s">
        <v>1</v>
      </c>
      <c r="B72">
        <v>2</v>
      </c>
      <c r="C72">
        <v>62</v>
      </c>
      <c r="F72" s="6"/>
      <c r="G72" s="2"/>
      <c r="H72" s="6">
        <v>711.7</v>
      </c>
      <c r="I72" s="6">
        <v>731</v>
      </c>
      <c r="J72" s="6">
        <v>696</v>
      </c>
      <c r="K72" s="6">
        <v>704</v>
      </c>
      <c r="L72" s="83">
        <v>732.95140000000004</v>
      </c>
      <c r="M72" s="6">
        <v>717</v>
      </c>
      <c r="N72" s="6">
        <v>740</v>
      </c>
      <c r="O72" s="111">
        <v>625</v>
      </c>
      <c r="P72" s="131">
        <v>688.6</v>
      </c>
      <c r="Q72">
        <v>669.6</v>
      </c>
      <c r="R72">
        <v>584.1</v>
      </c>
      <c r="S72">
        <v>744</v>
      </c>
      <c r="T72">
        <v>696.5</v>
      </c>
      <c r="U72">
        <v>720.1</v>
      </c>
      <c r="V72">
        <v>699.8</v>
      </c>
      <c r="W72">
        <v>599.6</v>
      </c>
      <c r="X72">
        <v>738.4</v>
      </c>
      <c r="Y72">
        <v>714.3</v>
      </c>
      <c r="Z72">
        <v>517.70000000000005</v>
      </c>
      <c r="AA72">
        <v>696.6</v>
      </c>
      <c r="AB72">
        <v>741.9</v>
      </c>
      <c r="AC72">
        <v>743</v>
      </c>
      <c r="AD72">
        <v>645.70000000000005</v>
      </c>
      <c r="AE72" s="233">
        <v>709.94420000000002</v>
      </c>
      <c r="AO72" s="10">
        <f>AE72/SurveyHrsIn!AE72</f>
        <v>0.9542260752688172</v>
      </c>
    </row>
    <row r="73" spans="1:41" x14ac:dyDescent="0.25">
      <c r="A73" t="s">
        <v>1</v>
      </c>
      <c r="B73">
        <v>2</v>
      </c>
      <c r="C73">
        <v>63</v>
      </c>
      <c r="F73" s="6"/>
      <c r="G73" s="2"/>
      <c r="H73" s="6">
        <v>715.6</v>
      </c>
      <c r="I73" s="6">
        <v>699.2</v>
      </c>
      <c r="J73" s="6">
        <v>712</v>
      </c>
      <c r="K73" s="6">
        <v>47</v>
      </c>
      <c r="L73" s="83">
        <v>599.01390000000004</v>
      </c>
      <c r="M73" s="6">
        <v>677</v>
      </c>
      <c r="N73" s="6">
        <v>639</v>
      </c>
      <c r="O73" s="111">
        <v>719</v>
      </c>
      <c r="P73" s="131">
        <v>657</v>
      </c>
      <c r="Q73">
        <v>739.5</v>
      </c>
      <c r="R73">
        <v>655.6</v>
      </c>
      <c r="S73">
        <v>743.5</v>
      </c>
      <c r="T73">
        <v>694.9</v>
      </c>
      <c r="U73">
        <v>735.8</v>
      </c>
      <c r="V73">
        <v>698.2</v>
      </c>
      <c r="W73">
        <v>738.9</v>
      </c>
      <c r="X73">
        <v>739.7</v>
      </c>
      <c r="Y73">
        <v>714</v>
      </c>
      <c r="Z73">
        <v>728.9</v>
      </c>
      <c r="AA73">
        <v>703.7</v>
      </c>
      <c r="AB73">
        <v>730.2</v>
      </c>
      <c r="AC73">
        <v>730.5</v>
      </c>
      <c r="AD73">
        <v>654</v>
      </c>
      <c r="AE73" s="233">
        <v>713.36470000000008</v>
      </c>
      <c r="AO73" s="10">
        <f>AE73/SurveyHrsIn!AE73</f>
        <v>0.95882352150537642</v>
      </c>
    </row>
    <row r="74" spans="1:41" x14ac:dyDescent="0.25">
      <c r="A74" t="s">
        <v>1</v>
      </c>
      <c r="B74">
        <v>2</v>
      </c>
      <c r="C74">
        <v>64</v>
      </c>
      <c r="F74" s="6"/>
      <c r="G74" s="2"/>
      <c r="H74" s="6">
        <v>674.5</v>
      </c>
      <c r="I74" s="6">
        <v>696.1</v>
      </c>
      <c r="J74" s="6">
        <v>713</v>
      </c>
      <c r="K74" s="6">
        <v>723</v>
      </c>
      <c r="L74" s="83">
        <v>697.34720000000004</v>
      </c>
      <c r="M74" s="6">
        <v>718</v>
      </c>
      <c r="N74" s="6">
        <v>728</v>
      </c>
      <c r="O74" s="111">
        <v>720</v>
      </c>
      <c r="P74" s="131">
        <v>728.4</v>
      </c>
      <c r="Q74">
        <v>740.4</v>
      </c>
      <c r="R74">
        <v>601.4</v>
      </c>
      <c r="S74">
        <v>689.6</v>
      </c>
      <c r="T74">
        <v>701.1</v>
      </c>
      <c r="U74">
        <f>94.2+580</f>
        <v>674.2</v>
      </c>
      <c r="V74">
        <v>693.3</v>
      </c>
      <c r="W74">
        <v>739</v>
      </c>
      <c r="X74">
        <v>740.8</v>
      </c>
      <c r="Y74">
        <v>699.2</v>
      </c>
      <c r="Z74">
        <v>527</v>
      </c>
      <c r="AA74">
        <v>343.4</v>
      </c>
      <c r="AB74">
        <v>742</v>
      </c>
      <c r="AC74">
        <v>743.8</v>
      </c>
      <c r="AD74">
        <v>656.7</v>
      </c>
      <c r="AE74" s="233">
        <v>712.7645</v>
      </c>
      <c r="AO74" s="10">
        <f>AE74/SurveyHrsIn!AE74</f>
        <v>0.95801680107526876</v>
      </c>
    </row>
    <row r="75" spans="1:41" x14ac:dyDescent="0.25">
      <c r="A75" t="s">
        <v>1</v>
      </c>
      <c r="B75">
        <v>2</v>
      </c>
      <c r="C75">
        <v>65</v>
      </c>
      <c r="F75" s="6"/>
      <c r="G75" s="2"/>
      <c r="H75" s="6">
        <v>688.9</v>
      </c>
      <c r="I75" s="6">
        <v>610.29999999999995</v>
      </c>
      <c r="J75" s="6">
        <v>575</v>
      </c>
      <c r="K75" s="6">
        <v>603</v>
      </c>
      <c r="L75" s="83">
        <v>547.31719999999996</v>
      </c>
      <c r="M75" s="6">
        <v>626</v>
      </c>
      <c r="N75" s="6">
        <v>728</v>
      </c>
      <c r="O75" s="111">
        <v>668</v>
      </c>
      <c r="P75" s="131">
        <v>394.3</v>
      </c>
      <c r="Q75">
        <v>0</v>
      </c>
      <c r="R75">
        <v>388.7</v>
      </c>
      <c r="S75">
        <v>683.2</v>
      </c>
      <c r="T75">
        <v>569.79999999999995</v>
      </c>
      <c r="U75">
        <v>630.4</v>
      </c>
      <c r="V75">
        <v>630</v>
      </c>
      <c r="W75">
        <f>297.8+233+90</f>
        <v>620.79999999999995</v>
      </c>
      <c r="X75">
        <v>628.9</v>
      </c>
      <c r="Y75">
        <v>618.70000000000005</v>
      </c>
      <c r="Z75">
        <v>717.5</v>
      </c>
      <c r="AA75">
        <v>719.1</v>
      </c>
      <c r="AB75">
        <v>743.2</v>
      </c>
      <c r="AC75">
        <v>726.7</v>
      </c>
      <c r="AD75">
        <v>658.2</v>
      </c>
      <c r="AE75" s="233">
        <v>648.65560000000005</v>
      </c>
      <c r="AO75" s="10">
        <f>AE75/SurveyHrsIn!AE75</f>
        <v>0.87184892473118292</v>
      </c>
    </row>
    <row r="76" spans="1:41" x14ac:dyDescent="0.25">
      <c r="A76" t="s">
        <v>1</v>
      </c>
      <c r="B76">
        <v>2</v>
      </c>
      <c r="C76">
        <v>66</v>
      </c>
      <c r="F76" s="6"/>
      <c r="G76" s="2"/>
      <c r="H76" s="6">
        <v>676.6</v>
      </c>
      <c r="I76" s="6">
        <v>636.9</v>
      </c>
      <c r="J76" s="6">
        <v>599</v>
      </c>
      <c r="K76" s="6">
        <v>716</v>
      </c>
      <c r="L76" s="83">
        <v>700.07860000000005</v>
      </c>
      <c r="M76" s="6">
        <v>653</v>
      </c>
      <c r="N76" s="6">
        <v>659</v>
      </c>
      <c r="O76" s="111">
        <v>447</v>
      </c>
      <c r="P76" s="131">
        <v>587.29999999999995</v>
      </c>
      <c r="Q76">
        <v>514.79999999999995</v>
      </c>
      <c r="R76">
        <v>515.4</v>
      </c>
      <c r="S76">
        <v>608.79999999999995</v>
      </c>
      <c r="T76">
        <v>597</v>
      </c>
      <c r="U76">
        <v>645.1</v>
      </c>
      <c r="V76">
        <v>595.4</v>
      </c>
      <c r="W76">
        <v>716.2</v>
      </c>
      <c r="X76">
        <v>683.4</v>
      </c>
      <c r="Y76">
        <v>393.9</v>
      </c>
      <c r="Z76">
        <v>582.79999999999995</v>
      </c>
      <c r="AA76">
        <v>713.6</v>
      </c>
      <c r="AB76">
        <v>737.2</v>
      </c>
      <c r="AC76">
        <v>739.2</v>
      </c>
      <c r="AD76">
        <v>645.5</v>
      </c>
      <c r="AE76" s="233">
        <v>610.65250000000003</v>
      </c>
      <c r="AO76" s="10">
        <f>AE76/SurveyHrsIn!AE76</f>
        <v>0.82076948924731186</v>
      </c>
    </row>
    <row r="77" spans="1:41" x14ac:dyDescent="0.25">
      <c r="A77" t="s">
        <v>1</v>
      </c>
      <c r="B77">
        <v>2</v>
      </c>
      <c r="C77">
        <v>67</v>
      </c>
      <c r="F77" s="6"/>
      <c r="G77" s="2"/>
      <c r="H77" s="6">
        <v>671</v>
      </c>
      <c r="I77" s="6">
        <v>718.2</v>
      </c>
      <c r="J77" s="6">
        <v>706</v>
      </c>
      <c r="K77" s="6">
        <v>734</v>
      </c>
      <c r="L77" s="83">
        <v>733.04190000000006</v>
      </c>
      <c r="M77" s="6">
        <v>718</v>
      </c>
      <c r="N77" s="6">
        <v>645</v>
      </c>
      <c r="O77" s="111">
        <v>718</v>
      </c>
      <c r="P77" s="131">
        <v>717.7</v>
      </c>
      <c r="Q77">
        <v>740.3</v>
      </c>
      <c r="R77">
        <v>646.9</v>
      </c>
      <c r="S77">
        <v>743.5</v>
      </c>
      <c r="T77">
        <v>701.8</v>
      </c>
      <c r="U77">
        <v>738.5</v>
      </c>
      <c r="V77">
        <v>711.8</v>
      </c>
      <c r="W77">
        <v>733</v>
      </c>
      <c r="X77">
        <v>721</v>
      </c>
      <c r="Y77">
        <v>641.79999999999995</v>
      </c>
      <c r="Z77">
        <v>598.5</v>
      </c>
      <c r="AA77">
        <v>412.9</v>
      </c>
      <c r="AB77">
        <v>723.6</v>
      </c>
      <c r="AC77">
        <v>743.5</v>
      </c>
      <c r="AD77">
        <v>641.79999999999995</v>
      </c>
      <c r="AE77" s="233">
        <v>702.9058</v>
      </c>
      <c r="AO77" s="10">
        <f>AE77/SurveyHrsIn!AE77</f>
        <v>0.94476586021505371</v>
      </c>
    </row>
    <row r="78" spans="1:41" x14ac:dyDescent="0.25">
      <c r="A78" t="s">
        <v>1</v>
      </c>
      <c r="B78">
        <v>2</v>
      </c>
      <c r="C78">
        <v>68</v>
      </c>
      <c r="F78" s="6"/>
      <c r="G78" s="2"/>
      <c r="H78" s="6">
        <v>717.2</v>
      </c>
      <c r="I78" s="6">
        <v>742.3</v>
      </c>
      <c r="J78" s="6">
        <v>718</v>
      </c>
      <c r="K78" s="6">
        <v>738</v>
      </c>
      <c r="L78" s="83">
        <v>740.05499999999995</v>
      </c>
      <c r="M78" s="6">
        <v>718</v>
      </c>
      <c r="N78" s="6">
        <v>741</v>
      </c>
      <c r="O78" s="111">
        <v>496</v>
      </c>
      <c r="P78" s="131">
        <v>715.4</v>
      </c>
      <c r="Q78">
        <v>739.7</v>
      </c>
      <c r="R78">
        <v>626.79999999999995</v>
      </c>
      <c r="S78">
        <v>743.9</v>
      </c>
      <c r="T78">
        <v>659</v>
      </c>
      <c r="U78">
        <v>728.6</v>
      </c>
      <c r="V78">
        <v>714.2</v>
      </c>
      <c r="W78">
        <v>678.2</v>
      </c>
      <c r="X78">
        <v>739.5</v>
      </c>
      <c r="Y78">
        <v>713.9</v>
      </c>
      <c r="Z78">
        <f>0.7*SurveyHrsIn!Z78</f>
        <v>520.79999999999995</v>
      </c>
      <c r="AA78">
        <v>662</v>
      </c>
      <c r="AB78">
        <v>714.9</v>
      </c>
      <c r="AC78">
        <v>743.4</v>
      </c>
      <c r="AD78">
        <v>651.79999999999995</v>
      </c>
      <c r="AE78" s="233">
        <v>713.45500000000004</v>
      </c>
      <c r="AO78" s="10">
        <f>AE78/SurveyHrsIn!AE78</f>
        <v>0.95894489247311832</v>
      </c>
    </row>
    <row r="79" spans="1:41" x14ac:dyDescent="0.25">
      <c r="A79" t="s">
        <v>1</v>
      </c>
      <c r="B79">
        <v>2</v>
      </c>
      <c r="C79">
        <v>69</v>
      </c>
      <c r="F79" s="6"/>
      <c r="G79" s="2"/>
      <c r="H79" s="6">
        <v>711.7</v>
      </c>
      <c r="I79" s="6">
        <v>721.8</v>
      </c>
      <c r="J79" s="6">
        <v>684</v>
      </c>
      <c r="K79" s="6">
        <v>737</v>
      </c>
      <c r="L79" s="83">
        <v>737.88390000000004</v>
      </c>
      <c r="M79" s="6">
        <v>719</v>
      </c>
      <c r="N79" s="6">
        <v>741</v>
      </c>
      <c r="O79" s="111">
        <v>616</v>
      </c>
      <c r="P79" s="131">
        <v>620.70000000000005</v>
      </c>
      <c r="Q79">
        <v>739.9</v>
      </c>
      <c r="R79">
        <v>663.8</v>
      </c>
      <c r="S79">
        <v>743.5</v>
      </c>
      <c r="T79">
        <v>644.4</v>
      </c>
      <c r="U79">
        <v>742</v>
      </c>
      <c r="V79">
        <v>695</v>
      </c>
      <c r="W79">
        <v>739.5</v>
      </c>
      <c r="X79">
        <v>727.8</v>
      </c>
      <c r="Y79">
        <v>714.6</v>
      </c>
      <c r="Z79">
        <v>740.5</v>
      </c>
      <c r="AA79">
        <v>537.6</v>
      </c>
      <c r="AB79">
        <v>742.9</v>
      </c>
      <c r="AC79">
        <v>743.5</v>
      </c>
      <c r="AD79">
        <v>655.20000000000005</v>
      </c>
      <c r="AE79" s="233">
        <v>713.15530000000001</v>
      </c>
      <c r="AO79" s="10">
        <f>AE79/SurveyHrsIn!AE79</f>
        <v>0.95854206989247315</v>
      </c>
    </row>
    <row r="80" spans="1:41" x14ac:dyDescent="0.25">
      <c r="A80" t="s">
        <v>1</v>
      </c>
      <c r="B80">
        <v>2</v>
      </c>
      <c r="C80">
        <v>70</v>
      </c>
      <c r="F80" s="6"/>
      <c r="G80" s="2"/>
      <c r="H80" s="6">
        <v>699.7</v>
      </c>
      <c r="I80" s="6">
        <v>229</v>
      </c>
      <c r="J80" s="6">
        <v>717</v>
      </c>
      <c r="K80" s="6">
        <v>737</v>
      </c>
      <c r="L80" s="83">
        <v>738.7672</v>
      </c>
      <c r="M80" s="6">
        <v>711</v>
      </c>
      <c r="N80" s="6">
        <v>724</v>
      </c>
      <c r="O80" s="111">
        <v>670</v>
      </c>
      <c r="P80" s="131">
        <v>578.70000000000005</v>
      </c>
      <c r="Q80">
        <v>740.3</v>
      </c>
      <c r="R80">
        <v>667.7</v>
      </c>
      <c r="S80">
        <v>733.1</v>
      </c>
      <c r="T80">
        <v>697</v>
      </c>
      <c r="U80">
        <v>437.9</v>
      </c>
      <c r="V80">
        <v>219.8</v>
      </c>
      <c r="W80">
        <v>655</v>
      </c>
      <c r="X80">
        <v>698.6</v>
      </c>
      <c r="Y80">
        <v>714.1</v>
      </c>
      <c r="Z80">
        <v>742.1</v>
      </c>
      <c r="AA80">
        <v>711.9</v>
      </c>
      <c r="AB80">
        <v>735</v>
      </c>
      <c r="AC80">
        <v>743.5</v>
      </c>
      <c r="AD80">
        <v>655.6</v>
      </c>
      <c r="AE80" s="233">
        <v>676.26200000000006</v>
      </c>
      <c r="AO80" s="10">
        <f>AE80/SurveyHrsIn!AE80</f>
        <v>0.90895430107526887</v>
      </c>
    </row>
    <row r="81" spans="1:41" x14ac:dyDescent="0.25">
      <c r="A81" t="s">
        <v>1</v>
      </c>
      <c r="B81">
        <v>2</v>
      </c>
      <c r="C81">
        <v>71</v>
      </c>
      <c r="F81" s="6"/>
      <c r="G81" s="2"/>
      <c r="H81" s="6">
        <v>706.4</v>
      </c>
      <c r="I81" s="6">
        <v>720.9</v>
      </c>
      <c r="J81" s="6">
        <v>704</v>
      </c>
      <c r="K81" s="6">
        <v>735</v>
      </c>
      <c r="L81" s="83">
        <v>740.30409999999995</v>
      </c>
      <c r="M81" s="6">
        <v>717</v>
      </c>
      <c r="N81" s="6">
        <v>721</v>
      </c>
      <c r="O81" s="111">
        <v>717</v>
      </c>
      <c r="P81" s="131">
        <v>742.4</v>
      </c>
      <c r="Q81">
        <v>739.5</v>
      </c>
      <c r="R81">
        <v>656.8</v>
      </c>
      <c r="S81">
        <v>743.8</v>
      </c>
      <c r="T81">
        <v>618.20000000000005</v>
      </c>
      <c r="U81">
        <v>739.1</v>
      </c>
      <c r="V81">
        <v>709.1</v>
      </c>
      <c r="W81">
        <v>730.1</v>
      </c>
      <c r="X81">
        <v>735.4</v>
      </c>
      <c r="Y81">
        <v>713.8</v>
      </c>
      <c r="Z81">
        <v>740.7</v>
      </c>
      <c r="AA81">
        <v>693.8</v>
      </c>
      <c r="AB81">
        <v>739.8</v>
      </c>
      <c r="AC81">
        <v>743.2</v>
      </c>
      <c r="AD81">
        <v>652.79999999999995</v>
      </c>
      <c r="AE81" s="233">
        <v>713.40640000000008</v>
      </c>
      <c r="AO81" s="10">
        <f>AE81/SurveyHrsIn!AE81</f>
        <v>0.95887956989247325</v>
      </c>
    </row>
    <row r="82" spans="1:41" x14ac:dyDescent="0.25">
      <c r="A82" t="s">
        <v>1</v>
      </c>
      <c r="B82">
        <v>2</v>
      </c>
      <c r="C82">
        <v>72</v>
      </c>
      <c r="F82" s="6"/>
      <c r="G82" s="2"/>
      <c r="H82" s="6">
        <v>707.1</v>
      </c>
      <c r="I82" s="6">
        <v>724.6</v>
      </c>
      <c r="J82" s="6">
        <v>706</v>
      </c>
      <c r="K82" s="6">
        <v>46</v>
      </c>
      <c r="L82" s="83">
        <v>636.98329999999999</v>
      </c>
      <c r="M82" s="6">
        <v>666</v>
      </c>
      <c r="N82" s="6">
        <v>741</v>
      </c>
      <c r="O82" s="111">
        <v>720</v>
      </c>
      <c r="P82" s="131">
        <v>449.1</v>
      </c>
      <c r="Q82">
        <v>0.4</v>
      </c>
      <c r="R82">
        <v>457.1</v>
      </c>
      <c r="S82">
        <v>660.9</v>
      </c>
      <c r="T82">
        <v>679.9</v>
      </c>
      <c r="U82">
        <v>731.1</v>
      </c>
      <c r="V82">
        <v>695.2</v>
      </c>
      <c r="W82">
        <v>716.2</v>
      </c>
      <c r="X82">
        <v>730</v>
      </c>
      <c r="Y82">
        <v>714.1</v>
      </c>
      <c r="Z82">
        <v>734.4</v>
      </c>
      <c r="AA82">
        <v>698.8</v>
      </c>
      <c r="AB82">
        <v>743</v>
      </c>
      <c r="AC82">
        <v>738.5</v>
      </c>
      <c r="AD82">
        <v>661</v>
      </c>
      <c r="AE82" s="233">
        <v>710.12030000000004</v>
      </c>
      <c r="AO82" s="10">
        <f>AE82/SurveyHrsIn!AE82</f>
        <v>0.95446276881720438</v>
      </c>
    </row>
    <row r="83" spans="1:41" x14ac:dyDescent="0.25">
      <c r="A83" t="s">
        <v>1</v>
      </c>
      <c r="B83">
        <v>2</v>
      </c>
      <c r="C83">
        <v>73</v>
      </c>
      <c r="F83" s="6"/>
      <c r="G83" s="2"/>
      <c r="H83" s="6">
        <v>704.1</v>
      </c>
      <c r="I83" s="6">
        <v>687.6</v>
      </c>
      <c r="J83" s="6">
        <v>709</v>
      </c>
      <c r="K83" s="6">
        <v>731</v>
      </c>
      <c r="L83" s="83">
        <v>733.56529999999998</v>
      </c>
      <c r="M83" s="6">
        <v>710</v>
      </c>
      <c r="N83" s="6">
        <v>691</v>
      </c>
      <c r="O83" s="111">
        <v>676</v>
      </c>
      <c r="P83" s="131">
        <v>632.79999999999995</v>
      </c>
      <c r="Q83">
        <v>703.6</v>
      </c>
      <c r="R83">
        <v>440.2</v>
      </c>
      <c r="S83">
        <v>743.4</v>
      </c>
      <c r="T83">
        <v>239.1</v>
      </c>
      <c r="U83">
        <v>282.60000000000002</v>
      </c>
      <c r="V83">
        <v>708</v>
      </c>
      <c r="W83">
        <v>739.8</v>
      </c>
      <c r="X83">
        <v>735.4</v>
      </c>
      <c r="Y83">
        <v>706.2</v>
      </c>
      <c r="Z83">
        <v>740.7</v>
      </c>
      <c r="AA83">
        <v>703.2</v>
      </c>
      <c r="AB83">
        <v>726.7</v>
      </c>
      <c r="AC83">
        <v>741.1</v>
      </c>
      <c r="AD83">
        <v>657.3</v>
      </c>
      <c r="AE83" s="233">
        <v>711.92420000000004</v>
      </c>
      <c r="AO83" s="10">
        <f>AE83/SurveyHrsIn!AE83</f>
        <v>0.95688736559139786</v>
      </c>
    </row>
    <row r="84" spans="1:41" x14ac:dyDescent="0.25">
      <c r="A84" t="s">
        <v>1</v>
      </c>
      <c r="B84">
        <v>2</v>
      </c>
      <c r="C84">
        <v>74</v>
      </c>
      <c r="F84" s="6"/>
      <c r="G84" s="2"/>
      <c r="H84" s="6">
        <v>711.9</v>
      </c>
      <c r="I84" s="6">
        <v>727.9</v>
      </c>
      <c r="J84" s="6">
        <v>681</v>
      </c>
      <c r="K84" s="6">
        <v>722</v>
      </c>
      <c r="L84" s="83">
        <v>587.827</v>
      </c>
      <c r="M84" s="6">
        <v>718</v>
      </c>
      <c r="N84" s="6">
        <v>740</v>
      </c>
      <c r="O84" s="111">
        <v>674</v>
      </c>
      <c r="P84" s="131">
        <v>725.1</v>
      </c>
      <c r="Q84">
        <v>724</v>
      </c>
      <c r="R84">
        <v>639.5</v>
      </c>
      <c r="S84">
        <v>743.4</v>
      </c>
      <c r="T84">
        <v>690.7</v>
      </c>
      <c r="U84">
        <v>741</v>
      </c>
      <c r="V84">
        <v>712.3</v>
      </c>
      <c r="W84">
        <v>718.2</v>
      </c>
      <c r="X84">
        <v>735.2</v>
      </c>
      <c r="Y84">
        <v>689.5</v>
      </c>
      <c r="Z84">
        <v>730.8</v>
      </c>
      <c r="AA84">
        <v>712.2</v>
      </c>
      <c r="AB84">
        <v>727.1</v>
      </c>
      <c r="AC84">
        <v>737.1</v>
      </c>
      <c r="AD84">
        <v>643.79999999999995</v>
      </c>
      <c r="AE84" s="233">
        <v>705.97890000000007</v>
      </c>
      <c r="AO84" s="10">
        <f>AE84/SurveyHrsIn!AE84</f>
        <v>0.94889637096774204</v>
      </c>
    </row>
    <row r="85" spans="1:41" x14ac:dyDescent="0.25">
      <c r="A85" t="s">
        <v>1</v>
      </c>
      <c r="B85">
        <v>2</v>
      </c>
      <c r="C85">
        <v>75</v>
      </c>
      <c r="F85" s="6"/>
      <c r="G85" s="2"/>
      <c r="H85" s="6">
        <v>532.6</v>
      </c>
      <c r="I85" s="6">
        <v>658.5</v>
      </c>
      <c r="J85" s="6">
        <v>718</v>
      </c>
      <c r="K85" s="6">
        <v>705</v>
      </c>
      <c r="L85" s="83">
        <v>699.48860000000002</v>
      </c>
      <c r="M85" s="6">
        <v>718</v>
      </c>
      <c r="N85" s="6">
        <v>743</v>
      </c>
      <c r="O85" s="111">
        <v>720</v>
      </c>
      <c r="P85" s="131">
        <v>738.5</v>
      </c>
      <c r="Q85">
        <v>740.5</v>
      </c>
      <c r="R85">
        <v>668.2</v>
      </c>
      <c r="S85">
        <v>713.6</v>
      </c>
      <c r="T85">
        <v>566.29999999999995</v>
      </c>
      <c r="U85">
        <v>725</v>
      </c>
      <c r="V85">
        <v>704.9</v>
      </c>
      <c r="W85">
        <v>738.2</v>
      </c>
      <c r="X85">
        <v>739.7</v>
      </c>
      <c r="Y85">
        <v>708.7</v>
      </c>
      <c r="Z85">
        <v>740.4</v>
      </c>
      <c r="AA85">
        <v>698.5</v>
      </c>
      <c r="AB85">
        <v>731</v>
      </c>
      <c r="AC85">
        <v>743.5</v>
      </c>
      <c r="AD85">
        <v>654</v>
      </c>
      <c r="AE85" s="233">
        <v>702.51640000000009</v>
      </c>
      <c r="AO85" s="10">
        <f>AE85/SurveyHrsIn!AE85</f>
        <v>0.94424247311827969</v>
      </c>
    </row>
    <row r="86" spans="1:41" x14ac:dyDescent="0.25">
      <c r="A86" t="s">
        <v>1</v>
      </c>
      <c r="B86">
        <v>2</v>
      </c>
      <c r="C86">
        <v>76</v>
      </c>
      <c r="F86" s="6"/>
      <c r="G86" s="2"/>
      <c r="H86" s="6">
        <v>710.8</v>
      </c>
      <c r="I86" s="6">
        <v>721</v>
      </c>
      <c r="J86" s="6">
        <v>704</v>
      </c>
      <c r="K86" s="6">
        <v>636</v>
      </c>
      <c r="L86" s="83">
        <v>713.34190000000001</v>
      </c>
      <c r="M86" s="6">
        <v>718</v>
      </c>
      <c r="N86" s="6">
        <v>742</v>
      </c>
      <c r="O86" s="111">
        <v>719</v>
      </c>
      <c r="P86" s="131">
        <v>725.4</v>
      </c>
      <c r="Q86">
        <v>740.4</v>
      </c>
      <c r="R86">
        <v>667.4</v>
      </c>
      <c r="S86">
        <v>674.5</v>
      </c>
      <c r="T86">
        <v>693.3</v>
      </c>
      <c r="U86">
        <v>731.5</v>
      </c>
      <c r="V86">
        <v>675.8</v>
      </c>
      <c r="W86">
        <v>733.9</v>
      </c>
      <c r="X86">
        <v>737.6</v>
      </c>
      <c r="Y86">
        <v>714.3</v>
      </c>
      <c r="Z86">
        <v>740.8</v>
      </c>
      <c r="AA86">
        <v>717.4</v>
      </c>
      <c r="AB86">
        <v>736.4</v>
      </c>
      <c r="AC86">
        <v>689.7</v>
      </c>
      <c r="AD86">
        <v>584.79999999999995</v>
      </c>
      <c r="AE86" s="233">
        <v>713.51499999999999</v>
      </c>
      <c r="AO86" s="10">
        <f>AE86/SurveyHrsIn!AE86</f>
        <v>0.95902553763440856</v>
      </c>
    </row>
    <row r="87" spans="1:41" x14ac:dyDescent="0.25">
      <c r="A87" t="s">
        <v>1</v>
      </c>
      <c r="B87">
        <v>2</v>
      </c>
      <c r="C87">
        <v>77</v>
      </c>
      <c r="F87" s="6"/>
      <c r="G87" s="2"/>
      <c r="H87" s="6">
        <v>712.4</v>
      </c>
      <c r="I87" s="6">
        <v>738.8</v>
      </c>
      <c r="J87" s="6">
        <v>674</v>
      </c>
      <c r="K87" s="6">
        <v>684</v>
      </c>
      <c r="L87" s="83">
        <v>736.65830000000005</v>
      </c>
      <c r="M87" s="6">
        <v>696</v>
      </c>
      <c r="N87" s="6">
        <v>743</v>
      </c>
      <c r="O87" s="111">
        <v>715</v>
      </c>
      <c r="P87" s="131">
        <v>685</v>
      </c>
      <c r="Q87">
        <v>635.20000000000005</v>
      </c>
      <c r="R87">
        <v>627.6</v>
      </c>
      <c r="S87">
        <v>730.6</v>
      </c>
      <c r="T87">
        <v>423</v>
      </c>
      <c r="U87">
        <v>645.79999999999995</v>
      </c>
      <c r="V87">
        <v>473.8</v>
      </c>
      <c r="W87">
        <v>455.2</v>
      </c>
      <c r="X87">
        <v>720.6</v>
      </c>
      <c r="Y87">
        <v>713.7</v>
      </c>
      <c r="Z87">
        <v>689.9</v>
      </c>
      <c r="AA87">
        <v>704.7</v>
      </c>
      <c r="AB87">
        <v>735.4</v>
      </c>
      <c r="AC87">
        <v>742.9</v>
      </c>
      <c r="AD87">
        <v>633.29999999999995</v>
      </c>
      <c r="AE87" s="233">
        <v>524.42050000000006</v>
      </c>
      <c r="AO87" s="10">
        <f>AE87/SurveyHrsIn!AE87</f>
        <v>0.70486626344086034</v>
      </c>
    </row>
    <row r="88" spans="1:41" x14ac:dyDescent="0.25">
      <c r="A88" t="s">
        <v>1</v>
      </c>
      <c r="B88">
        <v>2</v>
      </c>
      <c r="C88">
        <v>78</v>
      </c>
      <c r="F88" s="6"/>
      <c r="G88" s="2"/>
      <c r="H88" s="6">
        <v>665</v>
      </c>
      <c r="I88" s="6">
        <v>630.6</v>
      </c>
      <c r="J88" s="6">
        <v>662</v>
      </c>
      <c r="K88" s="6">
        <v>539</v>
      </c>
      <c r="L88" s="83">
        <v>687.87080000000003</v>
      </c>
      <c r="M88" s="6">
        <v>707</v>
      </c>
      <c r="N88" s="6">
        <v>724</v>
      </c>
      <c r="O88" s="111">
        <v>635</v>
      </c>
      <c r="P88" s="131">
        <v>693.6</v>
      </c>
      <c r="Q88">
        <v>673.5</v>
      </c>
      <c r="R88">
        <v>569.1</v>
      </c>
      <c r="S88">
        <v>741.2</v>
      </c>
      <c r="T88">
        <v>655.5</v>
      </c>
      <c r="U88">
        <v>724.4</v>
      </c>
      <c r="V88">
        <v>692.6</v>
      </c>
      <c r="W88">
        <v>710.8</v>
      </c>
      <c r="X88">
        <v>717.2</v>
      </c>
      <c r="Y88">
        <v>713.9</v>
      </c>
      <c r="Z88">
        <v>739</v>
      </c>
      <c r="AA88">
        <v>676.3</v>
      </c>
      <c r="AB88">
        <v>742.4</v>
      </c>
      <c r="AC88">
        <v>737.7</v>
      </c>
      <c r="AD88">
        <v>657</v>
      </c>
      <c r="AE88" s="233">
        <v>708.89420000000007</v>
      </c>
      <c r="AO88" s="10">
        <f>AE88/SurveyHrsIn!AE88</f>
        <v>0.95281478494623661</v>
      </c>
    </row>
    <row r="89" spans="1:41" x14ac:dyDescent="0.25">
      <c r="A89" t="s">
        <v>1</v>
      </c>
      <c r="B89">
        <v>2</v>
      </c>
      <c r="C89">
        <v>79</v>
      </c>
      <c r="F89" s="6"/>
      <c r="G89" s="2"/>
      <c r="H89" s="6">
        <v>689.4</v>
      </c>
      <c r="I89" s="6">
        <v>738.8</v>
      </c>
      <c r="J89" s="6">
        <v>710</v>
      </c>
      <c r="K89" s="6">
        <v>645</v>
      </c>
      <c r="L89" s="83">
        <v>712.45169999999996</v>
      </c>
      <c r="M89" s="6">
        <v>714</v>
      </c>
      <c r="N89" s="6">
        <v>740</v>
      </c>
      <c r="O89" s="111">
        <v>718</v>
      </c>
      <c r="P89" s="131">
        <v>618.1</v>
      </c>
      <c r="Q89">
        <v>715.7</v>
      </c>
      <c r="R89">
        <v>425.1</v>
      </c>
      <c r="S89">
        <v>718.2</v>
      </c>
      <c r="T89">
        <v>632.29999999999995</v>
      </c>
      <c r="U89">
        <v>657.1</v>
      </c>
      <c r="V89">
        <v>119.6</v>
      </c>
      <c r="W89">
        <v>0</v>
      </c>
      <c r="X89">
        <v>0</v>
      </c>
      <c r="Y89">
        <v>0</v>
      </c>
      <c r="Z89">
        <v>0</v>
      </c>
      <c r="AA89">
        <v>675.2</v>
      </c>
      <c r="AB89">
        <v>743.3</v>
      </c>
      <c r="AC89">
        <v>743.9</v>
      </c>
      <c r="AD89">
        <v>654</v>
      </c>
      <c r="AE89" s="233">
        <v>713.08140000000003</v>
      </c>
      <c r="AO89" s="10">
        <f>AE89/SurveyHrsIn!AE89</f>
        <v>0.95844274193548396</v>
      </c>
    </row>
    <row r="90" spans="1:41" x14ac:dyDescent="0.25">
      <c r="A90" t="s">
        <v>1</v>
      </c>
      <c r="B90">
        <v>2</v>
      </c>
      <c r="C90">
        <v>80</v>
      </c>
      <c r="F90" s="6"/>
      <c r="G90" s="2"/>
      <c r="H90" s="6">
        <v>712</v>
      </c>
      <c r="I90" s="6">
        <v>742.4</v>
      </c>
      <c r="J90" s="6">
        <v>718</v>
      </c>
      <c r="K90" s="6">
        <v>694</v>
      </c>
      <c r="L90" s="83">
        <v>740.50639999999999</v>
      </c>
      <c r="M90" s="6">
        <v>718</v>
      </c>
      <c r="N90" s="6">
        <v>743</v>
      </c>
      <c r="O90" s="111">
        <v>682</v>
      </c>
      <c r="P90" s="131">
        <v>593.1</v>
      </c>
      <c r="Q90">
        <v>713.6</v>
      </c>
      <c r="R90">
        <v>663.7</v>
      </c>
      <c r="S90">
        <v>743.5</v>
      </c>
      <c r="T90">
        <v>690.8</v>
      </c>
      <c r="U90">
        <v>740.8</v>
      </c>
      <c r="V90">
        <v>708.3</v>
      </c>
      <c r="W90">
        <v>701.2</v>
      </c>
      <c r="X90">
        <v>739.1</v>
      </c>
      <c r="Y90">
        <v>630.79999999999995</v>
      </c>
      <c r="Z90">
        <v>741.1</v>
      </c>
      <c r="AA90">
        <v>708.3</v>
      </c>
      <c r="AB90">
        <v>743.4</v>
      </c>
      <c r="AC90">
        <v>737.5</v>
      </c>
      <c r="AD90">
        <v>619.6</v>
      </c>
      <c r="AE90" s="233">
        <v>711.05640000000005</v>
      </c>
      <c r="AO90" s="10">
        <f>AE90/SurveyHrsIn!AE90</f>
        <v>0.9557209677419356</v>
      </c>
    </row>
    <row r="91" spans="1:41" x14ac:dyDescent="0.25">
      <c r="A91" t="s">
        <v>1</v>
      </c>
      <c r="B91">
        <v>2</v>
      </c>
      <c r="C91">
        <v>81</v>
      </c>
      <c r="F91" s="6"/>
      <c r="G91" s="2"/>
      <c r="H91" s="6">
        <v>715.3</v>
      </c>
      <c r="I91" s="6">
        <v>742.9</v>
      </c>
      <c r="J91" s="6">
        <v>696</v>
      </c>
      <c r="K91" s="6">
        <v>727</v>
      </c>
      <c r="L91" s="83">
        <v>738.98530000000005</v>
      </c>
      <c r="M91" s="6">
        <v>718</v>
      </c>
      <c r="N91" s="6">
        <v>731</v>
      </c>
      <c r="O91" s="111">
        <v>710</v>
      </c>
      <c r="P91" s="131">
        <v>673.9</v>
      </c>
      <c r="Q91">
        <v>723</v>
      </c>
      <c r="R91">
        <v>581.9</v>
      </c>
      <c r="S91">
        <v>738.4</v>
      </c>
      <c r="T91">
        <v>690.3</v>
      </c>
      <c r="U91">
        <v>719.5</v>
      </c>
      <c r="V91">
        <v>683.9</v>
      </c>
      <c r="W91">
        <v>732.9</v>
      </c>
      <c r="X91">
        <v>716.8</v>
      </c>
      <c r="Y91">
        <v>701.2</v>
      </c>
      <c r="Z91">
        <v>741.3</v>
      </c>
      <c r="AA91">
        <v>714.1</v>
      </c>
      <c r="AB91">
        <v>732.9</v>
      </c>
      <c r="AC91">
        <v>743.4</v>
      </c>
      <c r="AD91">
        <v>653.79999999999995</v>
      </c>
      <c r="AE91" s="233">
        <v>678.52970000000005</v>
      </c>
      <c r="AO91" s="10">
        <f>AE91/SurveyHrsIn!AE91</f>
        <v>0.91200228494623659</v>
      </c>
    </row>
    <row r="92" spans="1:41" x14ac:dyDescent="0.25">
      <c r="A92" t="s">
        <v>1</v>
      </c>
      <c r="B92">
        <v>2</v>
      </c>
      <c r="C92">
        <v>82</v>
      </c>
      <c r="F92" s="6"/>
      <c r="G92" s="2"/>
      <c r="H92" s="6">
        <v>715.1</v>
      </c>
      <c r="I92" s="6">
        <v>737</v>
      </c>
      <c r="J92" s="6">
        <v>696</v>
      </c>
      <c r="K92" s="6">
        <v>739</v>
      </c>
      <c r="L92" s="83">
        <v>115.17440000000001</v>
      </c>
      <c r="M92" s="6">
        <v>347</v>
      </c>
      <c r="N92" s="6">
        <v>734</v>
      </c>
      <c r="O92" s="111">
        <v>172</v>
      </c>
      <c r="P92" s="131">
        <v>711.3</v>
      </c>
      <c r="Q92">
        <v>722.9</v>
      </c>
      <c r="R92">
        <v>656.9</v>
      </c>
      <c r="S92">
        <v>733.9</v>
      </c>
      <c r="T92">
        <v>678.3</v>
      </c>
      <c r="U92">
        <v>712.1</v>
      </c>
      <c r="V92">
        <v>703.7</v>
      </c>
      <c r="W92">
        <v>717.5</v>
      </c>
      <c r="X92">
        <v>683.6</v>
      </c>
      <c r="Y92">
        <v>716.4</v>
      </c>
      <c r="Z92">
        <v>740.9</v>
      </c>
      <c r="AA92">
        <v>710.1</v>
      </c>
      <c r="AB92">
        <v>722.3</v>
      </c>
      <c r="AC92">
        <v>744</v>
      </c>
      <c r="AD92">
        <v>656.2</v>
      </c>
      <c r="AE92" s="233">
        <v>712.16610000000003</v>
      </c>
      <c r="AO92" s="10">
        <f>AE92/SurveyHrsIn!AE92</f>
        <v>0.95721250000000002</v>
      </c>
    </row>
    <row r="93" spans="1:41" x14ac:dyDescent="0.25">
      <c r="A93" t="s">
        <v>1</v>
      </c>
      <c r="B93">
        <v>2</v>
      </c>
      <c r="C93">
        <v>83</v>
      </c>
      <c r="F93" s="6"/>
      <c r="G93" s="2"/>
      <c r="H93" s="6">
        <v>714.9</v>
      </c>
      <c r="I93" s="6">
        <v>742.6</v>
      </c>
      <c r="J93" s="6">
        <v>718</v>
      </c>
      <c r="K93" s="6">
        <v>648</v>
      </c>
      <c r="L93" s="83">
        <v>740.57090000000005</v>
      </c>
      <c r="M93" s="6">
        <v>716</v>
      </c>
      <c r="N93" s="6">
        <v>735</v>
      </c>
      <c r="O93" s="111">
        <v>703</v>
      </c>
      <c r="P93" s="131">
        <v>595.5</v>
      </c>
      <c r="Q93">
        <v>734.9</v>
      </c>
      <c r="R93">
        <v>639</v>
      </c>
      <c r="S93">
        <v>743.7</v>
      </c>
      <c r="T93">
        <v>699.2</v>
      </c>
      <c r="U93">
        <v>743.4</v>
      </c>
      <c r="V93">
        <v>641.5</v>
      </c>
      <c r="W93">
        <v>739.7</v>
      </c>
      <c r="X93">
        <v>60.3</v>
      </c>
      <c r="Y93">
        <v>0</v>
      </c>
      <c r="Z93">
        <v>162.19999999999999</v>
      </c>
      <c r="AA93">
        <v>677.4</v>
      </c>
      <c r="AB93">
        <v>743.2</v>
      </c>
      <c r="AC93">
        <v>743.5</v>
      </c>
      <c r="AD93">
        <v>655.5</v>
      </c>
      <c r="AE93" s="233">
        <v>707.79360000000008</v>
      </c>
      <c r="AO93" s="10">
        <f>AE93/SurveyHrsIn!AE93</f>
        <v>0.95133548387096789</v>
      </c>
    </row>
    <row r="94" spans="1:41" x14ac:dyDescent="0.25">
      <c r="A94" t="s">
        <v>1</v>
      </c>
      <c r="B94">
        <v>2</v>
      </c>
      <c r="C94">
        <v>84</v>
      </c>
      <c r="F94" s="6"/>
      <c r="G94" s="2"/>
      <c r="H94" s="6">
        <v>701.1</v>
      </c>
      <c r="I94" s="6">
        <v>151.19999999999999</v>
      </c>
      <c r="J94" s="6">
        <v>461</v>
      </c>
      <c r="K94" s="6">
        <v>738</v>
      </c>
      <c r="L94" s="83">
        <v>741.63390000000004</v>
      </c>
      <c r="M94" s="6">
        <v>700</v>
      </c>
      <c r="N94" s="6">
        <v>716</v>
      </c>
      <c r="O94" s="111">
        <v>703</v>
      </c>
      <c r="P94" s="131">
        <v>600.20000000000005</v>
      </c>
      <c r="Q94">
        <v>596.6</v>
      </c>
      <c r="R94">
        <v>240.4</v>
      </c>
      <c r="S94">
        <v>743</v>
      </c>
      <c r="T94">
        <v>689.3</v>
      </c>
      <c r="U94">
        <v>735.8</v>
      </c>
      <c r="V94">
        <v>674.2</v>
      </c>
      <c r="W94">
        <v>723.6</v>
      </c>
      <c r="X94">
        <v>646.4</v>
      </c>
      <c r="Y94">
        <v>714.2</v>
      </c>
      <c r="Z94">
        <v>740.6</v>
      </c>
      <c r="AA94">
        <v>712.9</v>
      </c>
      <c r="AB94">
        <v>743.4</v>
      </c>
      <c r="AC94">
        <v>743.5</v>
      </c>
      <c r="AD94">
        <v>652.70000000000005</v>
      </c>
      <c r="AE94" s="233">
        <v>700.36249999999995</v>
      </c>
      <c r="AO94" s="10">
        <f>AE94/SurveyHrsIn!AE94</f>
        <v>0.94134744623655908</v>
      </c>
    </row>
    <row r="95" spans="1:41" x14ac:dyDescent="0.25">
      <c r="A95" t="s">
        <v>1</v>
      </c>
      <c r="B95">
        <v>2</v>
      </c>
      <c r="C95">
        <v>85</v>
      </c>
      <c r="F95" s="6"/>
      <c r="G95" s="2"/>
      <c r="H95" s="6">
        <v>574.5</v>
      </c>
      <c r="I95" s="6">
        <v>654.1</v>
      </c>
      <c r="J95" s="6">
        <v>663</v>
      </c>
      <c r="K95" s="6">
        <v>719</v>
      </c>
      <c r="L95" s="83">
        <v>599.85640000000001</v>
      </c>
      <c r="M95" s="6">
        <v>716</v>
      </c>
      <c r="N95" s="6">
        <v>743</v>
      </c>
      <c r="O95" s="111">
        <v>715</v>
      </c>
      <c r="P95" s="131">
        <v>724.3</v>
      </c>
      <c r="Q95">
        <v>356.2</v>
      </c>
      <c r="R95">
        <v>251.1</v>
      </c>
      <c r="S95">
        <v>725.7</v>
      </c>
      <c r="T95">
        <v>651</v>
      </c>
      <c r="U95">
        <v>730.1</v>
      </c>
      <c r="V95">
        <v>325.7</v>
      </c>
      <c r="W95">
        <v>220.8</v>
      </c>
      <c r="X95">
        <v>739</v>
      </c>
      <c r="Y95">
        <v>705.5</v>
      </c>
      <c r="Z95">
        <v>698.5</v>
      </c>
      <c r="AA95">
        <v>714</v>
      </c>
      <c r="AB95">
        <v>734.4</v>
      </c>
      <c r="AC95">
        <v>743.9</v>
      </c>
      <c r="AD95">
        <v>638.9</v>
      </c>
      <c r="AE95" s="233">
        <v>678.45920000000001</v>
      </c>
      <c r="AO95" s="10">
        <f>AE95/SurveyHrsIn!AE95</f>
        <v>0.9119075268817205</v>
      </c>
    </row>
    <row r="96" spans="1:41" x14ac:dyDescent="0.25">
      <c r="A96" t="s">
        <v>1</v>
      </c>
      <c r="B96">
        <v>2</v>
      </c>
      <c r="C96">
        <v>86</v>
      </c>
      <c r="F96" s="6"/>
      <c r="G96" s="2"/>
      <c r="H96" s="6">
        <v>716</v>
      </c>
      <c r="I96" s="6">
        <v>736.6</v>
      </c>
      <c r="J96" s="6">
        <v>700</v>
      </c>
      <c r="K96" s="6">
        <v>738</v>
      </c>
      <c r="L96" s="83">
        <v>740.9316</v>
      </c>
      <c r="M96" s="6">
        <v>719</v>
      </c>
      <c r="N96" s="6">
        <v>590</v>
      </c>
      <c r="O96" s="111">
        <v>667</v>
      </c>
      <c r="P96" s="131">
        <v>723.6</v>
      </c>
      <c r="Q96">
        <v>715</v>
      </c>
      <c r="R96">
        <v>544.5</v>
      </c>
      <c r="S96">
        <v>702.3</v>
      </c>
      <c r="T96">
        <v>673.2</v>
      </c>
      <c r="U96">
        <v>742.8</v>
      </c>
      <c r="V96">
        <v>599.20000000000005</v>
      </c>
      <c r="W96">
        <v>699.7</v>
      </c>
      <c r="X96">
        <v>692.4</v>
      </c>
      <c r="Y96">
        <v>707.6</v>
      </c>
      <c r="Z96">
        <v>723.7</v>
      </c>
      <c r="AA96">
        <v>708.4</v>
      </c>
      <c r="AB96">
        <v>683.8</v>
      </c>
      <c r="AC96">
        <v>737.3</v>
      </c>
      <c r="AD96">
        <v>658.2</v>
      </c>
      <c r="AE96" s="233">
        <v>700.8528</v>
      </c>
      <c r="AO96" s="10">
        <f>AE96/SurveyHrsIn!AE96</f>
        <v>0.9420064516129032</v>
      </c>
    </row>
    <row r="97" spans="1:41" x14ac:dyDescent="0.25">
      <c r="A97" t="s">
        <v>1</v>
      </c>
      <c r="B97">
        <v>2</v>
      </c>
      <c r="C97">
        <v>87</v>
      </c>
      <c r="F97" s="6"/>
      <c r="G97" s="2"/>
      <c r="H97" s="6">
        <v>700.1</v>
      </c>
      <c r="I97" s="6">
        <v>742.8</v>
      </c>
      <c r="J97" s="6">
        <v>687</v>
      </c>
      <c r="K97" s="6">
        <v>719</v>
      </c>
      <c r="L97" s="83">
        <v>719.6703</v>
      </c>
      <c r="M97" s="6">
        <v>681</v>
      </c>
      <c r="N97" s="6">
        <v>712</v>
      </c>
      <c r="O97" s="111">
        <v>575</v>
      </c>
      <c r="P97" s="131">
        <v>686.7</v>
      </c>
      <c r="Q97">
        <v>699.2</v>
      </c>
      <c r="R97">
        <v>606.1</v>
      </c>
      <c r="S97">
        <v>743.5</v>
      </c>
      <c r="T97">
        <v>612.5</v>
      </c>
      <c r="U97">
        <v>737.6</v>
      </c>
      <c r="V97">
        <v>697.1</v>
      </c>
      <c r="W97">
        <v>720.9</v>
      </c>
      <c r="X97">
        <v>730.2</v>
      </c>
      <c r="Y97">
        <v>710.4</v>
      </c>
      <c r="Z97">
        <v>739</v>
      </c>
      <c r="AA97">
        <v>702.7</v>
      </c>
      <c r="AB97">
        <v>708.7</v>
      </c>
      <c r="AC97">
        <v>715.8</v>
      </c>
      <c r="AD97">
        <v>635.79999999999995</v>
      </c>
      <c r="AE97" s="233">
        <v>671.47860000000003</v>
      </c>
      <c r="AO97" s="10">
        <f>AE97/SurveyHrsIn!AE97</f>
        <v>0.90252500000000002</v>
      </c>
    </row>
    <row r="98" spans="1:41" x14ac:dyDescent="0.25">
      <c r="A98" t="s">
        <v>1</v>
      </c>
      <c r="B98">
        <v>2</v>
      </c>
      <c r="C98">
        <v>88</v>
      </c>
      <c r="F98" s="6"/>
      <c r="G98" s="2"/>
      <c r="H98" s="6">
        <v>711.6</v>
      </c>
      <c r="I98" s="6">
        <v>727.4</v>
      </c>
      <c r="J98" s="6">
        <v>695</v>
      </c>
      <c r="K98" s="6">
        <v>732</v>
      </c>
      <c r="L98" s="83">
        <v>738.27809999999999</v>
      </c>
      <c r="M98" s="6">
        <v>719</v>
      </c>
      <c r="N98" s="6">
        <v>739</v>
      </c>
      <c r="O98" s="111">
        <v>701</v>
      </c>
      <c r="P98" s="131">
        <v>702</v>
      </c>
      <c r="Q98">
        <v>712.7</v>
      </c>
      <c r="R98">
        <v>667.5</v>
      </c>
      <c r="S98">
        <v>743.6</v>
      </c>
      <c r="T98">
        <v>686.2</v>
      </c>
      <c r="U98">
        <v>739.9</v>
      </c>
      <c r="V98">
        <v>655</v>
      </c>
      <c r="W98">
        <v>702.6</v>
      </c>
      <c r="X98">
        <v>739.9</v>
      </c>
      <c r="Y98">
        <v>713.6</v>
      </c>
      <c r="Z98">
        <v>732.1</v>
      </c>
      <c r="AA98">
        <v>719.3</v>
      </c>
      <c r="AB98">
        <v>727.3</v>
      </c>
      <c r="AC98">
        <v>737.2</v>
      </c>
      <c r="AD98">
        <v>658</v>
      </c>
      <c r="AE98" s="174">
        <f>AVERAGE(AE95:AE97,AE99:AE101)</f>
        <v>696.69171666666671</v>
      </c>
      <c r="AO98" s="10">
        <f>AE98/SurveyHrsIn!AE98</f>
        <v>0.9364135976702509</v>
      </c>
    </row>
    <row r="99" spans="1:41" x14ac:dyDescent="0.25">
      <c r="A99" t="s">
        <v>1</v>
      </c>
      <c r="B99">
        <v>2</v>
      </c>
      <c r="C99">
        <v>89</v>
      </c>
      <c r="F99" s="6"/>
      <c r="G99" s="2"/>
      <c r="H99" s="6">
        <v>715.8</v>
      </c>
      <c r="I99" s="6">
        <v>688.5</v>
      </c>
      <c r="J99" s="6">
        <v>659</v>
      </c>
      <c r="K99" s="6">
        <v>646</v>
      </c>
      <c r="L99" s="83">
        <v>673.202</v>
      </c>
      <c r="M99" s="6">
        <v>704</v>
      </c>
      <c r="N99" s="6">
        <v>741</v>
      </c>
      <c r="O99" s="111">
        <v>720</v>
      </c>
      <c r="P99" s="131">
        <v>310</v>
      </c>
      <c r="Q99">
        <v>0</v>
      </c>
      <c r="R99">
        <v>0</v>
      </c>
      <c r="S99">
        <v>0</v>
      </c>
      <c r="T99">
        <v>0</v>
      </c>
      <c r="U99">
        <v>384.3</v>
      </c>
      <c r="V99">
        <v>692.1</v>
      </c>
      <c r="W99">
        <v>694.9</v>
      </c>
      <c r="X99">
        <v>704.7</v>
      </c>
      <c r="Y99">
        <v>715.2</v>
      </c>
      <c r="Z99">
        <v>740.3</v>
      </c>
      <c r="AA99">
        <v>584.9</v>
      </c>
      <c r="AB99">
        <v>727.9</v>
      </c>
      <c r="AC99">
        <v>743.5</v>
      </c>
      <c r="AD99">
        <v>657.2</v>
      </c>
      <c r="AE99" s="233">
        <v>710.0222</v>
      </c>
      <c r="AO99" s="10">
        <f>AE99/SurveyHrsIn!AE99</f>
        <v>0.95433091397849457</v>
      </c>
    </row>
    <row r="100" spans="1:41" x14ac:dyDescent="0.25">
      <c r="A100" t="s">
        <v>1</v>
      </c>
      <c r="B100">
        <v>2</v>
      </c>
      <c r="C100">
        <v>90</v>
      </c>
      <c r="F100" s="6"/>
      <c r="G100" s="2"/>
      <c r="H100" s="6">
        <v>716.6</v>
      </c>
      <c r="I100" s="6">
        <v>721.9</v>
      </c>
      <c r="J100" s="6">
        <v>712</v>
      </c>
      <c r="K100" s="6">
        <v>646</v>
      </c>
      <c r="L100" s="83">
        <v>414.66829999999999</v>
      </c>
      <c r="M100" s="6">
        <v>715</v>
      </c>
      <c r="N100" s="6">
        <v>743</v>
      </c>
      <c r="O100" s="111">
        <v>720</v>
      </c>
      <c r="P100" s="131">
        <v>660.2</v>
      </c>
      <c r="Q100">
        <v>641.70000000000005</v>
      </c>
      <c r="R100">
        <v>588.29999999999995</v>
      </c>
      <c r="S100">
        <v>742.9</v>
      </c>
      <c r="T100">
        <v>634.1</v>
      </c>
      <c r="U100">
        <v>742.3</v>
      </c>
      <c r="V100">
        <v>713.8</v>
      </c>
      <c r="W100">
        <v>739.4</v>
      </c>
      <c r="X100">
        <v>739.1</v>
      </c>
      <c r="Y100">
        <v>714.8</v>
      </c>
      <c r="Z100">
        <v>738.2</v>
      </c>
      <c r="AA100">
        <v>719.5</v>
      </c>
      <c r="AB100">
        <v>729.7</v>
      </c>
      <c r="AC100">
        <v>590.9</v>
      </c>
      <c r="AD100">
        <v>649.29999999999995</v>
      </c>
      <c r="AE100" s="233">
        <v>708.82249999999999</v>
      </c>
      <c r="AO100" s="10">
        <f>AE100/SurveyHrsIn!AE100</f>
        <v>0.95271841397849466</v>
      </c>
    </row>
    <row r="101" spans="1:41" x14ac:dyDescent="0.25">
      <c r="A101" t="s">
        <v>1</v>
      </c>
      <c r="B101">
        <v>2</v>
      </c>
      <c r="C101">
        <v>91</v>
      </c>
      <c r="F101" s="6"/>
      <c r="G101" s="2"/>
      <c r="H101" s="6">
        <v>716.3</v>
      </c>
      <c r="I101" s="6">
        <v>717</v>
      </c>
      <c r="J101" s="6">
        <v>535</v>
      </c>
      <c r="K101" s="6">
        <v>722</v>
      </c>
      <c r="L101" s="83">
        <v>726.7441</v>
      </c>
      <c r="M101" s="6">
        <v>708</v>
      </c>
      <c r="N101" s="6">
        <v>738</v>
      </c>
      <c r="O101" s="111">
        <v>694</v>
      </c>
      <c r="P101" s="131">
        <v>705.4</v>
      </c>
      <c r="Q101">
        <v>740.2</v>
      </c>
      <c r="R101">
        <v>654.70000000000005</v>
      </c>
      <c r="S101">
        <v>743.3</v>
      </c>
      <c r="T101">
        <v>684.1</v>
      </c>
      <c r="U101">
        <v>742.4</v>
      </c>
      <c r="V101">
        <v>707.6</v>
      </c>
      <c r="W101">
        <v>736.1</v>
      </c>
      <c r="X101">
        <v>738.9</v>
      </c>
      <c r="Y101">
        <v>714.6</v>
      </c>
      <c r="Z101">
        <v>717.1</v>
      </c>
      <c r="AA101">
        <v>708.2</v>
      </c>
      <c r="AB101">
        <v>738</v>
      </c>
      <c r="AC101">
        <v>742.6</v>
      </c>
      <c r="AD101">
        <v>649.70000000000005</v>
      </c>
      <c r="AE101" s="233">
        <v>710.51499999999999</v>
      </c>
      <c r="AO101" s="10">
        <f>AE101/SurveyHrsIn!AE101</f>
        <v>0.95499327956989244</v>
      </c>
    </row>
    <row r="102" spans="1:41" x14ac:dyDescent="0.25">
      <c r="A102" t="s">
        <v>1</v>
      </c>
      <c r="B102">
        <v>2</v>
      </c>
      <c r="C102">
        <v>92</v>
      </c>
      <c r="F102" s="6"/>
      <c r="G102" s="2"/>
      <c r="H102" s="6">
        <v>716.9</v>
      </c>
      <c r="I102" s="6">
        <v>742.5</v>
      </c>
      <c r="J102" s="6">
        <v>696</v>
      </c>
      <c r="K102" s="6">
        <v>717</v>
      </c>
      <c r="L102" s="83">
        <v>736.17690000000005</v>
      </c>
      <c r="M102" s="6">
        <v>713</v>
      </c>
      <c r="N102" s="6">
        <v>671</v>
      </c>
      <c r="O102" s="111">
        <v>638</v>
      </c>
      <c r="P102" s="131">
        <v>717.8</v>
      </c>
      <c r="Q102">
        <v>734.7</v>
      </c>
      <c r="R102">
        <v>649.29999999999995</v>
      </c>
      <c r="S102">
        <v>743.8</v>
      </c>
      <c r="T102">
        <v>706.4</v>
      </c>
      <c r="U102">
        <v>739.5</v>
      </c>
      <c r="V102">
        <v>705.1</v>
      </c>
      <c r="W102">
        <v>732.5</v>
      </c>
      <c r="X102">
        <v>735.2</v>
      </c>
      <c r="Y102">
        <v>715.5</v>
      </c>
      <c r="Z102">
        <v>735.6</v>
      </c>
      <c r="AA102">
        <v>710.9</v>
      </c>
      <c r="AB102">
        <v>721</v>
      </c>
      <c r="AC102">
        <v>732.2</v>
      </c>
      <c r="AD102">
        <v>657.4</v>
      </c>
      <c r="AE102" s="233">
        <v>694.51</v>
      </c>
      <c r="AO102" s="10">
        <f>AE102/SurveyHrsIn!AE102</f>
        <v>0.93348118279569892</v>
      </c>
    </row>
    <row r="103" spans="1:41" x14ac:dyDescent="0.25">
      <c r="A103" t="s">
        <v>1</v>
      </c>
      <c r="B103">
        <v>2</v>
      </c>
      <c r="C103">
        <v>93</v>
      </c>
      <c r="F103" s="6"/>
      <c r="G103" s="2"/>
      <c r="H103" s="6">
        <v>717.3</v>
      </c>
      <c r="I103" s="6">
        <v>742.2</v>
      </c>
      <c r="J103" s="6">
        <v>710</v>
      </c>
      <c r="K103" s="6">
        <v>731</v>
      </c>
      <c r="L103" s="83">
        <v>687.68970000000002</v>
      </c>
      <c r="M103" s="6">
        <v>707</v>
      </c>
      <c r="N103" s="6">
        <v>727</v>
      </c>
      <c r="O103" s="111">
        <v>696</v>
      </c>
      <c r="P103" s="131">
        <v>720.8</v>
      </c>
      <c r="Q103">
        <v>716</v>
      </c>
      <c r="R103">
        <v>551.29999999999995</v>
      </c>
      <c r="S103">
        <v>743.9</v>
      </c>
      <c r="T103">
        <v>701.2</v>
      </c>
      <c r="U103">
        <v>726.3</v>
      </c>
      <c r="V103">
        <v>663.1</v>
      </c>
      <c r="W103">
        <v>719.4</v>
      </c>
      <c r="X103">
        <v>728.9</v>
      </c>
      <c r="Y103">
        <v>666.5</v>
      </c>
      <c r="Z103">
        <v>702.7</v>
      </c>
      <c r="AA103">
        <v>707.6</v>
      </c>
      <c r="AB103">
        <v>733.8</v>
      </c>
      <c r="AC103">
        <v>517.4</v>
      </c>
      <c r="AD103">
        <v>646.79999999999995</v>
      </c>
      <c r="AE103" s="233">
        <v>703.19270000000006</v>
      </c>
      <c r="AO103" s="10">
        <f>AE103/SurveyHrsIn!AE103</f>
        <v>0.94515147849462378</v>
      </c>
    </row>
    <row r="104" spans="1:41" x14ac:dyDescent="0.25">
      <c r="A104" t="s">
        <v>1</v>
      </c>
      <c r="B104">
        <v>2</v>
      </c>
      <c r="C104">
        <v>94</v>
      </c>
      <c r="F104" s="6"/>
      <c r="G104" s="2"/>
      <c r="H104" s="6">
        <v>708.9</v>
      </c>
      <c r="I104" s="6">
        <v>705</v>
      </c>
      <c r="J104" s="6">
        <v>695</v>
      </c>
      <c r="K104" s="6">
        <v>738</v>
      </c>
      <c r="L104" s="83">
        <v>739.37249999999995</v>
      </c>
      <c r="M104" s="6">
        <v>715</v>
      </c>
      <c r="N104" s="6">
        <v>743</v>
      </c>
      <c r="O104" s="111">
        <v>700</v>
      </c>
      <c r="P104" s="131">
        <v>727.4</v>
      </c>
      <c r="Q104">
        <v>728.7</v>
      </c>
      <c r="R104">
        <v>653.1</v>
      </c>
      <c r="S104">
        <v>742.9</v>
      </c>
      <c r="T104">
        <v>704.9</v>
      </c>
      <c r="U104">
        <v>726.3</v>
      </c>
      <c r="V104">
        <v>508.1</v>
      </c>
      <c r="W104">
        <v>459</v>
      </c>
      <c r="X104">
        <v>735</v>
      </c>
      <c r="Y104">
        <v>707.3</v>
      </c>
      <c r="Z104">
        <v>732.4</v>
      </c>
      <c r="AA104">
        <v>718.5</v>
      </c>
      <c r="AB104">
        <v>735.6</v>
      </c>
      <c r="AC104">
        <v>743.3</v>
      </c>
      <c r="AD104">
        <v>655.8</v>
      </c>
      <c r="AE104" s="233">
        <v>712.83780000000002</v>
      </c>
      <c r="AO104" s="10">
        <f>AE104/SurveyHrsIn!AE104</f>
        <v>0.95811532258064513</v>
      </c>
    </row>
    <row r="105" spans="1:41" x14ac:dyDescent="0.25">
      <c r="A105" t="s">
        <v>1</v>
      </c>
      <c r="B105">
        <v>2</v>
      </c>
      <c r="C105">
        <v>95</v>
      </c>
      <c r="F105" s="6"/>
      <c r="G105" s="2"/>
      <c r="H105" s="6">
        <v>716.7</v>
      </c>
      <c r="I105" s="6">
        <v>732.5</v>
      </c>
      <c r="J105" s="6">
        <v>696</v>
      </c>
      <c r="K105" s="6">
        <v>737</v>
      </c>
      <c r="L105" s="83">
        <v>724.98860000000002</v>
      </c>
      <c r="M105" s="6">
        <v>679</v>
      </c>
      <c r="N105" s="6">
        <v>724</v>
      </c>
      <c r="O105" s="111">
        <v>656</v>
      </c>
      <c r="P105" s="131">
        <v>721.3</v>
      </c>
      <c r="Q105">
        <v>669.1</v>
      </c>
      <c r="R105">
        <v>493.6</v>
      </c>
      <c r="S105">
        <v>707</v>
      </c>
      <c r="T105">
        <v>613.20000000000005</v>
      </c>
      <c r="U105">
        <v>538.1</v>
      </c>
      <c r="V105">
        <v>688.6</v>
      </c>
      <c r="W105">
        <v>127.9</v>
      </c>
      <c r="X105">
        <v>0</v>
      </c>
      <c r="Y105">
        <v>0</v>
      </c>
      <c r="Z105">
        <v>0.1</v>
      </c>
      <c r="AA105">
        <v>0</v>
      </c>
      <c r="AB105">
        <v>0</v>
      </c>
      <c r="AC105">
        <v>297.5</v>
      </c>
      <c r="AD105">
        <v>655.5</v>
      </c>
      <c r="AE105" s="233">
        <v>707.57</v>
      </c>
      <c r="AO105" s="10">
        <f>AE105/SurveyHrsIn!AE105</f>
        <v>0.95103494623655915</v>
      </c>
    </row>
    <row r="106" spans="1:41" x14ac:dyDescent="0.25">
      <c r="A106" t="s">
        <v>1</v>
      </c>
      <c r="B106">
        <v>2</v>
      </c>
      <c r="C106">
        <v>96</v>
      </c>
      <c r="F106" s="6"/>
      <c r="G106" s="2"/>
      <c r="H106" s="6">
        <v>716.8</v>
      </c>
      <c r="I106" s="6">
        <v>555.5</v>
      </c>
      <c r="J106" s="6">
        <v>706</v>
      </c>
      <c r="K106" s="6">
        <v>421</v>
      </c>
      <c r="L106" s="83">
        <v>484.35059999999999</v>
      </c>
      <c r="M106" s="6">
        <v>698</v>
      </c>
      <c r="N106" s="6">
        <v>743</v>
      </c>
      <c r="O106" s="111">
        <v>676</v>
      </c>
      <c r="P106" s="131">
        <v>506.3</v>
      </c>
      <c r="Q106">
        <v>724.6</v>
      </c>
      <c r="R106">
        <v>667.8</v>
      </c>
      <c r="S106">
        <v>744</v>
      </c>
      <c r="T106">
        <v>703.3</v>
      </c>
      <c r="U106">
        <v>715.4</v>
      </c>
      <c r="V106">
        <v>708</v>
      </c>
      <c r="W106">
        <v>598.79999999999995</v>
      </c>
      <c r="X106">
        <v>0</v>
      </c>
      <c r="Y106">
        <v>5</v>
      </c>
      <c r="Z106">
        <v>649.1</v>
      </c>
      <c r="AA106">
        <v>719.1</v>
      </c>
      <c r="AB106">
        <v>737.6</v>
      </c>
      <c r="AC106">
        <v>743.6</v>
      </c>
      <c r="AD106">
        <v>650.70000000000005</v>
      </c>
      <c r="AE106" s="233">
        <v>706.00250000000005</v>
      </c>
      <c r="AO106" s="10">
        <f>AE106/SurveyHrsIn!AE106</f>
        <v>0.9489280913978495</v>
      </c>
    </row>
    <row r="107" spans="1:41" x14ac:dyDescent="0.25">
      <c r="A107" t="s">
        <v>1</v>
      </c>
      <c r="B107">
        <v>2</v>
      </c>
      <c r="C107">
        <v>97</v>
      </c>
      <c r="F107" s="6"/>
      <c r="G107" s="2"/>
      <c r="H107" s="6">
        <v>700</v>
      </c>
      <c r="I107" s="6">
        <v>728.8</v>
      </c>
      <c r="J107" s="6">
        <v>703</v>
      </c>
      <c r="K107" s="6">
        <v>672</v>
      </c>
      <c r="L107" s="83">
        <v>706.76059999999995</v>
      </c>
      <c r="M107" s="6">
        <v>715</v>
      </c>
      <c r="N107" s="6">
        <v>713</v>
      </c>
      <c r="O107" s="111">
        <v>712</v>
      </c>
      <c r="P107" s="131">
        <v>704.4</v>
      </c>
      <c r="Q107">
        <v>703.1</v>
      </c>
      <c r="R107">
        <v>460.7</v>
      </c>
      <c r="S107">
        <v>712.2</v>
      </c>
      <c r="T107">
        <v>705.8</v>
      </c>
      <c r="U107">
        <v>734.9</v>
      </c>
      <c r="V107">
        <v>426.9</v>
      </c>
      <c r="W107">
        <v>15.1</v>
      </c>
      <c r="X107">
        <v>739.2</v>
      </c>
      <c r="Y107">
        <v>714.8</v>
      </c>
      <c r="Z107">
        <v>742.6</v>
      </c>
      <c r="AA107">
        <v>719.5</v>
      </c>
      <c r="AB107">
        <v>739.6</v>
      </c>
      <c r="AC107">
        <v>743.5</v>
      </c>
      <c r="AD107">
        <v>647.79999999999995</v>
      </c>
      <c r="AE107" s="233">
        <v>711.25220000000002</v>
      </c>
      <c r="AO107" s="10">
        <f>AE107/SurveyHrsIn!AE107</f>
        <v>0.95598413978494623</v>
      </c>
    </row>
    <row r="108" spans="1:41" x14ac:dyDescent="0.25">
      <c r="A108" t="s">
        <v>1</v>
      </c>
      <c r="B108">
        <v>2</v>
      </c>
      <c r="C108">
        <v>98</v>
      </c>
      <c r="F108" s="6"/>
      <c r="G108" s="2"/>
      <c r="H108" s="6">
        <v>702.8</v>
      </c>
      <c r="I108" s="6">
        <v>694.1</v>
      </c>
      <c r="J108" s="6">
        <v>563</v>
      </c>
      <c r="K108" s="6">
        <v>730</v>
      </c>
      <c r="L108" s="83">
        <v>456.4622</v>
      </c>
      <c r="M108" s="6">
        <v>711</v>
      </c>
      <c r="N108" s="6">
        <v>742</v>
      </c>
      <c r="O108" s="111">
        <v>703</v>
      </c>
      <c r="P108" s="131">
        <v>743.4</v>
      </c>
      <c r="Q108">
        <v>397.9</v>
      </c>
      <c r="R108">
        <v>667.3</v>
      </c>
      <c r="S108">
        <v>742.4</v>
      </c>
      <c r="T108">
        <v>687</v>
      </c>
      <c r="U108">
        <v>511.9</v>
      </c>
      <c r="V108">
        <v>712</v>
      </c>
      <c r="W108">
        <v>668</v>
      </c>
      <c r="X108">
        <v>676.9</v>
      </c>
      <c r="Y108">
        <v>695.9</v>
      </c>
      <c r="Z108">
        <v>742.2</v>
      </c>
      <c r="AA108">
        <v>719.1</v>
      </c>
      <c r="AB108">
        <v>734.7</v>
      </c>
      <c r="AC108">
        <v>738.6</v>
      </c>
      <c r="AD108">
        <v>654.79999999999995</v>
      </c>
      <c r="AE108" s="233">
        <v>711.37530000000004</v>
      </c>
      <c r="AO108" s="10">
        <f>AE108/SurveyHrsIn!AE108</f>
        <v>0.95614959677419364</v>
      </c>
    </row>
    <row r="109" spans="1:41" x14ac:dyDescent="0.25">
      <c r="A109" t="s">
        <v>1</v>
      </c>
      <c r="B109">
        <v>2</v>
      </c>
      <c r="C109">
        <v>99</v>
      </c>
      <c r="F109" s="6"/>
      <c r="G109" s="2"/>
      <c r="H109" s="6">
        <v>715.2</v>
      </c>
      <c r="I109" s="6">
        <v>720.4</v>
      </c>
      <c r="J109" s="6">
        <v>705</v>
      </c>
      <c r="K109" s="6">
        <v>718</v>
      </c>
      <c r="L109" s="83">
        <v>736.14250000000004</v>
      </c>
      <c r="M109" s="6">
        <v>706</v>
      </c>
      <c r="N109" s="6">
        <v>714</v>
      </c>
      <c r="O109" s="111">
        <v>714</v>
      </c>
      <c r="P109" s="131">
        <v>726.6</v>
      </c>
      <c r="Q109">
        <v>211.9</v>
      </c>
      <c r="R109">
        <v>580.1</v>
      </c>
      <c r="S109">
        <v>739.2</v>
      </c>
      <c r="T109">
        <v>699.8</v>
      </c>
      <c r="U109">
        <v>738.4</v>
      </c>
      <c r="V109">
        <v>703.9</v>
      </c>
      <c r="W109">
        <v>736.3</v>
      </c>
      <c r="X109">
        <v>738.6</v>
      </c>
      <c r="Y109">
        <v>715.4</v>
      </c>
      <c r="Z109">
        <v>619.6</v>
      </c>
      <c r="AA109">
        <v>716.7</v>
      </c>
      <c r="AB109">
        <v>742.9</v>
      </c>
      <c r="AC109">
        <v>725.5</v>
      </c>
      <c r="AD109">
        <v>647</v>
      </c>
      <c r="AE109" s="233">
        <v>694.86860000000001</v>
      </c>
      <c r="AO109" s="10">
        <f>AE109/SurveyHrsIn!AE109</f>
        <v>0.93396317204301083</v>
      </c>
    </row>
    <row r="110" spans="1:41" x14ac:dyDescent="0.25">
      <c r="A110" t="s">
        <v>1</v>
      </c>
      <c r="B110">
        <v>2</v>
      </c>
      <c r="C110">
        <v>100</v>
      </c>
      <c r="F110" s="6"/>
      <c r="G110" s="2"/>
      <c r="H110" s="6">
        <v>716.8</v>
      </c>
      <c r="I110" s="6">
        <v>737.3</v>
      </c>
      <c r="J110" s="6">
        <v>703</v>
      </c>
      <c r="K110" s="6">
        <v>739</v>
      </c>
      <c r="L110" s="83">
        <v>740.73249999999996</v>
      </c>
      <c r="M110" s="6">
        <v>697</v>
      </c>
      <c r="N110" s="6">
        <v>737</v>
      </c>
      <c r="O110" s="111">
        <v>707</v>
      </c>
      <c r="P110" s="131">
        <v>612.9</v>
      </c>
      <c r="Q110">
        <v>739.9</v>
      </c>
      <c r="R110">
        <v>592.20000000000005</v>
      </c>
      <c r="S110">
        <v>742.4</v>
      </c>
      <c r="T110">
        <v>706.2</v>
      </c>
      <c r="U110">
        <v>743.1</v>
      </c>
      <c r="V110">
        <v>710.9</v>
      </c>
      <c r="W110">
        <v>737.5</v>
      </c>
      <c r="X110">
        <v>727.1</v>
      </c>
      <c r="Y110">
        <v>716</v>
      </c>
      <c r="Z110">
        <v>741.4</v>
      </c>
      <c r="AA110">
        <v>716.8</v>
      </c>
      <c r="AB110">
        <v>720.4</v>
      </c>
      <c r="AC110">
        <v>743.4</v>
      </c>
      <c r="AD110">
        <v>656.4</v>
      </c>
      <c r="AE110" s="233">
        <v>680.58810000000005</v>
      </c>
      <c r="AO110" s="10">
        <f>AE110/SurveyHrsIn!AE110</f>
        <v>0.91476895161290328</v>
      </c>
    </row>
    <row r="111" spans="1:41" x14ac:dyDescent="0.25">
      <c r="A111" t="s">
        <v>1</v>
      </c>
      <c r="B111">
        <v>2</v>
      </c>
      <c r="C111">
        <v>101</v>
      </c>
      <c r="F111" s="6"/>
      <c r="G111" s="2"/>
      <c r="H111" s="6">
        <v>651.70000000000005</v>
      </c>
      <c r="I111" s="6">
        <v>743</v>
      </c>
      <c r="J111" s="6">
        <v>680</v>
      </c>
      <c r="K111" s="6">
        <v>714</v>
      </c>
      <c r="L111" s="83">
        <v>735.28750000000002</v>
      </c>
      <c r="M111" s="6">
        <v>619</v>
      </c>
      <c r="N111" s="6">
        <v>743</v>
      </c>
      <c r="O111" s="111">
        <v>661</v>
      </c>
      <c r="P111" s="131">
        <v>686.5</v>
      </c>
      <c r="Q111">
        <v>739.5</v>
      </c>
      <c r="R111">
        <v>478.6</v>
      </c>
      <c r="S111">
        <v>724.8</v>
      </c>
      <c r="T111">
        <v>367.9</v>
      </c>
      <c r="U111">
        <v>560.20000000000005</v>
      </c>
      <c r="V111">
        <v>714.1</v>
      </c>
      <c r="W111">
        <v>736.8</v>
      </c>
      <c r="X111">
        <v>739.2</v>
      </c>
      <c r="Y111">
        <v>708.8</v>
      </c>
      <c r="Z111">
        <v>742.3</v>
      </c>
      <c r="AA111">
        <v>718.9</v>
      </c>
      <c r="AB111">
        <v>734.7</v>
      </c>
      <c r="AC111">
        <v>743.5</v>
      </c>
      <c r="AD111">
        <v>657.9</v>
      </c>
      <c r="AE111" s="233">
        <v>687.82</v>
      </c>
      <c r="AO111" s="10">
        <f>AE111/SurveyHrsIn!AE111</f>
        <v>0.92448924731182802</v>
      </c>
    </row>
    <row r="112" spans="1:41" x14ac:dyDescent="0.25">
      <c r="A112" t="s">
        <v>1</v>
      </c>
      <c r="B112">
        <v>2</v>
      </c>
      <c r="C112">
        <v>102</v>
      </c>
      <c r="F112" s="6"/>
      <c r="G112" s="2"/>
      <c r="H112" s="6">
        <v>711.4</v>
      </c>
      <c r="I112" s="6">
        <v>736.9</v>
      </c>
      <c r="J112" s="6">
        <v>716</v>
      </c>
      <c r="K112" s="6">
        <v>730</v>
      </c>
      <c r="L112" s="83">
        <v>732.83219999999994</v>
      </c>
      <c r="M112" s="6">
        <v>713</v>
      </c>
      <c r="N112" s="6">
        <v>740</v>
      </c>
      <c r="O112" s="111">
        <v>615</v>
      </c>
      <c r="P112" s="131">
        <v>741.8</v>
      </c>
      <c r="Q112">
        <v>739.7</v>
      </c>
      <c r="R112">
        <v>667.9</v>
      </c>
      <c r="S112">
        <v>744</v>
      </c>
      <c r="T112">
        <v>683.7</v>
      </c>
      <c r="U112">
        <v>735.1</v>
      </c>
      <c r="V112">
        <v>700.6</v>
      </c>
      <c r="W112">
        <v>729.3</v>
      </c>
      <c r="X112">
        <v>661.5</v>
      </c>
      <c r="Y112">
        <v>698</v>
      </c>
      <c r="Z112">
        <v>646.6</v>
      </c>
      <c r="AA112">
        <v>711.2</v>
      </c>
      <c r="AB112">
        <v>737.2</v>
      </c>
      <c r="AC112">
        <v>743.5</v>
      </c>
      <c r="AD112">
        <v>655.4</v>
      </c>
      <c r="AE112" s="233">
        <v>708.58500000000004</v>
      </c>
      <c r="AO112" s="10">
        <f>AE112/SurveyHrsIn!AE112</f>
        <v>0.95239919354838709</v>
      </c>
    </row>
    <row r="113" spans="1:41" x14ac:dyDescent="0.25">
      <c r="A113" t="s">
        <v>1</v>
      </c>
      <c r="B113">
        <v>2</v>
      </c>
      <c r="C113">
        <v>103</v>
      </c>
      <c r="F113" s="6"/>
      <c r="G113" s="2"/>
      <c r="H113" s="6">
        <v>667.4</v>
      </c>
      <c r="I113" s="6">
        <v>703.4</v>
      </c>
      <c r="J113" s="6">
        <v>682</v>
      </c>
      <c r="K113" s="6">
        <v>711</v>
      </c>
      <c r="L113" s="83">
        <v>740.33309999999994</v>
      </c>
      <c r="M113" s="6">
        <v>676</v>
      </c>
      <c r="N113" s="6">
        <v>736</v>
      </c>
      <c r="O113" s="111">
        <v>686</v>
      </c>
      <c r="P113" s="131">
        <v>679.2</v>
      </c>
      <c r="Q113">
        <v>734.7</v>
      </c>
      <c r="R113">
        <v>667.5</v>
      </c>
      <c r="S113">
        <v>683.5</v>
      </c>
      <c r="T113">
        <v>702.6</v>
      </c>
      <c r="U113">
        <v>688.5</v>
      </c>
      <c r="V113">
        <v>714.7</v>
      </c>
      <c r="W113">
        <v>724.5</v>
      </c>
      <c r="X113">
        <v>739.1</v>
      </c>
      <c r="Y113">
        <v>693.1</v>
      </c>
      <c r="Z113">
        <v>742</v>
      </c>
      <c r="AA113">
        <v>719</v>
      </c>
      <c r="AB113">
        <v>738.5</v>
      </c>
      <c r="AC113">
        <v>743.4</v>
      </c>
      <c r="AD113">
        <v>658</v>
      </c>
      <c r="AE113" s="233">
        <v>712.803</v>
      </c>
      <c r="AO113" s="10">
        <f>AE113/SurveyHrsIn!AE113</f>
        <v>0.95806854838709676</v>
      </c>
    </row>
    <row r="114" spans="1:41" x14ac:dyDescent="0.25">
      <c r="A114" t="s">
        <v>1</v>
      </c>
      <c r="B114">
        <v>2</v>
      </c>
      <c r="C114">
        <v>104</v>
      </c>
      <c r="F114" s="6"/>
      <c r="G114" s="2"/>
      <c r="H114" s="6">
        <v>716.9</v>
      </c>
      <c r="I114" s="6">
        <v>743</v>
      </c>
      <c r="J114" s="6">
        <v>673</v>
      </c>
      <c r="K114" s="6">
        <v>736</v>
      </c>
      <c r="L114" s="83">
        <v>741.98299999999995</v>
      </c>
      <c r="M114" s="6">
        <v>710</v>
      </c>
      <c r="N114" s="6">
        <v>742</v>
      </c>
      <c r="O114" s="111">
        <v>715</v>
      </c>
      <c r="P114" s="131">
        <v>717.4</v>
      </c>
      <c r="Q114">
        <v>687</v>
      </c>
      <c r="R114">
        <v>395.6</v>
      </c>
      <c r="S114">
        <v>620.5</v>
      </c>
      <c r="T114">
        <v>680.7</v>
      </c>
      <c r="U114">
        <v>741.7</v>
      </c>
      <c r="V114">
        <v>706.8</v>
      </c>
      <c r="W114">
        <v>735.3</v>
      </c>
      <c r="X114">
        <v>738.2</v>
      </c>
      <c r="Y114">
        <v>715.1</v>
      </c>
      <c r="Z114">
        <v>736.5</v>
      </c>
      <c r="AA114">
        <v>708.6</v>
      </c>
      <c r="AB114">
        <v>739.5</v>
      </c>
      <c r="AC114">
        <v>743.5</v>
      </c>
      <c r="AD114">
        <v>658.4</v>
      </c>
      <c r="AE114" s="233">
        <v>708.44090000000006</v>
      </c>
      <c r="AO114" s="10">
        <f>AE114/SurveyHrsIn!AE114</f>
        <v>0.95220551075268822</v>
      </c>
    </row>
    <row r="115" spans="1:41" x14ac:dyDescent="0.25">
      <c r="A115" t="s">
        <v>1</v>
      </c>
      <c r="B115">
        <v>2</v>
      </c>
      <c r="C115">
        <v>105</v>
      </c>
      <c r="F115" s="6"/>
      <c r="G115" s="2"/>
      <c r="H115" s="6">
        <v>715.4</v>
      </c>
      <c r="I115" s="6">
        <v>743</v>
      </c>
      <c r="J115" s="6">
        <v>685</v>
      </c>
      <c r="K115" s="6">
        <v>739</v>
      </c>
      <c r="L115" s="83">
        <v>740.54110000000003</v>
      </c>
      <c r="M115" s="6">
        <v>713</v>
      </c>
      <c r="N115" s="6">
        <v>727</v>
      </c>
      <c r="O115" s="111">
        <v>691</v>
      </c>
      <c r="P115" s="131">
        <v>722.8</v>
      </c>
      <c r="Q115">
        <v>738.9</v>
      </c>
      <c r="R115">
        <v>656.6</v>
      </c>
      <c r="S115">
        <v>716.2</v>
      </c>
      <c r="T115">
        <v>692.8</v>
      </c>
      <c r="U115">
        <v>712.8</v>
      </c>
      <c r="V115">
        <v>0.1</v>
      </c>
      <c r="W115">
        <v>0</v>
      </c>
      <c r="X115">
        <v>0</v>
      </c>
      <c r="Y115">
        <v>0</v>
      </c>
      <c r="Z115">
        <v>0</v>
      </c>
      <c r="AA115">
        <v>581.79999999999995</v>
      </c>
      <c r="AB115">
        <v>734.9</v>
      </c>
      <c r="AC115">
        <v>743.5</v>
      </c>
      <c r="AD115">
        <v>656.6</v>
      </c>
      <c r="AE115" s="233">
        <v>711.56299999999999</v>
      </c>
      <c r="AO115" s="10">
        <f>AE115/SurveyHrsIn!AE115</f>
        <v>0.95640188172043006</v>
      </c>
    </row>
    <row r="116" spans="1:41" x14ac:dyDescent="0.25">
      <c r="A116" t="s">
        <v>1</v>
      </c>
      <c r="B116">
        <v>2</v>
      </c>
      <c r="C116">
        <v>106</v>
      </c>
      <c r="F116" s="6"/>
      <c r="G116" s="2"/>
      <c r="H116" s="6">
        <v>702.4</v>
      </c>
      <c r="I116" s="6">
        <v>742.6</v>
      </c>
      <c r="J116" s="6">
        <v>672</v>
      </c>
      <c r="K116" s="6">
        <v>740</v>
      </c>
      <c r="L116" s="83">
        <v>740.64559999999994</v>
      </c>
      <c r="M116" s="6">
        <v>677</v>
      </c>
      <c r="N116" s="6">
        <v>732</v>
      </c>
      <c r="O116" s="111">
        <v>720</v>
      </c>
      <c r="P116" s="131">
        <v>726.3</v>
      </c>
      <c r="Q116">
        <v>733.4</v>
      </c>
      <c r="R116">
        <v>369.1</v>
      </c>
      <c r="S116">
        <v>70.3</v>
      </c>
      <c r="T116">
        <v>488.9</v>
      </c>
      <c r="U116">
        <v>716.1</v>
      </c>
      <c r="V116">
        <v>702</v>
      </c>
      <c r="W116">
        <v>659</v>
      </c>
      <c r="X116">
        <v>713.2</v>
      </c>
      <c r="Y116">
        <v>713</v>
      </c>
      <c r="Z116">
        <v>402.1</v>
      </c>
      <c r="AA116">
        <v>682</v>
      </c>
      <c r="AB116">
        <v>581.5</v>
      </c>
      <c r="AC116">
        <v>718.6</v>
      </c>
      <c r="AD116">
        <v>564.5</v>
      </c>
      <c r="AE116" s="233">
        <v>712.92050000000006</v>
      </c>
      <c r="AO116" s="10">
        <f>AE116/SurveyHrsIn!AE116</f>
        <v>0.95822647849462372</v>
      </c>
    </row>
    <row r="117" spans="1:41" x14ac:dyDescent="0.25">
      <c r="A117" t="s">
        <v>1</v>
      </c>
      <c r="B117">
        <v>2</v>
      </c>
      <c r="C117">
        <v>107</v>
      </c>
      <c r="F117" s="6"/>
      <c r="G117" s="2"/>
      <c r="H117" s="6">
        <v>710.6</v>
      </c>
      <c r="I117" s="6">
        <v>721.6</v>
      </c>
      <c r="J117" s="6">
        <v>687</v>
      </c>
      <c r="K117" s="6">
        <v>721</v>
      </c>
      <c r="L117" s="83">
        <v>730.58029999999997</v>
      </c>
      <c r="M117" s="6">
        <v>714</v>
      </c>
      <c r="N117" s="6">
        <v>733</v>
      </c>
      <c r="O117" s="111">
        <v>706</v>
      </c>
      <c r="P117" s="131">
        <v>737.3</v>
      </c>
      <c r="Q117">
        <v>733.3</v>
      </c>
      <c r="R117">
        <v>657.9</v>
      </c>
      <c r="S117">
        <v>735.7</v>
      </c>
      <c r="T117">
        <v>682.9</v>
      </c>
      <c r="U117">
        <v>730.2</v>
      </c>
      <c r="V117">
        <v>703.5</v>
      </c>
      <c r="W117">
        <v>729.8</v>
      </c>
      <c r="X117">
        <v>736.5</v>
      </c>
      <c r="Y117">
        <v>714.2</v>
      </c>
      <c r="Z117">
        <v>735.1</v>
      </c>
      <c r="AA117">
        <v>710.9</v>
      </c>
      <c r="AB117">
        <v>733.7</v>
      </c>
      <c r="AC117">
        <v>743.6</v>
      </c>
      <c r="AD117">
        <v>656.5</v>
      </c>
      <c r="AE117" s="233">
        <v>666.87470000000008</v>
      </c>
      <c r="AO117" s="10">
        <f>AE117/SurveyHrsIn!AE117</f>
        <v>0.89633696236559146</v>
      </c>
    </row>
    <row r="118" spans="1:41" x14ac:dyDescent="0.25">
      <c r="A118" t="s">
        <v>8</v>
      </c>
      <c r="B118">
        <v>1</v>
      </c>
      <c r="C118">
        <v>108</v>
      </c>
      <c r="F118" s="6"/>
      <c r="G118" s="2"/>
      <c r="H118" s="6">
        <v>264.8</v>
      </c>
      <c r="I118" s="6">
        <v>731.5</v>
      </c>
      <c r="J118" s="6">
        <v>717.1</v>
      </c>
      <c r="K118" s="6">
        <v>703</v>
      </c>
      <c r="L118" s="83">
        <v>734.8433</v>
      </c>
      <c r="M118" s="6">
        <v>718</v>
      </c>
      <c r="N118" s="6">
        <v>727</v>
      </c>
      <c r="O118" s="111">
        <v>716</v>
      </c>
      <c r="P118" s="131">
        <f>175+180</f>
        <v>355</v>
      </c>
      <c r="Q118">
        <v>306</v>
      </c>
      <c r="R118">
        <v>660.5</v>
      </c>
      <c r="S118">
        <v>661.7</v>
      </c>
      <c r="T118">
        <v>644.6</v>
      </c>
      <c r="U118">
        <v>741.1</v>
      </c>
      <c r="V118">
        <v>711.2</v>
      </c>
      <c r="W118">
        <v>267.7</v>
      </c>
      <c r="X118">
        <v>0</v>
      </c>
      <c r="Y118">
        <v>0</v>
      </c>
      <c r="Z118">
        <v>64.900000000000006</v>
      </c>
      <c r="AA118" s="173">
        <v>720</v>
      </c>
      <c r="AB118" s="174">
        <f>24*31</f>
        <v>744</v>
      </c>
      <c r="AC118" s="174">
        <v>744</v>
      </c>
      <c r="AD118" s="174">
        <v>672</v>
      </c>
      <c r="AE118" s="174">
        <f>AVERAGE(AE115:AE117,AE119:AE121)</f>
        <v>695.81936666666672</v>
      </c>
      <c r="AF118" s="30"/>
      <c r="AG118" s="30"/>
      <c r="AH118" s="30"/>
      <c r="AI118" s="30"/>
      <c r="AJ118" s="30"/>
      <c r="AK118" s="30"/>
      <c r="AL118" s="30"/>
      <c r="AM118" s="30"/>
      <c r="AN118" s="30"/>
      <c r="AO118" s="10">
        <f>AE118/SurveyHrsIn!AE118</f>
        <v>0.93524108422939078</v>
      </c>
    </row>
    <row r="119" spans="1:41" x14ac:dyDescent="0.25">
      <c r="A119" t="s">
        <v>8</v>
      </c>
      <c r="B119">
        <v>1</v>
      </c>
      <c r="C119">
        <v>109</v>
      </c>
      <c r="F119" s="6"/>
      <c r="G119" s="2"/>
      <c r="H119" s="6">
        <v>676.2</v>
      </c>
      <c r="I119" s="6">
        <v>709.5</v>
      </c>
      <c r="J119" s="6">
        <v>670</v>
      </c>
      <c r="K119" s="6">
        <v>723</v>
      </c>
      <c r="L119" s="83">
        <v>718.19309999999996</v>
      </c>
      <c r="M119" s="6">
        <v>713</v>
      </c>
      <c r="N119" s="6">
        <v>735</v>
      </c>
      <c r="O119" s="111">
        <v>712</v>
      </c>
      <c r="P119" s="131">
        <f>140.4+300+170</f>
        <v>610.4</v>
      </c>
      <c r="Q119">
        <v>740.4</v>
      </c>
      <c r="R119">
        <v>653.9</v>
      </c>
      <c r="S119">
        <v>651.4</v>
      </c>
      <c r="T119">
        <v>637.20000000000005</v>
      </c>
      <c r="U119">
        <v>694.7</v>
      </c>
      <c r="V119">
        <v>510.3</v>
      </c>
      <c r="W119">
        <v>727.8</v>
      </c>
      <c r="X119">
        <v>723.2</v>
      </c>
      <c r="Y119">
        <v>695</v>
      </c>
      <c r="Z119">
        <v>732.9</v>
      </c>
      <c r="AA119">
        <v>719.1</v>
      </c>
      <c r="AB119">
        <v>717.1</v>
      </c>
      <c r="AC119">
        <v>715.5</v>
      </c>
      <c r="AD119">
        <v>585.5</v>
      </c>
      <c r="AE119" s="233">
        <v>687.02610000000004</v>
      </c>
      <c r="AO119" s="10">
        <f>AE119/SurveyHrsIn!AE119</f>
        <v>0.92342217741935495</v>
      </c>
    </row>
    <row r="120" spans="1:41" x14ac:dyDescent="0.25">
      <c r="A120" t="s">
        <v>8</v>
      </c>
      <c r="B120">
        <v>1</v>
      </c>
      <c r="C120">
        <v>110</v>
      </c>
      <c r="F120" s="6"/>
      <c r="G120" s="2"/>
      <c r="H120" s="6">
        <v>669.3</v>
      </c>
      <c r="I120" s="6">
        <v>701.3</v>
      </c>
      <c r="J120" s="6">
        <v>712</v>
      </c>
      <c r="K120" s="6">
        <v>735</v>
      </c>
      <c r="L120" s="83">
        <v>733.15750000000003</v>
      </c>
      <c r="M120" s="6">
        <v>709</v>
      </c>
      <c r="N120" s="6">
        <v>720</v>
      </c>
      <c r="O120" s="111">
        <v>683</v>
      </c>
      <c r="P120" s="131">
        <f>420+170</f>
        <v>590</v>
      </c>
      <c r="Q120">
        <v>642</v>
      </c>
      <c r="R120">
        <v>620.79999999999995</v>
      </c>
      <c r="S120">
        <v>714.7</v>
      </c>
      <c r="T120">
        <v>647.70000000000005</v>
      </c>
      <c r="U120">
        <v>591.4</v>
      </c>
      <c r="V120">
        <v>105.4</v>
      </c>
      <c r="W120">
        <v>0.1</v>
      </c>
      <c r="X120">
        <v>6</v>
      </c>
      <c r="Y120">
        <v>631.29999999999995</v>
      </c>
      <c r="Z120">
        <v>638.4</v>
      </c>
      <c r="AA120">
        <v>692.8</v>
      </c>
      <c r="AB120">
        <v>693.4</v>
      </c>
      <c r="AC120">
        <v>732.5</v>
      </c>
      <c r="AD120">
        <v>634.20000000000005</v>
      </c>
      <c r="AE120" s="233">
        <v>708.24580000000003</v>
      </c>
      <c r="AO120" s="10">
        <f>AE120/SurveyHrsIn!AE120</f>
        <v>0.95194327956989255</v>
      </c>
    </row>
    <row r="121" spans="1:41" x14ac:dyDescent="0.25">
      <c r="A121" t="s">
        <v>8</v>
      </c>
      <c r="B121">
        <v>1</v>
      </c>
      <c r="C121">
        <v>111</v>
      </c>
      <c r="F121" s="6"/>
      <c r="G121" s="2"/>
      <c r="H121" s="6">
        <v>697.7</v>
      </c>
      <c r="I121" s="6">
        <v>732.8</v>
      </c>
      <c r="J121" s="6">
        <v>712</v>
      </c>
      <c r="K121" s="6">
        <v>742</v>
      </c>
      <c r="L121" s="83">
        <v>729.40689999999995</v>
      </c>
      <c r="M121" s="6">
        <v>708</v>
      </c>
      <c r="N121" s="6">
        <v>737</v>
      </c>
      <c r="O121" s="111">
        <v>697</v>
      </c>
      <c r="P121" s="131">
        <f>352+170</f>
        <v>522</v>
      </c>
      <c r="Q121">
        <v>480.5</v>
      </c>
      <c r="R121">
        <v>484.4</v>
      </c>
      <c r="S121">
        <v>572.20000000000005</v>
      </c>
      <c r="T121">
        <v>647.5</v>
      </c>
      <c r="U121">
        <v>735.6</v>
      </c>
      <c r="V121">
        <v>701.4</v>
      </c>
      <c r="W121">
        <v>732.2</v>
      </c>
      <c r="X121">
        <v>719.7</v>
      </c>
      <c r="Y121">
        <v>706</v>
      </c>
      <c r="Z121">
        <v>645</v>
      </c>
      <c r="AA121">
        <v>717.9</v>
      </c>
      <c r="AB121">
        <v>731.1</v>
      </c>
      <c r="AC121">
        <v>735.9</v>
      </c>
      <c r="AD121">
        <v>655.8</v>
      </c>
      <c r="AE121" s="233">
        <v>688.28610000000003</v>
      </c>
      <c r="AO121" s="10">
        <f>AE121/SurveyHrsIn!AE121</f>
        <v>0.92511572580645163</v>
      </c>
    </row>
    <row r="122" spans="1:41" x14ac:dyDescent="0.25">
      <c r="A122" t="s">
        <v>8</v>
      </c>
      <c r="B122">
        <v>1</v>
      </c>
      <c r="C122">
        <v>112</v>
      </c>
      <c r="F122" s="6"/>
      <c r="G122" s="2"/>
      <c r="H122" s="6">
        <v>679.9</v>
      </c>
      <c r="I122" s="6">
        <v>711.5</v>
      </c>
      <c r="J122" s="6">
        <v>697</v>
      </c>
      <c r="K122" s="6">
        <v>739</v>
      </c>
      <c r="L122" s="83">
        <v>735.54280000000006</v>
      </c>
      <c r="M122" s="6">
        <v>706</v>
      </c>
      <c r="N122" s="6">
        <v>723</v>
      </c>
      <c r="O122" s="111">
        <v>710</v>
      </c>
      <c r="P122" s="131">
        <v>576.1</v>
      </c>
      <c r="Q122">
        <v>640.29999999999995</v>
      </c>
      <c r="R122">
        <v>485.8</v>
      </c>
      <c r="S122">
        <v>393.6</v>
      </c>
      <c r="T122">
        <v>576.70000000000005</v>
      </c>
      <c r="U122">
        <v>698.5</v>
      </c>
      <c r="V122">
        <v>669.7</v>
      </c>
      <c r="W122">
        <v>703.2</v>
      </c>
      <c r="X122">
        <v>727.5</v>
      </c>
      <c r="Y122">
        <v>690.5</v>
      </c>
      <c r="Z122">
        <v>691.6</v>
      </c>
      <c r="AA122">
        <v>668.9</v>
      </c>
      <c r="AB122">
        <v>724.3</v>
      </c>
      <c r="AC122">
        <v>717</v>
      </c>
      <c r="AD122">
        <v>627.79999999999995</v>
      </c>
      <c r="AE122" s="233">
        <v>695.10170000000005</v>
      </c>
      <c r="AO122" s="10">
        <f>AE122/SurveyHrsIn!AE122</f>
        <v>0.9342764784946237</v>
      </c>
    </row>
    <row r="123" spans="1:41" x14ac:dyDescent="0.25">
      <c r="A123" t="s">
        <v>8</v>
      </c>
      <c r="B123">
        <v>1</v>
      </c>
      <c r="C123">
        <v>113</v>
      </c>
      <c r="F123" s="6"/>
      <c r="G123" s="2"/>
      <c r="H123" s="6">
        <v>685</v>
      </c>
      <c r="I123" s="6">
        <v>568.5</v>
      </c>
      <c r="J123" s="6">
        <v>660</v>
      </c>
      <c r="K123" s="6">
        <v>728</v>
      </c>
      <c r="L123" s="83">
        <v>701.72109999999998</v>
      </c>
      <c r="M123" s="6">
        <v>713</v>
      </c>
      <c r="N123" s="6">
        <v>732</v>
      </c>
      <c r="O123" s="111">
        <v>610</v>
      </c>
      <c r="P123" s="131">
        <v>596.6</v>
      </c>
      <c r="Q123">
        <v>687.5</v>
      </c>
      <c r="R123">
        <v>658.2</v>
      </c>
      <c r="S123">
        <v>589.70000000000005</v>
      </c>
      <c r="T123">
        <v>678.4</v>
      </c>
      <c r="U123">
        <v>687.5</v>
      </c>
      <c r="V123">
        <v>539.1</v>
      </c>
      <c r="W123">
        <v>710.7</v>
      </c>
      <c r="X123">
        <v>724.6</v>
      </c>
      <c r="Y123">
        <v>698.7</v>
      </c>
      <c r="Z123">
        <v>572.79999999999995</v>
      </c>
      <c r="AA123">
        <v>698.2</v>
      </c>
      <c r="AB123">
        <v>716.5</v>
      </c>
      <c r="AC123">
        <v>728.3</v>
      </c>
      <c r="AD123">
        <v>646</v>
      </c>
      <c r="AE123" s="233">
        <v>699.64250000000004</v>
      </c>
      <c r="AO123" s="10">
        <f>AE123/SurveyHrsIn!AE123</f>
        <v>0.94037970430107531</v>
      </c>
    </row>
    <row r="124" spans="1:41" x14ac:dyDescent="0.25">
      <c r="A124" t="s">
        <v>8</v>
      </c>
      <c r="B124">
        <v>1</v>
      </c>
      <c r="C124">
        <v>114</v>
      </c>
      <c r="F124" s="6"/>
      <c r="G124" s="2"/>
      <c r="H124" s="6">
        <v>654</v>
      </c>
      <c r="I124" s="6">
        <v>624.29999999999995</v>
      </c>
      <c r="J124" s="6">
        <v>643</v>
      </c>
      <c r="K124" s="6">
        <v>635</v>
      </c>
      <c r="L124" s="83">
        <v>0</v>
      </c>
      <c r="M124" s="6">
        <v>703</v>
      </c>
      <c r="N124" s="6">
        <v>707</v>
      </c>
      <c r="O124" s="111">
        <v>653</v>
      </c>
      <c r="P124" s="131">
        <v>636.1</v>
      </c>
      <c r="Q124">
        <v>722.4</v>
      </c>
      <c r="R124">
        <v>558.9</v>
      </c>
      <c r="S124">
        <v>722.8</v>
      </c>
      <c r="T124">
        <v>703.4</v>
      </c>
      <c r="U124">
        <v>656</v>
      </c>
      <c r="V124">
        <v>701.2</v>
      </c>
      <c r="W124">
        <v>727.3</v>
      </c>
      <c r="X124">
        <v>726.7</v>
      </c>
      <c r="Y124">
        <v>678.3</v>
      </c>
      <c r="Z124">
        <v>739.2</v>
      </c>
      <c r="AA124">
        <v>719.7</v>
      </c>
      <c r="AB124">
        <v>741.8</v>
      </c>
      <c r="AC124">
        <f>28.6+662</f>
        <v>690.6</v>
      </c>
      <c r="AD124">
        <v>660.1</v>
      </c>
      <c r="AE124" s="233">
        <v>699.8614</v>
      </c>
      <c r="AO124" s="10">
        <f>AE124/SurveyHrsIn!AE124</f>
        <v>0.94067392473118283</v>
      </c>
    </row>
    <row r="125" spans="1:41" x14ac:dyDescent="0.25">
      <c r="A125" t="s">
        <v>8</v>
      </c>
      <c r="B125">
        <v>1</v>
      </c>
      <c r="C125">
        <v>115</v>
      </c>
      <c r="F125" s="6"/>
      <c r="G125" s="2"/>
      <c r="H125" s="6">
        <v>40.9</v>
      </c>
      <c r="I125" s="6">
        <v>261.3</v>
      </c>
      <c r="J125" s="6">
        <v>284</v>
      </c>
      <c r="K125" s="6">
        <v>719</v>
      </c>
      <c r="L125" s="83">
        <v>731.60469999999998</v>
      </c>
      <c r="M125" s="6">
        <v>718</v>
      </c>
      <c r="N125" s="6">
        <v>738</v>
      </c>
      <c r="O125" s="111">
        <v>718</v>
      </c>
      <c r="P125" s="131">
        <v>653.20000000000005</v>
      </c>
      <c r="Q125">
        <v>728.5</v>
      </c>
      <c r="R125">
        <v>630.29999999999995</v>
      </c>
      <c r="S125">
        <v>712.1</v>
      </c>
      <c r="T125">
        <v>694.5</v>
      </c>
      <c r="U125">
        <v>740.5</v>
      </c>
      <c r="V125">
        <v>711.5</v>
      </c>
      <c r="W125">
        <v>728.8</v>
      </c>
      <c r="X125">
        <v>683</v>
      </c>
      <c r="Y125">
        <v>699.2</v>
      </c>
      <c r="Z125">
        <v>702.6</v>
      </c>
      <c r="AA125">
        <v>719.4</v>
      </c>
      <c r="AB125">
        <v>727.4</v>
      </c>
      <c r="AC125">
        <v>713.3</v>
      </c>
      <c r="AD125">
        <v>648</v>
      </c>
      <c r="AE125" s="233">
        <v>709.84280000000001</v>
      </c>
      <c r="AO125" s="10">
        <f>AE125/SurveyHrsIn!AE125</f>
        <v>0.95408978494623653</v>
      </c>
    </row>
    <row r="126" spans="1:41" x14ac:dyDescent="0.25">
      <c r="A126" t="s">
        <v>8</v>
      </c>
      <c r="B126">
        <v>1</v>
      </c>
      <c r="C126">
        <v>116</v>
      </c>
      <c r="F126" s="6"/>
      <c r="G126" s="2"/>
      <c r="H126" s="6">
        <v>692.4</v>
      </c>
      <c r="I126" s="6">
        <v>555.9</v>
      </c>
      <c r="J126" s="6">
        <v>671</v>
      </c>
      <c r="K126" s="6">
        <v>707</v>
      </c>
      <c r="L126" s="83">
        <v>706.88419999999996</v>
      </c>
      <c r="M126" s="6">
        <v>647</v>
      </c>
      <c r="N126" s="6">
        <v>681</v>
      </c>
      <c r="O126" s="111">
        <v>626</v>
      </c>
      <c r="P126" s="131">
        <v>0</v>
      </c>
      <c r="Q126">
        <v>322.89999999999998</v>
      </c>
      <c r="R126">
        <v>591.29999999999995</v>
      </c>
      <c r="S126">
        <v>736.7</v>
      </c>
      <c r="T126">
        <v>667.1</v>
      </c>
      <c r="U126">
        <v>731.1</v>
      </c>
      <c r="V126">
        <v>699.2</v>
      </c>
      <c r="W126">
        <v>724</v>
      </c>
      <c r="X126">
        <v>741.2</v>
      </c>
      <c r="Y126">
        <v>705.1</v>
      </c>
      <c r="Z126">
        <v>722.4</v>
      </c>
      <c r="AA126">
        <v>719.9</v>
      </c>
      <c r="AB126">
        <v>743.4</v>
      </c>
      <c r="AC126">
        <v>735.3</v>
      </c>
      <c r="AD126">
        <v>655.4</v>
      </c>
      <c r="AE126" s="233">
        <v>712.86110000000008</v>
      </c>
      <c r="AO126" s="10">
        <f>AE126/SurveyHrsIn!AE126</f>
        <v>0.9581466397849463</v>
      </c>
    </row>
    <row r="127" spans="1:41" x14ac:dyDescent="0.25">
      <c r="A127" t="s">
        <v>8</v>
      </c>
      <c r="B127">
        <v>1</v>
      </c>
      <c r="C127">
        <v>117</v>
      </c>
      <c r="F127" s="6"/>
      <c r="G127" s="2"/>
      <c r="H127" s="6">
        <v>648.29999999999995</v>
      </c>
      <c r="I127" s="6">
        <v>552.9</v>
      </c>
      <c r="J127" s="6">
        <v>572</v>
      </c>
      <c r="K127" s="6">
        <v>627</v>
      </c>
      <c r="L127" s="83">
        <v>581.60799999999995</v>
      </c>
      <c r="M127" s="6">
        <v>393</v>
      </c>
      <c r="N127" s="6">
        <v>661</v>
      </c>
      <c r="O127" s="111">
        <v>710</v>
      </c>
      <c r="P127" s="131">
        <f>279.5+125+150</f>
        <v>554.5</v>
      </c>
      <c r="Q127">
        <v>425.6</v>
      </c>
      <c r="R127">
        <v>456.8</v>
      </c>
      <c r="S127">
        <v>704.5</v>
      </c>
      <c r="T127">
        <v>669.4</v>
      </c>
      <c r="U127">
        <v>606.6</v>
      </c>
      <c r="V127">
        <v>694.6</v>
      </c>
      <c r="W127">
        <v>731.2</v>
      </c>
      <c r="X127">
        <v>720.4</v>
      </c>
      <c r="Y127">
        <v>700.6</v>
      </c>
      <c r="Z127">
        <v>739</v>
      </c>
      <c r="AA127">
        <v>719.9</v>
      </c>
      <c r="AB127">
        <v>742.5</v>
      </c>
      <c r="AC127">
        <v>730.6</v>
      </c>
      <c r="AD127">
        <v>662.9</v>
      </c>
      <c r="AE127" s="233">
        <v>673.43700000000001</v>
      </c>
      <c r="AO127" s="10">
        <f>AE127/SurveyHrsIn!AE127</f>
        <v>0.90515725806451619</v>
      </c>
    </row>
    <row r="128" spans="1:41" x14ac:dyDescent="0.25">
      <c r="A128" t="s">
        <v>8</v>
      </c>
      <c r="B128">
        <v>1</v>
      </c>
      <c r="C128">
        <v>118</v>
      </c>
      <c r="F128" s="6"/>
      <c r="G128" s="2"/>
      <c r="H128" s="6">
        <v>670.1</v>
      </c>
      <c r="I128" s="6">
        <v>616.79999999999995</v>
      </c>
      <c r="J128" s="6">
        <v>679</v>
      </c>
      <c r="K128" s="6">
        <v>712</v>
      </c>
      <c r="L128" s="83">
        <v>730.88969999999995</v>
      </c>
      <c r="M128" s="6">
        <v>711</v>
      </c>
      <c r="N128" s="6">
        <v>737</v>
      </c>
      <c r="O128" s="111">
        <v>585</v>
      </c>
      <c r="P128" s="131">
        <f>266.2+140+160</f>
        <v>566.20000000000005</v>
      </c>
      <c r="Q128">
        <v>738</v>
      </c>
      <c r="R128">
        <v>625.29999999999995</v>
      </c>
      <c r="S128">
        <v>737.9</v>
      </c>
      <c r="T128">
        <v>704.8</v>
      </c>
      <c r="U128">
        <v>722.3</v>
      </c>
      <c r="V128">
        <v>697.3</v>
      </c>
      <c r="W128">
        <v>732.5</v>
      </c>
      <c r="X128">
        <v>735.5</v>
      </c>
      <c r="Y128">
        <v>702</v>
      </c>
      <c r="Z128">
        <v>638.70000000000005</v>
      </c>
      <c r="AA128">
        <v>687</v>
      </c>
      <c r="AB128">
        <v>743.1</v>
      </c>
      <c r="AC128">
        <v>705.1</v>
      </c>
      <c r="AD128">
        <v>630</v>
      </c>
      <c r="AE128" s="233">
        <v>695.47080000000005</v>
      </c>
      <c r="AO128" s="10">
        <f>AE128/SurveyHrsIn!AE128</f>
        <v>0.93477258064516133</v>
      </c>
    </row>
    <row r="129" spans="1:41" x14ac:dyDescent="0.25">
      <c r="A129" t="s">
        <v>8</v>
      </c>
      <c r="B129">
        <v>1</v>
      </c>
      <c r="C129">
        <v>119</v>
      </c>
      <c r="F129" s="6"/>
      <c r="G129" s="2"/>
      <c r="H129" s="6">
        <v>256.5</v>
      </c>
      <c r="I129" s="6">
        <v>572.9</v>
      </c>
      <c r="J129" s="6">
        <v>612</v>
      </c>
      <c r="K129" s="6">
        <v>677</v>
      </c>
      <c r="L129" s="83">
        <v>615.64940000000001</v>
      </c>
      <c r="M129" s="6">
        <v>673</v>
      </c>
      <c r="N129" s="6">
        <v>734</v>
      </c>
      <c r="O129" s="111">
        <v>707</v>
      </c>
      <c r="P129" s="131">
        <f>181+125+145</f>
        <v>451</v>
      </c>
      <c r="Q129">
        <v>722.8</v>
      </c>
      <c r="R129">
        <v>613.6</v>
      </c>
      <c r="S129" s="143">
        <f>530.2+200</f>
        <v>730.2</v>
      </c>
      <c r="T129">
        <v>679.4</v>
      </c>
      <c r="U129">
        <v>725.1</v>
      </c>
      <c r="V129">
        <v>673.2</v>
      </c>
      <c r="W129">
        <v>653.6</v>
      </c>
      <c r="X129">
        <v>741.7</v>
      </c>
      <c r="Y129">
        <v>644.5</v>
      </c>
      <c r="Z129">
        <v>738.1</v>
      </c>
      <c r="AA129">
        <v>719.7</v>
      </c>
      <c r="AB129">
        <v>743</v>
      </c>
      <c r="AC129">
        <v>715.2</v>
      </c>
      <c r="AD129">
        <v>644.29999999999995</v>
      </c>
      <c r="AE129" s="233">
        <v>712.0136</v>
      </c>
      <c r="AO129" s="10">
        <f>AE129/SurveyHrsIn!AE129</f>
        <v>0.95700752688172042</v>
      </c>
    </row>
    <row r="130" spans="1:41" x14ac:dyDescent="0.25">
      <c r="A130" t="s">
        <v>8</v>
      </c>
      <c r="B130">
        <v>1</v>
      </c>
      <c r="C130">
        <v>120</v>
      </c>
      <c r="F130" s="6"/>
      <c r="G130" s="2"/>
      <c r="H130" s="6">
        <v>675.9</v>
      </c>
      <c r="I130" s="6">
        <v>681.8</v>
      </c>
      <c r="J130" s="6">
        <v>691</v>
      </c>
      <c r="K130" s="6">
        <v>732</v>
      </c>
      <c r="L130" s="83">
        <v>726.16219999999998</v>
      </c>
      <c r="M130" s="6">
        <v>709</v>
      </c>
      <c r="N130" s="6">
        <v>729</v>
      </c>
      <c r="O130" s="111">
        <v>639</v>
      </c>
      <c r="P130" s="131">
        <f>187.9+80+160</f>
        <v>427.9</v>
      </c>
      <c r="Q130">
        <v>395.9</v>
      </c>
      <c r="R130">
        <v>520.5</v>
      </c>
      <c r="S130">
        <v>690.2</v>
      </c>
      <c r="T130">
        <v>657.4</v>
      </c>
      <c r="U130">
        <v>738.8</v>
      </c>
      <c r="V130">
        <v>710.8</v>
      </c>
      <c r="W130">
        <v>701.8</v>
      </c>
      <c r="X130">
        <v>739.5</v>
      </c>
      <c r="Y130">
        <v>698.1</v>
      </c>
      <c r="Z130">
        <v>706.8</v>
      </c>
      <c r="AA130">
        <v>699.4</v>
      </c>
      <c r="AB130">
        <v>613.20000000000005</v>
      </c>
      <c r="AC130">
        <v>730.7</v>
      </c>
      <c r="AD130">
        <v>655.9</v>
      </c>
      <c r="AE130" s="233">
        <v>713.35080000000005</v>
      </c>
      <c r="AO130" s="10">
        <f>AE130/SurveyHrsIn!AE130</f>
        <v>0.95880483870967748</v>
      </c>
    </row>
    <row r="131" spans="1:41" x14ac:dyDescent="0.25">
      <c r="A131" t="s">
        <v>8</v>
      </c>
      <c r="B131">
        <v>1</v>
      </c>
      <c r="C131">
        <v>121</v>
      </c>
      <c r="F131" s="6"/>
      <c r="G131" s="2"/>
      <c r="H131" s="6">
        <v>697.7</v>
      </c>
      <c r="I131" s="6">
        <v>384.8</v>
      </c>
      <c r="J131" s="6">
        <v>696</v>
      </c>
      <c r="K131" s="6">
        <v>706</v>
      </c>
      <c r="L131" s="83">
        <v>679.92669999999998</v>
      </c>
      <c r="M131" s="6">
        <v>713</v>
      </c>
      <c r="N131" s="6">
        <v>739</v>
      </c>
      <c r="O131" s="111">
        <v>694</v>
      </c>
      <c r="P131" s="131">
        <f>308+130+160</f>
        <v>598</v>
      </c>
      <c r="Q131">
        <v>304.89999999999998</v>
      </c>
      <c r="R131">
        <v>663.9</v>
      </c>
      <c r="S131">
        <v>736</v>
      </c>
      <c r="T131">
        <v>701.2</v>
      </c>
      <c r="U131">
        <v>734.3</v>
      </c>
      <c r="V131">
        <v>576.1</v>
      </c>
      <c r="W131">
        <v>417.8</v>
      </c>
      <c r="X131">
        <v>741.9</v>
      </c>
      <c r="Y131">
        <v>693.6</v>
      </c>
      <c r="Z131">
        <v>636.6</v>
      </c>
      <c r="AA131">
        <v>719.1</v>
      </c>
      <c r="AB131">
        <v>743.2</v>
      </c>
      <c r="AC131">
        <v>734.8</v>
      </c>
      <c r="AD131">
        <v>639.4</v>
      </c>
      <c r="AE131" s="233">
        <v>705.55690000000004</v>
      </c>
      <c r="AO131" s="10">
        <f>AE131/SurveyHrsIn!AE131</f>
        <v>0.94832916666666667</v>
      </c>
    </row>
    <row r="132" spans="1:41" x14ac:dyDescent="0.25">
      <c r="A132" t="s">
        <v>8</v>
      </c>
      <c r="B132">
        <v>1</v>
      </c>
      <c r="C132">
        <v>122</v>
      </c>
      <c r="F132" s="6"/>
      <c r="G132" s="2"/>
      <c r="H132" s="6">
        <v>653.70000000000005</v>
      </c>
      <c r="I132" s="6">
        <v>571.20000000000005</v>
      </c>
      <c r="J132" s="6">
        <v>602</v>
      </c>
      <c r="K132" s="6">
        <v>642</v>
      </c>
      <c r="L132" s="83">
        <v>680.0231</v>
      </c>
      <c r="M132" s="6">
        <v>680</v>
      </c>
      <c r="N132" s="6">
        <v>703</v>
      </c>
      <c r="O132" s="111">
        <v>708</v>
      </c>
      <c r="P132" s="131">
        <f>202.6+100+160</f>
        <v>462.6</v>
      </c>
      <c r="Q132">
        <v>587</v>
      </c>
      <c r="R132">
        <v>181.7</v>
      </c>
      <c r="S132">
        <v>511.6</v>
      </c>
      <c r="T132">
        <v>647.70000000000005</v>
      </c>
      <c r="U132">
        <v>725.6</v>
      </c>
      <c r="V132">
        <v>709.6</v>
      </c>
      <c r="W132">
        <v>728.9</v>
      </c>
      <c r="X132">
        <v>737.4</v>
      </c>
      <c r="Y132">
        <v>573.20000000000005</v>
      </c>
      <c r="Z132">
        <v>671.7</v>
      </c>
      <c r="AA132">
        <v>659.2</v>
      </c>
      <c r="AB132">
        <v>687.5</v>
      </c>
      <c r="AC132">
        <v>700.1</v>
      </c>
      <c r="AD132">
        <v>569.4</v>
      </c>
      <c r="AE132" s="233">
        <v>655.03640000000007</v>
      </c>
      <c r="AO132" s="10">
        <f>AE132/SurveyHrsIn!AE132</f>
        <v>0.8804252688172044</v>
      </c>
    </row>
    <row r="133" spans="1:41" x14ac:dyDescent="0.25">
      <c r="A133" t="s">
        <v>8</v>
      </c>
      <c r="B133">
        <v>1</v>
      </c>
      <c r="C133">
        <v>123</v>
      </c>
      <c r="F133" s="6"/>
      <c r="G133" s="2"/>
      <c r="H133" s="6">
        <v>691.2</v>
      </c>
      <c r="I133" s="6">
        <v>659</v>
      </c>
      <c r="J133" s="6">
        <v>690</v>
      </c>
      <c r="K133" s="6">
        <v>708</v>
      </c>
      <c r="L133" s="83">
        <v>721.86580000000004</v>
      </c>
      <c r="M133" s="6">
        <v>696</v>
      </c>
      <c r="N133" s="6">
        <v>713</v>
      </c>
      <c r="O133" s="111">
        <v>654</v>
      </c>
      <c r="P133" s="131">
        <f>274.3+60+90</f>
        <v>424.3</v>
      </c>
      <c r="Q133">
        <v>581</v>
      </c>
      <c r="R133">
        <v>664.3</v>
      </c>
      <c r="S133">
        <v>733.6</v>
      </c>
      <c r="T133">
        <v>697.4</v>
      </c>
      <c r="U133">
        <v>738.7</v>
      </c>
      <c r="V133">
        <v>709.7</v>
      </c>
      <c r="W133">
        <v>738</v>
      </c>
      <c r="X133">
        <v>703.7</v>
      </c>
      <c r="Y133">
        <v>657.6</v>
      </c>
      <c r="Z133">
        <v>692</v>
      </c>
      <c r="AA133">
        <v>719.1</v>
      </c>
      <c r="AB133">
        <v>743</v>
      </c>
      <c r="AC133">
        <v>728.9</v>
      </c>
      <c r="AD133">
        <v>659</v>
      </c>
      <c r="AE133" s="233">
        <v>702.7047</v>
      </c>
      <c r="AO133" s="10">
        <f>AE133/SurveyHrsIn!AE133</f>
        <v>0.94449556451612904</v>
      </c>
    </row>
    <row r="134" spans="1:41" x14ac:dyDescent="0.25">
      <c r="A134" t="s">
        <v>8</v>
      </c>
      <c r="B134">
        <v>1</v>
      </c>
      <c r="C134">
        <v>124</v>
      </c>
      <c r="F134" s="6"/>
      <c r="G134" s="2"/>
      <c r="H134" s="6">
        <v>679.7</v>
      </c>
      <c r="I134" s="6">
        <v>678.8</v>
      </c>
      <c r="J134" s="6">
        <v>716</v>
      </c>
      <c r="K134" s="6">
        <v>739</v>
      </c>
      <c r="L134" s="83">
        <v>352.92779999999999</v>
      </c>
      <c r="M134" s="6">
        <v>717</v>
      </c>
      <c r="N134" s="6">
        <v>722</v>
      </c>
      <c r="O134" s="111">
        <v>678</v>
      </c>
      <c r="P134" s="131">
        <v>498.1</v>
      </c>
      <c r="Q134">
        <v>262.3</v>
      </c>
      <c r="R134">
        <v>379.4</v>
      </c>
      <c r="S134">
        <v>733.9</v>
      </c>
      <c r="T134">
        <v>632.79999999999995</v>
      </c>
      <c r="U134">
        <v>299.7</v>
      </c>
      <c r="V134">
        <v>0.3</v>
      </c>
      <c r="W134">
        <v>0.3</v>
      </c>
      <c r="X134">
        <v>256.2</v>
      </c>
      <c r="Y134">
        <v>529.4</v>
      </c>
      <c r="Z134">
        <v>685.8</v>
      </c>
      <c r="AA134">
        <v>705.6</v>
      </c>
      <c r="AB134">
        <v>722.1</v>
      </c>
      <c r="AC134">
        <v>721.4</v>
      </c>
      <c r="AD134">
        <v>635.29999999999995</v>
      </c>
      <c r="AE134" s="233">
        <v>679.80250000000001</v>
      </c>
      <c r="AO134" s="10">
        <f>AE134/SurveyHrsIn!AE134</f>
        <v>0.91371303763440859</v>
      </c>
    </row>
    <row r="135" spans="1:41" x14ac:dyDescent="0.25">
      <c r="A135" t="s">
        <v>8</v>
      </c>
      <c r="B135">
        <v>1</v>
      </c>
      <c r="C135">
        <v>125</v>
      </c>
      <c r="F135" s="6"/>
      <c r="G135" s="2"/>
      <c r="H135" s="6">
        <v>489.6</v>
      </c>
      <c r="I135" s="6">
        <v>645.20000000000005</v>
      </c>
      <c r="J135" s="6">
        <v>615</v>
      </c>
      <c r="K135" s="6">
        <v>732</v>
      </c>
      <c r="L135" s="83">
        <v>721.80889999999999</v>
      </c>
      <c r="M135" s="6">
        <v>693</v>
      </c>
      <c r="N135" s="6">
        <v>699</v>
      </c>
      <c r="O135" s="111">
        <v>659</v>
      </c>
      <c r="P135" s="131">
        <v>582.70000000000005</v>
      </c>
      <c r="Q135">
        <v>650.1</v>
      </c>
      <c r="R135">
        <v>651.29999999999995</v>
      </c>
      <c r="S135">
        <v>673.6</v>
      </c>
      <c r="T135">
        <v>696</v>
      </c>
      <c r="U135">
        <v>734.1</v>
      </c>
      <c r="V135">
        <v>695.8</v>
      </c>
      <c r="W135">
        <v>711.4</v>
      </c>
      <c r="X135">
        <v>725</v>
      </c>
      <c r="Y135">
        <v>595.20000000000005</v>
      </c>
      <c r="Z135">
        <v>696.4</v>
      </c>
      <c r="AA135">
        <v>689.7</v>
      </c>
      <c r="AB135">
        <v>722.9</v>
      </c>
      <c r="AC135">
        <v>697.6</v>
      </c>
      <c r="AD135">
        <v>619.9</v>
      </c>
      <c r="AE135" s="233">
        <v>696.0317</v>
      </c>
      <c r="AO135" s="10">
        <f>AE135/SurveyHrsIn!AE135</f>
        <v>0.93552647849462367</v>
      </c>
    </row>
    <row r="136" spans="1:41" x14ac:dyDescent="0.25">
      <c r="A136" t="s">
        <v>8</v>
      </c>
      <c r="B136">
        <v>1</v>
      </c>
      <c r="C136">
        <v>126</v>
      </c>
      <c r="F136" s="6"/>
      <c r="G136" s="2"/>
      <c r="H136" s="6">
        <v>698.6</v>
      </c>
      <c r="I136" s="6">
        <v>658.8</v>
      </c>
      <c r="J136" s="6">
        <v>656</v>
      </c>
      <c r="K136" s="6">
        <v>725</v>
      </c>
      <c r="L136" s="83">
        <v>659.36030000000005</v>
      </c>
      <c r="M136" s="6">
        <v>654</v>
      </c>
      <c r="N136" s="6">
        <v>693</v>
      </c>
      <c r="O136" s="111">
        <v>515</v>
      </c>
      <c r="P136" s="131">
        <v>185.5</v>
      </c>
      <c r="Q136">
        <v>0.7</v>
      </c>
      <c r="R136">
        <v>21.5</v>
      </c>
      <c r="S136">
        <v>214.5</v>
      </c>
      <c r="T136">
        <v>694.4</v>
      </c>
      <c r="U136">
        <v>706.4</v>
      </c>
      <c r="V136">
        <v>697.4</v>
      </c>
      <c r="W136">
        <v>736</v>
      </c>
      <c r="X136">
        <v>741.3</v>
      </c>
      <c r="Y136">
        <v>706.5</v>
      </c>
      <c r="Z136">
        <v>721.7</v>
      </c>
      <c r="AA136">
        <v>713.7</v>
      </c>
      <c r="AB136">
        <v>644.1</v>
      </c>
      <c r="AC136">
        <v>700.2</v>
      </c>
      <c r="AD136">
        <v>654.29999999999995</v>
      </c>
      <c r="AE136" s="233">
        <v>666.19470000000001</v>
      </c>
      <c r="AO136" s="10">
        <f>AE136/SurveyHrsIn!AE136</f>
        <v>0.89542298387096775</v>
      </c>
    </row>
    <row r="137" spans="1:41" x14ac:dyDescent="0.25">
      <c r="A137" t="s">
        <v>8</v>
      </c>
      <c r="B137">
        <v>1</v>
      </c>
      <c r="C137">
        <v>127</v>
      </c>
      <c r="F137" s="6"/>
      <c r="G137" s="2"/>
      <c r="H137" s="6">
        <v>687.9</v>
      </c>
      <c r="I137" s="6">
        <v>686</v>
      </c>
      <c r="J137" s="6">
        <v>712</v>
      </c>
      <c r="K137" s="6">
        <v>730</v>
      </c>
      <c r="L137" s="83">
        <v>733.00969999999995</v>
      </c>
      <c r="M137" s="6">
        <v>718</v>
      </c>
      <c r="N137" s="6">
        <v>739</v>
      </c>
      <c r="O137" s="111">
        <v>699</v>
      </c>
      <c r="P137" s="131">
        <v>634.20000000000005</v>
      </c>
      <c r="Q137">
        <v>706.8</v>
      </c>
      <c r="R137">
        <v>666</v>
      </c>
      <c r="S137">
        <v>726.1</v>
      </c>
      <c r="T137">
        <v>703.3</v>
      </c>
      <c r="U137">
        <v>740.5</v>
      </c>
      <c r="V137">
        <v>710.8</v>
      </c>
      <c r="W137">
        <v>741.5</v>
      </c>
      <c r="X137">
        <v>706.1</v>
      </c>
      <c r="Y137">
        <v>706.2</v>
      </c>
      <c r="Z137">
        <v>675</v>
      </c>
      <c r="AA137">
        <v>676.2</v>
      </c>
      <c r="AB137">
        <v>593.29999999999995</v>
      </c>
      <c r="AC137">
        <v>688</v>
      </c>
      <c r="AD137">
        <v>623.29999999999995</v>
      </c>
      <c r="AE137" s="233">
        <v>679.87049999999999</v>
      </c>
      <c r="AO137" s="10">
        <f>AE137/SurveyHrsIn!AE137</f>
        <v>0.91380443548387091</v>
      </c>
    </row>
    <row r="138" spans="1:41" x14ac:dyDescent="0.25">
      <c r="A138" t="s">
        <v>8</v>
      </c>
      <c r="B138">
        <v>1</v>
      </c>
      <c r="C138">
        <v>128</v>
      </c>
      <c r="F138" s="6"/>
      <c r="G138" s="2"/>
      <c r="H138" s="6">
        <v>656.4</v>
      </c>
      <c r="I138" s="6">
        <v>585.5</v>
      </c>
      <c r="J138" s="6">
        <v>706</v>
      </c>
      <c r="K138" s="6">
        <v>737</v>
      </c>
      <c r="L138" s="83">
        <v>733.84360000000004</v>
      </c>
      <c r="M138" s="6">
        <v>715</v>
      </c>
      <c r="N138" s="6">
        <v>726</v>
      </c>
      <c r="O138" s="111">
        <v>684</v>
      </c>
      <c r="P138" s="131">
        <v>391.4</v>
      </c>
      <c r="Q138">
        <v>673.8</v>
      </c>
      <c r="R138">
        <v>472.8</v>
      </c>
      <c r="S138">
        <v>645.70000000000005</v>
      </c>
      <c r="T138">
        <v>649.5</v>
      </c>
      <c r="U138">
        <v>688.2</v>
      </c>
      <c r="V138">
        <v>349</v>
      </c>
      <c r="W138">
        <v>0</v>
      </c>
      <c r="X138">
        <v>0</v>
      </c>
      <c r="Y138">
        <v>0</v>
      </c>
      <c r="Z138">
        <v>0</v>
      </c>
      <c r="AA138" s="174">
        <v>720</v>
      </c>
      <c r="AB138" s="174">
        <f>446.8+72</f>
        <v>518.79999999999995</v>
      </c>
      <c r="AC138">
        <v>742.1</v>
      </c>
      <c r="AD138">
        <v>617.29999999999995</v>
      </c>
      <c r="AE138" s="233">
        <v>669.35940000000005</v>
      </c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0">
        <f>AE138/SurveyHrsIn!AE138</f>
        <v>0.89967661290322587</v>
      </c>
    </row>
    <row r="139" spans="1:41" x14ac:dyDescent="0.25">
      <c r="A139" t="s">
        <v>8</v>
      </c>
      <c r="B139">
        <v>1</v>
      </c>
      <c r="C139">
        <v>129</v>
      </c>
      <c r="F139" s="6"/>
      <c r="G139" s="2"/>
      <c r="H139" s="6">
        <v>677.3</v>
      </c>
      <c r="I139" s="6">
        <v>689.9</v>
      </c>
      <c r="J139" s="6">
        <v>712</v>
      </c>
      <c r="K139" s="6">
        <v>707</v>
      </c>
      <c r="L139" s="83">
        <v>734.23919999999998</v>
      </c>
      <c r="M139" s="6">
        <v>718</v>
      </c>
      <c r="N139" s="6">
        <v>737</v>
      </c>
      <c r="O139" s="111">
        <v>717</v>
      </c>
      <c r="P139" s="131">
        <v>592.70000000000005</v>
      </c>
      <c r="Q139">
        <v>741.3</v>
      </c>
      <c r="R139">
        <v>668.4</v>
      </c>
      <c r="S139">
        <v>718.6</v>
      </c>
      <c r="T139">
        <v>684.5</v>
      </c>
      <c r="U139">
        <v>738.1</v>
      </c>
      <c r="V139">
        <v>711.8</v>
      </c>
      <c r="W139">
        <v>742.1</v>
      </c>
      <c r="X139">
        <v>737.2</v>
      </c>
      <c r="Y139">
        <v>636.29999999999995</v>
      </c>
      <c r="Z139">
        <v>721.2</v>
      </c>
      <c r="AA139">
        <v>718</v>
      </c>
      <c r="AB139">
        <v>742.4</v>
      </c>
      <c r="AC139">
        <v>736.7</v>
      </c>
      <c r="AD139">
        <v>650.70000000000005</v>
      </c>
      <c r="AE139" s="233">
        <v>713.7491</v>
      </c>
      <c r="AO139" s="10">
        <f>AE139/SurveyHrsIn!AE139</f>
        <v>0.95934018817204303</v>
      </c>
    </row>
    <row r="140" spans="1:41" x14ac:dyDescent="0.25">
      <c r="A140" t="s">
        <v>8</v>
      </c>
      <c r="B140">
        <v>1</v>
      </c>
      <c r="C140">
        <v>130</v>
      </c>
      <c r="F140" s="6"/>
      <c r="G140" s="2"/>
      <c r="H140" s="6">
        <v>263.2</v>
      </c>
      <c r="I140" s="6">
        <v>582</v>
      </c>
      <c r="J140" s="6">
        <v>641</v>
      </c>
      <c r="K140" s="6">
        <v>700</v>
      </c>
      <c r="L140" s="83">
        <v>699.45529999999997</v>
      </c>
      <c r="M140" s="6">
        <v>713</v>
      </c>
      <c r="N140" s="6">
        <v>691</v>
      </c>
      <c r="O140" s="111">
        <v>641</v>
      </c>
      <c r="P140" s="131">
        <v>636.29999999999995</v>
      </c>
      <c r="Q140">
        <v>682.2</v>
      </c>
      <c r="R140">
        <v>669</v>
      </c>
      <c r="S140">
        <v>742.9</v>
      </c>
      <c r="T140">
        <v>473.9</v>
      </c>
      <c r="U140">
        <v>494.7</v>
      </c>
      <c r="V140">
        <v>652.29999999999995</v>
      </c>
      <c r="W140">
        <v>685</v>
      </c>
      <c r="X140">
        <v>730.3</v>
      </c>
      <c r="Y140">
        <v>654.5</v>
      </c>
      <c r="Z140">
        <v>706.9</v>
      </c>
      <c r="AA140">
        <v>653.20000000000005</v>
      </c>
      <c r="AB140">
        <v>620.6</v>
      </c>
      <c r="AC140">
        <v>735.9</v>
      </c>
      <c r="AD140">
        <v>552.5</v>
      </c>
      <c r="AE140" s="233">
        <v>712.26470000000006</v>
      </c>
      <c r="AO140" s="10">
        <f>AE140/SurveyHrsIn!AE140</f>
        <v>0.95734502688172052</v>
      </c>
    </row>
    <row r="141" spans="1:41" x14ac:dyDescent="0.25">
      <c r="A141" t="s">
        <v>8</v>
      </c>
      <c r="B141">
        <v>1</v>
      </c>
      <c r="C141">
        <v>131</v>
      </c>
      <c r="F141" s="6"/>
      <c r="G141" s="2"/>
      <c r="H141" s="6">
        <v>397</v>
      </c>
      <c r="I141" s="6">
        <v>0.2</v>
      </c>
      <c r="J141" s="6">
        <v>237</v>
      </c>
      <c r="K141" s="6">
        <v>733</v>
      </c>
      <c r="L141" s="83">
        <v>731.71669999999995</v>
      </c>
      <c r="M141" s="6">
        <v>718</v>
      </c>
      <c r="N141" s="6">
        <v>740</v>
      </c>
      <c r="O141" s="111">
        <v>714</v>
      </c>
      <c r="P141" s="131">
        <v>706</v>
      </c>
      <c r="Q141">
        <v>605.6</v>
      </c>
      <c r="R141">
        <v>668.9</v>
      </c>
      <c r="S141">
        <v>742.5</v>
      </c>
      <c r="T141">
        <v>691</v>
      </c>
      <c r="U141">
        <v>736.7</v>
      </c>
      <c r="V141">
        <v>700</v>
      </c>
      <c r="W141">
        <v>741.7</v>
      </c>
      <c r="X141">
        <v>736.5</v>
      </c>
      <c r="Y141">
        <v>706.7</v>
      </c>
      <c r="Z141">
        <v>715.4</v>
      </c>
      <c r="AA141">
        <v>717.8</v>
      </c>
      <c r="AB141">
        <v>712.4</v>
      </c>
      <c r="AC141">
        <v>724.1</v>
      </c>
      <c r="AD141">
        <v>654.29999999999995</v>
      </c>
      <c r="AE141" s="233">
        <v>711.25560000000007</v>
      </c>
      <c r="AO141" s="10">
        <f>AE141/SurveyHrsIn!AE141</f>
        <v>0.95598870967741945</v>
      </c>
    </row>
    <row r="142" spans="1:41" x14ac:dyDescent="0.25">
      <c r="A142" t="s">
        <v>8</v>
      </c>
      <c r="B142">
        <v>1</v>
      </c>
      <c r="C142">
        <v>132</v>
      </c>
      <c r="F142" s="6"/>
      <c r="G142" s="2"/>
      <c r="H142" s="6">
        <v>497.6</v>
      </c>
      <c r="I142" s="6">
        <v>516.5</v>
      </c>
      <c r="J142" s="6">
        <v>716</v>
      </c>
      <c r="K142" s="6">
        <v>587</v>
      </c>
      <c r="L142" s="83">
        <v>722.42499999999995</v>
      </c>
      <c r="M142" s="6">
        <v>717</v>
      </c>
      <c r="N142" s="6">
        <v>621</v>
      </c>
      <c r="O142" s="111">
        <v>713</v>
      </c>
      <c r="P142" s="131">
        <v>474.8</v>
      </c>
      <c r="Q142">
        <v>738.4</v>
      </c>
      <c r="R142">
        <v>669</v>
      </c>
      <c r="S142">
        <v>737.2</v>
      </c>
      <c r="T142">
        <v>693.9</v>
      </c>
      <c r="U142">
        <v>670.8</v>
      </c>
      <c r="V142">
        <v>691.6</v>
      </c>
      <c r="W142">
        <v>658.3</v>
      </c>
      <c r="X142">
        <v>576.6</v>
      </c>
      <c r="Y142">
        <v>612.1</v>
      </c>
      <c r="Z142">
        <v>683.9</v>
      </c>
      <c r="AA142">
        <v>698</v>
      </c>
      <c r="AB142">
        <v>740.3</v>
      </c>
      <c r="AC142">
        <v>741.2</v>
      </c>
      <c r="AD142">
        <v>660.1</v>
      </c>
      <c r="AE142" s="233">
        <v>705.92529999999999</v>
      </c>
      <c r="AO142" s="10">
        <f>AE142/SurveyHrsIn!AE142</f>
        <v>0.94882432795698923</v>
      </c>
    </row>
    <row r="143" spans="1:41" x14ac:dyDescent="0.25">
      <c r="A143" t="s">
        <v>8</v>
      </c>
      <c r="B143">
        <v>1</v>
      </c>
      <c r="C143">
        <v>133</v>
      </c>
      <c r="F143" s="6"/>
      <c r="G143" s="2"/>
      <c r="H143" s="6">
        <v>234.1</v>
      </c>
      <c r="I143" s="6">
        <v>0</v>
      </c>
      <c r="J143" s="6">
        <v>0</v>
      </c>
      <c r="K143" s="6">
        <v>541</v>
      </c>
      <c r="L143" s="83">
        <v>671.7</v>
      </c>
      <c r="M143" s="6">
        <v>709</v>
      </c>
      <c r="N143" s="6">
        <v>719</v>
      </c>
      <c r="O143" s="111">
        <v>705</v>
      </c>
      <c r="P143" s="131">
        <v>455</v>
      </c>
      <c r="Q143">
        <v>491.8</v>
      </c>
      <c r="R143">
        <v>466.5</v>
      </c>
      <c r="S143">
        <v>741.9</v>
      </c>
      <c r="T143">
        <v>665</v>
      </c>
      <c r="U143">
        <v>737.6</v>
      </c>
      <c r="V143">
        <v>688.8</v>
      </c>
      <c r="W143">
        <v>731.6</v>
      </c>
      <c r="X143">
        <v>700.4</v>
      </c>
      <c r="Y143">
        <v>699.4</v>
      </c>
      <c r="Z143">
        <v>734.9</v>
      </c>
      <c r="AA143">
        <v>719.8</v>
      </c>
      <c r="AB143">
        <v>722.8</v>
      </c>
      <c r="AC143">
        <v>729.8</v>
      </c>
      <c r="AD143">
        <v>658.8</v>
      </c>
      <c r="AE143" s="233">
        <v>692.69220000000007</v>
      </c>
      <c r="AO143" s="10">
        <f>AE143/SurveyHrsIn!AE143</f>
        <v>0.9310379032258066</v>
      </c>
    </row>
    <row r="144" spans="1:41" x14ac:dyDescent="0.25">
      <c r="A144" t="s">
        <v>8</v>
      </c>
      <c r="B144">
        <v>1</v>
      </c>
      <c r="C144">
        <v>134</v>
      </c>
      <c r="F144" s="6"/>
      <c r="G144" s="2"/>
      <c r="H144" s="6">
        <v>653.1</v>
      </c>
      <c r="I144" s="6">
        <v>644.29999999999995</v>
      </c>
      <c r="J144" s="6">
        <v>690</v>
      </c>
      <c r="K144" s="6">
        <v>708</v>
      </c>
      <c r="L144" s="83">
        <v>709.33780000000002</v>
      </c>
      <c r="M144" s="6">
        <v>692</v>
      </c>
      <c r="N144" s="6">
        <v>729</v>
      </c>
      <c r="O144" s="111">
        <v>720</v>
      </c>
      <c r="P144" s="131">
        <v>739.8</v>
      </c>
      <c r="Q144">
        <v>733.6</v>
      </c>
      <c r="R144">
        <v>641.1</v>
      </c>
      <c r="S144">
        <v>620</v>
      </c>
      <c r="T144">
        <v>691.7</v>
      </c>
      <c r="U144">
        <v>740.2</v>
      </c>
      <c r="V144">
        <v>695.4</v>
      </c>
      <c r="W144">
        <v>719.2</v>
      </c>
      <c r="X144">
        <v>634.5</v>
      </c>
      <c r="Y144">
        <v>323.8</v>
      </c>
      <c r="Z144">
        <v>741.9</v>
      </c>
      <c r="AA144">
        <v>719.8</v>
      </c>
      <c r="AB144">
        <v>743.6</v>
      </c>
      <c r="AC144">
        <v>737.8</v>
      </c>
      <c r="AD144">
        <v>661.4</v>
      </c>
      <c r="AE144" s="233">
        <v>712.62160000000006</v>
      </c>
      <c r="AO144" s="10">
        <f>AE144/SurveyHrsIn!AE144</f>
        <v>0.95782473118279576</v>
      </c>
    </row>
    <row r="145" spans="1:41" x14ac:dyDescent="0.25">
      <c r="A145" t="s">
        <v>8</v>
      </c>
      <c r="B145">
        <v>1</v>
      </c>
      <c r="C145">
        <v>135</v>
      </c>
      <c r="F145" s="6"/>
      <c r="G145" s="2"/>
      <c r="H145" s="6">
        <v>663.6</v>
      </c>
      <c r="I145" s="6">
        <v>597.6</v>
      </c>
      <c r="J145" s="6">
        <v>680</v>
      </c>
      <c r="K145" s="6">
        <v>487</v>
      </c>
      <c r="L145" s="83">
        <v>729.93140000000005</v>
      </c>
      <c r="M145" s="6">
        <v>706</v>
      </c>
      <c r="N145" s="6">
        <v>736</v>
      </c>
      <c r="O145" s="111">
        <v>423</v>
      </c>
      <c r="P145" s="131">
        <v>633.29999999999995</v>
      </c>
      <c r="Q145">
        <v>160.6</v>
      </c>
      <c r="R145">
        <v>91.2</v>
      </c>
      <c r="S145">
        <v>732.2</v>
      </c>
      <c r="T145">
        <v>672</v>
      </c>
      <c r="U145">
        <v>737.1</v>
      </c>
      <c r="V145">
        <v>700</v>
      </c>
      <c r="W145">
        <v>734.1</v>
      </c>
      <c r="X145">
        <v>730.5</v>
      </c>
      <c r="Y145">
        <v>625.5</v>
      </c>
      <c r="Z145">
        <v>742.2</v>
      </c>
      <c r="AA145">
        <v>719.5</v>
      </c>
      <c r="AB145">
        <v>696.2</v>
      </c>
      <c r="AC145">
        <v>734.5</v>
      </c>
      <c r="AD145">
        <v>660.7</v>
      </c>
      <c r="AE145" s="233">
        <v>712.61890000000005</v>
      </c>
      <c r="AO145" s="10">
        <f>AE145/SurveyHrsIn!AE145</f>
        <v>0.95782110215053773</v>
      </c>
    </row>
    <row r="146" spans="1:41" x14ac:dyDescent="0.25">
      <c r="A146" t="s">
        <v>8</v>
      </c>
      <c r="B146">
        <v>1</v>
      </c>
      <c r="C146">
        <v>136</v>
      </c>
      <c r="F146" s="6"/>
      <c r="G146" s="2"/>
      <c r="H146" s="6">
        <v>667.4</v>
      </c>
      <c r="I146" s="6">
        <v>638.29999999999995</v>
      </c>
      <c r="J146" s="6">
        <v>639</v>
      </c>
      <c r="K146" s="6">
        <v>734</v>
      </c>
      <c r="L146" s="83">
        <v>737.01030000000003</v>
      </c>
      <c r="M146" s="6">
        <v>719</v>
      </c>
      <c r="N146" s="6">
        <v>739</v>
      </c>
      <c r="O146" s="111">
        <v>719</v>
      </c>
      <c r="P146" s="131">
        <v>725.8</v>
      </c>
      <c r="Q146">
        <v>741.3</v>
      </c>
      <c r="R146">
        <v>595.9</v>
      </c>
      <c r="S146">
        <v>721.1</v>
      </c>
      <c r="T146">
        <v>672.4</v>
      </c>
      <c r="U146">
        <v>122.2</v>
      </c>
      <c r="V146">
        <v>676.5</v>
      </c>
      <c r="W146">
        <v>740.6</v>
      </c>
      <c r="X146">
        <v>739.7</v>
      </c>
      <c r="Y146">
        <v>699.8</v>
      </c>
      <c r="Z146">
        <v>742.1</v>
      </c>
      <c r="AA146">
        <v>643.5</v>
      </c>
      <c r="AB146">
        <v>736.5</v>
      </c>
      <c r="AC146">
        <v>725.5</v>
      </c>
      <c r="AD146">
        <v>638.29999999999995</v>
      </c>
      <c r="AE146" s="233">
        <v>712.80190000000005</v>
      </c>
      <c r="AO146" s="10">
        <f>AE146/SurveyHrsIn!AE146</f>
        <v>0.95806706989247314</v>
      </c>
    </row>
    <row r="147" spans="1:41" x14ac:dyDescent="0.25">
      <c r="A147" t="s">
        <v>8</v>
      </c>
      <c r="B147">
        <v>1</v>
      </c>
      <c r="C147">
        <v>137</v>
      </c>
      <c r="F147" s="6"/>
      <c r="G147" s="2"/>
      <c r="H147" s="6">
        <v>669</v>
      </c>
      <c r="I147" s="6">
        <v>669.2</v>
      </c>
      <c r="J147" s="6">
        <v>718</v>
      </c>
      <c r="K147" s="6">
        <v>728</v>
      </c>
      <c r="L147" s="83">
        <v>709.11689999999999</v>
      </c>
      <c r="M147" s="6">
        <v>718</v>
      </c>
      <c r="N147" s="6">
        <v>620</v>
      </c>
      <c r="O147" s="111">
        <v>719</v>
      </c>
      <c r="P147" s="131">
        <v>725.8</v>
      </c>
      <c r="Q147">
        <v>686.3</v>
      </c>
      <c r="R147">
        <v>663.2</v>
      </c>
      <c r="S147">
        <v>742.6</v>
      </c>
      <c r="T147">
        <v>603.9</v>
      </c>
      <c r="U147">
        <v>75.900000000000006</v>
      </c>
      <c r="V147">
        <v>698.8</v>
      </c>
      <c r="W147">
        <v>735.5</v>
      </c>
      <c r="X147">
        <v>732.2</v>
      </c>
      <c r="Y147">
        <v>678.1</v>
      </c>
      <c r="Z147">
        <v>687.3</v>
      </c>
      <c r="AA147">
        <v>719.8</v>
      </c>
      <c r="AB147">
        <v>665.1</v>
      </c>
      <c r="AC147">
        <v>716.3</v>
      </c>
      <c r="AD147">
        <v>661.4</v>
      </c>
      <c r="AE147" s="233">
        <v>713.03420000000006</v>
      </c>
      <c r="AO147" s="10">
        <f>AE147/SurveyHrsIn!AE147</f>
        <v>0.95837930107526892</v>
      </c>
    </row>
    <row r="148" spans="1:41" x14ac:dyDescent="0.25">
      <c r="A148" t="s">
        <v>8</v>
      </c>
      <c r="B148">
        <v>1</v>
      </c>
      <c r="C148">
        <v>138</v>
      </c>
      <c r="F148" s="6"/>
      <c r="G148" s="2"/>
      <c r="H148" s="6">
        <v>669.5</v>
      </c>
      <c r="I148" s="6">
        <v>703.5</v>
      </c>
      <c r="J148" s="6">
        <v>699</v>
      </c>
      <c r="K148" s="6">
        <v>736</v>
      </c>
      <c r="L148" s="83">
        <v>732.12969999999996</v>
      </c>
      <c r="M148" s="6">
        <v>717</v>
      </c>
      <c r="N148" s="6">
        <v>733</v>
      </c>
      <c r="O148" s="111">
        <v>679</v>
      </c>
      <c r="P148" s="131">
        <v>743.6</v>
      </c>
      <c r="Q148">
        <v>737</v>
      </c>
      <c r="R148">
        <v>544.29999999999995</v>
      </c>
      <c r="S148">
        <v>720.3</v>
      </c>
      <c r="T148">
        <v>577.29999999999995</v>
      </c>
      <c r="U148">
        <v>730.1</v>
      </c>
      <c r="V148">
        <v>702.3</v>
      </c>
      <c r="W148">
        <v>740</v>
      </c>
      <c r="X148">
        <v>739.1</v>
      </c>
      <c r="Y148">
        <v>705.7</v>
      </c>
      <c r="Z148">
        <v>724.9</v>
      </c>
      <c r="AA148">
        <v>708.9</v>
      </c>
      <c r="AB148">
        <v>737.6</v>
      </c>
      <c r="AC148">
        <v>739.8</v>
      </c>
      <c r="AD148">
        <v>643.20000000000005</v>
      </c>
      <c r="AE148" s="233">
        <v>711.91079999999999</v>
      </c>
      <c r="AO148" s="10">
        <f>AE148/SurveyHrsIn!AE148</f>
        <v>0.95686935483870972</v>
      </c>
    </row>
    <row r="149" spans="1:41" x14ac:dyDescent="0.25">
      <c r="A149" t="s">
        <v>8</v>
      </c>
      <c r="B149">
        <v>1</v>
      </c>
      <c r="C149">
        <v>139</v>
      </c>
      <c r="F149" s="6"/>
      <c r="G149" s="2"/>
      <c r="H149" s="6">
        <v>689</v>
      </c>
      <c r="I149" s="6">
        <v>736.4</v>
      </c>
      <c r="J149" s="6">
        <v>698</v>
      </c>
      <c r="K149" s="6">
        <v>731</v>
      </c>
      <c r="L149" s="83">
        <v>702.15390000000002</v>
      </c>
      <c r="M149" s="6">
        <v>714</v>
      </c>
      <c r="N149" s="6">
        <v>689</v>
      </c>
      <c r="O149" s="111">
        <v>685</v>
      </c>
      <c r="P149" s="131">
        <v>671.1</v>
      </c>
      <c r="Q149">
        <v>721.7</v>
      </c>
      <c r="R149">
        <v>721.7</v>
      </c>
      <c r="S149">
        <v>742.2</v>
      </c>
      <c r="T149">
        <v>641.4</v>
      </c>
      <c r="U149">
        <v>733.9</v>
      </c>
      <c r="V149">
        <v>695.5</v>
      </c>
      <c r="W149">
        <v>721.4</v>
      </c>
      <c r="X149">
        <v>625.6</v>
      </c>
      <c r="Y149">
        <v>703.9</v>
      </c>
      <c r="Z149">
        <v>733</v>
      </c>
      <c r="AA149">
        <v>714.3</v>
      </c>
      <c r="AB149">
        <v>743.2</v>
      </c>
      <c r="AC149">
        <v>741</v>
      </c>
      <c r="AD149">
        <v>653.1</v>
      </c>
      <c r="AE149" s="233">
        <v>708.33720000000005</v>
      </c>
      <c r="AO149" s="10">
        <f>AE149/SurveyHrsIn!AE149</f>
        <v>0.95206612903225818</v>
      </c>
    </row>
    <row r="150" spans="1:41" x14ac:dyDescent="0.25">
      <c r="A150" t="s">
        <v>8</v>
      </c>
      <c r="B150">
        <v>1</v>
      </c>
      <c r="C150">
        <v>140</v>
      </c>
      <c r="F150" s="6"/>
      <c r="G150" s="2"/>
      <c r="H150" s="6">
        <v>602.1</v>
      </c>
      <c r="I150" s="6">
        <v>638.29999999999995</v>
      </c>
      <c r="J150" s="6">
        <v>678</v>
      </c>
      <c r="K150" s="6">
        <v>731</v>
      </c>
      <c r="L150" s="83">
        <v>583.20719999999994</v>
      </c>
      <c r="M150" s="6">
        <v>697</v>
      </c>
      <c r="N150" s="6">
        <v>389</v>
      </c>
      <c r="O150" s="111">
        <v>711</v>
      </c>
      <c r="P150" s="131">
        <v>742.3</v>
      </c>
      <c r="Q150">
        <v>740.7</v>
      </c>
      <c r="R150">
        <v>615.79999999999995</v>
      </c>
      <c r="S150">
        <v>723.5</v>
      </c>
      <c r="T150">
        <v>701</v>
      </c>
      <c r="U150">
        <v>731.3</v>
      </c>
      <c r="V150">
        <v>705.8</v>
      </c>
      <c r="W150">
        <v>725.5</v>
      </c>
      <c r="X150">
        <v>728.3</v>
      </c>
      <c r="Y150">
        <v>702.9</v>
      </c>
      <c r="Z150">
        <v>741.1</v>
      </c>
      <c r="AA150">
        <v>719.8</v>
      </c>
      <c r="AB150">
        <v>743.1</v>
      </c>
      <c r="AC150">
        <v>732.2</v>
      </c>
      <c r="AD150">
        <v>656.6</v>
      </c>
      <c r="AE150" s="233">
        <v>713.2242</v>
      </c>
      <c r="AO150" s="10">
        <f>AE150/SurveyHrsIn!AE150</f>
        <v>0.95863467741935482</v>
      </c>
    </row>
    <row r="151" spans="1:41" x14ac:dyDescent="0.25">
      <c r="A151" t="s">
        <v>8</v>
      </c>
      <c r="B151">
        <v>1</v>
      </c>
      <c r="C151">
        <v>141</v>
      </c>
      <c r="F151" s="6"/>
      <c r="G151" s="2"/>
      <c r="H151" s="6">
        <v>212.3</v>
      </c>
      <c r="I151" s="6">
        <v>640.79999999999995</v>
      </c>
      <c r="J151" s="6">
        <v>691</v>
      </c>
      <c r="K151" s="6">
        <v>741</v>
      </c>
      <c r="L151" s="83">
        <v>713.89139999999998</v>
      </c>
      <c r="M151" s="6">
        <v>712</v>
      </c>
      <c r="N151" s="6">
        <v>739</v>
      </c>
      <c r="O151" s="111">
        <v>715</v>
      </c>
      <c r="P151" s="131">
        <v>740.7</v>
      </c>
      <c r="Q151">
        <v>738.4</v>
      </c>
      <c r="R151">
        <v>657.2</v>
      </c>
      <c r="S151">
        <v>739.9</v>
      </c>
      <c r="T151">
        <v>553.79999999999995</v>
      </c>
      <c r="U151">
        <v>730.6</v>
      </c>
      <c r="V151">
        <v>713.5</v>
      </c>
      <c r="W151">
        <v>630.5</v>
      </c>
      <c r="X151">
        <v>738.4</v>
      </c>
      <c r="Y151">
        <v>703.6</v>
      </c>
      <c r="Z151">
        <v>741.5</v>
      </c>
      <c r="AA151">
        <v>702.6</v>
      </c>
      <c r="AB151">
        <v>743.3</v>
      </c>
      <c r="AC151">
        <v>639.29999999999995</v>
      </c>
      <c r="AD151">
        <v>637.1</v>
      </c>
      <c r="AE151" s="233">
        <v>712.01170000000002</v>
      </c>
      <c r="AO151" s="10">
        <f>AE151/SurveyHrsIn!AE151</f>
        <v>0.95700497311827959</v>
      </c>
    </row>
    <row r="152" spans="1:41" x14ac:dyDescent="0.25">
      <c r="A152" t="s">
        <v>8</v>
      </c>
      <c r="B152">
        <v>1</v>
      </c>
      <c r="C152">
        <v>142</v>
      </c>
      <c r="F152" s="6"/>
      <c r="G152" s="2"/>
      <c r="H152" s="6">
        <v>649.5</v>
      </c>
      <c r="I152" s="6">
        <v>654.29999999999995</v>
      </c>
      <c r="J152" s="6">
        <v>716</v>
      </c>
      <c r="K152" s="6">
        <v>738</v>
      </c>
      <c r="L152" s="83">
        <v>571.78689999999995</v>
      </c>
      <c r="M152" s="6">
        <v>691</v>
      </c>
      <c r="N152" s="6">
        <v>736</v>
      </c>
      <c r="O152" s="111">
        <v>505</v>
      </c>
      <c r="P152" s="131">
        <v>742.7</v>
      </c>
      <c r="Q152">
        <v>238.2</v>
      </c>
      <c r="R152">
        <v>26.5</v>
      </c>
      <c r="S152">
        <v>742.9</v>
      </c>
      <c r="T152">
        <v>686.7</v>
      </c>
      <c r="U152">
        <v>728.6</v>
      </c>
      <c r="V152">
        <v>710.4</v>
      </c>
      <c r="W152">
        <v>582.20000000000005</v>
      </c>
      <c r="X152">
        <v>742.4</v>
      </c>
      <c r="Y152">
        <v>702.2</v>
      </c>
      <c r="Z152">
        <v>722</v>
      </c>
      <c r="AA152">
        <v>675.8</v>
      </c>
      <c r="AB152">
        <v>679.1</v>
      </c>
      <c r="AC152">
        <v>656.2</v>
      </c>
      <c r="AD152">
        <v>657</v>
      </c>
      <c r="AE152" s="233">
        <v>708.64030000000002</v>
      </c>
      <c r="AO152" s="10">
        <f>AE152/SurveyHrsIn!AE152</f>
        <v>0.95247352150537634</v>
      </c>
    </row>
    <row r="153" spans="1:41" x14ac:dyDescent="0.25">
      <c r="A153" t="s">
        <v>8</v>
      </c>
      <c r="B153">
        <v>1</v>
      </c>
      <c r="C153">
        <v>143</v>
      </c>
      <c r="F153" s="6"/>
      <c r="G153" s="2"/>
      <c r="H153" s="6">
        <v>680.1</v>
      </c>
      <c r="I153" s="6">
        <v>722.4</v>
      </c>
      <c r="J153" s="6">
        <v>718</v>
      </c>
      <c r="K153" s="6">
        <v>734</v>
      </c>
      <c r="L153" s="83">
        <v>723.93640000000005</v>
      </c>
      <c r="M153" s="6">
        <v>715</v>
      </c>
      <c r="N153" s="6">
        <v>740</v>
      </c>
      <c r="O153" s="111">
        <v>719</v>
      </c>
      <c r="P153" s="131">
        <v>522.4</v>
      </c>
      <c r="Q153">
        <v>741.1</v>
      </c>
      <c r="R153">
        <v>515.29999999999995</v>
      </c>
      <c r="S153">
        <v>633.70000000000005</v>
      </c>
      <c r="T153">
        <v>696.9</v>
      </c>
      <c r="U153">
        <v>732.4</v>
      </c>
      <c r="V153">
        <v>706.7</v>
      </c>
      <c r="W153">
        <v>737.1</v>
      </c>
      <c r="X153">
        <f>350+81+303.3</f>
        <v>734.3</v>
      </c>
      <c r="Y153">
        <v>55.9</v>
      </c>
      <c r="Z153">
        <v>0.2</v>
      </c>
      <c r="AA153" s="174">
        <v>720</v>
      </c>
      <c r="AB153" s="174">
        <f>24*31</f>
        <v>744</v>
      </c>
      <c r="AC153" s="174">
        <f>166.6+24*24</f>
        <v>742.6</v>
      </c>
      <c r="AD153">
        <v>611.29999999999995</v>
      </c>
      <c r="AE153" s="233">
        <v>698.88020000000006</v>
      </c>
      <c r="AF153" s="174"/>
      <c r="AG153" s="174"/>
      <c r="AH153" s="174"/>
      <c r="AI153" s="174"/>
      <c r="AJ153" s="174"/>
      <c r="AK153" s="174"/>
      <c r="AL153" s="174"/>
      <c r="AM153" s="174"/>
      <c r="AN153" s="174"/>
      <c r="AO153" s="10">
        <f>AE153/SurveyHrsIn!AE153</f>
        <v>0.93935510752688178</v>
      </c>
    </row>
    <row r="154" spans="1:41" x14ac:dyDescent="0.25">
      <c r="A154" t="s">
        <v>8</v>
      </c>
      <c r="B154">
        <v>1</v>
      </c>
      <c r="C154">
        <v>144</v>
      </c>
      <c r="F154" s="6"/>
      <c r="G154" s="2"/>
      <c r="H154" s="6">
        <v>601.9</v>
      </c>
      <c r="I154" s="6">
        <v>727</v>
      </c>
      <c r="J154" s="6">
        <v>663</v>
      </c>
      <c r="K154" s="6">
        <v>679</v>
      </c>
      <c r="L154" s="83">
        <v>740</v>
      </c>
      <c r="M154" s="6">
        <v>716</v>
      </c>
      <c r="N154" s="6">
        <v>740</v>
      </c>
      <c r="O154" s="111">
        <v>719</v>
      </c>
      <c r="P154" s="131">
        <v>715.2</v>
      </c>
      <c r="Q154">
        <v>741.1</v>
      </c>
      <c r="R154">
        <v>574.1</v>
      </c>
      <c r="S154">
        <v>718.2</v>
      </c>
      <c r="T154">
        <v>669.3</v>
      </c>
      <c r="U154">
        <v>731.2</v>
      </c>
      <c r="V154">
        <v>709.1</v>
      </c>
      <c r="W154">
        <v>742</v>
      </c>
      <c r="X154">
        <f>307.3+350+81</f>
        <v>738.3</v>
      </c>
      <c r="Y154">
        <v>699.8</v>
      </c>
      <c r="Z154">
        <v>716.7</v>
      </c>
      <c r="AA154">
        <v>682.8</v>
      </c>
      <c r="AB154">
        <v>731.7</v>
      </c>
      <c r="AC154">
        <v>741.7</v>
      </c>
      <c r="AD154">
        <v>663.6</v>
      </c>
      <c r="AE154" s="233">
        <v>673.7192</v>
      </c>
      <c r="AO154" s="10">
        <f>AE154/SurveyHrsIn!AE154</f>
        <v>0.90553655913978492</v>
      </c>
    </row>
    <row r="155" spans="1:41" x14ac:dyDescent="0.25">
      <c r="A155" t="s">
        <v>8</v>
      </c>
      <c r="B155">
        <v>1</v>
      </c>
      <c r="C155">
        <v>145</v>
      </c>
      <c r="F155" s="6"/>
      <c r="G155" s="2"/>
      <c r="H155" s="6">
        <v>606.29999999999995</v>
      </c>
      <c r="I155" s="6">
        <v>653.29999999999995</v>
      </c>
      <c r="J155" s="6">
        <v>679.2</v>
      </c>
      <c r="K155" s="6">
        <v>722</v>
      </c>
      <c r="L155" s="83">
        <v>729.25340000000006</v>
      </c>
      <c r="M155" s="6">
        <v>710</v>
      </c>
      <c r="N155" s="6">
        <v>740</v>
      </c>
      <c r="O155" s="111">
        <v>614</v>
      </c>
      <c r="P155" s="131">
        <v>666.7</v>
      </c>
      <c r="Q155">
        <v>741.2</v>
      </c>
      <c r="R155">
        <v>418.8</v>
      </c>
      <c r="S155">
        <v>707.7</v>
      </c>
      <c r="T155">
        <v>602.29999999999995</v>
      </c>
      <c r="U155">
        <v>700.7</v>
      </c>
      <c r="V155">
        <v>667.7</v>
      </c>
      <c r="W155">
        <v>711.4</v>
      </c>
      <c r="X155">
        <f>307.3+339+67</f>
        <v>713.3</v>
      </c>
      <c r="Y155">
        <v>673.4</v>
      </c>
      <c r="Z155">
        <v>727.4</v>
      </c>
      <c r="AA155">
        <v>719.9</v>
      </c>
      <c r="AB155">
        <v>732.3</v>
      </c>
      <c r="AC155">
        <v>740</v>
      </c>
      <c r="AD155">
        <v>661</v>
      </c>
      <c r="AE155" s="233">
        <v>695.197</v>
      </c>
      <c r="AO155" s="10">
        <f>AE155/SurveyHrsIn!AE155</f>
        <v>0.93440456989247311</v>
      </c>
    </row>
    <row r="156" spans="1:41" x14ac:dyDescent="0.25">
      <c r="A156" t="s">
        <v>8</v>
      </c>
      <c r="B156">
        <v>1</v>
      </c>
      <c r="C156">
        <v>146</v>
      </c>
      <c r="F156" s="6"/>
      <c r="G156" s="2"/>
      <c r="H156" s="6">
        <v>633.29999999999995</v>
      </c>
      <c r="I156" s="6">
        <v>735.7</v>
      </c>
      <c r="J156" s="6">
        <v>711</v>
      </c>
      <c r="K156" s="6">
        <v>737</v>
      </c>
      <c r="L156" s="83">
        <v>737.64919999999995</v>
      </c>
      <c r="M156" s="6">
        <v>688</v>
      </c>
      <c r="N156" s="6">
        <v>739</v>
      </c>
      <c r="O156" s="111">
        <v>673</v>
      </c>
      <c r="P156" s="131">
        <v>707.2</v>
      </c>
      <c r="Q156">
        <v>738.8</v>
      </c>
      <c r="R156">
        <v>663.4</v>
      </c>
      <c r="S156">
        <v>742.8</v>
      </c>
      <c r="T156">
        <v>668.4</v>
      </c>
      <c r="U156">
        <v>675.9</v>
      </c>
      <c r="V156">
        <v>603.1</v>
      </c>
      <c r="W156">
        <v>741.8</v>
      </c>
      <c r="X156">
        <f>303.3+337+81</f>
        <v>721.3</v>
      </c>
      <c r="Y156">
        <v>706.7</v>
      </c>
      <c r="Z156">
        <v>729.2</v>
      </c>
      <c r="AA156">
        <v>704.2</v>
      </c>
      <c r="AB156">
        <v>738.1</v>
      </c>
      <c r="AC156">
        <v>741.9</v>
      </c>
      <c r="AD156">
        <v>647</v>
      </c>
      <c r="AE156" s="233">
        <v>705.44389999999999</v>
      </c>
      <c r="AO156" s="10">
        <f>AE156/SurveyHrsIn!AE156</f>
        <v>0.94817728494623654</v>
      </c>
    </row>
    <row r="157" spans="1:41" x14ac:dyDescent="0.25">
      <c r="A157" t="s">
        <v>8</v>
      </c>
      <c r="B157">
        <v>1</v>
      </c>
      <c r="C157">
        <v>147</v>
      </c>
      <c r="F157" s="6"/>
      <c r="G157" s="2"/>
      <c r="H157" s="6">
        <v>605.70000000000005</v>
      </c>
      <c r="I157" s="6">
        <v>497.3</v>
      </c>
      <c r="J157" s="6">
        <v>686</v>
      </c>
      <c r="K157" s="6">
        <v>716</v>
      </c>
      <c r="L157" s="83">
        <v>714.69060000000002</v>
      </c>
      <c r="M157" s="6">
        <v>706</v>
      </c>
      <c r="N157" s="6">
        <v>735</v>
      </c>
      <c r="O157" s="111">
        <v>712</v>
      </c>
      <c r="P157" s="131">
        <v>399.2</v>
      </c>
      <c r="Q157">
        <v>144.80000000000001</v>
      </c>
      <c r="R157">
        <v>596.79999999999995</v>
      </c>
      <c r="S157">
        <v>716</v>
      </c>
      <c r="T157">
        <v>686.7</v>
      </c>
      <c r="U157">
        <v>627.5</v>
      </c>
      <c r="V157">
        <f>493.6+220</f>
        <v>713.6</v>
      </c>
      <c r="W157">
        <v>740.6</v>
      </c>
      <c r="X157">
        <f>307.2+350+81</f>
        <v>738.2</v>
      </c>
      <c r="Y157">
        <v>705.1</v>
      </c>
      <c r="Z157">
        <v>740</v>
      </c>
      <c r="AA157">
        <v>690.6</v>
      </c>
      <c r="AB157">
        <v>737.5</v>
      </c>
      <c r="AC157">
        <v>740.2</v>
      </c>
      <c r="AD157">
        <v>642.5</v>
      </c>
      <c r="AE157" s="233">
        <v>666.3125</v>
      </c>
      <c r="AO157" s="10">
        <f>AE157/SurveyHrsIn!AE157</f>
        <v>0.89558131720430112</v>
      </c>
    </row>
    <row r="158" spans="1:41" x14ac:dyDescent="0.25">
      <c r="A158" t="s">
        <v>8</v>
      </c>
      <c r="B158">
        <v>1</v>
      </c>
      <c r="C158">
        <v>148</v>
      </c>
      <c r="F158" s="6"/>
      <c r="G158" s="2"/>
      <c r="H158" s="6">
        <v>579.9</v>
      </c>
      <c r="I158" s="6">
        <v>724.4</v>
      </c>
      <c r="J158" s="6">
        <v>683</v>
      </c>
      <c r="K158" s="6">
        <v>719</v>
      </c>
      <c r="L158" s="83">
        <v>731.28060000000005</v>
      </c>
      <c r="M158" s="6">
        <v>709</v>
      </c>
      <c r="N158" s="6">
        <v>741</v>
      </c>
      <c r="O158" s="111">
        <v>719</v>
      </c>
      <c r="P158" s="131">
        <v>678.7</v>
      </c>
      <c r="Q158">
        <v>728</v>
      </c>
      <c r="R158">
        <v>580.70000000000005</v>
      </c>
      <c r="S158">
        <v>742.6</v>
      </c>
      <c r="T158">
        <v>697.6</v>
      </c>
      <c r="U158">
        <v>741.2</v>
      </c>
      <c r="V158">
        <v>312.8</v>
      </c>
      <c r="W158">
        <v>0</v>
      </c>
      <c r="X158">
        <v>0</v>
      </c>
      <c r="Y158">
        <v>0</v>
      </c>
      <c r="Z158">
        <v>0</v>
      </c>
      <c r="AA158" s="174">
        <v>720</v>
      </c>
      <c r="AB158" s="174">
        <f>439.7+144</f>
        <v>583.70000000000005</v>
      </c>
      <c r="AC158">
        <v>740.9</v>
      </c>
      <c r="AD158">
        <v>664.5</v>
      </c>
      <c r="AE158" s="233">
        <v>581.70670000000007</v>
      </c>
      <c r="AF158" s="174"/>
      <c r="AG158" s="174"/>
      <c r="AH158" s="174"/>
      <c r="AI158" s="174"/>
      <c r="AJ158" s="174"/>
      <c r="AK158" s="174"/>
      <c r="AL158" s="174"/>
      <c r="AM158" s="174"/>
      <c r="AN158" s="174"/>
      <c r="AO158" s="10">
        <f>AE158/SurveyHrsIn!AE158</f>
        <v>0.78186384408602161</v>
      </c>
    </row>
    <row r="159" spans="1:41" x14ac:dyDescent="0.25">
      <c r="A159" t="s">
        <v>8</v>
      </c>
      <c r="B159">
        <v>1</v>
      </c>
      <c r="C159">
        <v>149</v>
      </c>
      <c r="F159" s="6"/>
      <c r="G159" s="2"/>
      <c r="H159" s="6">
        <v>622.5</v>
      </c>
      <c r="I159" s="6">
        <v>726.3</v>
      </c>
      <c r="J159" s="6">
        <v>716</v>
      </c>
      <c r="K159" s="6">
        <v>734</v>
      </c>
      <c r="L159" s="83">
        <v>737.64110000000005</v>
      </c>
      <c r="M159" s="6">
        <v>715</v>
      </c>
      <c r="N159" s="6">
        <v>727</v>
      </c>
      <c r="O159" s="111">
        <v>159</v>
      </c>
      <c r="P159" s="131">
        <v>418.2</v>
      </c>
      <c r="Q159">
        <v>684.9</v>
      </c>
      <c r="R159">
        <v>610.1</v>
      </c>
      <c r="S159">
        <v>743.2</v>
      </c>
      <c r="T159">
        <v>667.5</v>
      </c>
      <c r="U159">
        <v>698.4</v>
      </c>
      <c r="V159">
        <v>683.9</v>
      </c>
      <c r="W159">
        <v>667.4</v>
      </c>
      <c r="X159">
        <v>58</v>
      </c>
      <c r="Y159">
        <v>408.5</v>
      </c>
      <c r="Z159">
        <v>680.5</v>
      </c>
      <c r="AA159">
        <v>719.3</v>
      </c>
      <c r="AB159">
        <v>736.2</v>
      </c>
      <c r="AC159">
        <v>739.6</v>
      </c>
      <c r="AD159">
        <v>649.70000000000005</v>
      </c>
      <c r="AE159" s="233">
        <v>704.32030000000009</v>
      </c>
      <c r="AO159" s="10">
        <f>AE159/SurveyHrsIn!AE159</f>
        <v>0.94666706989247329</v>
      </c>
    </row>
    <row r="160" spans="1:41" x14ac:dyDescent="0.25">
      <c r="A160" t="s">
        <v>8</v>
      </c>
      <c r="B160">
        <v>1</v>
      </c>
      <c r="C160">
        <v>150</v>
      </c>
      <c r="F160" s="6"/>
      <c r="G160" s="2"/>
      <c r="H160" s="6">
        <v>424.2</v>
      </c>
      <c r="I160" s="6">
        <v>635.20000000000005</v>
      </c>
      <c r="J160" s="6">
        <v>662</v>
      </c>
      <c r="K160" s="6">
        <v>686</v>
      </c>
      <c r="L160" s="83">
        <v>616.2636</v>
      </c>
      <c r="M160" s="6">
        <v>711</v>
      </c>
      <c r="N160" s="6">
        <v>727</v>
      </c>
      <c r="O160" s="111">
        <v>670</v>
      </c>
      <c r="P160" s="131">
        <v>588</v>
      </c>
      <c r="Q160">
        <v>719.1</v>
      </c>
      <c r="R160">
        <v>619.70000000000005</v>
      </c>
      <c r="S160">
        <v>624.5</v>
      </c>
      <c r="T160">
        <v>669</v>
      </c>
      <c r="U160">
        <v>704.4</v>
      </c>
      <c r="V160">
        <v>534.1</v>
      </c>
      <c r="W160">
        <v>714.3</v>
      </c>
      <c r="X160">
        <f>306.3+350+67</f>
        <v>723.3</v>
      </c>
      <c r="Y160">
        <v>699.5</v>
      </c>
      <c r="Z160">
        <v>738.4</v>
      </c>
      <c r="AA160">
        <v>719.9</v>
      </c>
      <c r="AB160">
        <v>638.20000000000005</v>
      </c>
      <c r="AC160">
        <v>738.5</v>
      </c>
      <c r="AD160">
        <v>656.4</v>
      </c>
      <c r="AE160" s="233">
        <v>697.19749999999999</v>
      </c>
      <c r="AO160" s="10">
        <f>AE160/SurveyHrsIn!AE160</f>
        <v>0.93709341397849466</v>
      </c>
    </row>
    <row r="161" spans="1:41" x14ac:dyDescent="0.25">
      <c r="A161" t="s">
        <v>8</v>
      </c>
      <c r="B161">
        <v>1</v>
      </c>
      <c r="C161">
        <v>151</v>
      </c>
      <c r="F161" s="6"/>
      <c r="G161" s="2"/>
      <c r="H161" s="6">
        <v>242</v>
      </c>
      <c r="I161" s="6">
        <v>719.3</v>
      </c>
      <c r="J161" s="6">
        <v>717</v>
      </c>
      <c r="K161" s="6">
        <v>744</v>
      </c>
      <c r="L161" s="83">
        <v>737.69090000000006</v>
      </c>
      <c r="M161" s="6">
        <v>715</v>
      </c>
      <c r="N161" s="6">
        <v>727</v>
      </c>
      <c r="O161" s="111">
        <v>689</v>
      </c>
      <c r="P161" s="131">
        <v>717.6</v>
      </c>
      <c r="Q161">
        <v>741</v>
      </c>
      <c r="R161">
        <v>644.6</v>
      </c>
      <c r="S161">
        <v>698.2</v>
      </c>
      <c r="T161">
        <v>688.7</v>
      </c>
      <c r="U161">
        <v>726.9</v>
      </c>
      <c r="V161">
        <v>682.7</v>
      </c>
      <c r="W161">
        <v>700.9</v>
      </c>
      <c r="X161">
        <f>150+350+81</f>
        <v>581</v>
      </c>
      <c r="Y161">
        <v>611</v>
      </c>
      <c r="Z161">
        <v>717.8</v>
      </c>
      <c r="AA161">
        <v>719.5</v>
      </c>
      <c r="AB161">
        <v>737.7</v>
      </c>
      <c r="AC161">
        <v>738.7</v>
      </c>
      <c r="AD161">
        <v>661.1</v>
      </c>
      <c r="AE161" s="233">
        <v>709.07830000000001</v>
      </c>
      <c r="AO161" s="10">
        <f>AE161/SurveyHrsIn!AE161</f>
        <v>0.95306223118279576</v>
      </c>
    </row>
    <row r="162" spans="1:41" x14ac:dyDescent="0.25">
      <c r="A162" t="s">
        <v>8</v>
      </c>
      <c r="B162">
        <v>1</v>
      </c>
      <c r="C162">
        <v>152</v>
      </c>
      <c r="F162" s="6"/>
      <c r="G162" s="2"/>
      <c r="H162" s="6">
        <v>609.20000000000005</v>
      </c>
      <c r="I162" s="6">
        <v>656.3</v>
      </c>
      <c r="J162" s="6">
        <v>715</v>
      </c>
      <c r="K162" s="6">
        <v>738</v>
      </c>
      <c r="L162" s="83">
        <v>719.5308</v>
      </c>
      <c r="M162" s="6">
        <v>714</v>
      </c>
      <c r="N162" s="6">
        <v>742</v>
      </c>
      <c r="O162" s="111">
        <v>708</v>
      </c>
      <c r="P162" s="131">
        <v>483.4</v>
      </c>
      <c r="Q162">
        <v>652</v>
      </c>
      <c r="R162">
        <v>142.9</v>
      </c>
      <c r="S162">
        <v>696.5</v>
      </c>
      <c r="T162">
        <v>684.5</v>
      </c>
      <c r="U162">
        <v>738.6</v>
      </c>
      <c r="V162">
        <v>702.4</v>
      </c>
      <c r="W162">
        <v>726</v>
      </c>
      <c r="X162">
        <f>306.8+350+74</f>
        <v>730.8</v>
      </c>
      <c r="Y162">
        <v>687.7</v>
      </c>
      <c r="Z162">
        <v>738.3</v>
      </c>
      <c r="AA162">
        <v>719.9</v>
      </c>
      <c r="AB162">
        <v>731.2</v>
      </c>
      <c r="AC162">
        <v>725.7</v>
      </c>
      <c r="AD162">
        <v>636.29999999999995</v>
      </c>
      <c r="AE162" s="233">
        <v>699.96360000000004</v>
      </c>
      <c r="AO162" s="10">
        <f>AE162/SurveyHrsIn!AE162</f>
        <v>0.94081129032258071</v>
      </c>
    </row>
    <row r="163" spans="1:41" x14ac:dyDescent="0.25">
      <c r="A163" t="s">
        <v>8</v>
      </c>
      <c r="B163">
        <v>1</v>
      </c>
      <c r="C163">
        <v>153</v>
      </c>
      <c r="F163" s="6"/>
      <c r="G163" s="2"/>
      <c r="H163" s="6">
        <v>674.2</v>
      </c>
      <c r="I163" s="6">
        <v>739.2</v>
      </c>
      <c r="J163" s="6">
        <v>688</v>
      </c>
      <c r="K163" s="6">
        <v>722</v>
      </c>
      <c r="L163" s="83">
        <v>733.08780000000002</v>
      </c>
      <c r="M163" s="6">
        <v>708</v>
      </c>
      <c r="N163" s="6">
        <v>739</v>
      </c>
      <c r="O163" s="111">
        <v>719</v>
      </c>
      <c r="P163" s="131">
        <v>716.2</v>
      </c>
      <c r="Q163">
        <v>674.4</v>
      </c>
      <c r="R163">
        <v>662.9</v>
      </c>
      <c r="S163">
        <v>687.7</v>
      </c>
      <c r="T163">
        <v>627.6</v>
      </c>
      <c r="U163">
        <v>723.5</v>
      </c>
      <c r="V163">
        <v>478.5</v>
      </c>
      <c r="W163">
        <v>24.6</v>
      </c>
      <c r="X163">
        <v>0</v>
      </c>
      <c r="Y163">
        <v>619.9</v>
      </c>
      <c r="Z163">
        <v>734.8</v>
      </c>
      <c r="AA163">
        <v>720</v>
      </c>
      <c r="AB163">
        <v>738</v>
      </c>
      <c r="AC163">
        <v>715</v>
      </c>
      <c r="AD163">
        <v>661</v>
      </c>
      <c r="AE163" s="233">
        <v>592.45580000000007</v>
      </c>
      <c r="AO163" s="10">
        <f>AE163/SurveyHrsIn!AE163</f>
        <v>0.79631155913978502</v>
      </c>
    </row>
    <row r="164" spans="1:41" x14ac:dyDescent="0.25">
      <c r="A164" t="s">
        <v>8</v>
      </c>
      <c r="B164">
        <v>1</v>
      </c>
      <c r="C164">
        <v>154</v>
      </c>
      <c r="F164" s="6"/>
      <c r="G164" s="2"/>
      <c r="H164" s="6">
        <v>579.5</v>
      </c>
      <c r="I164" s="6">
        <v>710.4</v>
      </c>
      <c r="J164" s="6">
        <v>634</v>
      </c>
      <c r="K164" s="6">
        <v>730</v>
      </c>
      <c r="L164" s="83">
        <v>723.53219999999999</v>
      </c>
      <c r="M164" s="6">
        <v>718</v>
      </c>
      <c r="N164" s="6">
        <v>735</v>
      </c>
      <c r="O164" s="111">
        <v>698</v>
      </c>
      <c r="P164" s="131">
        <v>726.4</v>
      </c>
      <c r="Q164">
        <v>738.2</v>
      </c>
      <c r="R164">
        <v>546.5</v>
      </c>
      <c r="S164">
        <v>654.4</v>
      </c>
      <c r="T164">
        <v>663.9</v>
      </c>
      <c r="U164">
        <v>692.3</v>
      </c>
      <c r="V164">
        <v>696.5</v>
      </c>
      <c r="W164">
        <v>739.3</v>
      </c>
      <c r="X164">
        <v>738.8</v>
      </c>
      <c r="Y164">
        <v>701.5</v>
      </c>
      <c r="Z164">
        <v>742.1</v>
      </c>
      <c r="AA164">
        <v>719.9</v>
      </c>
      <c r="AB164">
        <v>725.4</v>
      </c>
      <c r="AC164">
        <v>740.3</v>
      </c>
      <c r="AD164">
        <v>658.6</v>
      </c>
      <c r="AE164" s="233">
        <v>629.60919999999999</v>
      </c>
      <c r="AO164" s="10">
        <f>AE164/SurveyHrsIn!AE164</f>
        <v>0.84624892473118274</v>
      </c>
    </row>
    <row r="165" spans="1:41" x14ac:dyDescent="0.25">
      <c r="A165" t="s">
        <v>8</v>
      </c>
      <c r="B165">
        <v>1</v>
      </c>
      <c r="C165">
        <v>155</v>
      </c>
      <c r="F165" s="6"/>
      <c r="G165" s="2"/>
      <c r="H165" s="6">
        <v>617.5</v>
      </c>
      <c r="I165" s="6">
        <v>718.1</v>
      </c>
      <c r="J165" s="6">
        <v>718</v>
      </c>
      <c r="K165" s="6">
        <v>741</v>
      </c>
      <c r="L165" s="83">
        <v>735.42190000000005</v>
      </c>
      <c r="M165" s="6">
        <v>716</v>
      </c>
      <c r="N165" s="6">
        <v>734</v>
      </c>
      <c r="O165" s="111">
        <v>599</v>
      </c>
      <c r="P165" s="131">
        <v>504.7</v>
      </c>
      <c r="Q165">
        <v>304.8</v>
      </c>
      <c r="R165">
        <v>321.2</v>
      </c>
      <c r="S165">
        <v>574.1</v>
      </c>
      <c r="T165">
        <v>701.2</v>
      </c>
      <c r="U165">
        <f>735.8</f>
        <v>735.8</v>
      </c>
      <c r="V165">
        <v>702.9</v>
      </c>
      <c r="W165">
        <v>543.79999999999995</v>
      </c>
      <c r="X165">
        <v>0</v>
      </c>
      <c r="Y165">
        <v>0</v>
      </c>
      <c r="Z165">
        <v>462.7</v>
      </c>
      <c r="AA165">
        <v>720</v>
      </c>
      <c r="AB165">
        <v>738.2</v>
      </c>
      <c r="AC165">
        <v>744</v>
      </c>
      <c r="AD165">
        <v>657.1</v>
      </c>
      <c r="AE165" s="233">
        <v>704.97919999999999</v>
      </c>
      <c r="AO165" s="10">
        <f>AE165/SurveyHrsIn!AE165</f>
        <v>0.94755268817204297</v>
      </c>
    </row>
    <row r="166" spans="1:41" x14ac:dyDescent="0.25">
      <c r="A166" t="s">
        <v>8</v>
      </c>
      <c r="B166">
        <v>1</v>
      </c>
      <c r="C166">
        <v>156</v>
      </c>
      <c r="F166" s="6"/>
      <c r="G166" s="2"/>
      <c r="H166" s="6">
        <v>606.1</v>
      </c>
      <c r="I166" s="6">
        <v>637.20000000000005</v>
      </c>
      <c r="J166" s="6">
        <v>222</v>
      </c>
      <c r="K166" s="6">
        <v>725</v>
      </c>
      <c r="L166" s="83">
        <v>736.6472</v>
      </c>
      <c r="M166" s="6">
        <v>717</v>
      </c>
      <c r="N166" s="6">
        <v>743</v>
      </c>
      <c r="O166" s="111">
        <v>719</v>
      </c>
      <c r="P166" s="131">
        <v>743.5</v>
      </c>
      <c r="Q166">
        <v>741.5</v>
      </c>
      <c r="R166">
        <v>663.8</v>
      </c>
      <c r="S166">
        <v>742.6</v>
      </c>
      <c r="T166">
        <v>703</v>
      </c>
      <c r="U166">
        <f>518.8+200</f>
        <v>718.8</v>
      </c>
      <c r="V166">
        <v>703.1</v>
      </c>
      <c r="W166">
        <v>740.4</v>
      </c>
      <c r="X166">
        <v>736.4</v>
      </c>
      <c r="Y166">
        <v>706.2</v>
      </c>
      <c r="Z166">
        <v>733.1</v>
      </c>
      <c r="AA166">
        <v>633.29999999999995</v>
      </c>
      <c r="AB166">
        <v>732.4</v>
      </c>
      <c r="AC166">
        <v>742.1</v>
      </c>
      <c r="AD166">
        <v>606.20000000000005</v>
      </c>
      <c r="AE166" s="233">
        <v>710.69110000000001</v>
      </c>
      <c r="AO166" s="10">
        <f>AE166/SurveyHrsIn!AE166</f>
        <v>0.95522997311827962</v>
      </c>
    </row>
    <row r="167" spans="1:41" x14ac:dyDescent="0.25">
      <c r="A167" t="s">
        <v>8</v>
      </c>
      <c r="B167">
        <v>1</v>
      </c>
      <c r="C167">
        <v>157</v>
      </c>
      <c r="F167" s="6"/>
      <c r="G167" s="2"/>
      <c r="H167" s="6">
        <v>621.29999999999995</v>
      </c>
      <c r="I167" s="6">
        <v>286.39999999999998</v>
      </c>
      <c r="J167" s="6">
        <v>0</v>
      </c>
      <c r="K167" s="6">
        <v>9.9999999999999995E-7</v>
      </c>
      <c r="L167" s="83">
        <v>8.7222220000000003E-2</v>
      </c>
      <c r="M167" s="6">
        <v>281</v>
      </c>
      <c r="N167" s="6">
        <v>709</v>
      </c>
      <c r="O167" s="111">
        <v>719</v>
      </c>
      <c r="P167" s="131">
        <v>737.3</v>
      </c>
      <c r="Q167">
        <v>740.4</v>
      </c>
      <c r="R167">
        <v>642.20000000000005</v>
      </c>
      <c r="S167">
        <v>665.8</v>
      </c>
      <c r="T167">
        <v>663.4</v>
      </c>
      <c r="U167">
        <v>668.2</v>
      </c>
      <c r="V167">
        <v>705</v>
      </c>
      <c r="W167">
        <v>740</v>
      </c>
      <c r="X167">
        <v>717.1</v>
      </c>
      <c r="Y167">
        <v>690.4</v>
      </c>
      <c r="Z167">
        <v>707</v>
      </c>
      <c r="AA167">
        <v>699.4</v>
      </c>
      <c r="AB167">
        <v>729.9</v>
      </c>
      <c r="AC167">
        <v>677.1</v>
      </c>
      <c r="AD167">
        <v>655.6</v>
      </c>
      <c r="AE167" s="233">
        <v>708.79190000000006</v>
      </c>
      <c r="AO167" s="10">
        <f>AE167/SurveyHrsIn!AE167</f>
        <v>0.9526772849462366</v>
      </c>
    </row>
    <row r="168" spans="1:41" x14ac:dyDescent="0.25">
      <c r="A168" t="s">
        <v>8</v>
      </c>
      <c r="B168">
        <v>1</v>
      </c>
      <c r="C168">
        <v>158</v>
      </c>
      <c r="F168" s="6"/>
      <c r="G168" s="2"/>
      <c r="H168" s="6">
        <v>560.79999999999995</v>
      </c>
      <c r="I168" s="6">
        <v>732.5</v>
      </c>
      <c r="J168" s="6">
        <v>707</v>
      </c>
      <c r="K168" s="6">
        <v>733</v>
      </c>
      <c r="L168" s="83">
        <v>737.09889999999996</v>
      </c>
      <c r="M168" s="6">
        <v>697</v>
      </c>
      <c r="N168" s="6">
        <v>730</v>
      </c>
      <c r="O168" s="111">
        <v>690</v>
      </c>
      <c r="P168" s="131">
        <v>629.70000000000005</v>
      </c>
      <c r="Q168">
        <v>451.2</v>
      </c>
      <c r="R168">
        <v>628</v>
      </c>
      <c r="S168">
        <v>743.2</v>
      </c>
      <c r="T168">
        <v>659</v>
      </c>
      <c r="U168">
        <v>581.70000000000005</v>
      </c>
      <c r="V168">
        <v>620.6</v>
      </c>
      <c r="W168">
        <v>742</v>
      </c>
      <c r="X168">
        <v>741.3</v>
      </c>
      <c r="Y168">
        <v>705.2</v>
      </c>
      <c r="Z168">
        <v>740.7</v>
      </c>
      <c r="AA168">
        <v>719.5</v>
      </c>
      <c r="AB168">
        <v>725.1</v>
      </c>
      <c r="AC168">
        <v>741.8</v>
      </c>
      <c r="AD168">
        <v>662.1</v>
      </c>
      <c r="AE168" s="233">
        <v>710.57860000000005</v>
      </c>
      <c r="AO168" s="10">
        <f>AE168/SurveyHrsIn!AE168</f>
        <v>0.95507876344086029</v>
      </c>
    </row>
    <row r="169" spans="1:41" x14ac:dyDescent="0.25">
      <c r="A169" t="s">
        <v>8</v>
      </c>
      <c r="B169">
        <v>1</v>
      </c>
      <c r="C169">
        <v>159</v>
      </c>
      <c r="F169" s="6"/>
      <c r="G169" s="2"/>
      <c r="H169" s="6">
        <v>569.79999999999995</v>
      </c>
      <c r="I169" s="6">
        <v>705.8</v>
      </c>
      <c r="J169" s="6">
        <v>717</v>
      </c>
      <c r="K169" s="6">
        <v>734</v>
      </c>
      <c r="L169" s="83">
        <v>738.18589999999995</v>
      </c>
      <c r="M169" s="6">
        <v>719</v>
      </c>
      <c r="N169" s="6">
        <v>743</v>
      </c>
      <c r="O169" s="111">
        <v>719</v>
      </c>
      <c r="P169" s="131">
        <v>371</v>
      </c>
      <c r="Q169">
        <v>565.9</v>
      </c>
      <c r="R169">
        <v>664.3</v>
      </c>
      <c r="S169">
        <v>733.5</v>
      </c>
      <c r="T169">
        <v>685.1</v>
      </c>
      <c r="U169">
        <v>718.4</v>
      </c>
      <c r="V169">
        <v>703.9</v>
      </c>
      <c r="W169">
        <v>742</v>
      </c>
      <c r="X169">
        <v>673.7</v>
      </c>
      <c r="Y169">
        <v>707.4</v>
      </c>
      <c r="Z169">
        <v>741.3</v>
      </c>
      <c r="AA169">
        <v>719.9</v>
      </c>
      <c r="AB169">
        <v>731.5</v>
      </c>
      <c r="AC169">
        <v>727.6</v>
      </c>
      <c r="AD169">
        <v>644.4</v>
      </c>
      <c r="AE169" s="233">
        <v>540.4692</v>
      </c>
      <c r="AO169" s="10">
        <f>AE169/SurveyHrsIn!AE169</f>
        <v>0.72643709677419355</v>
      </c>
    </row>
    <row r="170" spans="1:41" x14ac:dyDescent="0.25">
      <c r="A170" t="s">
        <v>8</v>
      </c>
      <c r="B170">
        <v>1</v>
      </c>
      <c r="C170">
        <v>160</v>
      </c>
      <c r="F170" s="6"/>
      <c r="G170" s="2"/>
      <c r="H170" s="6">
        <v>607</v>
      </c>
      <c r="I170" s="6">
        <v>658.1</v>
      </c>
      <c r="J170" s="6">
        <v>714</v>
      </c>
      <c r="K170" s="6">
        <v>733</v>
      </c>
      <c r="L170" s="83">
        <v>723.01610000000005</v>
      </c>
      <c r="M170" s="6">
        <v>710</v>
      </c>
      <c r="N170" s="6">
        <v>742</v>
      </c>
      <c r="O170" s="111">
        <v>720</v>
      </c>
      <c r="P170" s="131">
        <v>725.5</v>
      </c>
      <c r="Q170">
        <v>740.9</v>
      </c>
      <c r="R170">
        <v>663.8</v>
      </c>
      <c r="S170">
        <v>742.8</v>
      </c>
      <c r="T170">
        <v>705.1</v>
      </c>
      <c r="U170">
        <v>706.4</v>
      </c>
      <c r="V170">
        <v>662.8</v>
      </c>
      <c r="W170">
        <v>722</v>
      </c>
      <c r="X170">
        <v>732.1</v>
      </c>
      <c r="Y170">
        <v>699.6</v>
      </c>
      <c r="Z170">
        <v>699.3</v>
      </c>
      <c r="AA170">
        <v>618.5</v>
      </c>
      <c r="AB170">
        <v>733.9</v>
      </c>
      <c r="AC170">
        <v>740.1</v>
      </c>
      <c r="AD170">
        <v>656.2</v>
      </c>
      <c r="AE170" s="233">
        <v>710.4117</v>
      </c>
      <c r="AO170" s="10">
        <f>AE170/SurveyHrsIn!AE170</f>
        <v>0.95485443548387094</v>
      </c>
    </row>
    <row r="171" spans="1:41" x14ac:dyDescent="0.25">
      <c r="A171" t="s">
        <v>8</v>
      </c>
      <c r="B171">
        <v>1</v>
      </c>
      <c r="C171">
        <v>161</v>
      </c>
      <c r="F171" s="6"/>
      <c r="G171" s="2"/>
      <c r="H171" s="6">
        <v>573.4</v>
      </c>
      <c r="I171" s="6">
        <v>605.29999999999995</v>
      </c>
      <c r="J171" s="6">
        <v>566</v>
      </c>
      <c r="K171" s="6">
        <v>706</v>
      </c>
      <c r="L171" s="83">
        <v>736.91359999999997</v>
      </c>
      <c r="M171" s="6">
        <v>718</v>
      </c>
      <c r="N171" s="6">
        <v>732</v>
      </c>
      <c r="O171" s="111">
        <v>684</v>
      </c>
      <c r="P171" s="131">
        <v>713.1</v>
      </c>
      <c r="Q171">
        <v>653.79999999999995</v>
      </c>
      <c r="R171">
        <v>603.6</v>
      </c>
      <c r="S171">
        <v>686.1</v>
      </c>
      <c r="T171">
        <v>641.6</v>
      </c>
      <c r="U171">
        <v>734.7</v>
      </c>
      <c r="V171">
        <v>678.8</v>
      </c>
      <c r="W171">
        <v>741.3</v>
      </c>
      <c r="X171">
        <v>735.9</v>
      </c>
      <c r="Y171">
        <v>707.3</v>
      </c>
      <c r="Z171">
        <v>742</v>
      </c>
      <c r="AA171">
        <v>719.9</v>
      </c>
      <c r="AB171">
        <v>735.3</v>
      </c>
      <c r="AC171">
        <v>728.4</v>
      </c>
      <c r="AD171">
        <v>629.29999999999995</v>
      </c>
      <c r="AE171" s="233">
        <v>651.89780000000007</v>
      </c>
      <c r="AO171" s="10">
        <f>AE171/SurveyHrsIn!AE171</f>
        <v>0.87620672043010761</v>
      </c>
    </row>
    <row r="172" spans="1:41" x14ac:dyDescent="0.25">
      <c r="A172" t="s">
        <v>8</v>
      </c>
      <c r="B172">
        <v>1</v>
      </c>
      <c r="C172">
        <v>162</v>
      </c>
      <c r="F172" s="6"/>
      <c r="G172" s="2"/>
      <c r="H172" s="6">
        <v>622.4</v>
      </c>
      <c r="I172" s="6">
        <v>742.7</v>
      </c>
      <c r="J172" s="6">
        <v>539</v>
      </c>
      <c r="K172" s="6">
        <v>734</v>
      </c>
      <c r="L172" s="83">
        <v>736.56859999999995</v>
      </c>
      <c r="M172" s="6">
        <v>719</v>
      </c>
      <c r="N172" s="6">
        <v>744</v>
      </c>
      <c r="O172" s="111">
        <v>719</v>
      </c>
      <c r="P172" s="131">
        <v>741</v>
      </c>
      <c r="Q172">
        <v>740.4</v>
      </c>
      <c r="R172">
        <v>664.3</v>
      </c>
      <c r="S172">
        <v>729.8</v>
      </c>
      <c r="T172">
        <v>641.6</v>
      </c>
      <c r="U172">
        <v>724.4</v>
      </c>
      <c r="V172">
        <v>708.9</v>
      </c>
      <c r="W172">
        <v>741.9</v>
      </c>
      <c r="X172">
        <v>726.9</v>
      </c>
      <c r="Y172">
        <v>706.3</v>
      </c>
      <c r="Z172">
        <v>742.5</v>
      </c>
      <c r="AA172">
        <v>708.4</v>
      </c>
      <c r="AB172">
        <v>729</v>
      </c>
      <c r="AC172">
        <v>743.6</v>
      </c>
      <c r="AD172">
        <v>654.1</v>
      </c>
      <c r="AE172" s="233">
        <v>687.1336</v>
      </c>
      <c r="AO172" s="10">
        <f>AE172/SurveyHrsIn!AE172</f>
        <v>0.92356666666666665</v>
      </c>
    </row>
    <row r="173" spans="1:41" x14ac:dyDescent="0.25">
      <c r="A173" t="s">
        <v>8</v>
      </c>
      <c r="B173">
        <v>1</v>
      </c>
      <c r="C173">
        <v>163</v>
      </c>
      <c r="F173" s="6"/>
      <c r="G173" s="2"/>
      <c r="H173" s="6">
        <v>635.20000000000005</v>
      </c>
      <c r="I173" s="6">
        <v>726.6</v>
      </c>
      <c r="J173" s="6">
        <v>711</v>
      </c>
      <c r="K173" s="6">
        <v>729</v>
      </c>
      <c r="L173" s="83">
        <v>741.1</v>
      </c>
      <c r="M173" s="6">
        <v>718</v>
      </c>
      <c r="N173" s="6">
        <v>743</v>
      </c>
      <c r="O173" s="111">
        <v>719</v>
      </c>
      <c r="P173" s="131">
        <v>743.2</v>
      </c>
      <c r="Q173">
        <v>716.9</v>
      </c>
      <c r="R173">
        <v>664.2</v>
      </c>
      <c r="S173">
        <v>742.8</v>
      </c>
      <c r="T173">
        <v>688.3</v>
      </c>
      <c r="U173">
        <v>733.2</v>
      </c>
      <c r="V173">
        <v>707.9</v>
      </c>
      <c r="W173">
        <v>723.8</v>
      </c>
      <c r="X173">
        <v>687.9</v>
      </c>
      <c r="Y173">
        <v>577.4</v>
      </c>
      <c r="Z173">
        <v>181.4</v>
      </c>
      <c r="AA173">
        <v>670.1</v>
      </c>
      <c r="AB173">
        <v>738.8</v>
      </c>
      <c r="AC173">
        <v>740</v>
      </c>
      <c r="AD173">
        <v>659.9</v>
      </c>
      <c r="AE173" s="233">
        <v>649.39359999999999</v>
      </c>
      <c r="AO173" s="10">
        <f>AE173/SurveyHrsIn!AE173</f>
        <v>0.8728408602150538</v>
      </c>
    </row>
    <row r="174" spans="1:41" x14ac:dyDescent="0.25">
      <c r="A174" t="s">
        <v>8</v>
      </c>
      <c r="B174">
        <v>1</v>
      </c>
      <c r="C174">
        <v>164</v>
      </c>
      <c r="F174" s="6"/>
      <c r="G174" s="2"/>
      <c r="H174" s="6">
        <v>643.6</v>
      </c>
      <c r="I174" s="6">
        <v>703.7</v>
      </c>
      <c r="J174" s="6">
        <v>667</v>
      </c>
      <c r="K174" s="6">
        <v>648</v>
      </c>
      <c r="L174" s="83">
        <v>732.16189999999995</v>
      </c>
      <c r="M174" s="6">
        <v>707</v>
      </c>
      <c r="N174" s="6">
        <v>714</v>
      </c>
      <c r="O174" s="111">
        <v>554</v>
      </c>
      <c r="P174" s="131">
        <v>546.79999999999995</v>
      </c>
      <c r="Q174">
        <v>331.9</v>
      </c>
      <c r="R174">
        <v>455</v>
      </c>
      <c r="S174">
        <v>485.3</v>
      </c>
      <c r="T174">
        <v>672.5</v>
      </c>
      <c r="U174">
        <v>738.4</v>
      </c>
      <c r="V174">
        <v>713.4</v>
      </c>
      <c r="W174">
        <v>725.1</v>
      </c>
      <c r="X174">
        <v>736.2</v>
      </c>
      <c r="Y174">
        <v>706.1</v>
      </c>
      <c r="Z174">
        <v>716.2</v>
      </c>
      <c r="AA174">
        <v>720</v>
      </c>
      <c r="AB174">
        <v>712.4</v>
      </c>
      <c r="AC174">
        <v>611.5</v>
      </c>
      <c r="AD174">
        <v>657.1</v>
      </c>
      <c r="AE174" s="233">
        <v>707.14</v>
      </c>
      <c r="AO174" s="10">
        <f>AE174/SurveyHrsIn!AE174</f>
        <v>0.95045698924731181</v>
      </c>
    </row>
    <row r="175" spans="1:41" x14ac:dyDescent="0.25">
      <c r="A175" t="s">
        <v>8</v>
      </c>
      <c r="B175">
        <v>1</v>
      </c>
      <c r="C175">
        <v>165</v>
      </c>
      <c r="F175" s="6"/>
      <c r="G175" s="2"/>
      <c r="H175" s="6">
        <v>583.79999999999995</v>
      </c>
      <c r="I175" s="6">
        <v>715.4</v>
      </c>
      <c r="J175" s="6">
        <v>675</v>
      </c>
      <c r="K175" s="6">
        <v>731</v>
      </c>
      <c r="L175" s="83">
        <v>729.03530000000001</v>
      </c>
      <c r="M175" s="6">
        <v>719</v>
      </c>
      <c r="N175" s="6">
        <v>735</v>
      </c>
      <c r="O175" s="111">
        <v>603</v>
      </c>
      <c r="P175" s="131">
        <v>736.2</v>
      </c>
      <c r="Q175">
        <v>740</v>
      </c>
      <c r="R175">
        <v>647.20000000000005</v>
      </c>
      <c r="S175">
        <v>742.7</v>
      </c>
      <c r="T175">
        <v>687.3</v>
      </c>
      <c r="U175">
        <v>687.5</v>
      </c>
      <c r="V175">
        <v>708.9</v>
      </c>
      <c r="W175">
        <v>742</v>
      </c>
      <c r="X175">
        <v>742.3</v>
      </c>
      <c r="Y175">
        <v>706.2</v>
      </c>
      <c r="Z175">
        <v>742.3</v>
      </c>
      <c r="AA175">
        <v>679.2</v>
      </c>
      <c r="AB175">
        <v>738.7</v>
      </c>
      <c r="AC175">
        <v>743.5</v>
      </c>
      <c r="AD175">
        <v>660.9</v>
      </c>
      <c r="AE175" s="233">
        <v>688.91309999999999</v>
      </c>
      <c r="AO175" s="10">
        <f>AE175/SurveyHrsIn!AE175</f>
        <v>0.92595846774193546</v>
      </c>
    </row>
    <row r="176" spans="1:41" x14ac:dyDescent="0.25">
      <c r="A176" t="s">
        <v>8</v>
      </c>
      <c r="B176">
        <v>1</v>
      </c>
      <c r="C176">
        <v>166</v>
      </c>
      <c r="F176" s="6"/>
      <c r="G176" s="2"/>
      <c r="H176" s="6">
        <v>568.20000000000005</v>
      </c>
      <c r="I176" s="6">
        <v>703.5</v>
      </c>
      <c r="J176" s="6">
        <v>656</v>
      </c>
      <c r="K176" s="6">
        <v>677</v>
      </c>
      <c r="L176" s="83">
        <v>563.5136</v>
      </c>
      <c r="M176" s="6">
        <v>685</v>
      </c>
      <c r="N176" s="6">
        <v>678</v>
      </c>
      <c r="O176" s="111">
        <v>588</v>
      </c>
      <c r="P176" s="131">
        <v>509.7</v>
      </c>
      <c r="Q176">
        <v>680.3</v>
      </c>
      <c r="R176">
        <v>18.600000000000001</v>
      </c>
      <c r="S176">
        <v>500.7</v>
      </c>
      <c r="T176">
        <v>581.70000000000005</v>
      </c>
      <c r="U176">
        <v>726.6</v>
      </c>
      <c r="V176">
        <v>659</v>
      </c>
      <c r="W176">
        <v>660.9</v>
      </c>
      <c r="X176">
        <v>708.9</v>
      </c>
      <c r="Y176">
        <v>697.9</v>
      </c>
      <c r="Z176">
        <v>731.8</v>
      </c>
      <c r="AA176">
        <v>700.8</v>
      </c>
      <c r="AB176">
        <v>735.5</v>
      </c>
      <c r="AC176">
        <v>743.1</v>
      </c>
      <c r="AD176">
        <v>629.20000000000005</v>
      </c>
      <c r="AE176" s="233">
        <v>709.45</v>
      </c>
      <c r="AO176" s="10">
        <f>AE176/SurveyHrsIn!AE176</f>
        <v>0.95356182795698929</v>
      </c>
    </row>
    <row r="177" spans="1:41" x14ac:dyDescent="0.25">
      <c r="A177" t="s">
        <v>8</v>
      </c>
      <c r="B177">
        <v>1</v>
      </c>
      <c r="C177">
        <v>167</v>
      </c>
      <c r="F177" s="6"/>
      <c r="G177" s="2"/>
      <c r="H177" s="6">
        <v>521.79999999999995</v>
      </c>
      <c r="I177" s="6">
        <v>684.8</v>
      </c>
      <c r="J177" s="6">
        <v>646</v>
      </c>
      <c r="K177" s="6">
        <v>695</v>
      </c>
      <c r="L177" s="83">
        <v>724.40560000000005</v>
      </c>
      <c r="M177" s="6">
        <v>700</v>
      </c>
      <c r="N177" s="6">
        <v>737</v>
      </c>
      <c r="O177" s="111">
        <v>687</v>
      </c>
      <c r="P177" s="131">
        <v>710.6</v>
      </c>
      <c r="Q177">
        <v>737.2</v>
      </c>
      <c r="R177">
        <v>631</v>
      </c>
      <c r="S177">
        <v>658.4</v>
      </c>
      <c r="T177">
        <v>672.8</v>
      </c>
      <c r="U177">
        <v>740.1</v>
      </c>
      <c r="V177">
        <v>687.5</v>
      </c>
      <c r="W177">
        <v>739.7</v>
      </c>
      <c r="X177">
        <v>741.1</v>
      </c>
      <c r="Y177">
        <v>702.6</v>
      </c>
      <c r="Z177">
        <v>738.7</v>
      </c>
      <c r="AA177">
        <v>719.8</v>
      </c>
      <c r="AB177">
        <v>725.7</v>
      </c>
      <c r="AC177">
        <v>731</v>
      </c>
      <c r="AD177">
        <v>659.5</v>
      </c>
      <c r="AE177" s="233">
        <v>709.4633</v>
      </c>
      <c r="AO177" s="10">
        <f>AE177/SurveyHrsIn!AE177</f>
        <v>0.9535797043010753</v>
      </c>
    </row>
    <row r="178" spans="1:41" x14ac:dyDescent="0.25">
      <c r="A178" t="s">
        <v>8</v>
      </c>
      <c r="B178">
        <v>1</v>
      </c>
      <c r="C178">
        <v>168</v>
      </c>
      <c r="F178" s="6"/>
      <c r="G178" s="2"/>
      <c r="H178" s="6">
        <v>600.5</v>
      </c>
      <c r="I178" s="6">
        <v>743.1</v>
      </c>
      <c r="J178" s="6">
        <v>718</v>
      </c>
      <c r="K178" s="6">
        <v>727</v>
      </c>
      <c r="L178" s="83">
        <v>730.9058</v>
      </c>
      <c r="M178" s="6">
        <v>717</v>
      </c>
      <c r="N178" s="6">
        <v>743</v>
      </c>
      <c r="O178" s="111">
        <v>719</v>
      </c>
      <c r="P178" s="131">
        <v>743.4</v>
      </c>
      <c r="Q178">
        <v>741.4</v>
      </c>
      <c r="R178">
        <v>430.9</v>
      </c>
      <c r="S178">
        <v>737.7</v>
      </c>
      <c r="T178">
        <v>683</v>
      </c>
      <c r="U178">
        <v>725.5</v>
      </c>
      <c r="V178">
        <v>661.8</v>
      </c>
      <c r="W178">
        <v>672.6</v>
      </c>
      <c r="X178">
        <v>635.9</v>
      </c>
      <c r="Y178">
        <v>706.4</v>
      </c>
      <c r="Z178">
        <v>733.5</v>
      </c>
      <c r="AA178">
        <v>719.8</v>
      </c>
      <c r="AB178">
        <v>737.3</v>
      </c>
      <c r="AC178">
        <v>743.1</v>
      </c>
      <c r="AD178">
        <v>644.79999999999995</v>
      </c>
      <c r="AE178" s="233">
        <v>703.46749999999997</v>
      </c>
      <c r="AO178" s="10">
        <f>AE178/SurveyHrsIn!AE178</f>
        <v>0.94552083333333325</v>
      </c>
    </row>
    <row r="179" spans="1:41" x14ac:dyDescent="0.25">
      <c r="A179" t="s">
        <v>8</v>
      </c>
      <c r="B179">
        <v>1</v>
      </c>
      <c r="C179">
        <v>169</v>
      </c>
      <c r="F179" s="6"/>
      <c r="G179" s="2"/>
      <c r="H179" s="6">
        <v>586.1</v>
      </c>
      <c r="I179" s="6">
        <v>622.29999999999995</v>
      </c>
      <c r="J179" s="6">
        <v>676</v>
      </c>
      <c r="K179" s="6">
        <v>721</v>
      </c>
      <c r="L179" s="83">
        <v>737.00360000000001</v>
      </c>
      <c r="M179" s="6">
        <v>663</v>
      </c>
      <c r="N179" s="6">
        <v>702</v>
      </c>
      <c r="O179" s="111">
        <v>717</v>
      </c>
      <c r="P179" s="131">
        <v>733.6</v>
      </c>
      <c r="Q179">
        <v>741.1</v>
      </c>
      <c r="R179">
        <v>656.7</v>
      </c>
      <c r="S179">
        <v>712.2</v>
      </c>
      <c r="T179">
        <v>696.9</v>
      </c>
      <c r="U179">
        <v>717.6</v>
      </c>
      <c r="V179">
        <v>702.6</v>
      </c>
      <c r="W179">
        <v>715.4</v>
      </c>
      <c r="X179">
        <v>730</v>
      </c>
      <c r="Y179">
        <v>699.1</v>
      </c>
      <c r="Z179">
        <v>733.9</v>
      </c>
      <c r="AA179">
        <v>708.5</v>
      </c>
      <c r="AB179">
        <v>722.6</v>
      </c>
      <c r="AC179">
        <v>674.8</v>
      </c>
      <c r="AD179">
        <v>622</v>
      </c>
      <c r="AE179" s="233">
        <v>658.90530000000001</v>
      </c>
      <c r="AO179" s="10">
        <f>AE179/SurveyHrsIn!AE179</f>
        <v>0.88562540322580652</v>
      </c>
    </row>
    <row r="180" spans="1:41" x14ac:dyDescent="0.25">
      <c r="A180" t="s">
        <v>8</v>
      </c>
      <c r="B180">
        <v>1</v>
      </c>
      <c r="C180">
        <v>170</v>
      </c>
      <c r="F180" s="6"/>
      <c r="G180" s="2"/>
      <c r="H180" s="6">
        <v>611.70000000000005</v>
      </c>
      <c r="I180" s="6">
        <v>731.3</v>
      </c>
      <c r="J180" s="6">
        <v>714</v>
      </c>
      <c r="K180" s="6">
        <v>734</v>
      </c>
      <c r="L180" s="83">
        <v>737.3741</v>
      </c>
      <c r="M180" s="6">
        <v>716</v>
      </c>
      <c r="N180" s="6">
        <v>741</v>
      </c>
      <c r="O180" s="111">
        <v>710</v>
      </c>
      <c r="P180" s="131">
        <v>656.4</v>
      </c>
      <c r="Q180">
        <v>672.3</v>
      </c>
      <c r="R180">
        <v>585.1</v>
      </c>
      <c r="S180">
        <v>742.8</v>
      </c>
      <c r="T180">
        <v>692.7</v>
      </c>
      <c r="U180">
        <v>737.4</v>
      </c>
      <c r="V180">
        <v>689.8</v>
      </c>
      <c r="W180">
        <v>740</v>
      </c>
      <c r="X180">
        <v>735.5</v>
      </c>
      <c r="Y180">
        <v>709.1</v>
      </c>
      <c r="Z180">
        <v>739.3</v>
      </c>
      <c r="AA180">
        <v>704.9</v>
      </c>
      <c r="AB180">
        <v>738.3</v>
      </c>
      <c r="AC180">
        <v>743.6</v>
      </c>
      <c r="AD180">
        <v>654.29999999999995</v>
      </c>
      <c r="AE180" s="233">
        <v>692.42970000000003</v>
      </c>
      <c r="AO180" s="10">
        <f>AE180/SurveyHrsIn!AE180</f>
        <v>0.93068508064516131</v>
      </c>
    </row>
    <row r="181" spans="1:41" x14ac:dyDescent="0.25">
      <c r="A181" t="s">
        <v>8</v>
      </c>
      <c r="B181">
        <v>1</v>
      </c>
      <c r="C181">
        <v>171</v>
      </c>
      <c r="F181" s="6"/>
      <c r="G181" s="2"/>
      <c r="H181" s="6">
        <v>551.20000000000005</v>
      </c>
      <c r="I181" s="6">
        <v>743</v>
      </c>
      <c r="J181" s="6">
        <v>649</v>
      </c>
      <c r="K181" s="6">
        <v>733</v>
      </c>
      <c r="L181" s="83">
        <v>737.12779999999998</v>
      </c>
      <c r="M181" s="6">
        <v>710</v>
      </c>
      <c r="N181" s="6">
        <v>729</v>
      </c>
      <c r="O181" s="111">
        <v>638</v>
      </c>
      <c r="P181" s="131">
        <v>709.9</v>
      </c>
      <c r="Q181">
        <v>578.20000000000005</v>
      </c>
      <c r="R181">
        <v>486.5</v>
      </c>
      <c r="S181">
        <v>722.9</v>
      </c>
      <c r="T181">
        <v>673.9</v>
      </c>
      <c r="U181">
        <v>727.9</v>
      </c>
      <c r="V181">
        <v>535.6</v>
      </c>
      <c r="W181">
        <v>738.9</v>
      </c>
      <c r="X181">
        <v>738.3</v>
      </c>
      <c r="Y181">
        <v>704.1</v>
      </c>
      <c r="Z181">
        <v>737.3</v>
      </c>
      <c r="AA181">
        <v>717</v>
      </c>
      <c r="AB181">
        <v>737.1</v>
      </c>
      <c r="AC181">
        <v>742.2</v>
      </c>
      <c r="AD181">
        <v>661.2</v>
      </c>
      <c r="AE181" s="233">
        <v>698.90190000000007</v>
      </c>
      <c r="AO181" s="10">
        <f>AE181/SurveyHrsIn!AE181</f>
        <v>0.93938427419354853</v>
      </c>
    </row>
    <row r="182" spans="1:41" x14ac:dyDescent="0.25">
      <c r="A182" t="s">
        <v>8</v>
      </c>
      <c r="B182">
        <v>1</v>
      </c>
      <c r="C182">
        <v>172</v>
      </c>
      <c r="F182" s="6"/>
      <c r="G182" s="2"/>
      <c r="H182" s="6">
        <v>586.20000000000005</v>
      </c>
      <c r="I182" s="6">
        <v>743.2</v>
      </c>
      <c r="J182" s="6">
        <v>716</v>
      </c>
      <c r="K182" s="6">
        <v>723</v>
      </c>
      <c r="L182" s="83">
        <v>734.89139999999998</v>
      </c>
      <c r="M182" s="6">
        <v>716</v>
      </c>
      <c r="N182" s="6">
        <v>741</v>
      </c>
      <c r="O182" s="111">
        <v>646</v>
      </c>
      <c r="P182" s="131">
        <v>657.6</v>
      </c>
      <c r="Q182">
        <v>731.5</v>
      </c>
      <c r="R182">
        <v>637.4</v>
      </c>
      <c r="S182">
        <v>674.9</v>
      </c>
      <c r="T182">
        <v>666.9</v>
      </c>
      <c r="U182">
        <v>729.9</v>
      </c>
      <c r="V182">
        <v>708</v>
      </c>
      <c r="W182">
        <v>692.8</v>
      </c>
      <c r="X182">
        <v>505.4</v>
      </c>
      <c r="Y182">
        <v>692.2</v>
      </c>
      <c r="Z182">
        <v>739.2</v>
      </c>
      <c r="AA182">
        <v>719.7</v>
      </c>
      <c r="AB182">
        <v>714.7</v>
      </c>
      <c r="AC182">
        <v>744</v>
      </c>
      <c r="AD182">
        <v>655.20000000000005</v>
      </c>
      <c r="AE182" s="233">
        <v>705.31860000000006</v>
      </c>
      <c r="AO182" s="10">
        <f>AE182/SurveyHrsIn!AE182</f>
        <v>0.948008870967742</v>
      </c>
    </row>
    <row r="183" spans="1:41" x14ac:dyDescent="0.25">
      <c r="A183" t="s">
        <v>8</v>
      </c>
      <c r="B183">
        <v>1</v>
      </c>
      <c r="C183">
        <v>173</v>
      </c>
      <c r="F183" s="6"/>
      <c r="G183" s="2"/>
      <c r="H183" s="6">
        <v>615</v>
      </c>
      <c r="I183" s="6">
        <v>729.1</v>
      </c>
      <c r="J183" s="6">
        <v>682</v>
      </c>
      <c r="K183" s="6">
        <v>734</v>
      </c>
      <c r="L183" s="83">
        <v>722.65530000000001</v>
      </c>
      <c r="M183" s="6">
        <v>710</v>
      </c>
      <c r="N183" s="6">
        <v>740</v>
      </c>
      <c r="O183" s="111">
        <v>662</v>
      </c>
      <c r="P183" s="131">
        <v>585.1</v>
      </c>
      <c r="Q183">
        <v>538.1</v>
      </c>
      <c r="R183">
        <v>663.8</v>
      </c>
      <c r="S183">
        <v>739.7</v>
      </c>
      <c r="T183">
        <v>705.4</v>
      </c>
      <c r="U183">
        <f>539.1+200</f>
        <v>739.1</v>
      </c>
      <c r="V183">
        <v>703.3</v>
      </c>
      <c r="W183">
        <v>741.8</v>
      </c>
      <c r="X183">
        <v>741.6</v>
      </c>
      <c r="Y183">
        <v>711.3</v>
      </c>
      <c r="Z183">
        <v>717.9</v>
      </c>
      <c r="AA183">
        <v>669</v>
      </c>
      <c r="AB183">
        <v>722.3</v>
      </c>
      <c r="AC183">
        <v>743.7</v>
      </c>
      <c r="AD183">
        <v>663.3</v>
      </c>
      <c r="AE183" s="233">
        <v>690.53560000000004</v>
      </c>
      <c r="AO183" s="10">
        <f>AE183/SurveyHrsIn!AE183</f>
        <v>0.92813924731182806</v>
      </c>
    </row>
    <row r="184" spans="1:41" x14ac:dyDescent="0.25">
      <c r="A184" t="s">
        <v>8</v>
      </c>
      <c r="B184">
        <v>1</v>
      </c>
      <c r="C184">
        <v>174</v>
      </c>
      <c r="F184" s="6"/>
      <c r="G184" s="2"/>
      <c r="H184" s="6">
        <v>545.29999999999995</v>
      </c>
      <c r="I184" s="6">
        <v>730.9</v>
      </c>
      <c r="J184" s="6">
        <v>717</v>
      </c>
      <c r="K184" s="6">
        <v>731</v>
      </c>
      <c r="L184" s="83">
        <v>735.39779999999996</v>
      </c>
      <c r="M184" s="6">
        <v>708</v>
      </c>
      <c r="N184" s="6">
        <v>728</v>
      </c>
      <c r="O184" s="111">
        <v>377</v>
      </c>
      <c r="P184" s="131">
        <v>424.7</v>
      </c>
      <c r="Q184">
        <v>730.6</v>
      </c>
      <c r="R184">
        <v>645.1</v>
      </c>
      <c r="S184">
        <v>731.6</v>
      </c>
      <c r="T184">
        <v>687.3</v>
      </c>
      <c r="U184">
        <v>658.3</v>
      </c>
      <c r="V184">
        <v>541.70000000000005</v>
      </c>
      <c r="W184">
        <v>741.8</v>
      </c>
      <c r="X184">
        <v>738.5</v>
      </c>
      <c r="Y184">
        <v>710.2</v>
      </c>
      <c r="Z184">
        <v>739.9</v>
      </c>
      <c r="AA184">
        <v>720</v>
      </c>
      <c r="AB184">
        <v>738.3</v>
      </c>
      <c r="AC184">
        <v>743.5</v>
      </c>
      <c r="AD184">
        <v>663.5</v>
      </c>
      <c r="AE184" s="233">
        <v>705.7586</v>
      </c>
      <c r="AO184" s="10">
        <f>AE184/SurveyHrsIn!AE184</f>
        <v>0.94860026881720427</v>
      </c>
    </row>
    <row r="185" spans="1:41" x14ac:dyDescent="0.25">
      <c r="A185" t="s">
        <v>8</v>
      </c>
      <c r="B185">
        <v>1</v>
      </c>
      <c r="C185">
        <v>175</v>
      </c>
      <c r="F185" s="6"/>
      <c r="G185" s="2"/>
      <c r="H185" s="6">
        <v>610</v>
      </c>
      <c r="I185" s="6">
        <v>734.6</v>
      </c>
      <c r="J185" s="6">
        <v>705</v>
      </c>
      <c r="K185" s="6">
        <v>726</v>
      </c>
      <c r="L185" s="83">
        <v>739.49220000000003</v>
      </c>
      <c r="M185" s="6">
        <v>718</v>
      </c>
      <c r="N185" s="6">
        <v>732</v>
      </c>
      <c r="O185" s="111">
        <v>719</v>
      </c>
      <c r="P185" s="131">
        <v>715.3</v>
      </c>
      <c r="Q185">
        <v>687.4</v>
      </c>
      <c r="R185">
        <v>609.79999999999995</v>
      </c>
      <c r="S185">
        <v>738.9</v>
      </c>
      <c r="T185">
        <v>690</v>
      </c>
      <c r="U185">
        <v>740.5</v>
      </c>
      <c r="V185">
        <v>701.2</v>
      </c>
      <c r="W185">
        <v>741.8</v>
      </c>
      <c r="X185">
        <v>740.3</v>
      </c>
      <c r="Y185">
        <v>709.3</v>
      </c>
      <c r="Z185">
        <v>729.3</v>
      </c>
      <c r="AA185">
        <v>719.9</v>
      </c>
      <c r="AB185">
        <v>743.1</v>
      </c>
      <c r="AC185">
        <v>743.5</v>
      </c>
      <c r="AD185">
        <v>660</v>
      </c>
      <c r="AE185" s="233">
        <v>707.09059999999999</v>
      </c>
      <c r="AO185" s="10">
        <f>AE185/SurveyHrsIn!AE185</f>
        <v>0.95039059139784943</v>
      </c>
    </row>
    <row r="186" spans="1:41" x14ac:dyDescent="0.25">
      <c r="A186" t="s">
        <v>8</v>
      </c>
      <c r="B186">
        <v>1</v>
      </c>
      <c r="C186">
        <v>176</v>
      </c>
      <c r="F186" s="6"/>
      <c r="G186" s="2"/>
      <c r="H186" s="6">
        <v>590.79999999999995</v>
      </c>
      <c r="I186" s="6">
        <v>743.2</v>
      </c>
      <c r="J186" s="6">
        <v>700</v>
      </c>
      <c r="K186" s="6">
        <v>724</v>
      </c>
      <c r="L186" s="83">
        <v>735.88469999999995</v>
      </c>
      <c r="M186" s="6">
        <v>713</v>
      </c>
      <c r="N186" s="6">
        <v>707</v>
      </c>
      <c r="O186" s="111">
        <v>715</v>
      </c>
      <c r="P186" s="131">
        <v>726.2</v>
      </c>
      <c r="Q186">
        <v>741.4</v>
      </c>
      <c r="R186">
        <v>668.6</v>
      </c>
      <c r="S186">
        <v>322</v>
      </c>
      <c r="T186">
        <v>667.8</v>
      </c>
      <c r="U186">
        <v>735</v>
      </c>
      <c r="V186">
        <v>673.3</v>
      </c>
      <c r="W186">
        <v>737.3</v>
      </c>
      <c r="X186">
        <v>704.7</v>
      </c>
      <c r="Y186">
        <v>709.1</v>
      </c>
      <c r="Z186">
        <v>720.2</v>
      </c>
      <c r="AA186">
        <v>719.4</v>
      </c>
      <c r="AB186">
        <v>743.2</v>
      </c>
      <c r="AC186">
        <v>743.6</v>
      </c>
      <c r="AD186">
        <v>658.7</v>
      </c>
      <c r="AE186" s="233">
        <v>697.11720000000003</v>
      </c>
      <c r="AO186" s="10">
        <f>AE186/SurveyHrsIn!AE186</f>
        <v>0.93698548387096781</v>
      </c>
    </row>
    <row r="187" spans="1:41" x14ac:dyDescent="0.25">
      <c r="A187" t="s">
        <v>8</v>
      </c>
      <c r="B187">
        <v>1</v>
      </c>
      <c r="C187">
        <v>177</v>
      </c>
      <c r="F187" s="6"/>
      <c r="G187" s="2"/>
      <c r="H187" s="6">
        <v>596.6</v>
      </c>
      <c r="I187" s="6">
        <v>743.1</v>
      </c>
      <c r="J187" s="6">
        <v>697</v>
      </c>
      <c r="K187" s="6">
        <v>727</v>
      </c>
      <c r="L187" s="83">
        <v>738.5</v>
      </c>
      <c r="M187" s="6">
        <v>716</v>
      </c>
      <c r="N187" s="6">
        <v>719</v>
      </c>
      <c r="O187" s="111">
        <v>720</v>
      </c>
      <c r="P187" s="131">
        <v>742.8</v>
      </c>
      <c r="Q187">
        <v>720.3</v>
      </c>
      <c r="R187">
        <v>586.20000000000005</v>
      </c>
      <c r="S187">
        <v>742.8</v>
      </c>
      <c r="T187">
        <v>639.6</v>
      </c>
      <c r="U187">
        <v>7</v>
      </c>
      <c r="V187">
        <v>550.9</v>
      </c>
      <c r="W187">
        <v>742.1</v>
      </c>
      <c r="X187">
        <v>740.7</v>
      </c>
      <c r="Y187">
        <v>709.3</v>
      </c>
      <c r="Z187">
        <v>733.3</v>
      </c>
      <c r="AA187">
        <v>720</v>
      </c>
      <c r="AB187">
        <v>731.7</v>
      </c>
      <c r="AC187">
        <v>740.6</v>
      </c>
      <c r="AD187">
        <v>649</v>
      </c>
      <c r="AE187" s="233">
        <v>704.66110000000003</v>
      </c>
      <c r="AO187" s="10">
        <f>AE187/SurveyHrsIn!AE187</f>
        <v>0.94712513440860224</v>
      </c>
    </row>
    <row r="188" spans="1:41" x14ac:dyDescent="0.25">
      <c r="A188" t="s">
        <v>8</v>
      </c>
      <c r="B188">
        <v>1</v>
      </c>
      <c r="C188">
        <v>178</v>
      </c>
      <c r="F188" s="6"/>
      <c r="G188" s="2"/>
      <c r="H188" s="6">
        <v>626.70000000000005</v>
      </c>
      <c r="I188" s="6">
        <v>727.5</v>
      </c>
      <c r="J188" s="6">
        <v>690</v>
      </c>
      <c r="K188" s="6">
        <v>685</v>
      </c>
      <c r="L188" s="83">
        <v>105.8836</v>
      </c>
      <c r="M188" s="6">
        <v>714</v>
      </c>
      <c r="N188" s="6">
        <v>713</v>
      </c>
      <c r="O188" s="111">
        <v>720</v>
      </c>
      <c r="P188" s="131">
        <v>699.5</v>
      </c>
      <c r="Q188">
        <v>407.7</v>
      </c>
      <c r="R188">
        <v>0</v>
      </c>
      <c r="S188">
        <v>0.1</v>
      </c>
      <c r="T188">
        <v>0</v>
      </c>
      <c r="U188">
        <v>387.8</v>
      </c>
      <c r="V188">
        <v>665.9</v>
      </c>
      <c r="W188">
        <v>741.2</v>
      </c>
      <c r="X188">
        <v>739</v>
      </c>
      <c r="Y188">
        <v>690.2</v>
      </c>
      <c r="Z188">
        <v>726</v>
      </c>
      <c r="AA188">
        <v>719.9</v>
      </c>
      <c r="AB188">
        <v>737.9</v>
      </c>
      <c r="AC188">
        <v>729.9</v>
      </c>
      <c r="AD188">
        <v>635.1</v>
      </c>
      <c r="AE188" s="233">
        <v>680.64470000000006</v>
      </c>
      <c r="AO188" s="10">
        <f>AE188/SurveyHrsIn!AE188</f>
        <v>0.91484502688172054</v>
      </c>
    </row>
    <row r="189" spans="1:41" x14ac:dyDescent="0.25">
      <c r="A189" t="s">
        <v>8</v>
      </c>
      <c r="B189">
        <v>1</v>
      </c>
      <c r="C189">
        <v>179</v>
      </c>
      <c r="F189" s="6"/>
      <c r="G189" s="2"/>
      <c r="H189" s="6">
        <v>602.29999999999995</v>
      </c>
      <c r="I189" s="6">
        <v>742.3</v>
      </c>
      <c r="J189" s="6">
        <v>718</v>
      </c>
      <c r="K189" s="6">
        <v>734</v>
      </c>
      <c r="L189" s="83">
        <v>725.81949999999995</v>
      </c>
      <c r="M189" s="6">
        <v>715</v>
      </c>
      <c r="N189" s="6">
        <v>733</v>
      </c>
      <c r="O189" s="111">
        <v>720</v>
      </c>
      <c r="P189" s="131">
        <v>725.6</v>
      </c>
      <c r="Q189">
        <v>741</v>
      </c>
      <c r="R189">
        <v>668.8</v>
      </c>
      <c r="S189">
        <v>742.8</v>
      </c>
      <c r="T189">
        <v>705.9</v>
      </c>
      <c r="U189">
        <v>740.5</v>
      </c>
      <c r="V189">
        <v>691.8</v>
      </c>
      <c r="W189">
        <v>735.5</v>
      </c>
      <c r="X189">
        <v>739.3</v>
      </c>
      <c r="Y189">
        <v>691.5</v>
      </c>
      <c r="Z189">
        <v>724</v>
      </c>
      <c r="AA189">
        <v>689.5</v>
      </c>
      <c r="AB189">
        <v>720.1</v>
      </c>
      <c r="AC189">
        <v>744</v>
      </c>
      <c r="AD189">
        <v>662.5</v>
      </c>
      <c r="AE189" s="233">
        <v>704.40809999999999</v>
      </c>
      <c r="AO189" s="10">
        <f>AE189/SurveyHrsIn!AE189</f>
        <v>0.94678508064516131</v>
      </c>
    </row>
    <row r="190" spans="1:41" x14ac:dyDescent="0.25">
      <c r="A190" t="s">
        <v>8</v>
      </c>
      <c r="B190">
        <v>1</v>
      </c>
      <c r="C190">
        <v>180</v>
      </c>
      <c r="F190" s="6"/>
      <c r="G190" s="2"/>
      <c r="H190" s="6">
        <v>192.6</v>
      </c>
      <c r="I190" s="6">
        <v>726.6</v>
      </c>
      <c r="J190" s="6">
        <v>707</v>
      </c>
      <c r="K190" s="6">
        <v>725</v>
      </c>
      <c r="L190" s="83">
        <v>717.56970000000001</v>
      </c>
      <c r="M190" s="6">
        <v>718</v>
      </c>
      <c r="N190" s="6">
        <v>735</v>
      </c>
      <c r="O190" s="111">
        <v>718</v>
      </c>
      <c r="P190" s="131">
        <v>681.1</v>
      </c>
      <c r="Q190">
        <v>738.1</v>
      </c>
      <c r="R190">
        <v>663.3</v>
      </c>
      <c r="S190">
        <v>741.2</v>
      </c>
      <c r="T190">
        <v>699.3</v>
      </c>
      <c r="U190">
        <v>719</v>
      </c>
      <c r="V190">
        <v>701</v>
      </c>
      <c r="W190">
        <v>726.7</v>
      </c>
      <c r="X190">
        <v>739.6</v>
      </c>
      <c r="Y190">
        <v>689</v>
      </c>
      <c r="Z190">
        <v>702.1</v>
      </c>
      <c r="AA190">
        <v>719.3</v>
      </c>
      <c r="AB190">
        <v>740.6</v>
      </c>
      <c r="AC190">
        <v>742.3</v>
      </c>
      <c r="AD190">
        <v>614.1</v>
      </c>
      <c r="AE190" s="233">
        <v>710.35140000000001</v>
      </c>
      <c r="AO190" s="10">
        <f>AE190/SurveyHrsIn!AE190</f>
        <v>0.95477338709677417</v>
      </c>
    </row>
    <row r="191" spans="1:41" x14ac:dyDescent="0.25">
      <c r="A191" t="s">
        <v>8</v>
      </c>
      <c r="B191">
        <v>1</v>
      </c>
      <c r="C191">
        <v>181</v>
      </c>
      <c r="F191" s="6"/>
      <c r="G191" s="2"/>
      <c r="H191" s="6">
        <v>661.5</v>
      </c>
      <c r="I191" s="6">
        <v>742.4</v>
      </c>
      <c r="J191" s="6">
        <v>718</v>
      </c>
      <c r="K191" s="6">
        <v>734</v>
      </c>
      <c r="L191" s="83">
        <v>739.55</v>
      </c>
      <c r="M191" s="6">
        <v>719</v>
      </c>
      <c r="N191" s="6">
        <v>735</v>
      </c>
      <c r="O191" s="111">
        <v>718</v>
      </c>
      <c r="P191" s="131">
        <v>742.8</v>
      </c>
      <c r="Q191">
        <v>741.4</v>
      </c>
      <c r="R191">
        <v>668.2</v>
      </c>
      <c r="S191">
        <v>743.1</v>
      </c>
      <c r="T191">
        <v>705.7</v>
      </c>
      <c r="U191">
        <v>733.6</v>
      </c>
      <c r="V191">
        <v>709.7</v>
      </c>
      <c r="W191">
        <v>741.9</v>
      </c>
      <c r="X191">
        <v>740.5</v>
      </c>
      <c r="Y191">
        <v>706.3</v>
      </c>
      <c r="Z191">
        <v>723.7</v>
      </c>
      <c r="AA191">
        <v>720</v>
      </c>
      <c r="AB191">
        <v>743.2</v>
      </c>
      <c r="AC191">
        <v>743.7</v>
      </c>
      <c r="AD191">
        <v>665.1</v>
      </c>
      <c r="AE191" s="233">
        <v>712.83330000000001</v>
      </c>
      <c r="AO191" s="10">
        <f>AE191/SurveyHrsIn!AE191</f>
        <v>0.95810927419354841</v>
      </c>
    </row>
    <row r="192" spans="1:41" x14ac:dyDescent="0.25">
      <c r="A192" t="s">
        <v>8</v>
      </c>
      <c r="B192">
        <v>1</v>
      </c>
      <c r="C192">
        <v>182</v>
      </c>
      <c r="F192" s="6"/>
      <c r="G192" s="2"/>
      <c r="H192" s="6">
        <v>616</v>
      </c>
      <c r="I192" s="6">
        <v>735.8</v>
      </c>
      <c r="J192" s="6">
        <v>650</v>
      </c>
      <c r="K192" s="6">
        <v>682</v>
      </c>
      <c r="L192" s="83">
        <v>732.57920000000001</v>
      </c>
      <c r="M192" s="6">
        <v>709</v>
      </c>
      <c r="N192" s="6">
        <v>714</v>
      </c>
      <c r="O192" s="111">
        <v>617</v>
      </c>
      <c r="P192" s="131">
        <v>483.7</v>
      </c>
      <c r="Q192">
        <v>315.89999999999998</v>
      </c>
      <c r="R192">
        <v>0</v>
      </c>
      <c r="S192">
        <v>363</v>
      </c>
      <c r="T192">
        <v>705.8</v>
      </c>
      <c r="U192">
        <v>741</v>
      </c>
      <c r="V192">
        <v>697.5</v>
      </c>
      <c r="W192">
        <v>737.6</v>
      </c>
      <c r="X192">
        <v>742.1</v>
      </c>
      <c r="Y192">
        <v>716</v>
      </c>
      <c r="Z192">
        <v>731.5</v>
      </c>
      <c r="AA192">
        <v>720</v>
      </c>
      <c r="AB192">
        <v>713.1</v>
      </c>
      <c r="AC192">
        <v>743.5</v>
      </c>
      <c r="AD192">
        <v>657.7</v>
      </c>
      <c r="AE192" s="233">
        <v>713.62660000000005</v>
      </c>
      <c r="AO192" s="10">
        <f>AE192/SurveyHrsIn!AE192</f>
        <v>0.95917553763440866</v>
      </c>
    </row>
    <row r="193" spans="1:41" x14ac:dyDescent="0.25">
      <c r="A193" t="s">
        <v>8</v>
      </c>
      <c r="B193">
        <v>1</v>
      </c>
      <c r="C193">
        <v>183</v>
      </c>
      <c r="F193" s="6"/>
      <c r="G193" s="2"/>
      <c r="H193" s="6">
        <v>648.29999999999995</v>
      </c>
      <c r="I193" s="6">
        <v>724.6</v>
      </c>
      <c r="J193" s="6">
        <v>717</v>
      </c>
      <c r="K193" s="6">
        <v>705</v>
      </c>
      <c r="L193" s="83">
        <v>727.08</v>
      </c>
      <c r="M193" s="6">
        <v>707</v>
      </c>
      <c r="N193" s="6">
        <v>675</v>
      </c>
      <c r="O193" s="111">
        <v>711</v>
      </c>
      <c r="P193" s="131">
        <v>727.8</v>
      </c>
      <c r="Q193">
        <v>741.2</v>
      </c>
      <c r="R193">
        <v>669.4</v>
      </c>
      <c r="S193">
        <v>742.8</v>
      </c>
      <c r="T193">
        <v>694.7</v>
      </c>
      <c r="U193">
        <v>733.3</v>
      </c>
      <c r="V193">
        <v>713.8</v>
      </c>
      <c r="W193">
        <v>731.5</v>
      </c>
      <c r="X193">
        <v>742.8</v>
      </c>
      <c r="Y193">
        <v>716.6</v>
      </c>
      <c r="Z193">
        <v>714.6</v>
      </c>
      <c r="AA193">
        <v>706.4</v>
      </c>
      <c r="AB193">
        <v>743.2</v>
      </c>
      <c r="AC193">
        <v>717.3</v>
      </c>
      <c r="AD193">
        <v>656.9</v>
      </c>
      <c r="AE193" s="233">
        <v>686.16079999999999</v>
      </c>
      <c r="AO193" s="10">
        <f>AE193/SurveyHrsIn!AE193</f>
        <v>0.92225913978494622</v>
      </c>
    </row>
    <row r="194" spans="1:41" x14ac:dyDescent="0.25">
      <c r="A194" t="s">
        <v>8</v>
      </c>
      <c r="B194">
        <v>1</v>
      </c>
      <c r="C194">
        <v>184</v>
      </c>
      <c r="F194" s="6"/>
      <c r="G194" s="2"/>
      <c r="H194" s="6">
        <v>594.4</v>
      </c>
      <c r="I194" s="6">
        <v>665.2</v>
      </c>
      <c r="J194" s="6">
        <v>669</v>
      </c>
      <c r="K194" s="6">
        <v>718</v>
      </c>
      <c r="L194" s="83">
        <v>707.81669999999997</v>
      </c>
      <c r="M194" s="6">
        <v>606</v>
      </c>
      <c r="N194" s="6">
        <v>405</v>
      </c>
      <c r="O194" s="111">
        <v>653</v>
      </c>
      <c r="P194" s="131">
        <v>734.3</v>
      </c>
      <c r="Q194">
        <v>683</v>
      </c>
      <c r="R194">
        <v>232.1</v>
      </c>
      <c r="S194">
        <v>691.6</v>
      </c>
      <c r="T194">
        <v>650.1</v>
      </c>
      <c r="U194">
        <v>711.2</v>
      </c>
      <c r="V194">
        <v>656.3</v>
      </c>
      <c r="W194">
        <v>714.7</v>
      </c>
      <c r="X194">
        <v>713.4</v>
      </c>
      <c r="Y194">
        <v>694.9</v>
      </c>
      <c r="Z194">
        <v>725.2</v>
      </c>
      <c r="AA194">
        <v>713.8</v>
      </c>
      <c r="AB194">
        <v>743.2</v>
      </c>
      <c r="AC194">
        <v>743.4</v>
      </c>
      <c r="AD194">
        <v>654.29999999999995</v>
      </c>
      <c r="AE194" s="233">
        <v>598.6875</v>
      </c>
      <c r="AO194" s="10">
        <f>AE194/SurveyHrsIn!AE194</f>
        <v>0.8046875</v>
      </c>
    </row>
    <row r="195" spans="1:41" x14ac:dyDescent="0.25">
      <c r="A195" t="s">
        <v>8</v>
      </c>
      <c r="B195">
        <v>1</v>
      </c>
      <c r="C195">
        <v>185</v>
      </c>
      <c r="F195" s="6"/>
      <c r="G195" s="2"/>
      <c r="H195" s="6">
        <v>182.7</v>
      </c>
      <c r="I195" s="6">
        <v>741</v>
      </c>
      <c r="J195" s="6">
        <v>700</v>
      </c>
      <c r="K195" s="6">
        <v>723</v>
      </c>
      <c r="L195" s="83">
        <v>704.16110000000003</v>
      </c>
      <c r="M195" s="6">
        <v>709</v>
      </c>
      <c r="N195" s="6">
        <v>728</v>
      </c>
      <c r="O195" s="111">
        <v>701</v>
      </c>
      <c r="P195" s="131">
        <v>730</v>
      </c>
      <c r="Q195">
        <v>741</v>
      </c>
      <c r="R195">
        <v>453.2</v>
      </c>
      <c r="S195">
        <v>675.7</v>
      </c>
      <c r="T195">
        <v>705</v>
      </c>
      <c r="U195">
        <v>737</v>
      </c>
      <c r="V195">
        <v>714</v>
      </c>
      <c r="W195">
        <v>730.1</v>
      </c>
      <c r="X195">
        <v>731.2</v>
      </c>
      <c r="Y195">
        <v>715.7</v>
      </c>
      <c r="Z195">
        <v>679.6</v>
      </c>
      <c r="AA195">
        <v>720</v>
      </c>
      <c r="AB195">
        <v>742.6</v>
      </c>
      <c r="AC195">
        <v>743.9</v>
      </c>
      <c r="AD195">
        <v>661.3</v>
      </c>
      <c r="AE195" s="233">
        <v>713.40690000000006</v>
      </c>
      <c r="AO195" s="10">
        <f>AE195/SurveyHrsIn!AE195</f>
        <v>0.95888024193548393</v>
      </c>
    </row>
    <row r="196" spans="1:41" x14ac:dyDescent="0.25">
      <c r="A196" t="s">
        <v>8</v>
      </c>
      <c r="B196">
        <v>1</v>
      </c>
      <c r="C196">
        <v>186</v>
      </c>
      <c r="F196" s="6"/>
      <c r="G196" s="2"/>
      <c r="H196" s="6">
        <v>187.1</v>
      </c>
      <c r="I196" s="6">
        <v>742.1</v>
      </c>
      <c r="J196" s="6">
        <v>289</v>
      </c>
      <c r="K196" s="6">
        <v>583</v>
      </c>
      <c r="L196" s="83">
        <v>545.62890000000004</v>
      </c>
      <c r="M196" s="6">
        <v>716</v>
      </c>
      <c r="N196" s="6">
        <v>567</v>
      </c>
      <c r="O196" s="111">
        <v>710</v>
      </c>
      <c r="P196" s="131">
        <v>592.20000000000005</v>
      </c>
      <c r="Q196">
        <v>164.4</v>
      </c>
      <c r="R196">
        <v>0</v>
      </c>
      <c r="S196">
        <v>258.60000000000002</v>
      </c>
      <c r="T196">
        <v>701.3</v>
      </c>
      <c r="U196">
        <v>742.7</v>
      </c>
      <c r="V196">
        <v>420.2</v>
      </c>
      <c r="W196">
        <v>491.7</v>
      </c>
      <c r="X196">
        <v>677.1</v>
      </c>
      <c r="Y196">
        <v>693.2</v>
      </c>
      <c r="Z196">
        <v>737.5</v>
      </c>
      <c r="AA196">
        <v>714.6</v>
      </c>
      <c r="AB196">
        <v>687.7</v>
      </c>
      <c r="AC196">
        <v>743.4</v>
      </c>
      <c r="AD196">
        <v>634.4</v>
      </c>
      <c r="AE196" s="233">
        <v>645.48419999999999</v>
      </c>
      <c r="AO196" s="10">
        <f>AE196/SurveyHrsIn!AE196</f>
        <v>0.86758629032258061</v>
      </c>
    </row>
    <row r="197" spans="1:41" x14ac:dyDescent="0.25">
      <c r="A197" t="s">
        <v>8</v>
      </c>
      <c r="B197">
        <v>1</v>
      </c>
      <c r="C197">
        <v>187</v>
      </c>
      <c r="F197" s="6"/>
      <c r="G197" s="2"/>
      <c r="H197" s="6">
        <v>604.20000000000005</v>
      </c>
      <c r="I197" s="6">
        <v>737.9</v>
      </c>
      <c r="J197" s="6">
        <v>718</v>
      </c>
      <c r="K197" s="6">
        <v>733</v>
      </c>
      <c r="L197" s="83">
        <v>736.90779999999995</v>
      </c>
      <c r="M197" s="6">
        <v>717</v>
      </c>
      <c r="N197" s="6">
        <v>733</v>
      </c>
      <c r="O197" s="111">
        <v>680</v>
      </c>
      <c r="P197" s="131">
        <v>742.8</v>
      </c>
      <c r="Q197">
        <v>741.7</v>
      </c>
      <c r="R197">
        <v>667.9</v>
      </c>
      <c r="S197">
        <v>743.2</v>
      </c>
      <c r="T197">
        <v>707.9</v>
      </c>
      <c r="U197">
        <v>741.1</v>
      </c>
      <c r="V197">
        <v>716</v>
      </c>
      <c r="W197">
        <v>721.3</v>
      </c>
      <c r="X197">
        <v>735.7</v>
      </c>
      <c r="Y197">
        <v>716</v>
      </c>
      <c r="Z197">
        <v>724.8</v>
      </c>
      <c r="AA197">
        <v>720</v>
      </c>
      <c r="AB197">
        <v>743.5</v>
      </c>
      <c r="AC197">
        <v>743.5</v>
      </c>
      <c r="AD197">
        <v>659</v>
      </c>
      <c r="AE197" s="233">
        <v>710.86110000000008</v>
      </c>
      <c r="AO197" s="10">
        <f>AE197/SurveyHrsIn!AE197</f>
        <v>0.95545846774193555</v>
      </c>
    </row>
    <row r="198" spans="1:41" x14ac:dyDescent="0.25">
      <c r="A198" t="s">
        <v>8</v>
      </c>
      <c r="B198">
        <v>1</v>
      </c>
      <c r="C198">
        <v>188</v>
      </c>
      <c r="F198" s="6"/>
      <c r="G198" s="2"/>
      <c r="H198" s="6">
        <v>701.9</v>
      </c>
      <c r="I198" s="6">
        <v>716.6</v>
      </c>
      <c r="J198" s="6">
        <v>718</v>
      </c>
      <c r="K198" s="6">
        <v>727</v>
      </c>
      <c r="L198" s="83">
        <v>737.49860000000001</v>
      </c>
      <c r="M198" s="6">
        <v>717</v>
      </c>
      <c r="N198" s="6">
        <v>731</v>
      </c>
      <c r="O198" s="111">
        <v>713</v>
      </c>
      <c r="P198" s="131">
        <v>673.1</v>
      </c>
      <c r="Q198">
        <v>741.3</v>
      </c>
      <c r="R198">
        <v>668.5</v>
      </c>
      <c r="S198">
        <v>666.4</v>
      </c>
      <c r="T198">
        <v>692.7</v>
      </c>
      <c r="U198">
        <v>726.7</v>
      </c>
      <c r="V198">
        <v>690.6</v>
      </c>
      <c r="W198">
        <v>718.2</v>
      </c>
      <c r="X198">
        <v>739.7</v>
      </c>
      <c r="Y198">
        <v>716.5</v>
      </c>
      <c r="Z198">
        <v>736.2</v>
      </c>
      <c r="AA198">
        <v>711.7</v>
      </c>
      <c r="AB198">
        <v>725.2</v>
      </c>
      <c r="AC198">
        <v>734.6</v>
      </c>
      <c r="AD198">
        <v>622.70000000000005</v>
      </c>
      <c r="AE198" s="233">
        <v>712.75420000000008</v>
      </c>
      <c r="AO198" s="10">
        <f>AE198/SurveyHrsIn!AE198</f>
        <v>0.95800295698924742</v>
      </c>
    </row>
    <row r="199" spans="1:41" x14ac:dyDescent="0.25">
      <c r="A199" t="s">
        <v>8</v>
      </c>
      <c r="B199">
        <v>1</v>
      </c>
      <c r="C199">
        <v>189</v>
      </c>
      <c r="F199" s="6"/>
      <c r="G199" s="2"/>
      <c r="H199" s="6">
        <v>469.6</v>
      </c>
      <c r="I199" s="6">
        <v>667.7</v>
      </c>
      <c r="J199" s="6">
        <v>626</v>
      </c>
      <c r="K199" s="6">
        <v>713</v>
      </c>
      <c r="L199" s="83">
        <v>702.70309999999995</v>
      </c>
      <c r="M199" s="6">
        <v>718</v>
      </c>
      <c r="N199" s="6">
        <v>712</v>
      </c>
      <c r="O199" s="111">
        <v>681</v>
      </c>
      <c r="P199" s="131">
        <v>740.1</v>
      </c>
      <c r="Q199">
        <v>467</v>
      </c>
      <c r="R199">
        <v>562.6</v>
      </c>
      <c r="S199">
        <v>743.1</v>
      </c>
      <c r="T199">
        <v>696.3</v>
      </c>
      <c r="U199">
        <v>702.7</v>
      </c>
      <c r="V199">
        <v>713.2</v>
      </c>
      <c r="W199">
        <v>737.2</v>
      </c>
      <c r="X199">
        <v>742.2</v>
      </c>
      <c r="Y199">
        <v>712.7</v>
      </c>
      <c r="Z199">
        <v>721.7</v>
      </c>
      <c r="AA199">
        <v>720</v>
      </c>
      <c r="AB199">
        <v>736.9</v>
      </c>
      <c r="AC199">
        <v>743.5</v>
      </c>
      <c r="AD199">
        <v>657.3</v>
      </c>
      <c r="AE199" s="233">
        <v>713.62700000000007</v>
      </c>
      <c r="AO199" s="10">
        <f>AE199/SurveyHrsIn!AE199</f>
        <v>0.95917607526881732</v>
      </c>
    </row>
    <row r="200" spans="1:41" x14ac:dyDescent="0.25">
      <c r="A200" t="s">
        <v>8</v>
      </c>
      <c r="B200">
        <v>1</v>
      </c>
      <c r="C200">
        <v>190</v>
      </c>
      <c r="F200" s="6"/>
      <c r="G200" s="2"/>
      <c r="H200" s="6">
        <v>496.4</v>
      </c>
      <c r="I200" s="6">
        <v>734</v>
      </c>
      <c r="J200" s="6">
        <v>660</v>
      </c>
      <c r="K200" s="6">
        <v>717</v>
      </c>
      <c r="L200" s="83">
        <v>713.52110000000005</v>
      </c>
      <c r="M200" s="6">
        <v>711</v>
      </c>
      <c r="N200" s="6">
        <v>717</v>
      </c>
      <c r="O200" s="111">
        <v>713</v>
      </c>
      <c r="P200" s="131">
        <v>696</v>
      </c>
      <c r="Q200">
        <v>479</v>
      </c>
      <c r="R200">
        <v>2.2000000000000002</v>
      </c>
      <c r="S200">
        <v>529.6</v>
      </c>
      <c r="T200">
        <v>632.29999999999995</v>
      </c>
      <c r="U200">
        <v>347.7</v>
      </c>
      <c r="V200">
        <v>703.1</v>
      </c>
      <c r="W200">
        <v>741</v>
      </c>
      <c r="X200">
        <v>739.7</v>
      </c>
      <c r="Y200">
        <v>653.1</v>
      </c>
      <c r="Z200">
        <v>702.4</v>
      </c>
      <c r="AA200">
        <v>719.9</v>
      </c>
      <c r="AB200">
        <v>719.8</v>
      </c>
      <c r="AC200">
        <v>743.9</v>
      </c>
      <c r="AD200">
        <v>642.20000000000005</v>
      </c>
      <c r="AE200" s="233">
        <v>674.97469999999998</v>
      </c>
      <c r="AO200" s="10">
        <f>AE200/SurveyHrsIn!AE200</f>
        <v>0.90722405913978488</v>
      </c>
    </row>
    <row r="201" spans="1:41" x14ac:dyDescent="0.25">
      <c r="A201" t="s">
        <v>8</v>
      </c>
      <c r="B201">
        <v>1</v>
      </c>
      <c r="C201">
        <v>191</v>
      </c>
      <c r="F201" s="6"/>
      <c r="G201" s="2"/>
      <c r="H201" s="6">
        <v>414.8</v>
      </c>
      <c r="I201" s="6">
        <v>0</v>
      </c>
      <c r="J201" s="6">
        <v>437</v>
      </c>
      <c r="K201" s="6">
        <v>729</v>
      </c>
      <c r="L201" s="83">
        <v>728.46439999999996</v>
      </c>
      <c r="M201" s="6">
        <v>691</v>
      </c>
      <c r="N201" s="6">
        <v>730</v>
      </c>
      <c r="O201" s="111">
        <v>709</v>
      </c>
      <c r="P201" s="131">
        <v>703.8</v>
      </c>
      <c r="Q201">
        <v>662.9</v>
      </c>
      <c r="R201">
        <v>660.4</v>
      </c>
      <c r="S201">
        <v>723.3</v>
      </c>
      <c r="T201">
        <v>649.20000000000005</v>
      </c>
      <c r="U201">
        <v>729.4</v>
      </c>
      <c r="V201">
        <v>683.4</v>
      </c>
      <c r="W201">
        <v>719.3</v>
      </c>
      <c r="X201">
        <v>740.7</v>
      </c>
      <c r="Y201">
        <v>709.1</v>
      </c>
      <c r="Z201">
        <v>735</v>
      </c>
      <c r="AA201">
        <v>711.5</v>
      </c>
      <c r="AB201">
        <v>743.5</v>
      </c>
      <c r="AC201">
        <v>743.5</v>
      </c>
      <c r="AD201">
        <v>663.8</v>
      </c>
      <c r="AE201" s="233">
        <v>709.7192</v>
      </c>
      <c r="AO201" s="10">
        <f>AE201/SurveyHrsIn!AE201</f>
        <v>0.95392365591397854</v>
      </c>
    </row>
    <row r="202" spans="1:41" x14ac:dyDescent="0.25">
      <c r="A202" t="s">
        <v>8</v>
      </c>
      <c r="B202">
        <v>1</v>
      </c>
      <c r="C202">
        <v>192</v>
      </c>
      <c r="F202" s="6"/>
      <c r="G202" s="2"/>
      <c r="H202" s="6">
        <v>542.5</v>
      </c>
      <c r="I202" s="6">
        <v>724.8</v>
      </c>
      <c r="J202" s="6">
        <v>719</v>
      </c>
      <c r="K202" s="6">
        <v>728</v>
      </c>
      <c r="L202" s="83">
        <v>739.41690000000006</v>
      </c>
      <c r="M202" s="6">
        <v>714</v>
      </c>
      <c r="N202" s="6">
        <v>744</v>
      </c>
      <c r="O202" s="111">
        <v>677</v>
      </c>
      <c r="P202" s="131">
        <v>740.9</v>
      </c>
      <c r="Q202">
        <v>741</v>
      </c>
      <c r="R202">
        <v>648.20000000000005</v>
      </c>
      <c r="S202">
        <v>707</v>
      </c>
      <c r="T202">
        <v>556.70000000000005</v>
      </c>
      <c r="U202">
        <v>691.1</v>
      </c>
      <c r="V202">
        <v>625.79999999999995</v>
      </c>
      <c r="W202">
        <v>739.9</v>
      </c>
      <c r="X202">
        <v>734.1</v>
      </c>
      <c r="Y202">
        <v>681.8</v>
      </c>
      <c r="Z202">
        <v>734.8</v>
      </c>
      <c r="AA202">
        <v>668</v>
      </c>
      <c r="AB202">
        <v>701.1</v>
      </c>
      <c r="AC202">
        <v>743.8</v>
      </c>
      <c r="AD202">
        <v>661.6</v>
      </c>
      <c r="AE202" s="233">
        <v>690.38020000000006</v>
      </c>
      <c r="AO202" s="10">
        <f>AE202/SurveyHrsIn!AE202</f>
        <v>0.92793037634408615</v>
      </c>
    </row>
    <row r="203" spans="1:41" x14ac:dyDescent="0.25">
      <c r="A203" t="s">
        <v>8</v>
      </c>
      <c r="B203">
        <v>1</v>
      </c>
      <c r="C203">
        <v>193</v>
      </c>
      <c r="F203" s="6"/>
      <c r="G203" s="2"/>
      <c r="H203" s="6">
        <v>544.29999999999995</v>
      </c>
      <c r="I203" s="6">
        <v>741.6</v>
      </c>
      <c r="J203" s="6">
        <v>686</v>
      </c>
      <c r="K203" s="6">
        <v>717</v>
      </c>
      <c r="L203" s="83">
        <v>662.59310000000005</v>
      </c>
      <c r="M203" s="6">
        <v>715</v>
      </c>
      <c r="N203" s="6">
        <v>741</v>
      </c>
      <c r="O203" s="111">
        <v>720</v>
      </c>
      <c r="P203" s="131">
        <v>707.6</v>
      </c>
      <c r="Q203">
        <v>741.3</v>
      </c>
      <c r="R203">
        <v>641.20000000000005</v>
      </c>
      <c r="S203">
        <v>736.6</v>
      </c>
      <c r="T203" s="143">
        <f>148+470</f>
        <v>618</v>
      </c>
      <c r="U203">
        <v>0</v>
      </c>
      <c r="V203">
        <v>2.5</v>
      </c>
      <c r="W203">
        <v>518.20000000000005</v>
      </c>
      <c r="X203">
        <v>624.79999999999995</v>
      </c>
      <c r="Y203">
        <v>702.8</v>
      </c>
      <c r="Z203">
        <v>733.8</v>
      </c>
      <c r="AA203">
        <v>719.9</v>
      </c>
      <c r="AB203">
        <v>743.1</v>
      </c>
      <c r="AC203">
        <v>743.5</v>
      </c>
      <c r="AD203">
        <v>652.29999999999995</v>
      </c>
      <c r="AE203" s="233">
        <v>713.53309999999999</v>
      </c>
      <c r="AO203" s="10">
        <f>AE203/SurveyHrsIn!AE203</f>
        <v>0.95904986559139782</v>
      </c>
    </row>
    <row r="204" spans="1:41" x14ac:dyDescent="0.25">
      <c r="A204" t="s">
        <v>8</v>
      </c>
      <c r="B204">
        <v>1</v>
      </c>
      <c r="C204">
        <v>194</v>
      </c>
      <c r="F204" s="6"/>
      <c r="G204" s="2"/>
      <c r="H204" s="6">
        <v>645.5</v>
      </c>
      <c r="I204" s="6">
        <v>738.2</v>
      </c>
      <c r="J204" s="6">
        <v>710</v>
      </c>
      <c r="K204" s="6">
        <v>722</v>
      </c>
      <c r="L204" s="83">
        <v>724.15830000000005</v>
      </c>
      <c r="M204" s="6">
        <v>719</v>
      </c>
      <c r="N204" s="6">
        <v>539</v>
      </c>
      <c r="O204" s="111">
        <v>719</v>
      </c>
      <c r="P204" s="131">
        <v>391.2</v>
      </c>
      <c r="Q204">
        <v>689.8</v>
      </c>
      <c r="R204">
        <v>510.3</v>
      </c>
      <c r="S204">
        <v>719.9</v>
      </c>
      <c r="T204">
        <v>696.6</v>
      </c>
      <c r="U204">
        <v>737.3</v>
      </c>
      <c r="V204">
        <v>709</v>
      </c>
      <c r="W204">
        <v>742</v>
      </c>
      <c r="X204">
        <v>737.9</v>
      </c>
      <c r="Y204">
        <v>709.8</v>
      </c>
      <c r="Z204">
        <v>728.4</v>
      </c>
      <c r="AA204">
        <v>720</v>
      </c>
      <c r="AB204">
        <v>743.6</v>
      </c>
      <c r="AC204">
        <v>743.7</v>
      </c>
      <c r="AD204">
        <v>662.9</v>
      </c>
      <c r="AE204" s="233">
        <v>670.6259</v>
      </c>
      <c r="AO204" s="10">
        <f>AE204/SurveyHrsIn!AE204</f>
        <v>0.90137889784946235</v>
      </c>
    </row>
    <row r="205" spans="1:41" x14ac:dyDescent="0.25">
      <c r="A205" t="s">
        <v>8</v>
      </c>
      <c r="B205">
        <v>1</v>
      </c>
      <c r="C205">
        <v>195</v>
      </c>
      <c r="F205" s="6"/>
      <c r="G205" s="2"/>
      <c r="H205" s="6">
        <v>646.6</v>
      </c>
      <c r="I205" s="6">
        <v>742.8</v>
      </c>
      <c r="J205" s="6">
        <v>698</v>
      </c>
      <c r="K205" s="6">
        <v>730</v>
      </c>
      <c r="L205" s="83">
        <v>668.16250000000002</v>
      </c>
      <c r="M205" s="6">
        <v>719</v>
      </c>
      <c r="N205" s="6">
        <v>741</v>
      </c>
      <c r="O205" s="111">
        <v>719</v>
      </c>
      <c r="P205" s="131">
        <v>721.5</v>
      </c>
      <c r="Q205">
        <v>741.7</v>
      </c>
      <c r="R205">
        <v>665.4</v>
      </c>
      <c r="S205">
        <v>742.8</v>
      </c>
      <c r="T205">
        <v>693.1</v>
      </c>
      <c r="U205">
        <v>739.4</v>
      </c>
      <c r="V205">
        <v>713</v>
      </c>
      <c r="W205">
        <v>736.1</v>
      </c>
      <c r="X205">
        <v>740.2</v>
      </c>
      <c r="Y205">
        <v>709.7</v>
      </c>
      <c r="Z205">
        <v>730.9</v>
      </c>
      <c r="AA205">
        <v>517.20000000000005</v>
      </c>
      <c r="AB205">
        <v>743.9</v>
      </c>
      <c r="AC205">
        <v>743.5</v>
      </c>
      <c r="AD205">
        <v>661.4</v>
      </c>
      <c r="AE205" s="233">
        <v>713.24480000000005</v>
      </c>
      <c r="AO205" s="10">
        <f>AE205/SurveyHrsIn!AE205</f>
        <v>0.95866236559139795</v>
      </c>
    </row>
    <row r="206" spans="1:41" x14ac:dyDescent="0.25">
      <c r="A206" t="s">
        <v>8</v>
      </c>
      <c r="B206">
        <v>1</v>
      </c>
      <c r="C206">
        <v>196</v>
      </c>
      <c r="F206" s="6"/>
      <c r="G206" s="2"/>
      <c r="H206" s="6">
        <v>579.9</v>
      </c>
      <c r="I206" s="6">
        <v>742.8</v>
      </c>
      <c r="J206" s="6">
        <v>709</v>
      </c>
      <c r="K206" s="6">
        <v>727</v>
      </c>
      <c r="L206" s="83">
        <v>705.59439999999995</v>
      </c>
      <c r="M206" s="6">
        <v>693</v>
      </c>
      <c r="N206" s="6">
        <v>698</v>
      </c>
      <c r="O206" s="111">
        <v>719</v>
      </c>
      <c r="P206" s="131">
        <v>734.5</v>
      </c>
      <c r="Q206">
        <v>741.1</v>
      </c>
      <c r="R206">
        <v>664.3</v>
      </c>
      <c r="S206">
        <v>743.2</v>
      </c>
      <c r="T206">
        <v>704.3</v>
      </c>
      <c r="U206">
        <v>740.5</v>
      </c>
      <c r="V206">
        <v>709.5</v>
      </c>
      <c r="W206">
        <v>737</v>
      </c>
      <c r="X206">
        <v>738.7</v>
      </c>
      <c r="Y206">
        <v>709.1</v>
      </c>
      <c r="Z206">
        <v>731.6</v>
      </c>
      <c r="AA206">
        <v>719.8</v>
      </c>
      <c r="AB206">
        <v>743.1</v>
      </c>
      <c r="AC206">
        <v>743.2</v>
      </c>
      <c r="AD206">
        <v>660.9</v>
      </c>
      <c r="AE206" s="233">
        <v>706.81</v>
      </c>
      <c r="AO206" s="10">
        <f>AE206/SurveyHrsIn!AE206</f>
        <v>0.950013440860215</v>
      </c>
    </row>
    <row r="207" spans="1:41" x14ac:dyDescent="0.25">
      <c r="A207" t="s">
        <v>8</v>
      </c>
      <c r="B207">
        <v>1</v>
      </c>
      <c r="C207">
        <v>197</v>
      </c>
      <c r="F207" s="6"/>
      <c r="G207" s="2"/>
      <c r="H207" s="6">
        <v>706.6</v>
      </c>
      <c r="I207" s="6">
        <v>729.7</v>
      </c>
      <c r="J207" s="6">
        <v>670</v>
      </c>
      <c r="K207" s="6">
        <v>733</v>
      </c>
      <c r="L207" s="83">
        <v>739.96280000000002</v>
      </c>
      <c r="M207" s="6">
        <v>716</v>
      </c>
      <c r="N207" s="6">
        <v>737</v>
      </c>
      <c r="O207" s="111">
        <v>715</v>
      </c>
      <c r="P207" s="131">
        <v>703.7</v>
      </c>
      <c r="Q207">
        <v>741.2</v>
      </c>
      <c r="R207">
        <v>665.5</v>
      </c>
      <c r="S207">
        <v>742.1</v>
      </c>
      <c r="T207">
        <v>701.4</v>
      </c>
      <c r="U207">
        <v>740</v>
      </c>
      <c r="V207">
        <v>712.1</v>
      </c>
      <c r="W207">
        <v>736.1</v>
      </c>
      <c r="X207">
        <v>739.4</v>
      </c>
      <c r="Y207">
        <v>709.1</v>
      </c>
      <c r="Z207">
        <v>733.4</v>
      </c>
      <c r="AA207">
        <v>719.8</v>
      </c>
      <c r="AB207">
        <v>743.4</v>
      </c>
      <c r="AC207">
        <v>743.5</v>
      </c>
      <c r="AD207">
        <v>645.5</v>
      </c>
      <c r="AE207" s="233">
        <v>645.2944</v>
      </c>
      <c r="AO207" s="10">
        <f>AE207/SurveyHrsIn!AE207</f>
        <v>0.86733118279569887</v>
      </c>
    </row>
    <row r="208" spans="1:41" x14ac:dyDescent="0.25">
      <c r="A208" t="s">
        <v>8</v>
      </c>
      <c r="B208">
        <v>1</v>
      </c>
      <c r="C208">
        <v>198</v>
      </c>
      <c r="F208" s="6"/>
      <c r="G208" s="2"/>
      <c r="H208" s="6">
        <v>552.6</v>
      </c>
      <c r="I208" s="6">
        <v>713.6</v>
      </c>
      <c r="J208" s="6">
        <v>713</v>
      </c>
      <c r="K208" s="6">
        <v>723</v>
      </c>
      <c r="L208" s="83">
        <v>696.88810000000001</v>
      </c>
      <c r="M208" s="6">
        <v>696</v>
      </c>
      <c r="N208" s="6">
        <v>729</v>
      </c>
      <c r="O208" s="111">
        <v>720</v>
      </c>
      <c r="P208" s="131">
        <v>690.4</v>
      </c>
      <c r="Q208">
        <v>741.2</v>
      </c>
      <c r="R208">
        <v>665.5</v>
      </c>
      <c r="S208">
        <v>742.9</v>
      </c>
      <c r="T208">
        <v>701</v>
      </c>
      <c r="U208">
        <v>740.1</v>
      </c>
      <c r="V208">
        <v>712.7</v>
      </c>
      <c r="W208">
        <v>738.8</v>
      </c>
      <c r="X208">
        <v>740.1</v>
      </c>
      <c r="Y208">
        <v>709.4</v>
      </c>
      <c r="Z208">
        <v>708.5</v>
      </c>
      <c r="AA208">
        <v>719.7</v>
      </c>
      <c r="AB208">
        <v>737.1</v>
      </c>
      <c r="AC208">
        <v>676.5</v>
      </c>
      <c r="AD208">
        <v>661</v>
      </c>
      <c r="AE208" s="233">
        <v>654.93610000000001</v>
      </c>
      <c r="AO208" s="10">
        <f>AE208/SurveyHrsIn!AE208</f>
        <v>0.88029045698924735</v>
      </c>
    </row>
    <row r="209" spans="1:41" x14ac:dyDescent="0.25">
      <c r="A209" t="s">
        <v>8</v>
      </c>
      <c r="B209">
        <v>1</v>
      </c>
      <c r="C209">
        <v>199</v>
      </c>
      <c r="F209" s="6"/>
      <c r="G209" s="2"/>
      <c r="H209" s="6">
        <v>707.3</v>
      </c>
      <c r="I209" s="6">
        <v>725.4</v>
      </c>
      <c r="J209" s="6">
        <v>650</v>
      </c>
      <c r="K209" s="6">
        <v>733</v>
      </c>
      <c r="L209" s="83">
        <v>739.73720000000003</v>
      </c>
      <c r="M209" s="6">
        <v>591</v>
      </c>
      <c r="N209" s="6">
        <v>543</v>
      </c>
      <c r="O209" s="111">
        <v>719</v>
      </c>
      <c r="P209" s="131">
        <v>725.5</v>
      </c>
      <c r="Q209">
        <v>728.1</v>
      </c>
      <c r="R209">
        <v>665.5</v>
      </c>
      <c r="S209">
        <v>688.1</v>
      </c>
      <c r="T209">
        <v>682.1</v>
      </c>
      <c r="U209">
        <v>741.5</v>
      </c>
      <c r="V209">
        <v>706.6</v>
      </c>
      <c r="W209">
        <v>717.6</v>
      </c>
      <c r="X209">
        <v>740.1</v>
      </c>
      <c r="Y209">
        <v>708.9</v>
      </c>
      <c r="Z209">
        <v>712.8</v>
      </c>
      <c r="AA209">
        <v>720</v>
      </c>
      <c r="AB209">
        <v>717.7</v>
      </c>
      <c r="AC209">
        <v>743.5</v>
      </c>
      <c r="AD209">
        <v>651.9</v>
      </c>
      <c r="AE209" s="233">
        <v>686.88499999999999</v>
      </c>
      <c r="AO209" s="10">
        <f>AE209/SurveyHrsIn!AE209</f>
        <v>0.92323252688172042</v>
      </c>
    </row>
    <row r="210" spans="1:41" x14ac:dyDescent="0.25">
      <c r="A210" t="s">
        <v>8</v>
      </c>
      <c r="B210">
        <v>1</v>
      </c>
      <c r="C210">
        <v>200</v>
      </c>
      <c r="F210" s="6"/>
      <c r="G210" s="2"/>
      <c r="H210" s="6">
        <v>518.5</v>
      </c>
      <c r="I210" s="6">
        <v>742.9</v>
      </c>
      <c r="J210" s="6">
        <v>718</v>
      </c>
      <c r="K210" s="6">
        <v>722</v>
      </c>
      <c r="L210" s="83">
        <v>737.76580000000001</v>
      </c>
      <c r="M210" s="6">
        <v>713</v>
      </c>
      <c r="N210" s="6">
        <v>742</v>
      </c>
      <c r="O210" s="111">
        <v>714</v>
      </c>
      <c r="P210" s="131">
        <v>725.5</v>
      </c>
      <c r="Q210">
        <v>741.6</v>
      </c>
      <c r="R210">
        <v>665.5</v>
      </c>
      <c r="S210">
        <v>742.7</v>
      </c>
      <c r="T210">
        <v>704.4</v>
      </c>
      <c r="U210">
        <v>740.8</v>
      </c>
      <c r="V210">
        <v>714.5</v>
      </c>
      <c r="W210">
        <v>737.6</v>
      </c>
      <c r="X210">
        <v>705.4</v>
      </c>
      <c r="Y210">
        <v>686.4</v>
      </c>
      <c r="Z210">
        <v>684.1</v>
      </c>
      <c r="AA210">
        <v>682.5</v>
      </c>
      <c r="AB210">
        <v>743.5</v>
      </c>
      <c r="AC210">
        <v>743.5</v>
      </c>
      <c r="AD210">
        <v>656.4</v>
      </c>
      <c r="AE210" s="233">
        <v>713.72080000000005</v>
      </c>
      <c r="AO210" s="10">
        <f>AE210/SurveyHrsIn!AE210</f>
        <v>0.95930215053763446</v>
      </c>
    </row>
    <row r="211" spans="1:41" x14ac:dyDescent="0.25">
      <c r="A211" t="s">
        <v>8</v>
      </c>
      <c r="B211">
        <v>1</v>
      </c>
      <c r="C211">
        <v>201</v>
      </c>
      <c r="F211" s="6"/>
      <c r="G211" s="2"/>
      <c r="H211" s="6">
        <v>711.4</v>
      </c>
      <c r="I211" s="6">
        <v>741.4</v>
      </c>
      <c r="J211" s="6">
        <v>718</v>
      </c>
      <c r="K211" s="6">
        <v>643</v>
      </c>
      <c r="L211" s="83">
        <v>737.77779999999996</v>
      </c>
      <c r="M211" s="6">
        <v>716</v>
      </c>
      <c r="N211" s="6">
        <v>743</v>
      </c>
      <c r="O211" s="111">
        <v>716</v>
      </c>
      <c r="P211" s="131">
        <v>740.3</v>
      </c>
      <c r="Q211">
        <v>741.2</v>
      </c>
      <c r="R211">
        <v>665.5</v>
      </c>
      <c r="S211">
        <v>742.8</v>
      </c>
      <c r="T211">
        <v>676</v>
      </c>
      <c r="U211">
        <v>732.1</v>
      </c>
      <c r="V211">
        <v>705.3</v>
      </c>
      <c r="W211">
        <v>730</v>
      </c>
      <c r="X211">
        <f>30.4+710</f>
        <v>740.4</v>
      </c>
      <c r="Y211">
        <f>577.3+120</f>
        <v>697.3</v>
      </c>
      <c r="Z211">
        <v>733.6</v>
      </c>
      <c r="AA211">
        <v>719.9</v>
      </c>
      <c r="AB211">
        <v>700.1</v>
      </c>
      <c r="AC211">
        <v>744</v>
      </c>
      <c r="AD211">
        <v>510.3</v>
      </c>
      <c r="AE211" s="233">
        <v>668.64</v>
      </c>
      <c r="AO211" s="10">
        <f>AE211/SurveyHrsIn!AE211</f>
        <v>0.89870967741935481</v>
      </c>
    </row>
    <row r="212" spans="1:41" x14ac:dyDescent="0.25">
      <c r="A212" t="s">
        <v>8</v>
      </c>
      <c r="B212">
        <v>1</v>
      </c>
      <c r="C212">
        <v>202</v>
      </c>
      <c r="F212" s="6"/>
      <c r="G212" s="2"/>
      <c r="H212" s="6">
        <v>264.39999999999998</v>
      </c>
      <c r="I212" s="6">
        <v>702.4</v>
      </c>
      <c r="J212" s="6">
        <v>654</v>
      </c>
      <c r="K212" s="6">
        <v>703</v>
      </c>
      <c r="L212" s="83">
        <v>685.73670000000004</v>
      </c>
      <c r="M212" s="6">
        <v>683</v>
      </c>
      <c r="N212" s="6">
        <v>735</v>
      </c>
      <c r="O212" s="111">
        <v>692</v>
      </c>
      <c r="P212" s="131">
        <v>651.20000000000005</v>
      </c>
      <c r="Q212">
        <v>727.1</v>
      </c>
      <c r="R212">
        <v>574.5</v>
      </c>
      <c r="S212">
        <v>617.29999999999995</v>
      </c>
      <c r="T212">
        <v>693.4</v>
      </c>
      <c r="U212">
        <v>731.8</v>
      </c>
      <c r="V212">
        <v>643.4</v>
      </c>
      <c r="W212">
        <v>724.7</v>
      </c>
      <c r="X212">
        <v>727.8</v>
      </c>
      <c r="Y212">
        <v>711.9</v>
      </c>
      <c r="Z212">
        <v>722.5</v>
      </c>
      <c r="AA212">
        <v>710.9</v>
      </c>
      <c r="AB212">
        <v>521.6</v>
      </c>
      <c r="AC212">
        <v>730.2</v>
      </c>
      <c r="AD212">
        <v>650.4</v>
      </c>
      <c r="AE212" s="233">
        <v>683.0616</v>
      </c>
      <c r="AO212" s="10">
        <f>AE212/SurveyHrsIn!AE212</f>
        <v>0.91809354838709678</v>
      </c>
    </row>
    <row r="213" spans="1:41" x14ac:dyDescent="0.25">
      <c r="A213" t="s">
        <v>8</v>
      </c>
      <c r="B213">
        <v>1</v>
      </c>
      <c r="C213">
        <v>203</v>
      </c>
      <c r="F213" s="6"/>
      <c r="G213" s="2"/>
      <c r="H213" s="6">
        <v>508.3</v>
      </c>
      <c r="I213" s="6">
        <v>723.3</v>
      </c>
      <c r="J213" s="6">
        <v>702</v>
      </c>
      <c r="K213" s="6">
        <v>667</v>
      </c>
      <c r="L213" s="83">
        <v>736.87969999999996</v>
      </c>
      <c r="M213" s="6">
        <v>718</v>
      </c>
      <c r="N213" s="6">
        <v>741</v>
      </c>
      <c r="O213" s="111">
        <v>718</v>
      </c>
      <c r="P213" s="131">
        <v>742.4</v>
      </c>
      <c r="Q213">
        <v>739.2</v>
      </c>
      <c r="R213">
        <v>664.6</v>
      </c>
      <c r="S213">
        <v>742.1</v>
      </c>
      <c r="T213">
        <v>702</v>
      </c>
      <c r="U213">
        <v>722</v>
      </c>
      <c r="V213">
        <v>684.8</v>
      </c>
      <c r="W213">
        <v>733.7</v>
      </c>
      <c r="X213">
        <v>742.3</v>
      </c>
      <c r="Y213">
        <v>716.9</v>
      </c>
      <c r="Z213">
        <v>734.4</v>
      </c>
      <c r="AA213">
        <v>711.9</v>
      </c>
      <c r="AB213">
        <v>741.1</v>
      </c>
      <c r="AC213">
        <v>727.9</v>
      </c>
      <c r="AD213">
        <v>657.2</v>
      </c>
      <c r="AE213" s="233">
        <v>713.33640000000003</v>
      </c>
      <c r="AO213" s="10">
        <f>AE213/SurveyHrsIn!AE213</f>
        <v>0.95878548387096774</v>
      </c>
    </row>
    <row r="214" spans="1:41" x14ac:dyDescent="0.25">
      <c r="A214" t="s">
        <v>8</v>
      </c>
      <c r="B214">
        <v>1</v>
      </c>
      <c r="C214">
        <v>204</v>
      </c>
      <c r="F214" s="6"/>
      <c r="G214" s="2"/>
      <c r="H214" s="6">
        <v>191.6</v>
      </c>
      <c r="I214" s="6">
        <v>742.2</v>
      </c>
      <c r="J214" s="6">
        <v>717</v>
      </c>
      <c r="K214" s="6">
        <v>714</v>
      </c>
      <c r="L214" s="83">
        <v>723.71389999999997</v>
      </c>
      <c r="M214" s="6">
        <v>704</v>
      </c>
      <c r="N214" s="6">
        <v>736</v>
      </c>
      <c r="O214" s="111">
        <v>702</v>
      </c>
      <c r="P214" s="131">
        <v>726.4</v>
      </c>
      <c r="Q214">
        <v>583.6</v>
      </c>
      <c r="R214">
        <v>620.5</v>
      </c>
      <c r="S214">
        <v>742</v>
      </c>
      <c r="T214">
        <v>705.8</v>
      </c>
      <c r="U214">
        <v>738.8</v>
      </c>
      <c r="V214">
        <v>708.8</v>
      </c>
      <c r="W214">
        <v>732.3</v>
      </c>
      <c r="X214">
        <v>741.3</v>
      </c>
      <c r="Y214">
        <v>679.9</v>
      </c>
      <c r="Z214">
        <v>644.1</v>
      </c>
      <c r="AA214">
        <v>699.6</v>
      </c>
      <c r="AB214">
        <v>742.9</v>
      </c>
      <c r="AC214">
        <v>742</v>
      </c>
      <c r="AD214">
        <v>661.9</v>
      </c>
      <c r="AE214" s="233">
        <v>713.03499999999997</v>
      </c>
      <c r="AO214" s="10">
        <f>AE214/SurveyHrsIn!AE214</f>
        <v>0.95838037634408602</v>
      </c>
    </row>
    <row r="215" spans="1:41" x14ac:dyDescent="0.25">
      <c r="A215" t="s">
        <v>8</v>
      </c>
      <c r="B215">
        <v>1</v>
      </c>
      <c r="C215">
        <v>205</v>
      </c>
      <c r="F215" s="6"/>
      <c r="G215" s="2"/>
      <c r="H215" s="6">
        <v>453.1</v>
      </c>
      <c r="I215" s="6">
        <v>737.3</v>
      </c>
      <c r="J215" s="6">
        <v>717</v>
      </c>
      <c r="K215" s="6">
        <v>733</v>
      </c>
      <c r="L215" s="83">
        <v>652.01030000000003</v>
      </c>
      <c r="M215" s="6">
        <v>703</v>
      </c>
      <c r="N215" s="6">
        <v>736</v>
      </c>
      <c r="O215" s="111">
        <v>709</v>
      </c>
      <c r="P215" s="131">
        <v>741.2</v>
      </c>
      <c r="Q215">
        <v>738.8</v>
      </c>
      <c r="R215">
        <v>661.9</v>
      </c>
      <c r="S215">
        <v>743</v>
      </c>
      <c r="T215">
        <v>702.8</v>
      </c>
      <c r="U215">
        <v>739.9</v>
      </c>
      <c r="V215">
        <v>712.8</v>
      </c>
      <c r="W215">
        <v>731.9</v>
      </c>
      <c r="X215">
        <v>742</v>
      </c>
      <c r="Y215">
        <v>713.4</v>
      </c>
      <c r="Z215">
        <v>734.8</v>
      </c>
      <c r="AA215">
        <v>719.9</v>
      </c>
      <c r="AB215">
        <v>733.5</v>
      </c>
      <c r="AC215">
        <v>743.4</v>
      </c>
      <c r="AD215">
        <v>655.9</v>
      </c>
      <c r="AE215" s="233">
        <v>711.04110000000003</v>
      </c>
      <c r="AO215" s="10">
        <f>AE215/SurveyHrsIn!AE215</f>
        <v>0.95570040322580652</v>
      </c>
    </row>
    <row r="216" spans="1:41" x14ac:dyDescent="0.25">
      <c r="A216" t="s">
        <v>8</v>
      </c>
      <c r="B216">
        <v>1</v>
      </c>
      <c r="C216">
        <v>206</v>
      </c>
      <c r="F216" s="6"/>
      <c r="G216" s="2"/>
      <c r="H216" s="6">
        <v>485.7</v>
      </c>
      <c r="I216" s="6">
        <v>738.6</v>
      </c>
      <c r="J216" s="6">
        <v>620</v>
      </c>
      <c r="K216" s="6">
        <v>130</v>
      </c>
      <c r="L216" s="83">
        <v>666.37840000000006</v>
      </c>
      <c r="M216" s="6">
        <v>689</v>
      </c>
      <c r="N216" s="6">
        <v>586</v>
      </c>
      <c r="O216" s="111">
        <v>709</v>
      </c>
      <c r="P216" s="131">
        <v>695.2</v>
      </c>
      <c r="Q216">
        <v>404.6</v>
      </c>
      <c r="R216">
        <v>523.20000000000005</v>
      </c>
      <c r="S216">
        <v>722.8</v>
      </c>
      <c r="T216">
        <v>682.4</v>
      </c>
      <c r="U216">
        <v>715.4</v>
      </c>
      <c r="V216">
        <v>651.79999999999995</v>
      </c>
      <c r="W216">
        <v>723.1</v>
      </c>
      <c r="X216">
        <v>742.2</v>
      </c>
      <c r="Y216">
        <v>653.4</v>
      </c>
      <c r="Z216">
        <v>739.8</v>
      </c>
      <c r="AA216">
        <v>719.9</v>
      </c>
      <c r="AB216">
        <v>731.6</v>
      </c>
      <c r="AC216">
        <v>743.5</v>
      </c>
      <c r="AD216">
        <v>653.6</v>
      </c>
      <c r="AE216" s="233">
        <v>712.91360000000009</v>
      </c>
      <c r="AO216" s="10">
        <f>AE216/SurveyHrsIn!AE216</f>
        <v>0.95821720430107538</v>
      </c>
    </row>
    <row r="217" spans="1:41" x14ac:dyDescent="0.25">
      <c r="A217" t="s">
        <v>8</v>
      </c>
      <c r="B217">
        <v>1</v>
      </c>
      <c r="C217">
        <v>207</v>
      </c>
      <c r="F217" s="6"/>
      <c r="G217" s="2"/>
      <c r="H217" s="6">
        <v>641</v>
      </c>
      <c r="I217" s="6">
        <v>722.4</v>
      </c>
      <c r="J217" s="6">
        <v>668</v>
      </c>
      <c r="K217" s="6">
        <v>693</v>
      </c>
      <c r="L217" s="83">
        <v>704.36779999999999</v>
      </c>
      <c r="M217" s="6">
        <v>708</v>
      </c>
      <c r="N217" s="6">
        <v>718</v>
      </c>
      <c r="O217" s="111">
        <v>665</v>
      </c>
      <c r="P217" s="131">
        <v>451</v>
      </c>
      <c r="Q217">
        <v>739</v>
      </c>
      <c r="R217">
        <v>550.79999999999995</v>
      </c>
      <c r="S217">
        <v>735</v>
      </c>
      <c r="T217">
        <v>687.4</v>
      </c>
      <c r="U217">
        <v>661.8</v>
      </c>
      <c r="V217">
        <v>673.4</v>
      </c>
      <c r="W217">
        <v>717.8</v>
      </c>
      <c r="X217">
        <v>374</v>
      </c>
      <c r="Y217">
        <v>293.89999999999998</v>
      </c>
      <c r="Z217">
        <v>612.20000000000005</v>
      </c>
      <c r="AA217">
        <v>665.9</v>
      </c>
      <c r="AB217">
        <v>625.6</v>
      </c>
      <c r="AC217">
        <v>0</v>
      </c>
      <c r="AD217">
        <v>0</v>
      </c>
      <c r="AE217" s="233">
        <v>0</v>
      </c>
      <c r="AO217" s="10">
        <f>AE217/SurveyHrsIn!AE217</f>
        <v>0</v>
      </c>
    </row>
    <row r="218" spans="1:41" x14ac:dyDescent="0.25">
      <c r="A218" t="s">
        <v>8</v>
      </c>
      <c r="B218">
        <v>1</v>
      </c>
      <c r="C218">
        <v>208</v>
      </c>
      <c r="F218" s="6"/>
      <c r="G218" s="2"/>
      <c r="H218" s="6">
        <v>474.6</v>
      </c>
      <c r="I218" s="6">
        <v>729.9</v>
      </c>
      <c r="J218" s="6">
        <v>714</v>
      </c>
      <c r="K218" s="6">
        <v>734</v>
      </c>
      <c r="L218" s="83">
        <v>700.0675</v>
      </c>
      <c r="M218" s="6">
        <v>668</v>
      </c>
      <c r="N218" s="6">
        <v>721</v>
      </c>
      <c r="O218" s="111">
        <v>702</v>
      </c>
      <c r="P218" s="131">
        <v>652.5</v>
      </c>
      <c r="Q218">
        <v>739.2</v>
      </c>
      <c r="R218">
        <v>630.6</v>
      </c>
      <c r="S218">
        <v>736.5</v>
      </c>
      <c r="T218">
        <v>691.1</v>
      </c>
      <c r="U218">
        <v>719.5</v>
      </c>
      <c r="V218">
        <v>712.6</v>
      </c>
      <c r="W218">
        <v>725.9</v>
      </c>
      <c r="X218">
        <v>735.5</v>
      </c>
      <c r="Y218">
        <v>713.5</v>
      </c>
      <c r="Z218">
        <v>739.2</v>
      </c>
      <c r="AA218">
        <v>717.1</v>
      </c>
      <c r="AB218">
        <v>738.1</v>
      </c>
      <c r="AC218">
        <v>742.6</v>
      </c>
      <c r="AD218">
        <v>661.6</v>
      </c>
      <c r="AE218" s="233">
        <v>692.57170000000008</v>
      </c>
      <c r="AO218" s="10">
        <f>AE218/SurveyHrsIn!AE218</f>
        <v>0.93087594086021519</v>
      </c>
    </row>
    <row r="219" spans="1:41" x14ac:dyDescent="0.25">
      <c r="A219" t="s">
        <v>8</v>
      </c>
      <c r="B219">
        <v>1</v>
      </c>
      <c r="C219">
        <v>209</v>
      </c>
      <c r="F219" s="6"/>
      <c r="G219" s="2"/>
      <c r="H219" s="6">
        <v>671.1</v>
      </c>
      <c r="I219" s="6">
        <v>728.3</v>
      </c>
      <c r="J219" s="6">
        <v>715</v>
      </c>
      <c r="K219" s="6">
        <v>716</v>
      </c>
      <c r="L219" s="83">
        <v>662.81359999999995</v>
      </c>
      <c r="M219" s="6">
        <v>690</v>
      </c>
      <c r="N219" s="6">
        <v>682</v>
      </c>
      <c r="O219" s="111">
        <v>676</v>
      </c>
      <c r="P219" s="131">
        <v>705.3</v>
      </c>
      <c r="Q219">
        <v>681.3</v>
      </c>
      <c r="R219">
        <v>652</v>
      </c>
      <c r="S219">
        <v>737.5</v>
      </c>
      <c r="T219">
        <v>678.7</v>
      </c>
      <c r="U219">
        <v>703.8</v>
      </c>
      <c r="V219">
        <v>650.70000000000005</v>
      </c>
      <c r="W219">
        <v>712.9</v>
      </c>
      <c r="X219">
        <v>714.9</v>
      </c>
      <c r="Y219">
        <v>599.9</v>
      </c>
      <c r="Z219">
        <v>710.1</v>
      </c>
      <c r="AA219">
        <v>718.8</v>
      </c>
      <c r="AB219">
        <v>736.5</v>
      </c>
      <c r="AC219">
        <v>730.1</v>
      </c>
      <c r="AD219">
        <v>663.9</v>
      </c>
      <c r="AE219" s="233">
        <v>651.71530000000007</v>
      </c>
      <c r="AO219" s="10">
        <f>AE219/SurveyHrsIn!AE219</f>
        <v>0.87596142473118288</v>
      </c>
    </row>
    <row r="220" spans="1:41" x14ac:dyDescent="0.25">
      <c r="A220" t="s">
        <v>10</v>
      </c>
      <c r="B220">
        <v>1</v>
      </c>
      <c r="C220">
        <v>210</v>
      </c>
      <c r="F220" s="6"/>
      <c r="G220" s="2"/>
      <c r="H220" s="6">
        <v>687.6</v>
      </c>
      <c r="I220" s="6">
        <v>697.6</v>
      </c>
      <c r="J220" s="6">
        <v>687</v>
      </c>
      <c r="K220" s="6">
        <v>695</v>
      </c>
      <c r="L220" s="83">
        <v>737.95450000000005</v>
      </c>
      <c r="M220" s="6">
        <v>679</v>
      </c>
      <c r="N220" s="6">
        <v>740</v>
      </c>
      <c r="O220" s="111">
        <v>719</v>
      </c>
      <c r="P220" s="131">
        <v>664</v>
      </c>
      <c r="Q220">
        <v>689.7</v>
      </c>
      <c r="R220">
        <v>569.6</v>
      </c>
      <c r="S220">
        <v>729.4</v>
      </c>
      <c r="T220">
        <v>628.4</v>
      </c>
      <c r="U220">
        <v>737.3</v>
      </c>
      <c r="V220">
        <v>704.4</v>
      </c>
      <c r="W220">
        <v>737.3</v>
      </c>
      <c r="X220">
        <v>681.9</v>
      </c>
      <c r="Y220">
        <v>694.6</v>
      </c>
      <c r="Z220">
        <v>666.6</v>
      </c>
      <c r="AA220">
        <v>667.5</v>
      </c>
      <c r="AB220">
        <v>743</v>
      </c>
      <c r="AC220">
        <v>716.6</v>
      </c>
      <c r="AD220">
        <v>570.20000000000005</v>
      </c>
      <c r="AE220" s="233">
        <v>678.9203</v>
      </c>
      <c r="AO220" s="10">
        <f>AE220/SurveyHrsIn!AE220</f>
        <v>0.91252728494623658</v>
      </c>
    </row>
    <row r="221" spans="1:41" x14ac:dyDescent="0.25">
      <c r="A221" t="s">
        <v>10</v>
      </c>
      <c r="B221">
        <v>1</v>
      </c>
      <c r="C221">
        <v>211</v>
      </c>
      <c r="F221" s="6"/>
      <c r="G221" s="2"/>
      <c r="H221" s="6">
        <v>709.1</v>
      </c>
      <c r="I221" s="6">
        <v>663.5</v>
      </c>
      <c r="J221" s="6">
        <v>708</v>
      </c>
      <c r="K221" s="6">
        <v>733</v>
      </c>
      <c r="L221" s="83">
        <v>729.72529999999995</v>
      </c>
      <c r="M221" s="6">
        <v>675</v>
      </c>
      <c r="N221" s="6">
        <v>733</v>
      </c>
      <c r="O221" s="111">
        <v>719</v>
      </c>
      <c r="P221" s="131">
        <v>624.1</v>
      </c>
      <c r="Q221">
        <v>740.6</v>
      </c>
      <c r="R221">
        <v>393.6</v>
      </c>
      <c r="S221">
        <v>674.2</v>
      </c>
      <c r="T221">
        <v>668.1</v>
      </c>
      <c r="U221">
        <v>683.1</v>
      </c>
      <c r="V221">
        <v>674.2</v>
      </c>
      <c r="W221">
        <v>712.2</v>
      </c>
      <c r="X221">
        <v>714.6</v>
      </c>
      <c r="Y221">
        <v>581.79999999999995</v>
      </c>
      <c r="Z221">
        <v>631.70000000000005</v>
      </c>
      <c r="AA221">
        <v>708.2</v>
      </c>
      <c r="AB221">
        <v>706.4</v>
      </c>
      <c r="AC221">
        <v>741.6</v>
      </c>
      <c r="AD221">
        <v>659.1</v>
      </c>
      <c r="AE221" s="233">
        <v>677.57830000000001</v>
      </c>
      <c r="AO221" s="10">
        <f>AE221/SurveyHrsIn!AE221</f>
        <v>0.91072352150537639</v>
      </c>
    </row>
    <row r="222" spans="1:41" x14ac:dyDescent="0.25">
      <c r="A222" t="s">
        <v>8</v>
      </c>
      <c r="B222">
        <v>1</v>
      </c>
      <c r="C222">
        <v>212</v>
      </c>
      <c r="F222" s="6"/>
      <c r="G222" s="2"/>
      <c r="H222" s="6">
        <v>577.4</v>
      </c>
      <c r="I222" s="6">
        <v>720.1</v>
      </c>
      <c r="J222" s="6">
        <v>694</v>
      </c>
      <c r="K222" s="6">
        <v>691</v>
      </c>
      <c r="L222" s="83">
        <v>736.93550000000005</v>
      </c>
      <c r="M222" s="6">
        <v>709</v>
      </c>
      <c r="N222" s="6">
        <v>737</v>
      </c>
      <c r="O222" s="111">
        <v>630</v>
      </c>
      <c r="P222" s="131">
        <v>632.6</v>
      </c>
      <c r="Q222">
        <v>665.9</v>
      </c>
      <c r="R222">
        <v>444.8</v>
      </c>
      <c r="S222">
        <v>719.8</v>
      </c>
      <c r="T222">
        <v>672.1</v>
      </c>
      <c r="U222">
        <v>742.5</v>
      </c>
      <c r="V222">
        <v>713.8</v>
      </c>
      <c r="W222">
        <v>738.7</v>
      </c>
      <c r="X222">
        <f>29.3+628</f>
        <v>657.3</v>
      </c>
      <c r="Y222">
        <v>712.6</v>
      </c>
      <c r="Z222">
        <v>692.3</v>
      </c>
      <c r="AA222">
        <v>714.3</v>
      </c>
      <c r="AB222">
        <v>736.2</v>
      </c>
      <c r="AC222">
        <v>739.9</v>
      </c>
      <c r="AD222">
        <v>656.8</v>
      </c>
      <c r="AE222" s="233">
        <v>711.43389999999999</v>
      </c>
      <c r="AO222" s="10">
        <f>AE222/SurveyHrsIn!AE222</f>
        <v>0.95622836021505375</v>
      </c>
    </row>
    <row r="223" spans="1:41" x14ac:dyDescent="0.25">
      <c r="A223" t="s">
        <v>8</v>
      </c>
      <c r="B223">
        <v>1</v>
      </c>
      <c r="C223">
        <v>213</v>
      </c>
      <c r="F223" s="6"/>
      <c r="G223" s="2"/>
      <c r="H223" s="6">
        <v>577.5</v>
      </c>
      <c r="I223" s="6">
        <v>690.8</v>
      </c>
      <c r="J223" s="6">
        <v>666</v>
      </c>
      <c r="K223" s="6">
        <v>713</v>
      </c>
      <c r="L223" s="83">
        <v>737.87720000000002</v>
      </c>
      <c r="M223" s="6">
        <v>716</v>
      </c>
      <c r="N223" s="6">
        <v>740</v>
      </c>
      <c r="O223" s="111">
        <v>716</v>
      </c>
      <c r="P223" s="131">
        <v>712.4</v>
      </c>
      <c r="Q223">
        <v>634.4</v>
      </c>
      <c r="R223">
        <v>398.8</v>
      </c>
      <c r="S223">
        <v>629.5</v>
      </c>
      <c r="T223">
        <v>650.6</v>
      </c>
      <c r="U223">
        <v>742</v>
      </c>
      <c r="V223">
        <v>669.9</v>
      </c>
      <c r="W223">
        <v>738.4</v>
      </c>
      <c r="X223">
        <v>720.5</v>
      </c>
      <c r="Y223">
        <v>712.9</v>
      </c>
      <c r="Z223">
        <v>739.5</v>
      </c>
      <c r="AA223">
        <v>708.2</v>
      </c>
      <c r="AB223">
        <v>743.7</v>
      </c>
      <c r="AC223">
        <v>743.2</v>
      </c>
      <c r="AD223">
        <v>658.6</v>
      </c>
      <c r="AE223" s="233">
        <v>711.58030000000008</v>
      </c>
      <c r="AO223" s="10">
        <f>AE223/SurveyHrsIn!AE223</f>
        <v>0.95642513440860222</v>
      </c>
    </row>
    <row r="224" spans="1:41" x14ac:dyDescent="0.25">
      <c r="A224" t="s">
        <v>8</v>
      </c>
      <c r="B224">
        <v>1</v>
      </c>
      <c r="C224">
        <v>214</v>
      </c>
      <c r="F224" s="6"/>
      <c r="G224" s="2"/>
      <c r="H224" s="6">
        <v>559.79999999999995</v>
      </c>
      <c r="I224" s="6">
        <v>739.2</v>
      </c>
      <c r="J224" s="6">
        <v>655</v>
      </c>
      <c r="K224" s="6">
        <v>720</v>
      </c>
      <c r="L224" s="83">
        <v>739.49689999999998</v>
      </c>
      <c r="M224" s="6">
        <v>716</v>
      </c>
      <c r="N224" s="6">
        <v>309</v>
      </c>
      <c r="O224" s="111">
        <v>715</v>
      </c>
      <c r="P224" s="131">
        <v>642.29999999999995</v>
      </c>
      <c r="Q224">
        <v>666.4</v>
      </c>
      <c r="R224">
        <v>560.9</v>
      </c>
      <c r="S224">
        <v>702.7</v>
      </c>
      <c r="T224">
        <v>699</v>
      </c>
      <c r="U224">
        <v>740.7</v>
      </c>
      <c r="V224">
        <v>708.6</v>
      </c>
      <c r="W224">
        <v>738.1</v>
      </c>
      <c r="X224">
        <v>737.1</v>
      </c>
      <c r="Y224">
        <v>713.5</v>
      </c>
      <c r="Z224">
        <v>695.6</v>
      </c>
      <c r="AA224">
        <v>679</v>
      </c>
      <c r="AB224">
        <v>694.8</v>
      </c>
      <c r="AC224">
        <v>601.4</v>
      </c>
      <c r="AD224">
        <v>659.2</v>
      </c>
      <c r="AE224" s="233">
        <v>681.84280000000001</v>
      </c>
      <c r="AO224" s="10">
        <f>AE224/SurveyHrsIn!AE224</f>
        <v>0.91645537634408603</v>
      </c>
    </row>
    <row r="225" spans="1:41" x14ac:dyDescent="0.25">
      <c r="A225" t="s">
        <v>8</v>
      </c>
      <c r="B225">
        <v>1</v>
      </c>
      <c r="C225">
        <v>215</v>
      </c>
      <c r="F225" s="6"/>
      <c r="G225" s="2"/>
      <c r="H225" s="6">
        <v>272</v>
      </c>
      <c r="I225" s="6">
        <v>736.5</v>
      </c>
      <c r="J225" s="6">
        <v>708</v>
      </c>
      <c r="K225" s="6">
        <v>718</v>
      </c>
      <c r="L225" s="83">
        <v>737.85609999999997</v>
      </c>
      <c r="M225" s="6">
        <v>716</v>
      </c>
      <c r="N225" s="6">
        <v>741</v>
      </c>
      <c r="O225" s="111">
        <v>628</v>
      </c>
      <c r="P225" s="131">
        <v>626.1</v>
      </c>
      <c r="Q225">
        <v>687.6</v>
      </c>
      <c r="R225">
        <v>658.9</v>
      </c>
      <c r="S225">
        <v>742</v>
      </c>
      <c r="T225">
        <v>693.5</v>
      </c>
      <c r="U225">
        <v>718</v>
      </c>
      <c r="V225">
        <v>680.8</v>
      </c>
      <c r="W225">
        <v>727.5</v>
      </c>
      <c r="X225">
        <v>732.7</v>
      </c>
      <c r="Y225">
        <v>627.9</v>
      </c>
      <c r="Z225">
        <v>742.5</v>
      </c>
      <c r="AA225">
        <v>711.8</v>
      </c>
      <c r="AB225">
        <v>743.2</v>
      </c>
      <c r="AC225">
        <v>743.9</v>
      </c>
      <c r="AD225">
        <v>658.1</v>
      </c>
      <c r="AE225" s="233">
        <v>713.48390000000006</v>
      </c>
      <c r="AO225" s="10">
        <f>AE225/SurveyHrsIn!AE225</f>
        <v>0.95898373655913982</v>
      </c>
    </row>
    <row r="226" spans="1:41" x14ac:dyDescent="0.25">
      <c r="A226" t="s">
        <v>8</v>
      </c>
      <c r="B226">
        <v>1</v>
      </c>
      <c r="C226">
        <v>216</v>
      </c>
      <c r="F226" s="6"/>
      <c r="G226" s="2"/>
      <c r="H226" s="6">
        <v>533.6</v>
      </c>
      <c r="I226" s="6">
        <v>735.5</v>
      </c>
      <c r="J226" s="6">
        <v>701</v>
      </c>
      <c r="K226" s="6">
        <v>622</v>
      </c>
      <c r="L226" s="83">
        <v>739.24549999999999</v>
      </c>
      <c r="M226" s="6">
        <v>714</v>
      </c>
      <c r="N226" s="6">
        <v>740</v>
      </c>
      <c r="O226" s="111">
        <v>677</v>
      </c>
      <c r="P226" s="131">
        <v>742.1</v>
      </c>
      <c r="Q226">
        <v>721</v>
      </c>
      <c r="R226">
        <v>663.2</v>
      </c>
      <c r="S226">
        <v>742.6</v>
      </c>
      <c r="T226">
        <v>701.5</v>
      </c>
      <c r="U226">
        <v>739.6</v>
      </c>
      <c r="V226">
        <v>681.4</v>
      </c>
      <c r="W226">
        <v>737.3</v>
      </c>
      <c r="X226">
        <v>723.5</v>
      </c>
      <c r="Y226">
        <v>710.1</v>
      </c>
      <c r="Z226">
        <v>727.6</v>
      </c>
      <c r="AA226">
        <v>687</v>
      </c>
      <c r="AB226">
        <v>743.2</v>
      </c>
      <c r="AC226">
        <v>716.5</v>
      </c>
      <c r="AD226">
        <v>603.70000000000005</v>
      </c>
      <c r="AE226" s="233">
        <v>688.67910000000006</v>
      </c>
      <c r="AO226" s="10">
        <f>AE226/SurveyHrsIn!AE226</f>
        <v>0.92564395161290336</v>
      </c>
    </row>
    <row r="227" spans="1:41" x14ac:dyDescent="0.25">
      <c r="A227" t="s">
        <v>8</v>
      </c>
      <c r="B227">
        <v>1</v>
      </c>
      <c r="C227">
        <v>217</v>
      </c>
      <c r="F227" s="6"/>
      <c r="G227" s="2"/>
      <c r="H227" s="6">
        <v>582.9</v>
      </c>
      <c r="I227" s="6">
        <v>718.4</v>
      </c>
      <c r="J227" s="6">
        <v>702</v>
      </c>
      <c r="K227" s="6">
        <v>708</v>
      </c>
      <c r="L227" s="83">
        <v>740.09249999999997</v>
      </c>
      <c r="M227" s="6">
        <v>712</v>
      </c>
      <c r="N227" s="6">
        <v>700</v>
      </c>
      <c r="O227" s="111">
        <v>644</v>
      </c>
      <c r="P227" s="131">
        <v>735.4</v>
      </c>
      <c r="Q227">
        <v>701.5</v>
      </c>
      <c r="R227">
        <v>596</v>
      </c>
      <c r="S227">
        <v>742.5</v>
      </c>
      <c r="T227">
        <v>702.2</v>
      </c>
      <c r="U227">
        <v>730.3</v>
      </c>
      <c r="V227">
        <v>691.9</v>
      </c>
      <c r="W227">
        <v>711.5</v>
      </c>
      <c r="X227">
        <v>719.5</v>
      </c>
      <c r="Y227">
        <v>704.1</v>
      </c>
      <c r="Z227">
        <v>739.4</v>
      </c>
      <c r="AA227">
        <v>647</v>
      </c>
      <c r="AB227">
        <v>610.6</v>
      </c>
      <c r="AC227">
        <v>722.9</v>
      </c>
      <c r="AD227">
        <v>656.8</v>
      </c>
      <c r="AE227" s="233">
        <v>711.13470000000007</v>
      </c>
      <c r="AO227" s="10">
        <f>AE227/SurveyHrsIn!AE227</f>
        <v>0.95582620967741949</v>
      </c>
    </row>
    <row r="228" spans="1:41" x14ac:dyDescent="0.25">
      <c r="A228" t="s">
        <v>8</v>
      </c>
      <c r="B228">
        <v>1</v>
      </c>
      <c r="C228">
        <v>218</v>
      </c>
      <c r="F228" s="6"/>
      <c r="G228" s="2"/>
      <c r="H228" s="6">
        <v>573.5</v>
      </c>
      <c r="I228" s="6">
        <v>708.1</v>
      </c>
      <c r="J228" s="6">
        <v>690</v>
      </c>
      <c r="K228" s="6">
        <v>701</v>
      </c>
      <c r="L228" s="83">
        <v>733.02359999999999</v>
      </c>
      <c r="M228" s="6">
        <v>668</v>
      </c>
      <c r="N228" s="6">
        <v>738</v>
      </c>
      <c r="O228" s="111">
        <v>719</v>
      </c>
      <c r="P228" s="131">
        <v>630.79999999999995</v>
      </c>
      <c r="Q228">
        <v>738.8</v>
      </c>
      <c r="R228">
        <v>440</v>
      </c>
      <c r="S228">
        <v>706.8</v>
      </c>
      <c r="T228">
        <v>647.20000000000005</v>
      </c>
      <c r="U228">
        <v>740.2</v>
      </c>
      <c r="V228">
        <v>695.8</v>
      </c>
      <c r="W228">
        <v>632.4</v>
      </c>
      <c r="X228">
        <v>520.79999999999995</v>
      </c>
      <c r="Y228">
        <v>708.1</v>
      </c>
      <c r="Z228">
        <v>593.20000000000005</v>
      </c>
      <c r="AA228">
        <v>622.79999999999995</v>
      </c>
      <c r="AB228" s="175">
        <f>60.3+578</f>
        <v>638.29999999999995</v>
      </c>
      <c r="AC228">
        <v>738.3</v>
      </c>
      <c r="AD228">
        <v>651.29999999999995</v>
      </c>
      <c r="AE228" s="233">
        <v>711.4316</v>
      </c>
      <c r="AF228" s="175"/>
      <c r="AG228" s="175"/>
      <c r="AH228" s="175"/>
      <c r="AI228" s="175"/>
      <c r="AJ228" s="175"/>
      <c r="AK228" s="175"/>
      <c r="AL228" s="175"/>
      <c r="AM228" s="175"/>
      <c r="AN228" s="175"/>
      <c r="AO228" s="10">
        <f>AE228/SurveyHrsIn!AE228</f>
        <v>0.95622526881720427</v>
      </c>
    </row>
    <row r="229" spans="1:41" x14ac:dyDescent="0.25">
      <c r="A229" t="s">
        <v>8</v>
      </c>
      <c r="B229">
        <v>1</v>
      </c>
      <c r="C229">
        <v>219</v>
      </c>
      <c r="F229" s="6"/>
      <c r="G229" s="2"/>
      <c r="H229" s="6">
        <v>705.5</v>
      </c>
      <c r="I229" s="6">
        <v>737</v>
      </c>
      <c r="J229" s="6">
        <v>676</v>
      </c>
      <c r="K229" s="6">
        <v>725</v>
      </c>
      <c r="L229" s="83">
        <v>740.24890000000005</v>
      </c>
      <c r="M229" s="6">
        <v>715</v>
      </c>
      <c r="N229" s="6">
        <v>741</v>
      </c>
      <c r="O229" s="111">
        <v>628</v>
      </c>
      <c r="P229" s="131">
        <v>588.29999999999995</v>
      </c>
      <c r="Q229">
        <v>735.5</v>
      </c>
      <c r="R229">
        <v>607.4</v>
      </c>
      <c r="S229">
        <v>743</v>
      </c>
      <c r="T229">
        <v>691.3</v>
      </c>
      <c r="U229">
        <v>726.2</v>
      </c>
      <c r="V229">
        <v>705.6</v>
      </c>
      <c r="W229">
        <v>736.9</v>
      </c>
      <c r="X229">
        <v>737.3</v>
      </c>
      <c r="Y229">
        <v>712.8</v>
      </c>
      <c r="Z229">
        <v>742.4</v>
      </c>
      <c r="AA229">
        <v>709</v>
      </c>
      <c r="AB229">
        <v>705</v>
      </c>
      <c r="AC229">
        <v>743.6</v>
      </c>
      <c r="AD229">
        <v>651.29999999999995</v>
      </c>
      <c r="AE229" s="233">
        <v>664.73419999999999</v>
      </c>
      <c r="AO229" s="10">
        <f>AE229/SurveyHrsIn!AE229</f>
        <v>0.89345994623655911</v>
      </c>
    </row>
    <row r="230" spans="1:41" x14ac:dyDescent="0.25">
      <c r="A230" t="s">
        <v>8</v>
      </c>
      <c r="B230">
        <v>1</v>
      </c>
      <c r="C230">
        <v>220</v>
      </c>
      <c r="F230" s="6"/>
      <c r="G230" s="2"/>
      <c r="H230" s="6">
        <v>546</v>
      </c>
      <c r="I230" s="6">
        <v>666</v>
      </c>
      <c r="J230" s="6">
        <v>702</v>
      </c>
      <c r="K230" s="6">
        <v>711</v>
      </c>
      <c r="L230" s="83">
        <v>696.64419999999996</v>
      </c>
      <c r="M230" s="6">
        <v>710</v>
      </c>
      <c r="N230" s="6">
        <v>733</v>
      </c>
      <c r="O230" s="111">
        <v>669</v>
      </c>
      <c r="P230" s="131">
        <v>541.4</v>
      </c>
      <c r="Q230">
        <v>225.6</v>
      </c>
      <c r="R230">
        <v>0</v>
      </c>
      <c r="S230">
        <v>26.6</v>
      </c>
      <c r="T230">
        <v>663.8</v>
      </c>
      <c r="U230">
        <v>675.7</v>
      </c>
      <c r="V230">
        <v>650.5</v>
      </c>
      <c r="W230">
        <v>734.2</v>
      </c>
      <c r="X230">
        <v>725.6</v>
      </c>
      <c r="Y230">
        <v>661</v>
      </c>
      <c r="Z230">
        <v>735.9</v>
      </c>
      <c r="AA230">
        <v>658.7</v>
      </c>
      <c r="AB230">
        <v>423.1</v>
      </c>
      <c r="AC230">
        <v>734.7</v>
      </c>
      <c r="AD230">
        <v>660</v>
      </c>
      <c r="AE230" s="233">
        <v>713.61800000000005</v>
      </c>
      <c r="AO230" s="10">
        <f>AE230/SurveyHrsIn!AE230</f>
        <v>0.95916397849462376</v>
      </c>
    </row>
    <row r="231" spans="1:41" x14ac:dyDescent="0.25">
      <c r="A231" t="s">
        <v>8</v>
      </c>
      <c r="B231">
        <v>1</v>
      </c>
      <c r="C231">
        <v>221</v>
      </c>
      <c r="F231" s="6"/>
      <c r="G231" s="2"/>
      <c r="H231" s="6">
        <v>266.8</v>
      </c>
      <c r="I231" s="6">
        <v>721.6</v>
      </c>
      <c r="J231" s="6">
        <v>671</v>
      </c>
      <c r="K231" s="6">
        <v>689</v>
      </c>
      <c r="L231" s="83">
        <v>717.74480000000005</v>
      </c>
      <c r="M231" s="6">
        <v>712</v>
      </c>
      <c r="N231" s="6">
        <v>740</v>
      </c>
      <c r="O231" s="111">
        <v>719</v>
      </c>
      <c r="P231" s="131">
        <v>735.7</v>
      </c>
      <c r="Q231">
        <v>741.2</v>
      </c>
      <c r="R231">
        <v>610.70000000000005</v>
      </c>
      <c r="S231">
        <v>728.7</v>
      </c>
      <c r="T231" s="143">
        <f>(324.5*2)</f>
        <v>649</v>
      </c>
      <c r="U231">
        <v>615.5</v>
      </c>
      <c r="V231">
        <v>666.6</v>
      </c>
      <c r="W231">
        <v>734</v>
      </c>
      <c r="X231">
        <v>733.8</v>
      </c>
      <c r="Y231">
        <v>711.4</v>
      </c>
      <c r="Z231">
        <v>727.8</v>
      </c>
      <c r="AA231">
        <v>652.6</v>
      </c>
      <c r="AB231">
        <v>723.2</v>
      </c>
      <c r="AC231">
        <v>686</v>
      </c>
      <c r="AD231">
        <v>620.1</v>
      </c>
      <c r="AE231" s="233">
        <v>665.3116</v>
      </c>
      <c r="AO231" s="10">
        <f>AE231/SurveyHrsIn!AE231</f>
        <v>0.89423602150537629</v>
      </c>
    </row>
    <row r="232" spans="1:41" x14ac:dyDescent="0.25">
      <c r="A232" t="s">
        <v>8</v>
      </c>
      <c r="B232">
        <v>1</v>
      </c>
      <c r="C232">
        <v>222</v>
      </c>
      <c r="F232" s="6"/>
      <c r="G232" s="2"/>
      <c r="H232" s="6">
        <v>560.1</v>
      </c>
      <c r="I232" s="6">
        <v>717</v>
      </c>
      <c r="J232" s="6">
        <v>644</v>
      </c>
      <c r="K232" s="6">
        <v>725</v>
      </c>
      <c r="L232" s="83">
        <v>725.54190000000006</v>
      </c>
      <c r="M232" s="6">
        <v>710</v>
      </c>
      <c r="N232" s="6">
        <v>682</v>
      </c>
      <c r="O232" s="111">
        <v>692</v>
      </c>
      <c r="P232" s="131">
        <v>737.5</v>
      </c>
      <c r="Q232">
        <v>737.6</v>
      </c>
      <c r="R232">
        <v>664.1</v>
      </c>
      <c r="S232">
        <v>731.9</v>
      </c>
      <c r="T232">
        <v>695.7</v>
      </c>
      <c r="U232">
        <v>685.4</v>
      </c>
      <c r="V232">
        <v>692.3</v>
      </c>
      <c r="W232">
        <v>661.2</v>
      </c>
      <c r="X232">
        <f>271.6+313+63</f>
        <v>647.6</v>
      </c>
      <c r="Y232">
        <v>710</v>
      </c>
      <c r="Z232">
        <v>739.9</v>
      </c>
      <c r="AA232">
        <v>706.8</v>
      </c>
      <c r="AB232">
        <v>743.5</v>
      </c>
      <c r="AC232">
        <v>744</v>
      </c>
      <c r="AD232">
        <v>659.3</v>
      </c>
      <c r="AE232" s="233">
        <v>702.14420000000007</v>
      </c>
      <c r="AO232" s="10">
        <f>AE232/SurveyHrsIn!AE232</f>
        <v>0.94374220430107536</v>
      </c>
    </row>
    <row r="233" spans="1:41" x14ac:dyDescent="0.25">
      <c r="A233" t="s">
        <v>8</v>
      </c>
      <c r="B233">
        <v>1</v>
      </c>
      <c r="C233">
        <v>223</v>
      </c>
      <c r="F233" s="6"/>
      <c r="G233" s="2"/>
      <c r="H233" s="6">
        <v>702</v>
      </c>
      <c r="I233" s="6">
        <v>713.5</v>
      </c>
      <c r="J233" s="6">
        <v>687</v>
      </c>
      <c r="K233" s="6">
        <v>710</v>
      </c>
      <c r="L233" s="83">
        <v>730.01639999999998</v>
      </c>
      <c r="M233" s="6">
        <v>694</v>
      </c>
      <c r="N233" s="6">
        <v>652</v>
      </c>
      <c r="O233" s="111">
        <v>708</v>
      </c>
      <c r="P233" s="131">
        <v>718.1</v>
      </c>
      <c r="Q233">
        <v>726.3</v>
      </c>
      <c r="R233">
        <v>562.79999999999995</v>
      </c>
      <c r="S233">
        <v>662.5</v>
      </c>
      <c r="T233">
        <v>503.1</v>
      </c>
      <c r="U233">
        <v>742.8</v>
      </c>
      <c r="V233">
        <v>713.6</v>
      </c>
      <c r="W233">
        <v>735.5</v>
      </c>
      <c r="X233">
        <v>728.9</v>
      </c>
      <c r="Y233">
        <v>712.3</v>
      </c>
      <c r="Z233">
        <v>742.5</v>
      </c>
      <c r="AA233">
        <v>701.1</v>
      </c>
      <c r="AB233" s="175">
        <v>510</v>
      </c>
      <c r="AC233">
        <v>153.4</v>
      </c>
      <c r="AD233">
        <v>655</v>
      </c>
      <c r="AE233" s="233">
        <v>713.01610000000005</v>
      </c>
      <c r="AF233" s="175"/>
      <c r="AG233" s="175"/>
      <c r="AH233" s="175"/>
      <c r="AI233" s="175"/>
      <c r="AJ233" s="175"/>
      <c r="AK233" s="175"/>
      <c r="AL233" s="175"/>
      <c r="AM233" s="175"/>
      <c r="AN233" s="175"/>
      <c r="AO233" s="10">
        <f>AE233/SurveyHrsIn!AE233</f>
        <v>0.95835497311827966</v>
      </c>
    </row>
    <row r="234" spans="1:41" x14ac:dyDescent="0.25">
      <c r="A234" t="s">
        <v>8</v>
      </c>
      <c r="B234">
        <v>1</v>
      </c>
      <c r="C234">
        <v>224</v>
      </c>
      <c r="F234" s="6"/>
      <c r="G234" s="2"/>
      <c r="H234" s="6">
        <v>702</v>
      </c>
      <c r="I234" s="6">
        <v>730.7</v>
      </c>
      <c r="J234" s="6">
        <v>690</v>
      </c>
      <c r="K234" s="6">
        <v>725</v>
      </c>
      <c r="L234" s="83">
        <v>736.53809999999999</v>
      </c>
      <c r="M234" s="6">
        <v>693</v>
      </c>
      <c r="N234" s="6">
        <v>740</v>
      </c>
      <c r="O234" s="111">
        <v>720</v>
      </c>
      <c r="P234" s="131">
        <v>651.79999999999995</v>
      </c>
      <c r="Q234">
        <v>580</v>
      </c>
      <c r="R234">
        <v>617.9</v>
      </c>
      <c r="S234">
        <v>692.3</v>
      </c>
      <c r="T234">
        <v>664.7</v>
      </c>
      <c r="U234">
        <v>718.8</v>
      </c>
      <c r="V234">
        <v>310.39999999999998</v>
      </c>
      <c r="W234">
        <v>405</v>
      </c>
      <c r="X234">
        <v>694.6</v>
      </c>
      <c r="Y234">
        <v>693.4</v>
      </c>
      <c r="Z234">
        <v>742.7</v>
      </c>
      <c r="AA234">
        <v>674.3</v>
      </c>
      <c r="AB234">
        <v>610.1</v>
      </c>
      <c r="AC234">
        <v>740.7</v>
      </c>
      <c r="AD234">
        <v>663.7</v>
      </c>
      <c r="AE234" s="233">
        <v>713.44029999999998</v>
      </c>
      <c r="AO234" s="10">
        <f>AE234/SurveyHrsIn!AE234</f>
        <v>0.95892513440860216</v>
      </c>
    </row>
    <row r="235" spans="1:41" x14ac:dyDescent="0.25">
      <c r="A235" t="s">
        <v>8</v>
      </c>
      <c r="B235">
        <v>1</v>
      </c>
      <c r="C235">
        <v>225</v>
      </c>
      <c r="F235" s="6"/>
      <c r="G235" s="2"/>
      <c r="H235" s="6">
        <v>291</v>
      </c>
      <c r="I235" s="6">
        <v>697.9</v>
      </c>
      <c r="J235" s="6">
        <v>669</v>
      </c>
      <c r="K235" s="6">
        <v>713</v>
      </c>
      <c r="L235" s="83">
        <v>673.65189999999996</v>
      </c>
      <c r="M235" s="6">
        <v>708</v>
      </c>
      <c r="N235" s="6">
        <v>703</v>
      </c>
      <c r="O235" s="111">
        <v>523</v>
      </c>
      <c r="P235" s="131">
        <v>518.6</v>
      </c>
      <c r="Q235">
        <v>0</v>
      </c>
      <c r="R235">
        <v>0</v>
      </c>
      <c r="S235">
        <v>29.8</v>
      </c>
      <c r="T235">
        <v>671</v>
      </c>
      <c r="U235">
        <v>736.7</v>
      </c>
      <c r="V235">
        <v>699</v>
      </c>
      <c r="W235">
        <v>739.9</v>
      </c>
      <c r="X235">
        <v>725.5</v>
      </c>
      <c r="Y235">
        <v>699</v>
      </c>
      <c r="Z235">
        <v>724</v>
      </c>
      <c r="AA235">
        <v>713.6</v>
      </c>
      <c r="AB235">
        <v>728</v>
      </c>
      <c r="AC235">
        <v>743.9</v>
      </c>
      <c r="AD235">
        <v>663.3</v>
      </c>
      <c r="AE235" s="233">
        <v>708.80970000000002</v>
      </c>
      <c r="AO235" s="10">
        <f>AE235/SurveyHrsIn!AE235</f>
        <v>0.95270120967741934</v>
      </c>
    </row>
    <row r="236" spans="1:41" x14ac:dyDescent="0.25">
      <c r="A236" t="s">
        <v>8</v>
      </c>
      <c r="B236">
        <v>1</v>
      </c>
      <c r="C236">
        <v>226</v>
      </c>
      <c r="F236" s="6"/>
      <c r="G236" s="2"/>
      <c r="H236" s="6">
        <v>700</v>
      </c>
      <c r="I236" s="6">
        <v>716.3</v>
      </c>
      <c r="J236" s="6">
        <v>655</v>
      </c>
      <c r="K236" s="6">
        <v>678</v>
      </c>
      <c r="L236" s="83">
        <v>616.68640000000005</v>
      </c>
      <c r="M236" s="6">
        <v>702</v>
      </c>
      <c r="N236" s="6">
        <v>671</v>
      </c>
      <c r="O236" s="111">
        <v>713</v>
      </c>
      <c r="P236" s="131">
        <v>738.9</v>
      </c>
      <c r="Q236">
        <v>738.7</v>
      </c>
      <c r="R236">
        <v>663</v>
      </c>
      <c r="S236">
        <v>683</v>
      </c>
      <c r="T236">
        <v>661.4</v>
      </c>
      <c r="U236">
        <v>713.4</v>
      </c>
      <c r="V236">
        <v>682.2</v>
      </c>
      <c r="W236">
        <v>687.8</v>
      </c>
      <c r="X236">
        <v>700.5</v>
      </c>
      <c r="Y236">
        <v>709.9</v>
      </c>
      <c r="Z236">
        <v>729.8</v>
      </c>
      <c r="AA236">
        <v>694.1</v>
      </c>
      <c r="AB236">
        <v>743.3</v>
      </c>
      <c r="AC236">
        <v>743.5</v>
      </c>
      <c r="AD236">
        <v>663.7</v>
      </c>
      <c r="AE236" s="233">
        <v>700.55889999999999</v>
      </c>
      <c r="AO236" s="10">
        <f>AE236/SurveyHrsIn!AE236</f>
        <v>0.94161142473118276</v>
      </c>
    </row>
    <row r="237" spans="1:41" x14ac:dyDescent="0.25">
      <c r="A237" t="s">
        <v>8</v>
      </c>
      <c r="B237">
        <v>1</v>
      </c>
      <c r="C237">
        <v>227</v>
      </c>
      <c r="F237" s="6"/>
      <c r="G237" s="2"/>
      <c r="H237" s="6">
        <v>392</v>
      </c>
      <c r="I237" s="6">
        <v>723.9</v>
      </c>
      <c r="J237" s="6">
        <v>628</v>
      </c>
      <c r="K237" s="6">
        <v>677</v>
      </c>
      <c r="L237" s="83">
        <v>694.28279999999995</v>
      </c>
      <c r="M237" s="6">
        <v>610</v>
      </c>
      <c r="N237" s="6">
        <v>706</v>
      </c>
      <c r="O237" s="111">
        <v>666</v>
      </c>
      <c r="P237" s="131">
        <v>659</v>
      </c>
      <c r="Q237">
        <v>684.7</v>
      </c>
      <c r="R237">
        <v>583.20000000000005</v>
      </c>
      <c r="S237">
        <v>672.7</v>
      </c>
      <c r="T237">
        <v>673.7</v>
      </c>
      <c r="U237">
        <v>720</v>
      </c>
      <c r="V237">
        <v>711.5</v>
      </c>
      <c r="W237">
        <v>715</v>
      </c>
      <c r="X237">
        <v>701.1</v>
      </c>
      <c r="Y237">
        <v>712.7</v>
      </c>
      <c r="Z237">
        <v>735.9</v>
      </c>
      <c r="AA237">
        <v>708.1</v>
      </c>
      <c r="AB237">
        <v>465.3</v>
      </c>
      <c r="AC237">
        <v>0</v>
      </c>
      <c r="AD237">
        <v>0</v>
      </c>
      <c r="AE237">
        <v>0</v>
      </c>
      <c r="AO237" s="10">
        <f>AE237/SurveyHrsIn!AE237</f>
        <v>0</v>
      </c>
    </row>
    <row r="238" spans="1:41" x14ac:dyDescent="0.25">
      <c r="A238" t="s">
        <v>8</v>
      </c>
      <c r="B238">
        <v>1</v>
      </c>
      <c r="C238">
        <v>228</v>
      </c>
      <c r="F238" s="6"/>
      <c r="G238" s="2"/>
      <c r="H238" s="6">
        <v>560</v>
      </c>
      <c r="I238" s="6">
        <v>174.3</v>
      </c>
      <c r="J238" s="6">
        <v>182</v>
      </c>
      <c r="K238" s="6">
        <v>644</v>
      </c>
      <c r="L238" s="83">
        <v>677.46780000000001</v>
      </c>
      <c r="M238" s="6">
        <v>682</v>
      </c>
      <c r="N238" s="6">
        <v>675</v>
      </c>
      <c r="O238" s="111">
        <v>696</v>
      </c>
      <c r="P238" s="131">
        <v>711.3</v>
      </c>
      <c r="Q238">
        <v>714.9</v>
      </c>
      <c r="R238">
        <v>662</v>
      </c>
      <c r="S238">
        <v>691.5</v>
      </c>
      <c r="T238">
        <v>608.4</v>
      </c>
      <c r="U238">
        <v>690.7</v>
      </c>
      <c r="V238">
        <v>667.9</v>
      </c>
      <c r="W238">
        <v>345.1</v>
      </c>
      <c r="X238">
        <v>719.7</v>
      </c>
      <c r="Y238">
        <v>650.5</v>
      </c>
      <c r="Z238">
        <v>681.1</v>
      </c>
      <c r="AA238">
        <v>696.6</v>
      </c>
      <c r="AB238">
        <v>505.2</v>
      </c>
      <c r="AC238">
        <v>694.2</v>
      </c>
      <c r="AD238">
        <v>659.2</v>
      </c>
      <c r="AE238" s="233">
        <v>709.49480000000005</v>
      </c>
      <c r="AO238" s="10">
        <f>AE238/SurveyHrsIn!AE238</f>
        <v>0.95362204301075271</v>
      </c>
    </row>
    <row r="239" spans="1:41" x14ac:dyDescent="0.25">
      <c r="A239" t="s">
        <v>8</v>
      </c>
      <c r="B239">
        <v>1</v>
      </c>
      <c r="C239">
        <v>229</v>
      </c>
      <c r="F239" s="6"/>
      <c r="G239" s="2"/>
      <c r="H239" s="6">
        <v>435</v>
      </c>
      <c r="I239" s="6">
        <v>697.3</v>
      </c>
      <c r="J239" s="6">
        <v>705</v>
      </c>
      <c r="K239" s="6">
        <v>722</v>
      </c>
      <c r="L239" s="83">
        <v>709.60029999999995</v>
      </c>
      <c r="M239" s="6">
        <v>715</v>
      </c>
      <c r="N239" s="6">
        <v>737</v>
      </c>
      <c r="O239" s="111">
        <v>719</v>
      </c>
      <c r="P239" s="131">
        <v>741.7</v>
      </c>
      <c r="Q239">
        <v>727.1</v>
      </c>
      <c r="R239">
        <v>596.5</v>
      </c>
      <c r="S239">
        <v>689.4</v>
      </c>
      <c r="T239">
        <v>679.1</v>
      </c>
      <c r="U239">
        <v>726.4</v>
      </c>
      <c r="V239">
        <v>713.9</v>
      </c>
      <c r="W239">
        <v>739.7</v>
      </c>
      <c r="X239">
        <v>720.6</v>
      </c>
      <c r="Y239">
        <v>710.3</v>
      </c>
      <c r="Z239">
        <v>651.5</v>
      </c>
      <c r="AA239">
        <v>699.3</v>
      </c>
      <c r="AB239">
        <v>743.4</v>
      </c>
      <c r="AC239">
        <v>743.5</v>
      </c>
      <c r="AD239">
        <v>662.3</v>
      </c>
      <c r="AE239" s="233">
        <v>713.90110000000004</v>
      </c>
      <c r="AO239" s="10">
        <f>AE239/SurveyHrsIn!AE239</f>
        <v>0.95954448924731184</v>
      </c>
    </row>
    <row r="240" spans="1:41" x14ac:dyDescent="0.25">
      <c r="A240" t="s">
        <v>8</v>
      </c>
      <c r="B240">
        <v>1</v>
      </c>
      <c r="C240">
        <v>230</v>
      </c>
      <c r="F240" s="6"/>
      <c r="G240" s="2"/>
      <c r="H240" s="6">
        <v>499.52</v>
      </c>
      <c r="I240" s="6">
        <v>632.6</v>
      </c>
      <c r="J240" s="6">
        <v>700</v>
      </c>
      <c r="K240" s="6">
        <v>679</v>
      </c>
      <c r="L240" s="83">
        <v>675.3039</v>
      </c>
      <c r="M240" s="6">
        <v>695.2</v>
      </c>
      <c r="N240" s="6">
        <v>736</v>
      </c>
      <c r="O240" s="111">
        <v>658</v>
      </c>
      <c r="P240" s="131">
        <v>539.20000000000005</v>
      </c>
      <c r="Q240">
        <v>729.5</v>
      </c>
      <c r="R240">
        <v>620.29999999999995</v>
      </c>
      <c r="S240">
        <v>661.2</v>
      </c>
      <c r="T240">
        <v>698.1</v>
      </c>
      <c r="U240">
        <v>727.9</v>
      </c>
      <c r="V240">
        <v>711.4</v>
      </c>
      <c r="W240">
        <v>741.3</v>
      </c>
      <c r="X240">
        <v>712.1</v>
      </c>
      <c r="Y240">
        <v>714.1</v>
      </c>
      <c r="Z240">
        <v>707.8</v>
      </c>
      <c r="AA240">
        <v>701.3</v>
      </c>
      <c r="AB240">
        <v>644.20000000000005</v>
      </c>
      <c r="AC240">
        <v>491.9</v>
      </c>
      <c r="AD240">
        <v>663.5</v>
      </c>
      <c r="AE240" s="233">
        <v>713.70830000000001</v>
      </c>
      <c r="AO240" s="10">
        <f>AE240/SurveyHrsIn!AE240</f>
        <v>0.95928534946236566</v>
      </c>
    </row>
    <row r="241" spans="1:41" x14ac:dyDescent="0.25">
      <c r="A241" t="s">
        <v>8</v>
      </c>
      <c r="B241">
        <v>1</v>
      </c>
      <c r="C241">
        <v>231</v>
      </c>
      <c r="F241" s="6"/>
      <c r="G241" s="2"/>
      <c r="H241" s="6">
        <v>417.7</v>
      </c>
      <c r="I241" s="6">
        <v>729.2</v>
      </c>
      <c r="J241" s="6">
        <v>695</v>
      </c>
      <c r="K241" s="6">
        <v>707</v>
      </c>
      <c r="L241" s="83">
        <v>737.81029999999998</v>
      </c>
      <c r="M241" s="6">
        <v>716</v>
      </c>
      <c r="N241" s="6">
        <v>738</v>
      </c>
      <c r="O241" s="111">
        <v>0</v>
      </c>
      <c r="P241" s="131">
        <v>427.2</v>
      </c>
      <c r="Q241">
        <v>623.29999999999995</v>
      </c>
      <c r="R241">
        <v>552.4</v>
      </c>
      <c r="S241">
        <v>709.4</v>
      </c>
      <c r="T241">
        <v>633.4</v>
      </c>
      <c r="U241">
        <v>714.6</v>
      </c>
      <c r="V241">
        <v>648.5</v>
      </c>
      <c r="W241">
        <v>721.4</v>
      </c>
      <c r="X241">
        <v>699</v>
      </c>
      <c r="Y241">
        <v>710.1</v>
      </c>
      <c r="Z241">
        <v>734.6</v>
      </c>
      <c r="AA241">
        <v>706.7</v>
      </c>
      <c r="AB241">
        <v>742.1</v>
      </c>
      <c r="AC241">
        <v>743.4</v>
      </c>
      <c r="AD241">
        <v>658.1</v>
      </c>
      <c r="AE241" s="233">
        <v>669.83170000000007</v>
      </c>
      <c r="AO241" s="10">
        <f>AE241/SurveyHrsIn!AE241</f>
        <v>0.90031142473118286</v>
      </c>
    </row>
    <row r="242" spans="1:41" x14ac:dyDescent="0.25">
      <c r="A242" t="s">
        <v>8</v>
      </c>
      <c r="B242">
        <v>1</v>
      </c>
      <c r="C242">
        <v>232</v>
      </c>
      <c r="F242" s="6"/>
      <c r="G242" s="2"/>
      <c r="H242" s="6">
        <v>690</v>
      </c>
      <c r="I242" s="6">
        <v>733.2</v>
      </c>
      <c r="J242" s="6">
        <v>378</v>
      </c>
      <c r="K242" s="6">
        <v>700</v>
      </c>
      <c r="L242" s="83">
        <v>738.08420000000001</v>
      </c>
      <c r="M242" s="6">
        <v>715</v>
      </c>
      <c r="N242" s="6">
        <v>736</v>
      </c>
      <c r="O242" s="111">
        <v>710</v>
      </c>
      <c r="P242" s="131">
        <v>742.9</v>
      </c>
      <c r="Q242">
        <v>673.5</v>
      </c>
      <c r="R242">
        <v>655.4</v>
      </c>
      <c r="S242">
        <v>739.2</v>
      </c>
      <c r="T242">
        <v>695.4</v>
      </c>
      <c r="U242">
        <v>733.7</v>
      </c>
      <c r="V242">
        <v>699.8</v>
      </c>
      <c r="W242">
        <v>733.5</v>
      </c>
      <c r="X242">
        <v>707.2</v>
      </c>
      <c r="Y242">
        <v>694.2</v>
      </c>
      <c r="Z242">
        <v>729</v>
      </c>
      <c r="AA242">
        <v>705.4</v>
      </c>
      <c r="AB242">
        <v>499.1</v>
      </c>
      <c r="AC242">
        <v>717.9</v>
      </c>
      <c r="AD242">
        <v>660.3</v>
      </c>
      <c r="AE242" s="233">
        <v>713.2</v>
      </c>
      <c r="AO242" s="10">
        <f>AE242/SurveyHrsIn!AE242</f>
        <v>0.95860215053763442</v>
      </c>
    </row>
    <row r="243" spans="1:41" x14ac:dyDescent="0.25">
      <c r="A243" t="s">
        <v>8</v>
      </c>
      <c r="B243">
        <v>1</v>
      </c>
      <c r="C243">
        <v>233</v>
      </c>
      <c r="F243" s="6"/>
      <c r="G243" s="2"/>
      <c r="H243" s="6">
        <v>378</v>
      </c>
      <c r="I243" s="6">
        <v>682.5</v>
      </c>
      <c r="J243" s="6">
        <v>640</v>
      </c>
      <c r="K243" s="6">
        <v>709</v>
      </c>
      <c r="L243" s="83">
        <v>700.35829999999999</v>
      </c>
      <c r="M243" s="6">
        <v>674</v>
      </c>
      <c r="N243" s="6">
        <v>705</v>
      </c>
      <c r="O243" s="111">
        <v>715</v>
      </c>
      <c r="P243" s="131">
        <v>688.6</v>
      </c>
      <c r="Q243">
        <v>723.7</v>
      </c>
      <c r="R243">
        <v>606.6</v>
      </c>
      <c r="S243">
        <v>656.1</v>
      </c>
      <c r="T243">
        <v>587.29999999999995</v>
      </c>
      <c r="U243">
        <v>640.6</v>
      </c>
      <c r="V243">
        <v>619.79999999999995</v>
      </c>
      <c r="W243">
        <v>649.4</v>
      </c>
      <c r="X243">
        <v>727.3</v>
      </c>
      <c r="Y243">
        <v>629.20000000000005</v>
      </c>
      <c r="Z243">
        <v>734.2</v>
      </c>
      <c r="AA243">
        <v>654</v>
      </c>
      <c r="AB243">
        <v>623.1</v>
      </c>
      <c r="AC243">
        <v>582.9</v>
      </c>
      <c r="AD243">
        <v>659.1</v>
      </c>
      <c r="AE243" s="233">
        <v>691.77610000000004</v>
      </c>
      <c r="AO243" s="10">
        <f>AE243/SurveyHrsIn!AE243</f>
        <v>0.92980658602150545</v>
      </c>
    </row>
    <row r="244" spans="1:41" x14ac:dyDescent="0.25">
      <c r="A244" t="s">
        <v>8</v>
      </c>
      <c r="B244">
        <v>1</v>
      </c>
      <c r="C244">
        <v>234</v>
      </c>
      <c r="F244" s="6"/>
      <c r="G244" s="2"/>
      <c r="H244" s="6">
        <v>26</v>
      </c>
      <c r="I244" s="6">
        <v>0</v>
      </c>
      <c r="J244" s="6">
        <v>547</v>
      </c>
      <c r="K244" s="6">
        <v>709</v>
      </c>
      <c r="L244" s="83">
        <v>687.77560000000005</v>
      </c>
      <c r="M244" s="6">
        <v>646</v>
      </c>
      <c r="N244" s="6">
        <v>711</v>
      </c>
      <c r="O244" s="111">
        <v>715</v>
      </c>
      <c r="P244" s="131">
        <v>353.6</v>
      </c>
      <c r="Q244">
        <v>223.3</v>
      </c>
      <c r="R244">
        <v>319.39999999999998</v>
      </c>
      <c r="S244">
        <v>737.5</v>
      </c>
      <c r="T244">
        <v>675.1</v>
      </c>
      <c r="U244">
        <v>722</v>
      </c>
      <c r="V244">
        <v>696.2</v>
      </c>
      <c r="W244">
        <v>739.5</v>
      </c>
      <c r="X244">
        <v>662</v>
      </c>
      <c r="Y244">
        <v>568.9</v>
      </c>
      <c r="Z244">
        <v>727.5</v>
      </c>
      <c r="AA244">
        <v>710.3</v>
      </c>
      <c r="AB244">
        <v>537.29999999999995</v>
      </c>
      <c r="AC244">
        <v>721.6</v>
      </c>
      <c r="AD244">
        <v>646.70000000000005</v>
      </c>
      <c r="AE244" s="233">
        <v>671.74329999999998</v>
      </c>
      <c r="AO244" s="10">
        <f>AE244/SurveyHrsIn!AE244</f>
        <v>0.90288077956989243</v>
      </c>
    </row>
    <row r="245" spans="1:41" x14ac:dyDescent="0.25">
      <c r="A245" t="s">
        <v>8</v>
      </c>
      <c r="B245">
        <v>1</v>
      </c>
      <c r="C245">
        <v>235</v>
      </c>
      <c r="F245" s="6"/>
      <c r="G245" s="2"/>
      <c r="H245" s="6">
        <v>665</v>
      </c>
      <c r="I245" s="6">
        <v>665.5</v>
      </c>
      <c r="J245" s="6">
        <v>594</v>
      </c>
      <c r="K245" s="6">
        <v>629</v>
      </c>
      <c r="L245" s="83">
        <v>673.62159999999994</v>
      </c>
      <c r="M245" s="6">
        <v>538</v>
      </c>
      <c r="N245" s="6">
        <v>657</v>
      </c>
      <c r="O245" s="111">
        <v>681</v>
      </c>
      <c r="P245" s="131">
        <v>725.8</v>
      </c>
      <c r="Q245">
        <v>741.2</v>
      </c>
      <c r="R245">
        <v>665</v>
      </c>
      <c r="S245">
        <v>706.2</v>
      </c>
      <c r="T245">
        <v>638.5</v>
      </c>
      <c r="U245">
        <v>682.3</v>
      </c>
      <c r="V245">
        <v>684.4</v>
      </c>
      <c r="W245">
        <v>741.3</v>
      </c>
      <c r="X245">
        <v>638.79999999999995</v>
      </c>
      <c r="Y245">
        <v>693.7</v>
      </c>
      <c r="Z245">
        <v>660.2</v>
      </c>
      <c r="AA245">
        <v>652.70000000000005</v>
      </c>
      <c r="AB245">
        <v>743.6</v>
      </c>
      <c r="AC245">
        <v>743.6</v>
      </c>
      <c r="AD245">
        <v>660.7</v>
      </c>
      <c r="AE245" s="233">
        <v>692.98779999999999</v>
      </c>
      <c r="AO245" s="10">
        <f>AE245/SurveyHrsIn!AE245</f>
        <v>0.93143521505376348</v>
      </c>
    </row>
    <row r="246" spans="1:41" x14ac:dyDescent="0.25">
      <c r="A246" t="s">
        <v>8</v>
      </c>
      <c r="B246">
        <v>1</v>
      </c>
      <c r="C246">
        <v>236</v>
      </c>
      <c r="F246" s="6"/>
      <c r="G246" s="2"/>
      <c r="H246" s="6">
        <v>643</v>
      </c>
      <c r="I246" s="6">
        <v>636.79999999999995</v>
      </c>
      <c r="J246" s="6">
        <v>642</v>
      </c>
      <c r="K246" s="6">
        <v>630</v>
      </c>
      <c r="L246" s="83">
        <v>609.47609999999997</v>
      </c>
      <c r="M246" s="6">
        <v>645</v>
      </c>
      <c r="N246" s="6">
        <v>720</v>
      </c>
      <c r="O246" s="111">
        <v>717</v>
      </c>
      <c r="P246" s="131">
        <v>717.5</v>
      </c>
      <c r="Q246">
        <v>711.3</v>
      </c>
      <c r="R246">
        <v>664.7</v>
      </c>
      <c r="S246">
        <v>710.4</v>
      </c>
      <c r="T246">
        <v>636.5</v>
      </c>
      <c r="U246">
        <v>699.4</v>
      </c>
      <c r="V246">
        <v>691.7</v>
      </c>
      <c r="W246">
        <v>662</v>
      </c>
      <c r="X246">
        <v>738</v>
      </c>
      <c r="Y246">
        <v>687.3</v>
      </c>
      <c r="Z246">
        <v>733.1</v>
      </c>
      <c r="AA246">
        <v>712.7</v>
      </c>
      <c r="AB246">
        <v>740.1</v>
      </c>
      <c r="AC246">
        <v>721.9</v>
      </c>
      <c r="AD246">
        <v>661.6</v>
      </c>
      <c r="AE246" s="233">
        <v>707.28890000000001</v>
      </c>
      <c r="AO246" s="10">
        <f>AE246/SurveyHrsIn!AE246</f>
        <v>0.95065712365591404</v>
      </c>
    </row>
    <row r="247" spans="1:41" x14ac:dyDescent="0.25">
      <c r="A247" t="s">
        <v>8</v>
      </c>
      <c r="B247">
        <v>1</v>
      </c>
      <c r="C247">
        <v>237</v>
      </c>
      <c r="F247" s="6"/>
      <c r="G247" s="2"/>
      <c r="H247" s="6">
        <v>498</v>
      </c>
      <c r="I247" s="6">
        <v>691.3</v>
      </c>
      <c r="J247" s="6">
        <v>666</v>
      </c>
      <c r="K247" s="6">
        <v>683</v>
      </c>
      <c r="L247" s="83">
        <v>638.1617</v>
      </c>
      <c r="M247" s="6">
        <v>673</v>
      </c>
      <c r="N247" s="6">
        <v>665</v>
      </c>
      <c r="O247" s="111">
        <v>501</v>
      </c>
      <c r="P247" s="131">
        <v>593.79999999999995</v>
      </c>
      <c r="Q247">
        <v>529</v>
      </c>
      <c r="R247">
        <v>501.4</v>
      </c>
      <c r="S247">
        <v>615.29999999999995</v>
      </c>
      <c r="T247">
        <v>684.4</v>
      </c>
      <c r="U247">
        <v>740.8</v>
      </c>
      <c r="V247">
        <v>224.2</v>
      </c>
      <c r="W247">
        <v>696</v>
      </c>
      <c r="X247">
        <v>739.9</v>
      </c>
      <c r="Y247">
        <v>710.9</v>
      </c>
      <c r="Z247">
        <v>739</v>
      </c>
      <c r="AA247">
        <v>694.6</v>
      </c>
      <c r="AB247">
        <v>743.5</v>
      </c>
      <c r="AC247">
        <v>743.6</v>
      </c>
      <c r="AD247">
        <v>663.5</v>
      </c>
      <c r="AE247" s="233">
        <v>713.93230000000005</v>
      </c>
      <c r="AO247" s="10">
        <f>AE247/SurveyHrsIn!AE247</f>
        <v>0.95958642473118283</v>
      </c>
    </row>
    <row r="248" spans="1:41" x14ac:dyDescent="0.25">
      <c r="A248" t="s">
        <v>8</v>
      </c>
      <c r="B248">
        <v>1</v>
      </c>
      <c r="C248">
        <v>238</v>
      </c>
      <c r="F248" s="6"/>
      <c r="G248" s="2"/>
      <c r="H248" s="6">
        <v>414</v>
      </c>
      <c r="I248" s="6">
        <v>688.3</v>
      </c>
      <c r="J248" s="6">
        <v>661</v>
      </c>
      <c r="K248" s="6">
        <v>700</v>
      </c>
      <c r="L248" s="83">
        <v>709.77110000000005</v>
      </c>
      <c r="M248" s="6">
        <v>664</v>
      </c>
      <c r="N248" s="6">
        <v>686</v>
      </c>
      <c r="O248" s="111">
        <v>700</v>
      </c>
      <c r="P248" s="131">
        <v>693.7</v>
      </c>
      <c r="Q248">
        <v>738.6</v>
      </c>
      <c r="R248">
        <v>668.5</v>
      </c>
      <c r="S248">
        <v>733.8</v>
      </c>
      <c r="T248">
        <v>656.2</v>
      </c>
      <c r="U248">
        <v>726.1</v>
      </c>
      <c r="V248">
        <v>704.8</v>
      </c>
      <c r="W248">
        <v>729.4</v>
      </c>
      <c r="X248">
        <v>728.4</v>
      </c>
      <c r="Y248">
        <v>37.200000000000003</v>
      </c>
      <c r="Z248">
        <v>0</v>
      </c>
      <c r="AA248">
        <v>68.8</v>
      </c>
      <c r="AB248">
        <v>653.4</v>
      </c>
      <c r="AC248">
        <v>741.9</v>
      </c>
      <c r="AD248">
        <v>656.9</v>
      </c>
      <c r="AE248" s="233">
        <v>711.28060000000005</v>
      </c>
      <c r="AO248" s="10">
        <f>AE248/SurveyHrsIn!AE248</f>
        <v>0.95602231182795705</v>
      </c>
    </row>
    <row r="249" spans="1:41" x14ac:dyDescent="0.25">
      <c r="A249" t="s">
        <v>8</v>
      </c>
      <c r="B249">
        <v>1</v>
      </c>
      <c r="C249">
        <v>239</v>
      </c>
      <c r="F249" s="6"/>
      <c r="G249" s="2"/>
      <c r="H249" s="6">
        <v>474</v>
      </c>
      <c r="I249" s="6">
        <v>738.5</v>
      </c>
      <c r="J249" s="6">
        <v>705</v>
      </c>
      <c r="K249" s="6">
        <v>691</v>
      </c>
      <c r="L249" s="83">
        <v>651.29079999999999</v>
      </c>
      <c r="M249" s="6">
        <v>693</v>
      </c>
      <c r="N249" s="6">
        <v>739</v>
      </c>
      <c r="O249" s="111">
        <v>720</v>
      </c>
      <c r="P249" s="131">
        <v>663.1</v>
      </c>
      <c r="Q249">
        <v>733</v>
      </c>
      <c r="R249">
        <v>657.2</v>
      </c>
      <c r="S249">
        <v>743.2</v>
      </c>
      <c r="T249">
        <v>699.7</v>
      </c>
      <c r="U249">
        <v>739</v>
      </c>
      <c r="V249">
        <v>711.2</v>
      </c>
      <c r="W249">
        <v>741.5</v>
      </c>
      <c r="X249">
        <v>721.5</v>
      </c>
      <c r="Y249">
        <v>682.6</v>
      </c>
      <c r="Z249">
        <v>661.5</v>
      </c>
      <c r="AA249">
        <v>709.4</v>
      </c>
      <c r="AB249">
        <v>742.5</v>
      </c>
      <c r="AC249">
        <v>655.6</v>
      </c>
      <c r="AD249">
        <v>604.9</v>
      </c>
      <c r="AE249" s="233">
        <v>713.94029999999998</v>
      </c>
      <c r="AO249" s="10">
        <f>AE249/SurveyHrsIn!AE249</f>
        <v>0.9595971774193548</v>
      </c>
    </row>
    <row r="250" spans="1:41" x14ac:dyDescent="0.25">
      <c r="A250" t="s">
        <v>8</v>
      </c>
      <c r="B250">
        <v>1</v>
      </c>
      <c r="C250">
        <v>240</v>
      </c>
      <c r="F250" s="6"/>
      <c r="G250" s="2"/>
      <c r="H250" s="6">
        <v>381</v>
      </c>
      <c r="I250" s="6">
        <v>164</v>
      </c>
      <c r="J250" s="6">
        <v>305</v>
      </c>
      <c r="K250" s="6">
        <v>470</v>
      </c>
      <c r="L250" s="83">
        <v>724.42</v>
      </c>
      <c r="M250" s="6">
        <v>671</v>
      </c>
      <c r="N250" s="6">
        <v>709</v>
      </c>
      <c r="O250" s="111">
        <v>681</v>
      </c>
      <c r="P250" s="131">
        <v>706.7</v>
      </c>
      <c r="Q250">
        <v>712.8</v>
      </c>
      <c r="R250">
        <v>565</v>
      </c>
      <c r="S250">
        <v>708.5</v>
      </c>
      <c r="T250">
        <v>548.5</v>
      </c>
      <c r="U250">
        <v>720</v>
      </c>
      <c r="V250">
        <v>669.1</v>
      </c>
      <c r="W250">
        <v>607.70000000000005</v>
      </c>
      <c r="X250">
        <v>712.3</v>
      </c>
      <c r="Y250">
        <v>502.8</v>
      </c>
      <c r="Z250">
        <v>555.70000000000005</v>
      </c>
      <c r="AA250">
        <v>597.79999999999995</v>
      </c>
      <c r="AB250">
        <v>703.6</v>
      </c>
      <c r="AC250">
        <v>701.9</v>
      </c>
      <c r="AD250">
        <v>644.79999999999995</v>
      </c>
      <c r="AE250" s="233">
        <v>690.82500000000005</v>
      </c>
      <c r="AO250" s="10">
        <f>AE250/SurveyHrsIn!AE250</f>
        <v>0.92852822580645167</v>
      </c>
    </row>
    <row r="251" spans="1:41" x14ac:dyDescent="0.25">
      <c r="A251" t="s">
        <v>8</v>
      </c>
      <c r="B251">
        <v>1</v>
      </c>
      <c r="C251">
        <v>241</v>
      </c>
      <c r="F251" s="6"/>
      <c r="G251" s="2"/>
      <c r="H251" s="6">
        <v>426</v>
      </c>
      <c r="I251" s="6">
        <v>704.8</v>
      </c>
      <c r="J251" s="6">
        <v>681</v>
      </c>
      <c r="K251" s="6">
        <v>244</v>
      </c>
      <c r="L251" s="83">
        <v>602.48140000000001</v>
      </c>
      <c r="M251" s="6">
        <v>675</v>
      </c>
      <c r="N251" s="6">
        <v>718</v>
      </c>
      <c r="O251" s="111">
        <v>720</v>
      </c>
      <c r="P251" s="131">
        <v>732.7</v>
      </c>
      <c r="Q251">
        <v>734.9</v>
      </c>
      <c r="R251">
        <v>668.6</v>
      </c>
      <c r="S251">
        <v>742.8</v>
      </c>
      <c r="T251">
        <v>672.6</v>
      </c>
      <c r="U251">
        <v>704</v>
      </c>
      <c r="V251">
        <v>704.5</v>
      </c>
      <c r="W251">
        <v>732.5</v>
      </c>
      <c r="X251">
        <v>704.2</v>
      </c>
      <c r="Y251">
        <v>709.6</v>
      </c>
      <c r="Z251">
        <v>722</v>
      </c>
      <c r="AA251">
        <v>712.8</v>
      </c>
      <c r="AB251">
        <v>743.9</v>
      </c>
      <c r="AC251">
        <v>716.1</v>
      </c>
      <c r="AD251">
        <v>664.4</v>
      </c>
      <c r="AE251" s="233">
        <v>713.94950000000006</v>
      </c>
      <c r="AO251" s="10">
        <f>AE251/SurveyHrsIn!AE251</f>
        <v>0.95960954301075274</v>
      </c>
    </row>
    <row r="252" spans="1:41" x14ac:dyDescent="0.25">
      <c r="A252" t="s">
        <v>8</v>
      </c>
      <c r="B252">
        <v>1</v>
      </c>
      <c r="C252">
        <v>242</v>
      </c>
      <c r="F252" s="6"/>
      <c r="G252" s="2"/>
      <c r="H252" s="6">
        <v>575</v>
      </c>
      <c r="I252" s="6">
        <v>685.9</v>
      </c>
      <c r="J252" s="6">
        <v>683</v>
      </c>
      <c r="K252" s="6">
        <v>671</v>
      </c>
      <c r="L252" s="83">
        <v>709.72720000000004</v>
      </c>
      <c r="M252" s="6">
        <v>656</v>
      </c>
      <c r="N252" s="6">
        <v>716</v>
      </c>
      <c r="O252" s="111">
        <v>715</v>
      </c>
      <c r="P252" s="131">
        <v>714.2</v>
      </c>
      <c r="Q252">
        <v>694.4</v>
      </c>
      <c r="R252">
        <v>635.4</v>
      </c>
      <c r="S252">
        <v>689.9</v>
      </c>
      <c r="T252">
        <v>668</v>
      </c>
      <c r="U252">
        <v>726.8</v>
      </c>
      <c r="V252">
        <v>684.6</v>
      </c>
      <c r="W252">
        <v>688.5</v>
      </c>
      <c r="X252">
        <v>741</v>
      </c>
      <c r="Y252">
        <v>704.7</v>
      </c>
      <c r="Z252">
        <v>726</v>
      </c>
      <c r="AA252">
        <v>671.1</v>
      </c>
      <c r="AB252">
        <v>742.6</v>
      </c>
      <c r="AC252">
        <v>742.7</v>
      </c>
      <c r="AD252">
        <v>648.1</v>
      </c>
      <c r="AE252" s="233">
        <v>700.59469999999999</v>
      </c>
      <c r="AO252" s="10">
        <f>AE252/SurveyHrsIn!AE252</f>
        <v>0.94165954301075272</v>
      </c>
    </row>
    <row r="253" spans="1:41" x14ac:dyDescent="0.25">
      <c r="A253" t="s">
        <v>8</v>
      </c>
      <c r="B253">
        <v>1</v>
      </c>
      <c r="C253">
        <v>243</v>
      </c>
      <c r="F253" s="6"/>
      <c r="G253" s="2"/>
      <c r="H253" s="6">
        <v>420</v>
      </c>
      <c r="I253" s="6">
        <v>733</v>
      </c>
      <c r="J253" s="6">
        <v>708</v>
      </c>
      <c r="K253" s="6">
        <v>723</v>
      </c>
      <c r="L253" s="83">
        <v>705.53470000000004</v>
      </c>
      <c r="M253" s="6">
        <v>708</v>
      </c>
      <c r="N253" s="6">
        <v>727</v>
      </c>
      <c r="O253" s="111">
        <v>611</v>
      </c>
      <c r="P253" s="131">
        <v>739.9</v>
      </c>
      <c r="Q253">
        <v>487.2</v>
      </c>
      <c r="R253">
        <v>0</v>
      </c>
      <c r="S253">
        <v>119.1</v>
      </c>
      <c r="T253">
        <v>690.8</v>
      </c>
      <c r="U253">
        <v>723.1</v>
      </c>
      <c r="V253">
        <f>183.9+320</f>
        <v>503.9</v>
      </c>
      <c r="W253">
        <v>738.1</v>
      </c>
      <c r="X253">
        <v>727.5</v>
      </c>
      <c r="Y253">
        <v>633.79999999999995</v>
      </c>
      <c r="Z253">
        <v>709.6</v>
      </c>
      <c r="AA253">
        <v>710.7</v>
      </c>
      <c r="AB253">
        <v>743.2</v>
      </c>
      <c r="AC253">
        <v>743.5</v>
      </c>
      <c r="AD253">
        <v>663.4</v>
      </c>
      <c r="AE253" s="233">
        <v>713.93389999999999</v>
      </c>
      <c r="AO253" s="10">
        <f>AE253/SurveyHrsIn!AE253</f>
        <v>0.95958857526881725</v>
      </c>
    </row>
    <row r="254" spans="1:41" x14ac:dyDescent="0.25">
      <c r="A254" t="s">
        <v>8</v>
      </c>
      <c r="B254">
        <v>1</v>
      </c>
      <c r="C254">
        <v>244</v>
      </c>
      <c r="F254" s="6"/>
      <c r="G254" s="2"/>
      <c r="H254" s="6">
        <v>375</v>
      </c>
      <c r="I254" s="6">
        <v>729.9</v>
      </c>
      <c r="J254" s="6">
        <v>703</v>
      </c>
      <c r="K254" s="6">
        <v>713</v>
      </c>
      <c r="L254" s="83">
        <v>735.36279999999999</v>
      </c>
      <c r="M254" s="6">
        <v>715</v>
      </c>
      <c r="N254" s="6">
        <v>737</v>
      </c>
      <c r="O254" s="111">
        <v>718</v>
      </c>
      <c r="P254" s="131">
        <v>723.8</v>
      </c>
      <c r="Q254">
        <v>737.8</v>
      </c>
      <c r="R254">
        <v>668.1</v>
      </c>
      <c r="S254">
        <v>740.9</v>
      </c>
      <c r="T254">
        <v>669.5</v>
      </c>
      <c r="U254">
        <v>725.8</v>
      </c>
      <c r="V254">
        <v>707.5</v>
      </c>
      <c r="W254">
        <v>713</v>
      </c>
      <c r="X254">
        <v>727.3</v>
      </c>
      <c r="Y254">
        <v>714.2</v>
      </c>
      <c r="Z254">
        <v>712.7</v>
      </c>
      <c r="AA254">
        <v>673.1</v>
      </c>
      <c r="AB254" s="175">
        <f>547.1+163</f>
        <v>710.1</v>
      </c>
      <c r="AC254">
        <v>723.2</v>
      </c>
      <c r="AD254">
        <v>619</v>
      </c>
      <c r="AE254" s="233">
        <v>673.63310000000001</v>
      </c>
      <c r="AF254" s="175"/>
      <c r="AG254" s="175"/>
      <c r="AH254" s="175"/>
      <c r="AI254" s="175"/>
      <c r="AJ254" s="175"/>
      <c r="AK254" s="175"/>
      <c r="AL254" s="175"/>
      <c r="AM254" s="175"/>
      <c r="AN254" s="175"/>
      <c r="AO254" s="10">
        <f>AE254/SurveyHrsIn!AE254</f>
        <v>0.90542083333333334</v>
      </c>
    </row>
    <row r="255" spans="1:41" x14ac:dyDescent="0.25">
      <c r="A255" t="s">
        <v>8</v>
      </c>
      <c r="B255">
        <v>1</v>
      </c>
      <c r="C255">
        <v>245</v>
      </c>
      <c r="F255" s="6"/>
      <c r="G255" s="2"/>
      <c r="H255" s="6">
        <v>411</v>
      </c>
      <c r="I255" s="6">
        <v>739.3</v>
      </c>
      <c r="J255" s="6">
        <v>711</v>
      </c>
      <c r="K255" s="6">
        <v>740</v>
      </c>
      <c r="L255" s="83">
        <v>731.81110000000001</v>
      </c>
      <c r="M255" s="6">
        <v>694</v>
      </c>
      <c r="N255" s="6">
        <v>742</v>
      </c>
      <c r="O255" s="111">
        <v>697</v>
      </c>
      <c r="P255" s="131">
        <v>696</v>
      </c>
      <c r="Q255">
        <v>726.6</v>
      </c>
      <c r="R255">
        <v>647.4</v>
      </c>
      <c r="S255">
        <v>740.4</v>
      </c>
      <c r="T255">
        <v>147.9</v>
      </c>
      <c r="U255">
        <v>333.5</v>
      </c>
      <c r="V255">
        <v>705.2</v>
      </c>
      <c r="W255">
        <v>720.3</v>
      </c>
      <c r="X255">
        <v>693.9</v>
      </c>
      <c r="Y255">
        <v>656</v>
      </c>
      <c r="Z255">
        <v>666.8</v>
      </c>
      <c r="AA255">
        <v>719.9</v>
      </c>
      <c r="AB255">
        <v>738</v>
      </c>
      <c r="AC255">
        <v>743.5</v>
      </c>
      <c r="AD255">
        <v>661.7</v>
      </c>
      <c r="AE255" s="233">
        <v>695.89280000000008</v>
      </c>
      <c r="AO255" s="10">
        <f>AE255/SurveyHrsIn!AE255</f>
        <v>0.93533978494623671</v>
      </c>
    </row>
    <row r="256" spans="1:41" x14ac:dyDescent="0.25">
      <c r="A256" t="s">
        <v>8</v>
      </c>
      <c r="B256">
        <v>1</v>
      </c>
      <c r="C256">
        <v>246</v>
      </c>
      <c r="F256" s="6"/>
      <c r="G256" s="2"/>
      <c r="H256" s="6">
        <v>288</v>
      </c>
      <c r="I256" s="6">
        <v>722.8</v>
      </c>
      <c r="J256" s="6">
        <v>718</v>
      </c>
      <c r="K256" s="6">
        <v>740</v>
      </c>
      <c r="L256" s="83">
        <v>738.8261</v>
      </c>
      <c r="M256" s="6">
        <v>717</v>
      </c>
      <c r="N256" s="6">
        <v>741</v>
      </c>
      <c r="O256" s="111">
        <v>718</v>
      </c>
      <c r="P256" s="131">
        <v>696.4</v>
      </c>
      <c r="Q256">
        <v>640</v>
      </c>
      <c r="R256">
        <v>583.20000000000005</v>
      </c>
      <c r="S256">
        <v>734.3</v>
      </c>
      <c r="T256">
        <v>623.79999999999995</v>
      </c>
      <c r="U256">
        <v>217.4</v>
      </c>
      <c r="V256">
        <v>673.9</v>
      </c>
      <c r="W256">
        <v>731.5</v>
      </c>
      <c r="X256">
        <v>727.2</v>
      </c>
      <c r="Y256">
        <v>640.9</v>
      </c>
      <c r="Z256">
        <v>734</v>
      </c>
      <c r="AA256">
        <v>696.1</v>
      </c>
      <c r="AB256">
        <v>620.5</v>
      </c>
      <c r="AC256">
        <v>741.9</v>
      </c>
      <c r="AD256">
        <v>634.5</v>
      </c>
      <c r="AE256" s="233">
        <v>706.32060000000001</v>
      </c>
      <c r="AO256" s="10">
        <f>AE256/SurveyHrsIn!AE256</f>
        <v>0.94935564516129034</v>
      </c>
    </row>
    <row r="257" spans="1:41" x14ac:dyDescent="0.25">
      <c r="A257" t="s">
        <v>8</v>
      </c>
      <c r="B257">
        <v>1</v>
      </c>
      <c r="C257">
        <v>247</v>
      </c>
      <c r="F257" s="6"/>
      <c r="G257" s="2"/>
      <c r="H257" s="6">
        <v>552</v>
      </c>
      <c r="I257" s="6">
        <v>607.4</v>
      </c>
      <c r="J257" s="6">
        <v>591</v>
      </c>
      <c r="K257" s="6">
        <v>671</v>
      </c>
      <c r="L257" s="83">
        <v>733.66780000000006</v>
      </c>
      <c r="M257" s="6">
        <v>706</v>
      </c>
      <c r="N257" s="6">
        <v>722</v>
      </c>
      <c r="O257" s="111">
        <v>642</v>
      </c>
      <c r="P257" s="131">
        <v>741</v>
      </c>
      <c r="Q257">
        <v>728.8</v>
      </c>
      <c r="R257">
        <v>656</v>
      </c>
      <c r="S257">
        <v>699.5</v>
      </c>
      <c r="T257">
        <v>641.20000000000005</v>
      </c>
      <c r="U257">
        <v>729.7</v>
      </c>
      <c r="V257">
        <v>710.2</v>
      </c>
      <c r="W257">
        <v>692.5</v>
      </c>
      <c r="X257">
        <v>741.2</v>
      </c>
      <c r="Y257">
        <v>717</v>
      </c>
      <c r="Z257">
        <v>738.3</v>
      </c>
      <c r="AA257">
        <v>667.4</v>
      </c>
      <c r="AB257">
        <v>738.3</v>
      </c>
      <c r="AC257">
        <v>744</v>
      </c>
      <c r="AD257">
        <v>658.2</v>
      </c>
      <c r="AE257" s="233">
        <v>483.19810000000001</v>
      </c>
      <c r="AO257" s="10">
        <f>AE257/SurveyHrsIn!AE257</f>
        <v>0.64945981182795698</v>
      </c>
    </row>
    <row r="258" spans="1:41" x14ac:dyDescent="0.25">
      <c r="A258" t="s">
        <v>8</v>
      </c>
      <c r="B258">
        <v>1</v>
      </c>
      <c r="C258">
        <v>248</v>
      </c>
      <c r="F258" s="6"/>
      <c r="G258" s="2"/>
      <c r="H258" s="6">
        <v>707</v>
      </c>
      <c r="I258" s="6">
        <v>670.7</v>
      </c>
      <c r="J258" s="6">
        <v>712</v>
      </c>
      <c r="K258" s="6">
        <v>706</v>
      </c>
      <c r="L258" s="83">
        <v>696.97469999999998</v>
      </c>
      <c r="M258" s="6">
        <v>698</v>
      </c>
      <c r="N258" s="6">
        <v>726</v>
      </c>
      <c r="O258" s="111">
        <v>685</v>
      </c>
      <c r="P258" s="131">
        <v>701.8</v>
      </c>
      <c r="Q258">
        <v>738</v>
      </c>
      <c r="R258">
        <v>663.5</v>
      </c>
      <c r="S258">
        <v>738.1</v>
      </c>
      <c r="T258">
        <v>685.8</v>
      </c>
      <c r="U258">
        <v>731.6</v>
      </c>
      <c r="V258">
        <v>691.4</v>
      </c>
      <c r="W258">
        <v>722.7</v>
      </c>
      <c r="X258">
        <v>708.6</v>
      </c>
      <c r="Y258">
        <v>710.6</v>
      </c>
      <c r="Z258">
        <v>736.4</v>
      </c>
      <c r="AA258">
        <v>719.8</v>
      </c>
      <c r="AB258">
        <v>726.7</v>
      </c>
      <c r="AC258">
        <v>744</v>
      </c>
      <c r="AD258">
        <v>658.7</v>
      </c>
      <c r="AE258" s="233">
        <v>711.06640000000004</v>
      </c>
      <c r="AO258" s="10">
        <f>AE258/SurveyHrsIn!AE258</f>
        <v>0.95573440860215064</v>
      </c>
    </row>
    <row r="259" spans="1:41" x14ac:dyDescent="0.25">
      <c r="A259" t="s">
        <v>8</v>
      </c>
      <c r="B259">
        <v>1</v>
      </c>
      <c r="C259">
        <v>249</v>
      </c>
      <c r="F259" s="6"/>
      <c r="G259" s="2"/>
      <c r="H259" s="6">
        <v>245</v>
      </c>
      <c r="I259" s="6">
        <v>718.8</v>
      </c>
      <c r="J259" s="6">
        <v>713</v>
      </c>
      <c r="K259" s="6">
        <v>709</v>
      </c>
      <c r="L259" s="83">
        <v>716.03970000000004</v>
      </c>
      <c r="M259" s="6">
        <v>710</v>
      </c>
      <c r="N259" s="6">
        <v>734</v>
      </c>
      <c r="O259" s="111">
        <v>659</v>
      </c>
      <c r="P259" s="131">
        <v>643</v>
      </c>
      <c r="Q259">
        <v>741.4</v>
      </c>
      <c r="R259">
        <v>644.6</v>
      </c>
      <c r="S259">
        <v>86</v>
      </c>
      <c r="T259">
        <v>0</v>
      </c>
      <c r="U259">
        <v>457.1</v>
      </c>
      <c r="V259">
        <v>686</v>
      </c>
      <c r="W259">
        <v>702.3</v>
      </c>
      <c r="X259">
        <v>716.2</v>
      </c>
      <c r="Y259">
        <v>694.9</v>
      </c>
      <c r="Z259">
        <v>708.3</v>
      </c>
      <c r="AA259">
        <v>720</v>
      </c>
      <c r="AB259">
        <v>731.3</v>
      </c>
      <c r="AC259">
        <v>743.8</v>
      </c>
      <c r="AD259">
        <v>663.5</v>
      </c>
      <c r="AE259" s="233">
        <v>711.83330000000001</v>
      </c>
      <c r="AO259" s="10">
        <f>AE259/SurveyHrsIn!AE259</f>
        <v>0.95676518817204304</v>
      </c>
    </row>
    <row r="260" spans="1:41" x14ac:dyDescent="0.25">
      <c r="A260" t="s">
        <v>8</v>
      </c>
      <c r="B260">
        <v>1</v>
      </c>
      <c r="C260">
        <v>250</v>
      </c>
      <c r="F260" s="6"/>
      <c r="G260" s="2"/>
      <c r="H260" s="6">
        <v>692</v>
      </c>
      <c r="I260" s="6">
        <v>720.6</v>
      </c>
      <c r="J260" s="6">
        <v>670</v>
      </c>
      <c r="K260" s="6">
        <v>741</v>
      </c>
      <c r="L260" s="83">
        <v>735.74</v>
      </c>
      <c r="M260" s="6">
        <v>711</v>
      </c>
      <c r="N260" s="6">
        <v>721</v>
      </c>
      <c r="O260" s="111">
        <v>680</v>
      </c>
      <c r="P260" s="131">
        <v>729.1</v>
      </c>
      <c r="Q260">
        <v>741.4</v>
      </c>
      <c r="R260">
        <v>660.3</v>
      </c>
      <c r="S260">
        <v>664.4</v>
      </c>
      <c r="T260">
        <v>640.79999999999995</v>
      </c>
      <c r="U260">
        <v>696.6</v>
      </c>
      <c r="V260">
        <f>384.1+300</f>
        <v>684.1</v>
      </c>
      <c r="W260">
        <v>726.7</v>
      </c>
      <c r="X260">
        <v>732.8</v>
      </c>
      <c r="Y260">
        <v>702.5</v>
      </c>
      <c r="Z260">
        <v>722.3</v>
      </c>
      <c r="AA260">
        <v>705.3</v>
      </c>
      <c r="AB260">
        <v>707.5</v>
      </c>
      <c r="AC260">
        <v>739</v>
      </c>
      <c r="AD260">
        <v>653.6</v>
      </c>
      <c r="AE260" s="233">
        <v>662.20670000000007</v>
      </c>
      <c r="AO260" s="10">
        <f>AE260/SurveyHrsIn!AE260</f>
        <v>0.89006276881720436</v>
      </c>
    </row>
    <row r="261" spans="1:41" x14ac:dyDescent="0.25">
      <c r="A261" t="s">
        <v>8</v>
      </c>
      <c r="B261">
        <v>1</v>
      </c>
      <c r="C261">
        <v>251</v>
      </c>
      <c r="F261" s="6"/>
      <c r="G261" s="2"/>
      <c r="H261" s="6">
        <v>699</v>
      </c>
      <c r="I261" s="6">
        <v>715.2</v>
      </c>
      <c r="J261" s="6">
        <v>627</v>
      </c>
      <c r="K261" s="6">
        <v>730</v>
      </c>
      <c r="L261" s="83">
        <v>736.80169999999998</v>
      </c>
      <c r="M261" s="6">
        <v>717</v>
      </c>
      <c r="N261" s="6">
        <v>738</v>
      </c>
      <c r="O261" s="111">
        <v>668</v>
      </c>
      <c r="P261" s="131">
        <v>541.29999999999995</v>
      </c>
      <c r="Q261">
        <v>672.1</v>
      </c>
      <c r="R261">
        <v>510</v>
      </c>
      <c r="S261">
        <v>577.6</v>
      </c>
      <c r="T261">
        <v>686.4</v>
      </c>
      <c r="U261">
        <v>708</v>
      </c>
      <c r="V261">
        <v>706.3</v>
      </c>
      <c r="W261">
        <v>737.2</v>
      </c>
      <c r="X261">
        <v>719.8</v>
      </c>
      <c r="Y261">
        <v>712.2</v>
      </c>
      <c r="Z261">
        <v>729.6</v>
      </c>
      <c r="AA261">
        <v>685.5</v>
      </c>
      <c r="AB261">
        <v>725.1</v>
      </c>
      <c r="AC261">
        <v>737</v>
      </c>
      <c r="AD261">
        <v>663.5</v>
      </c>
      <c r="AE261" s="233">
        <v>711.48390000000006</v>
      </c>
      <c r="AO261" s="10">
        <f>AE261/SurveyHrsIn!AE261</f>
        <v>0.95629556451612907</v>
      </c>
    </row>
    <row r="262" spans="1:41" x14ac:dyDescent="0.25">
      <c r="A262" t="s">
        <v>8</v>
      </c>
      <c r="B262">
        <v>1</v>
      </c>
      <c r="C262">
        <v>252</v>
      </c>
      <c r="F262" s="6"/>
      <c r="G262" s="2"/>
      <c r="H262" s="6">
        <v>708</v>
      </c>
      <c r="I262" s="6">
        <v>736.7</v>
      </c>
      <c r="J262" s="6">
        <v>695</v>
      </c>
      <c r="K262" s="6">
        <v>723</v>
      </c>
      <c r="L262" s="83">
        <v>738.7414</v>
      </c>
      <c r="M262" s="6">
        <v>712</v>
      </c>
      <c r="N262" s="6">
        <v>710</v>
      </c>
      <c r="O262" s="111">
        <v>710</v>
      </c>
      <c r="P262" s="131">
        <v>743.6</v>
      </c>
      <c r="Q262">
        <v>624.20000000000005</v>
      </c>
      <c r="R262">
        <v>526</v>
      </c>
      <c r="S262">
        <v>738.6</v>
      </c>
      <c r="T262">
        <v>669.8</v>
      </c>
      <c r="U262">
        <v>741.7</v>
      </c>
      <c r="V262">
        <v>713.6</v>
      </c>
      <c r="W262">
        <v>730.2</v>
      </c>
      <c r="X262">
        <v>717.2</v>
      </c>
      <c r="Y262">
        <v>716.7</v>
      </c>
      <c r="Z262">
        <v>734.4</v>
      </c>
      <c r="AA262">
        <v>720</v>
      </c>
      <c r="AB262">
        <v>674</v>
      </c>
      <c r="AC262">
        <v>742</v>
      </c>
      <c r="AD262">
        <v>649</v>
      </c>
      <c r="AE262" s="233">
        <v>693.15499999999997</v>
      </c>
      <c r="AO262" s="10">
        <f>AE262/SurveyHrsIn!AE262</f>
        <v>0.93165994623655912</v>
      </c>
    </row>
    <row r="263" spans="1:41" x14ac:dyDescent="0.25">
      <c r="A263" t="s">
        <v>8</v>
      </c>
      <c r="B263">
        <v>1</v>
      </c>
      <c r="C263">
        <v>253</v>
      </c>
      <c r="F263" s="6"/>
      <c r="G263" s="2"/>
      <c r="H263" s="6">
        <v>707</v>
      </c>
      <c r="I263" s="6">
        <v>735.8</v>
      </c>
      <c r="J263" s="6">
        <v>719</v>
      </c>
      <c r="K263" s="6">
        <v>741</v>
      </c>
      <c r="L263" s="83">
        <v>711.08669999999995</v>
      </c>
      <c r="M263" s="6">
        <v>696</v>
      </c>
      <c r="N263" s="6">
        <v>737</v>
      </c>
      <c r="O263" s="111">
        <v>718</v>
      </c>
      <c r="P263" s="131">
        <v>616.9</v>
      </c>
      <c r="Q263">
        <v>641.6</v>
      </c>
      <c r="R263">
        <v>557.9</v>
      </c>
      <c r="S263">
        <v>741</v>
      </c>
      <c r="T263">
        <v>699.7</v>
      </c>
      <c r="U263">
        <v>735.4</v>
      </c>
      <c r="V263">
        <v>692.3</v>
      </c>
      <c r="W263">
        <v>685.8</v>
      </c>
      <c r="X263">
        <v>734.7</v>
      </c>
      <c r="Y263">
        <v>518.6</v>
      </c>
      <c r="Z263">
        <v>0</v>
      </c>
      <c r="AA263" s="174">
        <v>720</v>
      </c>
      <c r="AB263" s="174">
        <f>386.5+312</f>
        <v>698.5</v>
      </c>
      <c r="AC263">
        <v>743.1</v>
      </c>
      <c r="AD263">
        <v>661.2</v>
      </c>
      <c r="AE263" s="233">
        <v>701.60440000000006</v>
      </c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0">
        <f>AE263/SurveyHrsIn!AE263</f>
        <v>0.94301666666666673</v>
      </c>
    </row>
    <row r="264" spans="1:41" x14ac:dyDescent="0.25">
      <c r="A264" t="s">
        <v>8</v>
      </c>
      <c r="B264">
        <v>1</v>
      </c>
      <c r="C264">
        <v>254</v>
      </c>
      <c r="F264" s="6"/>
      <c r="G264" s="2"/>
      <c r="H264" s="6">
        <v>682</v>
      </c>
      <c r="I264" s="6">
        <v>733.2</v>
      </c>
      <c r="J264" s="6">
        <v>719</v>
      </c>
      <c r="K264" s="6">
        <v>740</v>
      </c>
      <c r="L264" s="83">
        <v>738.49329999999998</v>
      </c>
      <c r="M264" s="6">
        <v>713</v>
      </c>
      <c r="N264" s="6">
        <v>740</v>
      </c>
      <c r="O264" s="111">
        <v>711</v>
      </c>
      <c r="P264" s="131">
        <v>712.4</v>
      </c>
      <c r="Q264">
        <v>234.9</v>
      </c>
      <c r="R264">
        <v>462.9</v>
      </c>
      <c r="S264">
        <v>702.4</v>
      </c>
      <c r="T264">
        <v>42.4</v>
      </c>
      <c r="U264">
        <v>407.3</v>
      </c>
      <c r="V264">
        <v>532</v>
      </c>
      <c r="W264">
        <v>704.5</v>
      </c>
      <c r="X264">
        <v>722</v>
      </c>
      <c r="Y264">
        <v>110.5</v>
      </c>
      <c r="Z264">
        <v>737.1</v>
      </c>
      <c r="AA264">
        <v>715.8</v>
      </c>
      <c r="AB264">
        <v>740.1</v>
      </c>
      <c r="AC264">
        <v>742.8</v>
      </c>
      <c r="AD264">
        <v>661.9</v>
      </c>
      <c r="AE264" s="233">
        <v>695.68889999999999</v>
      </c>
      <c r="AO264" s="10">
        <f>AE264/SurveyHrsIn!AE264</f>
        <v>0.93506572580645164</v>
      </c>
    </row>
    <row r="265" spans="1:41" x14ac:dyDescent="0.25">
      <c r="A265" t="s">
        <v>8</v>
      </c>
      <c r="B265">
        <v>1</v>
      </c>
      <c r="C265">
        <v>255</v>
      </c>
      <c r="F265" s="6"/>
      <c r="G265" s="2"/>
      <c r="H265" s="6">
        <v>707</v>
      </c>
      <c r="I265" s="6">
        <v>742.3</v>
      </c>
      <c r="J265" s="6">
        <v>662</v>
      </c>
      <c r="K265" s="6">
        <v>740</v>
      </c>
      <c r="L265" s="83">
        <v>724.37549999999999</v>
      </c>
      <c r="M265" s="6">
        <v>678</v>
      </c>
      <c r="N265" s="6">
        <v>739</v>
      </c>
      <c r="O265" s="111">
        <v>717</v>
      </c>
      <c r="P265" s="131">
        <v>706.4</v>
      </c>
      <c r="Q265">
        <v>635.20000000000005</v>
      </c>
      <c r="R265">
        <v>585.70000000000005</v>
      </c>
      <c r="S265">
        <v>610.4</v>
      </c>
      <c r="T265">
        <v>658.3</v>
      </c>
      <c r="U265">
        <v>690.4</v>
      </c>
      <c r="V265">
        <v>685.6</v>
      </c>
      <c r="W265">
        <v>710.1</v>
      </c>
      <c r="X265">
        <v>741.1</v>
      </c>
      <c r="Y265">
        <v>705.2</v>
      </c>
      <c r="Z265">
        <v>666</v>
      </c>
      <c r="AA265">
        <v>718.9</v>
      </c>
      <c r="AB265">
        <v>738.1</v>
      </c>
      <c r="AC265">
        <v>739.1</v>
      </c>
      <c r="AD265">
        <v>652.6</v>
      </c>
      <c r="AE265" s="233">
        <v>685.84310000000005</v>
      </c>
      <c r="AO265" s="10">
        <f>AE265/SurveyHrsIn!AE265</f>
        <v>0.92183212365591405</v>
      </c>
    </row>
    <row r="266" spans="1:41" x14ac:dyDescent="0.25">
      <c r="A266" t="s">
        <v>8</v>
      </c>
      <c r="B266">
        <v>1</v>
      </c>
      <c r="C266">
        <v>256</v>
      </c>
      <c r="F266" s="6"/>
      <c r="G266" s="2"/>
      <c r="H266" s="6">
        <v>466</v>
      </c>
      <c r="I266" s="6">
        <v>711.7</v>
      </c>
      <c r="J266" s="6">
        <v>701</v>
      </c>
      <c r="K266" s="6">
        <v>731</v>
      </c>
      <c r="L266" s="83">
        <v>737.21969999999999</v>
      </c>
      <c r="M266" s="6">
        <v>717</v>
      </c>
      <c r="N266" s="6">
        <v>734</v>
      </c>
      <c r="O266" s="111">
        <v>674</v>
      </c>
      <c r="P266" s="131">
        <v>737.6</v>
      </c>
      <c r="Q266">
        <v>523.70000000000005</v>
      </c>
      <c r="R266">
        <v>663.4</v>
      </c>
      <c r="S266">
        <v>740.7</v>
      </c>
      <c r="T266">
        <v>699</v>
      </c>
      <c r="U266">
        <v>742.5</v>
      </c>
      <c r="V266">
        <v>708.4</v>
      </c>
      <c r="W266">
        <v>733.1</v>
      </c>
      <c r="X266">
        <v>710.2</v>
      </c>
      <c r="Y266">
        <v>713.8</v>
      </c>
      <c r="Z266">
        <v>730.4</v>
      </c>
      <c r="AA266">
        <v>719.9</v>
      </c>
      <c r="AB266">
        <v>729.7</v>
      </c>
      <c r="AC266">
        <v>743.9</v>
      </c>
      <c r="AD266">
        <v>658.7</v>
      </c>
      <c r="AE266" s="233">
        <v>710.92499999999995</v>
      </c>
      <c r="AO266" s="10">
        <f>AE266/SurveyHrsIn!AE266</f>
        <v>0.95554435483870959</v>
      </c>
    </row>
    <row r="267" spans="1:41" x14ac:dyDescent="0.25">
      <c r="A267" t="s">
        <v>8</v>
      </c>
      <c r="B267">
        <v>1</v>
      </c>
      <c r="C267">
        <v>257</v>
      </c>
      <c r="F267" s="6"/>
      <c r="G267" s="2"/>
      <c r="H267" s="6">
        <v>379</v>
      </c>
      <c r="I267" s="6">
        <v>741.7</v>
      </c>
      <c r="J267" s="6">
        <v>718</v>
      </c>
      <c r="K267" s="6">
        <v>730</v>
      </c>
      <c r="L267" s="83">
        <v>739.1028</v>
      </c>
      <c r="M267" s="6">
        <v>718</v>
      </c>
      <c r="N267" s="6">
        <v>741</v>
      </c>
      <c r="O267" s="111">
        <v>711</v>
      </c>
      <c r="P267" s="131">
        <v>590.6</v>
      </c>
      <c r="Q267">
        <v>692.3</v>
      </c>
      <c r="R267">
        <v>601.4</v>
      </c>
      <c r="S267">
        <v>708.4</v>
      </c>
      <c r="T267">
        <v>706.2</v>
      </c>
      <c r="U267">
        <v>737.9</v>
      </c>
      <c r="V267">
        <v>714</v>
      </c>
      <c r="W267">
        <v>736.4</v>
      </c>
      <c r="X267">
        <v>730.4</v>
      </c>
      <c r="Y267">
        <v>624.4</v>
      </c>
      <c r="Z267">
        <v>671.9</v>
      </c>
      <c r="AA267">
        <v>703.8</v>
      </c>
      <c r="AB267">
        <v>738.9</v>
      </c>
      <c r="AC267">
        <v>743.5</v>
      </c>
      <c r="AD267">
        <v>621.29999999999995</v>
      </c>
      <c r="AE267" s="233">
        <v>709.17</v>
      </c>
      <c r="AO267" s="10">
        <f>AE267/SurveyHrsIn!AE267</f>
        <v>0.95318548387096769</v>
      </c>
    </row>
    <row r="268" spans="1:41" x14ac:dyDescent="0.25">
      <c r="A268" t="s">
        <v>8</v>
      </c>
      <c r="B268">
        <v>1</v>
      </c>
      <c r="C268">
        <v>258</v>
      </c>
      <c r="F268" s="6"/>
      <c r="G268" s="2"/>
      <c r="H268" s="6">
        <v>470</v>
      </c>
      <c r="I268" s="6">
        <v>732.9</v>
      </c>
      <c r="J268" s="6">
        <v>680</v>
      </c>
      <c r="K268" s="6">
        <v>741</v>
      </c>
      <c r="L268" s="83">
        <v>737.20330000000001</v>
      </c>
      <c r="M268" s="6">
        <v>715</v>
      </c>
      <c r="N268" s="6">
        <v>733</v>
      </c>
      <c r="O268" s="111">
        <v>708</v>
      </c>
      <c r="P268" s="131">
        <v>733.3</v>
      </c>
      <c r="Q268">
        <v>723.6</v>
      </c>
      <c r="R268">
        <v>622.6</v>
      </c>
      <c r="S268">
        <v>738.1</v>
      </c>
      <c r="T268">
        <v>704.5</v>
      </c>
      <c r="U268">
        <v>704.7</v>
      </c>
      <c r="V268">
        <v>692.8</v>
      </c>
      <c r="W268">
        <v>735.5</v>
      </c>
      <c r="X268">
        <v>733.1</v>
      </c>
      <c r="Y268">
        <v>715.4</v>
      </c>
      <c r="Z268">
        <v>702.4</v>
      </c>
      <c r="AA268">
        <v>272.3</v>
      </c>
      <c r="AB268">
        <v>700.1</v>
      </c>
      <c r="AC268">
        <v>744</v>
      </c>
      <c r="AD268">
        <v>663</v>
      </c>
      <c r="AE268" s="233">
        <v>711.78579999999999</v>
      </c>
      <c r="AO268" s="10">
        <f>AE268/SurveyHrsIn!AE268</f>
        <v>0.95670134408602148</v>
      </c>
    </row>
    <row r="269" spans="1:41" x14ac:dyDescent="0.25">
      <c r="A269" t="s">
        <v>8</v>
      </c>
      <c r="B269">
        <v>1</v>
      </c>
      <c r="C269">
        <v>259</v>
      </c>
      <c r="F269" s="6"/>
      <c r="G269" s="2"/>
      <c r="H269" s="6">
        <v>515</v>
      </c>
      <c r="I269" s="6">
        <v>733.3</v>
      </c>
      <c r="J269" s="6">
        <v>719.4</v>
      </c>
      <c r="K269" s="6">
        <v>725</v>
      </c>
      <c r="L269" s="83">
        <v>739.08969999999999</v>
      </c>
      <c r="M269" s="6">
        <v>715</v>
      </c>
      <c r="N269" s="6">
        <v>738</v>
      </c>
      <c r="O269" s="111">
        <v>597</v>
      </c>
      <c r="P269" s="131">
        <v>656.3</v>
      </c>
      <c r="Q269">
        <v>735.7</v>
      </c>
      <c r="R269">
        <v>649.1</v>
      </c>
      <c r="S269">
        <v>741.2</v>
      </c>
      <c r="T269">
        <v>708</v>
      </c>
      <c r="U269">
        <v>740.9</v>
      </c>
      <c r="V269">
        <v>703.8</v>
      </c>
      <c r="W269">
        <v>735.3</v>
      </c>
      <c r="X269">
        <v>733.2</v>
      </c>
      <c r="Y269">
        <v>708.3</v>
      </c>
      <c r="Z269">
        <v>730.8</v>
      </c>
      <c r="AA269">
        <v>705.1</v>
      </c>
      <c r="AB269">
        <v>730.9</v>
      </c>
      <c r="AC269">
        <v>632</v>
      </c>
      <c r="AD269">
        <v>624.6</v>
      </c>
      <c r="AE269" s="233">
        <v>708.21390000000008</v>
      </c>
      <c r="AO269" s="10">
        <f>AE269/SurveyHrsIn!AE269</f>
        <v>0.9519004032258066</v>
      </c>
    </row>
    <row r="270" spans="1:41" x14ac:dyDescent="0.25">
      <c r="AO270" s="10"/>
    </row>
    <row r="271" spans="1:41" x14ac:dyDescent="0.25">
      <c r="A271" t="s">
        <v>8</v>
      </c>
      <c r="B271" t="s">
        <v>25</v>
      </c>
      <c r="C271" t="s">
        <v>26</v>
      </c>
      <c r="D271" s="4">
        <f>SUM(D118:D269)-D273</f>
        <v>0</v>
      </c>
      <c r="E271" s="4">
        <f>SUM(E118:E269)-E273</f>
        <v>0</v>
      </c>
      <c r="F271" s="4">
        <f t="shared" ref="F271:P271" si="0">SUM(F118:F269)-F273</f>
        <v>0</v>
      </c>
      <c r="G271" s="4">
        <f t="shared" si="0"/>
        <v>0</v>
      </c>
      <c r="H271" s="4">
        <f t="shared" si="0"/>
        <v>82084.42</v>
      </c>
      <c r="I271" s="4">
        <f t="shared" si="0"/>
        <v>99625.599999999991</v>
      </c>
      <c r="J271" s="4">
        <f t="shared" si="0"/>
        <v>97915.7</v>
      </c>
      <c r="K271" s="4">
        <f t="shared" si="0"/>
        <v>104361.00000100001</v>
      </c>
      <c r="L271" s="4">
        <f t="shared" si="0"/>
        <v>104250.98812222002</v>
      </c>
      <c r="M271" s="4">
        <f t="shared" si="0"/>
        <v>104491.2</v>
      </c>
      <c r="N271" s="4">
        <f t="shared" si="0"/>
        <v>106732</v>
      </c>
      <c r="O271" s="4">
        <f t="shared" si="0"/>
        <v>101079</v>
      </c>
      <c r="P271" s="4">
        <f t="shared" si="0"/>
        <v>96083.700000000012</v>
      </c>
      <c r="Q271" s="4">
        <f t="shared" ref="Q271:V271" si="1">SUM(Q118:Q269)-Q273</f>
        <v>95235.39999999998</v>
      </c>
      <c r="R271" s="4">
        <f t="shared" si="1"/>
        <v>82836.799999999974</v>
      </c>
      <c r="S271" s="4">
        <f t="shared" si="1"/>
        <v>100499.99999999997</v>
      </c>
      <c r="T271" s="4">
        <f t="shared" si="1"/>
        <v>97885.900000000009</v>
      </c>
      <c r="U271" s="4">
        <f t="shared" si="1"/>
        <v>102205.09999999999</v>
      </c>
      <c r="V271" s="4">
        <f t="shared" si="1"/>
        <v>98481</v>
      </c>
      <c r="W271" s="4">
        <f t="shared" ref="W271:AB271" si="2">SUM(W118:W269)-W273</f>
        <v>102538.19999999997</v>
      </c>
      <c r="X271" s="4">
        <f t="shared" si="2"/>
        <v>101879.1</v>
      </c>
      <c r="Y271" s="4">
        <f t="shared" si="2"/>
        <v>97347.900000000009</v>
      </c>
      <c r="Z271" s="4">
        <f t="shared" si="2"/>
        <v>102216.60000000002</v>
      </c>
      <c r="AA271" s="4">
        <f t="shared" si="2"/>
        <v>104171.20000000007</v>
      </c>
      <c r="AB271" s="4">
        <f t="shared" si="2"/>
        <v>106179.00000000006</v>
      </c>
      <c r="AC271" s="4">
        <f>SUM(AC118:AC269)-AC273</f>
        <v>106956.59999999996</v>
      </c>
      <c r="AD271" s="4">
        <f>SUM(AD118:AD269)-AD273</f>
        <v>95996.100000000035</v>
      </c>
      <c r="AE271" s="4">
        <f>SUM(AE118:AE269)-AE273</f>
        <v>102548.90026666663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/>
    </row>
    <row r="272" spans="1:41" x14ac:dyDescent="0.25">
      <c r="A272" t="s">
        <v>1</v>
      </c>
      <c r="B272" t="s">
        <v>25</v>
      </c>
      <c r="C272" t="s">
        <v>26</v>
      </c>
      <c r="D272" s="4">
        <f>SUM(D11:D117)</f>
        <v>0</v>
      </c>
      <c r="E272" s="4">
        <f>SUM(E11:E117)</f>
        <v>0</v>
      </c>
      <c r="F272" s="4">
        <f t="shared" ref="F272:P272" si="3">SUM(F11:F117)</f>
        <v>0</v>
      </c>
      <c r="G272" s="4">
        <f t="shared" si="3"/>
        <v>0</v>
      </c>
      <c r="H272" s="4">
        <f t="shared" si="3"/>
        <v>72536.799999999974</v>
      </c>
      <c r="I272" s="4">
        <f t="shared" si="3"/>
        <v>72290.60000000002</v>
      </c>
      <c r="J272" s="4">
        <f t="shared" si="3"/>
        <v>71962</v>
      </c>
      <c r="K272" s="4">
        <f t="shared" si="3"/>
        <v>73272</v>
      </c>
      <c r="L272" s="4">
        <f t="shared" si="3"/>
        <v>73659.980529999986</v>
      </c>
      <c r="M272" s="4">
        <f t="shared" si="3"/>
        <v>74972</v>
      </c>
      <c r="N272" s="4">
        <f t="shared" si="3"/>
        <v>77695.862800000003</v>
      </c>
      <c r="O272" s="4">
        <f t="shared" si="3"/>
        <v>72559</v>
      </c>
      <c r="P272" s="4">
        <f t="shared" si="3"/>
        <v>71530.400000000009</v>
      </c>
      <c r="Q272" s="4">
        <f t="shared" ref="Q272:V272" si="4">SUM(Q11:Q117)</f>
        <v>69020.499999999971</v>
      </c>
      <c r="R272" s="4">
        <f t="shared" si="4"/>
        <v>61379.899999999987</v>
      </c>
      <c r="S272" s="4">
        <f t="shared" si="4"/>
        <v>74606.499999999985</v>
      </c>
      <c r="T272" s="4">
        <f t="shared" si="4"/>
        <v>69617.299999999988</v>
      </c>
      <c r="U272" s="4">
        <f t="shared" si="4"/>
        <v>75116.700000000012</v>
      </c>
      <c r="V272" s="4">
        <f t="shared" si="4"/>
        <v>71051.199999999997</v>
      </c>
      <c r="W272" s="4">
        <f t="shared" ref="W272:AB272" si="5">SUM(W11:W117)</f>
        <v>69622.10000000002</v>
      </c>
      <c r="X272" s="4">
        <f t="shared" si="5"/>
        <v>71132.600000000006</v>
      </c>
      <c r="Y272" s="4">
        <f t="shared" si="5"/>
        <v>67195.10000000002</v>
      </c>
      <c r="Z272" s="4">
        <f t="shared" si="5"/>
        <v>69669.599999999991</v>
      </c>
      <c r="AA272" s="4">
        <f t="shared" si="5"/>
        <v>71425.200000000012</v>
      </c>
      <c r="AB272" s="4">
        <f t="shared" si="5"/>
        <v>75638.2</v>
      </c>
      <c r="AC272" s="4">
        <f>SUM(AC11:AC117)</f>
        <v>73775.8</v>
      </c>
      <c r="AD272" s="4">
        <f>SUM(AD11:AD117)</f>
        <v>68324.400000000009</v>
      </c>
      <c r="AE272" s="4">
        <f>SUM(AE11:AE117)</f>
        <v>73750.853716666694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/>
    </row>
    <row r="273" spans="1:31" ht="13.8" thickBot="1" x14ac:dyDescent="0.3">
      <c r="A273" t="s">
        <v>10</v>
      </c>
      <c r="B273" t="s">
        <v>25</v>
      </c>
      <c r="C273" t="s">
        <v>26</v>
      </c>
      <c r="D273">
        <f>SUM(D220:D221)</f>
        <v>0</v>
      </c>
      <c r="E273">
        <f>SUM(E220:E221)</f>
        <v>0</v>
      </c>
      <c r="F273">
        <f t="shared" ref="F273:P273" si="6">SUM(F220:F221)</f>
        <v>0</v>
      </c>
      <c r="G273">
        <f t="shared" si="6"/>
        <v>0</v>
      </c>
      <c r="H273">
        <f t="shared" si="6"/>
        <v>1396.7</v>
      </c>
      <c r="I273">
        <f t="shared" si="6"/>
        <v>1361.1</v>
      </c>
      <c r="J273">
        <f t="shared" si="6"/>
        <v>1395</v>
      </c>
      <c r="K273">
        <f t="shared" si="6"/>
        <v>1428</v>
      </c>
      <c r="L273">
        <f t="shared" si="6"/>
        <v>1467.6797999999999</v>
      </c>
      <c r="M273">
        <f t="shared" si="6"/>
        <v>1354</v>
      </c>
      <c r="N273">
        <f t="shared" si="6"/>
        <v>1473</v>
      </c>
      <c r="O273">
        <f t="shared" si="6"/>
        <v>1438</v>
      </c>
      <c r="P273">
        <f t="shared" si="6"/>
        <v>1288.0999999999999</v>
      </c>
      <c r="Q273">
        <f t="shared" ref="Q273:V273" si="7">SUM(Q220:Q221)</f>
        <v>1430.3000000000002</v>
      </c>
      <c r="R273">
        <f t="shared" si="7"/>
        <v>963.2</v>
      </c>
      <c r="S273">
        <f t="shared" si="7"/>
        <v>1403.6</v>
      </c>
      <c r="T273">
        <f t="shared" si="7"/>
        <v>1296.5</v>
      </c>
      <c r="U273">
        <f t="shared" si="7"/>
        <v>1420.4</v>
      </c>
      <c r="V273">
        <f t="shared" si="7"/>
        <v>1378.6</v>
      </c>
      <c r="W273">
        <f t="shared" ref="W273:AB273" si="8">SUM(W220:W221)</f>
        <v>1449.5</v>
      </c>
      <c r="X273">
        <f t="shared" si="8"/>
        <v>1396.5</v>
      </c>
      <c r="Y273">
        <f t="shared" si="8"/>
        <v>1276.4000000000001</v>
      </c>
      <c r="Z273">
        <f t="shared" si="8"/>
        <v>1298.3000000000002</v>
      </c>
      <c r="AA273">
        <f t="shared" si="8"/>
        <v>1375.7</v>
      </c>
      <c r="AB273">
        <f t="shared" si="8"/>
        <v>1449.4</v>
      </c>
      <c r="AC273">
        <f>SUM(AC220:AC221)</f>
        <v>1458.2</v>
      </c>
      <c r="AD273">
        <f>SUM(AD220:AD221)</f>
        <v>1229.3000000000002</v>
      </c>
      <c r="AE273">
        <f>SUM(AE220:AE221)</f>
        <v>1356.4985999999999</v>
      </c>
    </row>
    <row r="274" spans="1:31" ht="13.8" thickBot="1" x14ac:dyDescent="0.3">
      <c r="A274" s="212" t="s">
        <v>167</v>
      </c>
      <c r="B274" s="212"/>
      <c r="C274" s="212"/>
      <c r="D274" s="212"/>
      <c r="E274" s="212"/>
      <c r="F274" s="212"/>
      <c r="G274" s="212"/>
      <c r="H274" s="212"/>
      <c r="I274" s="212"/>
      <c r="J274" s="212"/>
      <c r="K274" s="212"/>
      <c r="L274" s="212"/>
      <c r="M274" s="212"/>
      <c r="N274" s="212"/>
      <c r="O274" s="212"/>
      <c r="P274" s="212"/>
      <c r="Q274" s="212"/>
      <c r="R274" s="212"/>
      <c r="S274" s="212"/>
      <c r="T274" s="212"/>
      <c r="U274" s="212"/>
      <c r="V274" s="212"/>
      <c r="W274" s="212"/>
      <c r="X274" s="212"/>
      <c r="Y274" s="212"/>
      <c r="Z274" s="212"/>
      <c r="AA274" s="212"/>
      <c r="AB274" s="212"/>
      <c r="AC274" s="212">
        <f>AC153+AC118-166.6</f>
        <v>1320</v>
      </c>
      <c r="AD274" s="212">
        <f>AD118</f>
        <v>672</v>
      </c>
      <c r="AE274" s="212">
        <f>AE118</f>
        <v>695.81936666666672</v>
      </c>
    </row>
    <row r="275" spans="1:31" x14ac:dyDescent="0.25">
      <c r="A275" s="258" t="s">
        <v>168</v>
      </c>
      <c r="B275" s="258"/>
      <c r="C275" s="258"/>
      <c r="D275" s="258"/>
      <c r="E275" s="258"/>
      <c r="F275" s="258"/>
      <c r="G275" s="258"/>
      <c r="H275" s="258"/>
      <c r="I275" s="258"/>
      <c r="J275" s="258"/>
      <c r="K275" s="258"/>
      <c r="L275" s="258"/>
      <c r="M275" s="258"/>
      <c r="N275" s="258"/>
      <c r="O275" s="258"/>
      <c r="P275" s="258"/>
      <c r="Q275" s="258"/>
      <c r="R275" s="258"/>
      <c r="S275" s="258"/>
      <c r="T275" s="258"/>
      <c r="U275" s="258"/>
      <c r="V275" s="258"/>
      <c r="W275" s="258"/>
      <c r="X275" s="258"/>
      <c r="Y275" s="258"/>
      <c r="Z275" s="258"/>
      <c r="AA275" s="258"/>
      <c r="AB275" s="258"/>
      <c r="AC275" s="258">
        <f>AC57</f>
        <v>744</v>
      </c>
      <c r="AD275" s="258">
        <f>AD57</f>
        <v>672</v>
      </c>
      <c r="AE275" s="258">
        <f>AE57+AE98</f>
        <v>1399.5128166666668</v>
      </c>
    </row>
    <row r="276" spans="1:31" x14ac:dyDescent="0.25">
      <c r="A276" s="259" t="s">
        <v>178</v>
      </c>
      <c r="B276" s="259"/>
      <c r="C276" s="259"/>
      <c r="D276" s="259"/>
      <c r="E276" s="259"/>
      <c r="F276" s="259"/>
      <c r="G276" s="259"/>
      <c r="H276" s="259"/>
      <c r="I276" s="259"/>
      <c r="J276" s="259"/>
      <c r="K276" s="259"/>
      <c r="L276" s="259"/>
      <c r="M276" s="259"/>
      <c r="N276" s="259"/>
      <c r="O276" s="259"/>
      <c r="P276" s="259"/>
      <c r="Q276" s="259"/>
      <c r="R276" s="259"/>
      <c r="S276" s="259"/>
      <c r="T276" s="259"/>
      <c r="U276" s="259"/>
      <c r="V276" s="259"/>
      <c r="W276" s="259"/>
      <c r="X276" s="259"/>
      <c r="Y276" s="259"/>
      <c r="Z276" s="259"/>
      <c r="AA276" s="259"/>
      <c r="AB276" s="259"/>
      <c r="AC276" s="259">
        <v>0</v>
      </c>
      <c r="AD276" s="259">
        <v>0</v>
      </c>
      <c r="AE276" s="259">
        <v>0</v>
      </c>
    </row>
    <row r="277" spans="1:31" x14ac:dyDescent="0.25">
      <c r="A277" s="259" t="s">
        <v>179</v>
      </c>
      <c r="B277" s="259"/>
      <c r="C277" s="259"/>
      <c r="D277" s="259"/>
      <c r="E277" s="259"/>
      <c r="F277" s="259"/>
      <c r="G277" s="259"/>
      <c r="H277" s="259"/>
      <c r="I277" s="259"/>
      <c r="J277" s="259"/>
      <c r="K277" s="259"/>
      <c r="L277" s="259"/>
      <c r="M277" s="259"/>
      <c r="N277" s="259"/>
      <c r="O277" s="259"/>
      <c r="P277" s="259"/>
      <c r="Q277" s="259"/>
      <c r="R277" s="259"/>
      <c r="S277" s="259"/>
      <c r="T277" s="259"/>
      <c r="U277" s="259"/>
      <c r="V277" s="259"/>
      <c r="W277" s="259"/>
      <c r="X277" s="259"/>
      <c r="Y277" s="259"/>
      <c r="Z277" s="259"/>
      <c r="AA277" s="259"/>
      <c r="AB277" s="259"/>
      <c r="AC277" s="259">
        <v>0</v>
      </c>
      <c r="AD277" s="259">
        <v>0</v>
      </c>
      <c r="AE277" s="259">
        <v>0</v>
      </c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4:AQ282"/>
  <sheetViews>
    <sheetView topLeftCell="A31" workbookViewId="0">
      <selection activeCell="AE47" sqref="AE47"/>
    </sheetView>
  </sheetViews>
  <sheetFormatPr defaultRowHeight="13.2" x14ac:dyDescent="0.25"/>
  <cols>
    <col min="4" max="16" width="0" hidden="1" customWidth="1"/>
    <col min="17" max="17" width="10" hidden="1" customWidth="1"/>
    <col min="18" max="21" width="0" hidden="1" customWidth="1"/>
    <col min="22" max="22" width="11" style="157" hidden="1" customWidth="1"/>
    <col min="23" max="23" width="0" hidden="1" customWidth="1"/>
    <col min="24" max="24" width="9.33203125" hidden="1" customWidth="1"/>
    <col min="25" max="26" width="10" hidden="1" customWidth="1"/>
    <col min="27" max="28" width="0" hidden="1" customWidth="1"/>
    <col min="29" max="29" width="12" style="157" bestFit="1" customWidth="1"/>
    <col min="32" max="40" width="9.109375" hidden="1" customWidth="1"/>
    <col min="41" max="41" width="0" hidden="1" customWidth="1"/>
  </cols>
  <sheetData>
    <row r="4" spans="1:43" x14ac:dyDescent="0.25">
      <c r="A4" s="143" t="s">
        <v>153</v>
      </c>
      <c r="B4" s="143"/>
    </row>
    <row r="5" spans="1:43" x14ac:dyDescent="0.25">
      <c r="A5" s="271" t="s">
        <v>152</v>
      </c>
      <c r="B5" s="271"/>
      <c r="C5" s="271"/>
    </row>
    <row r="6" spans="1:43" x14ac:dyDescent="0.25">
      <c r="A6" s="182" t="s">
        <v>157</v>
      </c>
    </row>
    <row r="8" spans="1:43" x14ac:dyDescent="0.25">
      <c r="D8" s="29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>
        <v>2001</v>
      </c>
      <c r="R8">
        <v>2001</v>
      </c>
      <c r="S8" s="29">
        <v>2001</v>
      </c>
      <c r="T8" s="29">
        <v>2001</v>
      </c>
      <c r="U8" s="29">
        <v>2001</v>
      </c>
      <c r="V8" s="158">
        <v>2001</v>
      </c>
      <c r="W8" s="29">
        <v>2001</v>
      </c>
      <c r="X8" s="158">
        <v>2001</v>
      </c>
      <c r="Y8" s="29">
        <v>2001</v>
      </c>
      <c r="Z8" s="158">
        <v>2001</v>
      </c>
      <c r="AA8" s="29">
        <v>2001</v>
      </c>
      <c r="AB8" s="158">
        <v>2001</v>
      </c>
      <c r="AC8" s="118">
        <v>2002</v>
      </c>
      <c r="AD8" s="158">
        <v>2002</v>
      </c>
      <c r="AE8" s="29">
        <v>2002</v>
      </c>
      <c r="AF8" s="158">
        <v>2002</v>
      </c>
      <c r="AG8" s="29">
        <v>2002</v>
      </c>
      <c r="AH8" s="158">
        <v>2002</v>
      </c>
      <c r="AI8" s="29">
        <v>2002</v>
      </c>
      <c r="AJ8" s="158">
        <v>2002</v>
      </c>
      <c r="AK8" s="29">
        <v>2002</v>
      </c>
      <c r="AL8" s="158">
        <v>2002</v>
      </c>
      <c r="AM8" s="29">
        <v>2002</v>
      </c>
      <c r="AN8" s="158">
        <v>2002</v>
      </c>
      <c r="AO8" s="29"/>
      <c r="AP8" s="158"/>
      <c r="AQ8" s="29"/>
    </row>
    <row r="9" spans="1:43" x14ac:dyDescent="0.25">
      <c r="D9" s="2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t="s">
        <v>13</v>
      </c>
      <c r="R9" t="s">
        <v>14</v>
      </c>
      <c r="S9" s="29" t="s">
        <v>15</v>
      </c>
      <c r="T9" s="29" t="s">
        <v>16</v>
      </c>
      <c r="U9" s="29" t="s">
        <v>17</v>
      </c>
      <c r="V9" s="118" t="s">
        <v>18</v>
      </c>
      <c r="W9" s="29" t="s">
        <v>19</v>
      </c>
      <c r="X9" s="118" t="s">
        <v>20</v>
      </c>
      <c r="Y9" s="29" t="s">
        <v>99</v>
      </c>
      <c r="Z9" s="118" t="s">
        <v>22</v>
      </c>
      <c r="AA9" s="29" t="s">
        <v>23</v>
      </c>
      <c r="AB9" s="118" t="s">
        <v>24</v>
      </c>
      <c r="AC9" s="118" t="s">
        <v>13</v>
      </c>
      <c r="AD9" s="118" t="s">
        <v>14</v>
      </c>
      <c r="AE9" s="29" t="s">
        <v>15</v>
      </c>
      <c r="AF9" s="118" t="s">
        <v>16</v>
      </c>
      <c r="AG9" s="29" t="s">
        <v>17</v>
      </c>
      <c r="AH9" s="118" t="s">
        <v>18</v>
      </c>
      <c r="AI9" s="29" t="s">
        <v>19</v>
      </c>
      <c r="AJ9" s="118" t="s">
        <v>20</v>
      </c>
      <c r="AK9" s="29" t="s">
        <v>21</v>
      </c>
      <c r="AL9" s="118" t="s">
        <v>22</v>
      </c>
      <c r="AM9" s="29" t="s">
        <v>23</v>
      </c>
      <c r="AN9" s="118" t="s">
        <v>24</v>
      </c>
      <c r="AO9" s="29"/>
      <c r="AP9" s="118"/>
      <c r="AQ9" s="29"/>
    </row>
    <row r="10" spans="1:43" x14ac:dyDescent="0.25">
      <c r="A10" t="s">
        <v>0</v>
      </c>
      <c r="B10" t="s">
        <v>3</v>
      </c>
      <c r="C10" t="s">
        <v>4</v>
      </c>
    </row>
    <row r="11" spans="1:43" x14ac:dyDescent="0.25">
      <c r="A11" t="s">
        <v>1</v>
      </c>
      <c r="B11">
        <v>2</v>
      </c>
      <c r="C11">
        <v>1</v>
      </c>
      <c r="D11">
        <v>743.9</v>
      </c>
      <c r="E11">
        <v>743.8</v>
      </c>
      <c r="F11" s="6">
        <v>695.2</v>
      </c>
      <c r="G11">
        <v>740.1</v>
      </c>
      <c r="H11">
        <v>719.8</v>
      </c>
      <c r="I11" s="6">
        <v>739.2</v>
      </c>
      <c r="J11" s="6">
        <v>719.6</v>
      </c>
      <c r="K11" s="6">
        <v>740.3</v>
      </c>
      <c r="L11" s="83">
        <v>731</v>
      </c>
      <c r="M11" s="6">
        <v>718.8</v>
      </c>
      <c r="N11">
        <v>742.3</v>
      </c>
      <c r="O11" s="7">
        <v>719.9</v>
      </c>
      <c r="P11" s="131">
        <v>743.9</v>
      </c>
      <c r="Q11">
        <v>743.6</v>
      </c>
      <c r="R11">
        <v>670.4</v>
      </c>
      <c r="S11" s="143">
        <v>700.4</v>
      </c>
      <c r="T11">
        <v>719.7</v>
      </c>
      <c r="U11">
        <v>743.9</v>
      </c>
      <c r="V11" s="157">
        <v>719.6</v>
      </c>
      <c r="W11">
        <v>733.1</v>
      </c>
      <c r="X11">
        <v>741.1</v>
      </c>
      <c r="Y11">
        <v>716.7</v>
      </c>
      <c r="Z11">
        <v>742.7</v>
      </c>
      <c r="AA11">
        <v>719.9</v>
      </c>
      <c r="AB11">
        <v>743.8</v>
      </c>
      <c r="AC11" s="157">
        <v>744</v>
      </c>
      <c r="AD11">
        <v>661.8</v>
      </c>
      <c r="AE11" s="234">
        <v>729.31670000000008</v>
      </c>
    </row>
    <row r="12" spans="1:43" x14ac:dyDescent="0.25">
      <c r="A12" t="s">
        <v>1</v>
      </c>
      <c r="B12">
        <v>2</v>
      </c>
      <c r="C12">
        <v>2</v>
      </c>
      <c r="D12">
        <v>743</v>
      </c>
      <c r="E12">
        <v>605.79999999999995</v>
      </c>
      <c r="F12" s="6">
        <v>695.8</v>
      </c>
      <c r="G12">
        <v>743.9</v>
      </c>
      <c r="H12">
        <v>719.8</v>
      </c>
      <c r="I12" s="6">
        <v>741</v>
      </c>
      <c r="J12" s="6">
        <v>718.8</v>
      </c>
      <c r="K12" s="6">
        <v>741.2</v>
      </c>
      <c r="L12" s="83">
        <v>733.6</v>
      </c>
      <c r="M12" s="6">
        <v>705.6</v>
      </c>
      <c r="N12">
        <v>744</v>
      </c>
      <c r="O12" s="7">
        <v>720</v>
      </c>
      <c r="P12" s="131">
        <v>742.7</v>
      </c>
      <c r="Q12">
        <v>732.3</v>
      </c>
      <c r="R12">
        <v>651.5</v>
      </c>
      <c r="S12">
        <v>740.4</v>
      </c>
      <c r="T12">
        <v>719.7</v>
      </c>
      <c r="U12">
        <v>743.9</v>
      </c>
      <c r="V12" s="157">
        <v>719.4</v>
      </c>
      <c r="W12">
        <v>739.7</v>
      </c>
      <c r="X12">
        <v>740.7</v>
      </c>
      <c r="Y12">
        <v>717.6</v>
      </c>
      <c r="Z12">
        <v>739.9</v>
      </c>
      <c r="AA12">
        <v>720</v>
      </c>
      <c r="AB12">
        <v>739.2</v>
      </c>
      <c r="AC12" s="157">
        <v>743.7</v>
      </c>
      <c r="AD12">
        <v>661.3</v>
      </c>
      <c r="AE12" s="234">
        <v>731.10640000000001</v>
      </c>
    </row>
    <row r="13" spans="1:43" x14ac:dyDescent="0.25">
      <c r="A13" t="s">
        <v>1</v>
      </c>
      <c r="B13">
        <v>2</v>
      </c>
      <c r="C13">
        <v>3</v>
      </c>
      <c r="D13">
        <v>743.8</v>
      </c>
      <c r="E13">
        <v>742.3</v>
      </c>
      <c r="F13" s="6">
        <v>695.8</v>
      </c>
      <c r="G13">
        <v>743.9</v>
      </c>
      <c r="H13">
        <v>719.8</v>
      </c>
      <c r="I13" s="6">
        <v>741.5</v>
      </c>
      <c r="J13" s="6">
        <v>719.5</v>
      </c>
      <c r="K13" s="6">
        <f>6.9+655</f>
        <v>661.9</v>
      </c>
      <c r="L13" s="83">
        <v>721.8</v>
      </c>
      <c r="M13" s="6">
        <v>719.4</v>
      </c>
      <c r="N13">
        <v>743.9</v>
      </c>
      <c r="O13" s="7">
        <v>720</v>
      </c>
      <c r="P13" s="131">
        <v>743.9</v>
      </c>
      <c r="Q13">
        <v>743.5</v>
      </c>
      <c r="R13">
        <v>667.8</v>
      </c>
      <c r="S13">
        <v>739.6</v>
      </c>
      <c r="T13">
        <v>719.8</v>
      </c>
      <c r="U13">
        <v>743.9</v>
      </c>
      <c r="V13" s="157">
        <v>719.5</v>
      </c>
      <c r="W13">
        <v>741</v>
      </c>
      <c r="X13">
        <v>740.8</v>
      </c>
      <c r="Y13">
        <v>717.5</v>
      </c>
      <c r="Z13">
        <v>743.1</v>
      </c>
      <c r="AA13">
        <v>719.9</v>
      </c>
      <c r="AB13">
        <v>743.8</v>
      </c>
      <c r="AC13" s="157">
        <v>742.9</v>
      </c>
      <c r="AD13">
        <v>661</v>
      </c>
      <c r="AE13" s="234">
        <v>730.86470000000008</v>
      </c>
    </row>
    <row r="14" spans="1:43" x14ac:dyDescent="0.25">
      <c r="A14" t="s">
        <v>1</v>
      </c>
      <c r="B14">
        <v>2</v>
      </c>
      <c r="C14">
        <v>4</v>
      </c>
      <c r="D14">
        <v>743.9</v>
      </c>
      <c r="E14">
        <v>743.8</v>
      </c>
      <c r="F14" s="6">
        <v>694.4</v>
      </c>
      <c r="G14">
        <v>742.6</v>
      </c>
      <c r="H14">
        <v>718.2</v>
      </c>
      <c r="I14" s="6">
        <v>736</v>
      </c>
      <c r="J14" s="6">
        <v>588.1</v>
      </c>
      <c r="K14" s="6">
        <f>7+659</f>
        <v>666</v>
      </c>
      <c r="L14" s="83">
        <v>743.5</v>
      </c>
      <c r="M14" s="6">
        <v>719.6</v>
      </c>
      <c r="N14">
        <v>744</v>
      </c>
      <c r="O14" s="7">
        <v>572.29999999999995</v>
      </c>
      <c r="P14" s="131">
        <v>743.9</v>
      </c>
      <c r="Q14">
        <v>743.6</v>
      </c>
      <c r="R14">
        <v>670.5</v>
      </c>
      <c r="S14">
        <v>739.3</v>
      </c>
      <c r="T14">
        <v>719.8</v>
      </c>
      <c r="U14">
        <v>743.7</v>
      </c>
      <c r="V14" s="157">
        <v>719.4</v>
      </c>
      <c r="W14">
        <v>734.3</v>
      </c>
      <c r="X14">
        <v>678.7</v>
      </c>
      <c r="Y14">
        <v>714.6</v>
      </c>
      <c r="Z14">
        <v>742.3</v>
      </c>
      <c r="AA14">
        <v>720</v>
      </c>
      <c r="AB14">
        <v>743.8</v>
      </c>
      <c r="AC14" s="157">
        <v>739.9</v>
      </c>
      <c r="AD14">
        <v>661.4</v>
      </c>
      <c r="AE14" s="234">
        <v>731.76330000000007</v>
      </c>
    </row>
    <row r="15" spans="1:43" x14ac:dyDescent="0.25">
      <c r="A15" t="s">
        <v>1</v>
      </c>
      <c r="B15">
        <v>2</v>
      </c>
      <c r="C15">
        <v>5</v>
      </c>
      <c r="D15">
        <v>743.8</v>
      </c>
      <c r="E15">
        <v>743.3</v>
      </c>
      <c r="F15" s="6">
        <v>684.3</v>
      </c>
      <c r="G15">
        <v>743.7</v>
      </c>
      <c r="H15">
        <v>719.8</v>
      </c>
      <c r="I15" s="6">
        <v>743.9</v>
      </c>
      <c r="J15" s="6">
        <v>718.8</v>
      </c>
      <c r="K15" s="6">
        <v>741</v>
      </c>
      <c r="L15" s="83">
        <v>743.6</v>
      </c>
      <c r="M15" s="6">
        <v>719.5</v>
      </c>
      <c r="N15">
        <v>744</v>
      </c>
      <c r="O15" s="7">
        <v>720</v>
      </c>
      <c r="P15" s="131">
        <v>743.9</v>
      </c>
      <c r="Q15">
        <v>743.6</v>
      </c>
      <c r="R15">
        <v>667.5</v>
      </c>
      <c r="S15">
        <v>740.4</v>
      </c>
      <c r="T15">
        <v>718.9</v>
      </c>
      <c r="U15">
        <v>743.9</v>
      </c>
      <c r="V15" s="157">
        <v>719.6</v>
      </c>
      <c r="W15">
        <v>741.3</v>
      </c>
      <c r="X15">
        <v>741.1</v>
      </c>
      <c r="Y15">
        <v>717.7</v>
      </c>
      <c r="Z15">
        <v>743</v>
      </c>
      <c r="AA15">
        <v>720</v>
      </c>
      <c r="AB15">
        <v>743.8</v>
      </c>
      <c r="AC15" s="157">
        <v>743.8</v>
      </c>
      <c r="AD15">
        <v>660.8</v>
      </c>
      <c r="AE15" s="234">
        <v>731.51060000000007</v>
      </c>
    </row>
    <row r="16" spans="1:43" x14ac:dyDescent="0.25">
      <c r="A16" t="s">
        <v>1</v>
      </c>
      <c r="B16">
        <v>2</v>
      </c>
      <c r="C16">
        <v>6</v>
      </c>
      <c r="D16">
        <v>743.8</v>
      </c>
      <c r="E16">
        <v>743.9</v>
      </c>
      <c r="F16" s="6">
        <v>694.9</v>
      </c>
      <c r="G16">
        <v>744</v>
      </c>
      <c r="H16">
        <v>719.8</v>
      </c>
      <c r="I16" s="6">
        <v>743.9</v>
      </c>
      <c r="J16" s="6">
        <v>719.4</v>
      </c>
      <c r="K16" s="6">
        <v>739</v>
      </c>
      <c r="L16" s="83">
        <v>730.4</v>
      </c>
      <c r="M16" s="6">
        <v>719.5</v>
      </c>
      <c r="N16">
        <v>743.9</v>
      </c>
      <c r="O16" s="6">
        <v>720</v>
      </c>
      <c r="P16" s="131">
        <v>740.8</v>
      </c>
      <c r="Q16">
        <v>743.5</v>
      </c>
      <c r="R16">
        <v>670.5</v>
      </c>
      <c r="S16">
        <v>740.9</v>
      </c>
      <c r="T16">
        <v>716.3</v>
      </c>
      <c r="U16">
        <v>743.9</v>
      </c>
      <c r="V16" s="157">
        <v>719.4</v>
      </c>
      <c r="W16">
        <v>741.4</v>
      </c>
      <c r="X16">
        <v>741.2</v>
      </c>
      <c r="Y16">
        <v>717.7</v>
      </c>
      <c r="Z16">
        <v>741.9</v>
      </c>
      <c r="AA16">
        <v>719.9</v>
      </c>
      <c r="AB16">
        <v>743.8</v>
      </c>
      <c r="AC16" s="157">
        <v>743.5</v>
      </c>
      <c r="AD16">
        <v>661.2</v>
      </c>
      <c r="AE16" s="234">
        <v>704.98689999999999</v>
      </c>
    </row>
    <row r="17" spans="1:31" x14ac:dyDescent="0.25">
      <c r="A17" t="s">
        <v>1</v>
      </c>
      <c r="B17">
        <v>2</v>
      </c>
      <c r="C17">
        <v>7</v>
      </c>
      <c r="D17">
        <v>743.9</v>
      </c>
      <c r="E17">
        <v>743.9</v>
      </c>
      <c r="F17" s="6">
        <v>460.1</v>
      </c>
      <c r="G17">
        <v>744</v>
      </c>
      <c r="H17">
        <v>719.8</v>
      </c>
      <c r="I17" s="6">
        <v>743.9</v>
      </c>
      <c r="J17" s="6">
        <v>719.5</v>
      </c>
      <c r="K17" s="6">
        <v>737.5</v>
      </c>
      <c r="L17" s="83">
        <v>743.5</v>
      </c>
      <c r="M17" s="6">
        <v>719.5</v>
      </c>
      <c r="N17">
        <v>743.9</v>
      </c>
      <c r="O17" s="6">
        <v>720</v>
      </c>
      <c r="P17" s="131">
        <v>743.9</v>
      </c>
      <c r="Q17">
        <v>743.6</v>
      </c>
      <c r="R17">
        <v>670.4</v>
      </c>
      <c r="S17">
        <v>742</v>
      </c>
      <c r="T17">
        <v>719.8</v>
      </c>
      <c r="U17">
        <v>743.5</v>
      </c>
      <c r="V17" s="157">
        <v>719.6</v>
      </c>
      <c r="W17">
        <v>741.4</v>
      </c>
      <c r="X17">
        <v>741.2</v>
      </c>
      <c r="Y17">
        <v>715.6</v>
      </c>
      <c r="Z17">
        <v>710.7</v>
      </c>
      <c r="AA17">
        <v>719.4</v>
      </c>
      <c r="AB17">
        <v>731.5</v>
      </c>
      <c r="AC17" s="157">
        <v>425.6</v>
      </c>
      <c r="AD17">
        <v>563</v>
      </c>
      <c r="AE17" s="234">
        <v>714.98030000000006</v>
      </c>
    </row>
    <row r="18" spans="1:31" x14ac:dyDescent="0.25">
      <c r="A18" t="s">
        <v>1</v>
      </c>
      <c r="B18">
        <v>2</v>
      </c>
      <c r="C18">
        <v>8</v>
      </c>
      <c r="D18">
        <v>743.8</v>
      </c>
      <c r="E18">
        <v>743.5</v>
      </c>
      <c r="F18" s="6">
        <v>694.6</v>
      </c>
      <c r="G18">
        <v>743.5</v>
      </c>
      <c r="H18">
        <v>719.8</v>
      </c>
      <c r="I18" s="6">
        <v>743.4</v>
      </c>
      <c r="J18" s="6">
        <v>719.9</v>
      </c>
      <c r="K18" s="6">
        <v>738.2</v>
      </c>
      <c r="L18" s="83">
        <v>738.3</v>
      </c>
      <c r="M18" s="6">
        <v>719.5</v>
      </c>
      <c r="N18">
        <v>736.9</v>
      </c>
      <c r="O18" s="6">
        <v>642.5</v>
      </c>
      <c r="P18" s="131">
        <v>743.7</v>
      </c>
      <c r="Q18">
        <v>743.6</v>
      </c>
      <c r="R18">
        <v>669.8</v>
      </c>
      <c r="S18">
        <v>737.6</v>
      </c>
      <c r="T18">
        <v>712.1</v>
      </c>
      <c r="U18">
        <v>743.8</v>
      </c>
      <c r="V18" s="157">
        <v>715</v>
      </c>
      <c r="W18">
        <v>739.9</v>
      </c>
      <c r="X18">
        <v>741.1</v>
      </c>
      <c r="Y18">
        <v>713.4</v>
      </c>
      <c r="Z18">
        <v>741.9</v>
      </c>
      <c r="AA18">
        <v>720</v>
      </c>
      <c r="AB18">
        <v>743.8</v>
      </c>
      <c r="AC18" s="157">
        <v>740.7</v>
      </c>
      <c r="AD18">
        <v>662.7</v>
      </c>
      <c r="AE18" s="234">
        <v>690.13750000000005</v>
      </c>
    </row>
    <row r="19" spans="1:31" x14ac:dyDescent="0.25">
      <c r="A19" t="s">
        <v>1</v>
      </c>
      <c r="B19">
        <v>2</v>
      </c>
      <c r="C19">
        <v>9</v>
      </c>
      <c r="D19">
        <v>743.7</v>
      </c>
      <c r="E19">
        <v>743.9</v>
      </c>
      <c r="F19" s="6">
        <v>694.9</v>
      </c>
      <c r="G19">
        <v>742.8</v>
      </c>
      <c r="H19">
        <v>719.8</v>
      </c>
      <c r="I19" s="6">
        <v>743.9</v>
      </c>
      <c r="J19" s="6">
        <v>719.9</v>
      </c>
      <c r="K19" s="6">
        <v>736.9</v>
      </c>
      <c r="L19" s="83">
        <v>719.4</v>
      </c>
      <c r="M19" s="6">
        <v>718.7</v>
      </c>
      <c r="N19">
        <v>744</v>
      </c>
      <c r="O19" s="6">
        <v>720</v>
      </c>
      <c r="P19" s="131">
        <v>744</v>
      </c>
      <c r="Q19">
        <v>743.6</v>
      </c>
      <c r="R19">
        <v>670.5</v>
      </c>
      <c r="S19">
        <v>742.2</v>
      </c>
      <c r="T19">
        <v>719.8</v>
      </c>
      <c r="U19">
        <v>743.8</v>
      </c>
      <c r="V19" s="157">
        <v>713.4</v>
      </c>
      <c r="W19">
        <v>740.8</v>
      </c>
      <c r="X19">
        <v>741.1</v>
      </c>
      <c r="Y19">
        <v>717.6</v>
      </c>
      <c r="Z19">
        <v>742.8</v>
      </c>
      <c r="AA19">
        <v>719.9</v>
      </c>
      <c r="AB19">
        <v>743.2</v>
      </c>
      <c r="AC19" s="157">
        <v>737.3</v>
      </c>
      <c r="AD19">
        <v>661.6</v>
      </c>
      <c r="AE19" s="234">
        <v>732.41390000000001</v>
      </c>
    </row>
    <row r="20" spans="1:31" x14ac:dyDescent="0.25">
      <c r="A20" t="s">
        <v>1</v>
      </c>
      <c r="B20">
        <v>2</v>
      </c>
      <c r="C20">
        <v>10</v>
      </c>
      <c r="D20">
        <v>744</v>
      </c>
      <c r="E20">
        <v>743.9</v>
      </c>
      <c r="F20" s="6">
        <v>694.7</v>
      </c>
      <c r="G20">
        <v>743.9</v>
      </c>
      <c r="H20">
        <v>719.8</v>
      </c>
      <c r="I20" s="6">
        <v>743.9</v>
      </c>
      <c r="J20" s="6">
        <v>719.7</v>
      </c>
      <c r="K20" s="6">
        <v>741.1</v>
      </c>
      <c r="L20" s="83">
        <v>743.6</v>
      </c>
      <c r="M20" s="6">
        <v>716.3</v>
      </c>
      <c r="N20">
        <v>743.9</v>
      </c>
      <c r="O20" s="6">
        <v>719.9</v>
      </c>
      <c r="P20" s="131">
        <v>743.9</v>
      </c>
      <c r="Q20">
        <v>743.6</v>
      </c>
      <c r="R20">
        <v>670.3</v>
      </c>
      <c r="S20">
        <v>741</v>
      </c>
      <c r="T20">
        <v>719.7</v>
      </c>
      <c r="U20">
        <v>743.8</v>
      </c>
      <c r="V20" s="157">
        <v>711.6</v>
      </c>
      <c r="W20">
        <v>734</v>
      </c>
      <c r="X20">
        <v>741</v>
      </c>
      <c r="Y20">
        <v>715.6</v>
      </c>
      <c r="Z20">
        <v>739.5</v>
      </c>
      <c r="AA20">
        <v>701.4</v>
      </c>
      <c r="AB20">
        <v>617.20000000000005</v>
      </c>
      <c r="AC20" s="157">
        <v>555.79999999999995</v>
      </c>
      <c r="AD20" s="204">
        <f>110.1+(AVERAGE(AD19,AD21)-110.1)</f>
        <v>662.05</v>
      </c>
      <c r="AE20" s="204">
        <f>(AVERAGE(AE19,AE21)-110.1)</f>
        <v>622.0719499999999</v>
      </c>
    </row>
    <row r="21" spans="1:31" x14ac:dyDescent="0.25">
      <c r="A21" t="s">
        <v>1</v>
      </c>
      <c r="B21">
        <v>2</v>
      </c>
      <c r="C21">
        <v>11</v>
      </c>
      <c r="D21">
        <v>743.9</v>
      </c>
      <c r="E21">
        <v>743.9</v>
      </c>
      <c r="F21" s="6">
        <v>693.2</v>
      </c>
      <c r="G21">
        <v>742.1</v>
      </c>
      <c r="H21">
        <v>716.7</v>
      </c>
      <c r="I21" s="6">
        <v>743.9</v>
      </c>
      <c r="J21" s="6">
        <v>719.8</v>
      </c>
      <c r="K21" s="6">
        <v>741.3</v>
      </c>
      <c r="L21" s="83">
        <v>743.6</v>
      </c>
      <c r="M21" s="6">
        <v>719.6</v>
      </c>
      <c r="N21">
        <v>739</v>
      </c>
      <c r="O21" s="6">
        <v>719.9</v>
      </c>
      <c r="P21" s="131">
        <v>741.9</v>
      </c>
      <c r="Q21">
        <v>743.6</v>
      </c>
      <c r="R21">
        <v>670.5</v>
      </c>
      <c r="S21" s="143">
        <v>700.4</v>
      </c>
      <c r="T21">
        <v>719.8</v>
      </c>
      <c r="U21">
        <v>743.9</v>
      </c>
      <c r="V21" s="157">
        <v>719.6</v>
      </c>
      <c r="W21">
        <v>737.7</v>
      </c>
      <c r="X21">
        <v>715.8</v>
      </c>
      <c r="Y21">
        <v>713.8</v>
      </c>
      <c r="Z21">
        <v>742</v>
      </c>
      <c r="AA21">
        <v>720</v>
      </c>
      <c r="AB21">
        <v>743.8</v>
      </c>
      <c r="AC21" s="157">
        <v>743.9</v>
      </c>
      <c r="AD21">
        <v>662.5</v>
      </c>
      <c r="AE21" s="234">
        <v>731.93</v>
      </c>
    </row>
    <row r="22" spans="1:31" x14ac:dyDescent="0.25">
      <c r="A22" t="s">
        <v>1</v>
      </c>
      <c r="B22">
        <v>2</v>
      </c>
      <c r="C22">
        <v>12</v>
      </c>
      <c r="D22">
        <v>743.3</v>
      </c>
      <c r="E22">
        <v>743.7</v>
      </c>
      <c r="F22" s="6">
        <v>694.9</v>
      </c>
      <c r="G22">
        <v>743.6</v>
      </c>
      <c r="H22">
        <v>678.8</v>
      </c>
      <c r="I22" s="6">
        <v>743.2</v>
      </c>
      <c r="J22" s="6">
        <v>719.7</v>
      </c>
      <c r="K22" s="6">
        <v>741.2</v>
      </c>
      <c r="L22" s="83">
        <v>710.4</v>
      </c>
      <c r="M22" s="6">
        <v>719.5</v>
      </c>
      <c r="N22">
        <v>744</v>
      </c>
      <c r="O22" s="6">
        <v>720</v>
      </c>
      <c r="P22" s="131">
        <v>743.9</v>
      </c>
      <c r="Q22">
        <v>743.5</v>
      </c>
      <c r="R22">
        <v>670.4</v>
      </c>
      <c r="S22">
        <v>742.2</v>
      </c>
      <c r="T22">
        <v>719.7</v>
      </c>
      <c r="U22">
        <v>722.4</v>
      </c>
      <c r="V22" s="157">
        <v>719.6</v>
      </c>
      <c r="W22">
        <v>741.1</v>
      </c>
      <c r="X22">
        <v>741.2</v>
      </c>
      <c r="Y22">
        <v>717.7</v>
      </c>
      <c r="Z22">
        <v>743.1</v>
      </c>
      <c r="AA22">
        <v>719.9</v>
      </c>
      <c r="AB22">
        <v>743.8</v>
      </c>
      <c r="AC22" s="157">
        <v>741.9</v>
      </c>
      <c r="AD22">
        <v>662.1</v>
      </c>
      <c r="AE22" s="234">
        <v>732.57810000000006</v>
      </c>
    </row>
    <row r="23" spans="1:31" x14ac:dyDescent="0.25">
      <c r="A23" t="s">
        <v>1</v>
      </c>
      <c r="B23">
        <v>2</v>
      </c>
      <c r="C23">
        <v>13</v>
      </c>
      <c r="D23">
        <v>743.7</v>
      </c>
      <c r="E23">
        <v>744</v>
      </c>
      <c r="F23" s="6">
        <v>693.9</v>
      </c>
      <c r="G23">
        <v>743.7</v>
      </c>
      <c r="H23">
        <v>719.8</v>
      </c>
      <c r="I23" s="6">
        <v>742.5</v>
      </c>
      <c r="J23" s="6">
        <v>719.9</v>
      </c>
      <c r="K23" s="6">
        <v>741.2</v>
      </c>
      <c r="L23" s="83">
        <v>740.9</v>
      </c>
      <c r="M23" s="6">
        <v>716.7</v>
      </c>
      <c r="N23">
        <v>743.9</v>
      </c>
      <c r="O23" s="6">
        <v>720</v>
      </c>
      <c r="P23" s="131">
        <v>743.9</v>
      </c>
      <c r="Q23">
        <v>743.6</v>
      </c>
      <c r="R23">
        <v>670.5</v>
      </c>
      <c r="S23">
        <v>535.70000000000005</v>
      </c>
      <c r="T23">
        <v>529.70000000000005</v>
      </c>
      <c r="U23">
        <v>742.1</v>
      </c>
      <c r="V23" s="157">
        <v>719.4</v>
      </c>
      <c r="W23">
        <v>741.1</v>
      </c>
      <c r="X23">
        <v>738.9</v>
      </c>
      <c r="Y23">
        <v>717.6</v>
      </c>
      <c r="Z23">
        <v>738.1</v>
      </c>
      <c r="AA23">
        <v>717.1</v>
      </c>
      <c r="AB23">
        <v>743.8</v>
      </c>
      <c r="AC23" s="157">
        <v>738.1</v>
      </c>
      <c r="AD23">
        <v>654.1</v>
      </c>
      <c r="AE23" s="234">
        <v>732.88720000000001</v>
      </c>
    </row>
    <row r="24" spans="1:31" x14ac:dyDescent="0.25">
      <c r="A24" t="s">
        <v>1</v>
      </c>
      <c r="B24">
        <v>2</v>
      </c>
      <c r="C24">
        <v>14</v>
      </c>
      <c r="D24">
        <v>743.7</v>
      </c>
      <c r="E24">
        <v>743.8</v>
      </c>
      <c r="F24" s="6">
        <v>696</v>
      </c>
      <c r="G24">
        <v>743.9</v>
      </c>
      <c r="H24">
        <v>719.7</v>
      </c>
      <c r="I24" s="6">
        <v>744</v>
      </c>
      <c r="J24" s="6">
        <v>716.6</v>
      </c>
      <c r="K24" s="6">
        <v>741.1</v>
      </c>
      <c r="L24" s="83">
        <v>743.6</v>
      </c>
      <c r="M24" s="6">
        <v>719.7</v>
      </c>
      <c r="N24">
        <v>744</v>
      </c>
      <c r="O24" s="6">
        <v>720</v>
      </c>
      <c r="P24" s="131">
        <v>743.9</v>
      </c>
      <c r="Q24">
        <v>743.7</v>
      </c>
      <c r="R24">
        <v>665.7</v>
      </c>
      <c r="S24">
        <v>738.7</v>
      </c>
      <c r="T24">
        <v>719.8</v>
      </c>
      <c r="U24">
        <v>739.1</v>
      </c>
      <c r="V24" s="157">
        <v>718.9</v>
      </c>
      <c r="W24">
        <v>740.7</v>
      </c>
      <c r="X24">
        <v>740.7</v>
      </c>
      <c r="Y24">
        <v>710.1</v>
      </c>
      <c r="Z24">
        <v>743.1</v>
      </c>
      <c r="AA24">
        <v>720</v>
      </c>
      <c r="AB24">
        <v>741.7</v>
      </c>
      <c r="AC24" s="157">
        <v>743.8</v>
      </c>
      <c r="AD24">
        <v>662</v>
      </c>
      <c r="AE24" s="234">
        <v>731.49530000000004</v>
      </c>
    </row>
    <row r="25" spans="1:31" x14ac:dyDescent="0.25">
      <c r="A25" t="s">
        <v>1</v>
      </c>
      <c r="B25">
        <v>2</v>
      </c>
      <c r="C25">
        <v>15</v>
      </c>
      <c r="D25">
        <v>744</v>
      </c>
      <c r="E25">
        <v>742.7</v>
      </c>
      <c r="F25" s="6">
        <v>694</v>
      </c>
      <c r="G25">
        <v>743.9</v>
      </c>
      <c r="H25">
        <v>719.8</v>
      </c>
      <c r="I25" s="6">
        <v>740.8</v>
      </c>
      <c r="J25" s="6">
        <v>719.9</v>
      </c>
      <c r="K25" s="6">
        <v>741.2</v>
      </c>
      <c r="L25" s="83">
        <v>740.6</v>
      </c>
      <c r="M25" s="6">
        <v>719.5</v>
      </c>
      <c r="N25">
        <v>743.9</v>
      </c>
      <c r="O25" s="6">
        <v>719.9</v>
      </c>
      <c r="P25" s="131">
        <v>743.6</v>
      </c>
      <c r="Q25">
        <v>743.7</v>
      </c>
      <c r="R25">
        <v>670.2</v>
      </c>
      <c r="S25">
        <v>742.9</v>
      </c>
      <c r="T25">
        <v>719.8</v>
      </c>
      <c r="U25">
        <v>743.9</v>
      </c>
      <c r="V25" s="157">
        <v>719.5</v>
      </c>
      <c r="W25">
        <v>739.1</v>
      </c>
      <c r="X25">
        <v>740.6</v>
      </c>
      <c r="Y25">
        <v>710.1</v>
      </c>
      <c r="Z25">
        <v>743.1</v>
      </c>
      <c r="AA25">
        <v>720</v>
      </c>
      <c r="AB25">
        <v>740.5</v>
      </c>
      <c r="AC25" s="157">
        <v>743.7</v>
      </c>
      <c r="AD25">
        <v>662</v>
      </c>
      <c r="AE25" s="234">
        <v>728.77359999999999</v>
      </c>
    </row>
    <row r="26" spans="1:31" x14ac:dyDescent="0.25">
      <c r="A26" t="s">
        <v>1</v>
      </c>
      <c r="B26">
        <v>2</v>
      </c>
      <c r="C26">
        <v>16</v>
      </c>
      <c r="D26">
        <v>743.8</v>
      </c>
      <c r="E26">
        <v>738.2</v>
      </c>
      <c r="F26" s="6">
        <v>695.7</v>
      </c>
      <c r="G26">
        <v>743.9</v>
      </c>
      <c r="H26">
        <v>719.8</v>
      </c>
      <c r="I26" s="6">
        <v>743.8</v>
      </c>
      <c r="J26" s="6">
        <v>719.7</v>
      </c>
      <c r="K26" s="6">
        <v>741.1</v>
      </c>
      <c r="L26" s="83">
        <v>743.6</v>
      </c>
      <c r="M26" s="6">
        <v>719.6</v>
      </c>
      <c r="N26">
        <v>744</v>
      </c>
      <c r="O26" s="6">
        <v>715</v>
      </c>
      <c r="P26" s="131">
        <v>743.9</v>
      </c>
      <c r="Q26">
        <v>743.1</v>
      </c>
      <c r="R26">
        <v>670.2</v>
      </c>
      <c r="S26">
        <v>741.3</v>
      </c>
      <c r="T26">
        <v>719.6</v>
      </c>
      <c r="U26">
        <v>743.9</v>
      </c>
      <c r="V26" s="157">
        <v>718.6</v>
      </c>
      <c r="W26">
        <v>740.9</v>
      </c>
      <c r="X26">
        <v>734.3</v>
      </c>
      <c r="Y26">
        <v>710.6</v>
      </c>
      <c r="Z26">
        <v>743</v>
      </c>
      <c r="AA26">
        <v>719.8</v>
      </c>
      <c r="AB26">
        <v>741.7</v>
      </c>
      <c r="AC26" s="157">
        <v>743.5</v>
      </c>
      <c r="AD26">
        <v>662</v>
      </c>
      <c r="AE26" s="234">
        <v>731.98080000000004</v>
      </c>
    </row>
    <row r="27" spans="1:31" x14ac:dyDescent="0.25">
      <c r="A27" t="s">
        <v>1</v>
      </c>
      <c r="B27">
        <v>2</v>
      </c>
      <c r="C27">
        <v>17</v>
      </c>
      <c r="D27">
        <v>744</v>
      </c>
      <c r="E27">
        <v>738.2</v>
      </c>
      <c r="F27" s="6">
        <v>695.9</v>
      </c>
      <c r="G27">
        <v>743.9</v>
      </c>
      <c r="H27">
        <v>719.8</v>
      </c>
      <c r="I27" s="6">
        <v>743.9</v>
      </c>
      <c r="J27" s="6">
        <v>716.5</v>
      </c>
      <c r="K27" s="6">
        <v>741.1</v>
      </c>
      <c r="L27" s="83">
        <v>743.6</v>
      </c>
      <c r="M27" s="6">
        <v>719.4</v>
      </c>
      <c r="N27">
        <v>744</v>
      </c>
      <c r="O27" s="6">
        <v>720</v>
      </c>
      <c r="P27" s="131">
        <v>743.9</v>
      </c>
      <c r="Q27">
        <v>743.7</v>
      </c>
      <c r="R27">
        <v>669.5</v>
      </c>
      <c r="S27">
        <v>741.3</v>
      </c>
      <c r="T27">
        <v>716.6</v>
      </c>
      <c r="U27">
        <v>743.9</v>
      </c>
      <c r="V27" s="157">
        <v>719.4</v>
      </c>
      <c r="W27">
        <v>739.9</v>
      </c>
      <c r="X27">
        <v>694.5</v>
      </c>
      <c r="Y27">
        <f>164.4+555</f>
        <v>719.4</v>
      </c>
      <c r="Z27">
        <v>743</v>
      </c>
      <c r="AA27">
        <v>718.8</v>
      </c>
      <c r="AB27">
        <v>741.4</v>
      </c>
      <c r="AC27" s="157">
        <v>743.8</v>
      </c>
      <c r="AD27">
        <v>662</v>
      </c>
      <c r="AE27" s="234">
        <v>637.2953</v>
      </c>
    </row>
    <row r="28" spans="1:31" x14ac:dyDescent="0.25">
      <c r="A28" t="s">
        <v>1</v>
      </c>
      <c r="B28">
        <v>2</v>
      </c>
      <c r="C28">
        <v>18</v>
      </c>
      <c r="D28">
        <v>743.8</v>
      </c>
      <c r="E28">
        <v>743.9</v>
      </c>
      <c r="F28" s="6">
        <v>695.5</v>
      </c>
      <c r="G28">
        <v>743.9</v>
      </c>
      <c r="H28">
        <v>719.8</v>
      </c>
      <c r="I28" s="6">
        <v>743.9</v>
      </c>
      <c r="J28" s="6">
        <v>717.7</v>
      </c>
      <c r="K28" s="6">
        <v>741.2</v>
      </c>
      <c r="L28" s="83">
        <v>743.3</v>
      </c>
      <c r="M28" s="6">
        <v>719.6</v>
      </c>
      <c r="N28">
        <v>743.9</v>
      </c>
      <c r="O28" s="6">
        <v>719.8</v>
      </c>
      <c r="P28" s="131">
        <v>744</v>
      </c>
      <c r="Q28">
        <v>743.7</v>
      </c>
      <c r="R28">
        <v>670.2</v>
      </c>
      <c r="S28">
        <v>743</v>
      </c>
      <c r="T28">
        <v>719.7</v>
      </c>
      <c r="U28">
        <v>743.9</v>
      </c>
      <c r="V28" s="157">
        <v>719.5</v>
      </c>
      <c r="W28">
        <v>741</v>
      </c>
      <c r="X28">
        <v>740.9</v>
      </c>
      <c r="Y28">
        <v>710.2</v>
      </c>
      <c r="Z28">
        <v>722.2</v>
      </c>
      <c r="AA28">
        <v>719</v>
      </c>
      <c r="AB28">
        <v>741.5</v>
      </c>
      <c r="AC28" s="157">
        <v>479.9</v>
      </c>
      <c r="AD28">
        <v>660.4</v>
      </c>
      <c r="AE28" s="234">
        <v>714.83749999999998</v>
      </c>
    </row>
    <row r="29" spans="1:31" x14ac:dyDescent="0.25">
      <c r="A29" t="s">
        <v>1</v>
      </c>
      <c r="B29">
        <v>2</v>
      </c>
      <c r="C29">
        <v>19</v>
      </c>
      <c r="D29">
        <v>744</v>
      </c>
      <c r="E29">
        <v>744</v>
      </c>
      <c r="F29" s="6">
        <v>693.9</v>
      </c>
      <c r="G29">
        <v>744</v>
      </c>
      <c r="H29">
        <v>719.8</v>
      </c>
      <c r="I29" s="6">
        <v>743.9</v>
      </c>
      <c r="J29" s="6">
        <v>719.9</v>
      </c>
      <c r="K29" s="6">
        <v>741.2</v>
      </c>
      <c r="L29" s="83">
        <v>743.6</v>
      </c>
      <c r="M29" s="6">
        <v>719.7</v>
      </c>
      <c r="N29">
        <v>744</v>
      </c>
      <c r="O29" s="6">
        <v>720</v>
      </c>
      <c r="P29" s="131">
        <v>742.5</v>
      </c>
      <c r="Q29">
        <v>743.7</v>
      </c>
      <c r="R29">
        <v>670.4</v>
      </c>
      <c r="S29">
        <v>744</v>
      </c>
      <c r="T29">
        <v>719.8</v>
      </c>
      <c r="U29">
        <v>743.9</v>
      </c>
      <c r="V29" s="157">
        <v>719.5</v>
      </c>
      <c r="W29">
        <v>741</v>
      </c>
      <c r="X29">
        <v>740.8</v>
      </c>
      <c r="Y29">
        <v>709.4</v>
      </c>
      <c r="Z29">
        <v>743.1</v>
      </c>
      <c r="AA29">
        <v>720</v>
      </c>
      <c r="AB29">
        <v>741.7</v>
      </c>
      <c r="AC29" s="157">
        <v>743.9</v>
      </c>
      <c r="AD29">
        <v>662.1</v>
      </c>
      <c r="AE29" s="234">
        <v>730.46860000000004</v>
      </c>
    </row>
    <row r="30" spans="1:31" x14ac:dyDescent="0.25">
      <c r="A30" t="s">
        <v>1</v>
      </c>
      <c r="B30">
        <v>2</v>
      </c>
      <c r="C30">
        <v>20</v>
      </c>
      <c r="D30">
        <v>743</v>
      </c>
      <c r="E30">
        <v>740.7</v>
      </c>
      <c r="F30" s="6">
        <v>694.4</v>
      </c>
      <c r="G30">
        <v>744</v>
      </c>
      <c r="H30">
        <v>719.8</v>
      </c>
      <c r="I30" s="6">
        <v>744</v>
      </c>
      <c r="J30" s="6">
        <v>718.6</v>
      </c>
      <c r="K30" s="6">
        <v>741</v>
      </c>
      <c r="L30" s="83">
        <v>743.6</v>
      </c>
      <c r="M30" s="6">
        <v>719.6</v>
      </c>
      <c r="N30">
        <v>743.8</v>
      </c>
      <c r="O30" s="6">
        <v>719.7</v>
      </c>
      <c r="P30" s="131">
        <v>744</v>
      </c>
      <c r="Q30">
        <v>743.6</v>
      </c>
      <c r="R30">
        <v>664</v>
      </c>
      <c r="S30">
        <v>738.2</v>
      </c>
      <c r="T30">
        <v>719.7</v>
      </c>
      <c r="U30">
        <v>743.8</v>
      </c>
      <c r="V30" s="157">
        <v>719.4</v>
      </c>
      <c r="W30">
        <v>740.9</v>
      </c>
      <c r="X30">
        <v>738.7</v>
      </c>
      <c r="Y30">
        <v>705.9</v>
      </c>
      <c r="Z30">
        <v>740.2</v>
      </c>
      <c r="AA30">
        <v>719.9</v>
      </c>
      <c r="AB30">
        <v>741.7</v>
      </c>
      <c r="AC30" s="157">
        <v>743.8</v>
      </c>
      <c r="AD30">
        <v>662</v>
      </c>
      <c r="AE30" s="234">
        <v>727.10530000000006</v>
      </c>
    </row>
    <row r="31" spans="1:31" x14ac:dyDescent="0.25">
      <c r="A31" t="s">
        <v>1</v>
      </c>
      <c r="B31">
        <v>2</v>
      </c>
      <c r="C31">
        <v>21</v>
      </c>
      <c r="D31">
        <v>743.5</v>
      </c>
      <c r="E31">
        <v>744</v>
      </c>
      <c r="F31" s="6">
        <v>695.7</v>
      </c>
      <c r="G31">
        <v>743.8</v>
      </c>
      <c r="H31">
        <v>717.8</v>
      </c>
      <c r="I31" s="6">
        <v>743.9</v>
      </c>
      <c r="J31" s="6">
        <v>719.8</v>
      </c>
      <c r="K31" s="6">
        <v>741.1</v>
      </c>
      <c r="L31" s="83">
        <v>743.6</v>
      </c>
      <c r="M31" s="6">
        <v>719.7</v>
      </c>
      <c r="N31">
        <v>740</v>
      </c>
      <c r="O31" s="6">
        <v>719.7</v>
      </c>
      <c r="P31" s="131">
        <v>743.9</v>
      </c>
      <c r="Q31">
        <v>743.7</v>
      </c>
      <c r="R31">
        <v>668.3</v>
      </c>
      <c r="S31">
        <v>743.1</v>
      </c>
      <c r="T31">
        <v>719.8</v>
      </c>
      <c r="U31">
        <v>743.9</v>
      </c>
      <c r="V31" s="157">
        <v>719</v>
      </c>
      <c r="W31">
        <v>738.8</v>
      </c>
      <c r="X31">
        <v>739.9</v>
      </c>
      <c r="Y31">
        <v>713.4</v>
      </c>
      <c r="Z31">
        <v>743</v>
      </c>
      <c r="AA31">
        <v>719.9</v>
      </c>
      <c r="AB31">
        <v>741.7</v>
      </c>
      <c r="AC31" s="157">
        <v>744</v>
      </c>
      <c r="AD31">
        <v>661.9</v>
      </c>
      <c r="AE31" s="234">
        <v>732.98749999999995</v>
      </c>
    </row>
    <row r="32" spans="1:31" x14ac:dyDescent="0.25">
      <c r="A32" t="s">
        <v>1</v>
      </c>
      <c r="B32">
        <v>2</v>
      </c>
      <c r="C32">
        <v>22</v>
      </c>
      <c r="D32">
        <v>744</v>
      </c>
      <c r="E32">
        <v>743.9</v>
      </c>
      <c r="F32" s="6">
        <v>693.8</v>
      </c>
      <c r="G32">
        <v>744</v>
      </c>
      <c r="H32">
        <v>719.7</v>
      </c>
      <c r="I32" s="6">
        <v>743.9</v>
      </c>
      <c r="J32" s="6">
        <v>719.9</v>
      </c>
      <c r="K32" s="6">
        <f>627.2+37</f>
        <v>664.2</v>
      </c>
      <c r="L32" s="83">
        <v>742.4</v>
      </c>
      <c r="M32" s="6">
        <v>695.4</v>
      </c>
      <c r="N32">
        <v>743.8</v>
      </c>
      <c r="O32" s="6">
        <v>720</v>
      </c>
      <c r="P32" s="131">
        <v>744</v>
      </c>
      <c r="Q32">
        <v>743.2</v>
      </c>
      <c r="R32">
        <v>670.5</v>
      </c>
      <c r="S32">
        <v>743.9</v>
      </c>
      <c r="T32">
        <v>719.2</v>
      </c>
      <c r="U32">
        <v>743.9</v>
      </c>
      <c r="V32" s="157">
        <v>719.8</v>
      </c>
      <c r="W32">
        <v>743.3</v>
      </c>
      <c r="X32">
        <v>740.1</v>
      </c>
      <c r="Y32">
        <v>711.9</v>
      </c>
      <c r="Z32">
        <v>612.5</v>
      </c>
      <c r="AA32">
        <v>536.5</v>
      </c>
      <c r="AB32">
        <v>743.8</v>
      </c>
      <c r="AC32" s="157">
        <v>743.9</v>
      </c>
      <c r="AD32">
        <v>663.1</v>
      </c>
      <c r="AE32" s="234">
        <v>731.92610000000002</v>
      </c>
    </row>
    <row r="33" spans="1:31" x14ac:dyDescent="0.25">
      <c r="A33" t="s">
        <v>1</v>
      </c>
      <c r="B33">
        <v>2</v>
      </c>
      <c r="C33">
        <v>23</v>
      </c>
      <c r="D33">
        <v>744</v>
      </c>
      <c r="E33">
        <v>743.9</v>
      </c>
      <c r="F33" s="6">
        <v>695.1</v>
      </c>
      <c r="G33">
        <v>744</v>
      </c>
      <c r="H33">
        <v>719.7</v>
      </c>
      <c r="I33" s="6">
        <v>743.9</v>
      </c>
      <c r="J33" s="6">
        <v>719.9</v>
      </c>
      <c r="K33" s="6">
        <v>723.1</v>
      </c>
      <c r="L33" s="83">
        <v>724.6</v>
      </c>
      <c r="M33" s="6">
        <v>714.4</v>
      </c>
      <c r="N33">
        <v>743.9</v>
      </c>
      <c r="O33" s="6">
        <v>719.9</v>
      </c>
      <c r="P33" s="131">
        <v>744</v>
      </c>
      <c r="Q33">
        <v>671.3</v>
      </c>
      <c r="R33">
        <v>451.4</v>
      </c>
      <c r="S33">
        <v>743.2</v>
      </c>
      <c r="T33">
        <v>719.7</v>
      </c>
      <c r="U33">
        <v>743.9</v>
      </c>
      <c r="V33" s="157">
        <v>719.6</v>
      </c>
      <c r="W33">
        <v>743.3</v>
      </c>
      <c r="X33">
        <v>741.7</v>
      </c>
      <c r="Y33">
        <v>577.4</v>
      </c>
      <c r="Z33">
        <v>737.7</v>
      </c>
      <c r="AA33">
        <v>699.8</v>
      </c>
      <c r="AB33">
        <v>743.5</v>
      </c>
      <c r="AC33" s="157">
        <v>743.8</v>
      </c>
      <c r="AD33">
        <v>662.8</v>
      </c>
      <c r="AE33" s="234">
        <v>731.37750000000005</v>
      </c>
    </row>
    <row r="34" spans="1:31" x14ac:dyDescent="0.25">
      <c r="A34" t="s">
        <v>1</v>
      </c>
      <c r="B34">
        <v>2</v>
      </c>
      <c r="C34">
        <v>24</v>
      </c>
      <c r="D34">
        <v>744</v>
      </c>
      <c r="E34">
        <v>742.7</v>
      </c>
      <c r="F34" s="6">
        <v>695.8</v>
      </c>
      <c r="G34">
        <v>741.5</v>
      </c>
      <c r="H34">
        <v>718.5</v>
      </c>
      <c r="I34" s="6">
        <v>733.8</v>
      </c>
      <c r="J34" s="6">
        <v>713.2</v>
      </c>
      <c r="K34" s="6">
        <v>719.9</v>
      </c>
      <c r="L34" s="83">
        <v>742.4</v>
      </c>
      <c r="M34" s="6">
        <v>718.8</v>
      </c>
      <c r="N34">
        <v>744</v>
      </c>
      <c r="O34" s="6">
        <v>719.9</v>
      </c>
      <c r="P34" s="131">
        <v>743.9</v>
      </c>
      <c r="Q34">
        <v>742.6</v>
      </c>
      <c r="R34">
        <v>670.7</v>
      </c>
      <c r="S34">
        <v>737.5</v>
      </c>
      <c r="T34">
        <v>697.5</v>
      </c>
      <c r="U34">
        <v>743.7</v>
      </c>
      <c r="V34" s="157">
        <v>710.1</v>
      </c>
      <c r="W34">
        <v>701.2</v>
      </c>
      <c r="X34">
        <v>741.4</v>
      </c>
      <c r="Y34">
        <v>712.5</v>
      </c>
      <c r="Z34">
        <v>743.1</v>
      </c>
      <c r="AA34">
        <v>720</v>
      </c>
      <c r="AB34">
        <v>743.8</v>
      </c>
      <c r="AC34" s="157">
        <v>743.2</v>
      </c>
      <c r="AD34">
        <v>663</v>
      </c>
      <c r="AE34" s="234">
        <v>733.03530000000001</v>
      </c>
    </row>
    <row r="35" spans="1:31" x14ac:dyDescent="0.25">
      <c r="A35" t="s">
        <v>1</v>
      </c>
      <c r="B35">
        <v>2</v>
      </c>
      <c r="C35">
        <v>25</v>
      </c>
      <c r="D35">
        <v>743.9</v>
      </c>
      <c r="E35">
        <v>743.8</v>
      </c>
      <c r="F35" s="6">
        <v>694.2</v>
      </c>
      <c r="G35">
        <v>744</v>
      </c>
      <c r="H35">
        <v>719.7</v>
      </c>
      <c r="I35" s="6">
        <v>743.9</v>
      </c>
      <c r="J35" s="6">
        <v>715.1</v>
      </c>
      <c r="K35" s="6">
        <v>720.6</v>
      </c>
      <c r="L35" s="83">
        <v>742</v>
      </c>
      <c r="M35" s="6">
        <v>718.6</v>
      </c>
      <c r="N35">
        <v>743.9</v>
      </c>
      <c r="O35" s="6">
        <v>720</v>
      </c>
      <c r="P35" s="131">
        <v>743.9</v>
      </c>
      <c r="Q35">
        <v>743.2</v>
      </c>
      <c r="R35">
        <v>670.5</v>
      </c>
      <c r="S35">
        <v>743.8</v>
      </c>
      <c r="T35">
        <v>699.6</v>
      </c>
      <c r="U35">
        <v>743.8</v>
      </c>
      <c r="V35" s="157">
        <v>719.8</v>
      </c>
      <c r="W35">
        <v>743.3</v>
      </c>
      <c r="X35">
        <v>741.7</v>
      </c>
      <c r="Y35">
        <v>712.5</v>
      </c>
      <c r="Z35">
        <v>743.1</v>
      </c>
      <c r="AA35">
        <v>719.9</v>
      </c>
      <c r="AB35">
        <v>743.8</v>
      </c>
      <c r="AC35" s="157">
        <v>743.9</v>
      </c>
      <c r="AD35">
        <v>663.1</v>
      </c>
      <c r="AE35" s="234">
        <v>734.76750000000004</v>
      </c>
    </row>
    <row r="36" spans="1:31" x14ac:dyDescent="0.25">
      <c r="A36" t="s">
        <v>1</v>
      </c>
      <c r="B36">
        <v>2</v>
      </c>
      <c r="C36">
        <v>26</v>
      </c>
      <c r="D36">
        <v>744</v>
      </c>
      <c r="E36">
        <v>744</v>
      </c>
      <c r="F36" s="6">
        <v>689.9</v>
      </c>
      <c r="G36">
        <v>744</v>
      </c>
      <c r="H36">
        <v>719.7</v>
      </c>
      <c r="I36" s="6">
        <v>709.2</v>
      </c>
      <c r="J36" s="6">
        <v>719.7</v>
      </c>
      <c r="K36" s="6">
        <v>722.8</v>
      </c>
      <c r="L36" s="83">
        <v>742.4</v>
      </c>
      <c r="M36" s="6">
        <v>719</v>
      </c>
      <c r="N36">
        <v>743.9</v>
      </c>
      <c r="O36" s="6">
        <v>719.9</v>
      </c>
      <c r="P36" s="131">
        <v>743.9</v>
      </c>
      <c r="Q36">
        <v>743.5</v>
      </c>
      <c r="R36">
        <v>670.5</v>
      </c>
      <c r="S36">
        <v>743</v>
      </c>
      <c r="T36">
        <v>696.4</v>
      </c>
      <c r="U36">
        <v>743.8</v>
      </c>
      <c r="V36" s="157">
        <v>719.8</v>
      </c>
      <c r="W36">
        <v>743.1</v>
      </c>
      <c r="X36">
        <v>741.7</v>
      </c>
      <c r="Y36">
        <v>712.5</v>
      </c>
      <c r="Z36">
        <v>743.1</v>
      </c>
      <c r="AA36">
        <v>720</v>
      </c>
      <c r="AB36">
        <v>743.8</v>
      </c>
      <c r="AC36" s="157">
        <v>739.6</v>
      </c>
      <c r="AD36">
        <v>662.9</v>
      </c>
      <c r="AE36" s="234">
        <v>734.41420000000005</v>
      </c>
    </row>
    <row r="37" spans="1:31" x14ac:dyDescent="0.25">
      <c r="A37" t="s">
        <v>1</v>
      </c>
      <c r="B37">
        <v>2</v>
      </c>
      <c r="C37">
        <v>27</v>
      </c>
      <c r="D37">
        <v>710.7</v>
      </c>
      <c r="E37">
        <v>738.5</v>
      </c>
      <c r="F37" s="6">
        <v>696</v>
      </c>
      <c r="G37">
        <v>743.8</v>
      </c>
      <c r="H37">
        <v>699.6</v>
      </c>
      <c r="I37" s="6">
        <v>740.7</v>
      </c>
      <c r="J37" s="6">
        <v>719.4</v>
      </c>
      <c r="K37" s="6">
        <v>723</v>
      </c>
      <c r="L37" s="83">
        <v>742.3</v>
      </c>
      <c r="M37" s="6">
        <v>719</v>
      </c>
      <c r="N37">
        <v>743</v>
      </c>
      <c r="O37" s="6">
        <v>719.9</v>
      </c>
      <c r="P37" s="131">
        <v>743.9</v>
      </c>
      <c r="Q37">
        <v>743.5</v>
      </c>
      <c r="R37">
        <v>670.7</v>
      </c>
      <c r="S37">
        <v>741.6</v>
      </c>
      <c r="T37">
        <v>699.9</v>
      </c>
      <c r="U37">
        <v>743.6</v>
      </c>
      <c r="V37" s="157">
        <v>719</v>
      </c>
      <c r="W37">
        <v>743.3</v>
      </c>
      <c r="X37">
        <v>729.9</v>
      </c>
      <c r="Y37">
        <v>712.4</v>
      </c>
      <c r="Z37">
        <v>743.1</v>
      </c>
      <c r="AA37">
        <v>719.9</v>
      </c>
      <c r="AB37">
        <v>743.8</v>
      </c>
      <c r="AC37" s="157">
        <v>744</v>
      </c>
      <c r="AD37">
        <v>662.8</v>
      </c>
      <c r="AE37" s="234">
        <v>734.09390000000008</v>
      </c>
    </row>
    <row r="38" spans="1:31" x14ac:dyDescent="0.25">
      <c r="A38" t="s">
        <v>1</v>
      </c>
      <c r="B38">
        <v>2</v>
      </c>
      <c r="C38">
        <v>28</v>
      </c>
      <c r="D38">
        <v>744</v>
      </c>
      <c r="E38">
        <v>743.7</v>
      </c>
      <c r="F38" s="6">
        <v>693.8</v>
      </c>
      <c r="G38">
        <v>740.7</v>
      </c>
      <c r="H38">
        <v>717.4</v>
      </c>
      <c r="I38" s="6">
        <v>731.4</v>
      </c>
      <c r="J38" s="6">
        <v>718.1</v>
      </c>
      <c r="K38" s="6">
        <v>330.7</v>
      </c>
      <c r="L38" s="83">
        <v>260.5</v>
      </c>
      <c r="M38" s="6">
        <v>718.9</v>
      </c>
      <c r="N38">
        <v>743.2</v>
      </c>
      <c r="O38" s="6">
        <v>720</v>
      </c>
      <c r="P38" s="131">
        <v>744</v>
      </c>
      <c r="Q38">
        <v>743.5</v>
      </c>
      <c r="R38">
        <v>670.5</v>
      </c>
      <c r="S38">
        <v>742.8</v>
      </c>
      <c r="T38">
        <v>699.8</v>
      </c>
      <c r="U38">
        <v>743.8</v>
      </c>
      <c r="V38" s="157">
        <v>719.7</v>
      </c>
      <c r="W38">
        <v>737.5</v>
      </c>
      <c r="X38">
        <v>739.8</v>
      </c>
      <c r="Y38">
        <v>702.5</v>
      </c>
      <c r="Z38">
        <v>719.7</v>
      </c>
      <c r="AA38">
        <v>719.6</v>
      </c>
      <c r="AB38">
        <v>743.8</v>
      </c>
      <c r="AC38" s="157">
        <v>739.3</v>
      </c>
      <c r="AD38">
        <v>659.6</v>
      </c>
      <c r="AE38" s="234">
        <v>731.70310000000006</v>
      </c>
    </row>
    <row r="39" spans="1:31" x14ac:dyDescent="0.25">
      <c r="A39" t="s">
        <v>1</v>
      </c>
      <c r="B39">
        <v>2</v>
      </c>
      <c r="C39">
        <v>29</v>
      </c>
      <c r="D39">
        <v>742.8</v>
      </c>
      <c r="E39">
        <v>723.5</v>
      </c>
      <c r="F39" s="6">
        <v>694.8</v>
      </c>
      <c r="G39">
        <v>739.2</v>
      </c>
      <c r="H39">
        <v>713.2</v>
      </c>
      <c r="I39" s="6">
        <v>727.9</v>
      </c>
      <c r="J39" s="6">
        <v>715.4</v>
      </c>
      <c r="K39" s="6">
        <v>723</v>
      </c>
      <c r="L39" s="83">
        <v>742.4</v>
      </c>
      <c r="M39" s="6">
        <v>702.3</v>
      </c>
      <c r="N39">
        <v>743.9</v>
      </c>
      <c r="O39" s="6">
        <v>720</v>
      </c>
      <c r="P39" s="131">
        <v>743.9</v>
      </c>
      <c r="Q39">
        <v>741.5</v>
      </c>
      <c r="R39">
        <v>669.3</v>
      </c>
      <c r="S39">
        <v>743.9</v>
      </c>
      <c r="T39">
        <v>698.3</v>
      </c>
      <c r="U39">
        <v>743.8</v>
      </c>
      <c r="V39" s="157">
        <v>719.8</v>
      </c>
      <c r="W39">
        <v>721.1</v>
      </c>
      <c r="X39">
        <v>710.1</v>
      </c>
      <c r="Y39">
        <v>528.70000000000005</v>
      </c>
      <c r="Z39">
        <v>743.1</v>
      </c>
      <c r="AA39">
        <v>720</v>
      </c>
      <c r="AB39">
        <v>743.8</v>
      </c>
      <c r="AC39" s="157">
        <v>744</v>
      </c>
      <c r="AD39">
        <v>660.5</v>
      </c>
      <c r="AE39" s="234">
        <v>734.7405</v>
      </c>
    </row>
    <row r="40" spans="1:31" x14ac:dyDescent="0.25">
      <c r="A40" t="s">
        <v>1</v>
      </c>
      <c r="B40">
        <v>2</v>
      </c>
      <c r="C40">
        <v>30</v>
      </c>
      <c r="D40">
        <v>743.7</v>
      </c>
      <c r="E40">
        <v>743.3</v>
      </c>
      <c r="F40" s="7">
        <v>696</v>
      </c>
      <c r="G40">
        <v>744</v>
      </c>
      <c r="H40">
        <v>719.8</v>
      </c>
      <c r="I40" s="7">
        <v>743.9</v>
      </c>
      <c r="J40" s="7">
        <v>720</v>
      </c>
      <c r="K40" s="7">
        <v>721.7</v>
      </c>
      <c r="L40" s="83">
        <v>742.3</v>
      </c>
      <c r="M40" s="7">
        <v>719</v>
      </c>
      <c r="N40">
        <v>743.8</v>
      </c>
      <c r="O40" s="7">
        <v>719.9</v>
      </c>
      <c r="P40" s="131">
        <v>743.9</v>
      </c>
      <c r="Q40">
        <v>695.5</v>
      </c>
      <c r="R40">
        <v>334.1</v>
      </c>
      <c r="S40">
        <v>691.7</v>
      </c>
      <c r="T40">
        <v>719.8</v>
      </c>
      <c r="U40">
        <v>734.8</v>
      </c>
      <c r="V40" s="157">
        <v>719.2</v>
      </c>
      <c r="W40">
        <v>743.2</v>
      </c>
      <c r="X40">
        <v>740.2</v>
      </c>
      <c r="Y40">
        <v>708.6</v>
      </c>
      <c r="Z40">
        <v>743.1</v>
      </c>
      <c r="AA40">
        <v>720</v>
      </c>
      <c r="AB40">
        <v>743.3</v>
      </c>
      <c r="AC40" s="157">
        <v>741.1</v>
      </c>
      <c r="AD40">
        <v>660.4</v>
      </c>
      <c r="AE40" s="234">
        <v>721.822</v>
      </c>
    </row>
    <row r="41" spans="1:31" x14ac:dyDescent="0.25">
      <c r="A41" t="s">
        <v>1</v>
      </c>
      <c r="B41">
        <v>2</v>
      </c>
      <c r="C41">
        <v>31</v>
      </c>
      <c r="D41">
        <v>743.7</v>
      </c>
      <c r="E41">
        <v>742.9</v>
      </c>
      <c r="F41" s="6">
        <v>695.5</v>
      </c>
      <c r="G41">
        <v>741.1</v>
      </c>
      <c r="H41">
        <v>716.4</v>
      </c>
      <c r="I41" s="6">
        <v>719.2</v>
      </c>
      <c r="J41" s="6">
        <v>719.2</v>
      </c>
      <c r="K41" s="6">
        <v>683.7</v>
      </c>
      <c r="L41" s="83">
        <v>738.3</v>
      </c>
      <c r="M41" s="6">
        <v>719</v>
      </c>
      <c r="N41">
        <v>744</v>
      </c>
      <c r="O41" s="6">
        <v>720</v>
      </c>
      <c r="P41" s="131">
        <v>743.9</v>
      </c>
      <c r="Q41">
        <v>740.9</v>
      </c>
      <c r="R41">
        <v>670.7</v>
      </c>
      <c r="S41">
        <v>730.5</v>
      </c>
      <c r="T41">
        <v>719.7</v>
      </c>
      <c r="U41">
        <v>743.9</v>
      </c>
      <c r="V41" s="157">
        <v>719.5</v>
      </c>
      <c r="W41">
        <v>743.2</v>
      </c>
      <c r="X41">
        <v>740.4</v>
      </c>
      <c r="Y41">
        <v>713.3</v>
      </c>
      <c r="Z41">
        <v>743.1</v>
      </c>
      <c r="AA41">
        <v>718.9</v>
      </c>
      <c r="AB41">
        <v>737.2</v>
      </c>
      <c r="AC41" s="157">
        <v>738.6</v>
      </c>
      <c r="AD41">
        <v>660.5</v>
      </c>
      <c r="AE41" s="234">
        <v>733.86749999999995</v>
      </c>
    </row>
    <row r="42" spans="1:31" x14ac:dyDescent="0.25">
      <c r="A42" t="s">
        <v>1</v>
      </c>
      <c r="B42">
        <v>2</v>
      </c>
      <c r="C42">
        <v>32</v>
      </c>
      <c r="D42">
        <v>743.9</v>
      </c>
      <c r="E42">
        <v>743.9</v>
      </c>
      <c r="F42" s="6">
        <v>694.5</v>
      </c>
      <c r="G42">
        <v>744</v>
      </c>
      <c r="H42">
        <v>719.4</v>
      </c>
      <c r="I42" s="6">
        <v>743.9</v>
      </c>
      <c r="J42" s="6">
        <v>718.5</v>
      </c>
      <c r="K42" s="6">
        <v>723.4</v>
      </c>
      <c r="L42" s="83">
        <v>742.3</v>
      </c>
      <c r="M42" s="6">
        <v>718.9</v>
      </c>
      <c r="N42">
        <v>743.7</v>
      </c>
      <c r="O42" s="6">
        <v>719.6</v>
      </c>
      <c r="P42" s="131">
        <v>743.8</v>
      </c>
      <c r="Q42">
        <v>732.5</v>
      </c>
      <c r="R42">
        <v>665.8</v>
      </c>
      <c r="S42">
        <v>736.9</v>
      </c>
      <c r="T42">
        <v>719.5</v>
      </c>
      <c r="U42">
        <v>743.3</v>
      </c>
      <c r="V42" s="157">
        <v>719.6</v>
      </c>
      <c r="W42">
        <v>743.3</v>
      </c>
      <c r="X42">
        <v>741</v>
      </c>
      <c r="Y42">
        <v>706.5</v>
      </c>
      <c r="Z42">
        <v>743.1</v>
      </c>
      <c r="AA42">
        <v>719.6</v>
      </c>
      <c r="AB42">
        <v>743.6</v>
      </c>
      <c r="AC42" s="157">
        <v>743.9</v>
      </c>
      <c r="AD42">
        <v>662</v>
      </c>
      <c r="AE42" s="234">
        <v>716.48779999999999</v>
      </c>
    </row>
    <row r="43" spans="1:31" x14ac:dyDescent="0.25">
      <c r="A43" t="s">
        <v>1</v>
      </c>
      <c r="B43">
        <v>2</v>
      </c>
      <c r="C43">
        <v>33</v>
      </c>
      <c r="D43">
        <v>744</v>
      </c>
      <c r="E43">
        <v>742.9</v>
      </c>
      <c r="F43" s="6">
        <v>695.9</v>
      </c>
      <c r="G43">
        <v>743.4</v>
      </c>
      <c r="H43">
        <v>719.8</v>
      </c>
      <c r="I43" s="6">
        <v>740.1</v>
      </c>
      <c r="J43" s="6">
        <v>719.4</v>
      </c>
      <c r="K43" s="6">
        <v>723.5</v>
      </c>
      <c r="L43" s="83">
        <v>742.4</v>
      </c>
      <c r="M43" s="6">
        <v>715.8</v>
      </c>
      <c r="N43">
        <v>744</v>
      </c>
      <c r="O43" s="6">
        <v>720</v>
      </c>
      <c r="P43" s="131">
        <v>723.5</v>
      </c>
      <c r="Q43">
        <v>723.5</v>
      </c>
      <c r="R43">
        <v>670.7</v>
      </c>
      <c r="S43">
        <v>737.7</v>
      </c>
      <c r="T43">
        <v>719.7</v>
      </c>
      <c r="U43">
        <v>744</v>
      </c>
      <c r="V43" s="157">
        <v>719.8</v>
      </c>
      <c r="W43">
        <v>743.3</v>
      </c>
      <c r="X43">
        <v>734.4</v>
      </c>
      <c r="Y43">
        <v>694.9</v>
      </c>
      <c r="Z43">
        <v>743.1</v>
      </c>
      <c r="AA43">
        <v>720</v>
      </c>
      <c r="AB43">
        <v>743.8</v>
      </c>
      <c r="AC43" s="157">
        <v>742.6</v>
      </c>
      <c r="AD43">
        <v>662.9</v>
      </c>
      <c r="AE43" s="234">
        <v>733.58780000000002</v>
      </c>
    </row>
    <row r="44" spans="1:31" x14ac:dyDescent="0.25">
      <c r="A44" t="s">
        <v>1</v>
      </c>
      <c r="B44">
        <v>2</v>
      </c>
      <c r="C44">
        <v>34</v>
      </c>
      <c r="D44">
        <v>744</v>
      </c>
      <c r="E44">
        <v>743.9</v>
      </c>
      <c r="F44" s="6">
        <v>694.8</v>
      </c>
      <c r="G44">
        <v>744</v>
      </c>
      <c r="H44">
        <v>719.8</v>
      </c>
      <c r="I44" s="6">
        <v>743</v>
      </c>
      <c r="J44" s="6">
        <v>718.5</v>
      </c>
      <c r="K44" s="6">
        <v>741.1</v>
      </c>
      <c r="L44" s="83">
        <v>743.7</v>
      </c>
      <c r="M44" s="6">
        <v>718.1</v>
      </c>
      <c r="N44">
        <v>744</v>
      </c>
      <c r="O44" s="6">
        <v>718.8</v>
      </c>
      <c r="P44" s="131">
        <v>744</v>
      </c>
      <c r="Q44">
        <v>743.7</v>
      </c>
      <c r="R44">
        <v>670.2</v>
      </c>
      <c r="S44">
        <v>742.6</v>
      </c>
      <c r="T44">
        <v>719.8</v>
      </c>
      <c r="U44">
        <v>743.9</v>
      </c>
      <c r="V44" s="157">
        <v>719.1</v>
      </c>
      <c r="W44">
        <v>741.3</v>
      </c>
      <c r="X44">
        <v>740.6</v>
      </c>
      <c r="Y44">
        <v>714.6</v>
      </c>
      <c r="Z44">
        <v>743.1</v>
      </c>
      <c r="AA44">
        <v>719.9</v>
      </c>
      <c r="AB44">
        <v>743.8</v>
      </c>
      <c r="AC44" s="157">
        <v>743.9</v>
      </c>
      <c r="AD44">
        <v>662.1</v>
      </c>
      <c r="AE44" s="234">
        <v>730.75840000000005</v>
      </c>
    </row>
    <row r="45" spans="1:31" x14ac:dyDescent="0.25">
      <c r="A45" t="s">
        <v>1</v>
      </c>
      <c r="B45">
        <v>2</v>
      </c>
      <c r="C45">
        <v>35</v>
      </c>
      <c r="D45">
        <v>742.4</v>
      </c>
      <c r="E45">
        <v>742.9</v>
      </c>
      <c r="F45" s="6">
        <v>693.9</v>
      </c>
      <c r="G45">
        <v>743.7</v>
      </c>
      <c r="H45">
        <v>719.7</v>
      </c>
      <c r="I45" s="6">
        <v>743.1</v>
      </c>
      <c r="J45" s="6">
        <v>719.9</v>
      </c>
      <c r="K45" s="6">
        <v>741.2</v>
      </c>
      <c r="L45" s="83">
        <v>743.7</v>
      </c>
      <c r="M45" s="6">
        <v>719.6</v>
      </c>
      <c r="N45">
        <v>743.8</v>
      </c>
      <c r="O45" s="6">
        <v>719.7</v>
      </c>
      <c r="P45" s="131">
        <v>743.9</v>
      </c>
      <c r="Q45">
        <v>724.3</v>
      </c>
      <c r="R45">
        <v>670.2</v>
      </c>
      <c r="S45">
        <v>741.1</v>
      </c>
      <c r="T45">
        <v>719.7</v>
      </c>
      <c r="U45">
        <v>743.9</v>
      </c>
      <c r="V45" s="157">
        <v>719.2</v>
      </c>
      <c r="W45">
        <v>741.3</v>
      </c>
      <c r="X45">
        <v>738.5</v>
      </c>
      <c r="Y45">
        <v>714.1</v>
      </c>
      <c r="Z45">
        <v>742.2</v>
      </c>
      <c r="AA45">
        <v>719.9</v>
      </c>
      <c r="AB45">
        <v>743.4</v>
      </c>
      <c r="AC45" s="157">
        <v>744</v>
      </c>
      <c r="AD45">
        <v>661.9</v>
      </c>
      <c r="AE45" s="234">
        <v>732.245</v>
      </c>
    </row>
    <row r="46" spans="1:31" x14ac:dyDescent="0.25">
      <c r="A46" t="s">
        <v>1</v>
      </c>
      <c r="B46">
        <v>2</v>
      </c>
      <c r="C46">
        <v>36</v>
      </c>
      <c r="D46">
        <v>744</v>
      </c>
      <c r="E46">
        <v>743.9</v>
      </c>
      <c r="F46" s="6">
        <v>695</v>
      </c>
      <c r="G46">
        <v>743.7</v>
      </c>
      <c r="H46">
        <v>719.8</v>
      </c>
      <c r="I46" s="6">
        <v>743.5</v>
      </c>
      <c r="J46" s="6">
        <v>688.6</v>
      </c>
      <c r="K46" s="6">
        <v>713.9</v>
      </c>
      <c r="L46" s="83">
        <v>726.2</v>
      </c>
      <c r="M46" s="6">
        <v>719.6</v>
      </c>
      <c r="N46">
        <v>744</v>
      </c>
      <c r="O46" s="6">
        <v>719.9</v>
      </c>
      <c r="P46" s="131">
        <v>743.9</v>
      </c>
      <c r="Q46">
        <v>741.6</v>
      </c>
      <c r="R46">
        <v>670.2</v>
      </c>
      <c r="S46">
        <v>741.1</v>
      </c>
      <c r="T46">
        <v>718</v>
      </c>
      <c r="U46">
        <v>743.9</v>
      </c>
      <c r="V46" s="157">
        <v>719.5</v>
      </c>
      <c r="W46">
        <v>741.5</v>
      </c>
      <c r="X46">
        <v>740.2</v>
      </c>
      <c r="Y46">
        <v>714.6</v>
      </c>
      <c r="Z46">
        <v>743.1</v>
      </c>
      <c r="AA46">
        <v>720</v>
      </c>
      <c r="AB46">
        <v>743.8</v>
      </c>
      <c r="AC46" s="157">
        <v>743.6</v>
      </c>
      <c r="AD46">
        <v>660.7</v>
      </c>
      <c r="AE46" s="234">
        <v>731.24639999999999</v>
      </c>
    </row>
    <row r="47" spans="1:31" x14ac:dyDescent="0.25">
      <c r="A47" t="s">
        <v>1</v>
      </c>
      <c r="B47">
        <v>2</v>
      </c>
      <c r="C47">
        <v>37</v>
      </c>
      <c r="D47">
        <v>743.8</v>
      </c>
      <c r="E47">
        <v>744</v>
      </c>
      <c r="F47" s="6">
        <v>693.7</v>
      </c>
      <c r="G47">
        <v>744</v>
      </c>
      <c r="H47">
        <v>709.5</v>
      </c>
      <c r="I47" s="6">
        <v>743.9</v>
      </c>
      <c r="J47" s="6">
        <v>676.7</v>
      </c>
      <c r="K47" s="6">
        <v>740.9</v>
      </c>
      <c r="L47" s="83">
        <v>743.7</v>
      </c>
      <c r="M47" s="6">
        <v>719.7</v>
      </c>
      <c r="N47">
        <v>744</v>
      </c>
      <c r="O47" s="6">
        <v>719.1</v>
      </c>
      <c r="P47" s="131">
        <v>739.9</v>
      </c>
      <c r="Q47">
        <v>706</v>
      </c>
      <c r="R47">
        <v>669.3</v>
      </c>
      <c r="S47">
        <v>743.2</v>
      </c>
      <c r="T47">
        <v>698.8</v>
      </c>
      <c r="U47">
        <v>743.8</v>
      </c>
      <c r="V47" s="157">
        <v>719.3</v>
      </c>
      <c r="W47">
        <v>736.8</v>
      </c>
      <c r="X47">
        <v>740.5</v>
      </c>
      <c r="Y47">
        <v>714.6</v>
      </c>
      <c r="Z47">
        <v>743.8</v>
      </c>
      <c r="AA47">
        <v>720</v>
      </c>
      <c r="AB47">
        <v>743.8</v>
      </c>
      <c r="AC47" s="157">
        <v>743.1</v>
      </c>
      <c r="AD47">
        <v>661</v>
      </c>
      <c r="AE47" s="234">
        <v>732.44720000000007</v>
      </c>
    </row>
    <row r="48" spans="1:31" x14ac:dyDescent="0.25">
      <c r="A48" t="s">
        <v>1</v>
      </c>
      <c r="B48">
        <v>2</v>
      </c>
      <c r="C48">
        <v>38</v>
      </c>
      <c r="D48">
        <v>744</v>
      </c>
      <c r="E48">
        <v>743.3</v>
      </c>
      <c r="F48" s="6">
        <v>696</v>
      </c>
      <c r="G48">
        <v>743.9</v>
      </c>
      <c r="H48">
        <v>708.1</v>
      </c>
      <c r="I48" s="6">
        <v>743.7</v>
      </c>
      <c r="J48" s="6">
        <v>719.4</v>
      </c>
      <c r="K48" s="6">
        <v>740.6</v>
      </c>
      <c r="L48" s="83">
        <v>739.2</v>
      </c>
      <c r="M48" s="6">
        <v>719.2</v>
      </c>
      <c r="N48">
        <v>743.7</v>
      </c>
      <c r="O48" s="6">
        <v>719.9</v>
      </c>
      <c r="P48" s="131">
        <v>743.5</v>
      </c>
      <c r="Q48">
        <v>742.2</v>
      </c>
      <c r="R48">
        <v>670.2</v>
      </c>
      <c r="S48">
        <v>744</v>
      </c>
      <c r="T48">
        <v>718.7</v>
      </c>
      <c r="U48">
        <v>742.1</v>
      </c>
      <c r="V48" s="157">
        <v>709.7</v>
      </c>
      <c r="W48">
        <v>662.7</v>
      </c>
      <c r="X48">
        <v>699.9</v>
      </c>
      <c r="Y48">
        <v>714.3</v>
      </c>
      <c r="Z48">
        <v>741.6</v>
      </c>
      <c r="AA48">
        <v>719.6</v>
      </c>
      <c r="AB48">
        <v>743.8</v>
      </c>
      <c r="AC48" s="157">
        <v>743.9</v>
      </c>
      <c r="AD48">
        <v>662</v>
      </c>
      <c r="AE48" s="234">
        <v>730.48329999999999</v>
      </c>
    </row>
    <row r="49" spans="1:31" x14ac:dyDescent="0.25">
      <c r="A49" t="s">
        <v>1</v>
      </c>
      <c r="B49">
        <v>2</v>
      </c>
      <c r="C49">
        <v>39</v>
      </c>
      <c r="D49">
        <v>743.9</v>
      </c>
      <c r="E49">
        <v>742</v>
      </c>
      <c r="F49" s="6">
        <v>695.8</v>
      </c>
      <c r="G49">
        <v>646.4</v>
      </c>
      <c r="H49">
        <v>388.2</v>
      </c>
      <c r="I49" s="6">
        <v>743.9</v>
      </c>
      <c r="J49" s="6">
        <v>719.9</v>
      </c>
      <c r="K49" s="6">
        <v>740</v>
      </c>
      <c r="L49" s="83">
        <v>743.7</v>
      </c>
      <c r="M49" s="6">
        <v>719.7</v>
      </c>
      <c r="N49">
        <v>743.9</v>
      </c>
      <c r="O49" s="6">
        <v>720</v>
      </c>
      <c r="P49" s="131">
        <v>743.9</v>
      </c>
      <c r="Q49">
        <v>743.7</v>
      </c>
      <c r="R49">
        <v>670.3</v>
      </c>
      <c r="S49">
        <v>743.9</v>
      </c>
      <c r="T49">
        <v>716.6</v>
      </c>
      <c r="U49">
        <v>743.9</v>
      </c>
      <c r="V49" s="157">
        <v>719.6</v>
      </c>
      <c r="W49">
        <v>723.5</v>
      </c>
      <c r="X49">
        <v>740.5</v>
      </c>
      <c r="Y49">
        <v>717.5</v>
      </c>
      <c r="Z49">
        <v>743.8</v>
      </c>
      <c r="AA49">
        <v>719.9</v>
      </c>
      <c r="AB49">
        <v>743.8</v>
      </c>
      <c r="AC49" s="157">
        <v>743.9</v>
      </c>
      <c r="AD49">
        <v>662.3</v>
      </c>
      <c r="AE49" s="234">
        <v>734.84500000000003</v>
      </c>
    </row>
    <row r="50" spans="1:31" x14ac:dyDescent="0.25">
      <c r="A50" t="s">
        <v>1</v>
      </c>
      <c r="B50">
        <v>2</v>
      </c>
      <c r="C50">
        <v>40</v>
      </c>
      <c r="D50">
        <v>743.9</v>
      </c>
      <c r="E50">
        <v>743.7</v>
      </c>
      <c r="F50" s="6">
        <v>696</v>
      </c>
      <c r="G50">
        <v>744</v>
      </c>
      <c r="H50">
        <v>716.8</v>
      </c>
      <c r="I50" s="6">
        <v>743.9</v>
      </c>
      <c r="J50" s="6">
        <v>719.9</v>
      </c>
      <c r="K50" s="6">
        <v>741.2</v>
      </c>
      <c r="L50" s="83">
        <v>743.5</v>
      </c>
      <c r="M50" s="6">
        <v>719.5</v>
      </c>
      <c r="N50">
        <v>728.5</v>
      </c>
      <c r="O50" s="6">
        <v>705.5</v>
      </c>
      <c r="P50" s="131">
        <v>744</v>
      </c>
      <c r="Q50">
        <v>743.7</v>
      </c>
      <c r="R50">
        <v>670.4</v>
      </c>
      <c r="S50">
        <v>712</v>
      </c>
      <c r="T50">
        <v>715.5</v>
      </c>
      <c r="U50">
        <v>738.2</v>
      </c>
      <c r="V50" s="157">
        <v>719.5</v>
      </c>
      <c r="W50">
        <v>741.6</v>
      </c>
      <c r="X50">
        <v>734.5</v>
      </c>
      <c r="Y50">
        <v>704.1</v>
      </c>
      <c r="Z50">
        <v>741.9</v>
      </c>
      <c r="AA50">
        <v>719.9</v>
      </c>
      <c r="AB50">
        <v>743.8</v>
      </c>
      <c r="AC50" s="157">
        <v>741.6</v>
      </c>
      <c r="AD50">
        <v>662</v>
      </c>
      <c r="AE50" s="234">
        <v>728.25520000000006</v>
      </c>
    </row>
    <row r="51" spans="1:31" x14ac:dyDescent="0.25">
      <c r="A51" t="s">
        <v>1</v>
      </c>
      <c r="B51">
        <v>2</v>
      </c>
      <c r="C51">
        <v>41</v>
      </c>
      <c r="D51">
        <v>744</v>
      </c>
      <c r="E51">
        <v>743.7</v>
      </c>
      <c r="F51" s="6">
        <v>695.9</v>
      </c>
      <c r="G51">
        <v>744</v>
      </c>
      <c r="H51">
        <v>719.7</v>
      </c>
      <c r="I51" s="6">
        <v>740.9</v>
      </c>
      <c r="J51" s="6">
        <v>719.9</v>
      </c>
      <c r="K51" s="6">
        <v>722.7</v>
      </c>
      <c r="L51" s="83">
        <v>742.4</v>
      </c>
      <c r="M51" s="6">
        <v>718.9</v>
      </c>
      <c r="N51">
        <v>743.9</v>
      </c>
      <c r="O51" s="6">
        <v>720</v>
      </c>
      <c r="P51" s="131">
        <v>744</v>
      </c>
      <c r="Q51">
        <v>705.1</v>
      </c>
      <c r="R51">
        <v>668.4</v>
      </c>
      <c r="S51">
        <v>744</v>
      </c>
      <c r="T51">
        <v>717.7</v>
      </c>
      <c r="U51">
        <v>743.9</v>
      </c>
      <c r="V51" s="157">
        <v>719.8</v>
      </c>
      <c r="W51">
        <v>743.3</v>
      </c>
      <c r="X51">
        <v>741.3</v>
      </c>
      <c r="Y51">
        <v>711.2</v>
      </c>
      <c r="Z51">
        <v>741.7</v>
      </c>
      <c r="AA51">
        <v>719.9</v>
      </c>
      <c r="AB51">
        <v>743.8</v>
      </c>
      <c r="AC51" s="157">
        <v>744</v>
      </c>
      <c r="AD51">
        <v>663.2</v>
      </c>
      <c r="AE51" s="234">
        <v>734.48300000000006</v>
      </c>
    </row>
    <row r="52" spans="1:31" x14ac:dyDescent="0.25">
      <c r="A52" t="s">
        <v>1</v>
      </c>
      <c r="B52">
        <v>2</v>
      </c>
      <c r="C52">
        <v>42</v>
      </c>
      <c r="D52">
        <v>743.9</v>
      </c>
      <c r="E52">
        <v>744</v>
      </c>
      <c r="F52" s="6">
        <v>694.8</v>
      </c>
      <c r="G52">
        <v>742.9</v>
      </c>
      <c r="H52">
        <v>719.7</v>
      </c>
      <c r="I52" s="6">
        <v>743.5</v>
      </c>
      <c r="J52" s="6">
        <v>719.9</v>
      </c>
      <c r="K52" s="6">
        <v>722.7</v>
      </c>
      <c r="L52" s="83">
        <v>742.4</v>
      </c>
      <c r="M52" s="6">
        <v>718.9</v>
      </c>
      <c r="N52">
        <v>744</v>
      </c>
      <c r="O52" s="6">
        <v>718.7</v>
      </c>
      <c r="P52" s="131">
        <v>744</v>
      </c>
      <c r="Q52">
        <v>743.5</v>
      </c>
      <c r="R52">
        <v>670.5</v>
      </c>
      <c r="S52">
        <v>744</v>
      </c>
      <c r="T52">
        <v>717.5</v>
      </c>
      <c r="U52">
        <v>743.9</v>
      </c>
      <c r="V52" s="157">
        <v>719.6</v>
      </c>
      <c r="W52">
        <v>743.3</v>
      </c>
      <c r="X52">
        <v>741.7</v>
      </c>
      <c r="Y52">
        <v>712.4</v>
      </c>
      <c r="Z52">
        <v>743.1</v>
      </c>
      <c r="AA52">
        <v>720</v>
      </c>
      <c r="AB52">
        <v>743.8</v>
      </c>
      <c r="AC52" s="157">
        <v>743</v>
      </c>
      <c r="AD52">
        <v>663</v>
      </c>
      <c r="AE52" s="234">
        <v>733.81500000000005</v>
      </c>
    </row>
    <row r="53" spans="1:31" x14ac:dyDescent="0.25">
      <c r="A53" t="s">
        <v>1</v>
      </c>
      <c r="B53">
        <v>2</v>
      </c>
      <c r="C53">
        <v>43</v>
      </c>
      <c r="D53">
        <v>744</v>
      </c>
      <c r="E53">
        <v>743</v>
      </c>
      <c r="F53" s="6">
        <v>693.2</v>
      </c>
      <c r="G53">
        <v>740.1</v>
      </c>
      <c r="H53">
        <v>719.7</v>
      </c>
      <c r="I53" s="6">
        <v>718.8</v>
      </c>
      <c r="J53" s="6">
        <v>710.6</v>
      </c>
      <c r="K53" s="6">
        <v>722.7</v>
      </c>
      <c r="L53" s="83">
        <v>742.4</v>
      </c>
      <c r="M53" s="6">
        <v>718.3</v>
      </c>
      <c r="N53">
        <v>744</v>
      </c>
      <c r="O53" s="6">
        <v>719.9</v>
      </c>
      <c r="P53" s="131">
        <v>743.5</v>
      </c>
      <c r="Q53">
        <v>695.9</v>
      </c>
      <c r="R53">
        <v>528.5</v>
      </c>
      <c r="S53">
        <v>743.8</v>
      </c>
      <c r="T53">
        <v>716</v>
      </c>
      <c r="U53">
        <v>743.9</v>
      </c>
      <c r="V53" s="157">
        <v>719.7</v>
      </c>
      <c r="W53">
        <v>737.8</v>
      </c>
      <c r="X53">
        <v>741</v>
      </c>
      <c r="Y53">
        <v>712.5</v>
      </c>
      <c r="Z53">
        <v>743</v>
      </c>
      <c r="AA53">
        <v>719.9</v>
      </c>
      <c r="AB53">
        <v>743.8</v>
      </c>
      <c r="AC53" s="157">
        <v>743.8</v>
      </c>
      <c r="AD53">
        <v>662.2</v>
      </c>
      <c r="AE53" s="234">
        <v>733.72640000000001</v>
      </c>
    </row>
    <row r="54" spans="1:31" x14ac:dyDescent="0.25">
      <c r="A54" t="s">
        <v>1</v>
      </c>
      <c r="B54">
        <v>2</v>
      </c>
      <c r="C54">
        <v>44</v>
      </c>
      <c r="D54">
        <v>744</v>
      </c>
      <c r="E54">
        <v>743.9</v>
      </c>
      <c r="F54" s="6">
        <v>692.2</v>
      </c>
      <c r="G54">
        <v>742.2</v>
      </c>
      <c r="H54">
        <v>719.3</v>
      </c>
      <c r="I54" s="6">
        <v>683.5</v>
      </c>
      <c r="J54" s="6">
        <v>718.8</v>
      </c>
      <c r="K54" s="6">
        <v>728.1</v>
      </c>
      <c r="L54" s="83">
        <v>742.4</v>
      </c>
      <c r="M54" s="6">
        <v>718.7</v>
      </c>
      <c r="N54">
        <v>743.9</v>
      </c>
      <c r="O54" s="6">
        <v>714.1</v>
      </c>
      <c r="P54" s="131">
        <v>743.9</v>
      </c>
      <c r="Q54">
        <v>743.8</v>
      </c>
      <c r="R54">
        <v>670.6</v>
      </c>
      <c r="S54">
        <v>743.9</v>
      </c>
      <c r="T54">
        <v>717.8</v>
      </c>
      <c r="U54">
        <v>743.9</v>
      </c>
      <c r="V54" s="157">
        <v>719.7</v>
      </c>
      <c r="W54">
        <v>743.5</v>
      </c>
      <c r="X54">
        <v>741.7</v>
      </c>
      <c r="Y54">
        <f>237.4+482</f>
        <v>719.4</v>
      </c>
      <c r="Z54">
        <v>743.1</v>
      </c>
      <c r="AA54">
        <v>719.9</v>
      </c>
      <c r="AB54">
        <v>743.9</v>
      </c>
      <c r="AC54" s="157">
        <v>743.8</v>
      </c>
      <c r="AD54">
        <v>659.5</v>
      </c>
      <c r="AE54" s="234">
        <v>735.50200000000007</v>
      </c>
    </row>
    <row r="55" spans="1:31" x14ac:dyDescent="0.25">
      <c r="A55" t="s">
        <v>1</v>
      </c>
      <c r="B55">
        <v>2</v>
      </c>
      <c r="C55">
        <v>45</v>
      </c>
      <c r="D55">
        <v>743.9</v>
      </c>
      <c r="E55">
        <v>743.3</v>
      </c>
      <c r="F55" s="6">
        <v>696</v>
      </c>
      <c r="G55">
        <v>743.9</v>
      </c>
      <c r="H55">
        <v>719.6</v>
      </c>
      <c r="I55" s="6">
        <v>690.3</v>
      </c>
      <c r="J55" s="6">
        <v>719.2</v>
      </c>
      <c r="K55" s="6">
        <v>728.1</v>
      </c>
      <c r="L55" s="83">
        <v>742</v>
      </c>
      <c r="M55" s="6">
        <v>719.1</v>
      </c>
      <c r="N55">
        <v>744</v>
      </c>
      <c r="O55" s="6">
        <v>716.6</v>
      </c>
      <c r="P55" s="131">
        <v>739.6</v>
      </c>
      <c r="Q55">
        <v>743.6</v>
      </c>
      <c r="R55">
        <v>669.1</v>
      </c>
      <c r="S55">
        <v>743.9</v>
      </c>
      <c r="T55">
        <v>714.9</v>
      </c>
      <c r="U55">
        <v>743.9</v>
      </c>
      <c r="V55" s="157">
        <v>719.5</v>
      </c>
      <c r="W55">
        <v>743.6</v>
      </c>
      <c r="X55">
        <v>741.7</v>
      </c>
      <c r="Y55">
        <v>706.8</v>
      </c>
      <c r="Z55">
        <v>742.5</v>
      </c>
      <c r="AA55">
        <v>719.9</v>
      </c>
      <c r="AB55">
        <v>743.9</v>
      </c>
      <c r="AC55" s="157">
        <v>743.9</v>
      </c>
      <c r="AD55">
        <v>662.8</v>
      </c>
      <c r="AE55" s="234">
        <v>734.92529999999999</v>
      </c>
    </row>
    <row r="56" spans="1:31" x14ac:dyDescent="0.25">
      <c r="A56" t="s">
        <v>1</v>
      </c>
      <c r="B56">
        <v>2</v>
      </c>
      <c r="C56">
        <v>46</v>
      </c>
      <c r="D56">
        <v>743.9</v>
      </c>
      <c r="E56">
        <v>743.5</v>
      </c>
      <c r="F56" s="6">
        <v>694.4</v>
      </c>
      <c r="G56">
        <v>740.8</v>
      </c>
      <c r="H56">
        <v>718.3</v>
      </c>
      <c r="I56" s="6">
        <v>682.3</v>
      </c>
      <c r="J56" s="6">
        <v>717.1</v>
      </c>
      <c r="K56" s="6">
        <v>727.3</v>
      </c>
      <c r="L56" s="83">
        <v>742.3</v>
      </c>
      <c r="M56" s="6">
        <v>717.2</v>
      </c>
      <c r="N56">
        <v>744</v>
      </c>
      <c r="O56" s="6">
        <v>720</v>
      </c>
      <c r="P56" s="131">
        <v>744</v>
      </c>
      <c r="Q56">
        <v>743.6</v>
      </c>
      <c r="R56">
        <v>665.8</v>
      </c>
      <c r="S56">
        <v>743.5</v>
      </c>
      <c r="T56">
        <v>719.7</v>
      </c>
      <c r="U56">
        <v>736.2</v>
      </c>
      <c r="V56" s="157">
        <v>715.8</v>
      </c>
      <c r="W56">
        <v>686.3</v>
      </c>
      <c r="X56">
        <v>741</v>
      </c>
      <c r="Y56">
        <v>710.9</v>
      </c>
      <c r="Z56">
        <v>743.1</v>
      </c>
      <c r="AA56">
        <v>720</v>
      </c>
      <c r="AB56">
        <v>743.9</v>
      </c>
      <c r="AC56" s="157">
        <v>743.6</v>
      </c>
      <c r="AD56">
        <v>662.6</v>
      </c>
      <c r="AE56" s="234">
        <v>734.33969999999999</v>
      </c>
    </row>
    <row r="57" spans="1:31" x14ac:dyDescent="0.25">
      <c r="A57" t="s">
        <v>1</v>
      </c>
      <c r="B57">
        <v>2</v>
      </c>
      <c r="C57">
        <v>47</v>
      </c>
      <c r="D57">
        <v>744</v>
      </c>
      <c r="E57">
        <v>743.4</v>
      </c>
      <c r="F57" s="6">
        <v>695.3</v>
      </c>
      <c r="G57">
        <v>726.2</v>
      </c>
      <c r="H57">
        <v>719.6</v>
      </c>
      <c r="I57" s="6">
        <v>741.7</v>
      </c>
      <c r="J57" s="6">
        <v>720</v>
      </c>
      <c r="K57" s="6">
        <v>725.5</v>
      </c>
      <c r="L57" s="83">
        <v>645.70000000000005</v>
      </c>
      <c r="M57" s="6">
        <v>719.1</v>
      </c>
      <c r="N57">
        <v>744</v>
      </c>
      <c r="O57" s="6">
        <v>718.6</v>
      </c>
      <c r="P57" s="131">
        <v>743.9</v>
      </c>
      <c r="Q57">
        <v>743.6</v>
      </c>
      <c r="R57">
        <v>611.1</v>
      </c>
      <c r="S57">
        <v>743.9</v>
      </c>
      <c r="T57">
        <v>716.6</v>
      </c>
      <c r="U57">
        <v>743.9</v>
      </c>
      <c r="V57" s="157">
        <v>719.7</v>
      </c>
      <c r="W57">
        <v>742.9</v>
      </c>
      <c r="X57">
        <v>743.7</v>
      </c>
      <c r="Y57">
        <v>707.4</v>
      </c>
      <c r="Z57">
        <v>743</v>
      </c>
      <c r="AA57">
        <v>719.5</v>
      </c>
      <c r="AB57">
        <v>743</v>
      </c>
      <c r="AC57" s="194">
        <f>MAX(359.8,24*31)</f>
        <v>744</v>
      </c>
      <c r="AD57">
        <v>657.2</v>
      </c>
      <c r="AE57" s="234">
        <v>626.57860000000005</v>
      </c>
    </row>
    <row r="58" spans="1:31" x14ac:dyDescent="0.25">
      <c r="A58" t="s">
        <v>1</v>
      </c>
      <c r="B58">
        <v>2</v>
      </c>
      <c r="C58">
        <v>48</v>
      </c>
      <c r="D58">
        <v>744</v>
      </c>
      <c r="E58">
        <v>743.4</v>
      </c>
      <c r="F58" s="6">
        <v>695.3</v>
      </c>
      <c r="G58">
        <v>744</v>
      </c>
      <c r="H58">
        <v>719.6</v>
      </c>
      <c r="I58" s="6">
        <v>741.7</v>
      </c>
      <c r="J58" s="6">
        <v>720</v>
      </c>
      <c r="K58" s="6">
        <v>728.1</v>
      </c>
      <c r="L58" s="83">
        <v>742.3</v>
      </c>
      <c r="M58" s="6">
        <v>719</v>
      </c>
      <c r="N58">
        <v>744</v>
      </c>
      <c r="O58" s="6">
        <v>719.9</v>
      </c>
      <c r="P58" s="131">
        <v>743.9</v>
      </c>
      <c r="Q58">
        <v>743.6</v>
      </c>
      <c r="R58">
        <v>670.4</v>
      </c>
      <c r="S58">
        <v>743.4</v>
      </c>
      <c r="T58">
        <v>718.9</v>
      </c>
      <c r="U58">
        <v>743.9</v>
      </c>
      <c r="V58" s="157">
        <v>719.3</v>
      </c>
      <c r="W58">
        <v>743.5</v>
      </c>
      <c r="X58">
        <v>743.7</v>
      </c>
      <c r="Y58">
        <v>709.6</v>
      </c>
      <c r="Z58">
        <v>743.1</v>
      </c>
      <c r="AA58">
        <v>719.9</v>
      </c>
      <c r="AB58">
        <v>743.9</v>
      </c>
      <c r="AC58" s="157">
        <v>741.3</v>
      </c>
      <c r="AD58">
        <v>661</v>
      </c>
      <c r="AE58" s="234">
        <v>734.38530000000003</v>
      </c>
    </row>
    <row r="59" spans="1:31" x14ac:dyDescent="0.25">
      <c r="A59" t="s">
        <v>1</v>
      </c>
      <c r="B59">
        <v>2</v>
      </c>
      <c r="C59">
        <v>49</v>
      </c>
      <c r="D59">
        <v>744</v>
      </c>
      <c r="E59">
        <v>743.4</v>
      </c>
      <c r="F59" s="6">
        <v>696</v>
      </c>
      <c r="G59">
        <v>744</v>
      </c>
      <c r="H59">
        <v>719.7</v>
      </c>
      <c r="I59" s="6">
        <v>743.5</v>
      </c>
      <c r="J59" s="6">
        <v>703.6</v>
      </c>
      <c r="K59" s="6">
        <v>738</v>
      </c>
      <c r="L59" s="83">
        <v>743.3</v>
      </c>
      <c r="M59" s="6">
        <v>719</v>
      </c>
      <c r="N59">
        <v>736.6</v>
      </c>
      <c r="O59" s="6">
        <v>720</v>
      </c>
      <c r="P59" s="131">
        <v>723.1</v>
      </c>
      <c r="Q59">
        <v>743.5</v>
      </c>
      <c r="R59">
        <v>670.3</v>
      </c>
      <c r="S59">
        <v>743.9</v>
      </c>
      <c r="T59">
        <v>718.9</v>
      </c>
      <c r="U59">
        <v>743.9</v>
      </c>
      <c r="V59" s="157">
        <v>718.2</v>
      </c>
      <c r="W59">
        <v>743.2</v>
      </c>
      <c r="X59">
        <v>741.6</v>
      </c>
      <c r="Y59">
        <v>712.6</v>
      </c>
      <c r="Z59">
        <v>742.4</v>
      </c>
      <c r="AA59">
        <v>719.9</v>
      </c>
      <c r="AB59">
        <v>743.8</v>
      </c>
      <c r="AC59" s="157">
        <v>743.9</v>
      </c>
      <c r="AD59">
        <v>671.2</v>
      </c>
      <c r="AE59" s="234">
        <v>732.8931</v>
      </c>
    </row>
    <row r="60" spans="1:31" x14ac:dyDescent="0.25">
      <c r="A60" t="s">
        <v>1</v>
      </c>
      <c r="B60">
        <v>2</v>
      </c>
      <c r="C60">
        <v>50</v>
      </c>
      <c r="D60">
        <v>744</v>
      </c>
      <c r="E60">
        <v>744</v>
      </c>
      <c r="F60" s="6">
        <v>694.7</v>
      </c>
      <c r="G60">
        <v>743.9</v>
      </c>
      <c r="H60">
        <v>719.7</v>
      </c>
      <c r="I60" s="6">
        <v>733.9</v>
      </c>
      <c r="J60" s="6">
        <v>720</v>
      </c>
      <c r="K60" s="6">
        <v>738</v>
      </c>
      <c r="L60" s="83">
        <v>743.4</v>
      </c>
      <c r="M60" s="6">
        <v>718.9</v>
      </c>
      <c r="N60">
        <v>743.8</v>
      </c>
      <c r="O60" s="6">
        <v>717.6</v>
      </c>
      <c r="P60" s="131">
        <v>743.2</v>
      </c>
      <c r="Q60">
        <v>743.5</v>
      </c>
      <c r="R60">
        <v>670.3</v>
      </c>
      <c r="S60">
        <v>742.8</v>
      </c>
      <c r="T60">
        <v>694.1</v>
      </c>
      <c r="U60">
        <v>744</v>
      </c>
      <c r="V60" s="157">
        <v>718.1</v>
      </c>
      <c r="W60">
        <v>727.2</v>
      </c>
      <c r="X60">
        <v>741.6</v>
      </c>
      <c r="Y60">
        <v>715.4</v>
      </c>
      <c r="Z60">
        <v>743.9</v>
      </c>
      <c r="AA60">
        <v>719.9</v>
      </c>
      <c r="AB60">
        <v>743.8</v>
      </c>
      <c r="AC60" s="157">
        <v>743.9</v>
      </c>
      <c r="AD60">
        <v>671.3</v>
      </c>
      <c r="AE60" s="234">
        <v>731.71749999999997</v>
      </c>
    </row>
    <row r="61" spans="1:31" x14ac:dyDescent="0.25">
      <c r="A61" t="s">
        <v>1</v>
      </c>
      <c r="B61">
        <v>2</v>
      </c>
      <c r="C61">
        <v>51</v>
      </c>
      <c r="D61">
        <v>744</v>
      </c>
      <c r="E61">
        <v>744</v>
      </c>
      <c r="F61" s="6">
        <v>695.5</v>
      </c>
      <c r="G61">
        <v>743.9</v>
      </c>
      <c r="H61">
        <v>719.8</v>
      </c>
      <c r="I61" s="6">
        <v>740.5</v>
      </c>
      <c r="J61" s="6">
        <v>719.6</v>
      </c>
      <c r="K61" s="6">
        <v>737.9</v>
      </c>
      <c r="L61" s="83">
        <v>743.6</v>
      </c>
      <c r="M61" s="6">
        <v>718.2</v>
      </c>
      <c r="N61">
        <v>684.5</v>
      </c>
      <c r="O61" s="6">
        <v>719.9</v>
      </c>
      <c r="P61" s="131">
        <v>744</v>
      </c>
      <c r="Q61">
        <v>743.6</v>
      </c>
      <c r="R61">
        <v>670.3</v>
      </c>
      <c r="S61">
        <v>744</v>
      </c>
      <c r="T61">
        <v>718.6</v>
      </c>
      <c r="U61">
        <v>643.9</v>
      </c>
      <c r="V61" s="157">
        <v>719.7</v>
      </c>
      <c r="W61">
        <v>743.1</v>
      </c>
      <c r="X61">
        <v>741.5</v>
      </c>
      <c r="Y61">
        <v>714.2</v>
      </c>
      <c r="Z61">
        <v>743.9</v>
      </c>
      <c r="AA61">
        <v>719.9</v>
      </c>
      <c r="AB61">
        <v>742.8</v>
      </c>
      <c r="AC61" s="157">
        <v>743.5</v>
      </c>
      <c r="AD61">
        <v>671.2</v>
      </c>
      <c r="AE61" s="234">
        <v>730.40920000000006</v>
      </c>
    </row>
    <row r="62" spans="1:31" x14ac:dyDescent="0.25">
      <c r="A62" t="s">
        <v>1</v>
      </c>
      <c r="B62">
        <v>2</v>
      </c>
      <c r="C62">
        <v>52</v>
      </c>
      <c r="D62">
        <v>743.9</v>
      </c>
      <c r="E62">
        <v>743.3</v>
      </c>
      <c r="F62" s="6">
        <v>696</v>
      </c>
      <c r="G62">
        <v>744</v>
      </c>
      <c r="H62">
        <v>719.7</v>
      </c>
      <c r="I62" s="6">
        <v>743.9</v>
      </c>
      <c r="J62" s="6">
        <v>720</v>
      </c>
      <c r="K62" s="6">
        <v>737.8</v>
      </c>
      <c r="L62" s="83">
        <v>704.7</v>
      </c>
      <c r="M62" s="6">
        <v>718.9</v>
      </c>
      <c r="N62">
        <v>729.3</v>
      </c>
      <c r="O62" s="6">
        <v>719.9</v>
      </c>
      <c r="P62" s="131">
        <v>743.9</v>
      </c>
      <c r="Q62">
        <v>743.5</v>
      </c>
      <c r="R62">
        <v>670.3</v>
      </c>
      <c r="S62">
        <v>743.3</v>
      </c>
      <c r="T62">
        <v>714.8</v>
      </c>
      <c r="U62">
        <v>743.9</v>
      </c>
      <c r="V62" s="157">
        <v>719.6</v>
      </c>
      <c r="W62">
        <v>742.8</v>
      </c>
      <c r="X62">
        <v>741.6</v>
      </c>
      <c r="Y62">
        <v>715.3</v>
      </c>
      <c r="Z62">
        <v>716.4</v>
      </c>
      <c r="AA62">
        <v>719.9</v>
      </c>
      <c r="AB62">
        <v>743.8</v>
      </c>
      <c r="AC62" s="157">
        <v>743.9</v>
      </c>
      <c r="AD62">
        <v>670.5</v>
      </c>
      <c r="AE62" s="234">
        <v>724.17780000000005</v>
      </c>
    </row>
    <row r="63" spans="1:31" x14ac:dyDescent="0.25">
      <c r="A63" t="s">
        <v>1</v>
      </c>
      <c r="B63">
        <v>2</v>
      </c>
      <c r="C63">
        <v>53</v>
      </c>
      <c r="D63">
        <v>744</v>
      </c>
      <c r="E63">
        <v>744</v>
      </c>
      <c r="F63" s="6">
        <v>686.2</v>
      </c>
      <c r="G63">
        <v>744</v>
      </c>
      <c r="H63">
        <v>719.7</v>
      </c>
      <c r="I63" s="6">
        <v>743.9</v>
      </c>
      <c r="J63" s="6">
        <v>719.7</v>
      </c>
      <c r="K63" s="6">
        <v>737.8</v>
      </c>
      <c r="L63" s="83">
        <v>743.1</v>
      </c>
      <c r="M63" s="6">
        <v>719</v>
      </c>
      <c r="N63">
        <v>585.9</v>
      </c>
      <c r="O63" s="6">
        <v>719.7</v>
      </c>
      <c r="P63" s="131">
        <v>743.8</v>
      </c>
      <c r="Q63">
        <v>743.6</v>
      </c>
      <c r="R63">
        <v>670.3</v>
      </c>
      <c r="S63">
        <v>739.5</v>
      </c>
      <c r="T63">
        <v>718.7</v>
      </c>
      <c r="U63">
        <v>743.3</v>
      </c>
      <c r="V63" s="157">
        <v>719.5</v>
      </c>
      <c r="W63">
        <v>743.1</v>
      </c>
      <c r="X63">
        <v>733.7</v>
      </c>
      <c r="Y63">
        <v>713.6</v>
      </c>
      <c r="Z63">
        <f>0.9*SurveyHrsIn!Z63</f>
        <v>669.6</v>
      </c>
      <c r="AA63">
        <v>686.3</v>
      </c>
      <c r="AB63">
        <v>735</v>
      </c>
      <c r="AC63" s="157">
        <v>743.9</v>
      </c>
      <c r="AD63">
        <v>671.1</v>
      </c>
      <c r="AE63" s="234">
        <v>725.44560000000001</v>
      </c>
    </row>
    <row r="64" spans="1:31" x14ac:dyDescent="0.25">
      <c r="A64" t="s">
        <v>1</v>
      </c>
      <c r="B64">
        <v>2</v>
      </c>
      <c r="C64">
        <v>54</v>
      </c>
      <c r="D64">
        <v>743.7</v>
      </c>
      <c r="E64">
        <v>742.3</v>
      </c>
      <c r="F64" s="6">
        <v>603.29999999999995</v>
      </c>
      <c r="G64">
        <v>741.2</v>
      </c>
      <c r="H64">
        <v>717.4</v>
      </c>
      <c r="I64" s="6">
        <v>733.5</v>
      </c>
      <c r="J64" s="6">
        <v>717.1</v>
      </c>
      <c r="K64" s="6">
        <v>729.8</v>
      </c>
      <c r="L64" s="83">
        <v>743.7</v>
      </c>
      <c r="M64" s="6">
        <v>719</v>
      </c>
      <c r="N64">
        <v>733.9</v>
      </c>
      <c r="O64" s="6">
        <v>719.9</v>
      </c>
      <c r="P64" s="131">
        <v>742.6</v>
      </c>
      <c r="Q64">
        <v>743.5</v>
      </c>
      <c r="R64">
        <v>670.7</v>
      </c>
      <c r="S64">
        <v>743.8</v>
      </c>
      <c r="T64">
        <v>716.4</v>
      </c>
      <c r="U64">
        <v>743.9</v>
      </c>
      <c r="V64" s="157">
        <v>719.7</v>
      </c>
      <c r="W64">
        <v>742.1</v>
      </c>
      <c r="X64">
        <v>741</v>
      </c>
      <c r="Y64">
        <v>715.3</v>
      </c>
      <c r="Z64">
        <v>743.7</v>
      </c>
      <c r="AA64">
        <v>719.9</v>
      </c>
      <c r="AB64">
        <v>743.7</v>
      </c>
      <c r="AC64" s="157">
        <v>743.9</v>
      </c>
      <c r="AD64">
        <v>671.4</v>
      </c>
      <c r="AE64" s="234">
        <v>724.51670000000001</v>
      </c>
    </row>
    <row r="65" spans="1:31" x14ac:dyDescent="0.25">
      <c r="A65" t="s">
        <v>1</v>
      </c>
      <c r="B65">
        <v>2</v>
      </c>
      <c r="C65">
        <v>55</v>
      </c>
      <c r="D65">
        <v>744</v>
      </c>
      <c r="E65">
        <v>744</v>
      </c>
      <c r="F65" s="6">
        <v>695.2</v>
      </c>
      <c r="G65">
        <v>743.9</v>
      </c>
      <c r="H65">
        <v>719.8</v>
      </c>
      <c r="I65" s="6">
        <v>743.4</v>
      </c>
      <c r="J65" s="6">
        <v>719.9</v>
      </c>
      <c r="K65" s="6">
        <v>729.9</v>
      </c>
      <c r="L65" s="83">
        <v>743.7</v>
      </c>
      <c r="M65" s="6">
        <v>719.1</v>
      </c>
      <c r="N65">
        <v>734.3</v>
      </c>
      <c r="O65" s="6">
        <v>719.5</v>
      </c>
      <c r="P65" s="131">
        <v>740.3</v>
      </c>
      <c r="Q65">
        <v>743.5</v>
      </c>
      <c r="R65">
        <v>670.7</v>
      </c>
      <c r="S65">
        <v>742.4</v>
      </c>
      <c r="T65">
        <v>701.7</v>
      </c>
      <c r="U65">
        <v>723.2</v>
      </c>
      <c r="V65" s="157">
        <v>707.8</v>
      </c>
      <c r="W65">
        <v>691</v>
      </c>
      <c r="X65">
        <v>741</v>
      </c>
      <c r="Y65">
        <v>714.8</v>
      </c>
      <c r="Z65">
        <v>727.6</v>
      </c>
      <c r="AA65">
        <v>719.9</v>
      </c>
      <c r="AB65">
        <v>743.8</v>
      </c>
      <c r="AC65" s="157">
        <v>744</v>
      </c>
      <c r="AD65">
        <v>671.4</v>
      </c>
      <c r="AE65" s="234">
        <v>728.62470000000008</v>
      </c>
    </row>
    <row r="66" spans="1:31" x14ac:dyDescent="0.25">
      <c r="A66" t="s">
        <v>1</v>
      </c>
      <c r="B66">
        <v>2</v>
      </c>
      <c r="C66">
        <v>56</v>
      </c>
      <c r="D66">
        <v>743.9</v>
      </c>
      <c r="E66">
        <v>744</v>
      </c>
      <c r="F66" s="6">
        <v>695.9</v>
      </c>
      <c r="G66">
        <v>744</v>
      </c>
      <c r="H66">
        <v>719.8</v>
      </c>
      <c r="I66" s="6">
        <v>743.2</v>
      </c>
      <c r="J66" s="6">
        <v>719.7</v>
      </c>
      <c r="K66" s="6">
        <v>730</v>
      </c>
      <c r="L66" s="83">
        <v>743.7</v>
      </c>
      <c r="M66" s="6">
        <v>719.1</v>
      </c>
      <c r="N66">
        <v>738.5</v>
      </c>
      <c r="O66" s="6">
        <v>719.9</v>
      </c>
      <c r="P66" s="131">
        <v>743</v>
      </c>
      <c r="Q66">
        <v>743.4</v>
      </c>
      <c r="R66">
        <v>670.7</v>
      </c>
      <c r="S66">
        <v>744</v>
      </c>
      <c r="T66">
        <v>718</v>
      </c>
      <c r="U66">
        <v>743.6</v>
      </c>
      <c r="V66" s="157">
        <v>719.6</v>
      </c>
      <c r="W66">
        <v>742.2</v>
      </c>
      <c r="X66">
        <v>741</v>
      </c>
      <c r="Y66">
        <v>714.1</v>
      </c>
      <c r="Z66">
        <v>743.7</v>
      </c>
      <c r="AA66">
        <v>719.9</v>
      </c>
      <c r="AB66">
        <v>743.8</v>
      </c>
      <c r="AC66" s="157">
        <v>711.6</v>
      </c>
      <c r="AD66">
        <v>591.70000000000005</v>
      </c>
      <c r="AE66" s="234">
        <v>731.22</v>
      </c>
    </row>
    <row r="67" spans="1:31" x14ac:dyDescent="0.25">
      <c r="A67" t="s">
        <v>1</v>
      </c>
      <c r="B67">
        <v>2</v>
      </c>
      <c r="C67">
        <v>57</v>
      </c>
      <c r="D67">
        <v>743.9</v>
      </c>
      <c r="E67">
        <v>744</v>
      </c>
      <c r="F67" s="6">
        <v>695.4</v>
      </c>
      <c r="G67">
        <v>741.9</v>
      </c>
      <c r="H67">
        <v>719.4</v>
      </c>
      <c r="I67" s="6">
        <v>736.2</v>
      </c>
      <c r="J67" s="6">
        <v>718.6</v>
      </c>
      <c r="K67" s="6">
        <v>730</v>
      </c>
      <c r="L67" s="83">
        <v>723.3</v>
      </c>
      <c r="M67" s="6">
        <v>719</v>
      </c>
      <c r="N67">
        <v>719.1</v>
      </c>
      <c r="O67" s="6">
        <v>720</v>
      </c>
      <c r="P67" s="131">
        <v>743.9</v>
      </c>
      <c r="Q67">
        <v>743.5</v>
      </c>
      <c r="R67">
        <v>670.5</v>
      </c>
      <c r="S67">
        <v>743.7</v>
      </c>
      <c r="T67">
        <v>718.8</v>
      </c>
      <c r="U67">
        <v>743.9</v>
      </c>
      <c r="V67" s="157">
        <v>719.8</v>
      </c>
      <c r="W67">
        <v>742.2</v>
      </c>
      <c r="X67">
        <v>741</v>
      </c>
      <c r="Y67">
        <v>695.9</v>
      </c>
      <c r="Z67">
        <v>743.8</v>
      </c>
      <c r="AA67">
        <v>718</v>
      </c>
      <c r="AB67">
        <v>743.8</v>
      </c>
      <c r="AC67" s="157">
        <v>743.9</v>
      </c>
      <c r="AD67">
        <v>671.5</v>
      </c>
      <c r="AE67" s="234">
        <v>729.84190000000001</v>
      </c>
    </row>
    <row r="68" spans="1:31" x14ac:dyDescent="0.25">
      <c r="A68" t="s">
        <v>1</v>
      </c>
      <c r="B68">
        <v>2</v>
      </c>
      <c r="C68">
        <v>58</v>
      </c>
      <c r="D68">
        <v>743.6</v>
      </c>
      <c r="E68">
        <v>744</v>
      </c>
      <c r="F68" s="6">
        <v>695.2</v>
      </c>
      <c r="G68">
        <v>741.9</v>
      </c>
      <c r="H68">
        <v>682</v>
      </c>
      <c r="I68" s="6">
        <v>744</v>
      </c>
      <c r="J68" s="6">
        <v>142.4</v>
      </c>
      <c r="K68" s="6">
        <v>415</v>
      </c>
      <c r="L68" s="83">
        <v>722.5</v>
      </c>
      <c r="M68" s="6">
        <v>719.1</v>
      </c>
      <c r="N68">
        <v>743.6</v>
      </c>
      <c r="O68" s="6">
        <v>719.7</v>
      </c>
      <c r="P68" s="131">
        <v>744</v>
      </c>
      <c r="Q68">
        <v>743.5</v>
      </c>
      <c r="R68">
        <v>657.8</v>
      </c>
      <c r="S68">
        <v>744</v>
      </c>
      <c r="T68">
        <v>719.3</v>
      </c>
      <c r="U68">
        <v>740.9</v>
      </c>
      <c r="V68" s="157">
        <v>719</v>
      </c>
      <c r="W68">
        <v>742.2</v>
      </c>
      <c r="X68">
        <v>740.6</v>
      </c>
      <c r="Y68">
        <v>714.3</v>
      </c>
      <c r="Z68">
        <v>742</v>
      </c>
      <c r="AA68">
        <v>719.9</v>
      </c>
      <c r="AB68">
        <v>740.2</v>
      </c>
      <c r="AC68" s="157">
        <v>740.9</v>
      </c>
      <c r="AD68">
        <v>671.3</v>
      </c>
      <c r="AE68" s="234">
        <v>729.61470000000008</v>
      </c>
    </row>
    <row r="69" spans="1:31" x14ac:dyDescent="0.25">
      <c r="A69" t="s">
        <v>1</v>
      </c>
      <c r="B69">
        <v>2</v>
      </c>
      <c r="C69">
        <v>59</v>
      </c>
      <c r="D69">
        <v>744</v>
      </c>
      <c r="E69">
        <v>743.9</v>
      </c>
      <c r="F69" s="6">
        <v>684.3</v>
      </c>
      <c r="G69">
        <v>743.9</v>
      </c>
      <c r="H69">
        <v>719.8</v>
      </c>
      <c r="I69" s="6">
        <v>743.9</v>
      </c>
      <c r="J69" s="6">
        <v>719.7</v>
      </c>
      <c r="K69" s="6">
        <v>730.1</v>
      </c>
      <c r="L69" s="83">
        <v>743.7</v>
      </c>
      <c r="M69" s="6">
        <v>710.2</v>
      </c>
      <c r="N69">
        <v>725.1</v>
      </c>
      <c r="O69" s="6">
        <v>719.8</v>
      </c>
      <c r="P69" s="131">
        <v>719.8</v>
      </c>
      <c r="Q69">
        <v>712</v>
      </c>
      <c r="R69">
        <v>600.20000000000005</v>
      </c>
      <c r="S69">
        <v>720.3</v>
      </c>
      <c r="T69">
        <v>703.5</v>
      </c>
      <c r="U69">
        <v>724.1</v>
      </c>
      <c r="V69" s="157">
        <v>719.4</v>
      </c>
      <c r="W69">
        <v>742.1</v>
      </c>
      <c r="X69">
        <v>742</v>
      </c>
      <c r="Y69">
        <v>707</v>
      </c>
      <c r="Z69">
        <v>706.1</v>
      </c>
      <c r="AA69">
        <v>719.1</v>
      </c>
      <c r="AB69">
        <v>743.7</v>
      </c>
      <c r="AC69" s="157">
        <v>744</v>
      </c>
      <c r="AD69">
        <v>671.5</v>
      </c>
      <c r="AE69" s="234">
        <v>732.06700000000001</v>
      </c>
    </row>
    <row r="70" spans="1:31" x14ac:dyDescent="0.25">
      <c r="A70" t="s">
        <v>1</v>
      </c>
      <c r="B70">
        <v>2</v>
      </c>
      <c r="C70">
        <v>60</v>
      </c>
      <c r="D70">
        <v>717.5</v>
      </c>
      <c r="E70">
        <v>741.6</v>
      </c>
      <c r="F70" s="6">
        <v>659.1</v>
      </c>
      <c r="G70">
        <v>726.3</v>
      </c>
      <c r="H70">
        <v>675.8</v>
      </c>
      <c r="I70" s="6">
        <v>704.7</v>
      </c>
      <c r="J70" s="6">
        <v>719.6</v>
      </c>
      <c r="K70" s="6">
        <v>737.9</v>
      </c>
      <c r="L70" s="83">
        <v>743.7</v>
      </c>
      <c r="M70" s="6">
        <v>719</v>
      </c>
      <c r="N70">
        <v>742.9</v>
      </c>
      <c r="O70" s="6">
        <v>720</v>
      </c>
      <c r="P70" s="131">
        <v>744</v>
      </c>
      <c r="Q70">
        <v>743.4</v>
      </c>
      <c r="R70">
        <v>670.7</v>
      </c>
      <c r="S70">
        <v>744</v>
      </c>
      <c r="T70">
        <v>719.1</v>
      </c>
      <c r="U70">
        <v>744</v>
      </c>
      <c r="V70" s="157">
        <v>719.8</v>
      </c>
      <c r="W70">
        <v>743.2</v>
      </c>
      <c r="X70">
        <v>740.8</v>
      </c>
      <c r="Y70">
        <v>715.4</v>
      </c>
      <c r="Z70">
        <v>743.8</v>
      </c>
      <c r="AA70">
        <v>720</v>
      </c>
      <c r="AB70">
        <v>741.3</v>
      </c>
      <c r="AC70" s="157">
        <v>743.9</v>
      </c>
      <c r="AD70">
        <v>671.4</v>
      </c>
      <c r="AE70" s="234">
        <v>732.37950000000001</v>
      </c>
    </row>
    <row r="71" spans="1:31" x14ac:dyDescent="0.25">
      <c r="A71" t="s">
        <v>1</v>
      </c>
      <c r="B71">
        <v>2</v>
      </c>
      <c r="C71">
        <v>61</v>
      </c>
      <c r="D71">
        <v>743.9</v>
      </c>
      <c r="E71">
        <v>743.1</v>
      </c>
      <c r="F71" s="6">
        <v>695.9</v>
      </c>
      <c r="G71">
        <v>742.7</v>
      </c>
      <c r="H71">
        <v>719.8</v>
      </c>
      <c r="I71" s="6">
        <v>743.7</v>
      </c>
      <c r="J71" s="6">
        <v>719.9</v>
      </c>
      <c r="K71" s="6">
        <v>730.4</v>
      </c>
      <c r="L71" s="83">
        <v>743.7</v>
      </c>
      <c r="M71" s="6">
        <v>719</v>
      </c>
      <c r="N71">
        <v>732.5</v>
      </c>
      <c r="O71" s="6">
        <v>719.9</v>
      </c>
      <c r="P71" s="131">
        <v>743.9</v>
      </c>
      <c r="Q71">
        <v>743.1</v>
      </c>
      <c r="R71">
        <v>670.5</v>
      </c>
      <c r="S71">
        <v>743.3</v>
      </c>
      <c r="T71">
        <v>718</v>
      </c>
      <c r="U71">
        <v>742.9</v>
      </c>
      <c r="V71" s="157">
        <v>719.7</v>
      </c>
      <c r="W71">
        <v>738.5</v>
      </c>
      <c r="X71">
        <v>741</v>
      </c>
      <c r="Y71">
        <v>660.8</v>
      </c>
      <c r="Z71">
        <v>742.1</v>
      </c>
      <c r="AA71">
        <v>713.8</v>
      </c>
      <c r="AB71">
        <v>743.8</v>
      </c>
      <c r="AC71" s="157">
        <v>743.9</v>
      </c>
      <c r="AD71">
        <v>671</v>
      </c>
      <c r="AE71" s="234">
        <v>731.87530000000004</v>
      </c>
    </row>
    <row r="72" spans="1:31" x14ac:dyDescent="0.25">
      <c r="A72" t="s">
        <v>1</v>
      </c>
      <c r="B72">
        <v>2</v>
      </c>
      <c r="C72">
        <v>62</v>
      </c>
      <c r="D72">
        <v>743.9</v>
      </c>
      <c r="E72">
        <v>743</v>
      </c>
      <c r="F72" s="6">
        <v>695.8</v>
      </c>
      <c r="G72">
        <v>743.7</v>
      </c>
      <c r="H72">
        <v>719.4</v>
      </c>
      <c r="I72" s="6">
        <v>743</v>
      </c>
      <c r="J72" s="6">
        <v>718.8</v>
      </c>
      <c r="K72" s="6">
        <v>709.6</v>
      </c>
      <c r="L72" s="83">
        <v>743.3</v>
      </c>
      <c r="M72" s="6">
        <v>719</v>
      </c>
      <c r="N72">
        <v>741.3</v>
      </c>
      <c r="O72" s="6">
        <v>719.9</v>
      </c>
      <c r="P72" s="131">
        <v>743.9</v>
      </c>
      <c r="Q72">
        <v>742.1</v>
      </c>
      <c r="R72">
        <v>670.1</v>
      </c>
      <c r="S72">
        <v>744</v>
      </c>
      <c r="T72">
        <v>718.9</v>
      </c>
      <c r="U72">
        <v>743.9</v>
      </c>
      <c r="V72" s="157">
        <v>719.7</v>
      </c>
      <c r="W72">
        <v>737.8</v>
      </c>
      <c r="X72">
        <v>740</v>
      </c>
      <c r="Y72">
        <v>715.4</v>
      </c>
      <c r="Z72">
        <v>526.4</v>
      </c>
      <c r="AA72">
        <v>719.8</v>
      </c>
      <c r="AB72">
        <v>743.8</v>
      </c>
      <c r="AC72" s="157">
        <v>743.6</v>
      </c>
      <c r="AD72">
        <v>669</v>
      </c>
      <c r="AE72" s="234">
        <v>729.55360000000007</v>
      </c>
    </row>
    <row r="73" spans="1:31" x14ac:dyDescent="0.25">
      <c r="A73" t="s">
        <v>1</v>
      </c>
      <c r="B73">
        <v>2</v>
      </c>
      <c r="C73">
        <v>63</v>
      </c>
      <c r="D73">
        <v>725.6</v>
      </c>
      <c r="E73">
        <v>742.9</v>
      </c>
      <c r="F73" s="6">
        <v>695.9</v>
      </c>
      <c r="G73">
        <v>744</v>
      </c>
      <c r="H73">
        <v>719.8</v>
      </c>
      <c r="I73" s="6">
        <v>743.9</v>
      </c>
      <c r="J73" s="6">
        <v>719.9</v>
      </c>
      <c r="K73" s="6">
        <v>172.2</v>
      </c>
      <c r="L73" s="83">
        <v>735.1</v>
      </c>
      <c r="M73" s="6">
        <v>717.4</v>
      </c>
      <c r="N73">
        <v>741</v>
      </c>
      <c r="O73" s="6">
        <v>719.9</v>
      </c>
      <c r="P73" s="131">
        <v>743.8</v>
      </c>
      <c r="Q73">
        <v>743.3</v>
      </c>
      <c r="R73">
        <v>670.7</v>
      </c>
      <c r="S73">
        <v>744</v>
      </c>
      <c r="T73">
        <v>717.7</v>
      </c>
      <c r="U73">
        <v>743.8</v>
      </c>
      <c r="V73" s="157">
        <v>714.6</v>
      </c>
      <c r="W73">
        <v>742</v>
      </c>
      <c r="X73">
        <v>741</v>
      </c>
      <c r="Y73">
        <v>715.4</v>
      </c>
      <c r="Z73">
        <v>743.9</v>
      </c>
      <c r="AA73">
        <v>719.9</v>
      </c>
      <c r="AB73">
        <v>743.8</v>
      </c>
      <c r="AC73" s="157">
        <v>743.8</v>
      </c>
      <c r="AD73">
        <v>671.4</v>
      </c>
      <c r="AE73" s="234">
        <v>731.00520000000006</v>
      </c>
    </row>
    <row r="74" spans="1:31" x14ac:dyDescent="0.25">
      <c r="A74" t="s">
        <v>1</v>
      </c>
      <c r="B74">
        <v>2</v>
      </c>
      <c r="C74">
        <v>64</v>
      </c>
      <c r="D74">
        <v>743.9</v>
      </c>
      <c r="E74">
        <v>741.7</v>
      </c>
      <c r="F74" s="6">
        <v>695.2</v>
      </c>
      <c r="G74">
        <v>740.4</v>
      </c>
      <c r="H74">
        <v>717.5</v>
      </c>
      <c r="I74" s="6">
        <v>729.5</v>
      </c>
      <c r="J74" s="6">
        <v>716.1</v>
      </c>
      <c r="K74" s="6">
        <v>737.6</v>
      </c>
      <c r="L74" s="83">
        <v>743.7</v>
      </c>
      <c r="M74" s="6">
        <v>719</v>
      </c>
      <c r="N74">
        <v>743.9</v>
      </c>
      <c r="O74" s="6">
        <v>719.9</v>
      </c>
      <c r="P74" s="131">
        <v>743.9</v>
      </c>
      <c r="Q74">
        <v>743.6</v>
      </c>
      <c r="R74">
        <v>670.4</v>
      </c>
      <c r="S74">
        <v>741</v>
      </c>
      <c r="T74">
        <v>719.3</v>
      </c>
      <c r="U74">
        <f>85.6+580</f>
        <v>665.6</v>
      </c>
      <c r="V74" s="157">
        <v>719.6</v>
      </c>
      <c r="W74">
        <v>743.5</v>
      </c>
      <c r="X74">
        <v>743.5</v>
      </c>
      <c r="Y74">
        <v>715.4</v>
      </c>
      <c r="Z74">
        <v>705.4</v>
      </c>
      <c r="AA74">
        <v>698.7</v>
      </c>
      <c r="AB74">
        <v>743.8</v>
      </c>
      <c r="AC74" s="157">
        <v>744</v>
      </c>
      <c r="AD74">
        <v>671.3</v>
      </c>
      <c r="AE74" s="234">
        <v>735.05360000000007</v>
      </c>
    </row>
    <row r="75" spans="1:31" x14ac:dyDescent="0.25">
      <c r="A75" t="s">
        <v>1</v>
      </c>
      <c r="B75">
        <v>2</v>
      </c>
      <c r="C75">
        <v>65</v>
      </c>
      <c r="D75">
        <v>743.9</v>
      </c>
      <c r="E75">
        <v>743.1</v>
      </c>
      <c r="F75" s="6">
        <v>695.9</v>
      </c>
      <c r="G75">
        <v>739.5</v>
      </c>
      <c r="H75">
        <v>719.1</v>
      </c>
      <c r="I75" s="6">
        <v>737.2</v>
      </c>
      <c r="J75" s="6">
        <v>717.5</v>
      </c>
      <c r="K75" s="6">
        <v>738.3</v>
      </c>
      <c r="L75" s="83">
        <v>743.7</v>
      </c>
      <c r="M75" s="6">
        <v>719</v>
      </c>
      <c r="N75">
        <v>743.9</v>
      </c>
      <c r="O75" s="6">
        <v>719.9</v>
      </c>
      <c r="P75" s="131">
        <v>720.4</v>
      </c>
      <c r="Q75">
        <v>506.6</v>
      </c>
      <c r="R75">
        <v>604.5</v>
      </c>
      <c r="S75">
        <v>744</v>
      </c>
      <c r="T75">
        <v>719.7</v>
      </c>
      <c r="U75">
        <v>743.9</v>
      </c>
      <c r="V75" s="157">
        <v>719.4</v>
      </c>
      <c r="W75">
        <f>342.7+268+95</f>
        <v>705.7</v>
      </c>
      <c r="X75">
        <v>730.6</v>
      </c>
      <c r="Y75">
        <v>715.4</v>
      </c>
      <c r="Z75">
        <v>738.1</v>
      </c>
      <c r="AA75">
        <v>720</v>
      </c>
      <c r="AB75">
        <v>743.8</v>
      </c>
      <c r="AC75" s="157">
        <v>742.9</v>
      </c>
      <c r="AD75">
        <v>670.6</v>
      </c>
      <c r="AE75" s="234">
        <v>734.88170000000002</v>
      </c>
    </row>
    <row r="76" spans="1:31" x14ac:dyDescent="0.25">
      <c r="A76" t="s">
        <v>1</v>
      </c>
      <c r="B76">
        <v>2</v>
      </c>
      <c r="C76">
        <v>66</v>
      </c>
      <c r="D76">
        <v>596</v>
      </c>
      <c r="E76">
        <v>738.7</v>
      </c>
      <c r="F76" s="6">
        <v>695</v>
      </c>
      <c r="G76">
        <v>737.4</v>
      </c>
      <c r="H76">
        <v>718.4</v>
      </c>
      <c r="I76" s="6">
        <v>731.3</v>
      </c>
      <c r="J76" s="6">
        <v>716.1</v>
      </c>
      <c r="K76" s="6">
        <v>738.2</v>
      </c>
      <c r="L76" s="83">
        <v>743.8</v>
      </c>
      <c r="M76" s="6">
        <v>719</v>
      </c>
      <c r="N76">
        <v>743.5</v>
      </c>
      <c r="O76" s="6">
        <v>720</v>
      </c>
      <c r="P76" s="131">
        <v>743.9</v>
      </c>
      <c r="Q76">
        <v>743.5</v>
      </c>
      <c r="R76">
        <v>670.3</v>
      </c>
      <c r="S76">
        <v>743.9</v>
      </c>
      <c r="T76">
        <v>719.4</v>
      </c>
      <c r="U76">
        <v>743.9</v>
      </c>
      <c r="V76" s="157">
        <v>719.6</v>
      </c>
      <c r="W76">
        <v>743.5</v>
      </c>
      <c r="X76">
        <v>741.6</v>
      </c>
      <c r="Y76">
        <v>715.4</v>
      </c>
      <c r="Z76">
        <v>743.2</v>
      </c>
      <c r="AA76">
        <v>720</v>
      </c>
      <c r="AB76">
        <v>743.7</v>
      </c>
      <c r="AC76" s="157">
        <v>744</v>
      </c>
      <c r="AD76">
        <v>671</v>
      </c>
      <c r="AE76" s="234">
        <v>733.85610000000008</v>
      </c>
    </row>
    <row r="77" spans="1:31" x14ac:dyDescent="0.25">
      <c r="A77" t="s">
        <v>1</v>
      </c>
      <c r="B77">
        <v>2</v>
      </c>
      <c r="C77">
        <v>67</v>
      </c>
      <c r="D77">
        <v>741.8</v>
      </c>
      <c r="E77">
        <v>743.3</v>
      </c>
      <c r="F77" s="6">
        <v>682.2</v>
      </c>
      <c r="G77">
        <v>744</v>
      </c>
      <c r="H77">
        <v>719.8</v>
      </c>
      <c r="I77" s="6">
        <v>743.9</v>
      </c>
      <c r="J77" s="6">
        <v>719.9</v>
      </c>
      <c r="K77" s="6">
        <v>740.2</v>
      </c>
      <c r="L77" s="83">
        <v>743.8</v>
      </c>
      <c r="M77" s="6">
        <v>719.6</v>
      </c>
      <c r="N77">
        <v>743.9</v>
      </c>
      <c r="O77" s="6">
        <v>720</v>
      </c>
      <c r="P77" s="131">
        <v>744</v>
      </c>
      <c r="Q77">
        <v>743.6</v>
      </c>
      <c r="R77">
        <v>666</v>
      </c>
      <c r="S77">
        <v>744</v>
      </c>
      <c r="T77">
        <v>719.4</v>
      </c>
      <c r="U77">
        <v>743.9</v>
      </c>
      <c r="V77" s="157">
        <v>719.7</v>
      </c>
      <c r="W77">
        <v>743.2</v>
      </c>
      <c r="X77">
        <v>740.9</v>
      </c>
      <c r="Y77">
        <v>715</v>
      </c>
      <c r="Z77">
        <v>743.1</v>
      </c>
      <c r="AA77">
        <v>719.9</v>
      </c>
      <c r="AB77">
        <v>743.9</v>
      </c>
      <c r="AC77" s="157">
        <v>744</v>
      </c>
      <c r="AD77">
        <v>662.4</v>
      </c>
      <c r="AE77" s="234">
        <v>731.91579999999999</v>
      </c>
    </row>
    <row r="78" spans="1:31" x14ac:dyDescent="0.25">
      <c r="A78" t="s">
        <v>1</v>
      </c>
      <c r="B78">
        <v>2</v>
      </c>
      <c r="C78">
        <v>68</v>
      </c>
      <c r="D78">
        <v>737.2</v>
      </c>
      <c r="E78">
        <v>744</v>
      </c>
      <c r="F78" s="6">
        <v>682.2</v>
      </c>
      <c r="G78">
        <v>744</v>
      </c>
      <c r="H78">
        <v>719.8</v>
      </c>
      <c r="I78" s="6">
        <v>743.9</v>
      </c>
      <c r="J78" s="6">
        <v>719.9</v>
      </c>
      <c r="K78" s="6">
        <v>740.3</v>
      </c>
      <c r="L78" s="83">
        <v>743.8</v>
      </c>
      <c r="M78" s="6">
        <v>719.5</v>
      </c>
      <c r="N78">
        <v>742.9</v>
      </c>
      <c r="O78" s="6">
        <v>719.9</v>
      </c>
      <c r="P78" s="131">
        <v>743.9</v>
      </c>
      <c r="Q78">
        <v>743.6</v>
      </c>
      <c r="R78">
        <v>670.7</v>
      </c>
      <c r="S78">
        <v>744</v>
      </c>
      <c r="T78">
        <v>711.6</v>
      </c>
      <c r="U78">
        <v>743.9</v>
      </c>
      <c r="V78" s="157">
        <v>719.8</v>
      </c>
      <c r="W78">
        <v>743.2</v>
      </c>
      <c r="X78">
        <v>740.9</v>
      </c>
      <c r="Y78">
        <v>716.1</v>
      </c>
      <c r="Z78">
        <f>0.7*SurveyHrsIn!Z78</f>
        <v>520.79999999999995</v>
      </c>
      <c r="AA78">
        <v>666.1</v>
      </c>
      <c r="AB78">
        <v>725.9</v>
      </c>
      <c r="AC78" s="157">
        <v>744</v>
      </c>
      <c r="AD78">
        <v>662.3</v>
      </c>
      <c r="AE78" s="234">
        <v>732.75720000000001</v>
      </c>
    </row>
    <row r="79" spans="1:31" x14ac:dyDescent="0.25">
      <c r="A79" t="s">
        <v>1</v>
      </c>
      <c r="B79">
        <v>2</v>
      </c>
      <c r="C79">
        <v>69</v>
      </c>
      <c r="D79">
        <v>742.1</v>
      </c>
      <c r="E79">
        <v>744</v>
      </c>
      <c r="F79" s="6">
        <v>682.5</v>
      </c>
      <c r="G79">
        <v>742.4</v>
      </c>
      <c r="H79">
        <v>719.9</v>
      </c>
      <c r="I79" s="6">
        <v>743.9</v>
      </c>
      <c r="J79" s="6">
        <v>719.9</v>
      </c>
      <c r="K79" s="6">
        <v>740</v>
      </c>
      <c r="L79" s="83">
        <v>743.7</v>
      </c>
      <c r="M79" s="6">
        <v>719.6</v>
      </c>
      <c r="N79">
        <v>742.4</v>
      </c>
      <c r="O79" s="6">
        <v>719.9</v>
      </c>
      <c r="P79" s="131">
        <v>743.7</v>
      </c>
      <c r="Q79">
        <v>743.6</v>
      </c>
      <c r="R79">
        <v>670.5</v>
      </c>
      <c r="S79">
        <v>744</v>
      </c>
      <c r="T79">
        <v>719.5</v>
      </c>
      <c r="U79">
        <v>743.9</v>
      </c>
      <c r="V79" s="157">
        <v>719.6</v>
      </c>
      <c r="W79">
        <v>743.2</v>
      </c>
      <c r="X79">
        <v>740.2</v>
      </c>
      <c r="Y79">
        <v>716.1</v>
      </c>
      <c r="Z79">
        <v>743.1</v>
      </c>
      <c r="AA79">
        <v>717.6</v>
      </c>
      <c r="AB79">
        <v>743.8</v>
      </c>
      <c r="AC79" s="157">
        <v>744</v>
      </c>
      <c r="AD79">
        <v>662.1</v>
      </c>
      <c r="AE79" s="234">
        <v>732.02030000000002</v>
      </c>
    </row>
    <row r="80" spans="1:31" x14ac:dyDescent="0.25">
      <c r="A80" t="s">
        <v>1</v>
      </c>
      <c r="B80">
        <v>2</v>
      </c>
      <c r="C80">
        <v>70</v>
      </c>
      <c r="D80">
        <v>742.1</v>
      </c>
      <c r="E80">
        <v>744</v>
      </c>
      <c r="F80" s="6">
        <v>680.6</v>
      </c>
      <c r="G80">
        <v>744</v>
      </c>
      <c r="H80">
        <v>719.8</v>
      </c>
      <c r="I80" s="6">
        <v>742.3</v>
      </c>
      <c r="J80" s="6">
        <v>719.9</v>
      </c>
      <c r="K80" s="6">
        <v>740.3</v>
      </c>
      <c r="L80" s="83">
        <v>743.8</v>
      </c>
      <c r="M80" s="6">
        <v>719.5</v>
      </c>
      <c r="N80">
        <v>726.8</v>
      </c>
      <c r="O80" s="6">
        <v>720</v>
      </c>
      <c r="P80" s="131">
        <v>721.7</v>
      </c>
      <c r="Q80">
        <v>743.5</v>
      </c>
      <c r="R80">
        <v>670.1</v>
      </c>
      <c r="S80">
        <v>741.8</v>
      </c>
      <c r="T80">
        <v>719.8</v>
      </c>
      <c r="U80">
        <v>743.1</v>
      </c>
      <c r="V80" s="157">
        <v>714.4</v>
      </c>
      <c r="W80">
        <v>727.6</v>
      </c>
      <c r="X80">
        <v>740.1</v>
      </c>
      <c r="Y80">
        <v>716.1</v>
      </c>
      <c r="Z80">
        <v>743.9</v>
      </c>
      <c r="AA80">
        <v>717.6</v>
      </c>
      <c r="AB80">
        <v>743.7</v>
      </c>
      <c r="AC80" s="157">
        <v>744</v>
      </c>
      <c r="AD80">
        <v>661.6</v>
      </c>
      <c r="AE80" s="234">
        <v>728.47919999999999</v>
      </c>
    </row>
    <row r="81" spans="1:31" x14ac:dyDescent="0.25">
      <c r="A81" t="s">
        <v>1</v>
      </c>
      <c r="B81">
        <v>2</v>
      </c>
      <c r="C81">
        <v>71</v>
      </c>
      <c r="D81">
        <v>738.3</v>
      </c>
      <c r="E81">
        <v>744</v>
      </c>
      <c r="F81" s="6">
        <v>680.6</v>
      </c>
      <c r="G81">
        <v>743.9</v>
      </c>
      <c r="H81">
        <v>709.5</v>
      </c>
      <c r="I81" s="6">
        <v>743.9</v>
      </c>
      <c r="J81" s="6">
        <v>719.8</v>
      </c>
      <c r="K81" s="6">
        <v>737.5</v>
      </c>
      <c r="L81" s="83">
        <v>743.7</v>
      </c>
      <c r="M81" s="6">
        <v>719.6</v>
      </c>
      <c r="N81">
        <v>724.8</v>
      </c>
      <c r="O81" s="6">
        <v>718.1</v>
      </c>
      <c r="P81" s="131">
        <v>743.9</v>
      </c>
      <c r="Q81">
        <v>743.6</v>
      </c>
      <c r="R81">
        <v>670.4</v>
      </c>
      <c r="S81">
        <v>744</v>
      </c>
      <c r="T81">
        <v>719.8</v>
      </c>
      <c r="U81">
        <v>743.9</v>
      </c>
      <c r="V81" s="157">
        <v>717.4</v>
      </c>
      <c r="W81">
        <v>743.1</v>
      </c>
      <c r="X81">
        <v>741.1</v>
      </c>
      <c r="Y81">
        <v>716.1</v>
      </c>
      <c r="Z81">
        <v>743.1</v>
      </c>
      <c r="AA81">
        <v>719.9</v>
      </c>
      <c r="AB81">
        <v>743.8</v>
      </c>
      <c r="AC81" s="157">
        <v>744</v>
      </c>
      <c r="AD81">
        <v>661.9</v>
      </c>
      <c r="AE81" s="234">
        <v>732.92079999999999</v>
      </c>
    </row>
    <row r="82" spans="1:31" x14ac:dyDescent="0.25">
      <c r="A82" t="s">
        <v>1</v>
      </c>
      <c r="B82">
        <v>2</v>
      </c>
      <c r="C82">
        <v>72</v>
      </c>
      <c r="D82">
        <v>744</v>
      </c>
      <c r="E82">
        <v>744</v>
      </c>
      <c r="F82" s="6">
        <v>695.3</v>
      </c>
      <c r="G82">
        <v>744</v>
      </c>
      <c r="H82">
        <v>719.8</v>
      </c>
      <c r="I82" s="6">
        <v>743.9</v>
      </c>
      <c r="J82" s="6">
        <v>719.8</v>
      </c>
      <c r="K82" s="6">
        <v>519.1</v>
      </c>
      <c r="L82" s="83">
        <v>742.7</v>
      </c>
      <c r="M82" s="6">
        <v>719</v>
      </c>
      <c r="N82">
        <v>742.1</v>
      </c>
      <c r="O82" s="6">
        <v>720</v>
      </c>
      <c r="P82" s="131">
        <v>743.7</v>
      </c>
      <c r="Q82">
        <v>87</v>
      </c>
      <c r="R82">
        <v>553.5</v>
      </c>
      <c r="S82">
        <v>743.6</v>
      </c>
      <c r="T82">
        <v>719.7</v>
      </c>
      <c r="U82">
        <v>735.1</v>
      </c>
      <c r="V82" s="157">
        <v>719.5</v>
      </c>
      <c r="W82">
        <v>740.8</v>
      </c>
      <c r="X82">
        <v>741.5</v>
      </c>
      <c r="Y82">
        <v>715.4</v>
      </c>
      <c r="Z82">
        <v>743.9</v>
      </c>
      <c r="AA82">
        <v>719.9</v>
      </c>
      <c r="AB82">
        <v>743.8</v>
      </c>
      <c r="AC82" s="157">
        <v>744</v>
      </c>
      <c r="AD82">
        <v>669.5</v>
      </c>
      <c r="AE82" s="234">
        <v>730.30330000000004</v>
      </c>
    </row>
    <row r="83" spans="1:31" x14ac:dyDescent="0.25">
      <c r="A83" t="s">
        <v>1</v>
      </c>
      <c r="B83">
        <v>2</v>
      </c>
      <c r="C83">
        <v>73</v>
      </c>
      <c r="D83">
        <v>744</v>
      </c>
      <c r="E83">
        <v>744</v>
      </c>
      <c r="F83" s="6">
        <v>695</v>
      </c>
      <c r="G83">
        <v>742.9</v>
      </c>
      <c r="H83">
        <v>719.5</v>
      </c>
      <c r="I83" s="6">
        <v>736.5</v>
      </c>
      <c r="J83" s="6">
        <v>718.9</v>
      </c>
      <c r="K83" s="6">
        <v>737.7</v>
      </c>
      <c r="L83" s="83">
        <v>739.8</v>
      </c>
      <c r="M83" s="6">
        <v>719</v>
      </c>
      <c r="N83">
        <v>693.1</v>
      </c>
      <c r="O83" s="6">
        <v>719.9</v>
      </c>
      <c r="P83" s="131">
        <v>743.9</v>
      </c>
      <c r="Q83">
        <v>743.6</v>
      </c>
      <c r="R83">
        <v>670.6</v>
      </c>
      <c r="S83">
        <v>744</v>
      </c>
      <c r="T83">
        <v>714.6</v>
      </c>
      <c r="U83">
        <v>673.1</v>
      </c>
      <c r="V83" s="157">
        <v>719.7</v>
      </c>
      <c r="W83">
        <v>743.1</v>
      </c>
      <c r="X83">
        <v>741.5</v>
      </c>
      <c r="Y83">
        <v>715</v>
      </c>
      <c r="Z83">
        <v>743.9</v>
      </c>
      <c r="AA83">
        <v>719.9</v>
      </c>
      <c r="AB83">
        <v>743.8</v>
      </c>
      <c r="AC83" s="157">
        <v>744</v>
      </c>
      <c r="AD83">
        <v>671.4</v>
      </c>
      <c r="AE83" s="234">
        <v>727.84559999999999</v>
      </c>
    </row>
    <row r="84" spans="1:31" x14ac:dyDescent="0.25">
      <c r="A84" t="s">
        <v>1</v>
      </c>
      <c r="B84">
        <v>2</v>
      </c>
      <c r="C84">
        <v>74</v>
      </c>
      <c r="D84">
        <v>743.9</v>
      </c>
      <c r="E84">
        <v>743.4</v>
      </c>
      <c r="F84" s="6">
        <v>695.3</v>
      </c>
      <c r="G84">
        <v>744</v>
      </c>
      <c r="H84">
        <v>719.8</v>
      </c>
      <c r="I84" s="6">
        <v>743.9</v>
      </c>
      <c r="J84" s="6">
        <v>719.5</v>
      </c>
      <c r="K84" s="6">
        <v>729.6</v>
      </c>
      <c r="L84" s="83">
        <v>737.3</v>
      </c>
      <c r="M84" s="6">
        <v>719</v>
      </c>
      <c r="N84">
        <v>741.5</v>
      </c>
      <c r="O84" s="6">
        <v>719.9</v>
      </c>
      <c r="P84" s="131">
        <v>744</v>
      </c>
      <c r="Q84">
        <v>730.4</v>
      </c>
      <c r="R84">
        <v>670</v>
      </c>
      <c r="S84">
        <v>744</v>
      </c>
      <c r="T84">
        <v>719</v>
      </c>
      <c r="U84">
        <v>743.9</v>
      </c>
      <c r="V84" s="157">
        <v>719.1</v>
      </c>
      <c r="W84">
        <v>743.2</v>
      </c>
      <c r="X84">
        <v>741.6</v>
      </c>
      <c r="Y84">
        <v>715.3</v>
      </c>
      <c r="Z84">
        <v>743.4</v>
      </c>
      <c r="AA84">
        <v>719.7</v>
      </c>
      <c r="AB84">
        <v>741.7</v>
      </c>
      <c r="AC84" s="157">
        <v>744</v>
      </c>
      <c r="AD84">
        <v>671.3</v>
      </c>
      <c r="AE84" s="234">
        <v>728.34140000000002</v>
      </c>
    </row>
    <row r="85" spans="1:31" x14ac:dyDescent="0.25">
      <c r="A85" t="s">
        <v>1</v>
      </c>
      <c r="B85">
        <v>2</v>
      </c>
      <c r="C85">
        <v>75</v>
      </c>
      <c r="D85">
        <v>743.9</v>
      </c>
      <c r="E85">
        <v>743</v>
      </c>
      <c r="F85" s="6">
        <v>695</v>
      </c>
      <c r="G85">
        <v>743.3</v>
      </c>
      <c r="H85">
        <v>719.7</v>
      </c>
      <c r="I85" s="6">
        <v>743.3</v>
      </c>
      <c r="J85" s="6">
        <v>720</v>
      </c>
      <c r="K85" s="6">
        <v>737.8</v>
      </c>
      <c r="L85" s="83">
        <v>741.9</v>
      </c>
      <c r="M85" s="6">
        <v>719.1</v>
      </c>
      <c r="N85">
        <v>743.7</v>
      </c>
      <c r="O85" s="6">
        <v>719.9</v>
      </c>
      <c r="P85" s="131">
        <v>743.9</v>
      </c>
      <c r="Q85">
        <v>743.6</v>
      </c>
      <c r="R85">
        <v>670.4</v>
      </c>
      <c r="S85">
        <v>743.9</v>
      </c>
      <c r="T85">
        <v>716.9</v>
      </c>
      <c r="U85">
        <v>743.7</v>
      </c>
      <c r="V85" s="157">
        <v>715.6</v>
      </c>
      <c r="W85">
        <v>743.2</v>
      </c>
      <c r="X85">
        <v>741.5</v>
      </c>
      <c r="Y85">
        <v>715.4</v>
      </c>
      <c r="Z85">
        <v>743.9</v>
      </c>
      <c r="AA85">
        <v>719.9</v>
      </c>
      <c r="AB85">
        <v>743.6</v>
      </c>
      <c r="AC85" s="157">
        <v>744</v>
      </c>
      <c r="AD85">
        <v>670.9</v>
      </c>
      <c r="AE85" s="234">
        <v>727.76330000000007</v>
      </c>
    </row>
    <row r="86" spans="1:31" x14ac:dyDescent="0.25">
      <c r="A86" t="s">
        <v>1</v>
      </c>
      <c r="B86">
        <v>2</v>
      </c>
      <c r="C86">
        <v>76</v>
      </c>
      <c r="D86">
        <v>744</v>
      </c>
      <c r="E86">
        <v>742.6</v>
      </c>
      <c r="F86" s="6">
        <v>658.8</v>
      </c>
      <c r="G86">
        <v>743.4</v>
      </c>
      <c r="H86">
        <v>715.6</v>
      </c>
      <c r="I86" s="6">
        <v>741</v>
      </c>
      <c r="J86" s="6">
        <v>719.6</v>
      </c>
      <c r="K86" s="6">
        <v>703.1</v>
      </c>
      <c r="L86" s="83">
        <v>743.7</v>
      </c>
      <c r="M86" s="6">
        <v>719</v>
      </c>
      <c r="N86">
        <v>743.8</v>
      </c>
      <c r="O86" s="6">
        <v>720</v>
      </c>
      <c r="P86" s="131">
        <v>743.9</v>
      </c>
      <c r="Q86">
        <v>743.5</v>
      </c>
      <c r="R86">
        <v>670.6</v>
      </c>
      <c r="S86">
        <v>740.8</v>
      </c>
      <c r="T86">
        <v>719.2</v>
      </c>
      <c r="U86">
        <v>744</v>
      </c>
      <c r="V86" s="157">
        <v>716.4</v>
      </c>
      <c r="W86">
        <v>743.2</v>
      </c>
      <c r="X86">
        <v>740.4</v>
      </c>
      <c r="Y86">
        <v>715.4</v>
      </c>
      <c r="Z86">
        <v>743.3</v>
      </c>
      <c r="AA86">
        <v>720</v>
      </c>
      <c r="AB86">
        <v>743.8</v>
      </c>
      <c r="AC86" s="157">
        <v>743.5</v>
      </c>
      <c r="AD86">
        <v>670.1</v>
      </c>
      <c r="AE86" s="234">
        <v>734.5258</v>
      </c>
    </row>
    <row r="87" spans="1:31" x14ac:dyDescent="0.25">
      <c r="A87" t="s">
        <v>1</v>
      </c>
      <c r="B87">
        <v>2</v>
      </c>
      <c r="C87">
        <v>77</v>
      </c>
      <c r="D87">
        <v>743.7</v>
      </c>
      <c r="E87">
        <v>743.9</v>
      </c>
      <c r="F87" s="6">
        <v>695.5</v>
      </c>
      <c r="G87">
        <v>744</v>
      </c>
      <c r="H87">
        <v>719.8</v>
      </c>
      <c r="I87" s="6">
        <v>742.7</v>
      </c>
      <c r="J87" s="6">
        <v>719.9</v>
      </c>
      <c r="K87" s="6">
        <v>738.5</v>
      </c>
      <c r="L87" s="83">
        <v>743.6</v>
      </c>
      <c r="M87" s="6">
        <v>718.6</v>
      </c>
      <c r="N87">
        <v>744</v>
      </c>
      <c r="O87" s="6">
        <v>720</v>
      </c>
      <c r="P87" s="131">
        <v>744</v>
      </c>
      <c r="Q87">
        <v>743.2</v>
      </c>
      <c r="R87">
        <v>670.6</v>
      </c>
      <c r="S87">
        <v>732.5</v>
      </c>
      <c r="T87">
        <v>714.9</v>
      </c>
      <c r="U87">
        <v>740.6</v>
      </c>
      <c r="V87" s="157">
        <v>584.29999999999995</v>
      </c>
      <c r="W87">
        <v>663.2</v>
      </c>
      <c r="X87">
        <v>722</v>
      </c>
      <c r="Y87">
        <v>714.9</v>
      </c>
      <c r="Z87">
        <v>739.9</v>
      </c>
      <c r="AA87">
        <v>717.8</v>
      </c>
      <c r="AB87">
        <v>743.3</v>
      </c>
      <c r="AC87" s="157">
        <v>743.9</v>
      </c>
      <c r="AD87">
        <v>671.2</v>
      </c>
      <c r="AE87" s="234">
        <v>635.61110000000008</v>
      </c>
    </row>
    <row r="88" spans="1:31" x14ac:dyDescent="0.25">
      <c r="A88" t="s">
        <v>1</v>
      </c>
      <c r="B88">
        <v>2</v>
      </c>
      <c r="C88">
        <v>78</v>
      </c>
      <c r="D88">
        <v>743.9</v>
      </c>
      <c r="E88">
        <v>743.8</v>
      </c>
      <c r="F88" s="6">
        <v>185.4</v>
      </c>
      <c r="G88">
        <v>739.5</v>
      </c>
      <c r="H88">
        <v>719</v>
      </c>
      <c r="I88" s="6">
        <v>739.2</v>
      </c>
      <c r="J88" s="6">
        <v>719.7</v>
      </c>
      <c r="K88" s="6">
        <v>640.79999999999995</v>
      </c>
      <c r="L88" s="83">
        <v>743.2</v>
      </c>
      <c r="M88" s="6">
        <v>719</v>
      </c>
      <c r="N88">
        <v>743.9</v>
      </c>
      <c r="O88" s="6">
        <v>719.9</v>
      </c>
      <c r="P88" s="131">
        <v>743.9</v>
      </c>
      <c r="Q88">
        <v>719.1</v>
      </c>
      <c r="R88">
        <v>666.9</v>
      </c>
      <c r="S88">
        <v>744</v>
      </c>
      <c r="T88">
        <v>719.5</v>
      </c>
      <c r="U88">
        <v>742.7</v>
      </c>
      <c r="V88" s="157">
        <v>717.4</v>
      </c>
      <c r="W88">
        <v>738.8</v>
      </c>
      <c r="X88">
        <v>737.5</v>
      </c>
      <c r="Y88">
        <v>715.4</v>
      </c>
      <c r="Z88">
        <v>743.9</v>
      </c>
      <c r="AA88">
        <v>706.8</v>
      </c>
      <c r="AB88">
        <v>743.8</v>
      </c>
      <c r="AC88" s="157">
        <v>743.9</v>
      </c>
      <c r="AD88">
        <v>670.3</v>
      </c>
      <c r="AE88" s="234">
        <v>732.56090000000006</v>
      </c>
    </row>
    <row r="89" spans="1:31" x14ac:dyDescent="0.25">
      <c r="A89" t="s">
        <v>1</v>
      </c>
      <c r="B89">
        <v>2</v>
      </c>
      <c r="C89">
        <v>79</v>
      </c>
      <c r="D89">
        <v>744</v>
      </c>
      <c r="E89">
        <v>744</v>
      </c>
      <c r="F89" s="6">
        <v>694.7</v>
      </c>
      <c r="G89">
        <v>744</v>
      </c>
      <c r="H89">
        <v>710.7</v>
      </c>
      <c r="I89" s="6">
        <v>743.4</v>
      </c>
      <c r="J89" s="6">
        <v>720</v>
      </c>
      <c r="K89" s="6">
        <v>738.5</v>
      </c>
      <c r="L89" s="83">
        <v>743.7</v>
      </c>
      <c r="M89" s="6">
        <v>719</v>
      </c>
      <c r="N89">
        <v>743.9</v>
      </c>
      <c r="O89" s="6">
        <v>719.9</v>
      </c>
      <c r="P89" s="131">
        <v>742.1</v>
      </c>
      <c r="Q89">
        <v>740.7</v>
      </c>
      <c r="R89">
        <v>580.9</v>
      </c>
      <c r="S89">
        <v>743.6</v>
      </c>
      <c r="T89">
        <v>714.5</v>
      </c>
      <c r="U89">
        <v>733.6</v>
      </c>
      <c r="V89" s="157">
        <v>719.5</v>
      </c>
      <c r="W89">
        <v>686.1</v>
      </c>
      <c r="X89">
        <v>681.4</v>
      </c>
      <c r="Y89">
        <v>715.4</v>
      </c>
      <c r="Z89">
        <v>671.3</v>
      </c>
      <c r="AA89">
        <v>718.7</v>
      </c>
      <c r="AB89">
        <v>743.8</v>
      </c>
      <c r="AC89" s="157">
        <v>743.9</v>
      </c>
      <c r="AD89">
        <v>670</v>
      </c>
      <c r="AE89" s="234">
        <v>734.53809999999999</v>
      </c>
    </row>
    <row r="90" spans="1:31" x14ac:dyDescent="0.25">
      <c r="A90" t="s">
        <v>1</v>
      </c>
      <c r="B90">
        <v>2</v>
      </c>
      <c r="C90">
        <v>80</v>
      </c>
      <c r="D90">
        <v>742.1</v>
      </c>
      <c r="E90">
        <v>741.2</v>
      </c>
      <c r="F90" s="6">
        <v>682.3</v>
      </c>
      <c r="G90">
        <v>744</v>
      </c>
      <c r="H90">
        <v>718.3</v>
      </c>
      <c r="I90" s="6">
        <v>743.9</v>
      </c>
      <c r="J90" s="6">
        <v>719.7</v>
      </c>
      <c r="K90" s="6">
        <v>736.8</v>
      </c>
      <c r="L90" s="83">
        <v>743.7</v>
      </c>
      <c r="M90" s="6">
        <v>719.5</v>
      </c>
      <c r="N90">
        <v>743.8</v>
      </c>
      <c r="O90" s="6">
        <v>720</v>
      </c>
      <c r="P90" s="131">
        <v>744</v>
      </c>
      <c r="Q90">
        <v>741.5</v>
      </c>
      <c r="R90">
        <v>670.2</v>
      </c>
      <c r="S90">
        <v>744</v>
      </c>
      <c r="T90">
        <v>719.5</v>
      </c>
      <c r="U90">
        <v>743.9</v>
      </c>
      <c r="V90" s="157">
        <v>719.3</v>
      </c>
      <c r="W90">
        <v>742.8</v>
      </c>
      <c r="X90">
        <v>740.2</v>
      </c>
      <c r="Y90">
        <v>713.8</v>
      </c>
      <c r="Z90">
        <v>743.1</v>
      </c>
      <c r="AA90">
        <v>719.9</v>
      </c>
      <c r="AB90">
        <v>743.9</v>
      </c>
      <c r="AC90" s="157">
        <v>744</v>
      </c>
      <c r="AD90">
        <v>657.1</v>
      </c>
      <c r="AE90" s="234">
        <v>726.97720000000004</v>
      </c>
    </row>
    <row r="91" spans="1:31" x14ac:dyDescent="0.25">
      <c r="A91" t="s">
        <v>1</v>
      </c>
      <c r="B91">
        <v>2</v>
      </c>
      <c r="C91">
        <v>81</v>
      </c>
      <c r="D91">
        <v>742.1</v>
      </c>
      <c r="E91">
        <v>744</v>
      </c>
      <c r="F91" s="6">
        <v>682.1</v>
      </c>
      <c r="G91">
        <v>744</v>
      </c>
      <c r="H91">
        <v>719.5</v>
      </c>
      <c r="I91" s="6">
        <v>743.9</v>
      </c>
      <c r="J91" s="6">
        <v>718.8</v>
      </c>
      <c r="K91" s="6">
        <v>738.7</v>
      </c>
      <c r="L91" s="83">
        <v>743.7</v>
      </c>
      <c r="M91" s="6">
        <v>719.6</v>
      </c>
      <c r="N91">
        <v>732.3</v>
      </c>
      <c r="O91" s="6">
        <v>719.9</v>
      </c>
      <c r="P91" s="131">
        <v>743.9</v>
      </c>
      <c r="Q91">
        <v>741.6</v>
      </c>
      <c r="R91">
        <v>655.20000000000005</v>
      </c>
      <c r="S91">
        <v>744</v>
      </c>
      <c r="T91">
        <v>715.2</v>
      </c>
      <c r="U91">
        <v>743.9</v>
      </c>
      <c r="V91" s="157">
        <v>697.8</v>
      </c>
      <c r="W91">
        <v>743.2</v>
      </c>
      <c r="X91">
        <v>740.2</v>
      </c>
      <c r="Y91">
        <v>703.3</v>
      </c>
      <c r="Z91">
        <v>743.1</v>
      </c>
      <c r="AA91">
        <v>719.9</v>
      </c>
      <c r="AB91">
        <v>743.9</v>
      </c>
      <c r="AC91" s="157">
        <v>744</v>
      </c>
      <c r="AD91">
        <v>662.1</v>
      </c>
      <c r="AE91" s="234">
        <v>726.1259</v>
      </c>
    </row>
    <row r="92" spans="1:31" x14ac:dyDescent="0.25">
      <c r="A92" t="s">
        <v>1</v>
      </c>
      <c r="B92">
        <v>2</v>
      </c>
      <c r="C92">
        <v>82</v>
      </c>
      <c r="D92">
        <v>738.7</v>
      </c>
      <c r="E92">
        <v>735.8</v>
      </c>
      <c r="F92" s="6">
        <v>682.4</v>
      </c>
      <c r="G92">
        <v>743.1</v>
      </c>
      <c r="H92">
        <v>719.8</v>
      </c>
      <c r="I92" s="6">
        <v>743.8</v>
      </c>
      <c r="J92" s="6">
        <v>719.3</v>
      </c>
      <c r="K92" s="6">
        <v>740.1</v>
      </c>
      <c r="L92" s="83">
        <v>742.8</v>
      </c>
      <c r="M92" s="6">
        <v>619.1</v>
      </c>
      <c r="N92">
        <v>733.8</v>
      </c>
      <c r="O92" s="6">
        <v>220.5</v>
      </c>
      <c r="P92" s="131">
        <v>742.5</v>
      </c>
      <c r="Q92">
        <v>743.2</v>
      </c>
      <c r="R92">
        <v>670.3</v>
      </c>
      <c r="S92">
        <v>743.9</v>
      </c>
      <c r="T92">
        <v>716.7</v>
      </c>
      <c r="U92">
        <v>742.5</v>
      </c>
      <c r="V92" s="157">
        <v>716.6</v>
      </c>
      <c r="W92">
        <v>724.2</v>
      </c>
      <c r="X92">
        <v>739.6</v>
      </c>
      <c r="Y92">
        <v>717.1</v>
      </c>
      <c r="Z92">
        <v>743.7</v>
      </c>
      <c r="AA92">
        <v>719.9</v>
      </c>
      <c r="AB92">
        <v>743.9</v>
      </c>
      <c r="AC92" s="157">
        <v>744</v>
      </c>
      <c r="AD92">
        <v>662.1</v>
      </c>
      <c r="AE92" s="234">
        <v>726.71420000000001</v>
      </c>
    </row>
    <row r="93" spans="1:31" x14ac:dyDescent="0.25">
      <c r="A93" t="s">
        <v>1</v>
      </c>
      <c r="B93">
        <v>2</v>
      </c>
      <c r="C93">
        <v>83</v>
      </c>
      <c r="D93">
        <v>742.1</v>
      </c>
      <c r="E93">
        <v>743.9</v>
      </c>
      <c r="F93" s="6">
        <v>668.5</v>
      </c>
      <c r="G93">
        <v>744</v>
      </c>
      <c r="H93">
        <v>719.8</v>
      </c>
      <c r="I93" s="6">
        <v>743.9</v>
      </c>
      <c r="J93" s="6">
        <v>719.9</v>
      </c>
      <c r="K93" s="6">
        <v>741.1</v>
      </c>
      <c r="L93" s="83">
        <v>743.7</v>
      </c>
      <c r="M93" s="6">
        <v>718.4</v>
      </c>
      <c r="N93">
        <v>735.7</v>
      </c>
      <c r="O93" s="6">
        <v>719.9</v>
      </c>
      <c r="P93" s="131">
        <v>743.7</v>
      </c>
      <c r="Q93">
        <v>741.4</v>
      </c>
      <c r="R93">
        <v>670.6</v>
      </c>
      <c r="S93">
        <v>743.8</v>
      </c>
      <c r="T93">
        <v>715.2</v>
      </c>
      <c r="U93">
        <v>743.9</v>
      </c>
      <c r="V93" s="157">
        <v>716.7</v>
      </c>
      <c r="W93">
        <v>743.3</v>
      </c>
      <c r="X93">
        <v>720.5</v>
      </c>
      <c r="Y93">
        <v>716.1</v>
      </c>
      <c r="Z93">
        <v>742.8</v>
      </c>
      <c r="AA93">
        <v>712.2</v>
      </c>
      <c r="AB93">
        <v>743.9</v>
      </c>
      <c r="AC93" s="157">
        <v>744</v>
      </c>
      <c r="AD93">
        <v>661.9</v>
      </c>
      <c r="AE93" s="234">
        <v>726.63340000000005</v>
      </c>
    </row>
    <row r="94" spans="1:31" x14ac:dyDescent="0.25">
      <c r="A94" t="s">
        <v>1</v>
      </c>
      <c r="B94">
        <v>2</v>
      </c>
      <c r="C94">
        <v>84</v>
      </c>
      <c r="D94">
        <v>742.1</v>
      </c>
      <c r="E94">
        <v>742.5</v>
      </c>
      <c r="F94" s="6">
        <v>289.3</v>
      </c>
      <c r="G94">
        <v>743.9</v>
      </c>
      <c r="H94">
        <v>719.9</v>
      </c>
      <c r="I94" s="6">
        <v>744</v>
      </c>
      <c r="J94" s="6">
        <v>719.1</v>
      </c>
      <c r="K94" s="6">
        <v>740.4</v>
      </c>
      <c r="L94" s="83">
        <v>743.6</v>
      </c>
      <c r="M94" s="6">
        <v>719.5</v>
      </c>
      <c r="N94">
        <v>718</v>
      </c>
      <c r="O94" s="6">
        <v>720</v>
      </c>
      <c r="P94" s="131">
        <v>742.1</v>
      </c>
      <c r="Q94">
        <v>661.4</v>
      </c>
      <c r="R94">
        <v>441.6</v>
      </c>
      <c r="S94">
        <v>744</v>
      </c>
      <c r="T94">
        <v>719.8</v>
      </c>
      <c r="U94">
        <v>743.9</v>
      </c>
      <c r="V94" s="157">
        <v>719.1</v>
      </c>
      <c r="W94">
        <v>743.2</v>
      </c>
      <c r="X94">
        <v>678.9</v>
      </c>
      <c r="Y94">
        <v>716.1</v>
      </c>
      <c r="Z94">
        <v>743.1</v>
      </c>
      <c r="AA94">
        <v>719.9</v>
      </c>
      <c r="AB94">
        <v>743.9</v>
      </c>
      <c r="AC94" s="157">
        <v>744</v>
      </c>
      <c r="AD94">
        <v>661</v>
      </c>
      <c r="AE94" s="234">
        <v>721.18610000000001</v>
      </c>
    </row>
    <row r="95" spans="1:31" x14ac:dyDescent="0.25">
      <c r="A95" t="s">
        <v>1</v>
      </c>
      <c r="B95">
        <v>2</v>
      </c>
      <c r="C95">
        <v>85</v>
      </c>
      <c r="D95">
        <v>743</v>
      </c>
      <c r="E95">
        <v>743.9</v>
      </c>
      <c r="F95" s="6">
        <v>682.3</v>
      </c>
      <c r="G95">
        <v>110.9</v>
      </c>
      <c r="H95">
        <v>678.2</v>
      </c>
      <c r="I95" s="6">
        <v>743.6</v>
      </c>
      <c r="J95" s="6">
        <v>719.8</v>
      </c>
      <c r="K95" s="6">
        <v>737.8</v>
      </c>
      <c r="L95" s="83">
        <v>742.7</v>
      </c>
      <c r="M95" s="6">
        <v>719.6</v>
      </c>
      <c r="N95">
        <v>743.8</v>
      </c>
      <c r="O95" s="6">
        <v>720</v>
      </c>
      <c r="P95" s="131">
        <v>733.8</v>
      </c>
      <c r="Q95">
        <v>695.9</v>
      </c>
      <c r="R95">
        <v>417.5</v>
      </c>
      <c r="S95">
        <v>743.9</v>
      </c>
      <c r="T95">
        <v>719.5</v>
      </c>
      <c r="U95">
        <v>744</v>
      </c>
      <c r="V95" s="157">
        <v>508.1</v>
      </c>
      <c r="W95">
        <v>492.6</v>
      </c>
      <c r="X95">
        <v>740.3</v>
      </c>
      <c r="Y95">
        <v>712.6</v>
      </c>
      <c r="Z95">
        <v>743.7</v>
      </c>
      <c r="AA95">
        <v>719.3</v>
      </c>
      <c r="AB95">
        <v>743.9</v>
      </c>
      <c r="AC95" s="157">
        <v>744</v>
      </c>
      <c r="AD95">
        <v>661.2</v>
      </c>
      <c r="AE95" s="234">
        <v>721.9</v>
      </c>
    </row>
    <row r="96" spans="1:31" x14ac:dyDescent="0.25">
      <c r="A96" t="s">
        <v>1</v>
      </c>
      <c r="B96">
        <v>2</v>
      </c>
      <c r="C96">
        <v>86</v>
      </c>
      <c r="D96">
        <v>742.1</v>
      </c>
      <c r="E96">
        <v>743.6</v>
      </c>
      <c r="F96" s="6">
        <v>681.5</v>
      </c>
      <c r="G96">
        <v>744</v>
      </c>
      <c r="H96">
        <v>719.8</v>
      </c>
      <c r="I96" s="6">
        <v>744</v>
      </c>
      <c r="J96" s="6">
        <v>719.9</v>
      </c>
      <c r="K96" s="6">
        <v>740.2</v>
      </c>
      <c r="L96" s="83">
        <v>743.7</v>
      </c>
      <c r="M96" s="6">
        <v>719.7</v>
      </c>
      <c r="N96">
        <v>594.70000000000005</v>
      </c>
      <c r="O96" s="6">
        <v>720</v>
      </c>
      <c r="P96" s="131">
        <v>744</v>
      </c>
      <c r="Q96">
        <v>740.5</v>
      </c>
      <c r="R96">
        <v>628.5</v>
      </c>
      <c r="S96">
        <v>744</v>
      </c>
      <c r="T96">
        <v>719.7</v>
      </c>
      <c r="U96">
        <v>744</v>
      </c>
      <c r="V96" s="157">
        <v>713.7</v>
      </c>
      <c r="W96">
        <v>742</v>
      </c>
      <c r="X96">
        <v>738.4</v>
      </c>
      <c r="Y96">
        <v>716.1</v>
      </c>
      <c r="Z96">
        <v>743.1</v>
      </c>
      <c r="AA96">
        <v>717.4</v>
      </c>
      <c r="AB96">
        <v>741.2</v>
      </c>
      <c r="AC96" s="157">
        <v>743.6</v>
      </c>
      <c r="AD96">
        <v>662.4</v>
      </c>
      <c r="AE96" s="234">
        <v>725.06360000000006</v>
      </c>
    </row>
    <row r="97" spans="1:31" x14ac:dyDescent="0.25">
      <c r="A97" t="s">
        <v>1</v>
      </c>
      <c r="B97">
        <v>2</v>
      </c>
      <c r="C97">
        <v>87</v>
      </c>
      <c r="D97">
        <v>742.1</v>
      </c>
      <c r="E97">
        <v>741.1</v>
      </c>
      <c r="F97" s="6">
        <v>682.3</v>
      </c>
      <c r="G97">
        <v>741.7</v>
      </c>
      <c r="H97">
        <v>709.5</v>
      </c>
      <c r="I97" s="6">
        <v>743.9</v>
      </c>
      <c r="J97" s="6">
        <v>718.1</v>
      </c>
      <c r="K97" s="6">
        <v>741.1</v>
      </c>
      <c r="L97" s="83">
        <v>743.4</v>
      </c>
      <c r="M97" s="6">
        <v>719</v>
      </c>
      <c r="N97">
        <v>712.9</v>
      </c>
      <c r="O97" s="6">
        <v>719.5</v>
      </c>
      <c r="P97" s="131">
        <v>743.9</v>
      </c>
      <c r="Q97">
        <v>741.5</v>
      </c>
      <c r="R97">
        <v>670.2</v>
      </c>
      <c r="S97">
        <v>744</v>
      </c>
      <c r="T97">
        <v>687.3</v>
      </c>
      <c r="U97">
        <v>743.8</v>
      </c>
      <c r="V97" s="157">
        <v>719.4</v>
      </c>
      <c r="W97">
        <v>743.2</v>
      </c>
      <c r="X97">
        <v>740.5</v>
      </c>
      <c r="Y97">
        <v>716.2</v>
      </c>
      <c r="Z97">
        <v>743.7</v>
      </c>
      <c r="AA97">
        <v>719.9</v>
      </c>
      <c r="AB97">
        <v>743.8</v>
      </c>
      <c r="AC97" s="157">
        <v>743.9</v>
      </c>
      <c r="AD97">
        <v>662.2</v>
      </c>
      <c r="AE97" s="234">
        <v>725.23860000000002</v>
      </c>
    </row>
    <row r="98" spans="1:31" x14ac:dyDescent="0.25">
      <c r="A98" t="s">
        <v>1</v>
      </c>
      <c r="B98">
        <v>2</v>
      </c>
      <c r="C98">
        <v>88</v>
      </c>
      <c r="D98">
        <v>731.8</v>
      </c>
      <c r="E98">
        <v>742.8</v>
      </c>
      <c r="F98" s="6">
        <v>682.7</v>
      </c>
      <c r="G98">
        <v>743.9</v>
      </c>
      <c r="H98">
        <v>719.8</v>
      </c>
      <c r="I98" s="6">
        <v>743.9</v>
      </c>
      <c r="J98" s="6">
        <v>719.9</v>
      </c>
      <c r="K98" s="6">
        <v>740.4</v>
      </c>
      <c r="L98" s="83">
        <v>743.7</v>
      </c>
      <c r="M98" s="6">
        <v>719.7</v>
      </c>
      <c r="N98">
        <v>739.3</v>
      </c>
      <c r="O98" s="6">
        <v>719.9</v>
      </c>
      <c r="P98" s="131">
        <v>743.7</v>
      </c>
      <c r="Q98">
        <v>737.9</v>
      </c>
      <c r="R98">
        <v>670.2</v>
      </c>
      <c r="S98">
        <v>744</v>
      </c>
      <c r="T98">
        <v>718.8</v>
      </c>
      <c r="U98">
        <v>744</v>
      </c>
      <c r="V98" s="157">
        <v>717.3</v>
      </c>
      <c r="W98">
        <v>743.3</v>
      </c>
      <c r="X98">
        <v>740.7</v>
      </c>
      <c r="Y98">
        <v>716.1</v>
      </c>
      <c r="Z98">
        <v>743.1</v>
      </c>
      <c r="AA98">
        <v>720</v>
      </c>
      <c r="AB98">
        <v>743.2</v>
      </c>
      <c r="AC98" s="157">
        <v>742.1</v>
      </c>
      <c r="AD98">
        <v>662.4</v>
      </c>
      <c r="AE98" s="236">
        <f>AVERAGE(AE95:AE97,AE99:AE101)-369.398+369.398</f>
        <v>725.34073333333345</v>
      </c>
    </row>
    <row r="99" spans="1:31" x14ac:dyDescent="0.25">
      <c r="A99" t="s">
        <v>1</v>
      </c>
      <c r="B99">
        <v>2</v>
      </c>
      <c r="C99">
        <v>89</v>
      </c>
      <c r="D99">
        <v>742.1</v>
      </c>
      <c r="E99">
        <v>744</v>
      </c>
      <c r="F99" s="6">
        <v>681.8</v>
      </c>
      <c r="G99">
        <v>741.8</v>
      </c>
      <c r="H99">
        <v>718.3</v>
      </c>
      <c r="I99" s="6">
        <v>738.9</v>
      </c>
      <c r="J99" s="6">
        <v>719.9</v>
      </c>
      <c r="K99" s="6">
        <v>702.3</v>
      </c>
      <c r="L99" s="83">
        <v>721.1</v>
      </c>
      <c r="M99" s="6">
        <v>719.7</v>
      </c>
      <c r="N99">
        <v>742.1</v>
      </c>
      <c r="O99" s="6">
        <v>719.9</v>
      </c>
      <c r="P99" s="131">
        <v>420</v>
      </c>
      <c r="Q99">
        <v>23.5</v>
      </c>
      <c r="R99">
        <v>100.9</v>
      </c>
      <c r="S99">
        <v>452.9</v>
      </c>
      <c r="T99">
        <v>418.9</v>
      </c>
      <c r="U99">
        <v>408.1</v>
      </c>
      <c r="V99" s="157">
        <v>716.7</v>
      </c>
      <c r="W99">
        <v>743.3</v>
      </c>
      <c r="X99">
        <v>739.3</v>
      </c>
      <c r="Y99">
        <v>716.1</v>
      </c>
      <c r="Z99">
        <v>743.1</v>
      </c>
      <c r="AA99">
        <v>717.2</v>
      </c>
      <c r="AB99">
        <v>741.1</v>
      </c>
      <c r="AC99" s="157">
        <v>744</v>
      </c>
      <c r="AD99">
        <v>662.1</v>
      </c>
      <c r="AE99" s="234">
        <v>726.90250000000003</v>
      </c>
    </row>
    <row r="100" spans="1:31" x14ac:dyDescent="0.25">
      <c r="A100" t="s">
        <v>1</v>
      </c>
      <c r="B100">
        <v>2</v>
      </c>
      <c r="C100">
        <v>90</v>
      </c>
      <c r="D100">
        <v>742.1</v>
      </c>
      <c r="E100">
        <v>740.6</v>
      </c>
      <c r="F100" s="6">
        <v>682.6</v>
      </c>
      <c r="G100">
        <v>744</v>
      </c>
      <c r="H100">
        <v>719.9</v>
      </c>
      <c r="I100" s="6">
        <v>744</v>
      </c>
      <c r="J100" s="6">
        <v>719.9</v>
      </c>
      <c r="K100" s="6">
        <v>739.8</v>
      </c>
      <c r="L100" s="83">
        <v>742.3</v>
      </c>
      <c r="M100" s="6">
        <v>718.1</v>
      </c>
      <c r="N100">
        <v>743.7</v>
      </c>
      <c r="O100" s="6">
        <v>720</v>
      </c>
      <c r="P100" s="131">
        <v>743.9</v>
      </c>
      <c r="Q100">
        <v>739.4</v>
      </c>
      <c r="R100">
        <v>669.9</v>
      </c>
      <c r="S100">
        <v>744</v>
      </c>
      <c r="T100">
        <v>719.1</v>
      </c>
      <c r="U100">
        <v>743</v>
      </c>
      <c r="V100" s="157">
        <v>719.6</v>
      </c>
      <c r="W100">
        <v>743.3</v>
      </c>
      <c r="X100">
        <v>740.1</v>
      </c>
      <c r="Y100">
        <v>716.1</v>
      </c>
      <c r="Z100">
        <v>743.1</v>
      </c>
      <c r="AA100">
        <v>720</v>
      </c>
      <c r="AB100">
        <v>743.1</v>
      </c>
      <c r="AC100" s="157">
        <v>742.1</v>
      </c>
      <c r="AD100">
        <v>660.6</v>
      </c>
      <c r="AE100" s="234">
        <v>726.1191</v>
      </c>
    </row>
    <row r="101" spans="1:31" x14ac:dyDescent="0.25">
      <c r="A101" t="s">
        <v>1</v>
      </c>
      <c r="B101">
        <v>2</v>
      </c>
      <c r="C101">
        <v>91</v>
      </c>
      <c r="D101">
        <v>742.1</v>
      </c>
      <c r="E101">
        <v>743.3</v>
      </c>
      <c r="F101" s="6">
        <v>682.4</v>
      </c>
      <c r="G101">
        <v>743.9</v>
      </c>
      <c r="H101">
        <v>719.8</v>
      </c>
      <c r="I101" s="6">
        <v>743.9</v>
      </c>
      <c r="J101" s="6">
        <v>719.4</v>
      </c>
      <c r="K101" s="6">
        <v>732.7</v>
      </c>
      <c r="L101" s="83">
        <v>743.4</v>
      </c>
      <c r="M101" s="6">
        <v>719.6</v>
      </c>
      <c r="N101">
        <v>738.5</v>
      </c>
      <c r="O101" s="6">
        <v>696.6</v>
      </c>
      <c r="P101" s="131">
        <v>739.8</v>
      </c>
      <c r="Q101">
        <v>743.7</v>
      </c>
      <c r="R101">
        <v>656.5</v>
      </c>
      <c r="S101">
        <v>744</v>
      </c>
      <c r="T101">
        <v>719.8</v>
      </c>
      <c r="U101">
        <v>743.2</v>
      </c>
      <c r="V101" s="157">
        <v>718.3</v>
      </c>
      <c r="W101">
        <v>743.3</v>
      </c>
      <c r="X101">
        <v>740.3</v>
      </c>
      <c r="Y101">
        <v>717.1</v>
      </c>
      <c r="Z101">
        <v>738.9</v>
      </c>
      <c r="AA101">
        <v>719.9</v>
      </c>
      <c r="AB101">
        <v>743.8</v>
      </c>
      <c r="AC101" s="157">
        <v>743.9</v>
      </c>
      <c r="AD101">
        <v>662.4</v>
      </c>
      <c r="AE101" s="234">
        <v>726.82060000000001</v>
      </c>
    </row>
    <row r="102" spans="1:31" x14ac:dyDescent="0.25">
      <c r="A102" t="s">
        <v>1</v>
      </c>
      <c r="B102">
        <v>2</v>
      </c>
      <c r="C102">
        <v>92</v>
      </c>
      <c r="D102">
        <v>742.1</v>
      </c>
      <c r="E102">
        <v>743.9</v>
      </c>
      <c r="F102" s="6">
        <v>682.2</v>
      </c>
      <c r="G102">
        <v>741.1</v>
      </c>
      <c r="H102">
        <v>719.8</v>
      </c>
      <c r="I102" s="6">
        <v>743.9</v>
      </c>
      <c r="J102" s="6">
        <v>719.9</v>
      </c>
      <c r="K102" s="6">
        <v>741.1</v>
      </c>
      <c r="L102" s="83">
        <v>743.7</v>
      </c>
      <c r="M102" s="6">
        <v>718.5</v>
      </c>
      <c r="N102">
        <v>672.8</v>
      </c>
      <c r="O102" s="6">
        <v>681</v>
      </c>
      <c r="P102" s="131">
        <v>740.1</v>
      </c>
      <c r="Q102">
        <v>743.7</v>
      </c>
      <c r="R102">
        <v>670.4</v>
      </c>
      <c r="S102">
        <v>744</v>
      </c>
      <c r="T102">
        <v>719</v>
      </c>
      <c r="U102">
        <v>743.9</v>
      </c>
      <c r="V102" s="157">
        <v>719.6</v>
      </c>
      <c r="W102">
        <v>741.1</v>
      </c>
      <c r="X102">
        <v>738.2</v>
      </c>
      <c r="Y102">
        <v>717.1</v>
      </c>
      <c r="Z102">
        <v>743.1</v>
      </c>
      <c r="AA102">
        <v>720</v>
      </c>
      <c r="AB102">
        <v>743.4</v>
      </c>
      <c r="AC102" s="157">
        <v>742.8</v>
      </c>
      <c r="AD102">
        <v>661.9</v>
      </c>
      <c r="AE102" s="234">
        <v>726.35640000000001</v>
      </c>
    </row>
    <row r="103" spans="1:31" x14ac:dyDescent="0.25">
      <c r="A103" t="s">
        <v>1</v>
      </c>
      <c r="B103">
        <v>2</v>
      </c>
      <c r="C103">
        <v>93</v>
      </c>
      <c r="D103">
        <v>731.2</v>
      </c>
      <c r="E103">
        <v>740.4</v>
      </c>
      <c r="F103" s="6">
        <v>682.2</v>
      </c>
      <c r="G103">
        <v>743.9</v>
      </c>
      <c r="H103">
        <v>719.8</v>
      </c>
      <c r="I103" s="6">
        <v>743.9</v>
      </c>
      <c r="J103" s="6">
        <v>719.9</v>
      </c>
      <c r="K103" s="6">
        <v>740</v>
      </c>
      <c r="L103" s="83">
        <v>711</v>
      </c>
      <c r="M103" s="6">
        <v>712.6</v>
      </c>
      <c r="N103">
        <v>727.8</v>
      </c>
      <c r="O103" s="6">
        <v>719.9</v>
      </c>
      <c r="P103" s="131">
        <v>741.3</v>
      </c>
      <c r="Q103">
        <v>743.6</v>
      </c>
      <c r="R103">
        <v>670.2</v>
      </c>
      <c r="S103">
        <v>744</v>
      </c>
      <c r="T103">
        <v>718.6</v>
      </c>
      <c r="U103">
        <v>736.3</v>
      </c>
      <c r="V103" s="157">
        <v>699.4</v>
      </c>
      <c r="W103">
        <v>727.5</v>
      </c>
      <c r="X103">
        <v>734</v>
      </c>
      <c r="Y103">
        <v>705.1</v>
      </c>
      <c r="Z103">
        <v>743.7</v>
      </c>
      <c r="AA103">
        <v>719.9</v>
      </c>
      <c r="AB103">
        <v>743.4</v>
      </c>
      <c r="AC103" s="157">
        <v>743.9</v>
      </c>
      <c r="AD103">
        <v>661.7</v>
      </c>
      <c r="AE103" s="234">
        <v>726.70890000000009</v>
      </c>
    </row>
    <row r="104" spans="1:31" x14ac:dyDescent="0.25">
      <c r="A104" t="s">
        <v>1</v>
      </c>
      <c r="B104">
        <v>2</v>
      </c>
      <c r="C104">
        <v>94</v>
      </c>
      <c r="D104">
        <v>740.6</v>
      </c>
      <c r="E104">
        <v>744</v>
      </c>
      <c r="F104" s="6">
        <v>681.9</v>
      </c>
      <c r="G104">
        <v>744</v>
      </c>
      <c r="H104">
        <v>719.8</v>
      </c>
      <c r="I104" s="6">
        <v>743.9</v>
      </c>
      <c r="J104" s="6">
        <v>719.9</v>
      </c>
      <c r="K104" s="6">
        <v>739.2</v>
      </c>
      <c r="L104" s="83">
        <v>743.7</v>
      </c>
      <c r="M104" s="6">
        <v>719.7</v>
      </c>
      <c r="N104">
        <v>743.8</v>
      </c>
      <c r="O104" s="6">
        <v>719.9</v>
      </c>
      <c r="P104" s="131">
        <v>742.7</v>
      </c>
      <c r="Q104">
        <v>743.7</v>
      </c>
      <c r="R104">
        <v>665.8</v>
      </c>
      <c r="S104">
        <v>744</v>
      </c>
      <c r="T104">
        <v>719.1</v>
      </c>
      <c r="U104">
        <v>743.9</v>
      </c>
      <c r="V104" s="157">
        <v>719.6</v>
      </c>
      <c r="W104">
        <v>714.7</v>
      </c>
      <c r="X104">
        <v>740.2</v>
      </c>
      <c r="Y104">
        <v>717</v>
      </c>
      <c r="Z104">
        <v>741.8</v>
      </c>
      <c r="AA104">
        <v>719.9</v>
      </c>
      <c r="AB104">
        <v>743.9</v>
      </c>
      <c r="AC104" s="157">
        <v>744</v>
      </c>
      <c r="AD104">
        <v>661.9</v>
      </c>
      <c r="AE104" s="234">
        <v>730.93140000000005</v>
      </c>
    </row>
    <row r="105" spans="1:31" x14ac:dyDescent="0.25">
      <c r="A105" t="s">
        <v>1</v>
      </c>
      <c r="B105">
        <v>2</v>
      </c>
      <c r="C105">
        <v>95</v>
      </c>
      <c r="D105">
        <v>742.1</v>
      </c>
      <c r="E105">
        <v>742.5</v>
      </c>
      <c r="F105" s="6">
        <v>682.1</v>
      </c>
      <c r="G105">
        <v>743</v>
      </c>
      <c r="H105">
        <v>719.6</v>
      </c>
      <c r="I105" s="6">
        <v>743.9</v>
      </c>
      <c r="J105" s="6">
        <v>719.9</v>
      </c>
      <c r="K105" s="6">
        <v>741.3</v>
      </c>
      <c r="L105" s="83">
        <v>743.5</v>
      </c>
      <c r="M105" s="6">
        <v>716.2</v>
      </c>
      <c r="N105">
        <v>724.8</v>
      </c>
      <c r="O105" s="6">
        <v>717.7</v>
      </c>
      <c r="P105" s="131">
        <v>741.2</v>
      </c>
      <c r="Q105">
        <v>743.7</v>
      </c>
      <c r="R105">
        <v>670.5</v>
      </c>
      <c r="S105">
        <v>743.9</v>
      </c>
      <c r="T105">
        <v>699.1</v>
      </c>
      <c r="U105">
        <v>674.9</v>
      </c>
      <c r="V105" s="157">
        <v>716.5</v>
      </c>
      <c r="W105">
        <v>731.4</v>
      </c>
      <c r="X105">
        <v>739.5</v>
      </c>
      <c r="Y105">
        <v>716.1</v>
      </c>
      <c r="Z105">
        <v>740.8</v>
      </c>
      <c r="AA105">
        <v>719.9</v>
      </c>
      <c r="AB105">
        <v>529.6</v>
      </c>
      <c r="AC105" s="157">
        <v>743.5</v>
      </c>
      <c r="AD105">
        <v>661.6</v>
      </c>
      <c r="AE105" s="234">
        <v>730.20670000000007</v>
      </c>
    </row>
    <row r="106" spans="1:31" x14ac:dyDescent="0.25">
      <c r="A106" t="s">
        <v>1</v>
      </c>
      <c r="B106">
        <v>2</v>
      </c>
      <c r="C106">
        <v>96</v>
      </c>
      <c r="D106">
        <v>742.1</v>
      </c>
      <c r="E106">
        <v>743.9</v>
      </c>
      <c r="F106" s="6">
        <v>682</v>
      </c>
      <c r="G106">
        <v>744</v>
      </c>
      <c r="H106">
        <v>719.6</v>
      </c>
      <c r="I106" s="6">
        <v>742.1</v>
      </c>
      <c r="J106" s="6">
        <v>719.9</v>
      </c>
      <c r="K106" s="6">
        <v>710.1</v>
      </c>
      <c r="L106" s="83">
        <v>743.7</v>
      </c>
      <c r="M106" s="6">
        <v>719.6</v>
      </c>
      <c r="N106">
        <v>743.8</v>
      </c>
      <c r="O106" s="6">
        <v>719.9</v>
      </c>
      <c r="P106" s="131">
        <v>737.5</v>
      </c>
      <c r="Q106">
        <v>743.8</v>
      </c>
      <c r="R106">
        <v>670.4</v>
      </c>
      <c r="S106">
        <v>744</v>
      </c>
      <c r="T106">
        <v>718.8</v>
      </c>
      <c r="U106">
        <v>743.8</v>
      </c>
      <c r="V106" s="157">
        <v>718.4</v>
      </c>
      <c r="W106">
        <v>743.2</v>
      </c>
      <c r="X106">
        <v>739.7</v>
      </c>
      <c r="Y106">
        <v>563.9</v>
      </c>
      <c r="Z106">
        <v>742.3</v>
      </c>
      <c r="AA106">
        <v>720</v>
      </c>
      <c r="AB106">
        <v>742.2</v>
      </c>
      <c r="AC106" s="157">
        <v>744</v>
      </c>
      <c r="AD106">
        <v>660.8</v>
      </c>
      <c r="AE106" s="234">
        <v>732.03920000000005</v>
      </c>
    </row>
    <row r="107" spans="1:31" x14ac:dyDescent="0.25">
      <c r="A107" t="s">
        <v>1</v>
      </c>
      <c r="B107">
        <v>2</v>
      </c>
      <c r="C107">
        <v>97</v>
      </c>
      <c r="D107">
        <v>742.1</v>
      </c>
      <c r="E107">
        <v>743.9</v>
      </c>
      <c r="F107" s="6">
        <v>682.3</v>
      </c>
      <c r="G107">
        <v>744</v>
      </c>
      <c r="H107">
        <v>719.5</v>
      </c>
      <c r="I107" s="6">
        <v>743.9</v>
      </c>
      <c r="J107" s="6">
        <v>719.8</v>
      </c>
      <c r="K107" s="6">
        <v>741.1</v>
      </c>
      <c r="L107" s="83">
        <v>743.7</v>
      </c>
      <c r="M107" s="6">
        <v>719.5</v>
      </c>
      <c r="N107">
        <v>725</v>
      </c>
      <c r="O107" s="6">
        <v>717.9</v>
      </c>
      <c r="P107" s="131">
        <v>743.9</v>
      </c>
      <c r="Q107">
        <v>743.5</v>
      </c>
      <c r="R107">
        <v>670.3</v>
      </c>
      <c r="S107">
        <v>743.9</v>
      </c>
      <c r="T107">
        <v>718.9</v>
      </c>
      <c r="U107">
        <v>743.9</v>
      </c>
      <c r="V107" s="157">
        <v>705.2</v>
      </c>
      <c r="W107">
        <v>736.8</v>
      </c>
      <c r="X107">
        <v>740.2</v>
      </c>
      <c r="Y107">
        <v>716.1</v>
      </c>
      <c r="Z107">
        <v>743.8</v>
      </c>
      <c r="AA107">
        <v>720</v>
      </c>
      <c r="AB107">
        <v>743.8</v>
      </c>
      <c r="AC107" s="157">
        <v>744</v>
      </c>
      <c r="AD107">
        <v>661.7</v>
      </c>
      <c r="AE107" s="234">
        <v>723.2867</v>
      </c>
    </row>
    <row r="108" spans="1:31" x14ac:dyDescent="0.25">
      <c r="A108" t="s">
        <v>1</v>
      </c>
      <c r="B108">
        <v>2</v>
      </c>
      <c r="C108">
        <v>98</v>
      </c>
      <c r="D108">
        <v>742.1</v>
      </c>
      <c r="E108">
        <v>743.9</v>
      </c>
      <c r="F108" s="6">
        <v>659.5</v>
      </c>
      <c r="G108">
        <v>737.3</v>
      </c>
      <c r="H108">
        <v>719.7</v>
      </c>
      <c r="I108" s="6">
        <v>743.9</v>
      </c>
      <c r="J108" s="6">
        <v>719.7</v>
      </c>
      <c r="K108" s="6">
        <v>741.2</v>
      </c>
      <c r="L108" s="83">
        <v>743</v>
      </c>
      <c r="M108" s="6">
        <v>719.6</v>
      </c>
      <c r="N108">
        <v>742.4</v>
      </c>
      <c r="O108" s="6">
        <v>717.2</v>
      </c>
      <c r="P108" s="131">
        <v>744</v>
      </c>
      <c r="Q108">
        <v>742.4</v>
      </c>
      <c r="R108">
        <v>670.1</v>
      </c>
      <c r="S108">
        <v>744</v>
      </c>
      <c r="T108">
        <v>719.4</v>
      </c>
      <c r="U108">
        <v>742.9</v>
      </c>
      <c r="V108" s="157">
        <v>719.3</v>
      </c>
      <c r="W108">
        <v>742.5</v>
      </c>
      <c r="X108">
        <v>739.6</v>
      </c>
      <c r="Y108">
        <v>715.5</v>
      </c>
      <c r="Z108">
        <v>743.8</v>
      </c>
      <c r="AA108">
        <v>720</v>
      </c>
      <c r="AB108">
        <v>743.8</v>
      </c>
      <c r="AC108" s="157">
        <v>743.6</v>
      </c>
      <c r="AD108">
        <v>661.7</v>
      </c>
      <c r="AE108" s="234">
        <v>731.44450000000006</v>
      </c>
    </row>
    <row r="109" spans="1:31" x14ac:dyDescent="0.25">
      <c r="A109" t="s">
        <v>1</v>
      </c>
      <c r="B109">
        <v>2</v>
      </c>
      <c r="C109">
        <v>99</v>
      </c>
      <c r="D109">
        <v>742.1</v>
      </c>
      <c r="E109">
        <v>743.9</v>
      </c>
      <c r="F109" s="6">
        <v>681.7</v>
      </c>
      <c r="G109">
        <v>743.9</v>
      </c>
      <c r="H109">
        <v>719.6</v>
      </c>
      <c r="I109" s="6">
        <v>743.9</v>
      </c>
      <c r="J109" s="6">
        <v>719.7</v>
      </c>
      <c r="K109" s="6">
        <v>741.1</v>
      </c>
      <c r="L109" s="83">
        <v>743.7</v>
      </c>
      <c r="M109" s="6">
        <v>718.2</v>
      </c>
      <c r="N109">
        <v>715</v>
      </c>
      <c r="O109" s="6">
        <v>717</v>
      </c>
      <c r="P109" s="131">
        <v>744</v>
      </c>
      <c r="Q109">
        <v>743.3</v>
      </c>
      <c r="R109">
        <v>670.3</v>
      </c>
      <c r="S109">
        <v>742.5</v>
      </c>
      <c r="T109">
        <v>719.7</v>
      </c>
      <c r="U109">
        <v>743.9</v>
      </c>
      <c r="V109" s="157">
        <v>719.6</v>
      </c>
      <c r="W109">
        <v>743.4</v>
      </c>
      <c r="X109">
        <v>740.2</v>
      </c>
      <c r="Y109">
        <v>717.1</v>
      </c>
      <c r="Z109">
        <v>742.9</v>
      </c>
      <c r="AA109">
        <v>719.9</v>
      </c>
      <c r="AB109">
        <v>743.9</v>
      </c>
      <c r="AC109" s="157">
        <v>735.4</v>
      </c>
      <c r="AD109">
        <v>661.7</v>
      </c>
      <c r="AE109" s="234">
        <v>733.34580000000005</v>
      </c>
    </row>
    <row r="110" spans="1:31" x14ac:dyDescent="0.25">
      <c r="A110" t="s">
        <v>1</v>
      </c>
      <c r="B110">
        <v>2</v>
      </c>
      <c r="C110">
        <v>100</v>
      </c>
      <c r="D110">
        <v>742</v>
      </c>
      <c r="E110">
        <v>744</v>
      </c>
      <c r="F110" s="6">
        <v>680.4</v>
      </c>
      <c r="G110">
        <v>743.2</v>
      </c>
      <c r="H110">
        <v>719.7</v>
      </c>
      <c r="I110" s="6">
        <v>743.8</v>
      </c>
      <c r="J110" s="6">
        <v>713.9</v>
      </c>
      <c r="K110" s="6">
        <v>741.1</v>
      </c>
      <c r="L110" s="83">
        <v>743.7</v>
      </c>
      <c r="M110" s="6">
        <v>715.6</v>
      </c>
      <c r="N110">
        <v>737.6</v>
      </c>
      <c r="O110" s="6">
        <v>718</v>
      </c>
      <c r="P110" s="131">
        <v>743.9</v>
      </c>
      <c r="Q110">
        <v>743.4</v>
      </c>
      <c r="R110">
        <v>656.2</v>
      </c>
      <c r="S110">
        <v>744</v>
      </c>
      <c r="T110">
        <v>718.8</v>
      </c>
      <c r="U110">
        <v>743.9</v>
      </c>
      <c r="V110" s="157">
        <v>718.1</v>
      </c>
      <c r="W110">
        <v>743.4</v>
      </c>
      <c r="X110">
        <v>740</v>
      </c>
      <c r="Y110">
        <v>717.1</v>
      </c>
      <c r="Z110">
        <v>743.1</v>
      </c>
      <c r="AA110">
        <v>720</v>
      </c>
      <c r="AB110">
        <v>743.9</v>
      </c>
      <c r="AC110" s="157">
        <v>744</v>
      </c>
      <c r="AD110">
        <v>660.8</v>
      </c>
      <c r="AE110" s="234">
        <v>730.33609999999999</v>
      </c>
    </row>
    <row r="111" spans="1:31" x14ac:dyDescent="0.25">
      <c r="A111" t="s">
        <v>1</v>
      </c>
      <c r="B111">
        <v>2</v>
      </c>
      <c r="C111">
        <v>101</v>
      </c>
      <c r="D111">
        <v>741.9</v>
      </c>
      <c r="E111">
        <v>727.2</v>
      </c>
      <c r="F111" s="6">
        <v>680.1</v>
      </c>
      <c r="G111">
        <v>739.2</v>
      </c>
      <c r="H111">
        <v>709.4</v>
      </c>
      <c r="I111" s="6">
        <v>743.9</v>
      </c>
      <c r="J111" s="6">
        <v>718.5</v>
      </c>
      <c r="K111" s="6">
        <v>741.2</v>
      </c>
      <c r="L111" s="83">
        <v>743.7</v>
      </c>
      <c r="M111" s="6">
        <v>719.4</v>
      </c>
      <c r="N111">
        <v>743.7</v>
      </c>
      <c r="O111" s="6">
        <v>717.7</v>
      </c>
      <c r="P111" s="131">
        <v>743.9</v>
      </c>
      <c r="Q111">
        <v>743.4</v>
      </c>
      <c r="R111">
        <v>670.3</v>
      </c>
      <c r="S111">
        <v>744</v>
      </c>
      <c r="T111">
        <v>585.79999999999995</v>
      </c>
      <c r="U111">
        <v>743.8</v>
      </c>
      <c r="V111" s="157">
        <v>719.2</v>
      </c>
      <c r="W111">
        <v>743.4</v>
      </c>
      <c r="X111">
        <v>740.2</v>
      </c>
      <c r="Y111">
        <v>716</v>
      </c>
      <c r="Z111">
        <v>743.1</v>
      </c>
      <c r="AA111">
        <v>720</v>
      </c>
      <c r="AB111">
        <v>743.9</v>
      </c>
      <c r="AC111" s="157">
        <v>744</v>
      </c>
      <c r="AD111">
        <v>661.3</v>
      </c>
      <c r="AE111" s="234">
        <v>734.77030000000002</v>
      </c>
    </row>
    <row r="112" spans="1:31" x14ac:dyDescent="0.25">
      <c r="A112" t="s">
        <v>1</v>
      </c>
      <c r="B112">
        <v>2</v>
      </c>
      <c r="C112">
        <v>102</v>
      </c>
      <c r="D112">
        <v>741.6</v>
      </c>
      <c r="E112">
        <v>744</v>
      </c>
      <c r="F112" s="6">
        <v>682.8</v>
      </c>
      <c r="G112">
        <v>743.8</v>
      </c>
      <c r="H112">
        <v>719.7</v>
      </c>
      <c r="I112" s="6">
        <v>743.9</v>
      </c>
      <c r="J112" s="6">
        <v>719.5</v>
      </c>
      <c r="K112" s="6">
        <v>740</v>
      </c>
      <c r="L112" s="83">
        <v>743.7</v>
      </c>
      <c r="M112" s="6">
        <v>719.7</v>
      </c>
      <c r="N112">
        <v>740.7</v>
      </c>
      <c r="O112" s="6">
        <v>717.9</v>
      </c>
      <c r="P112" s="131">
        <v>744</v>
      </c>
      <c r="Q112">
        <v>743.4</v>
      </c>
      <c r="R112">
        <v>670.3</v>
      </c>
      <c r="S112">
        <v>744</v>
      </c>
      <c r="T112">
        <v>719.7</v>
      </c>
      <c r="U112">
        <v>743</v>
      </c>
      <c r="V112" s="157">
        <v>718.4</v>
      </c>
      <c r="W112">
        <v>743.4</v>
      </c>
      <c r="X112">
        <v>738.3</v>
      </c>
      <c r="Y112">
        <v>716.1</v>
      </c>
      <c r="Z112">
        <v>740.5</v>
      </c>
      <c r="AA112">
        <v>720</v>
      </c>
      <c r="AB112">
        <v>742.7</v>
      </c>
      <c r="AC112" s="157">
        <v>743.6</v>
      </c>
      <c r="AD112">
        <v>659.6</v>
      </c>
      <c r="AE112" s="234">
        <v>731.74639999999999</v>
      </c>
    </row>
    <row r="113" spans="1:31" x14ac:dyDescent="0.25">
      <c r="A113" t="s">
        <v>1</v>
      </c>
      <c r="B113">
        <v>2</v>
      </c>
      <c r="C113">
        <v>103</v>
      </c>
      <c r="D113">
        <v>741.7</v>
      </c>
      <c r="E113">
        <v>744</v>
      </c>
      <c r="F113" s="6">
        <v>681.9</v>
      </c>
      <c r="G113">
        <v>743.6</v>
      </c>
      <c r="H113">
        <v>719.6</v>
      </c>
      <c r="I113" s="6">
        <v>743.9</v>
      </c>
      <c r="J113" s="6">
        <v>719.7</v>
      </c>
      <c r="K113" s="6">
        <v>724.5</v>
      </c>
      <c r="L113" s="83">
        <v>743.7</v>
      </c>
      <c r="M113" s="6">
        <v>718.6</v>
      </c>
      <c r="N113">
        <v>736.8</v>
      </c>
      <c r="O113" s="6">
        <v>717.2</v>
      </c>
      <c r="P113" s="131">
        <v>743.9</v>
      </c>
      <c r="Q113">
        <v>743.4</v>
      </c>
      <c r="R113">
        <v>670.3</v>
      </c>
      <c r="S113">
        <v>743.1</v>
      </c>
      <c r="T113">
        <v>719.7</v>
      </c>
      <c r="U113">
        <v>743.9</v>
      </c>
      <c r="V113" s="157">
        <v>719.7</v>
      </c>
      <c r="W113">
        <v>737</v>
      </c>
      <c r="X113">
        <v>740.2</v>
      </c>
      <c r="Y113">
        <v>717.1</v>
      </c>
      <c r="Z113">
        <v>743.8</v>
      </c>
      <c r="AA113">
        <v>720</v>
      </c>
      <c r="AB113">
        <v>743.8</v>
      </c>
      <c r="AC113" s="157">
        <v>743.9</v>
      </c>
      <c r="AD113">
        <v>662</v>
      </c>
      <c r="AE113" s="234">
        <v>734.84969999999998</v>
      </c>
    </row>
    <row r="114" spans="1:31" x14ac:dyDescent="0.25">
      <c r="A114" t="s">
        <v>1</v>
      </c>
      <c r="B114">
        <v>2</v>
      </c>
      <c r="C114">
        <v>104</v>
      </c>
      <c r="D114">
        <v>742.1</v>
      </c>
      <c r="E114">
        <v>743.9</v>
      </c>
      <c r="F114" s="6">
        <v>682.5</v>
      </c>
      <c r="G114">
        <v>743.9</v>
      </c>
      <c r="H114">
        <v>719.7</v>
      </c>
      <c r="I114" s="6">
        <v>743.8</v>
      </c>
      <c r="J114" s="6">
        <v>714.1</v>
      </c>
      <c r="K114" s="6">
        <v>740.9</v>
      </c>
      <c r="L114" s="83">
        <v>743.5</v>
      </c>
      <c r="M114" s="6">
        <v>719.4</v>
      </c>
      <c r="N114">
        <v>742.5</v>
      </c>
      <c r="O114" s="6">
        <v>718.6</v>
      </c>
      <c r="P114" s="131">
        <v>743.7</v>
      </c>
      <c r="Q114">
        <v>743.1</v>
      </c>
      <c r="R114">
        <v>669.2</v>
      </c>
      <c r="S114">
        <v>743.1</v>
      </c>
      <c r="T114">
        <v>714.4</v>
      </c>
      <c r="U114">
        <v>744</v>
      </c>
      <c r="V114" s="157">
        <v>719.4</v>
      </c>
      <c r="W114">
        <v>739.9</v>
      </c>
      <c r="X114">
        <v>739.6</v>
      </c>
      <c r="Y114">
        <v>717.1</v>
      </c>
      <c r="Z114">
        <v>743.3</v>
      </c>
      <c r="AA114">
        <v>718.2</v>
      </c>
      <c r="AB114">
        <v>743.7</v>
      </c>
      <c r="AC114" s="157">
        <v>744</v>
      </c>
      <c r="AD114">
        <v>661.3</v>
      </c>
      <c r="AE114" s="234">
        <v>730.65330000000006</v>
      </c>
    </row>
    <row r="115" spans="1:31" x14ac:dyDescent="0.25">
      <c r="A115" t="s">
        <v>1</v>
      </c>
      <c r="B115">
        <v>2</v>
      </c>
      <c r="C115">
        <v>105</v>
      </c>
      <c r="D115">
        <v>741.9</v>
      </c>
      <c r="E115">
        <v>742.9</v>
      </c>
      <c r="F115" s="6">
        <v>680</v>
      </c>
      <c r="G115">
        <v>743.9</v>
      </c>
      <c r="H115">
        <v>719.7</v>
      </c>
      <c r="I115" s="6">
        <v>743.8</v>
      </c>
      <c r="J115" s="6">
        <v>714.6</v>
      </c>
      <c r="K115" s="6">
        <v>741.1</v>
      </c>
      <c r="L115" s="83">
        <v>743.7</v>
      </c>
      <c r="M115" s="6">
        <v>719.4</v>
      </c>
      <c r="N115">
        <v>734.6</v>
      </c>
      <c r="O115" s="6">
        <v>715.9</v>
      </c>
      <c r="P115" s="131">
        <v>744</v>
      </c>
      <c r="Q115">
        <v>743.4</v>
      </c>
      <c r="R115">
        <v>670.3</v>
      </c>
      <c r="S115">
        <v>742.7</v>
      </c>
      <c r="T115">
        <v>719.7</v>
      </c>
      <c r="U115">
        <v>743.6</v>
      </c>
      <c r="V115" s="157">
        <v>390.7</v>
      </c>
      <c r="W115">
        <v>712.3</v>
      </c>
      <c r="X115">
        <v>739.7</v>
      </c>
      <c r="Y115">
        <v>716.1</v>
      </c>
      <c r="Z115">
        <v>9.9999999999999995E-8</v>
      </c>
      <c r="AA115">
        <v>601.1</v>
      </c>
      <c r="AB115">
        <v>743.6</v>
      </c>
      <c r="AC115" s="157">
        <v>744</v>
      </c>
      <c r="AD115">
        <v>660.3</v>
      </c>
      <c r="AE115" s="234">
        <v>729.09030000000007</v>
      </c>
    </row>
    <row r="116" spans="1:31" x14ac:dyDescent="0.25">
      <c r="A116" t="s">
        <v>1</v>
      </c>
      <c r="B116">
        <v>2</v>
      </c>
      <c r="C116">
        <v>106</v>
      </c>
      <c r="D116">
        <v>741</v>
      </c>
      <c r="E116">
        <v>742.7</v>
      </c>
      <c r="F116" s="6">
        <v>682.5</v>
      </c>
      <c r="G116">
        <v>743.3</v>
      </c>
      <c r="H116">
        <v>719.7</v>
      </c>
      <c r="I116" s="6">
        <v>743.7</v>
      </c>
      <c r="J116" s="6">
        <v>699.9</v>
      </c>
      <c r="K116" s="6">
        <v>741.1</v>
      </c>
      <c r="L116" s="83">
        <v>743.7</v>
      </c>
      <c r="M116" s="6">
        <v>718.2</v>
      </c>
      <c r="N116">
        <v>739.2</v>
      </c>
      <c r="O116" s="6">
        <v>720</v>
      </c>
      <c r="P116" s="131">
        <v>743.9</v>
      </c>
      <c r="Q116">
        <v>743.4</v>
      </c>
      <c r="R116">
        <v>601.20000000000005</v>
      </c>
      <c r="S116">
        <v>743.1</v>
      </c>
      <c r="T116">
        <v>719.6</v>
      </c>
      <c r="U116">
        <v>743.8</v>
      </c>
      <c r="V116" s="157">
        <v>717.7</v>
      </c>
      <c r="W116">
        <v>740.8</v>
      </c>
      <c r="X116">
        <v>738.1</v>
      </c>
      <c r="Y116">
        <v>716.2</v>
      </c>
      <c r="Z116">
        <v>505.2</v>
      </c>
      <c r="AA116">
        <v>713.8</v>
      </c>
      <c r="AB116">
        <v>743.6</v>
      </c>
      <c r="AC116" s="157">
        <v>744</v>
      </c>
      <c r="AD116">
        <v>660.4</v>
      </c>
      <c r="AE116" s="234">
        <v>734.00110000000006</v>
      </c>
    </row>
    <row r="117" spans="1:31" x14ac:dyDescent="0.25">
      <c r="A117" t="s">
        <v>1</v>
      </c>
      <c r="B117">
        <v>2</v>
      </c>
      <c r="C117">
        <v>107</v>
      </c>
      <c r="D117">
        <v>741.2</v>
      </c>
      <c r="E117">
        <v>743.1</v>
      </c>
      <c r="F117" s="6">
        <v>681.9</v>
      </c>
      <c r="G117">
        <v>744</v>
      </c>
      <c r="H117">
        <v>719.7</v>
      </c>
      <c r="I117" s="6">
        <v>743.9</v>
      </c>
      <c r="J117" s="6">
        <v>719.7</v>
      </c>
      <c r="K117" s="6">
        <v>740.8</v>
      </c>
      <c r="L117" s="83">
        <v>743.7</v>
      </c>
      <c r="M117" s="6">
        <v>718.3</v>
      </c>
      <c r="N117">
        <v>733.6</v>
      </c>
      <c r="O117" s="6">
        <v>719.8</v>
      </c>
      <c r="P117" s="131">
        <v>743.9</v>
      </c>
      <c r="Q117">
        <v>743.3</v>
      </c>
      <c r="R117">
        <v>670</v>
      </c>
      <c r="S117">
        <v>743.2</v>
      </c>
      <c r="T117">
        <v>716.6</v>
      </c>
      <c r="U117">
        <v>743.8</v>
      </c>
      <c r="V117" s="157">
        <v>719</v>
      </c>
      <c r="W117">
        <v>743.3</v>
      </c>
      <c r="X117">
        <v>738.4</v>
      </c>
      <c r="Y117">
        <v>716.1</v>
      </c>
      <c r="Z117">
        <v>737.9</v>
      </c>
      <c r="AA117">
        <v>719.9</v>
      </c>
      <c r="AB117">
        <v>743.7</v>
      </c>
      <c r="AC117" s="157">
        <v>744</v>
      </c>
      <c r="AD117">
        <v>660.9</v>
      </c>
      <c r="AE117" s="234">
        <v>733.92079999999999</v>
      </c>
    </row>
    <row r="118" spans="1:31" x14ac:dyDescent="0.25">
      <c r="A118" t="s">
        <v>8</v>
      </c>
      <c r="B118">
        <v>1</v>
      </c>
      <c r="C118">
        <v>108</v>
      </c>
      <c r="D118">
        <v>739.2</v>
      </c>
      <c r="E118">
        <v>743.8</v>
      </c>
      <c r="F118" s="6">
        <v>695.5</v>
      </c>
      <c r="G118">
        <v>606.6</v>
      </c>
      <c r="H118">
        <v>264.8</v>
      </c>
      <c r="I118" s="6">
        <v>743.4</v>
      </c>
      <c r="J118" s="6">
        <v>719</v>
      </c>
      <c r="K118" s="6">
        <v>726.5</v>
      </c>
      <c r="L118" s="83">
        <v>737.9</v>
      </c>
      <c r="M118" s="6">
        <v>719.2</v>
      </c>
      <c r="N118">
        <v>740.1</v>
      </c>
      <c r="O118" s="6">
        <v>719.9</v>
      </c>
      <c r="P118" s="131">
        <f>383+180</f>
        <v>563</v>
      </c>
      <c r="Q118">
        <v>308.3</v>
      </c>
      <c r="R118">
        <v>671.3</v>
      </c>
      <c r="S118">
        <v>740.3</v>
      </c>
      <c r="T118">
        <v>706.1</v>
      </c>
      <c r="U118">
        <v>742.4</v>
      </c>
      <c r="V118" s="157">
        <v>717.3</v>
      </c>
      <c r="W118">
        <v>743.8</v>
      </c>
      <c r="X118">
        <v>570.6</v>
      </c>
      <c r="Y118">
        <v>707.5</v>
      </c>
      <c r="Z118">
        <v>695</v>
      </c>
      <c r="AA118">
        <v>720</v>
      </c>
      <c r="AB118">
        <v>744</v>
      </c>
      <c r="AC118" s="194">
        <f>31*24</f>
        <v>744</v>
      </c>
      <c r="AD118" s="174">
        <v>672</v>
      </c>
      <c r="AE118" s="174">
        <v>744</v>
      </c>
    </row>
    <row r="119" spans="1:31" x14ac:dyDescent="0.25">
      <c r="A119" t="s">
        <v>8</v>
      </c>
      <c r="B119">
        <v>1</v>
      </c>
      <c r="C119">
        <v>109</v>
      </c>
      <c r="D119">
        <v>742</v>
      </c>
      <c r="E119">
        <v>736.2</v>
      </c>
      <c r="F119" s="6">
        <v>694.4</v>
      </c>
      <c r="G119">
        <v>650</v>
      </c>
      <c r="H119">
        <v>700.4</v>
      </c>
      <c r="I119" s="6">
        <v>734.7</v>
      </c>
      <c r="J119" s="6">
        <v>709.4</v>
      </c>
      <c r="K119" s="6">
        <v>726.5</v>
      </c>
      <c r="L119" s="83">
        <v>737</v>
      </c>
      <c r="M119" s="6">
        <v>718.1</v>
      </c>
      <c r="N119">
        <v>740</v>
      </c>
      <c r="O119" s="6">
        <v>716.5</v>
      </c>
      <c r="P119" s="131">
        <f>140.4+300+170</f>
        <v>610.4</v>
      </c>
      <c r="Q119">
        <v>743</v>
      </c>
      <c r="R119">
        <v>671.3</v>
      </c>
      <c r="S119">
        <v>738</v>
      </c>
      <c r="T119">
        <v>711.6</v>
      </c>
      <c r="U119">
        <v>742.4</v>
      </c>
      <c r="V119" s="157">
        <v>711.7</v>
      </c>
      <c r="W119">
        <v>743.6</v>
      </c>
      <c r="X119">
        <v>743</v>
      </c>
      <c r="Y119">
        <v>707.5</v>
      </c>
      <c r="Z119">
        <v>743.6</v>
      </c>
      <c r="AA119">
        <v>720</v>
      </c>
      <c r="AB119">
        <v>743.7</v>
      </c>
      <c r="AC119" s="157">
        <v>740.1</v>
      </c>
      <c r="AD119">
        <v>663.4</v>
      </c>
      <c r="AE119" s="234">
        <v>708.52060000000006</v>
      </c>
    </row>
    <row r="120" spans="1:31" x14ac:dyDescent="0.25">
      <c r="A120" t="s">
        <v>8</v>
      </c>
      <c r="B120">
        <v>1</v>
      </c>
      <c r="C120">
        <v>110</v>
      </c>
      <c r="D120">
        <v>738</v>
      </c>
      <c r="E120">
        <v>740.1</v>
      </c>
      <c r="F120" s="6">
        <v>695.6</v>
      </c>
      <c r="G120">
        <v>587</v>
      </c>
      <c r="H120">
        <v>701.4</v>
      </c>
      <c r="I120" s="6">
        <v>742.3</v>
      </c>
      <c r="J120" s="6">
        <v>718.7</v>
      </c>
      <c r="K120" s="6">
        <v>733.2</v>
      </c>
      <c r="L120" s="83">
        <v>735.5</v>
      </c>
      <c r="M120" s="6">
        <v>717.4</v>
      </c>
      <c r="N120">
        <v>739.1</v>
      </c>
      <c r="O120" s="6">
        <v>708.1</v>
      </c>
      <c r="P120" s="131">
        <f>435+170</f>
        <v>605</v>
      </c>
      <c r="Q120">
        <v>644.29999999999995</v>
      </c>
      <c r="R120">
        <v>671.2</v>
      </c>
      <c r="S120">
        <v>738.9</v>
      </c>
      <c r="T120">
        <v>693.8</v>
      </c>
      <c r="U120">
        <v>737.3</v>
      </c>
      <c r="V120" s="157">
        <v>695.9</v>
      </c>
      <c r="W120">
        <v>743.4</v>
      </c>
      <c r="X120">
        <v>718.9</v>
      </c>
      <c r="Y120">
        <v>707.5</v>
      </c>
      <c r="Z120">
        <v>742.2</v>
      </c>
      <c r="AA120">
        <v>719.9</v>
      </c>
      <c r="AB120">
        <v>743.9</v>
      </c>
      <c r="AC120" s="157">
        <v>741.3</v>
      </c>
      <c r="AD120">
        <v>668</v>
      </c>
      <c r="AE120" s="234">
        <v>727.20500000000004</v>
      </c>
    </row>
    <row r="121" spans="1:31" x14ac:dyDescent="0.25">
      <c r="A121" t="s">
        <v>8</v>
      </c>
      <c r="B121">
        <v>1</v>
      </c>
      <c r="C121">
        <v>111</v>
      </c>
      <c r="D121">
        <v>738.8</v>
      </c>
      <c r="E121">
        <v>724.7</v>
      </c>
      <c r="F121" s="6">
        <v>694.3</v>
      </c>
      <c r="G121">
        <v>702.1</v>
      </c>
      <c r="H121">
        <v>701.6</v>
      </c>
      <c r="I121" s="6">
        <v>741.8</v>
      </c>
      <c r="J121" s="6">
        <v>713.8</v>
      </c>
      <c r="K121" s="6">
        <v>740.7</v>
      </c>
      <c r="L121" s="83">
        <v>738.2</v>
      </c>
      <c r="M121" s="6">
        <v>719.3</v>
      </c>
      <c r="N121">
        <v>740.3</v>
      </c>
      <c r="O121" s="6">
        <v>719.5</v>
      </c>
      <c r="P121" s="131">
        <f>443+170</f>
        <v>613</v>
      </c>
      <c r="Q121">
        <v>485.5</v>
      </c>
      <c r="R121">
        <v>671.3</v>
      </c>
      <c r="S121">
        <v>726.1</v>
      </c>
      <c r="T121">
        <v>714.2</v>
      </c>
      <c r="U121">
        <v>742.4</v>
      </c>
      <c r="V121" s="157">
        <v>717.3</v>
      </c>
      <c r="W121">
        <v>743.3</v>
      </c>
      <c r="X121">
        <v>742.9</v>
      </c>
      <c r="Y121">
        <v>707.5</v>
      </c>
      <c r="Z121">
        <v>713</v>
      </c>
      <c r="AA121">
        <v>719.8</v>
      </c>
      <c r="AB121">
        <v>743.3</v>
      </c>
      <c r="AC121" s="157">
        <v>743.9</v>
      </c>
      <c r="AD121">
        <v>662.2</v>
      </c>
      <c r="AE121" s="234">
        <v>703.00610000000006</v>
      </c>
    </row>
    <row r="122" spans="1:31" x14ac:dyDescent="0.25">
      <c r="A122" t="s">
        <v>8</v>
      </c>
      <c r="B122">
        <v>1</v>
      </c>
      <c r="C122">
        <v>112</v>
      </c>
      <c r="D122">
        <v>742.3</v>
      </c>
      <c r="E122">
        <v>743.5</v>
      </c>
      <c r="F122" s="6">
        <v>695.3</v>
      </c>
      <c r="G122">
        <v>643.20000000000005</v>
      </c>
      <c r="H122">
        <v>698.6</v>
      </c>
      <c r="I122" s="6">
        <v>731.5</v>
      </c>
      <c r="J122" s="6">
        <v>718</v>
      </c>
      <c r="K122" s="6">
        <v>743.4</v>
      </c>
      <c r="L122" s="83">
        <v>737.5</v>
      </c>
      <c r="M122" s="6">
        <v>718.8</v>
      </c>
      <c r="N122">
        <v>739.8</v>
      </c>
      <c r="O122" s="6">
        <v>719.9</v>
      </c>
      <c r="P122" s="131">
        <v>743.3</v>
      </c>
      <c r="Q122">
        <v>743.4</v>
      </c>
      <c r="R122">
        <v>670.2</v>
      </c>
      <c r="S122">
        <v>738.2</v>
      </c>
      <c r="T122">
        <v>710.6</v>
      </c>
      <c r="U122">
        <v>741.2</v>
      </c>
      <c r="V122" s="157">
        <v>716.3</v>
      </c>
      <c r="W122">
        <v>740.6</v>
      </c>
      <c r="X122">
        <v>743.1</v>
      </c>
      <c r="Y122">
        <v>707.5</v>
      </c>
      <c r="Z122">
        <v>741.8</v>
      </c>
      <c r="AA122">
        <v>695.7</v>
      </c>
      <c r="AB122">
        <v>743.4</v>
      </c>
      <c r="AC122" s="157">
        <v>742.6</v>
      </c>
      <c r="AD122">
        <v>669.8</v>
      </c>
      <c r="AE122" s="234">
        <v>743.11030000000005</v>
      </c>
    </row>
    <row r="123" spans="1:31" x14ac:dyDescent="0.25">
      <c r="A123" t="s">
        <v>8</v>
      </c>
      <c r="B123">
        <v>1</v>
      </c>
      <c r="C123">
        <v>113</v>
      </c>
      <c r="D123">
        <v>729.7</v>
      </c>
      <c r="E123">
        <v>738.9</v>
      </c>
      <c r="F123" s="6">
        <v>693.9</v>
      </c>
      <c r="G123">
        <v>197.4</v>
      </c>
      <c r="H123">
        <v>697.8</v>
      </c>
      <c r="I123" s="6">
        <v>638</v>
      </c>
      <c r="J123" s="6">
        <v>685.3</v>
      </c>
      <c r="K123" s="6">
        <v>741.3</v>
      </c>
      <c r="L123" s="83">
        <v>736.1</v>
      </c>
      <c r="M123" s="6">
        <v>719.2</v>
      </c>
      <c r="N123">
        <v>736.1</v>
      </c>
      <c r="O123" s="6">
        <v>687.1</v>
      </c>
      <c r="P123" s="131">
        <v>743.8</v>
      </c>
      <c r="Q123">
        <v>742.9</v>
      </c>
      <c r="R123">
        <v>671.2</v>
      </c>
      <c r="S123">
        <v>741.2</v>
      </c>
      <c r="T123">
        <v>713.8</v>
      </c>
      <c r="U123">
        <v>740.7</v>
      </c>
      <c r="V123" s="157">
        <v>716.8</v>
      </c>
      <c r="W123">
        <v>743.7</v>
      </c>
      <c r="X123">
        <v>743.1</v>
      </c>
      <c r="Y123">
        <v>707.4</v>
      </c>
      <c r="Z123">
        <v>629.6</v>
      </c>
      <c r="AA123">
        <v>720</v>
      </c>
      <c r="AB123">
        <v>743.6</v>
      </c>
      <c r="AC123" s="157">
        <v>742</v>
      </c>
      <c r="AD123">
        <v>670.3</v>
      </c>
      <c r="AE123" s="234">
        <v>727.18550000000005</v>
      </c>
    </row>
    <row r="124" spans="1:31" x14ac:dyDescent="0.25">
      <c r="A124" t="s">
        <v>8</v>
      </c>
      <c r="B124">
        <v>1</v>
      </c>
      <c r="C124">
        <v>114</v>
      </c>
      <c r="D124">
        <v>742.3</v>
      </c>
      <c r="E124">
        <v>743.9</v>
      </c>
      <c r="F124" s="6">
        <v>693.5</v>
      </c>
      <c r="G124">
        <v>656.4</v>
      </c>
      <c r="H124">
        <v>700.8</v>
      </c>
      <c r="I124" s="6">
        <v>741.9</v>
      </c>
      <c r="J124" s="6">
        <v>717.8</v>
      </c>
      <c r="K124" s="6">
        <v>740.5</v>
      </c>
      <c r="L124" s="83">
        <v>732.6</v>
      </c>
      <c r="M124" s="6">
        <v>717.6</v>
      </c>
      <c r="N124">
        <v>738.5</v>
      </c>
      <c r="O124" s="6">
        <v>718.3</v>
      </c>
      <c r="P124" s="131">
        <v>743.8</v>
      </c>
      <c r="Q124">
        <v>743.3</v>
      </c>
      <c r="R124">
        <v>653</v>
      </c>
      <c r="S124">
        <v>741.8</v>
      </c>
      <c r="T124">
        <v>714.3</v>
      </c>
      <c r="U124">
        <v>732.9</v>
      </c>
      <c r="V124" s="157">
        <v>717</v>
      </c>
      <c r="W124">
        <v>743</v>
      </c>
      <c r="X124">
        <v>742.8</v>
      </c>
      <c r="Y124">
        <v>705.5</v>
      </c>
      <c r="Z124">
        <v>743.6</v>
      </c>
      <c r="AA124">
        <v>719.9</v>
      </c>
      <c r="AB124">
        <v>743.6</v>
      </c>
      <c r="AC124" s="157">
        <v>729</v>
      </c>
      <c r="AD124">
        <v>670</v>
      </c>
      <c r="AE124" s="234">
        <v>727.53499999999997</v>
      </c>
    </row>
    <row r="125" spans="1:31" x14ac:dyDescent="0.25">
      <c r="A125" t="s">
        <v>8</v>
      </c>
      <c r="B125">
        <v>1</v>
      </c>
      <c r="C125">
        <v>115</v>
      </c>
      <c r="D125">
        <v>741.6</v>
      </c>
      <c r="E125">
        <v>741.9</v>
      </c>
      <c r="F125" s="6">
        <v>674.7</v>
      </c>
      <c r="G125">
        <v>657.7</v>
      </c>
      <c r="H125">
        <v>700</v>
      </c>
      <c r="I125" s="6">
        <v>684.2</v>
      </c>
      <c r="J125" s="6">
        <v>496.4</v>
      </c>
      <c r="K125" s="6">
        <v>742.2</v>
      </c>
      <c r="L125" s="83">
        <v>734.6</v>
      </c>
      <c r="M125" s="6">
        <v>718.9</v>
      </c>
      <c r="N125">
        <v>739.7</v>
      </c>
      <c r="O125" s="6">
        <v>719.7</v>
      </c>
      <c r="P125" s="131">
        <v>743.9</v>
      </c>
      <c r="Q125">
        <v>743.2</v>
      </c>
      <c r="R125">
        <v>670.6</v>
      </c>
      <c r="S125">
        <v>742.4</v>
      </c>
      <c r="T125">
        <v>713.7</v>
      </c>
      <c r="U125">
        <v>741.7</v>
      </c>
      <c r="V125" s="157">
        <v>716.9</v>
      </c>
      <c r="W125">
        <v>741.9</v>
      </c>
      <c r="X125">
        <v>741.7</v>
      </c>
      <c r="Y125">
        <v>707.3</v>
      </c>
      <c r="Z125">
        <v>743.6</v>
      </c>
      <c r="AA125">
        <v>720</v>
      </c>
      <c r="AB125">
        <v>735.7</v>
      </c>
      <c r="AC125" s="157">
        <v>742.3</v>
      </c>
      <c r="AD125">
        <v>666.7</v>
      </c>
      <c r="AE125" s="234">
        <v>743.03780000000006</v>
      </c>
    </row>
    <row r="126" spans="1:31" x14ac:dyDescent="0.25">
      <c r="A126" t="s">
        <v>8</v>
      </c>
      <c r="B126">
        <v>1</v>
      </c>
      <c r="C126">
        <v>116</v>
      </c>
      <c r="D126">
        <v>736.8</v>
      </c>
      <c r="E126">
        <v>742.5</v>
      </c>
      <c r="F126" s="6">
        <v>695.9</v>
      </c>
      <c r="G126">
        <v>707.3</v>
      </c>
      <c r="H126">
        <v>710</v>
      </c>
      <c r="I126" s="6">
        <v>638.1</v>
      </c>
      <c r="J126" s="6">
        <v>715.8</v>
      </c>
      <c r="K126" s="6">
        <v>743.2</v>
      </c>
      <c r="L126" s="83">
        <v>738.3</v>
      </c>
      <c r="M126" s="6">
        <v>719</v>
      </c>
      <c r="N126">
        <v>724.1</v>
      </c>
      <c r="O126" s="6">
        <v>715.3</v>
      </c>
      <c r="P126" s="131">
        <v>1E-4</v>
      </c>
      <c r="Q126">
        <v>429.7</v>
      </c>
      <c r="R126">
        <v>660.7</v>
      </c>
      <c r="S126">
        <v>743.4</v>
      </c>
      <c r="T126">
        <v>709.7</v>
      </c>
      <c r="U126">
        <v>741.4</v>
      </c>
      <c r="V126" s="157">
        <v>717.1</v>
      </c>
      <c r="W126">
        <v>743.8</v>
      </c>
      <c r="X126">
        <v>743</v>
      </c>
      <c r="Y126">
        <v>707.5</v>
      </c>
      <c r="Z126">
        <v>725.9</v>
      </c>
      <c r="AA126">
        <v>720</v>
      </c>
      <c r="AB126">
        <v>743.9</v>
      </c>
      <c r="AC126" s="157">
        <v>743.9</v>
      </c>
      <c r="AD126">
        <v>669.2</v>
      </c>
      <c r="AE126" s="234">
        <v>728.89780000000007</v>
      </c>
    </row>
    <row r="127" spans="1:31" x14ac:dyDescent="0.25">
      <c r="A127" t="s">
        <v>8</v>
      </c>
      <c r="B127">
        <v>1</v>
      </c>
      <c r="C127">
        <v>117</v>
      </c>
      <c r="D127">
        <v>737.9</v>
      </c>
      <c r="E127">
        <v>743.6</v>
      </c>
      <c r="F127" s="6">
        <v>694.3</v>
      </c>
      <c r="G127">
        <v>706.9</v>
      </c>
      <c r="H127">
        <v>699.3</v>
      </c>
      <c r="I127" s="6">
        <v>727.8</v>
      </c>
      <c r="J127" s="6">
        <v>700.4</v>
      </c>
      <c r="K127" s="6">
        <v>742.9</v>
      </c>
      <c r="L127" s="83">
        <v>736.6</v>
      </c>
      <c r="M127" s="6">
        <v>712.5</v>
      </c>
      <c r="N127">
        <v>728</v>
      </c>
      <c r="O127" s="6">
        <v>719.8</v>
      </c>
      <c r="P127" s="131">
        <f>305.7+125+150</f>
        <v>580.70000000000005</v>
      </c>
      <c r="Q127">
        <v>444.3</v>
      </c>
      <c r="R127">
        <v>596</v>
      </c>
      <c r="S127">
        <v>729.3</v>
      </c>
      <c r="T127">
        <v>706.9</v>
      </c>
      <c r="U127">
        <v>740.8</v>
      </c>
      <c r="V127" s="157">
        <v>717.1</v>
      </c>
      <c r="W127">
        <v>743.9</v>
      </c>
      <c r="X127">
        <v>742.8</v>
      </c>
      <c r="Y127">
        <v>707.5</v>
      </c>
      <c r="Z127">
        <v>743.6</v>
      </c>
      <c r="AA127">
        <v>720</v>
      </c>
      <c r="AB127">
        <v>743.9</v>
      </c>
      <c r="AC127" s="157">
        <v>743.5</v>
      </c>
      <c r="AD127">
        <v>670.2</v>
      </c>
      <c r="AE127" s="234">
        <v>725.03030000000001</v>
      </c>
    </row>
    <row r="128" spans="1:31" x14ac:dyDescent="0.25">
      <c r="A128" t="s">
        <v>8</v>
      </c>
      <c r="B128">
        <v>1</v>
      </c>
      <c r="C128">
        <v>118</v>
      </c>
      <c r="D128">
        <v>742</v>
      </c>
      <c r="E128">
        <v>744</v>
      </c>
      <c r="F128" s="6">
        <v>696</v>
      </c>
      <c r="G128">
        <v>698</v>
      </c>
      <c r="H128">
        <v>700.6</v>
      </c>
      <c r="I128" s="6">
        <v>743.7</v>
      </c>
      <c r="J128" s="6">
        <v>719.9</v>
      </c>
      <c r="K128" s="6">
        <v>743.5</v>
      </c>
      <c r="L128" s="83">
        <v>736.1</v>
      </c>
      <c r="M128" s="6">
        <v>719.7</v>
      </c>
      <c r="N128">
        <v>740.4</v>
      </c>
      <c r="O128" s="6">
        <v>719.9</v>
      </c>
      <c r="P128" s="131">
        <f>308.4+140+160</f>
        <v>608.4</v>
      </c>
      <c r="Q128">
        <v>743.8</v>
      </c>
      <c r="R128">
        <v>671.3</v>
      </c>
      <c r="S128">
        <v>743.4</v>
      </c>
      <c r="T128">
        <v>714.4</v>
      </c>
      <c r="U128">
        <v>742.2</v>
      </c>
      <c r="V128" s="157">
        <v>716.5</v>
      </c>
      <c r="W128">
        <v>743.7</v>
      </c>
      <c r="X128">
        <v>741.7</v>
      </c>
      <c r="Y128">
        <v>707.3</v>
      </c>
      <c r="Z128">
        <v>714.8</v>
      </c>
      <c r="AA128">
        <v>719.7</v>
      </c>
      <c r="AB128">
        <v>743.6</v>
      </c>
      <c r="AC128" s="157">
        <v>743.9</v>
      </c>
      <c r="AD128">
        <v>666.4</v>
      </c>
      <c r="AE128" s="234">
        <v>727.21390000000008</v>
      </c>
    </row>
    <row r="129" spans="1:31" x14ac:dyDescent="0.25">
      <c r="A129" t="s">
        <v>8</v>
      </c>
      <c r="B129">
        <v>1</v>
      </c>
      <c r="C129">
        <v>119</v>
      </c>
      <c r="D129">
        <v>741.8</v>
      </c>
      <c r="E129">
        <v>743.7</v>
      </c>
      <c r="F129" s="6">
        <v>695.6</v>
      </c>
      <c r="G129">
        <v>696</v>
      </c>
      <c r="H129">
        <v>263.5</v>
      </c>
      <c r="I129" s="6">
        <v>686.6</v>
      </c>
      <c r="J129" s="6">
        <v>673</v>
      </c>
      <c r="K129" s="6">
        <v>734.4</v>
      </c>
      <c r="L129" s="83">
        <v>737.9</v>
      </c>
      <c r="M129" s="6">
        <v>718.3</v>
      </c>
      <c r="N129">
        <v>739.9</v>
      </c>
      <c r="O129" s="6">
        <v>715</v>
      </c>
      <c r="P129" s="131">
        <f>308.4+125+145</f>
        <v>578.4</v>
      </c>
      <c r="Q129">
        <v>743</v>
      </c>
      <c r="R129">
        <v>668.4</v>
      </c>
      <c r="S129" s="143">
        <f>543+200</f>
        <v>743</v>
      </c>
      <c r="T129">
        <v>698.6</v>
      </c>
      <c r="U129">
        <v>736.2</v>
      </c>
      <c r="V129" s="157">
        <v>716.7</v>
      </c>
      <c r="W129">
        <v>741.1</v>
      </c>
      <c r="X129">
        <v>743</v>
      </c>
      <c r="Y129">
        <v>707.5</v>
      </c>
      <c r="Z129">
        <v>743.2</v>
      </c>
      <c r="AA129">
        <v>720</v>
      </c>
      <c r="AB129">
        <v>743.9</v>
      </c>
      <c r="AC129" s="157">
        <v>743.9</v>
      </c>
      <c r="AD129">
        <v>666</v>
      </c>
      <c r="AE129" s="234">
        <v>727.05410000000006</v>
      </c>
    </row>
    <row r="130" spans="1:31" x14ac:dyDescent="0.25">
      <c r="A130" t="s">
        <v>8</v>
      </c>
      <c r="B130">
        <v>1</v>
      </c>
      <c r="C130">
        <v>120</v>
      </c>
      <c r="D130">
        <v>742.2</v>
      </c>
      <c r="E130">
        <v>714.3</v>
      </c>
      <c r="F130" s="6">
        <v>695</v>
      </c>
      <c r="G130">
        <v>688.3</v>
      </c>
      <c r="H130">
        <v>698.1</v>
      </c>
      <c r="I130" s="6">
        <v>722.2</v>
      </c>
      <c r="J130" s="6">
        <v>701.8</v>
      </c>
      <c r="K130" s="6">
        <v>742.3</v>
      </c>
      <c r="L130" s="83">
        <v>731.7</v>
      </c>
      <c r="M130" s="6">
        <v>710.6</v>
      </c>
      <c r="N130">
        <v>737.6</v>
      </c>
      <c r="O130" s="6">
        <v>719.7</v>
      </c>
      <c r="P130" s="131">
        <f>308.4+240</f>
        <v>548.4</v>
      </c>
      <c r="Q130">
        <v>721.9</v>
      </c>
      <c r="R130">
        <v>669.3</v>
      </c>
      <c r="S130">
        <v>732.5</v>
      </c>
      <c r="T130">
        <v>713.6</v>
      </c>
      <c r="U130">
        <v>740.8</v>
      </c>
      <c r="V130" s="157">
        <v>716.9</v>
      </c>
      <c r="W130">
        <v>743.3</v>
      </c>
      <c r="X130">
        <v>743</v>
      </c>
      <c r="Y130">
        <v>703.9</v>
      </c>
      <c r="Z130">
        <v>740.9</v>
      </c>
      <c r="AA130">
        <v>719.9</v>
      </c>
      <c r="AB130">
        <v>743.8</v>
      </c>
      <c r="AC130" s="157">
        <v>742.7</v>
      </c>
      <c r="AD130">
        <v>667</v>
      </c>
      <c r="AE130" s="234">
        <v>727.21420000000001</v>
      </c>
    </row>
    <row r="131" spans="1:31" x14ac:dyDescent="0.25">
      <c r="A131" t="s">
        <v>8</v>
      </c>
      <c r="B131">
        <v>1</v>
      </c>
      <c r="C131">
        <v>121</v>
      </c>
      <c r="D131">
        <v>709.7</v>
      </c>
      <c r="E131">
        <v>735.8</v>
      </c>
      <c r="F131" s="6">
        <v>695.6</v>
      </c>
      <c r="G131">
        <v>699.5</v>
      </c>
      <c r="H131">
        <v>701.5</v>
      </c>
      <c r="I131" s="6">
        <v>603.5</v>
      </c>
      <c r="J131" s="6">
        <v>700.6</v>
      </c>
      <c r="K131" s="6">
        <v>740</v>
      </c>
      <c r="L131" s="83">
        <v>734.4</v>
      </c>
      <c r="M131" s="6">
        <v>717.5</v>
      </c>
      <c r="N131">
        <v>739.6</v>
      </c>
      <c r="O131" s="6">
        <v>719.5</v>
      </c>
      <c r="P131" s="131">
        <f>308.4+290</f>
        <v>598.4</v>
      </c>
      <c r="Q131">
        <v>307.3</v>
      </c>
      <c r="R131">
        <v>671.3</v>
      </c>
      <c r="S131">
        <v>742.3</v>
      </c>
      <c r="T131">
        <v>712.9</v>
      </c>
      <c r="U131">
        <v>740.7</v>
      </c>
      <c r="V131" s="157">
        <v>716.5</v>
      </c>
      <c r="W131">
        <v>743.7</v>
      </c>
      <c r="X131">
        <v>742.9</v>
      </c>
      <c r="Y131">
        <v>707.3</v>
      </c>
      <c r="Z131">
        <v>743.5</v>
      </c>
      <c r="AA131">
        <v>720</v>
      </c>
      <c r="AB131">
        <v>743.7</v>
      </c>
      <c r="AC131" s="157">
        <v>742.2</v>
      </c>
      <c r="AD131">
        <v>669.6</v>
      </c>
      <c r="AE131" s="234">
        <v>727.15830000000005</v>
      </c>
    </row>
    <row r="132" spans="1:31" x14ac:dyDescent="0.25">
      <c r="A132" t="s">
        <v>8</v>
      </c>
      <c r="B132">
        <v>1</v>
      </c>
      <c r="C132">
        <v>122</v>
      </c>
      <c r="D132">
        <v>738.8</v>
      </c>
      <c r="E132">
        <v>740.6</v>
      </c>
      <c r="F132" s="6">
        <v>681</v>
      </c>
      <c r="G132">
        <v>690.5</v>
      </c>
      <c r="H132">
        <v>687.6</v>
      </c>
      <c r="I132" s="6">
        <v>710.1</v>
      </c>
      <c r="J132" s="6">
        <v>693.2</v>
      </c>
      <c r="K132" s="6">
        <v>740.1</v>
      </c>
      <c r="L132" s="83">
        <v>722.1</v>
      </c>
      <c r="M132" s="6">
        <v>694.2</v>
      </c>
      <c r="N132">
        <v>723</v>
      </c>
      <c r="O132" s="6">
        <v>718.3</v>
      </c>
      <c r="P132" s="131">
        <f>308.4+260</f>
        <v>568.4</v>
      </c>
      <c r="Q132">
        <v>698.6</v>
      </c>
      <c r="R132">
        <v>669.2</v>
      </c>
      <c r="S132">
        <v>725.2</v>
      </c>
      <c r="T132">
        <v>713.3</v>
      </c>
      <c r="U132">
        <v>740.3</v>
      </c>
      <c r="V132" s="157">
        <v>716.9</v>
      </c>
      <c r="W132">
        <v>735.9</v>
      </c>
      <c r="X132">
        <v>742.5</v>
      </c>
      <c r="Y132">
        <v>606.20000000000005</v>
      </c>
      <c r="Z132">
        <v>692.5</v>
      </c>
      <c r="AA132">
        <v>717.3</v>
      </c>
      <c r="AB132">
        <v>742.7</v>
      </c>
      <c r="AC132" s="157">
        <v>742.2</v>
      </c>
      <c r="AD132">
        <v>668.1</v>
      </c>
      <c r="AE132" s="234">
        <v>718.23779999999999</v>
      </c>
    </row>
    <row r="133" spans="1:31" x14ac:dyDescent="0.25">
      <c r="A133" t="s">
        <v>8</v>
      </c>
      <c r="B133">
        <v>1</v>
      </c>
      <c r="C133">
        <v>123</v>
      </c>
      <c r="D133">
        <v>740.2</v>
      </c>
      <c r="E133">
        <v>743.5</v>
      </c>
      <c r="F133" s="6">
        <v>694.5</v>
      </c>
      <c r="G133">
        <v>697.8</v>
      </c>
      <c r="H133">
        <v>701.9</v>
      </c>
      <c r="I133" s="6">
        <v>741.7</v>
      </c>
      <c r="J133" s="6">
        <v>701.3</v>
      </c>
      <c r="K133" s="6">
        <v>739.8</v>
      </c>
      <c r="L133" s="83">
        <v>734</v>
      </c>
      <c r="M133" s="6">
        <v>717.6</v>
      </c>
      <c r="N133">
        <v>738.7</v>
      </c>
      <c r="O133" s="6">
        <v>718.4</v>
      </c>
      <c r="P133" s="131">
        <f>308.4+150</f>
        <v>458.4</v>
      </c>
      <c r="Q133">
        <v>743.6</v>
      </c>
      <c r="R133">
        <v>669.1</v>
      </c>
      <c r="S133">
        <v>742.4</v>
      </c>
      <c r="T133">
        <v>712.4</v>
      </c>
      <c r="U133">
        <v>741</v>
      </c>
      <c r="V133" s="157">
        <v>716.5</v>
      </c>
      <c r="W133">
        <v>743.6</v>
      </c>
      <c r="X133">
        <v>742.2</v>
      </c>
      <c r="Y133">
        <v>698.3</v>
      </c>
      <c r="Z133">
        <v>732.4</v>
      </c>
      <c r="AA133">
        <v>720</v>
      </c>
      <c r="AB133">
        <v>743.9</v>
      </c>
      <c r="AC133" s="157">
        <v>743.7</v>
      </c>
      <c r="AD133">
        <v>669.5</v>
      </c>
      <c r="AE133" s="234">
        <v>727.01830000000007</v>
      </c>
    </row>
    <row r="134" spans="1:31" x14ac:dyDescent="0.25">
      <c r="A134" t="s">
        <v>8</v>
      </c>
      <c r="B134">
        <v>1</v>
      </c>
      <c r="C134">
        <v>124</v>
      </c>
      <c r="D134">
        <v>740.7</v>
      </c>
      <c r="E134">
        <v>741.8</v>
      </c>
      <c r="F134" s="6">
        <v>695.8</v>
      </c>
      <c r="G134">
        <v>702</v>
      </c>
      <c r="H134">
        <v>687.1</v>
      </c>
      <c r="I134" s="6">
        <v>733</v>
      </c>
      <c r="J134" s="6">
        <v>718.2</v>
      </c>
      <c r="K134" s="6">
        <v>741.4</v>
      </c>
      <c r="L134" s="83">
        <v>368.8</v>
      </c>
      <c r="M134" s="6">
        <v>718.8</v>
      </c>
      <c r="N134">
        <v>739.1</v>
      </c>
      <c r="O134" s="6">
        <v>713.1</v>
      </c>
      <c r="P134" s="131">
        <v>743.3</v>
      </c>
      <c r="Q134">
        <v>742.8</v>
      </c>
      <c r="R134">
        <v>669.9</v>
      </c>
      <c r="S134">
        <v>740.1</v>
      </c>
      <c r="T134">
        <v>710.2</v>
      </c>
      <c r="U134">
        <v>730.7</v>
      </c>
      <c r="V134" s="157">
        <v>638.70000000000005</v>
      </c>
      <c r="W134">
        <v>743</v>
      </c>
      <c r="X134">
        <v>742.9</v>
      </c>
      <c r="Y134">
        <v>706.2</v>
      </c>
      <c r="Z134">
        <v>742.6</v>
      </c>
      <c r="AA134">
        <v>720</v>
      </c>
      <c r="AB134">
        <v>742.7</v>
      </c>
      <c r="AC134" s="157">
        <v>743.8</v>
      </c>
      <c r="AD134">
        <v>670.1</v>
      </c>
      <c r="AE134" s="234">
        <v>742.64670000000001</v>
      </c>
    </row>
    <row r="135" spans="1:31" x14ac:dyDescent="0.25">
      <c r="A135" t="s">
        <v>8</v>
      </c>
      <c r="B135">
        <v>1</v>
      </c>
      <c r="C135">
        <v>125</v>
      </c>
      <c r="D135">
        <v>720.2</v>
      </c>
      <c r="E135">
        <v>732</v>
      </c>
      <c r="F135" s="6">
        <v>662.2</v>
      </c>
      <c r="G135">
        <v>699</v>
      </c>
      <c r="H135">
        <v>676.2</v>
      </c>
      <c r="I135" s="6">
        <v>742.6</v>
      </c>
      <c r="J135" s="6">
        <v>716.4</v>
      </c>
      <c r="K135" s="6">
        <v>743.6</v>
      </c>
      <c r="L135" s="83">
        <v>736.1</v>
      </c>
      <c r="M135" s="6">
        <v>718.9</v>
      </c>
      <c r="N135">
        <v>740.3</v>
      </c>
      <c r="O135" s="6">
        <v>720</v>
      </c>
      <c r="P135" s="131">
        <v>741.8</v>
      </c>
      <c r="Q135">
        <v>743.5</v>
      </c>
      <c r="R135">
        <v>669.9</v>
      </c>
      <c r="S135">
        <v>743</v>
      </c>
      <c r="T135">
        <v>713.9</v>
      </c>
      <c r="U135">
        <v>741</v>
      </c>
      <c r="V135" s="157">
        <v>717.2</v>
      </c>
      <c r="W135">
        <v>743.8</v>
      </c>
      <c r="X135">
        <v>743</v>
      </c>
      <c r="Y135">
        <v>706.3</v>
      </c>
      <c r="Z135">
        <v>743.3</v>
      </c>
      <c r="AA135">
        <v>719.7</v>
      </c>
      <c r="AB135">
        <v>743.6</v>
      </c>
      <c r="AC135" s="157">
        <v>743.8</v>
      </c>
      <c r="AD135">
        <v>670.5</v>
      </c>
      <c r="AE135" s="234">
        <v>742.71</v>
      </c>
    </row>
    <row r="136" spans="1:31" x14ac:dyDescent="0.25">
      <c r="A136" t="s">
        <v>8</v>
      </c>
      <c r="B136">
        <v>1</v>
      </c>
      <c r="C136">
        <v>126</v>
      </c>
      <c r="D136">
        <v>740.8</v>
      </c>
      <c r="E136">
        <v>743.6</v>
      </c>
      <c r="F136" s="6">
        <v>694.7</v>
      </c>
      <c r="G136">
        <v>700.6</v>
      </c>
      <c r="H136">
        <v>701.6</v>
      </c>
      <c r="I136" s="6">
        <v>729.8</v>
      </c>
      <c r="J136" s="6">
        <v>683.1</v>
      </c>
      <c r="K136" s="6">
        <v>734.8</v>
      </c>
      <c r="L136" s="83">
        <v>736.1</v>
      </c>
      <c r="M136" s="6">
        <v>719.4</v>
      </c>
      <c r="N136">
        <v>737.8</v>
      </c>
      <c r="O136" s="6">
        <v>719.8</v>
      </c>
      <c r="P136" s="131">
        <v>743.9</v>
      </c>
      <c r="Q136">
        <v>578</v>
      </c>
      <c r="R136">
        <v>428.4</v>
      </c>
      <c r="S136">
        <v>611</v>
      </c>
      <c r="T136">
        <v>714.4</v>
      </c>
      <c r="U136">
        <v>736</v>
      </c>
      <c r="V136" s="157">
        <v>717</v>
      </c>
      <c r="W136">
        <v>743.8</v>
      </c>
      <c r="X136">
        <v>743</v>
      </c>
      <c r="Y136">
        <v>707.5</v>
      </c>
      <c r="Z136">
        <v>743.5</v>
      </c>
      <c r="AA136">
        <v>720</v>
      </c>
      <c r="AB136">
        <v>743.6</v>
      </c>
      <c r="AC136" s="157">
        <v>743.8</v>
      </c>
      <c r="AD136">
        <v>670.3</v>
      </c>
      <c r="AE136" s="234">
        <v>742.48670000000004</v>
      </c>
    </row>
    <row r="137" spans="1:31" x14ac:dyDescent="0.25">
      <c r="A137" t="s">
        <v>8</v>
      </c>
      <c r="B137">
        <v>1</v>
      </c>
      <c r="C137">
        <v>127</v>
      </c>
      <c r="D137">
        <v>734.9</v>
      </c>
      <c r="E137">
        <v>739.4</v>
      </c>
      <c r="F137" s="6">
        <v>695.4</v>
      </c>
      <c r="G137">
        <v>703.1</v>
      </c>
      <c r="H137">
        <v>690.8</v>
      </c>
      <c r="I137" s="6">
        <v>736</v>
      </c>
      <c r="J137" s="6">
        <v>714.5</v>
      </c>
      <c r="K137" s="6">
        <v>740.8</v>
      </c>
      <c r="L137" s="83">
        <v>736</v>
      </c>
      <c r="M137" s="6">
        <v>719.2</v>
      </c>
      <c r="N137">
        <v>740.1</v>
      </c>
      <c r="O137" s="6">
        <v>718.2</v>
      </c>
      <c r="P137" s="131">
        <v>736.4</v>
      </c>
      <c r="Q137">
        <v>742.3</v>
      </c>
      <c r="R137">
        <v>669.4</v>
      </c>
      <c r="S137">
        <v>742</v>
      </c>
      <c r="T137">
        <v>714.3</v>
      </c>
      <c r="U137">
        <v>740.8</v>
      </c>
      <c r="V137" s="157">
        <v>717</v>
      </c>
      <c r="W137">
        <v>743.9</v>
      </c>
      <c r="X137">
        <v>716.6</v>
      </c>
      <c r="Y137">
        <v>707.5</v>
      </c>
      <c r="Z137">
        <v>740</v>
      </c>
      <c r="AA137">
        <v>715.4</v>
      </c>
      <c r="AB137">
        <v>713.7</v>
      </c>
      <c r="AC137" s="157">
        <v>743.6</v>
      </c>
      <c r="AD137">
        <v>670.1</v>
      </c>
      <c r="AE137" s="234">
        <v>742.78330000000005</v>
      </c>
    </row>
    <row r="138" spans="1:31" x14ac:dyDescent="0.25">
      <c r="A138" t="s">
        <v>8</v>
      </c>
      <c r="B138">
        <v>1</v>
      </c>
      <c r="C138">
        <v>128</v>
      </c>
      <c r="D138">
        <v>742.3</v>
      </c>
      <c r="E138">
        <v>738.7</v>
      </c>
      <c r="F138" s="6">
        <v>694.9</v>
      </c>
      <c r="G138">
        <v>703</v>
      </c>
      <c r="H138">
        <v>701.7</v>
      </c>
      <c r="I138" s="6">
        <v>729.8</v>
      </c>
      <c r="J138" s="6">
        <v>717.8</v>
      </c>
      <c r="K138" s="6">
        <v>743.6</v>
      </c>
      <c r="L138" s="83">
        <v>737.8</v>
      </c>
      <c r="M138" s="6">
        <v>718.5</v>
      </c>
      <c r="N138">
        <v>740.4</v>
      </c>
      <c r="O138" s="6">
        <v>719.6</v>
      </c>
      <c r="P138" s="131">
        <v>741.6</v>
      </c>
      <c r="Q138">
        <v>729.2</v>
      </c>
      <c r="R138">
        <v>667.1</v>
      </c>
      <c r="S138">
        <v>741.5</v>
      </c>
      <c r="T138">
        <v>714.4</v>
      </c>
      <c r="U138">
        <v>742.1</v>
      </c>
      <c r="V138" s="157">
        <v>358</v>
      </c>
      <c r="W138">
        <v>1E-4</v>
      </c>
      <c r="X138">
        <v>743</v>
      </c>
      <c r="Y138">
        <v>9.9999999999999995E-8</v>
      </c>
      <c r="Z138">
        <v>9.9999999999999995E-8</v>
      </c>
      <c r="AA138" s="174">
        <v>720</v>
      </c>
      <c r="AB138">
        <v>615.5</v>
      </c>
      <c r="AC138" s="157">
        <v>744</v>
      </c>
      <c r="AD138">
        <v>659.3</v>
      </c>
      <c r="AE138" s="234">
        <v>711.06280000000004</v>
      </c>
    </row>
    <row r="139" spans="1:31" x14ac:dyDescent="0.25">
      <c r="A139" t="s">
        <v>8</v>
      </c>
      <c r="B139">
        <v>1</v>
      </c>
      <c r="C139">
        <v>129</v>
      </c>
      <c r="D139">
        <v>738.3</v>
      </c>
      <c r="E139">
        <v>743.1</v>
      </c>
      <c r="F139" s="6">
        <v>695.9</v>
      </c>
      <c r="G139">
        <v>710.9</v>
      </c>
      <c r="H139">
        <v>699.4</v>
      </c>
      <c r="I139" s="6">
        <v>732.1</v>
      </c>
      <c r="J139" s="6">
        <v>717.9</v>
      </c>
      <c r="K139" s="6">
        <v>742.7</v>
      </c>
      <c r="L139" s="83">
        <v>736.1</v>
      </c>
      <c r="M139" s="6">
        <v>719.1</v>
      </c>
      <c r="N139">
        <v>740.4</v>
      </c>
      <c r="O139" s="6">
        <v>719</v>
      </c>
      <c r="P139" s="131">
        <v>611.5</v>
      </c>
      <c r="Q139">
        <v>743.9</v>
      </c>
      <c r="R139">
        <v>671</v>
      </c>
      <c r="S139">
        <v>743</v>
      </c>
      <c r="T139">
        <v>704.2</v>
      </c>
      <c r="U139">
        <v>739.3</v>
      </c>
      <c r="V139" s="157">
        <v>717.3</v>
      </c>
      <c r="W139">
        <v>743.9</v>
      </c>
      <c r="X139">
        <v>743</v>
      </c>
      <c r="Y139">
        <v>652.20000000000005</v>
      </c>
      <c r="Z139">
        <v>742</v>
      </c>
      <c r="AA139">
        <v>710.3</v>
      </c>
      <c r="AB139">
        <v>742.9</v>
      </c>
      <c r="AC139" s="157">
        <v>742</v>
      </c>
      <c r="AD139">
        <v>665.6</v>
      </c>
      <c r="AE139" s="234">
        <v>741.0856</v>
      </c>
    </row>
    <row r="140" spans="1:31" x14ac:dyDescent="0.25">
      <c r="A140" t="s">
        <v>8</v>
      </c>
      <c r="B140">
        <v>1</v>
      </c>
      <c r="C140">
        <v>130</v>
      </c>
      <c r="D140">
        <v>742.3</v>
      </c>
      <c r="E140">
        <v>739.8</v>
      </c>
      <c r="F140" s="6">
        <v>671.7</v>
      </c>
      <c r="G140">
        <v>660.3</v>
      </c>
      <c r="H140">
        <v>263.7</v>
      </c>
      <c r="I140" s="6">
        <v>679.3</v>
      </c>
      <c r="J140" s="6">
        <v>666.4</v>
      </c>
      <c r="K140" s="6">
        <v>724.3</v>
      </c>
      <c r="L140" s="83">
        <v>736.1</v>
      </c>
      <c r="M140" s="6">
        <v>714.1</v>
      </c>
      <c r="N140">
        <v>734.9</v>
      </c>
      <c r="O140" s="6">
        <v>718.9</v>
      </c>
      <c r="P140" s="131">
        <v>743.6</v>
      </c>
      <c r="Q140">
        <v>741.5</v>
      </c>
      <c r="R140">
        <v>671.1</v>
      </c>
      <c r="S140">
        <v>743.2</v>
      </c>
      <c r="T140">
        <v>693.9</v>
      </c>
      <c r="U140">
        <v>739.7</v>
      </c>
      <c r="V140" s="157">
        <v>717.1</v>
      </c>
      <c r="W140">
        <v>735.4</v>
      </c>
      <c r="X140">
        <v>743.1</v>
      </c>
      <c r="Y140">
        <v>707.4</v>
      </c>
      <c r="Z140">
        <v>743.4</v>
      </c>
      <c r="AA140">
        <v>718.8</v>
      </c>
      <c r="AB140">
        <v>743.2</v>
      </c>
      <c r="AC140" s="157">
        <v>743.9</v>
      </c>
      <c r="AD140">
        <v>634.79999999999995</v>
      </c>
      <c r="AE140" s="234">
        <v>742.50390000000004</v>
      </c>
    </row>
    <row r="141" spans="1:31" x14ac:dyDescent="0.25">
      <c r="A141" t="s">
        <v>8</v>
      </c>
      <c r="B141">
        <v>1</v>
      </c>
      <c r="C141">
        <v>131</v>
      </c>
      <c r="D141">
        <v>727.2</v>
      </c>
      <c r="E141">
        <v>743.9</v>
      </c>
      <c r="F141" s="6">
        <v>695.9</v>
      </c>
      <c r="G141">
        <v>710.8</v>
      </c>
      <c r="H141">
        <v>692</v>
      </c>
      <c r="I141" s="6">
        <v>408.6</v>
      </c>
      <c r="J141" s="6">
        <v>627.1</v>
      </c>
      <c r="K141" s="6">
        <v>738.4</v>
      </c>
      <c r="L141" s="83">
        <v>738.1</v>
      </c>
      <c r="M141" s="6">
        <v>718.9</v>
      </c>
      <c r="N141">
        <v>740.4</v>
      </c>
      <c r="O141" s="6">
        <v>718.1</v>
      </c>
      <c r="P141" s="131">
        <v>744</v>
      </c>
      <c r="Q141">
        <v>743</v>
      </c>
      <c r="R141">
        <v>671.2</v>
      </c>
      <c r="S141">
        <v>743.2</v>
      </c>
      <c r="T141">
        <v>714.4</v>
      </c>
      <c r="U141">
        <v>741.7</v>
      </c>
      <c r="V141" s="157">
        <v>717.1</v>
      </c>
      <c r="W141">
        <v>743.9</v>
      </c>
      <c r="X141">
        <v>743.1</v>
      </c>
      <c r="Y141">
        <v>707.5</v>
      </c>
      <c r="Z141">
        <v>743.6</v>
      </c>
      <c r="AA141">
        <v>719.9</v>
      </c>
      <c r="AB141">
        <v>743.7</v>
      </c>
      <c r="AC141" s="157">
        <v>743.9</v>
      </c>
      <c r="AD141">
        <v>670.8</v>
      </c>
      <c r="AE141" s="234">
        <v>732.77560000000005</v>
      </c>
    </row>
    <row r="142" spans="1:31" x14ac:dyDescent="0.25">
      <c r="A142" t="s">
        <v>8</v>
      </c>
      <c r="B142">
        <v>1</v>
      </c>
      <c r="C142">
        <v>132</v>
      </c>
      <c r="D142">
        <v>742.4</v>
      </c>
      <c r="E142">
        <v>743.7</v>
      </c>
      <c r="F142" s="6">
        <v>694.6</v>
      </c>
      <c r="G142">
        <v>702.4</v>
      </c>
      <c r="H142">
        <v>694.4</v>
      </c>
      <c r="I142" s="6">
        <v>716.7</v>
      </c>
      <c r="J142" s="6">
        <v>718.3</v>
      </c>
      <c r="K142" s="6">
        <v>737.1</v>
      </c>
      <c r="L142" s="83">
        <v>725</v>
      </c>
      <c r="M142" s="6">
        <v>718.8</v>
      </c>
      <c r="N142">
        <v>739.2</v>
      </c>
      <c r="O142" s="6">
        <v>719.3</v>
      </c>
      <c r="P142" s="131">
        <v>743.4</v>
      </c>
      <c r="Q142">
        <v>743.5</v>
      </c>
      <c r="R142">
        <v>671.1</v>
      </c>
      <c r="S142">
        <v>743.3</v>
      </c>
      <c r="T142">
        <v>709.3</v>
      </c>
      <c r="U142">
        <v>740.8</v>
      </c>
      <c r="V142" s="157">
        <v>717.2</v>
      </c>
      <c r="W142">
        <v>743.1</v>
      </c>
      <c r="X142">
        <v>743.1</v>
      </c>
      <c r="Y142">
        <v>707.5</v>
      </c>
      <c r="Z142">
        <v>743.6</v>
      </c>
      <c r="AA142">
        <v>719.9</v>
      </c>
      <c r="AB142">
        <v>743.6</v>
      </c>
      <c r="AC142" s="157">
        <v>744</v>
      </c>
      <c r="AD142">
        <v>671</v>
      </c>
      <c r="AE142" s="234">
        <v>741.51859999999999</v>
      </c>
    </row>
    <row r="143" spans="1:31" x14ac:dyDescent="0.25">
      <c r="A143" t="s">
        <v>8</v>
      </c>
      <c r="B143">
        <v>1</v>
      </c>
      <c r="C143">
        <v>133</v>
      </c>
      <c r="D143">
        <v>741.3</v>
      </c>
      <c r="E143">
        <v>739.2</v>
      </c>
      <c r="F143" s="6">
        <v>694.4</v>
      </c>
      <c r="G143">
        <v>706.8</v>
      </c>
      <c r="H143">
        <v>680.7</v>
      </c>
      <c r="I143" s="6">
        <v>637.6</v>
      </c>
      <c r="J143" s="6">
        <v>403.8</v>
      </c>
      <c r="K143" s="6">
        <v>740.1</v>
      </c>
      <c r="L143" s="83">
        <v>720.7</v>
      </c>
      <c r="M143" s="6">
        <v>718.3</v>
      </c>
      <c r="N143">
        <v>738.2</v>
      </c>
      <c r="O143" s="6">
        <v>719.2</v>
      </c>
      <c r="P143" s="131">
        <v>610.20000000000005</v>
      </c>
      <c r="Q143">
        <v>740.1</v>
      </c>
      <c r="R143">
        <v>668.8</v>
      </c>
      <c r="S143">
        <v>742.7</v>
      </c>
      <c r="T143">
        <v>710.3</v>
      </c>
      <c r="U143">
        <v>741.4</v>
      </c>
      <c r="V143" s="157">
        <v>716.9</v>
      </c>
      <c r="W143">
        <v>743.9</v>
      </c>
      <c r="X143">
        <v>716.2</v>
      </c>
      <c r="Y143">
        <v>707.5</v>
      </c>
      <c r="Z143">
        <v>743.5</v>
      </c>
      <c r="AA143">
        <v>719.9</v>
      </c>
      <c r="AB143">
        <v>743.6</v>
      </c>
      <c r="AC143" s="157">
        <v>743.9</v>
      </c>
      <c r="AD143">
        <v>670.5</v>
      </c>
      <c r="AE143" s="234">
        <v>705.67360000000008</v>
      </c>
    </row>
    <row r="144" spans="1:31" x14ac:dyDescent="0.25">
      <c r="A144" t="s">
        <v>8</v>
      </c>
      <c r="B144">
        <v>1</v>
      </c>
      <c r="C144">
        <v>134</v>
      </c>
      <c r="D144">
        <v>741.4</v>
      </c>
      <c r="E144">
        <v>739.6</v>
      </c>
      <c r="F144" s="6">
        <v>693.1</v>
      </c>
      <c r="G144">
        <v>708.3</v>
      </c>
      <c r="H144">
        <v>695</v>
      </c>
      <c r="I144" s="6">
        <v>719.5</v>
      </c>
      <c r="J144" s="6">
        <v>694.4</v>
      </c>
      <c r="K144" s="6">
        <v>738.9</v>
      </c>
      <c r="L144" s="83">
        <v>723.9</v>
      </c>
      <c r="M144" s="6">
        <v>694.1</v>
      </c>
      <c r="N144">
        <v>730.7</v>
      </c>
      <c r="O144" s="6">
        <v>719.7</v>
      </c>
      <c r="P144" s="131">
        <v>741.5</v>
      </c>
      <c r="Q144">
        <v>737.1</v>
      </c>
      <c r="R144">
        <v>669.3</v>
      </c>
      <c r="S144">
        <v>729.9</v>
      </c>
      <c r="T144">
        <v>713</v>
      </c>
      <c r="U144">
        <v>742</v>
      </c>
      <c r="V144" s="157">
        <v>706.8</v>
      </c>
      <c r="W144">
        <v>740.7</v>
      </c>
      <c r="X144">
        <v>700.7</v>
      </c>
      <c r="Y144">
        <v>476.3</v>
      </c>
      <c r="Z144">
        <v>743.6</v>
      </c>
      <c r="AA144">
        <v>720</v>
      </c>
      <c r="AB144">
        <v>743.7</v>
      </c>
      <c r="AC144" s="157">
        <v>743.9</v>
      </c>
      <c r="AD144">
        <v>671</v>
      </c>
      <c r="AE144" s="234">
        <v>741.24440000000004</v>
      </c>
    </row>
    <row r="145" spans="1:31" x14ac:dyDescent="0.25">
      <c r="A145" t="s">
        <v>8</v>
      </c>
      <c r="B145">
        <v>1</v>
      </c>
      <c r="C145">
        <v>135</v>
      </c>
      <c r="D145">
        <v>716.3</v>
      </c>
      <c r="E145">
        <v>742.1</v>
      </c>
      <c r="F145" s="6">
        <v>695.2</v>
      </c>
      <c r="G145">
        <v>683.8</v>
      </c>
      <c r="H145">
        <v>699.1</v>
      </c>
      <c r="I145" s="6">
        <v>729.6</v>
      </c>
      <c r="J145" s="6">
        <v>705.9</v>
      </c>
      <c r="K145" s="6">
        <v>736.4</v>
      </c>
      <c r="L145" s="83">
        <v>731.5</v>
      </c>
      <c r="M145" s="6">
        <v>708.2</v>
      </c>
      <c r="N145">
        <v>736.7</v>
      </c>
      <c r="O145" s="6">
        <v>720</v>
      </c>
      <c r="P145" s="131">
        <v>739.7</v>
      </c>
      <c r="Q145">
        <v>741.4</v>
      </c>
      <c r="R145">
        <v>621</v>
      </c>
      <c r="S145">
        <v>742.8</v>
      </c>
      <c r="T145">
        <v>712.1</v>
      </c>
      <c r="U145">
        <v>741.7</v>
      </c>
      <c r="V145" s="157">
        <v>706.7</v>
      </c>
      <c r="W145">
        <v>743.9</v>
      </c>
      <c r="X145">
        <v>742</v>
      </c>
      <c r="Y145">
        <v>707.5</v>
      </c>
      <c r="Z145">
        <v>743.6</v>
      </c>
      <c r="AA145">
        <v>720</v>
      </c>
      <c r="AB145">
        <v>743.3</v>
      </c>
      <c r="AC145" s="157">
        <v>743.9</v>
      </c>
      <c r="AD145">
        <v>670.6</v>
      </c>
      <c r="AE145" s="234">
        <v>741.10080000000005</v>
      </c>
    </row>
    <row r="146" spans="1:31" x14ac:dyDescent="0.25">
      <c r="A146" t="s">
        <v>8</v>
      </c>
      <c r="B146">
        <v>1</v>
      </c>
      <c r="C146">
        <v>136</v>
      </c>
      <c r="D146">
        <v>742.4</v>
      </c>
      <c r="E146">
        <v>743</v>
      </c>
      <c r="F146" s="6">
        <v>695.9</v>
      </c>
      <c r="G146">
        <v>710.9</v>
      </c>
      <c r="H146">
        <v>701.8</v>
      </c>
      <c r="I146" s="6">
        <v>743.7</v>
      </c>
      <c r="J146" s="6">
        <v>719.6</v>
      </c>
      <c r="K146" s="6">
        <v>742.8</v>
      </c>
      <c r="L146" s="83">
        <v>738.2</v>
      </c>
      <c r="M146" s="6">
        <v>719.6</v>
      </c>
      <c r="N146">
        <v>740.3</v>
      </c>
      <c r="O146" s="6">
        <v>720</v>
      </c>
      <c r="P146" s="131">
        <v>744</v>
      </c>
      <c r="Q146">
        <v>743.6</v>
      </c>
      <c r="R146">
        <v>656.8</v>
      </c>
      <c r="S146">
        <v>743</v>
      </c>
      <c r="T146">
        <v>692.8</v>
      </c>
      <c r="U146">
        <v>734.7</v>
      </c>
      <c r="V146" s="157">
        <v>708.2</v>
      </c>
      <c r="W146">
        <v>743.9</v>
      </c>
      <c r="X146">
        <v>743.2</v>
      </c>
      <c r="Y146">
        <v>707.3</v>
      </c>
      <c r="Z146">
        <v>743.6</v>
      </c>
      <c r="AA146">
        <v>719.9</v>
      </c>
      <c r="AB146">
        <v>743.7</v>
      </c>
      <c r="AC146" s="157">
        <v>743.9</v>
      </c>
      <c r="AD146">
        <v>671.2</v>
      </c>
      <c r="AE146" s="234">
        <v>742.12660000000005</v>
      </c>
    </row>
    <row r="147" spans="1:31" x14ac:dyDescent="0.25">
      <c r="A147" t="s">
        <v>8</v>
      </c>
      <c r="B147">
        <v>1</v>
      </c>
      <c r="C147">
        <v>137</v>
      </c>
      <c r="D147">
        <v>742.4</v>
      </c>
      <c r="E147">
        <v>731.9</v>
      </c>
      <c r="F147" s="6">
        <v>695.7</v>
      </c>
      <c r="G147">
        <v>710.6</v>
      </c>
      <c r="H147">
        <v>701.5</v>
      </c>
      <c r="I147" s="6">
        <v>743.5</v>
      </c>
      <c r="J147" s="6">
        <v>719.4</v>
      </c>
      <c r="K147" s="6">
        <v>740.1</v>
      </c>
      <c r="L147" s="83">
        <v>719.5</v>
      </c>
      <c r="M147" s="6">
        <v>719.1</v>
      </c>
      <c r="N147">
        <v>735.2</v>
      </c>
      <c r="O147" s="6">
        <v>719.6</v>
      </c>
      <c r="P147" s="131">
        <v>743.9</v>
      </c>
      <c r="Q147">
        <v>743.4</v>
      </c>
      <c r="R147">
        <v>671.1</v>
      </c>
      <c r="S147">
        <v>742.7</v>
      </c>
      <c r="T147">
        <v>706.8</v>
      </c>
      <c r="U147">
        <v>719.4</v>
      </c>
      <c r="V147" s="157">
        <v>717.3</v>
      </c>
      <c r="W147">
        <v>741.7</v>
      </c>
      <c r="X147">
        <v>742.8</v>
      </c>
      <c r="Y147">
        <v>707.3</v>
      </c>
      <c r="Z147">
        <v>743.5</v>
      </c>
      <c r="AA147">
        <v>720</v>
      </c>
      <c r="AB147">
        <v>743.7</v>
      </c>
      <c r="AC147" s="157">
        <v>744</v>
      </c>
      <c r="AD147">
        <v>671</v>
      </c>
      <c r="AE147" s="234">
        <v>741.51750000000004</v>
      </c>
    </row>
    <row r="148" spans="1:31" x14ac:dyDescent="0.25">
      <c r="A148" t="s">
        <v>8</v>
      </c>
      <c r="B148">
        <v>1</v>
      </c>
      <c r="C148">
        <v>138</v>
      </c>
      <c r="D148">
        <v>742.4</v>
      </c>
      <c r="E148">
        <v>740.5</v>
      </c>
      <c r="F148" s="6">
        <v>694.5</v>
      </c>
      <c r="G148">
        <v>701.9</v>
      </c>
      <c r="H148">
        <v>701.6</v>
      </c>
      <c r="I148" s="6">
        <v>737.8</v>
      </c>
      <c r="J148" s="6">
        <v>712.6</v>
      </c>
      <c r="K148" s="6">
        <v>742.2</v>
      </c>
      <c r="L148" s="83">
        <v>735.5</v>
      </c>
      <c r="M148" s="6">
        <v>718.3</v>
      </c>
      <c r="N148">
        <v>740.3</v>
      </c>
      <c r="O148" s="6">
        <v>719.8</v>
      </c>
      <c r="P148" s="131">
        <v>743.9</v>
      </c>
      <c r="Q148">
        <v>742.7</v>
      </c>
      <c r="R148">
        <v>670.6</v>
      </c>
      <c r="S148">
        <v>742.2</v>
      </c>
      <c r="T148">
        <v>713.9</v>
      </c>
      <c r="U148">
        <v>741.3</v>
      </c>
      <c r="V148" s="157">
        <v>717</v>
      </c>
      <c r="W148">
        <v>743.9</v>
      </c>
      <c r="X148">
        <v>742.1</v>
      </c>
      <c r="Y148">
        <v>707.4</v>
      </c>
      <c r="Z148">
        <v>743.5</v>
      </c>
      <c r="AA148">
        <v>719.9</v>
      </c>
      <c r="AB148">
        <v>743.6</v>
      </c>
      <c r="AC148" s="157">
        <v>742.4</v>
      </c>
      <c r="AD148">
        <v>670.4</v>
      </c>
      <c r="AE148" s="234">
        <v>740.93610000000001</v>
      </c>
    </row>
    <row r="149" spans="1:31" x14ac:dyDescent="0.25">
      <c r="A149" t="s">
        <v>8</v>
      </c>
      <c r="B149">
        <v>1</v>
      </c>
      <c r="C149">
        <v>139</v>
      </c>
      <c r="D149">
        <v>741.1</v>
      </c>
      <c r="E149">
        <v>742.3</v>
      </c>
      <c r="F149" s="6">
        <v>669.2</v>
      </c>
      <c r="G149">
        <v>701.1</v>
      </c>
      <c r="H149">
        <v>701</v>
      </c>
      <c r="I149" s="6">
        <v>742.4</v>
      </c>
      <c r="J149" s="6">
        <v>718.2</v>
      </c>
      <c r="K149" s="6">
        <v>733.1</v>
      </c>
      <c r="L149" s="83">
        <v>733.1</v>
      </c>
      <c r="M149" s="6">
        <v>718.2</v>
      </c>
      <c r="N149">
        <v>739.2</v>
      </c>
      <c r="O149" s="6">
        <v>719.5</v>
      </c>
      <c r="P149" s="131">
        <v>743.8</v>
      </c>
      <c r="Q149">
        <v>743.2</v>
      </c>
      <c r="R149">
        <v>743.2</v>
      </c>
      <c r="S149">
        <v>743.2</v>
      </c>
      <c r="T149">
        <v>700.1</v>
      </c>
      <c r="U149">
        <v>740.2</v>
      </c>
      <c r="V149" s="157">
        <v>717.2</v>
      </c>
      <c r="W149">
        <v>743.9</v>
      </c>
      <c r="X149">
        <v>741.5</v>
      </c>
      <c r="Y149">
        <v>707.4</v>
      </c>
      <c r="Z149">
        <v>743.6</v>
      </c>
      <c r="AA149">
        <v>720</v>
      </c>
      <c r="AB149">
        <v>743.7</v>
      </c>
      <c r="AC149" s="157">
        <v>744</v>
      </c>
      <c r="AD149">
        <v>670.8</v>
      </c>
      <c r="AE149" s="234">
        <v>741.15140000000008</v>
      </c>
    </row>
    <row r="150" spans="1:31" x14ac:dyDescent="0.25">
      <c r="A150" t="s">
        <v>8</v>
      </c>
      <c r="B150">
        <v>1</v>
      </c>
      <c r="C150">
        <v>140</v>
      </c>
      <c r="D150">
        <v>742.3</v>
      </c>
      <c r="E150">
        <v>742.5</v>
      </c>
      <c r="F150" s="6">
        <v>695.6</v>
      </c>
      <c r="G150">
        <v>707</v>
      </c>
      <c r="H150">
        <v>701</v>
      </c>
      <c r="I150" s="6">
        <v>742.3</v>
      </c>
      <c r="J150" s="6">
        <v>708.6</v>
      </c>
      <c r="K150" s="6">
        <v>732.7</v>
      </c>
      <c r="L150" s="83">
        <v>708.1</v>
      </c>
      <c r="M150" s="6">
        <v>718.6</v>
      </c>
      <c r="N150">
        <v>733</v>
      </c>
      <c r="O150" s="6">
        <v>719.9</v>
      </c>
      <c r="P150" s="131">
        <v>744</v>
      </c>
      <c r="Q150">
        <v>743.6</v>
      </c>
      <c r="R150">
        <v>655.8</v>
      </c>
      <c r="S150">
        <v>743.2</v>
      </c>
      <c r="T150">
        <v>713</v>
      </c>
      <c r="U150">
        <v>740.4</v>
      </c>
      <c r="V150" s="157">
        <v>717.1</v>
      </c>
      <c r="W150">
        <v>743.9</v>
      </c>
      <c r="X150">
        <v>743.1</v>
      </c>
      <c r="Y150">
        <v>707.5</v>
      </c>
      <c r="Z150">
        <v>743.6</v>
      </c>
      <c r="AA150">
        <v>720</v>
      </c>
      <c r="AB150">
        <v>743.7</v>
      </c>
      <c r="AC150" s="157">
        <v>742.2</v>
      </c>
      <c r="AD150">
        <v>669.2</v>
      </c>
      <c r="AE150" s="234">
        <v>742.63670000000002</v>
      </c>
    </row>
    <row r="151" spans="1:31" x14ac:dyDescent="0.25">
      <c r="A151" t="s">
        <v>8</v>
      </c>
      <c r="B151">
        <v>1</v>
      </c>
      <c r="C151">
        <v>141</v>
      </c>
      <c r="D151">
        <v>740.7</v>
      </c>
      <c r="E151">
        <v>742.9</v>
      </c>
      <c r="F151" s="6">
        <v>696</v>
      </c>
      <c r="G151">
        <v>744</v>
      </c>
      <c r="H151">
        <v>263.39999999999998</v>
      </c>
      <c r="I151" s="6">
        <v>742.5</v>
      </c>
      <c r="J151" s="6">
        <v>715.1</v>
      </c>
      <c r="K151" s="6">
        <v>743.4</v>
      </c>
      <c r="L151" s="83">
        <v>718.6</v>
      </c>
      <c r="M151" s="6">
        <v>719</v>
      </c>
      <c r="N151">
        <v>740.4</v>
      </c>
      <c r="O151" s="6">
        <v>720</v>
      </c>
      <c r="P151" s="131">
        <v>744</v>
      </c>
      <c r="Q151">
        <v>743.6</v>
      </c>
      <c r="R151">
        <v>670.1</v>
      </c>
      <c r="S151">
        <v>743.3</v>
      </c>
      <c r="T151">
        <v>712</v>
      </c>
      <c r="U151">
        <v>741.3</v>
      </c>
      <c r="V151" s="157">
        <v>717.4</v>
      </c>
      <c r="W151">
        <v>743.8</v>
      </c>
      <c r="X151">
        <v>742.9</v>
      </c>
      <c r="Y151">
        <v>707.5</v>
      </c>
      <c r="Z151">
        <v>743.6</v>
      </c>
      <c r="AA151">
        <v>703</v>
      </c>
      <c r="AB151">
        <v>743.7</v>
      </c>
      <c r="AC151" s="157">
        <v>728.6</v>
      </c>
      <c r="AD151">
        <v>670.2</v>
      </c>
      <c r="AE151" s="234">
        <v>741.76170000000002</v>
      </c>
    </row>
    <row r="152" spans="1:31" x14ac:dyDescent="0.25">
      <c r="A152" t="s">
        <v>8</v>
      </c>
      <c r="B152">
        <v>1</v>
      </c>
      <c r="C152">
        <v>142</v>
      </c>
      <c r="D152">
        <v>742.4</v>
      </c>
      <c r="E152">
        <v>713.5</v>
      </c>
      <c r="F152" s="6">
        <v>689</v>
      </c>
      <c r="G152">
        <v>708.9</v>
      </c>
      <c r="H152">
        <v>696.7</v>
      </c>
      <c r="I152" s="6">
        <v>742.9</v>
      </c>
      <c r="J152" s="6">
        <v>718.4</v>
      </c>
      <c r="K152" s="6">
        <v>740.4</v>
      </c>
      <c r="L152" s="83">
        <v>728.9</v>
      </c>
      <c r="M152" s="6">
        <v>703.5</v>
      </c>
      <c r="N152">
        <v>739.2</v>
      </c>
      <c r="O152" s="6">
        <v>719.8</v>
      </c>
      <c r="P152" s="131">
        <v>744</v>
      </c>
      <c r="Q152">
        <v>743.4</v>
      </c>
      <c r="R152">
        <v>667.9</v>
      </c>
      <c r="S152">
        <v>743.2</v>
      </c>
      <c r="T152">
        <v>706.2</v>
      </c>
      <c r="U152">
        <v>739.7</v>
      </c>
      <c r="V152" s="157">
        <v>717.3</v>
      </c>
      <c r="W152">
        <v>734</v>
      </c>
      <c r="X152">
        <v>743.2</v>
      </c>
      <c r="Y152">
        <v>707.5</v>
      </c>
      <c r="Z152">
        <v>743.6</v>
      </c>
      <c r="AA152">
        <v>720</v>
      </c>
      <c r="AB152">
        <v>743.2</v>
      </c>
      <c r="AC152" s="157">
        <v>743.8</v>
      </c>
      <c r="AD152">
        <v>670.7</v>
      </c>
      <c r="AE152" s="234">
        <v>740.39670000000001</v>
      </c>
    </row>
    <row r="153" spans="1:31" x14ac:dyDescent="0.25">
      <c r="A153" t="s">
        <v>8</v>
      </c>
      <c r="B153">
        <v>1</v>
      </c>
      <c r="C153">
        <v>143</v>
      </c>
      <c r="D153">
        <v>706</v>
      </c>
      <c r="E153">
        <v>740.5</v>
      </c>
      <c r="F153" s="6">
        <v>695.5</v>
      </c>
      <c r="G153">
        <v>703.6</v>
      </c>
      <c r="H153">
        <v>687.6</v>
      </c>
      <c r="I153" s="6">
        <v>743.2</v>
      </c>
      <c r="J153" s="6">
        <v>719.9</v>
      </c>
      <c r="K153" s="6">
        <v>742.3</v>
      </c>
      <c r="L153" s="83">
        <v>739.4</v>
      </c>
      <c r="M153" s="6">
        <v>719.7</v>
      </c>
      <c r="N153">
        <v>743.9</v>
      </c>
      <c r="O153" s="6">
        <v>720</v>
      </c>
      <c r="P153" s="131">
        <v>744</v>
      </c>
      <c r="Q153">
        <v>743.7</v>
      </c>
      <c r="R153">
        <v>669.3</v>
      </c>
      <c r="S153">
        <v>734.2</v>
      </c>
      <c r="T153">
        <v>717.2</v>
      </c>
      <c r="U153">
        <v>738.4</v>
      </c>
      <c r="V153" s="157">
        <v>715.6</v>
      </c>
      <c r="W153">
        <v>743.9</v>
      </c>
      <c r="X153">
        <f>307.3+350+81</f>
        <v>738.3</v>
      </c>
      <c r="Y153">
        <v>711</v>
      </c>
      <c r="Z153">
        <v>743.5</v>
      </c>
      <c r="AA153">
        <v>720</v>
      </c>
      <c r="AB153">
        <v>454.6</v>
      </c>
      <c r="AC153" s="194">
        <f>MAX(201.7,31*24)</f>
        <v>744</v>
      </c>
      <c r="AD153">
        <v>671.3</v>
      </c>
      <c r="AE153" s="234">
        <v>711.43950000000007</v>
      </c>
    </row>
    <row r="154" spans="1:31" x14ac:dyDescent="0.25">
      <c r="A154" t="s">
        <v>8</v>
      </c>
      <c r="B154">
        <v>1</v>
      </c>
      <c r="C154">
        <v>144</v>
      </c>
      <c r="D154">
        <v>705.9</v>
      </c>
      <c r="E154">
        <v>743.2</v>
      </c>
      <c r="F154" s="6">
        <v>696</v>
      </c>
      <c r="G154">
        <v>701</v>
      </c>
      <c r="H154">
        <v>674.9</v>
      </c>
      <c r="I154" s="6">
        <v>743.6</v>
      </c>
      <c r="J154" s="6">
        <v>719.2</v>
      </c>
      <c r="K154" s="6">
        <v>732.4</v>
      </c>
      <c r="L154" s="83">
        <v>744.3</v>
      </c>
      <c r="M154" s="6">
        <v>719.7</v>
      </c>
      <c r="N154">
        <v>743.9</v>
      </c>
      <c r="O154" s="6">
        <v>720</v>
      </c>
      <c r="P154" s="131">
        <v>743.9</v>
      </c>
      <c r="Q154">
        <v>743.7</v>
      </c>
      <c r="R154">
        <v>669.9</v>
      </c>
      <c r="S154">
        <v>743.1</v>
      </c>
      <c r="T154">
        <v>713.9</v>
      </c>
      <c r="U154">
        <v>737.3</v>
      </c>
      <c r="V154" s="157">
        <v>713.4</v>
      </c>
      <c r="W154">
        <v>743.9</v>
      </c>
      <c r="X154">
        <f>307.3+350+81</f>
        <v>738.3</v>
      </c>
      <c r="Y154">
        <v>711.9</v>
      </c>
      <c r="Z154">
        <v>743.5</v>
      </c>
      <c r="AA154">
        <v>719.6</v>
      </c>
      <c r="AB154">
        <v>738.7</v>
      </c>
      <c r="AC154" s="157">
        <v>744</v>
      </c>
      <c r="AD154">
        <v>668.6</v>
      </c>
      <c r="AE154" s="234">
        <v>733.54280000000006</v>
      </c>
    </row>
    <row r="155" spans="1:31" x14ac:dyDescent="0.25">
      <c r="A155" t="s">
        <v>8</v>
      </c>
      <c r="B155">
        <v>1</v>
      </c>
      <c r="C155">
        <v>145</v>
      </c>
      <c r="D155">
        <v>652</v>
      </c>
      <c r="E155">
        <v>743.9</v>
      </c>
      <c r="F155" s="6">
        <v>696</v>
      </c>
      <c r="G155">
        <v>700.9</v>
      </c>
      <c r="H155">
        <v>686.4</v>
      </c>
      <c r="I155" s="6">
        <v>739.9</v>
      </c>
      <c r="J155" s="6">
        <v>719.2</v>
      </c>
      <c r="K155" s="6">
        <v>743.4</v>
      </c>
      <c r="L155" s="83">
        <v>739.4</v>
      </c>
      <c r="M155" s="6">
        <v>717.1</v>
      </c>
      <c r="N155">
        <v>743.8</v>
      </c>
      <c r="O155" s="6">
        <v>719.9</v>
      </c>
      <c r="P155" s="131">
        <v>743.9</v>
      </c>
      <c r="Q155">
        <v>743.7</v>
      </c>
      <c r="R155">
        <v>671.4</v>
      </c>
      <c r="S155">
        <v>742</v>
      </c>
      <c r="T155">
        <v>704.5</v>
      </c>
      <c r="U155">
        <v>738.4</v>
      </c>
      <c r="V155" s="157">
        <v>714.5</v>
      </c>
      <c r="W155">
        <v>743.8</v>
      </c>
      <c r="X155">
        <f>307.3+350+81</f>
        <v>738.3</v>
      </c>
      <c r="Y155">
        <v>712</v>
      </c>
      <c r="Z155">
        <v>743.6</v>
      </c>
      <c r="AA155">
        <v>720</v>
      </c>
      <c r="AB155">
        <v>738.7</v>
      </c>
      <c r="AC155" s="157">
        <v>743.9</v>
      </c>
      <c r="AD155">
        <v>671.6</v>
      </c>
      <c r="AE155" s="234">
        <v>742.04499999999996</v>
      </c>
    </row>
    <row r="156" spans="1:31" x14ac:dyDescent="0.25">
      <c r="A156" t="s">
        <v>8</v>
      </c>
      <c r="B156">
        <v>1</v>
      </c>
      <c r="C156">
        <v>146</v>
      </c>
      <c r="D156">
        <v>705.7</v>
      </c>
      <c r="E156">
        <v>743.9</v>
      </c>
      <c r="F156" s="6">
        <v>695.9</v>
      </c>
      <c r="G156">
        <v>702.7</v>
      </c>
      <c r="H156">
        <v>687.6</v>
      </c>
      <c r="I156" s="6">
        <v>743.8</v>
      </c>
      <c r="J156" s="6">
        <v>719.9</v>
      </c>
      <c r="K156" s="6">
        <v>743.4</v>
      </c>
      <c r="L156" s="83">
        <v>739.4</v>
      </c>
      <c r="M156" s="6">
        <v>715.5</v>
      </c>
      <c r="N156">
        <v>739.2</v>
      </c>
      <c r="O156" s="6">
        <v>703.5</v>
      </c>
      <c r="P156" s="131">
        <v>725.7</v>
      </c>
      <c r="Q156">
        <v>743.7</v>
      </c>
      <c r="R156">
        <v>669.7</v>
      </c>
      <c r="S156">
        <v>743.3</v>
      </c>
      <c r="T156">
        <v>711.1</v>
      </c>
      <c r="U156">
        <v>740.4</v>
      </c>
      <c r="V156" s="157">
        <v>716.1</v>
      </c>
      <c r="W156">
        <v>743.9</v>
      </c>
      <c r="X156">
        <f>305.6+350+81</f>
        <v>736.6</v>
      </c>
      <c r="Y156">
        <v>712</v>
      </c>
      <c r="Z156">
        <v>743.6</v>
      </c>
      <c r="AA156">
        <v>719.8</v>
      </c>
      <c r="AB156">
        <v>738.7</v>
      </c>
      <c r="AC156" s="157">
        <v>744</v>
      </c>
      <c r="AD156">
        <v>671.3</v>
      </c>
      <c r="AE156" s="234">
        <v>740.29169999999999</v>
      </c>
    </row>
    <row r="157" spans="1:31" x14ac:dyDescent="0.25">
      <c r="A157" t="s">
        <v>8</v>
      </c>
      <c r="B157">
        <v>1</v>
      </c>
      <c r="C157">
        <v>147</v>
      </c>
      <c r="D157">
        <v>735.9</v>
      </c>
      <c r="E157">
        <v>743.9</v>
      </c>
      <c r="F157" s="6">
        <v>694.7</v>
      </c>
      <c r="G157">
        <v>700.2</v>
      </c>
      <c r="H157">
        <v>686.4</v>
      </c>
      <c r="I157" s="6">
        <v>743.3</v>
      </c>
      <c r="J157" s="6">
        <v>718.9</v>
      </c>
      <c r="K157" s="6">
        <v>742.4</v>
      </c>
      <c r="L157" s="83">
        <v>735.6</v>
      </c>
      <c r="M157" s="6">
        <v>718.8</v>
      </c>
      <c r="N157">
        <v>742.5</v>
      </c>
      <c r="O157" s="6">
        <v>719.9</v>
      </c>
      <c r="P157" s="131">
        <v>743</v>
      </c>
      <c r="Q157">
        <v>741.5</v>
      </c>
      <c r="R157">
        <v>668.6</v>
      </c>
      <c r="S157">
        <v>743</v>
      </c>
      <c r="T157">
        <v>717</v>
      </c>
      <c r="U157">
        <v>738.3</v>
      </c>
      <c r="V157" s="157">
        <f>498.1+220</f>
        <v>718.1</v>
      </c>
      <c r="W157">
        <v>743.9</v>
      </c>
      <c r="X157">
        <f>307.3+350+81</f>
        <v>738.3</v>
      </c>
      <c r="Y157">
        <v>710.7</v>
      </c>
      <c r="Z157">
        <v>743.6</v>
      </c>
      <c r="AA157">
        <v>716.6</v>
      </c>
      <c r="AB157">
        <v>738.4</v>
      </c>
      <c r="AC157" s="157">
        <v>743.6</v>
      </c>
      <c r="AD157">
        <v>657.3</v>
      </c>
      <c r="AE157" s="234">
        <v>737.16219999999998</v>
      </c>
    </row>
    <row r="158" spans="1:31" x14ac:dyDescent="0.25">
      <c r="A158" t="s">
        <v>8</v>
      </c>
      <c r="B158">
        <v>1</v>
      </c>
      <c r="C158">
        <v>148</v>
      </c>
      <c r="D158">
        <v>705.7</v>
      </c>
      <c r="E158">
        <v>738.8</v>
      </c>
      <c r="F158" s="6">
        <v>694.8</v>
      </c>
      <c r="G158">
        <v>703.2</v>
      </c>
      <c r="H158">
        <v>686.1</v>
      </c>
      <c r="I158" s="6">
        <v>743</v>
      </c>
      <c r="J158" s="6">
        <v>702.2</v>
      </c>
      <c r="K158" s="6">
        <v>739.6</v>
      </c>
      <c r="L158" s="83">
        <v>735.6</v>
      </c>
      <c r="M158" s="6">
        <v>718.8</v>
      </c>
      <c r="N158">
        <v>743.3</v>
      </c>
      <c r="O158" s="6">
        <v>719.8</v>
      </c>
      <c r="P158" s="131">
        <v>743.9</v>
      </c>
      <c r="Q158">
        <v>743.6</v>
      </c>
      <c r="R158">
        <v>671.4</v>
      </c>
      <c r="S158">
        <v>743.3</v>
      </c>
      <c r="T158">
        <v>715.7</v>
      </c>
      <c r="U158">
        <v>742.2</v>
      </c>
      <c r="V158" s="157">
        <v>700.6</v>
      </c>
      <c r="W158">
        <v>743.9</v>
      </c>
      <c r="X158">
        <f>155.6+350+81</f>
        <v>586.6</v>
      </c>
      <c r="Y158">
        <v>266.60000000000002</v>
      </c>
      <c r="Z158">
        <v>43.5</v>
      </c>
      <c r="AA158" s="174">
        <v>720</v>
      </c>
      <c r="AB158">
        <v>684.9</v>
      </c>
      <c r="AC158" s="157">
        <v>743.9</v>
      </c>
      <c r="AD158">
        <v>671.4</v>
      </c>
      <c r="AE158" s="234">
        <v>739.27110000000005</v>
      </c>
    </row>
    <row r="159" spans="1:31" x14ac:dyDescent="0.25">
      <c r="A159" t="s">
        <v>8</v>
      </c>
      <c r="B159">
        <v>1</v>
      </c>
      <c r="C159">
        <v>149</v>
      </c>
      <c r="D159">
        <v>740.1</v>
      </c>
      <c r="E159">
        <v>743.6</v>
      </c>
      <c r="F159" s="6">
        <v>696</v>
      </c>
      <c r="G159">
        <v>696.1</v>
      </c>
      <c r="H159">
        <v>697.8</v>
      </c>
      <c r="I159" s="6">
        <v>743</v>
      </c>
      <c r="J159" s="6">
        <v>719</v>
      </c>
      <c r="K159" s="6">
        <v>743.4</v>
      </c>
      <c r="L159" s="83">
        <v>739.4</v>
      </c>
      <c r="M159" s="6">
        <v>719.8</v>
      </c>
      <c r="N159">
        <v>743.9</v>
      </c>
      <c r="O159" s="6">
        <v>699.1</v>
      </c>
      <c r="P159" s="131">
        <v>743.8</v>
      </c>
      <c r="Q159">
        <v>741.6</v>
      </c>
      <c r="R159">
        <v>670.7</v>
      </c>
      <c r="S159">
        <v>743.3</v>
      </c>
      <c r="T159">
        <v>707.5</v>
      </c>
      <c r="U159">
        <v>736.7</v>
      </c>
      <c r="V159" s="157">
        <v>714</v>
      </c>
      <c r="W159">
        <v>717.6</v>
      </c>
      <c r="X159">
        <f>135+58+35+251+81</f>
        <v>560</v>
      </c>
      <c r="Y159">
        <v>711.2</v>
      </c>
      <c r="Z159">
        <v>742.8</v>
      </c>
      <c r="AA159">
        <v>710.6</v>
      </c>
      <c r="AB159">
        <v>737.8</v>
      </c>
      <c r="AC159" s="157">
        <v>743.5</v>
      </c>
      <c r="AD159">
        <v>666.5</v>
      </c>
      <c r="AE159" s="234">
        <v>735.92</v>
      </c>
    </row>
    <row r="160" spans="1:31" x14ac:dyDescent="0.25">
      <c r="A160" t="s">
        <v>8</v>
      </c>
      <c r="B160">
        <v>1</v>
      </c>
      <c r="C160">
        <v>150</v>
      </c>
      <c r="D160">
        <v>520.4</v>
      </c>
      <c r="E160">
        <v>743.6</v>
      </c>
      <c r="F160" s="6">
        <v>695.8</v>
      </c>
      <c r="G160">
        <v>700.6</v>
      </c>
      <c r="H160">
        <v>639.70000000000005</v>
      </c>
      <c r="I160" s="6">
        <v>740</v>
      </c>
      <c r="J160" s="6">
        <v>716</v>
      </c>
      <c r="K160" s="6">
        <v>743.3</v>
      </c>
      <c r="L160" s="83">
        <v>738.6</v>
      </c>
      <c r="M160" s="6">
        <v>718.7</v>
      </c>
      <c r="N160">
        <v>741.8</v>
      </c>
      <c r="O160" s="6">
        <v>719</v>
      </c>
      <c r="P160" s="131">
        <v>743.8</v>
      </c>
      <c r="Q160">
        <v>743</v>
      </c>
      <c r="R160">
        <v>671.4</v>
      </c>
      <c r="S160">
        <v>741.9</v>
      </c>
      <c r="T160">
        <v>705.9</v>
      </c>
      <c r="U160">
        <v>735.9</v>
      </c>
      <c r="V160" s="157">
        <v>712.6</v>
      </c>
      <c r="W160">
        <v>743.7</v>
      </c>
      <c r="X160">
        <f>307.3+350+81</f>
        <v>738.3</v>
      </c>
      <c r="Y160">
        <v>712</v>
      </c>
      <c r="Z160">
        <v>743.6</v>
      </c>
      <c r="AA160">
        <v>720</v>
      </c>
      <c r="AB160">
        <v>738.5</v>
      </c>
      <c r="AC160" s="157">
        <v>743.9</v>
      </c>
      <c r="AD160">
        <v>665.9</v>
      </c>
      <c r="AE160" s="234">
        <v>733.53140000000008</v>
      </c>
    </row>
    <row r="161" spans="1:31" x14ac:dyDescent="0.25">
      <c r="A161" t="s">
        <v>8</v>
      </c>
      <c r="B161">
        <v>1</v>
      </c>
      <c r="C161">
        <v>151</v>
      </c>
      <c r="D161">
        <v>739.8</v>
      </c>
      <c r="E161">
        <v>743.6</v>
      </c>
      <c r="F161" s="6">
        <v>695.9</v>
      </c>
      <c r="G161">
        <v>701.4</v>
      </c>
      <c r="H161">
        <v>321.60000000000002</v>
      </c>
      <c r="I161" s="6">
        <v>743.8</v>
      </c>
      <c r="J161" s="6">
        <v>719.3</v>
      </c>
      <c r="K161" s="6">
        <v>744</v>
      </c>
      <c r="L161" s="83">
        <v>739.3</v>
      </c>
      <c r="M161" s="6">
        <v>719.7</v>
      </c>
      <c r="N161">
        <v>743.9</v>
      </c>
      <c r="O161" s="6">
        <v>719.9</v>
      </c>
      <c r="P161" s="131">
        <v>743.9</v>
      </c>
      <c r="Q161">
        <v>743.7</v>
      </c>
      <c r="R161">
        <v>671.4</v>
      </c>
      <c r="S161">
        <v>743.2</v>
      </c>
      <c r="T161">
        <v>712.6</v>
      </c>
      <c r="U161">
        <v>741.2</v>
      </c>
      <c r="V161" s="157">
        <v>714</v>
      </c>
      <c r="W161">
        <v>743.9</v>
      </c>
      <c r="X161">
        <f>306.1+350+81</f>
        <v>737.1</v>
      </c>
      <c r="Y161">
        <v>710.9</v>
      </c>
      <c r="Z161">
        <v>743.4</v>
      </c>
      <c r="AA161">
        <v>714.1</v>
      </c>
      <c r="AB161">
        <v>738.7</v>
      </c>
      <c r="AC161" s="157">
        <v>743.6</v>
      </c>
      <c r="AD161">
        <v>667.7</v>
      </c>
      <c r="AE161" s="234">
        <v>738.42420000000004</v>
      </c>
    </row>
    <row r="162" spans="1:31" x14ac:dyDescent="0.25">
      <c r="A162" t="s">
        <v>8</v>
      </c>
      <c r="B162">
        <v>1</v>
      </c>
      <c r="C162">
        <v>152</v>
      </c>
      <c r="D162">
        <v>739.6</v>
      </c>
      <c r="E162">
        <v>720.9</v>
      </c>
      <c r="F162" s="6">
        <v>695.1</v>
      </c>
      <c r="G162">
        <v>701.1</v>
      </c>
      <c r="H162">
        <v>674.1</v>
      </c>
      <c r="I162" s="6">
        <v>743.5</v>
      </c>
      <c r="J162" s="6">
        <v>719.2</v>
      </c>
      <c r="K162" s="6">
        <v>743.4</v>
      </c>
      <c r="L162" s="83">
        <v>739.3</v>
      </c>
      <c r="M162" s="6">
        <v>719.7</v>
      </c>
      <c r="N162">
        <v>742.3</v>
      </c>
      <c r="O162" s="6">
        <v>720</v>
      </c>
      <c r="P162" s="131">
        <v>743.6</v>
      </c>
      <c r="Q162">
        <v>743.7</v>
      </c>
      <c r="R162">
        <v>667.9</v>
      </c>
      <c r="S162">
        <v>740.3</v>
      </c>
      <c r="T162">
        <v>709.1</v>
      </c>
      <c r="U162">
        <v>742.4</v>
      </c>
      <c r="V162" s="157">
        <v>716.6</v>
      </c>
      <c r="W162">
        <v>743.9</v>
      </c>
      <c r="X162">
        <f>307.3+350+81</f>
        <v>738.3</v>
      </c>
      <c r="Y162">
        <v>712</v>
      </c>
      <c r="Z162">
        <v>743.5</v>
      </c>
      <c r="AA162">
        <v>720</v>
      </c>
      <c r="AB162">
        <v>738.7</v>
      </c>
      <c r="AC162" s="157">
        <v>727.9</v>
      </c>
      <c r="AD162">
        <v>667.8</v>
      </c>
      <c r="AE162" s="234">
        <v>741.34469999999999</v>
      </c>
    </row>
    <row r="163" spans="1:31" x14ac:dyDescent="0.25">
      <c r="A163" t="s">
        <v>8</v>
      </c>
      <c r="B163">
        <v>1</v>
      </c>
      <c r="C163">
        <v>153</v>
      </c>
      <c r="D163">
        <v>728.5</v>
      </c>
      <c r="E163">
        <v>741.1</v>
      </c>
      <c r="F163" s="6">
        <v>691.9</v>
      </c>
      <c r="G163">
        <v>703.5</v>
      </c>
      <c r="H163">
        <v>698</v>
      </c>
      <c r="I163" s="6">
        <v>740.7</v>
      </c>
      <c r="J163" s="6">
        <v>717.5</v>
      </c>
      <c r="K163" s="6">
        <v>742.2</v>
      </c>
      <c r="L163" s="83">
        <v>737.1</v>
      </c>
      <c r="M163" s="6">
        <v>716.2</v>
      </c>
      <c r="N163">
        <v>741.2</v>
      </c>
      <c r="O163" s="6">
        <v>720</v>
      </c>
      <c r="P163" s="131">
        <v>743.9</v>
      </c>
      <c r="Q163">
        <v>738.4</v>
      </c>
      <c r="R163">
        <v>671.5</v>
      </c>
      <c r="S163">
        <v>737.9</v>
      </c>
      <c r="T163">
        <v>707.6</v>
      </c>
      <c r="U163">
        <v>735.7</v>
      </c>
      <c r="V163" s="157">
        <v>710.9</v>
      </c>
      <c r="W163">
        <v>742.1</v>
      </c>
      <c r="X163">
        <f>136.9+350+81</f>
        <v>567.9</v>
      </c>
      <c r="Y163">
        <v>710.7</v>
      </c>
      <c r="Z163">
        <v>743.5</v>
      </c>
      <c r="AA163">
        <v>720</v>
      </c>
      <c r="AB163">
        <v>738.7</v>
      </c>
      <c r="AC163" s="157">
        <v>743.3</v>
      </c>
      <c r="AD163">
        <v>671.4</v>
      </c>
      <c r="AE163" s="234">
        <v>742.05690000000004</v>
      </c>
    </row>
    <row r="164" spans="1:31" x14ac:dyDescent="0.25">
      <c r="A164" t="s">
        <v>8</v>
      </c>
      <c r="B164">
        <v>1</v>
      </c>
      <c r="C164">
        <v>154</v>
      </c>
      <c r="D164">
        <v>740.1</v>
      </c>
      <c r="E164">
        <v>742.7</v>
      </c>
      <c r="F164" s="6">
        <v>695.9</v>
      </c>
      <c r="G164">
        <v>701.9</v>
      </c>
      <c r="H164">
        <v>686.8</v>
      </c>
      <c r="I164" s="6">
        <v>743.7</v>
      </c>
      <c r="J164" s="6">
        <v>719.9</v>
      </c>
      <c r="K164" s="6">
        <v>743.5</v>
      </c>
      <c r="L164" s="83">
        <v>739.4</v>
      </c>
      <c r="M164" s="6">
        <v>719.7</v>
      </c>
      <c r="N164">
        <v>741.5</v>
      </c>
      <c r="O164" s="6">
        <v>719.8</v>
      </c>
      <c r="P164" s="131">
        <v>743.9</v>
      </c>
      <c r="Q164">
        <v>743.7</v>
      </c>
      <c r="R164">
        <v>669.5</v>
      </c>
      <c r="S164">
        <v>743.3</v>
      </c>
      <c r="T164">
        <v>712.9</v>
      </c>
      <c r="U164">
        <v>741.2</v>
      </c>
      <c r="V164" s="157">
        <v>716.7</v>
      </c>
      <c r="W164">
        <v>743.9</v>
      </c>
      <c r="X164">
        <v>740.2</v>
      </c>
      <c r="Y164">
        <v>711.1</v>
      </c>
      <c r="Z164">
        <v>743.6</v>
      </c>
      <c r="AA164">
        <v>719.9</v>
      </c>
      <c r="AB164">
        <v>738.6</v>
      </c>
      <c r="AC164" s="157">
        <v>743.9</v>
      </c>
      <c r="AD164">
        <v>670.9</v>
      </c>
      <c r="AE164" s="234">
        <v>726.71530000000007</v>
      </c>
    </row>
    <row r="165" spans="1:31" x14ac:dyDescent="0.25">
      <c r="A165" t="s">
        <v>8</v>
      </c>
      <c r="B165">
        <v>1</v>
      </c>
      <c r="C165">
        <v>155</v>
      </c>
      <c r="D165">
        <v>740.1</v>
      </c>
      <c r="E165">
        <v>742.9</v>
      </c>
      <c r="F165" s="6">
        <v>696</v>
      </c>
      <c r="G165">
        <v>701.8</v>
      </c>
      <c r="H165">
        <v>687.5</v>
      </c>
      <c r="I165" s="6">
        <v>742.7</v>
      </c>
      <c r="J165" s="6">
        <v>719.8</v>
      </c>
      <c r="K165" s="6">
        <v>743.5</v>
      </c>
      <c r="L165" s="83">
        <v>739.4</v>
      </c>
      <c r="M165" s="6">
        <v>719.7</v>
      </c>
      <c r="N165">
        <v>743.8</v>
      </c>
      <c r="O165" s="6">
        <v>605.6</v>
      </c>
      <c r="P165" s="131">
        <v>743.9</v>
      </c>
      <c r="Q165">
        <v>743.6</v>
      </c>
      <c r="R165">
        <v>670.7</v>
      </c>
      <c r="S165">
        <v>741.4</v>
      </c>
      <c r="T165">
        <v>712.3</v>
      </c>
      <c r="U165">
        <v>735.8</v>
      </c>
      <c r="V165" s="157">
        <v>710.6</v>
      </c>
      <c r="W165">
        <v>743.9</v>
      </c>
      <c r="X165">
        <v>570.5</v>
      </c>
      <c r="Y165">
        <v>712</v>
      </c>
      <c r="Z165">
        <v>741.6</v>
      </c>
      <c r="AA165">
        <v>713.3</v>
      </c>
      <c r="AB165">
        <v>738.7</v>
      </c>
      <c r="AC165" s="157">
        <v>744</v>
      </c>
      <c r="AD165">
        <v>670.5</v>
      </c>
      <c r="AE165" s="234">
        <v>734.40280000000007</v>
      </c>
    </row>
    <row r="166" spans="1:31" x14ac:dyDescent="0.25">
      <c r="A166" t="s">
        <v>8</v>
      </c>
      <c r="B166">
        <v>1</v>
      </c>
      <c r="C166">
        <v>156</v>
      </c>
      <c r="D166">
        <v>740.2</v>
      </c>
      <c r="E166">
        <v>743.3</v>
      </c>
      <c r="F166" s="6">
        <v>695.9</v>
      </c>
      <c r="G166">
        <v>687.7</v>
      </c>
      <c r="H166">
        <v>698.6</v>
      </c>
      <c r="I166" s="6">
        <v>740.6</v>
      </c>
      <c r="J166" s="6">
        <v>553.70000000000005</v>
      </c>
      <c r="K166" s="6">
        <v>743</v>
      </c>
      <c r="L166" s="83">
        <v>739.3</v>
      </c>
      <c r="M166" s="6">
        <v>719</v>
      </c>
      <c r="N166">
        <v>743.8</v>
      </c>
      <c r="O166" s="6">
        <v>720</v>
      </c>
      <c r="P166" s="131">
        <v>744</v>
      </c>
      <c r="Q166">
        <v>743.7</v>
      </c>
      <c r="R166">
        <v>671.4</v>
      </c>
      <c r="S166">
        <v>743.3</v>
      </c>
      <c r="T166">
        <v>716.9</v>
      </c>
      <c r="U166">
        <f>540.3+200</f>
        <v>740.3</v>
      </c>
      <c r="V166" s="157">
        <v>716</v>
      </c>
      <c r="W166">
        <v>743.9</v>
      </c>
      <c r="X166">
        <v>742.7</v>
      </c>
      <c r="Y166">
        <v>712</v>
      </c>
      <c r="Z166">
        <v>743.6</v>
      </c>
      <c r="AA166">
        <v>719.9</v>
      </c>
      <c r="AB166">
        <v>738.7</v>
      </c>
      <c r="AC166" s="157">
        <v>743.9</v>
      </c>
      <c r="AD166">
        <v>670.8</v>
      </c>
      <c r="AE166" s="234">
        <v>740.63499999999999</v>
      </c>
    </row>
    <row r="167" spans="1:31" x14ac:dyDescent="0.25">
      <c r="A167" t="s">
        <v>8</v>
      </c>
      <c r="B167">
        <v>1</v>
      </c>
      <c r="C167">
        <v>157</v>
      </c>
      <c r="D167">
        <v>740.2</v>
      </c>
      <c r="E167">
        <v>743.6</v>
      </c>
      <c r="F167" s="6">
        <v>696</v>
      </c>
      <c r="G167">
        <v>702.2</v>
      </c>
      <c r="H167">
        <v>698.7</v>
      </c>
      <c r="I167" s="6">
        <v>742.8</v>
      </c>
      <c r="J167" s="6">
        <v>720</v>
      </c>
      <c r="K167" s="6">
        <v>9.9999999999999995E-7</v>
      </c>
      <c r="L167" s="83">
        <v>32</v>
      </c>
      <c r="M167" s="6">
        <v>687.1</v>
      </c>
      <c r="N167">
        <v>742.2</v>
      </c>
      <c r="O167" s="6">
        <v>720</v>
      </c>
      <c r="P167" s="131">
        <v>743.9</v>
      </c>
      <c r="Q167">
        <v>743.1</v>
      </c>
      <c r="R167">
        <v>671.4</v>
      </c>
      <c r="S167">
        <v>739.8</v>
      </c>
      <c r="T167">
        <v>701.3</v>
      </c>
      <c r="U167">
        <v>731.6</v>
      </c>
      <c r="V167" s="157">
        <v>711.9</v>
      </c>
      <c r="W167">
        <v>743.9</v>
      </c>
      <c r="X167">
        <v>742.7</v>
      </c>
      <c r="Y167">
        <v>712</v>
      </c>
      <c r="Z167">
        <v>743.6</v>
      </c>
      <c r="AA167">
        <v>719.9</v>
      </c>
      <c r="AB167">
        <v>738.7</v>
      </c>
      <c r="AC167" s="157">
        <v>743.8</v>
      </c>
      <c r="AD167">
        <v>670.1</v>
      </c>
      <c r="AE167" s="234">
        <v>742.30220000000008</v>
      </c>
    </row>
    <row r="168" spans="1:31" x14ac:dyDescent="0.25">
      <c r="A168" t="s">
        <v>8</v>
      </c>
      <c r="B168">
        <v>1</v>
      </c>
      <c r="C168">
        <v>158</v>
      </c>
      <c r="D168">
        <v>740.3</v>
      </c>
      <c r="E168">
        <v>715.3</v>
      </c>
      <c r="F168" s="6">
        <v>694.7</v>
      </c>
      <c r="G168">
        <v>701</v>
      </c>
      <c r="H168">
        <v>698.6</v>
      </c>
      <c r="I168" s="6">
        <v>741.8</v>
      </c>
      <c r="J168" s="6">
        <v>719.3</v>
      </c>
      <c r="K168" s="6">
        <v>743.5</v>
      </c>
      <c r="L168" s="83">
        <v>739.4</v>
      </c>
      <c r="M168" s="6">
        <v>719.8</v>
      </c>
      <c r="N168">
        <v>743.8</v>
      </c>
      <c r="O168" s="6">
        <v>719.9</v>
      </c>
      <c r="P168" s="131">
        <v>742.9</v>
      </c>
      <c r="Q168">
        <v>743.6</v>
      </c>
      <c r="R168">
        <v>670.2</v>
      </c>
      <c r="S168">
        <v>743.3</v>
      </c>
      <c r="T168">
        <v>717.3</v>
      </c>
      <c r="U168">
        <v>711.5</v>
      </c>
      <c r="V168" s="157">
        <v>705.5</v>
      </c>
      <c r="W168">
        <v>743.9</v>
      </c>
      <c r="X168">
        <v>742.7</v>
      </c>
      <c r="Y168">
        <v>712</v>
      </c>
      <c r="Z168">
        <v>743.6</v>
      </c>
      <c r="AA168">
        <v>719.9</v>
      </c>
      <c r="AB168">
        <v>738.7</v>
      </c>
      <c r="AC168" s="157">
        <v>744</v>
      </c>
      <c r="AD168">
        <v>671.3</v>
      </c>
      <c r="AE168" s="234">
        <v>740.67</v>
      </c>
    </row>
    <row r="169" spans="1:31" x14ac:dyDescent="0.25">
      <c r="A169" t="s">
        <v>8</v>
      </c>
      <c r="B169">
        <v>1</v>
      </c>
      <c r="C169">
        <v>159</v>
      </c>
      <c r="D169">
        <v>740.3</v>
      </c>
      <c r="E169">
        <v>743.3</v>
      </c>
      <c r="F169" s="6">
        <v>695.9</v>
      </c>
      <c r="G169">
        <v>701.6</v>
      </c>
      <c r="H169">
        <v>687.4</v>
      </c>
      <c r="I169" s="6">
        <v>743.6</v>
      </c>
      <c r="J169" s="6">
        <v>719</v>
      </c>
      <c r="K169" s="6">
        <v>743.4</v>
      </c>
      <c r="L169" s="83">
        <v>739.3</v>
      </c>
      <c r="M169" s="6">
        <v>719.8</v>
      </c>
      <c r="N169">
        <v>743.8</v>
      </c>
      <c r="O169" s="6">
        <v>719.9</v>
      </c>
      <c r="P169" s="131">
        <v>739.6</v>
      </c>
      <c r="Q169">
        <v>741.3</v>
      </c>
      <c r="R169">
        <v>671.4</v>
      </c>
      <c r="S169">
        <v>734.1</v>
      </c>
      <c r="T169">
        <v>697.8</v>
      </c>
      <c r="U169">
        <v>722.9</v>
      </c>
      <c r="V169" s="157">
        <v>709.1</v>
      </c>
      <c r="W169">
        <v>743.9</v>
      </c>
      <c r="X169">
        <v>742.7</v>
      </c>
      <c r="Y169">
        <v>712</v>
      </c>
      <c r="Z169">
        <v>743.5</v>
      </c>
      <c r="AA169">
        <v>719.9</v>
      </c>
      <c r="AB169">
        <v>738.7</v>
      </c>
      <c r="AC169" s="157">
        <v>743.9</v>
      </c>
      <c r="AD169">
        <v>668.8</v>
      </c>
      <c r="AE169" s="234">
        <v>644.63499999999999</v>
      </c>
    </row>
    <row r="170" spans="1:31" x14ac:dyDescent="0.25">
      <c r="A170" t="s">
        <v>8</v>
      </c>
      <c r="B170">
        <v>1</v>
      </c>
      <c r="C170">
        <v>160</v>
      </c>
      <c r="D170">
        <v>740.3</v>
      </c>
      <c r="E170">
        <v>743.5</v>
      </c>
      <c r="F170" s="6">
        <v>695.7</v>
      </c>
      <c r="G170">
        <v>703.6</v>
      </c>
      <c r="H170">
        <v>687.5</v>
      </c>
      <c r="I170" s="6">
        <v>743.8</v>
      </c>
      <c r="J170" s="6">
        <v>719.9</v>
      </c>
      <c r="K170" s="6">
        <v>743.5</v>
      </c>
      <c r="L170" s="83">
        <v>739.4</v>
      </c>
      <c r="M170" s="6">
        <v>719.8</v>
      </c>
      <c r="N170">
        <v>743.8</v>
      </c>
      <c r="O170" s="6">
        <v>720</v>
      </c>
      <c r="P170" s="131">
        <v>744</v>
      </c>
      <c r="Q170">
        <v>743.7</v>
      </c>
      <c r="R170">
        <v>671.4</v>
      </c>
      <c r="S170">
        <v>743.3</v>
      </c>
      <c r="T170">
        <v>717.1</v>
      </c>
      <c r="U170">
        <v>741</v>
      </c>
      <c r="V170" s="157">
        <v>717.2</v>
      </c>
      <c r="W170">
        <v>741.8</v>
      </c>
      <c r="X170">
        <v>742.7</v>
      </c>
      <c r="Y170">
        <v>712</v>
      </c>
      <c r="Z170">
        <v>743.3</v>
      </c>
      <c r="AA170">
        <v>719.9</v>
      </c>
      <c r="AB170">
        <v>738.7</v>
      </c>
      <c r="AC170" s="157">
        <v>743.9</v>
      </c>
      <c r="AD170">
        <v>671.3</v>
      </c>
      <c r="AE170" s="234">
        <v>742.07920000000001</v>
      </c>
    </row>
    <row r="171" spans="1:31" x14ac:dyDescent="0.25">
      <c r="A171" t="s">
        <v>8</v>
      </c>
      <c r="B171">
        <v>1</v>
      </c>
      <c r="C171">
        <v>161</v>
      </c>
      <c r="D171">
        <v>740.4</v>
      </c>
      <c r="E171">
        <v>743.3</v>
      </c>
      <c r="F171" s="6">
        <v>694.2</v>
      </c>
      <c r="G171">
        <v>701.9</v>
      </c>
      <c r="H171">
        <v>698</v>
      </c>
      <c r="I171" s="6">
        <v>739.5</v>
      </c>
      <c r="J171" s="6">
        <v>717.1</v>
      </c>
      <c r="K171" s="6">
        <v>743.4</v>
      </c>
      <c r="L171" s="83">
        <v>739.3</v>
      </c>
      <c r="M171" s="6">
        <v>719.5</v>
      </c>
      <c r="N171">
        <v>743.5</v>
      </c>
      <c r="O171" s="6">
        <v>719.2</v>
      </c>
      <c r="P171" s="131">
        <v>743.9</v>
      </c>
      <c r="Q171">
        <v>741.6</v>
      </c>
      <c r="R171">
        <v>669.5</v>
      </c>
      <c r="S171">
        <v>743.1</v>
      </c>
      <c r="T171">
        <v>703</v>
      </c>
      <c r="U171">
        <v>739</v>
      </c>
      <c r="V171" s="157">
        <v>717.7</v>
      </c>
      <c r="W171">
        <v>743.8</v>
      </c>
      <c r="X171">
        <v>742.7</v>
      </c>
      <c r="Y171">
        <v>712</v>
      </c>
      <c r="Z171">
        <v>743.5</v>
      </c>
      <c r="AA171">
        <v>720</v>
      </c>
      <c r="AB171">
        <v>738.7</v>
      </c>
      <c r="AC171" s="157">
        <v>743.9</v>
      </c>
      <c r="AD171">
        <v>670.4</v>
      </c>
      <c r="AE171" s="234">
        <v>710.29690000000005</v>
      </c>
    </row>
    <row r="172" spans="1:31" x14ac:dyDescent="0.25">
      <c r="A172" t="s">
        <v>8</v>
      </c>
      <c r="B172">
        <v>1</v>
      </c>
      <c r="C172">
        <v>162</v>
      </c>
      <c r="D172">
        <v>741.4</v>
      </c>
      <c r="E172">
        <v>742.9</v>
      </c>
      <c r="F172" s="6">
        <v>696</v>
      </c>
      <c r="G172">
        <v>703.6</v>
      </c>
      <c r="H172">
        <v>698</v>
      </c>
      <c r="I172" s="6">
        <v>743.3</v>
      </c>
      <c r="J172" s="6">
        <v>714.5</v>
      </c>
      <c r="K172" s="6">
        <v>736</v>
      </c>
      <c r="L172" s="83">
        <v>739.1</v>
      </c>
      <c r="M172" s="6">
        <v>719.6</v>
      </c>
      <c r="N172">
        <v>743.7</v>
      </c>
      <c r="O172" s="6">
        <v>720</v>
      </c>
      <c r="P172" s="131">
        <v>743.9</v>
      </c>
      <c r="Q172">
        <v>743.8</v>
      </c>
      <c r="R172">
        <v>671.6</v>
      </c>
      <c r="S172">
        <v>743.3</v>
      </c>
      <c r="T172">
        <v>716.7</v>
      </c>
      <c r="U172">
        <v>739.1</v>
      </c>
      <c r="V172" s="157">
        <v>715.4</v>
      </c>
      <c r="W172">
        <v>743.9</v>
      </c>
      <c r="X172">
        <v>742.9</v>
      </c>
      <c r="Y172">
        <v>712</v>
      </c>
      <c r="Z172">
        <v>743.6</v>
      </c>
      <c r="AA172">
        <v>720</v>
      </c>
      <c r="AB172">
        <v>738.7</v>
      </c>
      <c r="AC172" s="157">
        <v>744</v>
      </c>
      <c r="AD172">
        <v>671.3</v>
      </c>
      <c r="AE172" s="234">
        <v>741.8569</v>
      </c>
    </row>
    <row r="173" spans="1:31" x14ac:dyDescent="0.25">
      <c r="A173" t="s">
        <v>8</v>
      </c>
      <c r="B173">
        <v>1</v>
      </c>
      <c r="C173">
        <v>163</v>
      </c>
      <c r="D173">
        <v>742.2</v>
      </c>
      <c r="E173">
        <v>743.4</v>
      </c>
      <c r="F173" s="6">
        <v>694.9</v>
      </c>
      <c r="G173">
        <v>701.3</v>
      </c>
      <c r="H173">
        <v>698.4</v>
      </c>
      <c r="I173" s="6">
        <v>742.9</v>
      </c>
      <c r="J173" s="6">
        <v>717.4</v>
      </c>
      <c r="K173" s="6">
        <v>735.3</v>
      </c>
      <c r="L173" s="83">
        <v>743.9</v>
      </c>
      <c r="M173" s="6">
        <v>719.5</v>
      </c>
      <c r="N173">
        <v>743.8</v>
      </c>
      <c r="O173" s="6">
        <v>720</v>
      </c>
      <c r="P173" s="131">
        <v>744</v>
      </c>
      <c r="Q173">
        <v>743.5</v>
      </c>
      <c r="R173">
        <v>671.6</v>
      </c>
      <c r="S173">
        <v>743.4</v>
      </c>
      <c r="T173">
        <v>705.1</v>
      </c>
      <c r="U173">
        <v>737.8</v>
      </c>
      <c r="V173" s="157">
        <v>712.8</v>
      </c>
      <c r="W173">
        <v>743.9</v>
      </c>
      <c r="X173">
        <v>722.2</v>
      </c>
      <c r="Y173">
        <v>711.1</v>
      </c>
      <c r="Z173">
        <v>743.4</v>
      </c>
      <c r="AA173">
        <v>719.6</v>
      </c>
      <c r="AB173">
        <v>738.8</v>
      </c>
      <c r="AC173" s="157">
        <v>744</v>
      </c>
      <c r="AD173">
        <v>671.5</v>
      </c>
      <c r="AE173" s="234">
        <v>686.41219999999998</v>
      </c>
    </row>
    <row r="174" spans="1:31" x14ac:dyDescent="0.25">
      <c r="A174" t="s">
        <v>8</v>
      </c>
      <c r="B174">
        <v>1</v>
      </c>
      <c r="C174">
        <v>164</v>
      </c>
      <c r="D174">
        <v>738</v>
      </c>
      <c r="E174">
        <v>742.4</v>
      </c>
      <c r="F174" s="6">
        <v>694.8</v>
      </c>
      <c r="G174">
        <v>701.5</v>
      </c>
      <c r="H174">
        <v>694.6</v>
      </c>
      <c r="I174" s="6">
        <v>742.6</v>
      </c>
      <c r="J174" s="6">
        <v>705.9</v>
      </c>
      <c r="K174" s="6">
        <v>735.8</v>
      </c>
      <c r="L174" s="83">
        <v>736.5</v>
      </c>
      <c r="M174" s="6">
        <v>712</v>
      </c>
      <c r="N174">
        <v>739.8</v>
      </c>
      <c r="O174" s="6">
        <v>711.4</v>
      </c>
      <c r="P174" s="131">
        <v>743.8</v>
      </c>
      <c r="Q174">
        <v>742.8</v>
      </c>
      <c r="R174">
        <v>671.5</v>
      </c>
      <c r="S174">
        <v>738.4</v>
      </c>
      <c r="T174">
        <v>716.7</v>
      </c>
      <c r="U174">
        <v>739.9</v>
      </c>
      <c r="V174" s="157">
        <v>716.4</v>
      </c>
      <c r="W174">
        <v>743.9</v>
      </c>
      <c r="X174">
        <v>742.8</v>
      </c>
      <c r="Y174">
        <v>711.9</v>
      </c>
      <c r="Z174">
        <v>743.1</v>
      </c>
      <c r="AA174">
        <v>720</v>
      </c>
      <c r="AB174">
        <v>738.8</v>
      </c>
      <c r="AC174" s="157">
        <v>743.9</v>
      </c>
      <c r="AD174">
        <v>671.3</v>
      </c>
      <c r="AE174" s="234">
        <v>738.10419999999999</v>
      </c>
    </row>
    <row r="175" spans="1:31" x14ac:dyDescent="0.25">
      <c r="A175" t="s">
        <v>8</v>
      </c>
      <c r="B175">
        <v>1</v>
      </c>
      <c r="C175">
        <v>165</v>
      </c>
      <c r="D175">
        <v>708.5</v>
      </c>
      <c r="E175">
        <v>743</v>
      </c>
      <c r="F175" s="6">
        <v>695.9</v>
      </c>
      <c r="G175">
        <v>699.3</v>
      </c>
      <c r="H175">
        <v>698.4</v>
      </c>
      <c r="I175" s="6">
        <v>736.9</v>
      </c>
      <c r="J175" s="6">
        <v>686.4</v>
      </c>
      <c r="K175" s="6">
        <v>735.9</v>
      </c>
      <c r="L175" s="83">
        <v>739.2</v>
      </c>
      <c r="M175" s="6">
        <v>719.1</v>
      </c>
      <c r="N175">
        <v>743.4</v>
      </c>
      <c r="O175" s="6">
        <v>664.2</v>
      </c>
      <c r="P175" s="131">
        <v>743.9</v>
      </c>
      <c r="Q175">
        <v>742.8</v>
      </c>
      <c r="R175">
        <v>649.9</v>
      </c>
      <c r="S175">
        <v>743.3</v>
      </c>
      <c r="T175">
        <v>701.6</v>
      </c>
      <c r="U175">
        <v>702.4</v>
      </c>
      <c r="V175" s="157">
        <v>716.5</v>
      </c>
      <c r="W175">
        <v>743.9</v>
      </c>
      <c r="X175">
        <v>742.9</v>
      </c>
      <c r="Y175">
        <v>710.4</v>
      </c>
      <c r="Z175">
        <v>743.6</v>
      </c>
      <c r="AA175">
        <v>719.9</v>
      </c>
      <c r="AB175">
        <v>738.8</v>
      </c>
      <c r="AC175" s="157">
        <v>743.9</v>
      </c>
      <c r="AD175">
        <v>669.6</v>
      </c>
      <c r="AE175" s="234">
        <v>740.94560000000001</v>
      </c>
    </row>
    <row r="176" spans="1:31" x14ac:dyDescent="0.25">
      <c r="A176" t="s">
        <v>8</v>
      </c>
      <c r="B176">
        <v>1</v>
      </c>
      <c r="C176">
        <v>166</v>
      </c>
      <c r="D176">
        <v>742.4</v>
      </c>
      <c r="E176">
        <v>743.2</v>
      </c>
      <c r="F176" s="6">
        <v>696</v>
      </c>
      <c r="G176">
        <v>702.1</v>
      </c>
      <c r="H176">
        <v>685.9</v>
      </c>
      <c r="I176" s="6">
        <v>728.2</v>
      </c>
      <c r="J176" s="6">
        <v>719</v>
      </c>
      <c r="K176" s="6">
        <v>734.2</v>
      </c>
      <c r="L176" s="83">
        <v>739.7</v>
      </c>
      <c r="M176" s="6">
        <v>719.2</v>
      </c>
      <c r="N176">
        <v>725.3</v>
      </c>
      <c r="O176" s="6">
        <v>669.5</v>
      </c>
      <c r="P176" s="131">
        <v>725</v>
      </c>
      <c r="Q176">
        <v>730.7</v>
      </c>
      <c r="R176">
        <v>655.6</v>
      </c>
      <c r="S176">
        <v>738.6</v>
      </c>
      <c r="T176">
        <v>697.8</v>
      </c>
      <c r="U176">
        <v>741.1</v>
      </c>
      <c r="V176" s="157">
        <v>716.6</v>
      </c>
      <c r="W176">
        <v>743.6</v>
      </c>
      <c r="X176">
        <v>742.8</v>
      </c>
      <c r="Y176">
        <v>712</v>
      </c>
      <c r="Z176">
        <v>743.5</v>
      </c>
      <c r="AA176">
        <v>720</v>
      </c>
      <c r="AB176">
        <v>738.8</v>
      </c>
      <c r="AC176" s="157">
        <v>744</v>
      </c>
      <c r="AD176">
        <v>670.5</v>
      </c>
      <c r="AE176" s="234">
        <v>742.17220000000009</v>
      </c>
    </row>
    <row r="177" spans="1:31" x14ac:dyDescent="0.25">
      <c r="A177" t="s">
        <v>8</v>
      </c>
      <c r="B177">
        <v>1</v>
      </c>
      <c r="C177">
        <v>167</v>
      </c>
      <c r="D177">
        <v>742.4</v>
      </c>
      <c r="E177">
        <v>743.5</v>
      </c>
      <c r="F177" s="6">
        <v>695.1</v>
      </c>
      <c r="G177">
        <v>701.7</v>
      </c>
      <c r="H177">
        <v>697.3</v>
      </c>
      <c r="I177" s="6">
        <v>743.5</v>
      </c>
      <c r="J177" s="6">
        <v>719.9</v>
      </c>
      <c r="K177" s="6">
        <v>736</v>
      </c>
      <c r="L177" s="83">
        <v>739.1</v>
      </c>
      <c r="M177" s="6">
        <v>719.6</v>
      </c>
      <c r="N177">
        <v>743.9</v>
      </c>
      <c r="O177" s="6">
        <v>719.8</v>
      </c>
      <c r="P177" s="131">
        <v>743.9</v>
      </c>
      <c r="Q177">
        <v>743.6</v>
      </c>
      <c r="R177">
        <v>670.7</v>
      </c>
      <c r="S177">
        <v>742.9</v>
      </c>
      <c r="T177">
        <v>714.4</v>
      </c>
      <c r="U177">
        <v>742</v>
      </c>
      <c r="V177" s="157">
        <v>717.5</v>
      </c>
      <c r="W177">
        <v>743.9</v>
      </c>
      <c r="X177">
        <v>742.8</v>
      </c>
      <c r="Y177">
        <v>712</v>
      </c>
      <c r="Z177">
        <v>743.5</v>
      </c>
      <c r="AA177">
        <v>720</v>
      </c>
      <c r="AB177">
        <v>738.3</v>
      </c>
      <c r="AC177" s="157">
        <v>743.7</v>
      </c>
      <c r="AD177">
        <v>670.5</v>
      </c>
      <c r="AE177" s="234">
        <v>741.70920000000001</v>
      </c>
    </row>
    <row r="178" spans="1:31" x14ac:dyDescent="0.25">
      <c r="A178" t="s">
        <v>8</v>
      </c>
      <c r="B178">
        <v>1</v>
      </c>
      <c r="C178">
        <v>168</v>
      </c>
      <c r="D178">
        <v>741.6</v>
      </c>
      <c r="E178">
        <v>743.1</v>
      </c>
      <c r="F178" s="6">
        <v>694.6</v>
      </c>
      <c r="G178">
        <v>700.2</v>
      </c>
      <c r="H178">
        <v>696.2</v>
      </c>
      <c r="I178" s="6">
        <v>743.9</v>
      </c>
      <c r="J178" s="6">
        <v>719.9</v>
      </c>
      <c r="K178" s="6">
        <v>735.9</v>
      </c>
      <c r="L178" s="83">
        <v>739.3</v>
      </c>
      <c r="M178" s="6">
        <v>719.8</v>
      </c>
      <c r="N178">
        <v>743.9</v>
      </c>
      <c r="O178" s="6">
        <v>720</v>
      </c>
      <c r="P178" s="131">
        <v>744</v>
      </c>
      <c r="Q178">
        <v>743.8</v>
      </c>
      <c r="R178">
        <v>670.7</v>
      </c>
      <c r="S178">
        <v>743.3</v>
      </c>
      <c r="T178">
        <v>717</v>
      </c>
      <c r="U178">
        <v>742.4</v>
      </c>
      <c r="V178" s="157">
        <v>714.5</v>
      </c>
      <c r="W178">
        <v>743.8</v>
      </c>
      <c r="X178">
        <v>741.9</v>
      </c>
      <c r="Y178">
        <v>712</v>
      </c>
      <c r="Z178">
        <v>743.5</v>
      </c>
      <c r="AA178">
        <v>720</v>
      </c>
      <c r="AB178">
        <v>738.2</v>
      </c>
      <c r="AC178" s="157">
        <v>744</v>
      </c>
      <c r="AD178">
        <v>670.7</v>
      </c>
      <c r="AE178" s="234">
        <v>725.99840000000006</v>
      </c>
    </row>
    <row r="179" spans="1:31" x14ac:dyDescent="0.25">
      <c r="A179" t="s">
        <v>8</v>
      </c>
      <c r="B179">
        <v>1</v>
      </c>
      <c r="C179">
        <v>169</v>
      </c>
      <c r="D179">
        <v>740.7</v>
      </c>
      <c r="E179">
        <v>742.5</v>
      </c>
      <c r="F179" s="6">
        <v>695.4</v>
      </c>
      <c r="G179">
        <v>700.8</v>
      </c>
      <c r="H179">
        <v>685.1</v>
      </c>
      <c r="I179" s="6">
        <v>743.6</v>
      </c>
      <c r="J179" s="6">
        <v>719.4</v>
      </c>
      <c r="K179" s="6">
        <v>735</v>
      </c>
      <c r="L179" s="83">
        <v>739.3</v>
      </c>
      <c r="M179" s="6">
        <v>705.1</v>
      </c>
      <c r="N179">
        <v>741.3</v>
      </c>
      <c r="O179" s="6">
        <v>720</v>
      </c>
      <c r="P179" s="131">
        <v>744</v>
      </c>
      <c r="Q179">
        <v>743.8</v>
      </c>
      <c r="R179">
        <v>665.9</v>
      </c>
      <c r="S179">
        <v>743.3</v>
      </c>
      <c r="T179">
        <v>717</v>
      </c>
      <c r="U179">
        <v>740.8</v>
      </c>
      <c r="V179" s="157">
        <v>714.9</v>
      </c>
      <c r="W179">
        <v>743.9</v>
      </c>
      <c r="X179">
        <v>741.1</v>
      </c>
      <c r="Y179">
        <v>712</v>
      </c>
      <c r="Z179">
        <v>743.5</v>
      </c>
      <c r="AA179">
        <v>720</v>
      </c>
      <c r="AB179">
        <v>738.1</v>
      </c>
      <c r="AC179" s="157">
        <v>743.9</v>
      </c>
      <c r="AD179">
        <v>667.8</v>
      </c>
      <c r="AE179" s="234">
        <v>741.86470000000008</v>
      </c>
    </row>
    <row r="180" spans="1:31" x14ac:dyDescent="0.25">
      <c r="A180" t="s">
        <v>8</v>
      </c>
      <c r="B180">
        <v>1</v>
      </c>
      <c r="C180">
        <v>170</v>
      </c>
      <c r="D180">
        <v>742.4</v>
      </c>
      <c r="E180">
        <v>743.6</v>
      </c>
      <c r="F180" s="6">
        <v>695.3</v>
      </c>
      <c r="G180">
        <v>701.6</v>
      </c>
      <c r="H180">
        <v>698.2</v>
      </c>
      <c r="I180" s="6">
        <v>743.8</v>
      </c>
      <c r="J180" s="6">
        <v>719.9</v>
      </c>
      <c r="K180" s="6">
        <v>735.9</v>
      </c>
      <c r="L180" s="83">
        <v>739.3</v>
      </c>
      <c r="M180" s="6">
        <v>719.8</v>
      </c>
      <c r="N180">
        <v>741.5</v>
      </c>
      <c r="O180" s="6">
        <v>719.9</v>
      </c>
      <c r="P180" s="131">
        <v>743.8</v>
      </c>
      <c r="Q180">
        <v>743.7</v>
      </c>
      <c r="R180">
        <v>671.5</v>
      </c>
      <c r="S180">
        <v>743.3</v>
      </c>
      <c r="T180">
        <v>716.6</v>
      </c>
      <c r="U180">
        <v>741.2</v>
      </c>
      <c r="V180" s="157">
        <v>713.6</v>
      </c>
      <c r="W180">
        <v>743.8</v>
      </c>
      <c r="X180">
        <v>742.8</v>
      </c>
      <c r="Y180">
        <v>712</v>
      </c>
      <c r="Z180">
        <v>743.5</v>
      </c>
      <c r="AA180">
        <v>720</v>
      </c>
      <c r="AB180">
        <v>738.8</v>
      </c>
      <c r="AC180" s="157">
        <v>744</v>
      </c>
      <c r="AD180">
        <v>668.9</v>
      </c>
      <c r="AE180" s="234">
        <v>736.50139999999999</v>
      </c>
    </row>
    <row r="181" spans="1:31" x14ac:dyDescent="0.25">
      <c r="A181" t="s">
        <v>8</v>
      </c>
      <c r="B181">
        <v>1</v>
      </c>
      <c r="C181">
        <v>171</v>
      </c>
      <c r="D181">
        <v>742.4</v>
      </c>
      <c r="E181">
        <v>742.9</v>
      </c>
      <c r="F181" s="6">
        <v>695.2</v>
      </c>
      <c r="G181">
        <v>697.7</v>
      </c>
      <c r="H181">
        <v>698.6</v>
      </c>
      <c r="I181" s="6">
        <v>743.7</v>
      </c>
      <c r="J181" s="6">
        <v>711.4</v>
      </c>
      <c r="K181" s="6">
        <v>731.9</v>
      </c>
      <c r="L181" s="83">
        <v>739.3</v>
      </c>
      <c r="M181" s="6">
        <v>719.8</v>
      </c>
      <c r="N181">
        <v>741.5</v>
      </c>
      <c r="O181" s="6">
        <v>719.9</v>
      </c>
      <c r="P181" s="131">
        <v>743.9</v>
      </c>
      <c r="Q181">
        <v>743.7</v>
      </c>
      <c r="R181">
        <v>670.6</v>
      </c>
      <c r="S181">
        <v>743</v>
      </c>
      <c r="T181">
        <v>716.9</v>
      </c>
      <c r="U181">
        <v>740</v>
      </c>
      <c r="V181" s="157">
        <v>711.1</v>
      </c>
      <c r="W181">
        <v>743.9</v>
      </c>
      <c r="X181">
        <v>742.8</v>
      </c>
      <c r="Y181">
        <v>712</v>
      </c>
      <c r="Z181">
        <v>743.5</v>
      </c>
      <c r="AA181">
        <v>716.9</v>
      </c>
      <c r="AB181">
        <v>738.8</v>
      </c>
      <c r="AC181" s="157">
        <v>744</v>
      </c>
      <c r="AD181">
        <v>671.4</v>
      </c>
      <c r="AE181" s="234">
        <v>741.75520000000006</v>
      </c>
    </row>
    <row r="182" spans="1:31" x14ac:dyDescent="0.25">
      <c r="A182" t="s">
        <v>8</v>
      </c>
      <c r="B182">
        <v>1</v>
      </c>
      <c r="C182">
        <v>172</v>
      </c>
      <c r="D182">
        <v>664.5</v>
      </c>
      <c r="E182">
        <v>738.8</v>
      </c>
      <c r="F182" s="6">
        <v>696</v>
      </c>
      <c r="G182">
        <v>703.6</v>
      </c>
      <c r="H182">
        <v>698.5</v>
      </c>
      <c r="I182" s="6">
        <v>743.9</v>
      </c>
      <c r="J182" s="6">
        <v>720</v>
      </c>
      <c r="K182" s="6">
        <v>735.9</v>
      </c>
      <c r="L182" s="83">
        <v>739.3</v>
      </c>
      <c r="M182" s="6">
        <v>719.8</v>
      </c>
      <c r="N182">
        <v>741.5</v>
      </c>
      <c r="O182" s="6">
        <v>719.9</v>
      </c>
      <c r="P182" s="131">
        <v>743.9</v>
      </c>
      <c r="Q182">
        <v>743.8</v>
      </c>
      <c r="R182">
        <v>671.5</v>
      </c>
      <c r="S182">
        <v>742.7</v>
      </c>
      <c r="T182">
        <v>714.2</v>
      </c>
      <c r="U182">
        <v>740</v>
      </c>
      <c r="V182" s="157">
        <v>716.7</v>
      </c>
      <c r="W182">
        <v>743.9</v>
      </c>
      <c r="X182">
        <v>734.4</v>
      </c>
      <c r="Y182">
        <v>695.3</v>
      </c>
      <c r="Z182">
        <v>743.5</v>
      </c>
      <c r="AA182">
        <v>720</v>
      </c>
      <c r="AB182">
        <v>738.7</v>
      </c>
      <c r="AC182" s="157">
        <v>744</v>
      </c>
      <c r="AD182">
        <v>671.3</v>
      </c>
      <c r="AE182" s="234">
        <v>725.7183</v>
      </c>
    </row>
    <row r="183" spans="1:31" x14ac:dyDescent="0.25">
      <c r="A183" t="s">
        <v>8</v>
      </c>
      <c r="B183">
        <v>1</v>
      </c>
      <c r="C183">
        <v>173</v>
      </c>
      <c r="D183">
        <v>742.4</v>
      </c>
      <c r="E183">
        <v>742.4</v>
      </c>
      <c r="F183" s="6">
        <v>689.5</v>
      </c>
      <c r="G183">
        <v>703.4</v>
      </c>
      <c r="H183">
        <v>695.8</v>
      </c>
      <c r="I183" s="6">
        <v>730.7</v>
      </c>
      <c r="J183" s="6">
        <v>697.8</v>
      </c>
      <c r="K183" s="6">
        <v>735.5</v>
      </c>
      <c r="L183" s="83">
        <v>725.2</v>
      </c>
      <c r="M183" s="6">
        <v>714</v>
      </c>
      <c r="N183">
        <v>740.9</v>
      </c>
      <c r="O183" s="6">
        <v>718.2</v>
      </c>
      <c r="P183" s="131">
        <v>735.3</v>
      </c>
      <c r="Q183">
        <v>741.4</v>
      </c>
      <c r="R183">
        <v>671.4</v>
      </c>
      <c r="S183">
        <v>742.5</v>
      </c>
      <c r="T183">
        <v>716.9</v>
      </c>
      <c r="U183">
        <f>541.3+200</f>
        <v>741.3</v>
      </c>
      <c r="V183" s="157">
        <v>717.1</v>
      </c>
      <c r="W183">
        <v>743.9</v>
      </c>
      <c r="X183">
        <v>742.8</v>
      </c>
      <c r="Y183">
        <v>712</v>
      </c>
      <c r="Z183">
        <v>740.6</v>
      </c>
      <c r="AA183">
        <v>688.7</v>
      </c>
      <c r="AB183">
        <v>729.5</v>
      </c>
      <c r="AC183" s="157">
        <v>744</v>
      </c>
      <c r="AD183">
        <v>671.7</v>
      </c>
      <c r="AE183" s="234">
        <v>741.07420000000002</v>
      </c>
    </row>
    <row r="184" spans="1:31" x14ac:dyDescent="0.25">
      <c r="A184" t="s">
        <v>8</v>
      </c>
      <c r="B184">
        <v>1</v>
      </c>
      <c r="C184">
        <v>174</v>
      </c>
      <c r="D184">
        <v>742.1</v>
      </c>
      <c r="E184">
        <v>743</v>
      </c>
      <c r="F184" s="6">
        <v>695.4</v>
      </c>
      <c r="G184">
        <v>700</v>
      </c>
      <c r="H184">
        <v>698.3</v>
      </c>
      <c r="I184" s="6">
        <v>743.1</v>
      </c>
      <c r="J184" s="6">
        <v>718.5</v>
      </c>
      <c r="K184" s="6">
        <v>734</v>
      </c>
      <c r="L184" s="83">
        <v>738</v>
      </c>
      <c r="M184" s="6">
        <v>718.3</v>
      </c>
      <c r="N184">
        <v>743.5</v>
      </c>
      <c r="O184" s="6">
        <v>719.6</v>
      </c>
      <c r="P184" s="131">
        <v>740</v>
      </c>
      <c r="Q184">
        <v>742.3</v>
      </c>
      <c r="R184">
        <v>671.5</v>
      </c>
      <c r="S184">
        <v>735.4</v>
      </c>
      <c r="T184">
        <v>699.4</v>
      </c>
      <c r="U184">
        <v>732.5</v>
      </c>
      <c r="V184" s="157">
        <v>671.9</v>
      </c>
      <c r="W184">
        <v>743.9</v>
      </c>
      <c r="X184">
        <v>739.9</v>
      </c>
      <c r="Y184">
        <v>711.7</v>
      </c>
      <c r="Z184">
        <v>743.5</v>
      </c>
      <c r="AA184">
        <v>720</v>
      </c>
      <c r="AB184">
        <v>738.8</v>
      </c>
      <c r="AC184" s="157">
        <v>743.9</v>
      </c>
      <c r="AD184">
        <v>671.1</v>
      </c>
      <c r="AE184" s="234">
        <v>742.33450000000005</v>
      </c>
    </row>
    <row r="185" spans="1:31" x14ac:dyDescent="0.25">
      <c r="A185" t="s">
        <v>8</v>
      </c>
      <c r="B185">
        <v>1</v>
      </c>
      <c r="C185">
        <v>175</v>
      </c>
      <c r="D185">
        <v>744</v>
      </c>
      <c r="E185">
        <v>743.5</v>
      </c>
      <c r="F185" s="6">
        <v>696</v>
      </c>
      <c r="G185">
        <v>684.5</v>
      </c>
      <c r="H185">
        <v>714.2</v>
      </c>
      <c r="I185" s="6">
        <v>743.8</v>
      </c>
      <c r="J185" s="6">
        <v>719.3</v>
      </c>
      <c r="K185" s="6">
        <v>736.1</v>
      </c>
      <c r="L185" s="83">
        <v>741.7</v>
      </c>
      <c r="M185" s="6">
        <v>719.7</v>
      </c>
      <c r="N185">
        <v>738.2</v>
      </c>
      <c r="O185" s="6">
        <v>720</v>
      </c>
      <c r="P185" s="131">
        <v>743.9</v>
      </c>
      <c r="Q185">
        <v>719.3</v>
      </c>
      <c r="R185">
        <v>646.20000000000005</v>
      </c>
      <c r="S185">
        <v>743.3</v>
      </c>
      <c r="T185">
        <v>718.8</v>
      </c>
      <c r="U185">
        <v>741.7</v>
      </c>
      <c r="V185" s="157">
        <v>717.3</v>
      </c>
      <c r="W185">
        <v>744</v>
      </c>
      <c r="X185">
        <v>741.6</v>
      </c>
      <c r="Y185">
        <v>710.9</v>
      </c>
      <c r="Z185">
        <v>738.7</v>
      </c>
      <c r="AA185">
        <v>720</v>
      </c>
      <c r="AB185">
        <v>744</v>
      </c>
      <c r="AC185" s="157">
        <v>744</v>
      </c>
      <c r="AD185">
        <v>671.2</v>
      </c>
      <c r="AE185" s="234">
        <v>741.27470000000005</v>
      </c>
    </row>
    <row r="186" spans="1:31" x14ac:dyDescent="0.25">
      <c r="A186" t="s">
        <v>8</v>
      </c>
      <c r="B186">
        <v>1</v>
      </c>
      <c r="C186">
        <v>176</v>
      </c>
      <c r="D186">
        <v>742.6</v>
      </c>
      <c r="E186">
        <v>744</v>
      </c>
      <c r="F186" s="6">
        <v>694.2</v>
      </c>
      <c r="G186">
        <v>29.1</v>
      </c>
      <c r="H186">
        <v>714.4</v>
      </c>
      <c r="I186" s="6">
        <v>743.8</v>
      </c>
      <c r="J186" s="6">
        <v>719.9</v>
      </c>
      <c r="K186" s="6">
        <v>736.2</v>
      </c>
      <c r="L186" s="83">
        <v>741.8</v>
      </c>
      <c r="M186" s="6">
        <v>719.7</v>
      </c>
      <c r="N186">
        <v>735.8</v>
      </c>
      <c r="O186" s="6">
        <v>720</v>
      </c>
      <c r="P186" s="131">
        <v>743.7</v>
      </c>
      <c r="Q186">
        <v>743.1</v>
      </c>
      <c r="R186">
        <v>670.8</v>
      </c>
      <c r="S186">
        <v>742.9</v>
      </c>
      <c r="T186">
        <v>718.6</v>
      </c>
      <c r="U186">
        <v>741.3</v>
      </c>
      <c r="V186" s="157">
        <v>714.3</v>
      </c>
      <c r="W186">
        <v>743.9</v>
      </c>
      <c r="X186">
        <v>740.7</v>
      </c>
      <c r="Y186">
        <v>710.9</v>
      </c>
      <c r="Z186">
        <v>738.3</v>
      </c>
      <c r="AA186">
        <v>719.7</v>
      </c>
      <c r="AB186">
        <v>744</v>
      </c>
      <c r="AC186" s="157">
        <v>744</v>
      </c>
      <c r="AD186">
        <v>671.2</v>
      </c>
      <c r="AE186" s="234">
        <v>732.98050000000001</v>
      </c>
    </row>
    <row r="187" spans="1:31" x14ac:dyDescent="0.25">
      <c r="A187" t="s">
        <v>8</v>
      </c>
      <c r="B187">
        <v>1</v>
      </c>
      <c r="C187">
        <v>177</v>
      </c>
      <c r="D187">
        <v>685.3</v>
      </c>
      <c r="E187">
        <v>743.8</v>
      </c>
      <c r="F187" s="6">
        <v>695</v>
      </c>
      <c r="G187">
        <v>684.5</v>
      </c>
      <c r="H187">
        <v>714.3</v>
      </c>
      <c r="I187" s="6">
        <v>743.8</v>
      </c>
      <c r="J187" s="6">
        <v>720</v>
      </c>
      <c r="K187" s="6">
        <v>734.5</v>
      </c>
      <c r="L187" s="83">
        <v>741.1</v>
      </c>
      <c r="M187" s="6">
        <v>719.7</v>
      </c>
      <c r="N187">
        <v>737.4</v>
      </c>
      <c r="O187" s="6">
        <v>720</v>
      </c>
      <c r="P187" s="131">
        <v>743.7</v>
      </c>
      <c r="Q187">
        <v>743.1</v>
      </c>
      <c r="R187">
        <v>669.2</v>
      </c>
      <c r="S187">
        <v>743.3</v>
      </c>
      <c r="T187">
        <v>717.4</v>
      </c>
      <c r="U187">
        <v>741.1</v>
      </c>
      <c r="V187" s="157">
        <v>716.4</v>
      </c>
      <c r="W187">
        <v>743.9</v>
      </c>
      <c r="X187">
        <v>741.6</v>
      </c>
      <c r="Y187">
        <v>710.8</v>
      </c>
      <c r="Z187">
        <v>738.9</v>
      </c>
      <c r="AA187">
        <v>720</v>
      </c>
      <c r="AB187">
        <v>744</v>
      </c>
      <c r="AC187" s="157">
        <v>744</v>
      </c>
      <c r="AD187">
        <v>671.2</v>
      </c>
      <c r="AE187" s="234">
        <v>740.91780000000006</v>
      </c>
    </row>
    <row r="188" spans="1:31" x14ac:dyDescent="0.25">
      <c r="A188" t="s">
        <v>8</v>
      </c>
      <c r="B188">
        <v>1</v>
      </c>
      <c r="C188">
        <v>178</v>
      </c>
      <c r="D188">
        <v>743.9</v>
      </c>
      <c r="E188">
        <v>744</v>
      </c>
      <c r="F188" s="6">
        <v>695.4</v>
      </c>
      <c r="G188">
        <v>684.1</v>
      </c>
      <c r="H188">
        <v>714.7</v>
      </c>
      <c r="I188" s="6">
        <v>743.8</v>
      </c>
      <c r="J188" s="6">
        <v>719.9</v>
      </c>
      <c r="K188" s="6">
        <v>736.1</v>
      </c>
      <c r="L188" s="83">
        <v>739.7</v>
      </c>
      <c r="M188" s="6">
        <v>719.7</v>
      </c>
      <c r="N188">
        <v>733.8</v>
      </c>
      <c r="O188" s="6">
        <v>720</v>
      </c>
      <c r="P188" s="131">
        <v>743</v>
      </c>
      <c r="Q188">
        <v>743</v>
      </c>
      <c r="R188">
        <v>650.9</v>
      </c>
      <c r="S188">
        <v>743.2</v>
      </c>
      <c r="T188">
        <v>713.5</v>
      </c>
      <c r="U188">
        <v>699</v>
      </c>
      <c r="V188" s="157">
        <v>702.6</v>
      </c>
      <c r="W188">
        <v>743.9</v>
      </c>
      <c r="X188">
        <v>741.6</v>
      </c>
      <c r="Y188">
        <v>698.8</v>
      </c>
      <c r="Z188">
        <v>738.9</v>
      </c>
      <c r="AA188">
        <v>720</v>
      </c>
      <c r="AB188">
        <v>742.8</v>
      </c>
      <c r="AC188" s="157">
        <v>744</v>
      </c>
      <c r="AD188">
        <v>671.2</v>
      </c>
      <c r="AE188" s="234">
        <v>740.97140000000002</v>
      </c>
    </row>
    <row r="189" spans="1:31" x14ac:dyDescent="0.25">
      <c r="A189" t="s">
        <v>8</v>
      </c>
      <c r="B189">
        <v>1</v>
      </c>
      <c r="C189">
        <v>179</v>
      </c>
      <c r="D189">
        <v>744</v>
      </c>
      <c r="E189">
        <v>744</v>
      </c>
      <c r="F189" s="6">
        <v>695.7</v>
      </c>
      <c r="G189">
        <v>684.5</v>
      </c>
      <c r="H189">
        <v>714.8</v>
      </c>
      <c r="I189" s="6">
        <v>743.8</v>
      </c>
      <c r="J189" s="6">
        <v>719.9</v>
      </c>
      <c r="K189" s="6">
        <v>736.1</v>
      </c>
      <c r="L189" s="83">
        <v>738.7</v>
      </c>
      <c r="M189" s="6">
        <v>719.7</v>
      </c>
      <c r="N189">
        <v>737.3</v>
      </c>
      <c r="O189" s="6">
        <v>720</v>
      </c>
      <c r="P189" s="131">
        <v>743.7</v>
      </c>
      <c r="Q189">
        <v>743.1</v>
      </c>
      <c r="R189">
        <v>670.6</v>
      </c>
      <c r="S189">
        <v>743.3</v>
      </c>
      <c r="T189">
        <v>719.1</v>
      </c>
      <c r="U189">
        <v>742.8</v>
      </c>
      <c r="V189" s="157">
        <v>715.9</v>
      </c>
      <c r="W189">
        <v>743.9</v>
      </c>
      <c r="X189">
        <v>741.6</v>
      </c>
      <c r="Y189">
        <v>710.8</v>
      </c>
      <c r="Z189">
        <v>738.5</v>
      </c>
      <c r="AA189">
        <v>719.9</v>
      </c>
      <c r="AB189">
        <v>743.9</v>
      </c>
      <c r="AC189" s="157">
        <v>744</v>
      </c>
      <c r="AD189">
        <v>671.2</v>
      </c>
      <c r="AE189" s="234">
        <v>739.62249999999995</v>
      </c>
    </row>
    <row r="190" spans="1:31" x14ac:dyDescent="0.25">
      <c r="A190" t="s">
        <v>8</v>
      </c>
      <c r="B190">
        <v>1</v>
      </c>
      <c r="C190">
        <v>180</v>
      </c>
      <c r="D190">
        <v>744</v>
      </c>
      <c r="E190">
        <v>741</v>
      </c>
      <c r="F190" s="6">
        <v>695</v>
      </c>
      <c r="G190">
        <v>682.6</v>
      </c>
      <c r="H190">
        <v>273.89999999999998</v>
      </c>
      <c r="I190" s="6">
        <v>743.8</v>
      </c>
      <c r="J190" s="6">
        <v>719.9</v>
      </c>
      <c r="K190" s="6">
        <v>736.1</v>
      </c>
      <c r="L190" s="83">
        <v>741.5</v>
      </c>
      <c r="M190" s="6">
        <v>719.6</v>
      </c>
      <c r="N190">
        <v>740.2</v>
      </c>
      <c r="O190" s="6">
        <v>720</v>
      </c>
      <c r="P190" s="131">
        <v>743.7</v>
      </c>
      <c r="Q190">
        <v>743.1</v>
      </c>
      <c r="R190">
        <v>670.2</v>
      </c>
      <c r="S190">
        <v>743.3</v>
      </c>
      <c r="T190">
        <v>717.3</v>
      </c>
      <c r="U190">
        <v>742.7</v>
      </c>
      <c r="V190" s="157">
        <v>716.6</v>
      </c>
      <c r="W190">
        <v>743.9</v>
      </c>
      <c r="X190">
        <v>741.6</v>
      </c>
      <c r="Y190">
        <v>710.8</v>
      </c>
      <c r="Z190">
        <v>738.9</v>
      </c>
      <c r="AA190">
        <v>715.9</v>
      </c>
      <c r="AB190">
        <v>744</v>
      </c>
      <c r="AC190" s="157">
        <v>744</v>
      </c>
      <c r="AD190">
        <v>659.6</v>
      </c>
      <c r="AE190" s="234">
        <v>741.7133</v>
      </c>
    </row>
    <row r="191" spans="1:31" x14ac:dyDescent="0.25">
      <c r="A191" t="s">
        <v>8</v>
      </c>
      <c r="B191">
        <v>1</v>
      </c>
      <c r="C191">
        <v>181</v>
      </c>
      <c r="D191">
        <v>743.9</v>
      </c>
      <c r="E191">
        <v>744</v>
      </c>
      <c r="F191" s="6">
        <v>695.4</v>
      </c>
      <c r="G191">
        <v>682.7</v>
      </c>
      <c r="H191">
        <v>714.5</v>
      </c>
      <c r="I191" s="6">
        <v>743.8</v>
      </c>
      <c r="J191" s="6">
        <v>720</v>
      </c>
      <c r="K191" s="6">
        <v>736.1</v>
      </c>
      <c r="L191" s="83">
        <v>741.6</v>
      </c>
      <c r="M191" s="6">
        <v>719.7</v>
      </c>
      <c r="N191">
        <v>739.9</v>
      </c>
      <c r="O191" s="6">
        <v>720</v>
      </c>
      <c r="P191" s="131">
        <v>743.7</v>
      </c>
      <c r="Q191">
        <v>743.1</v>
      </c>
      <c r="R191">
        <v>670.6</v>
      </c>
      <c r="S191">
        <v>743.3</v>
      </c>
      <c r="T191">
        <v>719.2</v>
      </c>
      <c r="U191">
        <v>742.6</v>
      </c>
      <c r="V191" s="157">
        <v>718.4</v>
      </c>
      <c r="W191">
        <v>744</v>
      </c>
      <c r="X191">
        <v>741.6</v>
      </c>
      <c r="Y191">
        <v>710.9</v>
      </c>
      <c r="Z191">
        <v>738.9</v>
      </c>
      <c r="AA191">
        <v>720</v>
      </c>
      <c r="AB191">
        <v>744</v>
      </c>
      <c r="AC191" s="157">
        <v>744</v>
      </c>
      <c r="AD191">
        <v>671.2</v>
      </c>
      <c r="AE191" s="234">
        <v>741.15830000000005</v>
      </c>
    </row>
    <row r="192" spans="1:31" x14ac:dyDescent="0.25">
      <c r="A192" t="s">
        <v>8</v>
      </c>
      <c r="B192">
        <v>1</v>
      </c>
      <c r="C192">
        <v>182</v>
      </c>
      <c r="D192">
        <v>741.3</v>
      </c>
      <c r="E192">
        <v>743.9</v>
      </c>
      <c r="F192" s="6">
        <v>694.9</v>
      </c>
      <c r="G192">
        <v>708.6</v>
      </c>
      <c r="H192">
        <v>709.8</v>
      </c>
      <c r="I192" s="6">
        <v>743.3</v>
      </c>
      <c r="J192" s="6">
        <v>715.9</v>
      </c>
      <c r="K192" s="6">
        <v>735.3</v>
      </c>
      <c r="L192" s="83">
        <v>739</v>
      </c>
      <c r="M192" s="6">
        <v>718.3</v>
      </c>
      <c r="N192">
        <v>735.3</v>
      </c>
      <c r="O192" s="6">
        <v>718.5</v>
      </c>
      <c r="P192" s="131">
        <v>743.7</v>
      </c>
      <c r="Q192">
        <v>743.9</v>
      </c>
      <c r="R192">
        <v>670.4</v>
      </c>
      <c r="S192">
        <v>742.6</v>
      </c>
      <c r="T192">
        <v>714.2</v>
      </c>
      <c r="U192">
        <v>741.5</v>
      </c>
      <c r="V192" s="157">
        <v>716.2</v>
      </c>
      <c r="W192">
        <v>739.4</v>
      </c>
      <c r="X192">
        <v>743.1</v>
      </c>
      <c r="Y192">
        <v>717.1</v>
      </c>
      <c r="Z192">
        <v>743.8</v>
      </c>
      <c r="AA192">
        <v>720</v>
      </c>
      <c r="AB192">
        <v>739.4</v>
      </c>
      <c r="AC192" s="157">
        <v>744</v>
      </c>
      <c r="AD192">
        <v>671.2</v>
      </c>
      <c r="AE192" s="234">
        <v>741.56810000000007</v>
      </c>
    </row>
    <row r="193" spans="1:31" x14ac:dyDescent="0.25">
      <c r="A193" t="s">
        <v>8</v>
      </c>
      <c r="B193">
        <v>1</v>
      </c>
      <c r="C193">
        <v>183</v>
      </c>
      <c r="D193">
        <v>741</v>
      </c>
      <c r="E193">
        <v>744</v>
      </c>
      <c r="F193" s="6">
        <v>678.1</v>
      </c>
      <c r="G193">
        <v>710.2</v>
      </c>
      <c r="H193">
        <v>699.5</v>
      </c>
      <c r="I193" s="6">
        <v>743.8</v>
      </c>
      <c r="J193" s="6">
        <v>719.5</v>
      </c>
      <c r="K193" s="6">
        <v>735.7</v>
      </c>
      <c r="L193" s="83">
        <v>738.5</v>
      </c>
      <c r="M193" s="6">
        <v>718.4</v>
      </c>
      <c r="N193">
        <v>733</v>
      </c>
      <c r="O193" s="6">
        <v>718.5</v>
      </c>
      <c r="P193" s="131">
        <v>744</v>
      </c>
      <c r="Q193">
        <v>743.9</v>
      </c>
      <c r="R193">
        <v>671.3</v>
      </c>
      <c r="S193">
        <v>743.3</v>
      </c>
      <c r="T193">
        <v>705.7</v>
      </c>
      <c r="U193">
        <v>739.3</v>
      </c>
      <c r="V193" s="157">
        <v>715.6</v>
      </c>
      <c r="W193">
        <v>739.4</v>
      </c>
      <c r="X193">
        <v>743.1</v>
      </c>
      <c r="Y193">
        <v>718.1</v>
      </c>
      <c r="Z193">
        <v>743.8</v>
      </c>
      <c r="AA193">
        <v>719.9</v>
      </c>
      <c r="AB193">
        <v>743.7</v>
      </c>
      <c r="AC193" s="157">
        <v>731.7</v>
      </c>
      <c r="AD193">
        <v>671.1</v>
      </c>
      <c r="AE193" s="234">
        <v>723.46310000000005</v>
      </c>
    </row>
    <row r="194" spans="1:31" x14ac:dyDescent="0.25">
      <c r="A194" t="s">
        <v>8</v>
      </c>
      <c r="B194">
        <v>1</v>
      </c>
      <c r="C194">
        <v>184</v>
      </c>
      <c r="D194">
        <v>741.1</v>
      </c>
      <c r="E194">
        <v>743.8</v>
      </c>
      <c r="F194" s="6">
        <v>695</v>
      </c>
      <c r="G194">
        <v>709.7</v>
      </c>
      <c r="H194">
        <v>703.7</v>
      </c>
      <c r="I194" s="6">
        <v>741.2</v>
      </c>
      <c r="J194" s="6">
        <v>717.6</v>
      </c>
      <c r="K194" s="6">
        <v>735.3</v>
      </c>
      <c r="L194" s="83">
        <v>737.8</v>
      </c>
      <c r="M194" s="6">
        <v>716.7</v>
      </c>
      <c r="N194">
        <v>677.7</v>
      </c>
      <c r="O194" s="6">
        <v>715.7</v>
      </c>
      <c r="P194" s="131">
        <v>736.5</v>
      </c>
      <c r="Q194">
        <v>743.2</v>
      </c>
      <c r="R194">
        <v>398.1</v>
      </c>
      <c r="S194">
        <v>742.8</v>
      </c>
      <c r="T194">
        <v>705.1</v>
      </c>
      <c r="U194">
        <v>740.3</v>
      </c>
      <c r="V194" s="157">
        <v>715.7</v>
      </c>
      <c r="W194">
        <v>739.4</v>
      </c>
      <c r="X194">
        <v>743.1</v>
      </c>
      <c r="Y194">
        <v>718.1</v>
      </c>
      <c r="Z194">
        <v>743.3</v>
      </c>
      <c r="AA194">
        <v>719.9</v>
      </c>
      <c r="AB194">
        <v>743.7</v>
      </c>
      <c r="AC194" s="157">
        <v>744</v>
      </c>
      <c r="AD194">
        <v>671.2</v>
      </c>
      <c r="AE194" s="234">
        <v>741.19590000000005</v>
      </c>
    </row>
    <row r="195" spans="1:31" x14ac:dyDescent="0.25">
      <c r="A195" t="s">
        <v>8</v>
      </c>
      <c r="B195">
        <v>1</v>
      </c>
      <c r="C195">
        <v>185</v>
      </c>
      <c r="D195">
        <v>741.3</v>
      </c>
      <c r="E195">
        <v>743.2</v>
      </c>
      <c r="F195" s="6">
        <v>692.2</v>
      </c>
      <c r="G195">
        <v>707.2</v>
      </c>
      <c r="H195">
        <v>264.10000000000002</v>
      </c>
      <c r="I195" s="6">
        <v>743.8</v>
      </c>
      <c r="J195" s="6">
        <v>715.6</v>
      </c>
      <c r="K195" s="6">
        <v>735.7</v>
      </c>
      <c r="L195" s="83">
        <v>737.5</v>
      </c>
      <c r="M195" s="6">
        <v>709.2</v>
      </c>
      <c r="N195">
        <v>734.2</v>
      </c>
      <c r="O195" s="6">
        <v>718.5</v>
      </c>
      <c r="P195" s="131">
        <v>743.9</v>
      </c>
      <c r="Q195">
        <v>743.9</v>
      </c>
      <c r="R195">
        <v>670.7</v>
      </c>
      <c r="S195">
        <v>741.2</v>
      </c>
      <c r="T195">
        <v>716.8</v>
      </c>
      <c r="U195">
        <v>741.9</v>
      </c>
      <c r="V195" s="157">
        <v>717.4</v>
      </c>
      <c r="W195">
        <v>739.4</v>
      </c>
      <c r="X195">
        <v>733.9</v>
      </c>
      <c r="Y195">
        <v>717.1</v>
      </c>
      <c r="Z195">
        <v>743.8</v>
      </c>
      <c r="AA195">
        <v>720</v>
      </c>
      <c r="AB195">
        <v>743.7</v>
      </c>
      <c r="AC195" s="157">
        <v>743.9</v>
      </c>
      <c r="AD195">
        <v>667.9</v>
      </c>
      <c r="AE195" s="234">
        <v>741.38340000000005</v>
      </c>
    </row>
    <row r="196" spans="1:31" x14ac:dyDescent="0.25">
      <c r="A196" t="s">
        <v>8</v>
      </c>
      <c r="B196">
        <v>1</v>
      </c>
      <c r="C196">
        <v>186</v>
      </c>
      <c r="D196">
        <v>741.3</v>
      </c>
      <c r="E196">
        <v>743.9</v>
      </c>
      <c r="F196" s="6">
        <v>695.2</v>
      </c>
      <c r="G196">
        <v>710</v>
      </c>
      <c r="H196">
        <v>266.3</v>
      </c>
      <c r="I196" s="6">
        <v>743.8</v>
      </c>
      <c r="J196" s="6">
        <v>712.7</v>
      </c>
      <c r="K196" s="6">
        <v>730.2</v>
      </c>
      <c r="L196" s="83">
        <v>652.5</v>
      </c>
      <c r="M196" s="6">
        <v>716.9</v>
      </c>
      <c r="N196">
        <v>731.6</v>
      </c>
      <c r="O196" s="6">
        <v>718</v>
      </c>
      <c r="P196" s="131">
        <v>743.9</v>
      </c>
      <c r="Q196">
        <v>743.5</v>
      </c>
      <c r="R196">
        <v>670.3</v>
      </c>
      <c r="S196">
        <v>718.6</v>
      </c>
      <c r="T196">
        <v>716.8</v>
      </c>
      <c r="U196">
        <v>743.8</v>
      </c>
      <c r="V196" s="157">
        <v>710</v>
      </c>
      <c r="W196">
        <v>734.3</v>
      </c>
      <c r="X196">
        <v>743.1</v>
      </c>
      <c r="Y196">
        <v>715.1</v>
      </c>
      <c r="Z196">
        <v>743.8</v>
      </c>
      <c r="AA196">
        <v>720</v>
      </c>
      <c r="AB196">
        <v>741.3</v>
      </c>
      <c r="AC196" s="157">
        <v>743.9</v>
      </c>
      <c r="AD196">
        <v>667.3</v>
      </c>
      <c r="AE196" s="234">
        <v>740.92470000000003</v>
      </c>
    </row>
    <row r="197" spans="1:31" x14ac:dyDescent="0.25">
      <c r="A197" t="s">
        <v>8</v>
      </c>
      <c r="B197">
        <v>1</v>
      </c>
      <c r="C197">
        <v>187</v>
      </c>
      <c r="D197">
        <v>741.3</v>
      </c>
      <c r="E197">
        <v>744</v>
      </c>
      <c r="F197" s="6">
        <v>695.3</v>
      </c>
      <c r="G197">
        <v>708.6</v>
      </c>
      <c r="H197">
        <v>710.3</v>
      </c>
      <c r="I197" s="6">
        <v>741.9</v>
      </c>
      <c r="J197" s="6">
        <v>719.9</v>
      </c>
      <c r="K197" s="6">
        <v>733.7</v>
      </c>
      <c r="L197" s="83">
        <v>739.3</v>
      </c>
      <c r="M197" s="6">
        <v>718.4</v>
      </c>
      <c r="N197">
        <v>736</v>
      </c>
      <c r="O197" s="6">
        <v>680.7</v>
      </c>
      <c r="P197" s="131">
        <v>743.9</v>
      </c>
      <c r="Q197">
        <v>743.6</v>
      </c>
      <c r="R197">
        <v>671</v>
      </c>
      <c r="S197">
        <v>743.3</v>
      </c>
      <c r="T197">
        <v>716.8</v>
      </c>
      <c r="U197">
        <v>743.2</v>
      </c>
      <c r="V197" s="157">
        <v>717.9</v>
      </c>
      <c r="W197">
        <v>739.4</v>
      </c>
      <c r="X197">
        <v>743.1</v>
      </c>
      <c r="Y197">
        <v>717.1</v>
      </c>
      <c r="Z197">
        <v>743.8</v>
      </c>
      <c r="AA197">
        <v>720</v>
      </c>
      <c r="AB197">
        <v>743.7</v>
      </c>
      <c r="AC197" s="157">
        <v>744</v>
      </c>
      <c r="AD197">
        <v>671.2</v>
      </c>
      <c r="AE197" s="234">
        <v>740.89830000000006</v>
      </c>
    </row>
    <row r="198" spans="1:31" x14ac:dyDescent="0.25">
      <c r="A198" t="s">
        <v>8</v>
      </c>
      <c r="B198">
        <v>1</v>
      </c>
      <c r="C198">
        <v>188</v>
      </c>
      <c r="D198">
        <v>740.2</v>
      </c>
      <c r="E198">
        <v>742.3</v>
      </c>
      <c r="F198" s="6">
        <v>694</v>
      </c>
      <c r="G198">
        <v>695.4</v>
      </c>
      <c r="H198">
        <v>710.3</v>
      </c>
      <c r="I198" s="6">
        <v>742.6</v>
      </c>
      <c r="J198" s="6">
        <v>719.6</v>
      </c>
      <c r="K198" s="6">
        <v>735.7</v>
      </c>
      <c r="L198" s="83">
        <v>739.5</v>
      </c>
      <c r="M198" s="6">
        <v>718.4</v>
      </c>
      <c r="N198">
        <v>733.9</v>
      </c>
      <c r="O198" s="6">
        <v>713.8</v>
      </c>
      <c r="P198" s="131">
        <v>743.4</v>
      </c>
      <c r="Q198">
        <v>743.9</v>
      </c>
      <c r="R198">
        <v>671.2</v>
      </c>
      <c r="S198">
        <v>740.9</v>
      </c>
      <c r="T198">
        <v>716.8</v>
      </c>
      <c r="U198">
        <v>735.2</v>
      </c>
      <c r="V198" s="157">
        <v>714.5</v>
      </c>
      <c r="W198">
        <v>739.4</v>
      </c>
      <c r="X198">
        <v>743.1</v>
      </c>
      <c r="Y198">
        <v>718.1</v>
      </c>
      <c r="Z198">
        <v>743.8</v>
      </c>
      <c r="AA198">
        <v>720</v>
      </c>
      <c r="AB198">
        <v>743.6</v>
      </c>
      <c r="AC198" s="157">
        <v>744</v>
      </c>
      <c r="AD198">
        <v>671</v>
      </c>
      <c r="AE198" s="234">
        <v>742.11470000000008</v>
      </c>
    </row>
    <row r="199" spans="1:31" x14ac:dyDescent="0.25">
      <c r="A199" t="s">
        <v>8</v>
      </c>
      <c r="B199">
        <v>1</v>
      </c>
      <c r="C199">
        <v>189</v>
      </c>
      <c r="D199">
        <v>740.9</v>
      </c>
      <c r="E199">
        <v>743.9</v>
      </c>
      <c r="F199" s="6">
        <v>695.9</v>
      </c>
      <c r="G199">
        <v>710</v>
      </c>
      <c r="H199">
        <v>709.8</v>
      </c>
      <c r="I199" s="6">
        <v>740.7</v>
      </c>
      <c r="J199" s="6">
        <v>719.5</v>
      </c>
      <c r="K199" s="6">
        <v>735.5</v>
      </c>
      <c r="L199" s="83">
        <v>724.6</v>
      </c>
      <c r="M199" s="6">
        <v>718.4</v>
      </c>
      <c r="N199">
        <v>735.4</v>
      </c>
      <c r="O199" s="6">
        <v>718.5</v>
      </c>
      <c r="P199" s="131">
        <v>743.9</v>
      </c>
      <c r="Q199">
        <v>743.6</v>
      </c>
      <c r="R199">
        <v>671</v>
      </c>
      <c r="S199">
        <v>743.3</v>
      </c>
      <c r="T199">
        <v>716.7</v>
      </c>
      <c r="U199">
        <v>742.3</v>
      </c>
      <c r="V199" s="157">
        <v>716.6</v>
      </c>
      <c r="W199">
        <v>739.4</v>
      </c>
      <c r="X199">
        <v>743.1</v>
      </c>
      <c r="Y199">
        <v>715.1</v>
      </c>
      <c r="Z199">
        <v>743.3</v>
      </c>
      <c r="AA199">
        <v>720</v>
      </c>
      <c r="AB199">
        <v>743.6</v>
      </c>
      <c r="AC199" s="157">
        <v>743.9</v>
      </c>
      <c r="AD199">
        <v>670.9</v>
      </c>
      <c r="AE199" s="234">
        <v>742.9692</v>
      </c>
    </row>
    <row r="200" spans="1:31" x14ac:dyDescent="0.25">
      <c r="A200" t="s">
        <v>8</v>
      </c>
      <c r="B200">
        <v>1</v>
      </c>
      <c r="C200">
        <v>190</v>
      </c>
      <c r="D200">
        <v>743.2</v>
      </c>
      <c r="E200">
        <v>743.9</v>
      </c>
      <c r="F200" s="6">
        <v>694.6</v>
      </c>
      <c r="G200">
        <v>683.1</v>
      </c>
      <c r="H200">
        <v>713.9</v>
      </c>
      <c r="I200" s="6">
        <v>742.4</v>
      </c>
      <c r="J200" s="6">
        <v>719.1</v>
      </c>
      <c r="K200" s="6">
        <v>736.2</v>
      </c>
      <c r="L200" s="83">
        <v>741.8</v>
      </c>
      <c r="M200" s="6">
        <v>719.8</v>
      </c>
      <c r="N200">
        <v>741.5</v>
      </c>
      <c r="O200" s="6">
        <v>720</v>
      </c>
      <c r="P200" s="131">
        <v>743.9</v>
      </c>
      <c r="Q200">
        <v>743.9</v>
      </c>
      <c r="R200">
        <v>652.1</v>
      </c>
      <c r="S200">
        <v>742.7</v>
      </c>
      <c r="T200">
        <v>684</v>
      </c>
      <c r="U200">
        <v>738.4</v>
      </c>
      <c r="V200" s="157">
        <v>716</v>
      </c>
      <c r="W200">
        <v>744</v>
      </c>
      <c r="X200">
        <v>741.6</v>
      </c>
      <c r="Y200">
        <v>710.8</v>
      </c>
      <c r="Z200">
        <v>738.9</v>
      </c>
      <c r="AA200">
        <v>720</v>
      </c>
      <c r="AB200">
        <v>743.9</v>
      </c>
      <c r="AC200" s="157">
        <v>744</v>
      </c>
      <c r="AD200">
        <v>668.2</v>
      </c>
      <c r="AE200" s="234">
        <v>742.93610000000001</v>
      </c>
    </row>
    <row r="201" spans="1:31" x14ac:dyDescent="0.25">
      <c r="A201" t="s">
        <v>8</v>
      </c>
      <c r="B201">
        <v>1</v>
      </c>
      <c r="C201">
        <v>191</v>
      </c>
      <c r="D201">
        <v>743</v>
      </c>
      <c r="E201">
        <v>743.6</v>
      </c>
      <c r="F201" s="6">
        <v>695.9</v>
      </c>
      <c r="G201">
        <v>684.2</v>
      </c>
      <c r="H201">
        <v>673.9</v>
      </c>
      <c r="I201" s="6">
        <v>743.8</v>
      </c>
      <c r="J201" s="6">
        <v>717.8</v>
      </c>
      <c r="K201" s="6">
        <v>736.2</v>
      </c>
      <c r="L201" s="83">
        <v>741.8</v>
      </c>
      <c r="M201" s="6">
        <v>717.6</v>
      </c>
      <c r="N201">
        <v>732.1</v>
      </c>
      <c r="O201" s="6">
        <v>719.4</v>
      </c>
      <c r="P201" s="131">
        <v>738.4</v>
      </c>
      <c r="Q201">
        <v>732.1</v>
      </c>
      <c r="R201">
        <v>667.6</v>
      </c>
      <c r="S201">
        <v>729.1</v>
      </c>
      <c r="T201">
        <v>691.8</v>
      </c>
      <c r="U201">
        <v>740</v>
      </c>
      <c r="V201" s="157">
        <v>713.2</v>
      </c>
      <c r="W201">
        <v>742.2</v>
      </c>
      <c r="X201">
        <v>741.6</v>
      </c>
      <c r="Y201">
        <v>710.9</v>
      </c>
      <c r="Z201">
        <v>738.7</v>
      </c>
      <c r="AA201">
        <v>720</v>
      </c>
      <c r="AB201">
        <v>743.9</v>
      </c>
      <c r="AC201" s="157">
        <v>744</v>
      </c>
      <c r="AD201">
        <v>671.1</v>
      </c>
      <c r="AE201" s="234">
        <v>742.53219999999999</v>
      </c>
    </row>
    <row r="202" spans="1:31" x14ac:dyDescent="0.25">
      <c r="A202" t="s">
        <v>8</v>
      </c>
      <c r="B202">
        <v>1</v>
      </c>
      <c r="C202">
        <v>192</v>
      </c>
      <c r="D202">
        <v>743.8</v>
      </c>
      <c r="E202">
        <v>743.7</v>
      </c>
      <c r="F202" s="6">
        <v>694</v>
      </c>
      <c r="G202">
        <v>684.5</v>
      </c>
      <c r="H202">
        <v>714.7</v>
      </c>
      <c r="I202" s="6">
        <v>724.1</v>
      </c>
      <c r="J202" s="6">
        <v>720</v>
      </c>
      <c r="K202" s="6">
        <v>736.2</v>
      </c>
      <c r="L202" s="83">
        <v>741.8</v>
      </c>
      <c r="M202" s="6">
        <v>719.8</v>
      </c>
      <c r="N202">
        <v>743.9</v>
      </c>
      <c r="O202" s="6">
        <v>719.7</v>
      </c>
      <c r="P202" s="131">
        <v>744</v>
      </c>
      <c r="Q202">
        <v>743.9</v>
      </c>
      <c r="R202">
        <v>671.5</v>
      </c>
      <c r="S202">
        <v>743.3</v>
      </c>
      <c r="T202">
        <v>717.5</v>
      </c>
      <c r="U202">
        <v>742.5</v>
      </c>
      <c r="V202" s="157">
        <v>689.4</v>
      </c>
      <c r="W202">
        <v>743.9</v>
      </c>
      <c r="X202">
        <v>741.6</v>
      </c>
      <c r="Y202">
        <v>710.9</v>
      </c>
      <c r="Z202">
        <v>738.9</v>
      </c>
      <c r="AA202">
        <v>719.9</v>
      </c>
      <c r="AB202">
        <v>743.8</v>
      </c>
      <c r="AC202" s="157">
        <v>744</v>
      </c>
      <c r="AD202">
        <v>671</v>
      </c>
      <c r="AE202" s="234">
        <v>742.55330000000004</v>
      </c>
    </row>
    <row r="203" spans="1:31" x14ac:dyDescent="0.25">
      <c r="A203" t="s">
        <v>8</v>
      </c>
      <c r="B203">
        <v>1</v>
      </c>
      <c r="C203">
        <v>193</v>
      </c>
      <c r="D203">
        <v>743.8</v>
      </c>
      <c r="E203">
        <v>742.9</v>
      </c>
      <c r="F203" s="6">
        <v>695.9</v>
      </c>
      <c r="G203">
        <v>684.5</v>
      </c>
      <c r="H203">
        <v>714.8</v>
      </c>
      <c r="I203" s="6">
        <v>743.8</v>
      </c>
      <c r="J203" s="6">
        <v>718.9</v>
      </c>
      <c r="K203" s="6">
        <f>481.3+269</f>
        <v>750.3</v>
      </c>
      <c r="L203" s="83">
        <v>735.9</v>
      </c>
      <c r="M203" s="6">
        <v>719.6</v>
      </c>
      <c r="N203">
        <v>743.9</v>
      </c>
      <c r="O203" s="6">
        <v>720</v>
      </c>
      <c r="P203" s="131">
        <v>731.2</v>
      </c>
      <c r="Q203">
        <v>743.9</v>
      </c>
      <c r="R203">
        <v>671.4</v>
      </c>
      <c r="S203">
        <v>742.5</v>
      </c>
      <c r="T203" s="143">
        <f>189.9+520</f>
        <v>709.9</v>
      </c>
      <c r="U203">
        <v>305</v>
      </c>
      <c r="V203" s="157">
        <v>574.20000000000005</v>
      </c>
      <c r="W203">
        <v>694.2</v>
      </c>
      <c r="X203">
        <v>726.1</v>
      </c>
      <c r="Y203">
        <v>710.9</v>
      </c>
      <c r="Z203">
        <v>738.9</v>
      </c>
      <c r="AA203">
        <v>720</v>
      </c>
      <c r="AB203">
        <v>743.9</v>
      </c>
      <c r="AC203" s="157">
        <v>744</v>
      </c>
      <c r="AD203">
        <v>670.6</v>
      </c>
      <c r="AE203" s="234">
        <v>741.27750000000003</v>
      </c>
    </row>
    <row r="204" spans="1:31" x14ac:dyDescent="0.25">
      <c r="A204" t="s">
        <v>8</v>
      </c>
      <c r="B204">
        <v>1</v>
      </c>
      <c r="C204">
        <v>194</v>
      </c>
      <c r="D204">
        <v>743.7</v>
      </c>
      <c r="E204">
        <v>722.6</v>
      </c>
      <c r="F204" s="6">
        <v>694.3</v>
      </c>
      <c r="G204">
        <v>684.3</v>
      </c>
      <c r="H204">
        <v>713.8</v>
      </c>
      <c r="I204" s="6">
        <v>743.5</v>
      </c>
      <c r="J204" s="6">
        <v>718.2</v>
      </c>
      <c r="K204" s="6">
        <v>735.6</v>
      </c>
      <c r="L204" s="83">
        <v>740.7</v>
      </c>
      <c r="M204" s="6">
        <v>719.6</v>
      </c>
      <c r="N204">
        <v>742.4</v>
      </c>
      <c r="O204" s="6">
        <v>719.9</v>
      </c>
      <c r="P204" s="131">
        <v>743.7</v>
      </c>
      <c r="Q204">
        <v>743.9</v>
      </c>
      <c r="R204">
        <v>671.5</v>
      </c>
      <c r="S204">
        <v>743.3</v>
      </c>
      <c r="T204">
        <v>710.2</v>
      </c>
      <c r="U204">
        <v>739.7</v>
      </c>
      <c r="V204" s="157">
        <v>714.1</v>
      </c>
      <c r="W204">
        <v>744</v>
      </c>
      <c r="X204">
        <v>741.6</v>
      </c>
      <c r="Y204">
        <v>710.9</v>
      </c>
      <c r="Z204">
        <v>735.6</v>
      </c>
      <c r="AA204">
        <v>720</v>
      </c>
      <c r="AB204">
        <v>743.9</v>
      </c>
      <c r="AC204" s="157">
        <v>744</v>
      </c>
      <c r="AD204">
        <v>670.6</v>
      </c>
      <c r="AE204" s="234">
        <v>736.6</v>
      </c>
    </row>
    <row r="205" spans="1:31" x14ac:dyDescent="0.25">
      <c r="A205" t="s">
        <v>8</v>
      </c>
      <c r="B205">
        <v>1</v>
      </c>
      <c r="C205">
        <v>195</v>
      </c>
      <c r="D205">
        <v>712.2</v>
      </c>
      <c r="E205">
        <v>743.6</v>
      </c>
      <c r="F205" s="6">
        <v>666.1</v>
      </c>
      <c r="G205">
        <v>477.1</v>
      </c>
      <c r="H205">
        <v>713.6</v>
      </c>
      <c r="I205" s="6">
        <v>743.8</v>
      </c>
      <c r="J205" s="6">
        <v>719.7</v>
      </c>
      <c r="K205" s="6">
        <v>733.7</v>
      </c>
      <c r="L205" s="83">
        <v>737.1</v>
      </c>
      <c r="M205" s="6">
        <v>719.8</v>
      </c>
      <c r="N205">
        <v>743.9</v>
      </c>
      <c r="O205" s="6">
        <v>720</v>
      </c>
      <c r="P205" s="131">
        <v>743.9</v>
      </c>
      <c r="Q205">
        <v>743.9</v>
      </c>
      <c r="R205">
        <v>671.5</v>
      </c>
      <c r="S205">
        <v>743.3</v>
      </c>
      <c r="T205">
        <v>717.6</v>
      </c>
      <c r="U205">
        <v>741.7</v>
      </c>
      <c r="V205" s="157">
        <v>716.2</v>
      </c>
      <c r="W205">
        <v>743.9</v>
      </c>
      <c r="X205">
        <v>741.6</v>
      </c>
      <c r="Y205">
        <v>710.9</v>
      </c>
      <c r="Z205">
        <v>738.8</v>
      </c>
      <c r="AA205">
        <v>714.8</v>
      </c>
      <c r="AB205">
        <v>743.9</v>
      </c>
      <c r="AC205" s="157">
        <v>744</v>
      </c>
      <c r="AD205">
        <v>671</v>
      </c>
      <c r="AE205" s="234">
        <v>742.65280000000007</v>
      </c>
    </row>
    <row r="206" spans="1:31" x14ac:dyDescent="0.25">
      <c r="A206" t="s">
        <v>8</v>
      </c>
      <c r="B206">
        <v>1</v>
      </c>
      <c r="C206">
        <v>196</v>
      </c>
      <c r="D206">
        <v>743.8</v>
      </c>
      <c r="E206">
        <v>744</v>
      </c>
      <c r="F206" s="6">
        <v>675.3</v>
      </c>
      <c r="G206">
        <v>684.1</v>
      </c>
      <c r="H206">
        <v>709.8</v>
      </c>
      <c r="I206" s="6">
        <v>743.7</v>
      </c>
      <c r="J206" s="6">
        <v>718.7</v>
      </c>
      <c r="K206" s="6">
        <v>736.2</v>
      </c>
      <c r="L206" s="83">
        <v>739.2</v>
      </c>
      <c r="M206" s="6">
        <v>719</v>
      </c>
      <c r="N206">
        <v>729.8</v>
      </c>
      <c r="O206" s="6">
        <v>719.9</v>
      </c>
      <c r="P206" s="131">
        <v>743.9</v>
      </c>
      <c r="Q206">
        <v>743.9</v>
      </c>
      <c r="R206">
        <v>670.4</v>
      </c>
      <c r="S206">
        <v>743.3</v>
      </c>
      <c r="T206">
        <v>717</v>
      </c>
      <c r="U206">
        <v>741.6</v>
      </c>
      <c r="V206" s="157">
        <v>714.1</v>
      </c>
      <c r="W206">
        <v>743.9</v>
      </c>
      <c r="X206">
        <v>741.6</v>
      </c>
      <c r="Y206">
        <v>710.9</v>
      </c>
      <c r="Z206">
        <v>738.9</v>
      </c>
      <c r="AA206">
        <v>720</v>
      </c>
      <c r="AB206">
        <v>743.9</v>
      </c>
      <c r="AC206" s="157">
        <v>744</v>
      </c>
      <c r="AD206">
        <v>670.6</v>
      </c>
      <c r="AE206" s="234">
        <v>741.67250000000001</v>
      </c>
    </row>
    <row r="207" spans="1:31" x14ac:dyDescent="0.25">
      <c r="A207" t="s">
        <v>8</v>
      </c>
      <c r="B207">
        <v>1</v>
      </c>
      <c r="C207">
        <v>197</v>
      </c>
      <c r="D207">
        <v>743.8</v>
      </c>
      <c r="E207">
        <v>744</v>
      </c>
      <c r="F207" s="6">
        <v>694.9</v>
      </c>
      <c r="G207">
        <v>684.9</v>
      </c>
      <c r="H207">
        <v>714.7</v>
      </c>
      <c r="I207" s="6">
        <v>733.8</v>
      </c>
      <c r="J207" s="6">
        <v>719.1</v>
      </c>
      <c r="K207" s="6">
        <v>736.2</v>
      </c>
      <c r="L207" s="83">
        <v>741.7</v>
      </c>
      <c r="M207" s="6">
        <v>717.2</v>
      </c>
      <c r="N207">
        <v>742.2</v>
      </c>
      <c r="O207" s="6">
        <v>720</v>
      </c>
      <c r="P207" s="131">
        <v>742.8</v>
      </c>
      <c r="Q207">
        <v>743.9</v>
      </c>
      <c r="R207">
        <v>671.4</v>
      </c>
      <c r="S207">
        <v>743.3</v>
      </c>
      <c r="T207">
        <v>717.7</v>
      </c>
      <c r="U207">
        <v>741.2</v>
      </c>
      <c r="V207" s="157">
        <v>715.6</v>
      </c>
      <c r="W207">
        <v>743.9</v>
      </c>
      <c r="X207">
        <v>741.6</v>
      </c>
      <c r="Y207">
        <v>710.9</v>
      </c>
      <c r="Z207">
        <v>738.9</v>
      </c>
      <c r="AA207">
        <v>720</v>
      </c>
      <c r="AB207">
        <v>743.9</v>
      </c>
      <c r="AC207" s="157">
        <v>744</v>
      </c>
      <c r="AD207">
        <v>670.8</v>
      </c>
      <c r="AE207" s="234">
        <v>742.93230000000005</v>
      </c>
    </row>
    <row r="208" spans="1:31" x14ac:dyDescent="0.25">
      <c r="A208" t="s">
        <v>8</v>
      </c>
      <c r="B208">
        <v>1</v>
      </c>
      <c r="C208">
        <v>198</v>
      </c>
      <c r="D208">
        <v>743</v>
      </c>
      <c r="E208">
        <v>742.7</v>
      </c>
      <c r="F208" s="6">
        <v>695.8</v>
      </c>
      <c r="G208">
        <v>683.9</v>
      </c>
      <c r="H208">
        <v>714.4</v>
      </c>
      <c r="I208" s="6">
        <v>741.1</v>
      </c>
      <c r="J208" s="6">
        <v>714.1</v>
      </c>
      <c r="K208" s="6">
        <v>734.4</v>
      </c>
      <c r="L208" s="83">
        <v>735</v>
      </c>
      <c r="M208" s="6">
        <v>717.3</v>
      </c>
      <c r="N208">
        <v>741</v>
      </c>
      <c r="O208" s="6">
        <v>720</v>
      </c>
      <c r="P208" s="131">
        <v>743.9</v>
      </c>
      <c r="Q208">
        <v>743.9</v>
      </c>
      <c r="R208">
        <v>671.4</v>
      </c>
      <c r="S208">
        <v>743.3</v>
      </c>
      <c r="T208">
        <v>717.1</v>
      </c>
      <c r="U208">
        <v>740.9</v>
      </c>
      <c r="V208" s="157">
        <v>715.2</v>
      </c>
      <c r="W208">
        <v>744</v>
      </c>
      <c r="X208">
        <v>741.6</v>
      </c>
      <c r="Y208">
        <v>710.9</v>
      </c>
      <c r="Z208">
        <v>738.9</v>
      </c>
      <c r="AA208">
        <v>720</v>
      </c>
      <c r="AB208">
        <v>743.9</v>
      </c>
      <c r="AC208" s="157">
        <v>744</v>
      </c>
      <c r="AD208">
        <v>670.5</v>
      </c>
      <c r="AE208" s="234">
        <v>742.7645</v>
      </c>
    </row>
    <row r="209" spans="1:31" x14ac:dyDescent="0.25">
      <c r="A209" t="s">
        <v>8</v>
      </c>
      <c r="B209">
        <v>1</v>
      </c>
      <c r="C209">
        <v>199</v>
      </c>
      <c r="D209">
        <v>741.5</v>
      </c>
      <c r="E209">
        <v>743.2</v>
      </c>
      <c r="F209" s="6">
        <v>693.7</v>
      </c>
      <c r="G209">
        <v>684.1</v>
      </c>
      <c r="H209">
        <v>711.6</v>
      </c>
      <c r="I209" s="6">
        <v>727.3</v>
      </c>
      <c r="J209" s="6">
        <v>710.6</v>
      </c>
      <c r="K209" s="6">
        <v>736.2</v>
      </c>
      <c r="L209" s="83">
        <v>741.7</v>
      </c>
      <c r="M209" s="6">
        <v>608.20000000000005</v>
      </c>
      <c r="N209">
        <v>736.5</v>
      </c>
      <c r="O209" s="6">
        <v>720</v>
      </c>
      <c r="P209" s="131">
        <v>744</v>
      </c>
      <c r="Q209">
        <v>743.9</v>
      </c>
      <c r="R209">
        <v>671.5</v>
      </c>
      <c r="S209">
        <v>743.3</v>
      </c>
      <c r="T209">
        <v>717.7</v>
      </c>
      <c r="U209">
        <v>741.6</v>
      </c>
      <c r="V209" s="157">
        <v>717.1</v>
      </c>
      <c r="W209">
        <v>743.8</v>
      </c>
      <c r="X209">
        <v>741.6</v>
      </c>
      <c r="Y209">
        <v>710.9</v>
      </c>
      <c r="Z209">
        <v>737.7</v>
      </c>
      <c r="AA209">
        <v>720</v>
      </c>
      <c r="AB209">
        <v>743.9</v>
      </c>
      <c r="AC209" s="157">
        <v>744</v>
      </c>
      <c r="AD209">
        <v>670.6</v>
      </c>
      <c r="AE209" s="234">
        <v>743.00250000000005</v>
      </c>
    </row>
    <row r="210" spans="1:31" x14ac:dyDescent="0.25">
      <c r="A210" t="s">
        <v>8</v>
      </c>
      <c r="B210">
        <v>1</v>
      </c>
      <c r="C210">
        <v>200</v>
      </c>
      <c r="D210">
        <v>742.5</v>
      </c>
      <c r="E210">
        <v>742.9</v>
      </c>
      <c r="F210" s="6">
        <v>695.9</v>
      </c>
      <c r="G210">
        <v>684.2</v>
      </c>
      <c r="H210">
        <v>714.4</v>
      </c>
      <c r="I210" s="6">
        <v>743.8</v>
      </c>
      <c r="J210" s="6">
        <v>719.9</v>
      </c>
      <c r="K210" s="6">
        <v>736.2</v>
      </c>
      <c r="L210" s="83">
        <v>741.7</v>
      </c>
      <c r="M210" s="6">
        <v>716.2</v>
      </c>
      <c r="N210">
        <v>743.1</v>
      </c>
      <c r="O210" s="6">
        <v>717.8</v>
      </c>
      <c r="P210" s="131">
        <v>744</v>
      </c>
      <c r="Q210">
        <v>743.8</v>
      </c>
      <c r="R210">
        <v>671.4</v>
      </c>
      <c r="S210">
        <v>742.9</v>
      </c>
      <c r="T210">
        <v>717.7</v>
      </c>
      <c r="U210">
        <v>741.6</v>
      </c>
      <c r="V210" s="157">
        <v>716.4</v>
      </c>
      <c r="W210">
        <v>744</v>
      </c>
      <c r="X210">
        <v>741.6</v>
      </c>
      <c r="Y210">
        <v>687.5</v>
      </c>
      <c r="Z210">
        <v>733.1</v>
      </c>
      <c r="AA210">
        <v>719.7</v>
      </c>
      <c r="AB210">
        <v>743.9</v>
      </c>
      <c r="AC210" s="157">
        <v>744</v>
      </c>
      <c r="AD210">
        <v>670.6</v>
      </c>
      <c r="AE210" s="234">
        <v>743.02110000000005</v>
      </c>
    </row>
    <row r="211" spans="1:31" x14ac:dyDescent="0.25">
      <c r="A211" t="s">
        <v>8</v>
      </c>
      <c r="B211">
        <v>1</v>
      </c>
      <c r="C211">
        <v>201</v>
      </c>
      <c r="D211">
        <v>743.8</v>
      </c>
      <c r="E211">
        <v>743.9</v>
      </c>
      <c r="F211" s="6">
        <v>694.9</v>
      </c>
      <c r="G211">
        <v>684.3</v>
      </c>
      <c r="H211">
        <v>714.8</v>
      </c>
      <c r="I211" s="6">
        <v>743.8</v>
      </c>
      <c r="J211" s="6">
        <v>720</v>
      </c>
      <c r="K211" s="6">
        <v>731.3</v>
      </c>
      <c r="L211" s="83">
        <v>716.8</v>
      </c>
      <c r="M211" s="6">
        <v>716.8</v>
      </c>
      <c r="N211">
        <v>743.9</v>
      </c>
      <c r="O211" s="6">
        <v>718.8</v>
      </c>
      <c r="P211" s="131">
        <v>743.9</v>
      </c>
      <c r="Q211">
        <v>743.8</v>
      </c>
      <c r="R211">
        <v>671.5</v>
      </c>
      <c r="S211">
        <v>743.3</v>
      </c>
      <c r="T211">
        <v>716.9</v>
      </c>
      <c r="U211">
        <v>741.7</v>
      </c>
      <c r="V211" s="157">
        <v>713.5</v>
      </c>
      <c r="W211">
        <v>743.9</v>
      </c>
      <c r="X211">
        <f>31.5+710</f>
        <v>741.5</v>
      </c>
      <c r="Y211">
        <f>583.4+120</f>
        <v>703.4</v>
      </c>
      <c r="Z211">
        <v>738.9</v>
      </c>
      <c r="AA211">
        <v>720</v>
      </c>
      <c r="AB211">
        <v>743.8</v>
      </c>
      <c r="AC211" s="157">
        <v>744</v>
      </c>
      <c r="AD211">
        <v>670.2</v>
      </c>
      <c r="AE211" s="234">
        <v>724.3306</v>
      </c>
    </row>
    <row r="212" spans="1:31" x14ac:dyDescent="0.25">
      <c r="A212" t="s">
        <v>8</v>
      </c>
      <c r="B212">
        <v>1</v>
      </c>
      <c r="C212">
        <v>202</v>
      </c>
      <c r="D212">
        <v>737.4</v>
      </c>
      <c r="E212">
        <v>740</v>
      </c>
      <c r="F212" s="6">
        <v>694.1</v>
      </c>
      <c r="G212">
        <v>710.9</v>
      </c>
      <c r="H212">
        <v>267.3</v>
      </c>
      <c r="I212" s="6">
        <v>741.8</v>
      </c>
      <c r="J212" s="6">
        <v>683</v>
      </c>
      <c r="K212" s="6">
        <v>719.7</v>
      </c>
      <c r="L212" s="83">
        <v>708</v>
      </c>
      <c r="M212" s="6">
        <v>695.1</v>
      </c>
      <c r="N212">
        <v>740.3</v>
      </c>
      <c r="O212" s="6">
        <v>718.5</v>
      </c>
      <c r="P212" s="131">
        <v>743.9</v>
      </c>
      <c r="Q212">
        <v>743.3</v>
      </c>
      <c r="R212">
        <v>670.3</v>
      </c>
      <c r="S212">
        <v>709.4</v>
      </c>
      <c r="T212">
        <v>705.5</v>
      </c>
      <c r="U212">
        <v>736.6</v>
      </c>
      <c r="V212" s="157">
        <v>715</v>
      </c>
      <c r="W212">
        <v>739.4</v>
      </c>
      <c r="X212">
        <v>743.2</v>
      </c>
      <c r="Y212">
        <v>717.1</v>
      </c>
      <c r="Z212">
        <v>743.8</v>
      </c>
      <c r="AA212">
        <v>720</v>
      </c>
      <c r="AB212">
        <v>743.7</v>
      </c>
      <c r="AC212" s="157">
        <v>743.9</v>
      </c>
      <c r="AD212">
        <v>670.4</v>
      </c>
      <c r="AE212" s="234">
        <v>741.48300000000006</v>
      </c>
    </row>
    <row r="213" spans="1:31" x14ac:dyDescent="0.25">
      <c r="A213" t="s">
        <v>8</v>
      </c>
      <c r="B213">
        <v>1</v>
      </c>
      <c r="C213">
        <v>203</v>
      </c>
      <c r="D213">
        <v>741.3</v>
      </c>
      <c r="E213">
        <v>743.1</v>
      </c>
      <c r="F213" s="6">
        <v>695.8</v>
      </c>
      <c r="G213">
        <v>711</v>
      </c>
      <c r="H213">
        <v>694.8</v>
      </c>
      <c r="I213" s="6">
        <v>743.3</v>
      </c>
      <c r="J213" s="6">
        <v>719.9</v>
      </c>
      <c r="K213" s="6">
        <v>735.7</v>
      </c>
      <c r="L213" s="83">
        <v>739.3</v>
      </c>
      <c r="M213" s="6">
        <v>718.4</v>
      </c>
      <c r="N213">
        <v>742.5</v>
      </c>
      <c r="O213" s="6">
        <v>718.5</v>
      </c>
      <c r="P213" s="131">
        <v>744</v>
      </c>
      <c r="Q213">
        <v>743.9</v>
      </c>
      <c r="R213">
        <v>671.3</v>
      </c>
      <c r="S213">
        <v>743.2</v>
      </c>
      <c r="T213">
        <v>716.8</v>
      </c>
      <c r="U213">
        <v>740.1</v>
      </c>
      <c r="V213" s="157">
        <v>717</v>
      </c>
      <c r="W213">
        <v>738.7</v>
      </c>
      <c r="X213">
        <v>743.2</v>
      </c>
      <c r="Y213">
        <v>718.1</v>
      </c>
      <c r="Z213">
        <v>743.8</v>
      </c>
      <c r="AA213">
        <v>719.8</v>
      </c>
      <c r="AB213">
        <v>743.7</v>
      </c>
      <c r="AC213" s="157">
        <v>744</v>
      </c>
      <c r="AD213">
        <v>671.4</v>
      </c>
      <c r="AE213" s="234">
        <v>741.01920000000007</v>
      </c>
    </row>
    <row r="214" spans="1:31" x14ac:dyDescent="0.25">
      <c r="A214" t="s">
        <v>8</v>
      </c>
      <c r="B214">
        <v>1</v>
      </c>
      <c r="C214">
        <v>204</v>
      </c>
      <c r="D214">
        <v>726.4</v>
      </c>
      <c r="E214">
        <v>104.5</v>
      </c>
      <c r="F214" s="6">
        <v>695.6</v>
      </c>
      <c r="G214">
        <v>711</v>
      </c>
      <c r="H214">
        <v>267.39999999999998</v>
      </c>
      <c r="I214" s="6">
        <v>743.8</v>
      </c>
      <c r="J214" s="6">
        <v>720</v>
      </c>
      <c r="K214" s="6">
        <v>734.8</v>
      </c>
      <c r="L214" s="83">
        <v>739.2</v>
      </c>
      <c r="M214" s="6">
        <v>718.4</v>
      </c>
      <c r="N214">
        <v>737.4</v>
      </c>
      <c r="O214" s="6">
        <v>718.3</v>
      </c>
      <c r="P214" s="131">
        <v>743.9</v>
      </c>
      <c r="Q214">
        <v>596.70000000000005</v>
      </c>
      <c r="R214">
        <v>671.3</v>
      </c>
      <c r="S214">
        <v>743.3</v>
      </c>
      <c r="T214">
        <v>716.4</v>
      </c>
      <c r="U214">
        <v>741.8</v>
      </c>
      <c r="V214" s="157">
        <v>716.4</v>
      </c>
      <c r="W214">
        <v>737.7</v>
      </c>
      <c r="X214">
        <v>743.2</v>
      </c>
      <c r="Y214">
        <v>718.1</v>
      </c>
      <c r="Z214">
        <v>740.9</v>
      </c>
      <c r="AA214">
        <v>714.1</v>
      </c>
      <c r="AB214">
        <v>743.7</v>
      </c>
      <c r="AC214" s="157">
        <v>743.8</v>
      </c>
      <c r="AD214">
        <v>671.4</v>
      </c>
      <c r="AE214" s="234">
        <v>742.45030000000008</v>
      </c>
    </row>
    <row r="215" spans="1:31" x14ac:dyDescent="0.25">
      <c r="A215" t="s">
        <v>8</v>
      </c>
      <c r="B215">
        <v>1</v>
      </c>
      <c r="C215">
        <v>205</v>
      </c>
      <c r="D215">
        <v>741.3</v>
      </c>
      <c r="E215">
        <v>744</v>
      </c>
      <c r="F215" s="6">
        <v>694.3</v>
      </c>
      <c r="G215">
        <v>711</v>
      </c>
      <c r="H215">
        <v>693.4</v>
      </c>
      <c r="I215" s="6">
        <v>743.5</v>
      </c>
      <c r="J215" s="6">
        <v>719.3</v>
      </c>
      <c r="K215" s="6">
        <v>735.8</v>
      </c>
      <c r="L215" s="83">
        <v>724.7</v>
      </c>
      <c r="M215" s="6">
        <v>718.4</v>
      </c>
      <c r="N215">
        <v>740.8</v>
      </c>
      <c r="O215" s="6">
        <v>716.7</v>
      </c>
      <c r="P215" s="131">
        <v>744</v>
      </c>
      <c r="Q215">
        <v>742.1</v>
      </c>
      <c r="R215">
        <v>670.4</v>
      </c>
      <c r="S215">
        <v>743.3</v>
      </c>
      <c r="T215">
        <v>716</v>
      </c>
      <c r="U215">
        <v>742</v>
      </c>
      <c r="V215" s="157">
        <v>716.8</v>
      </c>
      <c r="W215">
        <v>739.4</v>
      </c>
      <c r="X215">
        <v>743.2</v>
      </c>
      <c r="Y215">
        <v>715.5</v>
      </c>
      <c r="Z215">
        <v>743.8</v>
      </c>
      <c r="AA215">
        <v>720</v>
      </c>
      <c r="AB215">
        <v>743.2</v>
      </c>
      <c r="AC215" s="157">
        <v>744</v>
      </c>
      <c r="AD215">
        <v>667.9</v>
      </c>
      <c r="AE215" s="234">
        <v>741.73440000000005</v>
      </c>
    </row>
    <row r="216" spans="1:31" x14ac:dyDescent="0.25">
      <c r="A216" t="s">
        <v>8</v>
      </c>
      <c r="B216">
        <v>1</v>
      </c>
      <c r="C216">
        <v>206</v>
      </c>
      <c r="D216">
        <v>741.3</v>
      </c>
      <c r="E216">
        <v>743.9</v>
      </c>
      <c r="F216" s="6">
        <v>693.3</v>
      </c>
      <c r="G216">
        <v>711</v>
      </c>
      <c r="H216">
        <v>697.9</v>
      </c>
      <c r="I216" s="6">
        <v>743.8</v>
      </c>
      <c r="J216" s="6">
        <v>719.9</v>
      </c>
      <c r="K216" s="6">
        <v>719.6</v>
      </c>
      <c r="L216" s="83">
        <v>737.9</v>
      </c>
      <c r="M216" s="6">
        <v>718.4</v>
      </c>
      <c r="N216">
        <v>709.3</v>
      </c>
      <c r="O216" s="6">
        <v>718.5</v>
      </c>
      <c r="P216" s="131">
        <v>743.9</v>
      </c>
      <c r="Q216">
        <v>595.4</v>
      </c>
      <c r="R216">
        <v>654.20000000000005</v>
      </c>
      <c r="S216">
        <v>743.3</v>
      </c>
      <c r="T216">
        <v>716.8</v>
      </c>
      <c r="U216">
        <v>743</v>
      </c>
      <c r="V216" s="157">
        <v>718.4</v>
      </c>
      <c r="W216">
        <v>739.4</v>
      </c>
      <c r="X216">
        <v>743.2</v>
      </c>
      <c r="Y216">
        <v>717</v>
      </c>
      <c r="Z216">
        <v>743.8</v>
      </c>
      <c r="AA216">
        <v>720</v>
      </c>
      <c r="AB216">
        <v>743.4</v>
      </c>
      <c r="AC216" s="157">
        <v>743.9</v>
      </c>
      <c r="AD216">
        <v>671.4</v>
      </c>
      <c r="AE216" s="234">
        <v>741.97059999999999</v>
      </c>
    </row>
    <row r="217" spans="1:31" x14ac:dyDescent="0.25">
      <c r="A217" t="s">
        <v>8</v>
      </c>
      <c r="B217">
        <v>1</v>
      </c>
      <c r="C217">
        <v>207</v>
      </c>
      <c r="D217">
        <v>741.3</v>
      </c>
      <c r="E217">
        <v>744</v>
      </c>
      <c r="F217" s="6">
        <v>693.7</v>
      </c>
      <c r="G217">
        <v>711</v>
      </c>
      <c r="H217">
        <v>709.4</v>
      </c>
      <c r="I217" s="6">
        <v>743.8</v>
      </c>
      <c r="J217" s="6">
        <v>719.9</v>
      </c>
      <c r="K217" s="6">
        <v>715.6</v>
      </c>
      <c r="L217" s="83">
        <v>739.3</v>
      </c>
      <c r="M217" s="6">
        <v>711.1</v>
      </c>
      <c r="N217">
        <v>740.7</v>
      </c>
      <c r="O217" s="6">
        <v>718.4</v>
      </c>
      <c r="P217" s="131">
        <v>743.8</v>
      </c>
      <c r="Q217">
        <v>742.4</v>
      </c>
      <c r="R217">
        <v>671.1</v>
      </c>
      <c r="S217">
        <v>743.3</v>
      </c>
      <c r="T217">
        <v>714.8</v>
      </c>
      <c r="U217">
        <v>740</v>
      </c>
      <c r="V217" s="157">
        <v>717.1</v>
      </c>
      <c r="W217">
        <v>739.3</v>
      </c>
      <c r="X217">
        <v>642.29999999999995</v>
      </c>
      <c r="Y217">
        <v>713.5</v>
      </c>
      <c r="Z217">
        <v>743.8</v>
      </c>
      <c r="AA217">
        <v>719.9</v>
      </c>
      <c r="AB217">
        <v>743.1</v>
      </c>
      <c r="AC217" s="157">
        <v>744</v>
      </c>
      <c r="AD217">
        <v>663.8</v>
      </c>
      <c r="AE217" s="234">
        <v>693.3886</v>
      </c>
    </row>
    <row r="218" spans="1:31" x14ac:dyDescent="0.25">
      <c r="A218" t="s">
        <v>8</v>
      </c>
      <c r="B218">
        <v>1</v>
      </c>
      <c r="C218">
        <v>208</v>
      </c>
      <c r="D218">
        <v>741.3</v>
      </c>
      <c r="E218">
        <v>743.9</v>
      </c>
      <c r="F218" s="6">
        <v>694.2</v>
      </c>
      <c r="G218">
        <v>711</v>
      </c>
      <c r="H218">
        <v>708.8</v>
      </c>
      <c r="I218" s="6">
        <v>743.6</v>
      </c>
      <c r="J218" s="6">
        <v>719.3</v>
      </c>
      <c r="K218" s="6">
        <v>735.8</v>
      </c>
      <c r="L218" s="83">
        <v>739.2</v>
      </c>
      <c r="M218" s="6">
        <v>717</v>
      </c>
      <c r="N218">
        <v>739.7</v>
      </c>
      <c r="O218" s="6">
        <v>717.3</v>
      </c>
      <c r="P218" s="131">
        <v>743.9</v>
      </c>
      <c r="Q218">
        <v>742.4</v>
      </c>
      <c r="R218">
        <v>670.4</v>
      </c>
      <c r="S218">
        <v>742.9</v>
      </c>
      <c r="T218">
        <v>708.4</v>
      </c>
      <c r="U218">
        <v>737.2</v>
      </c>
      <c r="V218" s="157">
        <v>716.3</v>
      </c>
      <c r="W218">
        <v>738.7</v>
      </c>
      <c r="X218">
        <v>743.1</v>
      </c>
      <c r="Y218">
        <v>717.4</v>
      </c>
      <c r="Z218">
        <v>743.4</v>
      </c>
      <c r="AA218">
        <v>710.8</v>
      </c>
      <c r="AB218">
        <v>742.9</v>
      </c>
      <c r="AC218" s="157">
        <v>744</v>
      </c>
      <c r="AD218">
        <v>670.8</v>
      </c>
      <c r="AE218" s="234">
        <v>735.86220000000003</v>
      </c>
    </row>
    <row r="219" spans="1:31" x14ac:dyDescent="0.25">
      <c r="A219" t="s">
        <v>8</v>
      </c>
      <c r="B219">
        <v>1</v>
      </c>
      <c r="C219">
        <v>209</v>
      </c>
      <c r="D219">
        <v>741.3</v>
      </c>
      <c r="E219">
        <v>743.1</v>
      </c>
      <c r="F219" s="6">
        <v>695.1</v>
      </c>
      <c r="G219">
        <v>711</v>
      </c>
      <c r="H219">
        <v>709.4</v>
      </c>
      <c r="I219" s="6">
        <v>743.8</v>
      </c>
      <c r="J219" s="6">
        <v>719.9</v>
      </c>
      <c r="K219" s="6">
        <v>735.8</v>
      </c>
      <c r="L219" s="83">
        <v>739.3</v>
      </c>
      <c r="M219" s="6">
        <v>716.5</v>
      </c>
      <c r="N219">
        <v>739.2</v>
      </c>
      <c r="O219" s="6">
        <v>718.3</v>
      </c>
      <c r="P219" s="131">
        <v>743.9</v>
      </c>
      <c r="Q219">
        <v>742.4</v>
      </c>
      <c r="R219">
        <v>671.3</v>
      </c>
      <c r="S219">
        <v>743.3</v>
      </c>
      <c r="T219">
        <v>716.8</v>
      </c>
      <c r="U219">
        <v>736</v>
      </c>
      <c r="V219" s="157">
        <v>695.5</v>
      </c>
      <c r="W219">
        <v>738.6</v>
      </c>
      <c r="X219">
        <v>743.2</v>
      </c>
      <c r="Y219">
        <v>717.9</v>
      </c>
      <c r="Z219">
        <v>742.8</v>
      </c>
      <c r="AA219">
        <v>718.7</v>
      </c>
      <c r="AB219">
        <v>743.6</v>
      </c>
      <c r="AC219" s="157">
        <v>744</v>
      </c>
      <c r="AD219">
        <v>671.2</v>
      </c>
      <c r="AE219" s="234">
        <v>739.1481</v>
      </c>
    </row>
    <row r="220" spans="1:31" x14ac:dyDescent="0.25">
      <c r="A220" t="s">
        <v>10</v>
      </c>
      <c r="B220">
        <v>1</v>
      </c>
      <c r="C220">
        <v>210</v>
      </c>
      <c r="D220">
        <v>740.1</v>
      </c>
      <c r="E220">
        <v>743.9</v>
      </c>
      <c r="F220" s="6">
        <v>696</v>
      </c>
      <c r="G220">
        <v>674.5</v>
      </c>
      <c r="H220">
        <v>714.3</v>
      </c>
      <c r="I220" s="6">
        <v>742.4</v>
      </c>
      <c r="J220" s="6">
        <v>719.2</v>
      </c>
      <c r="K220" s="6">
        <v>743.4</v>
      </c>
      <c r="L220" s="83">
        <v>741.2</v>
      </c>
      <c r="M220" s="6">
        <v>719</v>
      </c>
      <c r="N220">
        <v>740.9</v>
      </c>
      <c r="O220" s="6">
        <v>719.9</v>
      </c>
      <c r="P220" s="131">
        <v>744</v>
      </c>
      <c r="Q220">
        <v>742.4</v>
      </c>
      <c r="R220">
        <v>671.4</v>
      </c>
      <c r="S220">
        <v>743.3</v>
      </c>
      <c r="T220">
        <v>715.3</v>
      </c>
      <c r="U220">
        <v>741.6</v>
      </c>
      <c r="V220" s="157">
        <v>713.8</v>
      </c>
      <c r="W220">
        <v>744</v>
      </c>
      <c r="X220">
        <v>740.9</v>
      </c>
      <c r="Y220">
        <v>710.6</v>
      </c>
      <c r="Z220">
        <v>738.9</v>
      </c>
      <c r="AA220">
        <v>719.9</v>
      </c>
      <c r="AB220">
        <v>743.2</v>
      </c>
      <c r="AC220" s="157">
        <v>743.9</v>
      </c>
      <c r="AD220">
        <v>651.1</v>
      </c>
      <c r="AE220" s="234">
        <v>742.18780000000004</v>
      </c>
    </row>
    <row r="221" spans="1:31" x14ac:dyDescent="0.25">
      <c r="A221" t="s">
        <v>10</v>
      </c>
      <c r="B221">
        <v>1</v>
      </c>
      <c r="C221">
        <v>211</v>
      </c>
      <c r="D221">
        <v>742.6</v>
      </c>
      <c r="E221">
        <v>744</v>
      </c>
      <c r="F221" s="6">
        <v>695</v>
      </c>
      <c r="G221">
        <v>684.5</v>
      </c>
      <c r="H221">
        <v>714.8</v>
      </c>
      <c r="I221" s="6">
        <v>743.2</v>
      </c>
      <c r="J221" s="6">
        <v>719.9</v>
      </c>
      <c r="K221" s="6">
        <v>743.4</v>
      </c>
      <c r="L221" s="83">
        <v>741.4</v>
      </c>
      <c r="M221" s="6">
        <v>719.8</v>
      </c>
      <c r="N221">
        <v>741</v>
      </c>
      <c r="O221" s="6">
        <v>719.9</v>
      </c>
      <c r="P221" s="131">
        <v>681.7</v>
      </c>
      <c r="Q221">
        <v>743.9</v>
      </c>
      <c r="R221">
        <v>652.1</v>
      </c>
      <c r="S221">
        <v>743.3</v>
      </c>
      <c r="T221">
        <v>708.1</v>
      </c>
      <c r="U221">
        <v>716.4</v>
      </c>
      <c r="V221" s="157">
        <v>683.9</v>
      </c>
      <c r="W221">
        <v>730.5</v>
      </c>
      <c r="X221">
        <v>724.4</v>
      </c>
      <c r="Y221">
        <v>677.3</v>
      </c>
      <c r="Z221">
        <v>730.3</v>
      </c>
      <c r="AA221">
        <v>718.3</v>
      </c>
      <c r="AB221">
        <v>732.7</v>
      </c>
      <c r="AC221" s="157">
        <v>744</v>
      </c>
      <c r="AD221">
        <v>670</v>
      </c>
      <c r="AE221" s="234">
        <v>742.08780000000002</v>
      </c>
    </row>
    <row r="222" spans="1:31" x14ac:dyDescent="0.25">
      <c r="A222" t="s">
        <v>8</v>
      </c>
      <c r="B222">
        <v>1</v>
      </c>
      <c r="C222">
        <v>212</v>
      </c>
      <c r="D222">
        <v>739.9</v>
      </c>
      <c r="E222">
        <v>743.7</v>
      </c>
      <c r="F222" s="6">
        <v>693.2</v>
      </c>
      <c r="G222">
        <v>703</v>
      </c>
      <c r="H222">
        <v>692.8</v>
      </c>
      <c r="I222" s="6">
        <v>723</v>
      </c>
      <c r="J222" s="6">
        <v>696.9</v>
      </c>
      <c r="K222" s="6">
        <v>726.6</v>
      </c>
      <c r="L222" s="83">
        <v>738.7</v>
      </c>
      <c r="M222" s="6">
        <v>709.8</v>
      </c>
      <c r="N222">
        <v>738.1</v>
      </c>
      <c r="O222" s="6">
        <v>719.9</v>
      </c>
      <c r="P222" s="131">
        <v>652.1</v>
      </c>
      <c r="Q222">
        <v>691.7</v>
      </c>
      <c r="R222">
        <v>599.20000000000005</v>
      </c>
      <c r="S222">
        <v>720.3</v>
      </c>
      <c r="T222">
        <v>679.8</v>
      </c>
      <c r="U222">
        <v>743.7</v>
      </c>
      <c r="V222" s="157">
        <v>715.9</v>
      </c>
      <c r="W222">
        <v>742.8</v>
      </c>
      <c r="X222">
        <f>32.9+706</f>
        <v>738.9</v>
      </c>
      <c r="Y222">
        <v>714.5</v>
      </c>
      <c r="Z222">
        <v>742</v>
      </c>
      <c r="AA222">
        <v>714.3</v>
      </c>
      <c r="AB222">
        <v>743.8</v>
      </c>
      <c r="AC222" s="157">
        <v>743.9</v>
      </c>
      <c r="AD222">
        <v>670.1</v>
      </c>
      <c r="AE222" s="234">
        <v>741.89200000000005</v>
      </c>
    </row>
    <row r="223" spans="1:31" x14ac:dyDescent="0.25">
      <c r="A223" t="s">
        <v>8</v>
      </c>
      <c r="B223">
        <v>1</v>
      </c>
      <c r="C223">
        <v>213</v>
      </c>
      <c r="D223">
        <v>743.3</v>
      </c>
      <c r="E223">
        <v>743.9</v>
      </c>
      <c r="F223" s="6">
        <v>695.9</v>
      </c>
      <c r="G223">
        <v>704.8</v>
      </c>
      <c r="H223">
        <v>700.5</v>
      </c>
      <c r="I223" s="6">
        <v>739.9</v>
      </c>
      <c r="J223" s="6">
        <v>706.3</v>
      </c>
      <c r="K223" s="6">
        <v>726.4</v>
      </c>
      <c r="L223" s="83">
        <v>740.3</v>
      </c>
      <c r="M223" s="6">
        <v>716.7</v>
      </c>
      <c r="N223">
        <v>741.4</v>
      </c>
      <c r="O223" s="6">
        <v>719.1</v>
      </c>
      <c r="P223" s="131">
        <v>728.8</v>
      </c>
      <c r="Q223">
        <v>743.3</v>
      </c>
      <c r="R223">
        <v>632.9</v>
      </c>
      <c r="S223">
        <v>739.4</v>
      </c>
      <c r="T223">
        <v>711</v>
      </c>
      <c r="U223">
        <v>743.4</v>
      </c>
      <c r="V223" s="157">
        <v>715.8</v>
      </c>
      <c r="W223">
        <v>743.6</v>
      </c>
      <c r="X223">
        <v>742</v>
      </c>
      <c r="Y223">
        <v>714.5</v>
      </c>
      <c r="Z223">
        <v>743.8</v>
      </c>
      <c r="AA223">
        <v>711.4</v>
      </c>
      <c r="AB223">
        <v>743.8</v>
      </c>
      <c r="AC223" s="157">
        <v>744</v>
      </c>
      <c r="AD223">
        <v>670.9</v>
      </c>
      <c r="AE223" s="234">
        <v>741.67720000000008</v>
      </c>
    </row>
    <row r="224" spans="1:31" x14ac:dyDescent="0.25">
      <c r="A224" t="s">
        <v>8</v>
      </c>
      <c r="B224">
        <v>1</v>
      </c>
      <c r="C224">
        <v>214</v>
      </c>
      <c r="D224">
        <v>741.2</v>
      </c>
      <c r="E224">
        <v>742.7</v>
      </c>
      <c r="F224" s="6">
        <v>275.89999999999998</v>
      </c>
      <c r="G224">
        <v>301.60000000000002</v>
      </c>
      <c r="H224">
        <v>700.1</v>
      </c>
      <c r="I224" s="6">
        <v>740.2</v>
      </c>
      <c r="J224" s="6">
        <v>710.1</v>
      </c>
      <c r="K224" s="6">
        <v>727.1</v>
      </c>
      <c r="L224" s="83">
        <v>737.1</v>
      </c>
      <c r="M224" s="6">
        <v>716.5</v>
      </c>
      <c r="N224">
        <v>374.5</v>
      </c>
      <c r="O224" s="6">
        <v>719.9</v>
      </c>
      <c r="P224" s="131">
        <v>740</v>
      </c>
      <c r="Q224">
        <v>743.7</v>
      </c>
      <c r="R224">
        <v>671.4</v>
      </c>
      <c r="S224">
        <v>738</v>
      </c>
      <c r="T224">
        <v>710.2</v>
      </c>
      <c r="U224">
        <v>743.1</v>
      </c>
      <c r="V224" s="157">
        <v>715.6</v>
      </c>
      <c r="W224">
        <v>743.8</v>
      </c>
      <c r="X224">
        <v>742.8</v>
      </c>
      <c r="Y224">
        <v>714.6</v>
      </c>
      <c r="Z224">
        <v>743.7</v>
      </c>
      <c r="AA224">
        <v>714.3</v>
      </c>
      <c r="AB224">
        <v>763.7</v>
      </c>
      <c r="AC224" s="157">
        <v>688.7</v>
      </c>
      <c r="AD224">
        <v>670.7</v>
      </c>
      <c r="AE224" s="234">
        <v>741.69500000000005</v>
      </c>
    </row>
    <row r="225" spans="1:31" x14ac:dyDescent="0.25">
      <c r="A225" t="s">
        <v>8</v>
      </c>
      <c r="B225">
        <v>1</v>
      </c>
      <c r="C225">
        <v>215</v>
      </c>
      <c r="D225">
        <v>743.3</v>
      </c>
      <c r="E225">
        <v>744</v>
      </c>
      <c r="F225" s="6">
        <v>693.6</v>
      </c>
      <c r="G225">
        <v>704.9</v>
      </c>
      <c r="H225">
        <v>272</v>
      </c>
      <c r="I225" s="6">
        <v>740.1</v>
      </c>
      <c r="J225" s="6">
        <v>710.3</v>
      </c>
      <c r="K225" s="6">
        <v>726.8</v>
      </c>
      <c r="L225" s="83">
        <v>740.5</v>
      </c>
      <c r="M225" s="6">
        <v>717</v>
      </c>
      <c r="N225">
        <v>741.7</v>
      </c>
      <c r="O225" s="6">
        <v>665.3</v>
      </c>
      <c r="P225" s="131">
        <v>743</v>
      </c>
      <c r="Q225">
        <v>743.1</v>
      </c>
      <c r="R225">
        <v>669.7</v>
      </c>
      <c r="S225">
        <v>742.7</v>
      </c>
      <c r="T225">
        <v>710.4</v>
      </c>
      <c r="U225">
        <v>743</v>
      </c>
      <c r="V225" s="157">
        <v>709.8</v>
      </c>
      <c r="W225">
        <v>742.6</v>
      </c>
      <c r="X225">
        <v>742.8</v>
      </c>
      <c r="Y225">
        <v>712.8</v>
      </c>
      <c r="Z225">
        <v>743.7</v>
      </c>
      <c r="AA225">
        <v>714.3</v>
      </c>
      <c r="AB225">
        <v>743.8</v>
      </c>
      <c r="AC225" s="157">
        <v>744</v>
      </c>
      <c r="AD225">
        <v>670.4</v>
      </c>
      <c r="AE225" s="234">
        <v>741.3383</v>
      </c>
    </row>
    <row r="226" spans="1:31" x14ac:dyDescent="0.25">
      <c r="A226" t="s">
        <v>8</v>
      </c>
      <c r="B226">
        <v>1</v>
      </c>
      <c r="C226">
        <v>216</v>
      </c>
      <c r="D226">
        <v>741.6</v>
      </c>
      <c r="E226">
        <v>741.2</v>
      </c>
      <c r="F226" s="6">
        <v>695</v>
      </c>
      <c r="G226">
        <v>704.6</v>
      </c>
      <c r="H226">
        <v>711.9</v>
      </c>
      <c r="I226" s="6">
        <v>740</v>
      </c>
      <c r="J226" s="6">
        <v>710</v>
      </c>
      <c r="K226" s="6">
        <v>720.6</v>
      </c>
      <c r="L226" s="83">
        <v>741.1</v>
      </c>
      <c r="M226" s="6">
        <v>716.7</v>
      </c>
      <c r="N226">
        <v>741.4</v>
      </c>
      <c r="O226" s="6">
        <v>719.1</v>
      </c>
      <c r="P226" s="131">
        <v>744</v>
      </c>
      <c r="Q226">
        <v>743.7</v>
      </c>
      <c r="R226">
        <v>670.8</v>
      </c>
      <c r="S226">
        <v>743.1</v>
      </c>
      <c r="T226">
        <v>710.5</v>
      </c>
      <c r="U226">
        <v>742.8</v>
      </c>
      <c r="V226" s="157">
        <v>715.1</v>
      </c>
      <c r="W226">
        <v>742.9</v>
      </c>
      <c r="X226">
        <v>742.8</v>
      </c>
      <c r="Y226">
        <v>714.6</v>
      </c>
      <c r="Z226">
        <v>743.7</v>
      </c>
      <c r="AA226">
        <v>714.3</v>
      </c>
      <c r="AB226">
        <v>743.8</v>
      </c>
      <c r="AC226" s="157">
        <v>743.9</v>
      </c>
      <c r="AD226">
        <v>667.1</v>
      </c>
      <c r="AE226" s="234">
        <v>741.60610000000008</v>
      </c>
    </row>
    <row r="227" spans="1:31" x14ac:dyDescent="0.25">
      <c r="A227" t="s">
        <v>8</v>
      </c>
      <c r="B227">
        <v>1</v>
      </c>
      <c r="C227">
        <v>217</v>
      </c>
      <c r="D227">
        <v>743.6</v>
      </c>
      <c r="E227">
        <v>744</v>
      </c>
      <c r="F227" s="6">
        <v>695.9</v>
      </c>
      <c r="G227">
        <v>704.9</v>
      </c>
      <c r="H227">
        <v>711.3</v>
      </c>
      <c r="I227" s="6">
        <v>739.8</v>
      </c>
      <c r="J227" s="6">
        <v>709.2</v>
      </c>
      <c r="K227" s="6">
        <v>727.1</v>
      </c>
      <c r="L227" s="83">
        <v>741.6</v>
      </c>
      <c r="M227" s="6">
        <v>716.5</v>
      </c>
      <c r="N227">
        <v>739.9</v>
      </c>
      <c r="O227" s="6">
        <v>719.7</v>
      </c>
      <c r="P227" s="131">
        <v>743.9</v>
      </c>
      <c r="Q227">
        <v>743.7</v>
      </c>
      <c r="R227">
        <v>670.7</v>
      </c>
      <c r="S227">
        <v>743.1</v>
      </c>
      <c r="T227">
        <v>710.9</v>
      </c>
      <c r="U227">
        <v>740.9</v>
      </c>
      <c r="V227" s="157">
        <v>715.6</v>
      </c>
      <c r="W227">
        <v>743.5</v>
      </c>
      <c r="X227">
        <v>742.8</v>
      </c>
      <c r="Y227">
        <v>710.8</v>
      </c>
      <c r="Z227">
        <v>743.7</v>
      </c>
      <c r="AA227">
        <v>708.7</v>
      </c>
      <c r="AB227">
        <v>742.9</v>
      </c>
      <c r="AC227" s="157">
        <v>743.9</v>
      </c>
      <c r="AD227">
        <v>671.1</v>
      </c>
      <c r="AE227" s="234">
        <v>741.62610000000006</v>
      </c>
    </row>
    <row r="228" spans="1:31" x14ac:dyDescent="0.25">
      <c r="A228" t="s">
        <v>8</v>
      </c>
      <c r="B228">
        <v>1</v>
      </c>
      <c r="C228">
        <v>218</v>
      </c>
      <c r="D228">
        <v>743</v>
      </c>
      <c r="E228">
        <v>743.2</v>
      </c>
      <c r="F228" s="6">
        <v>694.7</v>
      </c>
      <c r="G228">
        <v>704.3</v>
      </c>
      <c r="H228">
        <v>637.70000000000005</v>
      </c>
      <c r="I228" s="6">
        <v>723.7</v>
      </c>
      <c r="J228" s="6">
        <v>697.5</v>
      </c>
      <c r="K228" s="6">
        <v>726.1</v>
      </c>
      <c r="L228" s="83">
        <v>735.9</v>
      </c>
      <c r="M228" s="6">
        <v>710.6</v>
      </c>
      <c r="N228">
        <v>738.6</v>
      </c>
      <c r="O228" s="6">
        <v>720</v>
      </c>
      <c r="P228" s="131">
        <v>743.7</v>
      </c>
      <c r="Q228">
        <v>742</v>
      </c>
      <c r="R228">
        <v>671.5</v>
      </c>
      <c r="S228">
        <v>734.8</v>
      </c>
      <c r="T228">
        <v>709</v>
      </c>
      <c r="U228">
        <v>743.7</v>
      </c>
      <c r="V228" s="157">
        <v>715.9</v>
      </c>
      <c r="W228">
        <v>743.3</v>
      </c>
      <c r="X228">
        <v>737.1</v>
      </c>
      <c r="Y228">
        <v>713.4</v>
      </c>
      <c r="Z228">
        <v>743.7</v>
      </c>
      <c r="AA228">
        <v>704.7</v>
      </c>
      <c r="AB228" s="175">
        <f>60.3+670</f>
        <v>730.3</v>
      </c>
      <c r="AC228" s="157">
        <v>738.8</v>
      </c>
      <c r="AD228">
        <v>666.8</v>
      </c>
      <c r="AE228" s="234">
        <v>740.05280000000005</v>
      </c>
    </row>
    <row r="229" spans="1:31" x14ac:dyDescent="0.25">
      <c r="A229" t="s">
        <v>8</v>
      </c>
      <c r="B229">
        <v>1</v>
      </c>
      <c r="C229">
        <v>219</v>
      </c>
      <c r="D229">
        <v>740.4</v>
      </c>
      <c r="E229">
        <v>743.8</v>
      </c>
      <c r="F229" s="6">
        <v>689.2</v>
      </c>
      <c r="G229">
        <v>704.9</v>
      </c>
      <c r="H229">
        <v>713.2</v>
      </c>
      <c r="I229" s="6">
        <v>738.2</v>
      </c>
      <c r="J229" s="6">
        <v>707.1</v>
      </c>
      <c r="K229" s="6">
        <v>727.2</v>
      </c>
      <c r="L229" s="83">
        <v>741.6</v>
      </c>
      <c r="M229" s="6">
        <v>715.2</v>
      </c>
      <c r="N229">
        <v>741.6</v>
      </c>
      <c r="O229" s="6">
        <v>717</v>
      </c>
      <c r="P229" s="131">
        <v>742.7</v>
      </c>
      <c r="Q229">
        <v>743.7</v>
      </c>
      <c r="R229">
        <v>670.2</v>
      </c>
      <c r="S229">
        <v>743.3</v>
      </c>
      <c r="T229">
        <v>710.9</v>
      </c>
      <c r="U229">
        <v>734.1</v>
      </c>
      <c r="V229" s="157">
        <v>715</v>
      </c>
      <c r="W229">
        <v>743.8</v>
      </c>
      <c r="X229">
        <v>741.4</v>
      </c>
      <c r="Y229">
        <v>714.5</v>
      </c>
      <c r="Z229">
        <v>743.9</v>
      </c>
      <c r="AA229">
        <v>714.3</v>
      </c>
      <c r="AB229">
        <v>743.5</v>
      </c>
      <c r="AC229" s="157">
        <v>744</v>
      </c>
      <c r="AD229">
        <v>670.9</v>
      </c>
      <c r="AE229" s="234">
        <v>724.12810000000002</v>
      </c>
    </row>
    <row r="230" spans="1:31" x14ac:dyDescent="0.25">
      <c r="A230" t="s">
        <v>8</v>
      </c>
      <c r="B230">
        <v>1</v>
      </c>
      <c r="C230">
        <v>220</v>
      </c>
      <c r="D230">
        <v>736.3</v>
      </c>
      <c r="E230">
        <v>744</v>
      </c>
      <c r="F230" s="6">
        <v>692.3</v>
      </c>
      <c r="G230">
        <v>703.8</v>
      </c>
      <c r="H230">
        <v>628.4</v>
      </c>
      <c r="I230" s="6">
        <v>738.2</v>
      </c>
      <c r="J230" s="6">
        <v>709.8</v>
      </c>
      <c r="K230" s="6">
        <v>727.1</v>
      </c>
      <c r="L230" s="83">
        <v>736.8</v>
      </c>
      <c r="M230" s="6">
        <v>716.9</v>
      </c>
      <c r="N230">
        <v>742.4</v>
      </c>
      <c r="O230" s="6">
        <v>718.2</v>
      </c>
      <c r="P230" s="131">
        <v>741.8</v>
      </c>
      <c r="Q230">
        <v>743.1</v>
      </c>
      <c r="R230">
        <v>668.2</v>
      </c>
      <c r="S230">
        <v>739.2</v>
      </c>
      <c r="T230">
        <v>710.8</v>
      </c>
      <c r="U230">
        <v>742.4</v>
      </c>
      <c r="V230" s="157">
        <v>716.1</v>
      </c>
      <c r="W230">
        <v>743.8</v>
      </c>
      <c r="X230">
        <v>741.4</v>
      </c>
      <c r="Y230">
        <v>713.4</v>
      </c>
      <c r="Z230">
        <v>743.8</v>
      </c>
      <c r="AA230">
        <v>713.7</v>
      </c>
      <c r="AB230">
        <v>743.8</v>
      </c>
      <c r="AC230" s="157">
        <v>743.9</v>
      </c>
      <c r="AD230">
        <v>670.9</v>
      </c>
      <c r="AE230" s="234">
        <v>741.91690000000006</v>
      </c>
    </row>
    <row r="231" spans="1:31" x14ac:dyDescent="0.25">
      <c r="A231" t="s">
        <v>8</v>
      </c>
      <c r="B231">
        <v>1</v>
      </c>
      <c r="C231">
        <v>221</v>
      </c>
      <c r="D231">
        <v>741.1</v>
      </c>
      <c r="E231">
        <v>743.9</v>
      </c>
      <c r="F231" s="6">
        <v>693.4</v>
      </c>
      <c r="G231">
        <v>704.5</v>
      </c>
      <c r="H231">
        <v>271.8</v>
      </c>
      <c r="I231" s="6">
        <v>739.4</v>
      </c>
      <c r="J231" s="6">
        <v>708.6</v>
      </c>
      <c r="K231" s="6">
        <v>727</v>
      </c>
      <c r="L231" s="83">
        <v>740.8</v>
      </c>
      <c r="M231" s="6">
        <v>716.7</v>
      </c>
      <c r="N231">
        <v>742.4</v>
      </c>
      <c r="O231" s="6">
        <v>720</v>
      </c>
      <c r="P231" s="131">
        <v>743.9</v>
      </c>
      <c r="Q231">
        <v>743.7</v>
      </c>
      <c r="R231">
        <v>670.7</v>
      </c>
      <c r="S231">
        <v>737.9</v>
      </c>
      <c r="T231">
        <v>710.9</v>
      </c>
      <c r="U231">
        <v>743.6</v>
      </c>
      <c r="V231" s="157">
        <v>715.4</v>
      </c>
      <c r="W231">
        <v>743.3</v>
      </c>
      <c r="X231">
        <v>741.5</v>
      </c>
      <c r="Y231">
        <v>714.5</v>
      </c>
      <c r="Z231">
        <v>743.7</v>
      </c>
      <c r="AA231">
        <v>714.3</v>
      </c>
      <c r="AB231">
        <v>743.8</v>
      </c>
      <c r="AC231" s="157">
        <v>744</v>
      </c>
      <c r="AD231">
        <v>669.9</v>
      </c>
      <c r="AE231" s="234">
        <v>740.22919999999999</v>
      </c>
    </row>
    <row r="232" spans="1:31" x14ac:dyDescent="0.25">
      <c r="A232" t="s">
        <v>8</v>
      </c>
      <c r="B232">
        <v>1</v>
      </c>
      <c r="C232">
        <v>222</v>
      </c>
      <c r="D232">
        <v>742.7</v>
      </c>
      <c r="E232">
        <v>743.7</v>
      </c>
      <c r="F232" s="6">
        <v>694.8</v>
      </c>
      <c r="G232">
        <v>704.6</v>
      </c>
      <c r="H232">
        <v>709</v>
      </c>
      <c r="I232" s="6">
        <v>728.5</v>
      </c>
      <c r="J232" s="6">
        <v>704.3</v>
      </c>
      <c r="K232" s="6">
        <v>726.7</v>
      </c>
      <c r="L232" s="83">
        <v>738.1</v>
      </c>
      <c r="M232" s="6">
        <v>712.2</v>
      </c>
      <c r="N232">
        <v>733.2</v>
      </c>
      <c r="O232" s="6">
        <v>719.5</v>
      </c>
      <c r="P232" s="131">
        <v>742.3</v>
      </c>
      <c r="Q232">
        <v>740.4</v>
      </c>
      <c r="R232">
        <v>671.2</v>
      </c>
      <c r="S232">
        <v>732.6</v>
      </c>
      <c r="T232">
        <v>711</v>
      </c>
      <c r="U232">
        <v>741.3</v>
      </c>
      <c r="V232" s="157">
        <v>715.7</v>
      </c>
      <c r="W232">
        <v>743.5</v>
      </c>
      <c r="X232">
        <f>307.1+325+74</f>
        <v>706.1</v>
      </c>
      <c r="Y232">
        <v>714.5</v>
      </c>
      <c r="Z232">
        <v>743.8</v>
      </c>
      <c r="AA232">
        <v>714.3</v>
      </c>
      <c r="AB232">
        <v>743.8</v>
      </c>
      <c r="AC232" s="157">
        <v>744</v>
      </c>
      <c r="AD232">
        <v>670.5</v>
      </c>
      <c r="AE232" s="234">
        <v>741.02560000000005</v>
      </c>
    </row>
    <row r="233" spans="1:31" x14ac:dyDescent="0.25">
      <c r="A233" t="s">
        <v>8</v>
      </c>
      <c r="B233">
        <v>1</v>
      </c>
      <c r="C233">
        <v>223</v>
      </c>
      <c r="D233">
        <v>740.1</v>
      </c>
      <c r="E233">
        <v>744</v>
      </c>
      <c r="F233" s="6">
        <v>693.7</v>
      </c>
      <c r="G233">
        <v>699.6</v>
      </c>
      <c r="H233">
        <v>706</v>
      </c>
      <c r="I233" s="6">
        <v>716.8</v>
      </c>
      <c r="J233" s="6">
        <v>689.9</v>
      </c>
      <c r="K233" s="6">
        <v>724</v>
      </c>
      <c r="L233" s="83">
        <v>732.4</v>
      </c>
      <c r="M233" s="6">
        <v>697.8</v>
      </c>
      <c r="N233">
        <v>730.1</v>
      </c>
      <c r="O233" s="6">
        <v>711.4</v>
      </c>
      <c r="P233" s="131">
        <v>739.8</v>
      </c>
      <c r="Q233">
        <v>731.1</v>
      </c>
      <c r="R233">
        <v>668.2</v>
      </c>
      <c r="S233">
        <v>728.9</v>
      </c>
      <c r="T233">
        <v>709.3</v>
      </c>
      <c r="U233">
        <v>743.7</v>
      </c>
      <c r="V233" s="157">
        <v>716</v>
      </c>
      <c r="W233">
        <v>743.8</v>
      </c>
      <c r="X233">
        <v>736.5</v>
      </c>
      <c r="Y233">
        <v>714.5</v>
      </c>
      <c r="Z233">
        <v>743.8</v>
      </c>
      <c r="AA233">
        <v>714.3</v>
      </c>
      <c r="AB233" s="175">
        <f>23.9+688</f>
        <v>711.9</v>
      </c>
      <c r="AC233" s="157">
        <v>601.70000000000005</v>
      </c>
      <c r="AD233">
        <v>667.6</v>
      </c>
      <c r="AE233" s="234">
        <v>737.82140000000004</v>
      </c>
    </row>
    <row r="234" spans="1:31" x14ac:dyDescent="0.25">
      <c r="A234" t="s">
        <v>8</v>
      </c>
      <c r="B234">
        <v>1</v>
      </c>
      <c r="C234">
        <v>224</v>
      </c>
      <c r="D234">
        <v>743.8</v>
      </c>
      <c r="E234">
        <v>743.9</v>
      </c>
      <c r="F234" s="6">
        <v>695</v>
      </c>
      <c r="G234">
        <v>691.7</v>
      </c>
      <c r="H234">
        <v>710</v>
      </c>
      <c r="I234" s="6">
        <v>732.5</v>
      </c>
      <c r="J234" s="6">
        <v>704.5</v>
      </c>
      <c r="K234" s="6">
        <v>727.2</v>
      </c>
      <c r="L234" s="83">
        <v>740.9</v>
      </c>
      <c r="M234" s="6">
        <v>714</v>
      </c>
      <c r="N234">
        <v>740.3</v>
      </c>
      <c r="O234" s="6">
        <v>720</v>
      </c>
      <c r="P234" s="131">
        <v>743.4</v>
      </c>
      <c r="Q234">
        <v>741</v>
      </c>
      <c r="R234">
        <v>671.5</v>
      </c>
      <c r="S234">
        <v>738.1</v>
      </c>
      <c r="T234">
        <v>711</v>
      </c>
      <c r="U234">
        <v>743.3</v>
      </c>
      <c r="V234" s="157">
        <v>641.79999999999995</v>
      </c>
      <c r="W234">
        <v>556.6</v>
      </c>
      <c r="X234">
        <v>741.8</v>
      </c>
      <c r="Y234">
        <v>713.4</v>
      </c>
      <c r="Z234">
        <v>743.7</v>
      </c>
      <c r="AA234">
        <v>713.8</v>
      </c>
      <c r="AB234">
        <v>743.2</v>
      </c>
      <c r="AC234" s="157">
        <v>743.9</v>
      </c>
      <c r="AD234">
        <v>671.4</v>
      </c>
      <c r="AE234" s="234">
        <v>741.60249999999996</v>
      </c>
    </row>
    <row r="235" spans="1:31" x14ac:dyDescent="0.25">
      <c r="A235" t="s">
        <v>8</v>
      </c>
      <c r="B235">
        <v>1</v>
      </c>
      <c r="C235">
        <v>225</v>
      </c>
      <c r="D235">
        <v>743.4</v>
      </c>
      <c r="E235">
        <v>743.9</v>
      </c>
      <c r="F235" s="6">
        <v>691.2</v>
      </c>
      <c r="G235">
        <v>704.7</v>
      </c>
      <c r="H235">
        <v>586</v>
      </c>
      <c r="I235" s="6">
        <v>726.7</v>
      </c>
      <c r="J235" s="6">
        <v>700.6</v>
      </c>
      <c r="K235" s="6">
        <v>726.9</v>
      </c>
      <c r="L235" s="83">
        <v>734.6</v>
      </c>
      <c r="M235" s="6">
        <v>712.8</v>
      </c>
      <c r="N235">
        <v>737.5</v>
      </c>
      <c r="O235" s="6">
        <v>719.1</v>
      </c>
      <c r="P235" s="131">
        <v>735.5</v>
      </c>
      <c r="Q235">
        <v>9.9999999999999995E-8</v>
      </c>
      <c r="R235">
        <v>508.2</v>
      </c>
      <c r="S235">
        <v>740.1</v>
      </c>
      <c r="T235">
        <v>709.3</v>
      </c>
      <c r="U235">
        <v>743.7</v>
      </c>
      <c r="V235" s="157">
        <v>706</v>
      </c>
      <c r="W235">
        <v>743.8</v>
      </c>
      <c r="X235">
        <v>741.7</v>
      </c>
      <c r="Y235">
        <v>714.5</v>
      </c>
      <c r="Z235">
        <v>743.4</v>
      </c>
      <c r="AA235">
        <v>714.3</v>
      </c>
      <c r="AB235">
        <v>743.8</v>
      </c>
      <c r="AC235" s="157">
        <v>744</v>
      </c>
      <c r="AD235">
        <v>671.1</v>
      </c>
      <c r="AE235" s="234">
        <v>741.87750000000005</v>
      </c>
    </row>
    <row r="236" spans="1:31" x14ac:dyDescent="0.25">
      <c r="A236" t="s">
        <v>8</v>
      </c>
      <c r="B236">
        <v>1</v>
      </c>
      <c r="C236">
        <v>226</v>
      </c>
      <c r="D236">
        <v>743.8</v>
      </c>
      <c r="E236">
        <v>744</v>
      </c>
      <c r="F236" s="6">
        <v>682.4</v>
      </c>
      <c r="G236">
        <v>703.9</v>
      </c>
      <c r="H236">
        <v>711</v>
      </c>
      <c r="I236" s="6">
        <v>739.9</v>
      </c>
      <c r="J236" s="6">
        <v>709.8</v>
      </c>
      <c r="K236" s="6">
        <v>727.1</v>
      </c>
      <c r="L236" s="83">
        <v>739.8</v>
      </c>
      <c r="M236" s="6">
        <v>716.8</v>
      </c>
      <c r="N236">
        <v>741.2</v>
      </c>
      <c r="O236" s="6">
        <v>719.9</v>
      </c>
      <c r="P236" s="131">
        <v>744</v>
      </c>
      <c r="Q236">
        <v>741.9</v>
      </c>
      <c r="R236">
        <v>671.5</v>
      </c>
      <c r="S236">
        <v>742.8</v>
      </c>
      <c r="T236">
        <v>710.2</v>
      </c>
      <c r="U236">
        <v>743.2</v>
      </c>
      <c r="V236" s="157">
        <v>706</v>
      </c>
      <c r="W236">
        <v>742.4</v>
      </c>
      <c r="X236">
        <v>741.5</v>
      </c>
      <c r="Y236">
        <v>714.5</v>
      </c>
      <c r="Z236">
        <v>743.5</v>
      </c>
      <c r="AA236">
        <v>714.3</v>
      </c>
      <c r="AB236">
        <v>743.8</v>
      </c>
      <c r="AC236" s="157">
        <v>744</v>
      </c>
      <c r="AD236">
        <v>670.8</v>
      </c>
      <c r="AE236" s="234">
        <v>741.75310000000002</v>
      </c>
    </row>
    <row r="237" spans="1:31" x14ac:dyDescent="0.25">
      <c r="A237" t="s">
        <v>8</v>
      </c>
      <c r="B237">
        <v>1</v>
      </c>
      <c r="C237">
        <v>227</v>
      </c>
      <c r="D237">
        <v>663.2</v>
      </c>
      <c r="E237">
        <v>470.2</v>
      </c>
      <c r="F237" s="6">
        <v>685.6</v>
      </c>
      <c r="G237">
        <v>704.9</v>
      </c>
      <c r="H237">
        <v>588</v>
      </c>
      <c r="I237" s="6">
        <v>733.2</v>
      </c>
      <c r="J237" s="6">
        <v>703.8</v>
      </c>
      <c r="K237" s="6">
        <v>716.9</v>
      </c>
      <c r="L237" s="83">
        <v>736.1</v>
      </c>
      <c r="M237" s="6">
        <v>715.6</v>
      </c>
      <c r="N237">
        <v>739.8</v>
      </c>
      <c r="O237" s="6">
        <v>719.9</v>
      </c>
      <c r="P237" s="131">
        <v>743.5</v>
      </c>
      <c r="Q237">
        <v>739.7</v>
      </c>
      <c r="R237">
        <v>671</v>
      </c>
      <c r="S237">
        <v>734.2</v>
      </c>
      <c r="T237">
        <v>687</v>
      </c>
      <c r="U237">
        <v>726.7</v>
      </c>
      <c r="V237" s="157">
        <v>716.4</v>
      </c>
      <c r="W237">
        <v>743.8</v>
      </c>
      <c r="X237">
        <v>742.4</v>
      </c>
      <c r="Y237">
        <v>715.8</v>
      </c>
      <c r="Z237">
        <v>743.7</v>
      </c>
      <c r="AA237">
        <v>714</v>
      </c>
      <c r="AB237">
        <v>743.5</v>
      </c>
      <c r="AC237" s="157">
        <v>744</v>
      </c>
      <c r="AD237">
        <v>631.9</v>
      </c>
      <c r="AE237" s="235">
        <f>AVERAGE(AE234:AE236,AE238:AE240)</f>
        <v>741.89369999999997</v>
      </c>
    </row>
    <row r="238" spans="1:31" x14ac:dyDescent="0.25">
      <c r="A238" t="s">
        <v>8</v>
      </c>
      <c r="B238">
        <v>1</v>
      </c>
      <c r="C238">
        <v>228</v>
      </c>
      <c r="D238">
        <v>722.3</v>
      </c>
      <c r="E238">
        <v>704.2</v>
      </c>
      <c r="F238" s="6">
        <v>616</v>
      </c>
      <c r="G238">
        <v>651.20000000000005</v>
      </c>
      <c r="H238">
        <v>709</v>
      </c>
      <c r="I238" s="6">
        <v>738.5</v>
      </c>
      <c r="J238" s="6">
        <v>634.5</v>
      </c>
      <c r="K238" s="6">
        <v>712.2</v>
      </c>
      <c r="L238" s="83">
        <v>731.7</v>
      </c>
      <c r="M238" s="6">
        <v>700</v>
      </c>
      <c r="N238">
        <v>727.5</v>
      </c>
      <c r="O238" s="6">
        <v>718.7</v>
      </c>
      <c r="P238" s="131">
        <v>736</v>
      </c>
      <c r="Q238">
        <v>729.7</v>
      </c>
      <c r="R238">
        <v>665.8</v>
      </c>
      <c r="S238">
        <v>705.1</v>
      </c>
      <c r="T238">
        <v>698.2</v>
      </c>
      <c r="U238">
        <v>740.7</v>
      </c>
      <c r="V238" s="157">
        <v>716.5</v>
      </c>
      <c r="W238">
        <v>735.9</v>
      </c>
      <c r="X238">
        <v>743.1</v>
      </c>
      <c r="Y238">
        <v>671</v>
      </c>
      <c r="Z238">
        <v>743.9</v>
      </c>
      <c r="AA238">
        <v>713.9</v>
      </c>
      <c r="AB238">
        <v>741.8</v>
      </c>
      <c r="AC238" s="157">
        <v>743.7</v>
      </c>
      <c r="AD238">
        <v>670.7</v>
      </c>
      <c r="AE238" s="234">
        <v>742.45890000000009</v>
      </c>
    </row>
    <row r="239" spans="1:31" x14ac:dyDescent="0.25">
      <c r="A239" t="s">
        <v>8</v>
      </c>
      <c r="B239">
        <v>1</v>
      </c>
      <c r="C239">
        <v>229</v>
      </c>
      <c r="D239">
        <v>743.4</v>
      </c>
      <c r="E239">
        <v>743.9</v>
      </c>
      <c r="F239" s="6">
        <v>695.1</v>
      </c>
      <c r="G239">
        <v>703.4</v>
      </c>
      <c r="H239">
        <v>620</v>
      </c>
      <c r="I239" s="6">
        <v>738.1</v>
      </c>
      <c r="J239" s="6">
        <v>707.2</v>
      </c>
      <c r="K239" s="6">
        <v>727</v>
      </c>
      <c r="L239" s="83">
        <v>740.6</v>
      </c>
      <c r="M239" s="6">
        <v>715.9</v>
      </c>
      <c r="N239">
        <v>741.3</v>
      </c>
      <c r="O239" s="6">
        <v>720</v>
      </c>
      <c r="P239" s="131">
        <v>744</v>
      </c>
      <c r="Q239">
        <v>742.9</v>
      </c>
      <c r="R239">
        <v>668.7</v>
      </c>
      <c r="S239">
        <v>700.2</v>
      </c>
      <c r="T239">
        <v>692.9</v>
      </c>
      <c r="U239">
        <v>729.4</v>
      </c>
      <c r="V239" s="157">
        <v>716.5</v>
      </c>
      <c r="W239">
        <v>743.8</v>
      </c>
      <c r="X239">
        <v>741.3</v>
      </c>
      <c r="Y239">
        <v>715.8</v>
      </c>
      <c r="Z239">
        <v>743.7</v>
      </c>
      <c r="AA239">
        <v>714.3</v>
      </c>
      <c r="AB239">
        <v>743.6</v>
      </c>
      <c r="AC239" s="157">
        <v>744</v>
      </c>
      <c r="AD239">
        <v>670.4</v>
      </c>
      <c r="AE239" s="234">
        <v>741.30190000000005</v>
      </c>
    </row>
    <row r="240" spans="1:31" x14ac:dyDescent="0.25">
      <c r="A240" t="s">
        <v>8</v>
      </c>
      <c r="B240">
        <v>1</v>
      </c>
      <c r="C240">
        <v>230</v>
      </c>
      <c r="D240">
        <v>744</v>
      </c>
      <c r="E240">
        <v>736.4</v>
      </c>
      <c r="F240" s="6">
        <v>695</v>
      </c>
      <c r="G240">
        <v>694</v>
      </c>
      <c r="H240">
        <v>705.9</v>
      </c>
      <c r="I240" s="6">
        <v>643.6</v>
      </c>
      <c r="J240" s="6">
        <v>709.5</v>
      </c>
      <c r="K240" s="6">
        <v>726.5</v>
      </c>
      <c r="L240" s="83">
        <v>740.7</v>
      </c>
      <c r="M240" s="6">
        <v>715.7</v>
      </c>
      <c r="N240">
        <v>741.5</v>
      </c>
      <c r="O240" s="6">
        <v>719.7</v>
      </c>
      <c r="P240" s="131">
        <v>743.9</v>
      </c>
      <c r="Q240">
        <v>743.6</v>
      </c>
      <c r="R240">
        <v>669.5</v>
      </c>
      <c r="S240">
        <v>737.9</v>
      </c>
      <c r="T240">
        <v>706.9</v>
      </c>
      <c r="U240">
        <v>740</v>
      </c>
      <c r="V240" s="157">
        <v>716.4</v>
      </c>
      <c r="W240">
        <v>743.8</v>
      </c>
      <c r="X240">
        <v>743</v>
      </c>
      <c r="Y240">
        <v>715.8</v>
      </c>
      <c r="Z240">
        <v>743.7</v>
      </c>
      <c r="AA240">
        <v>714.3</v>
      </c>
      <c r="AB240">
        <v>743.6</v>
      </c>
      <c r="AC240" s="157">
        <v>743.9</v>
      </c>
      <c r="AD240">
        <v>668.2</v>
      </c>
      <c r="AE240" s="234">
        <v>742.36830000000009</v>
      </c>
    </row>
    <row r="241" spans="1:31" x14ac:dyDescent="0.25">
      <c r="A241" t="s">
        <v>8</v>
      </c>
      <c r="B241">
        <v>1</v>
      </c>
      <c r="C241">
        <v>231</v>
      </c>
      <c r="D241">
        <v>741</v>
      </c>
      <c r="E241">
        <v>742.7</v>
      </c>
      <c r="F241" s="6">
        <v>694.9</v>
      </c>
      <c r="G241">
        <v>704.6</v>
      </c>
      <c r="H241">
        <v>634.4</v>
      </c>
      <c r="I241" s="6">
        <v>737.2</v>
      </c>
      <c r="J241" s="6">
        <v>709.6</v>
      </c>
      <c r="K241" s="6">
        <v>707</v>
      </c>
      <c r="L241" s="83">
        <v>740.1</v>
      </c>
      <c r="M241" s="6">
        <v>716.4</v>
      </c>
      <c r="N241">
        <v>741.9</v>
      </c>
      <c r="O241" s="6">
        <v>0</v>
      </c>
      <c r="P241" s="131">
        <v>525.6</v>
      </c>
      <c r="Q241">
        <v>734</v>
      </c>
      <c r="R241">
        <v>668.5</v>
      </c>
      <c r="S241">
        <v>710.4</v>
      </c>
      <c r="T241">
        <v>701.1</v>
      </c>
      <c r="U241">
        <v>733</v>
      </c>
      <c r="V241" s="157">
        <v>716.4</v>
      </c>
      <c r="W241">
        <v>742.8</v>
      </c>
      <c r="X241">
        <v>738.4</v>
      </c>
      <c r="Y241">
        <v>715.8</v>
      </c>
      <c r="Z241">
        <v>743.8</v>
      </c>
      <c r="AA241">
        <v>714.3</v>
      </c>
      <c r="AB241">
        <v>743.6</v>
      </c>
      <c r="AC241" s="157">
        <v>743.9</v>
      </c>
      <c r="AD241">
        <v>671.1</v>
      </c>
      <c r="AE241" s="234">
        <v>742.3134</v>
      </c>
    </row>
    <row r="242" spans="1:31" x14ac:dyDescent="0.25">
      <c r="A242" t="s">
        <v>8</v>
      </c>
      <c r="B242">
        <v>1</v>
      </c>
      <c r="C242">
        <v>232</v>
      </c>
      <c r="D242">
        <v>743.8</v>
      </c>
      <c r="E242">
        <v>743.7</v>
      </c>
      <c r="F242" s="6">
        <v>695.9</v>
      </c>
      <c r="G242">
        <v>704</v>
      </c>
      <c r="H242">
        <v>714</v>
      </c>
      <c r="I242" s="6">
        <v>740.2</v>
      </c>
      <c r="J242" s="6">
        <v>708.7</v>
      </c>
      <c r="K242" s="6">
        <v>727.2</v>
      </c>
      <c r="L242" s="83">
        <v>741.7</v>
      </c>
      <c r="M242" s="6">
        <v>717</v>
      </c>
      <c r="N242">
        <v>742.3</v>
      </c>
      <c r="O242" s="6">
        <v>717.8</v>
      </c>
      <c r="P242" s="131">
        <v>743.9</v>
      </c>
      <c r="Q242">
        <v>743.8</v>
      </c>
      <c r="R242">
        <v>671.7</v>
      </c>
      <c r="S242">
        <v>743.4</v>
      </c>
      <c r="T242">
        <v>709.1</v>
      </c>
      <c r="U242">
        <v>743.7</v>
      </c>
      <c r="V242" s="157">
        <v>716.3</v>
      </c>
      <c r="W242">
        <v>743.7</v>
      </c>
      <c r="X242">
        <v>742.8</v>
      </c>
      <c r="Y242">
        <v>715.4</v>
      </c>
      <c r="Z242">
        <v>743.8</v>
      </c>
      <c r="AA242">
        <v>714.3</v>
      </c>
      <c r="AB242">
        <v>536.79999999999995</v>
      </c>
      <c r="AC242" s="157">
        <v>743.9</v>
      </c>
      <c r="AD242">
        <v>669.9</v>
      </c>
      <c r="AE242" s="234">
        <v>742.0367</v>
      </c>
    </row>
    <row r="243" spans="1:31" x14ac:dyDescent="0.25">
      <c r="A243" t="s">
        <v>8</v>
      </c>
      <c r="B243">
        <v>1</v>
      </c>
      <c r="C243">
        <v>233</v>
      </c>
      <c r="D243">
        <v>743.3</v>
      </c>
      <c r="E243">
        <v>742.1</v>
      </c>
      <c r="F243" s="6">
        <v>692.6</v>
      </c>
      <c r="G243">
        <v>702.2</v>
      </c>
      <c r="H243">
        <v>584</v>
      </c>
      <c r="I243" s="6">
        <v>711.9</v>
      </c>
      <c r="J243" s="6">
        <v>680.7</v>
      </c>
      <c r="K243" s="6">
        <v>720.8</v>
      </c>
      <c r="L243" s="83">
        <v>718.2</v>
      </c>
      <c r="M243" s="6">
        <v>685.4</v>
      </c>
      <c r="N243">
        <v>715</v>
      </c>
      <c r="O243" s="6">
        <v>718.2</v>
      </c>
      <c r="P243" s="131">
        <v>743.3</v>
      </c>
      <c r="Q243">
        <v>742.6</v>
      </c>
      <c r="R243">
        <v>671.1</v>
      </c>
      <c r="S243">
        <v>743.1</v>
      </c>
      <c r="T243">
        <v>701.3</v>
      </c>
      <c r="U243">
        <v>730.3</v>
      </c>
      <c r="V243" s="157">
        <v>715.6</v>
      </c>
      <c r="W243">
        <v>743.6</v>
      </c>
      <c r="X243">
        <v>742.1</v>
      </c>
      <c r="Y243">
        <v>705</v>
      </c>
      <c r="Z243">
        <v>739.3</v>
      </c>
      <c r="AA243">
        <v>698.2</v>
      </c>
      <c r="AB243">
        <v>740.8</v>
      </c>
      <c r="AC243" s="157">
        <v>738.6</v>
      </c>
      <c r="AD243">
        <v>667.6</v>
      </c>
      <c r="AE243" s="234">
        <v>722.69810000000007</v>
      </c>
    </row>
    <row r="244" spans="1:31" x14ac:dyDescent="0.25">
      <c r="A244" t="s">
        <v>8</v>
      </c>
      <c r="B244">
        <v>1</v>
      </c>
      <c r="C244">
        <v>234</v>
      </c>
      <c r="D244">
        <v>725.5</v>
      </c>
      <c r="E244">
        <v>734.4</v>
      </c>
      <c r="F244" s="6">
        <v>686.1</v>
      </c>
      <c r="G244">
        <v>685.5</v>
      </c>
      <c r="H244">
        <v>528</v>
      </c>
      <c r="I244" s="6">
        <v>0</v>
      </c>
      <c r="J244" s="6">
        <v>582.6</v>
      </c>
      <c r="K244" s="6">
        <v>727.1</v>
      </c>
      <c r="L244" s="83">
        <v>718.2</v>
      </c>
      <c r="M244" s="6">
        <v>673.5</v>
      </c>
      <c r="N244">
        <v>739.8</v>
      </c>
      <c r="O244" s="6">
        <v>719.2</v>
      </c>
      <c r="P244" s="131">
        <v>742.6</v>
      </c>
      <c r="Q244">
        <v>670.4</v>
      </c>
      <c r="R244">
        <v>671.5</v>
      </c>
      <c r="S244">
        <v>743.2</v>
      </c>
      <c r="T244">
        <v>702.7</v>
      </c>
      <c r="U244">
        <v>740.2</v>
      </c>
      <c r="V244" s="157">
        <v>715.5</v>
      </c>
      <c r="W244">
        <v>742.7</v>
      </c>
      <c r="X244">
        <v>740</v>
      </c>
      <c r="Y244">
        <v>662.9</v>
      </c>
      <c r="Z244">
        <v>735.4</v>
      </c>
      <c r="AA244">
        <v>705</v>
      </c>
      <c r="AB244">
        <v>579.20000000000005</v>
      </c>
      <c r="AC244" s="157">
        <v>743.2</v>
      </c>
      <c r="AD244">
        <v>666.9</v>
      </c>
      <c r="AE244" s="234">
        <v>709.42750000000001</v>
      </c>
    </row>
    <row r="245" spans="1:31" x14ac:dyDescent="0.25">
      <c r="A245" t="s">
        <v>8</v>
      </c>
      <c r="B245">
        <v>1</v>
      </c>
      <c r="C245">
        <v>235</v>
      </c>
      <c r="D245">
        <v>735.2</v>
      </c>
      <c r="E245">
        <v>731</v>
      </c>
      <c r="F245" s="6">
        <v>681.1</v>
      </c>
      <c r="G245">
        <v>679.7</v>
      </c>
      <c r="H245">
        <v>683</v>
      </c>
      <c r="I245" s="6">
        <v>688.6</v>
      </c>
      <c r="J245" s="6">
        <v>663.5</v>
      </c>
      <c r="K245" s="6">
        <v>707.6</v>
      </c>
      <c r="L245" s="83">
        <v>696.7</v>
      </c>
      <c r="M245" s="6">
        <v>652.6</v>
      </c>
      <c r="N245">
        <v>687.6</v>
      </c>
      <c r="O245" s="6">
        <v>710.8</v>
      </c>
      <c r="P245" s="131">
        <v>744</v>
      </c>
      <c r="Q245">
        <v>743.8</v>
      </c>
      <c r="R245">
        <v>671.7</v>
      </c>
      <c r="S245">
        <v>742.5</v>
      </c>
      <c r="T245">
        <v>667.2</v>
      </c>
      <c r="U245">
        <v>698.2</v>
      </c>
      <c r="V245" s="157">
        <v>714.7</v>
      </c>
      <c r="W245">
        <v>743.7</v>
      </c>
      <c r="X245">
        <v>742.9</v>
      </c>
      <c r="Y245">
        <v>715.8</v>
      </c>
      <c r="Z245">
        <v>697.2</v>
      </c>
      <c r="AA245">
        <v>714.3</v>
      </c>
      <c r="AB245">
        <v>743.9</v>
      </c>
      <c r="AC245" s="157">
        <v>743.9</v>
      </c>
      <c r="AD245">
        <v>671.5</v>
      </c>
      <c r="AE245" s="234">
        <v>742.5489</v>
      </c>
    </row>
    <row r="246" spans="1:31" x14ac:dyDescent="0.25">
      <c r="A246" t="s">
        <v>8</v>
      </c>
      <c r="B246">
        <v>1</v>
      </c>
      <c r="C246">
        <v>236</v>
      </c>
      <c r="D246">
        <v>743.6</v>
      </c>
      <c r="E246">
        <v>743.3</v>
      </c>
      <c r="F246" s="6">
        <v>695.2</v>
      </c>
      <c r="G246">
        <v>680.8</v>
      </c>
      <c r="H246">
        <v>713</v>
      </c>
      <c r="I246" s="6">
        <v>739.7</v>
      </c>
      <c r="J246" s="6">
        <v>708.4</v>
      </c>
      <c r="K246" s="6">
        <v>722</v>
      </c>
      <c r="L246" s="83">
        <v>638.29999999999995</v>
      </c>
      <c r="M246" s="6">
        <v>657.6</v>
      </c>
      <c r="N246">
        <v>731.8</v>
      </c>
      <c r="O246" s="6">
        <v>719.2</v>
      </c>
      <c r="P246" s="131">
        <v>741.3</v>
      </c>
      <c r="Q246">
        <v>731.8</v>
      </c>
      <c r="R246">
        <v>668.1</v>
      </c>
      <c r="S246">
        <v>724.8</v>
      </c>
      <c r="T246">
        <v>687.3</v>
      </c>
      <c r="U246">
        <v>743.8</v>
      </c>
      <c r="V246" s="157">
        <v>718.6</v>
      </c>
      <c r="W246">
        <v>696.8</v>
      </c>
      <c r="X246">
        <v>742.9</v>
      </c>
      <c r="Y246">
        <v>715.8</v>
      </c>
      <c r="Z246">
        <v>743.9</v>
      </c>
      <c r="AA246">
        <v>714.3</v>
      </c>
      <c r="AB246">
        <v>743.9</v>
      </c>
      <c r="AC246" s="157">
        <v>743.9</v>
      </c>
      <c r="AD246">
        <v>671</v>
      </c>
      <c r="AE246" s="234">
        <v>742.85530000000006</v>
      </c>
    </row>
    <row r="247" spans="1:31" x14ac:dyDescent="0.25">
      <c r="A247" t="s">
        <v>8</v>
      </c>
      <c r="B247">
        <v>1</v>
      </c>
      <c r="C247">
        <v>237</v>
      </c>
      <c r="D247">
        <v>741.3</v>
      </c>
      <c r="E247">
        <v>740</v>
      </c>
      <c r="F247" s="6">
        <v>665.2</v>
      </c>
      <c r="G247">
        <v>702.2</v>
      </c>
      <c r="H247">
        <v>667</v>
      </c>
      <c r="I247" s="6">
        <v>704.9</v>
      </c>
      <c r="J247" s="6">
        <v>678.1</v>
      </c>
      <c r="K247" s="6">
        <v>715.6</v>
      </c>
      <c r="L247" s="83">
        <v>712.4</v>
      </c>
      <c r="M247" s="6">
        <v>682.1</v>
      </c>
      <c r="N247">
        <v>698.5</v>
      </c>
      <c r="O247" s="6">
        <v>714.8</v>
      </c>
      <c r="P247" s="131">
        <v>734.2</v>
      </c>
      <c r="Q247">
        <v>726.6</v>
      </c>
      <c r="R247">
        <v>669.4</v>
      </c>
      <c r="S247">
        <v>718.4</v>
      </c>
      <c r="T247">
        <v>697.6</v>
      </c>
      <c r="U247">
        <v>743.8</v>
      </c>
      <c r="V247" s="157">
        <v>621.20000000000005</v>
      </c>
      <c r="W247">
        <v>743.7</v>
      </c>
      <c r="X247">
        <v>743</v>
      </c>
      <c r="Y247">
        <v>715.7</v>
      </c>
      <c r="Z247">
        <v>740.8</v>
      </c>
      <c r="AA247">
        <v>714.3</v>
      </c>
      <c r="AB247">
        <v>743.9</v>
      </c>
      <c r="AC247" s="157">
        <v>744</v>
      </c>
      <c r="AD247">
        <v>671</v>
      </c>
      <c r="AE247" s="234">
        <v>742.84640000000002</v>
      </c>
    </row>
    <row r="248" spans="1:31" x14ac:dyDescent="0.25">
      <c r="A248" t="s">
        <v>8</v>
      </c>
      <c r="B248">
        <v>1</v>
      </c>
      <c r="C248">
        <v>238</v>
      </c>
      <c r="D248">
        <v>744.2</v>
      </c>
      <c r="E248">
        <v>731.1</v>
      </c>
      <c r="F248" s="6">
        <v>685.5</v>
      </c>
      <c r="G248">
        <v>697.8</v>
      </c>
      <c r="H248">
        <v>638</v>
      </c>
      <c r="I248" s="6">
        <v>708.8</v>
      </c>
      <c r="J248" s="6">
        <v>679.6</v>
      </c>
      <c r="K248" s="6">
        <v>718.4</v>
      </c>
      <c r="L248" s="83">
        <v>716.7</v>
      </c>
      <c r="M248" s="6">
        <v>674.6</v>
      </c>
      <c r="N248">
        <v>699.3</v>
      </c>
      <c r="O248" s="6">
        <v>706.7</v>
      </c>
      <c r="P248" s="131">
        <v>712.8</v>
      </c>
      <c r="Q248">
        <v>741.5</v>
      </c>
      <c r="R248">
        <v>671.3</v>
      </c>
      <c r="S248">
        <v>734.6</v>
      </c>
      <c r="T248">
        <v>689.6</v>
      </c>
      <c r="U248">
        <v>743.8</v>
      </c>
      <c r="V248" s="157">
        <v>716.4</v>
      </c>
      <c r="W248">
        <v>743.6</v>
      </c>
      <c r="X248">
        <v>740.3</v>
      </c>
      <c r="Y248">
        <v>713.1</v>
      </c>
      <c r="Z248">
        <v>214.7</v>
      </c>
      <c r="AA248">
        <v>367.4</v>
      </c>
      <c r="AB248">
        <v>743.9</v>
      </c>
      <c r="AC248" s="157">
        <v>742.3</v>
      </c>
      <c r="AD248">
        <v>671</v>
      </c>
      <c r="AE248" s="234">
        <v>742.81050000000005</v>
      </c>
    </row>
    <row r="249" spans="1:31" x14ac:dyDescent="0.25">
      <c r="A249" t="s">
        <v>8</v>
      </c>
      <c r="B249">
        <v>1</v>
      </c>
      <c r="C249">
        <v>239</v>
      </c>
      <c r="D249">
        <v>743.9</v>
      </c>
      <c r="E249">
        <v>744</v>
      </c>
      <c r="F249" s="6">
        <v>696</v>
      </c>
      <c r="G249">
        <v>704.9</v>
      </c>
      <c r="H249">
        <v>656</v>
      </c>
      <c r="I249" s="6">
        <v>740.3</v>
      </c>
      <c r="J249" s="6">
        <v>710.4</v>
      </c>
      <c r="K249" s="6">
        <v>726.2</v>
      </c>
      <c r="L249" s="83">
        <v>740.7</v>
      </c>
      <c r="M249" s="6">
        <v>714.9</v>
      </c>
      <c r="N249">
        <v>740.7</v>
      </c>
      <c r="O249" s="6">
        <v>720</v>
      </c>
      <c r="P249" s="131">
        <v>743.9</v>
      </c>
      <c r="Q249">
        <v>743.8</v>
      </c>
      <c r="R249">
        <v>671.5</v>
      </c>
      <c r="S249">
        <v>743.3</v>
      </c>
      <c r="T249">
        <v>711.2</v>
      </c>
      <c r="U249">
        <v>743.8</v>
      </c>
      <c r="V249" s="157">
        <v>716.4</v>
      </c>
      <c r="W249">
        <v>743.8</v>
      </c>
      <c r="X249">
        <v>743</v>
      </c>
      <c r="Y249">
        <v>717.4</v>
      </c>
      <c r="Z249">
        <v>741.1</v>
      </c>
      <c r="AA249">
        <v>714.3</v>
      </c>
      <c r="AB249">
        <v>743.9</v>
      </c>
      <c r="AC249" s="157">
        <v>743.9</v>
      </c>
      <c r="AD249">
        <v>670.4</v>
      </c>
      <c r="AE249" s="234">
        <v>742.35419999999999</v>
      </c>
    </row>
    <row r="250" spans="1:31" x14ac:dyDescent="0.25">
      <c r="A250" t="s">
        <v>8</v>
      </c>
      <c r="B250">
        <v>1</v>
      </c>
      <c r="C250">
        <v>240</v>
      </c>
      <c r="D250">
        <v>743.7</v>
      </c>
      <c r="E250">
        <v>743.9</v>
      </c>
      <c r="F250" s="6">
        <v>693.8</v>
      </c>
      <c r="G250">
        <v>704.4</v>
      </c>
      <c r="H250">
        <v>662</v>
      </c>
      <c r="I250" s="6">
        <v>739</v>
      </c>
      <c r="J250" s="6">
        <v>626.9</v>
      </c>
      <c r="K250" s="6">
        <v>721.4</v>
      </c>
      <c r="L250" s="83">
        <v>727.7</v>
      </c>
      <c r="M250" s="6">
        <v>698.9</v>
      </c>
      <c r="N250">
        <v>718.9</v>
      </c>
      <c r="O250" s="6">
        <v>717.9</v>
      </c>
      <c r="P250" s="131">
        <v>740.1</v>
      </c>
      <c r="Q250">
        <v>729.6</v>
      </c>
      <c r="R250">
        <v>666.6</v>
      </c>
      <c r="S250">
        <v>722.7</v>
      </c>
      <c r="T250">
        <v>710.3</v>
      </c>
      <c r="U250">
        <v>743.7</v>
      </c>
      <c r="V250" s="157">
        <v>712.1</v>
      </c>
      <c r="W250">
        <v>737.5</v>
      </c>
      <c r="X250">
        <v>726.8</v>
      </c>
      <c r="Y250">
        <v>715.8</v>
      </c>
      <c r="Z250">
        <v>743.9</v>
      </c>
      <c r="AA250">
        <v>714.3</v>
      </c>
      <c r="AB250">
        <v>743.9</v>
      </c>
      <c r="AC250" s="157">
        <v>741</v>
      </c>
      <c r="AD250">
        <v>669</v>
      </c>
      <c r="AE250" s="234">
        <v>732.93360000000007</v>
      </c>
    </row>
    <row r="251" spans="1:31" x14ac:dyDescent="0.25">
      <c r="A251" t="s">
        <v>8</v>
      </c>
      <c r="B251">
        <v>1</v>
      </c>
      <c r="C251">
        <v>241</v>
      </c>
      <c r="D251">
        <v>716.7</v>
      </c>
      <c r="E251">
        <v>742.1</v>
      </c>
      <c r="F251" s="6">
        <v>645</v>
      </c>
      <c r="G251">
        <v>687.1</v>
      </c>
      <c r="H251">
        <v>661</v>
      </c>
      <c r="I251" s="6">
        <v>738.5</v>
      </c>
      <c r="J251" s="6">
        <v>704.6</v>
      </c>
      <c r="K251" s="6">
        <v>390.3</v>
      </c>
      <c r="L251" s="83">
        <v>718.7</v>
      </c>
      <c r="M251" s="6">
        <v>716.9</v>
      </c>
      <c r="N251">
        <v>740.1</v>
      </c>
      <c r="O251" s="6">
        <v>720</v>
      </c>
      <c r="P251" s="131">
        <v>743.9</v>
      </c>
      <c r="Q251">
        <v>742.1</v>
      </c>
      <c r="R251">
        <v>670.4</v>
      </c>
      <c r="S251">
        <v>743.3</v>
      </c>
      <c r="T251">
        <v>706.4</v>
      </c>
      <c r="U251">
        <v>743.7</v>
      </c>
      <c r="V251" s="157">
        <v>715.2</v>
      </c>
      <c r="W251">
        <v>742.8</v>
      </c>
      <c r="X251">
        <v>711.3</v>
      </c>
      <c r="Y251">
        <v>715</v>
      </c>
      <c r="Z251">
        <v>743.9</v>
      </c>
      <c r="AA251">
        <v>713.6</v>
      </c>
      <c r="AB251">
        <v>743.9</v>
      </c>
      <c r="AC251" s="157">
        <v>743.1</v>
      </c>
      <c r="AD251">
        <v>671</v>
      </c>
      <c r="AE251" s="234">
        <v>742.62549999999999</v>
      </c>
    </row>
    <row r="252" spans="1:31" x14ac:dyDescent="0.25">
      <c r="A252" t="s">
        <v>8</v>
      </c>
      <c r="B252">
        <v>1</v>
      </c>
      <c r="C252">
        <v>242</v>
      </c>
      <c r="D252">
        <v>736.6</v>
      </c>
      <c r="E252">
        <v>737.9</v>
      </c>
      <c r="F252" s="6">
        <v>687.7</v>
      </c>
      <c r="G252">
        <v>687.1</v>
      </c>
      <c r="H252">
        <v>690</v>
      </c>
      <c r="I252" s="6">
        <v>699.6</v>
      </c>
      <c r="J252" s="6">
        <v>687.4</v>
      </c>
      <c r="K252" s="6">
        <v>723.4</v>
      </c>
      <c r="L252" s="83">
        <v>730.8</v>
      </c>
      <c r="M252" s="6">
        <v>696.1</v>
      </c>
      <c r="N252">
        <v>720.5</v>
      </c>
      <c r="O252" s="6">
        <v>716.6</v>
      </c>
      <c r="P252" s="131">
        <v>732.9</v>
      </c>
      <c r="Q252">
        <v>722.7</v>
      </c>
      <c r="R252">
        <v>664</v>
      </c>
      <c r="S252">
        <v>716.4</v>
      </c>
      <c r="T252">
        <v>709.7</v>
      </c>
      <c r="U252">
        <v>740.7</v>
      </c>
      <c r="V252" s="157">
        <v>716</v>
      </c>
      <c r="W252">
        <v>740.6</v>
      </c>
      <c r="X252">
        <v>742.8</v>
      </c>
      <c r="Y252">
        <v>715.5</v>
      </c>
      <c r="Z252">
        <v>743.8</v>
      </c>
      <c r="AA252">
        <v>714.2</v>
      </c>
      <c r="AB252">
        <v>743.9</v>
      </c>
      <c r="AC252" s="157">
        <v>744</v>
      </c>
      <c r="AD252">
        <v>667.5</v>
      </c>
      <c r="AE252" s="234">
        <v>742.85140000000001</v>
      </c>
    </row>
    <row r="253" spans="1:31" x14ac:dyDescent="0.25">
      <c r="A253" t="s">
        <v>8</v>
      </c>
      <c r="B253">
        <v>1</v>
      </c>
      <c r="C253">
        <v>243</v>
      </c>
      <c r="D253">
        <v>733.8</v>
      </c>
      <c r="E253">
        <v>738.7</v>
      </c>
      <c r="F253" s="6">
        <v>695.4</v>
      </c>
      <c r="G253">
        <v>704.1</v>
      </c>
      <c r="H253">
        <v>644</v>
      </c>
      <c r="I253" s="6">
        <v>739.6</v>
      </c>
      <c r="J253" s="6">
        <v>709.7</v>
      </c>
      <c r="K253" s="6">
        <v>725.5</v>
      </c>
      <c r="L253" s="83">
        <v>738.7</v>
      </c>
      <c r="M253" s="6">
        <v>716</v>
      </c>
      <c r="N253">
        <v>739.8</v>
      </c>
      <c r="O253" s="6">
        <v>718.4</v>
      </c>
      <c r="P253" s="131">
        <v>743.9</v>
      </c>
      <c r="Q253">
        <v>741.8</v>
      </c>
      <c r="R253">
        <v>655.8</v>
      </c>
      <c r="S253">
        <v>742.4</v>
      </c>
      <c r="T253">
        <v>705.1</v>
      </c>
      <c r="U253">
        <v>734.7</v>
      </c>
      <c r="V253" s="157">
        <f>382.2+320</f>
        <v>702.2</v>
      </c>
      <c r="W253">
        <v>743.8</v>
      </c>
      <c r="X253">
        <v>742.9</v>
      </c>
      <c r="Y253">
        <v>715.1</v>
      </c>
      <c r="Z253">
        <v>743.9</v>
      </c>
      <c r="AA253">
        <v>714.3</v>
      </c>
      <c r="AB253">
        <v>743.9</v>
      </c>
      <c r="AC253" s="157">
        <v>744</v>
      </c>
      <c r="AD253">
        <v>670.9</v>
      </c>
      <c r="AE253" s="234">
        <v>742.52470000000005</v>
      </c>
    </row>
    <row r="254" spans="1:31" x14ac:dyDescent="0.25">
      <c r="A254" t="s">
        <v>8</v>
      </c>
      <c r="B254">
        <v>1</v>
      </c>
      <c r="C254">
        <v>244</v>
      </c>
      <c r="D254">
        <v>733.3</v>
      </c>
      <c r="E254">
        <v>730.5</v>
      </c>
      <c r="F254" s="6">
        <v>694.5</v>
      </c>
      <c r="G254">
        <v>689.5</v>
      </c>
      <c r="H254">
        <v>380</v>
      </c>
      <c r="I254" s="6">
        <v>739.1</v>
      </c>
      <c r="J254" s="6">
        <v>708.6</v>
      </c>
      <c r="K254" s="6">
        <v>743.5</v>
      </c>
      <c r="L254" s="83">
        <v>738.3</v>
      </c>
      <c r="M254" s="6">
        <v>715.8</v>
      </c>
      <c r="N254">
        <v>738.9</v>
      </c>
      <c r="O254" s="6">
        <v>718.7</v>
      </c>
      <c r="P254" s="131">
        <v>743.7</v>
      </c>
      <c r="Q254">
        <v>743.1</v>
      </c>
      <c r="R254">
        <v>671.1</v>
      </c>
      <c r="S254">
        <v>742.9</v>
      </c>
      <c r="T254">
        <v>679.8</v>
      </c>
      <c r="U254">
        <v>729.6</v>
      </c>
      <c r="V254" s="157">
        <v>716.4</v>
      </c>
      <c r="W254">
        <v>742.4</v>
      </c>
      <c r="X254">
        <v>741</v>
      </c>
      <c r="Y254">
        <v>715.8</v>
      </c>
      <c r="Z254">
        <v>743.8</v>
      </c>
      <c r="AA254">
        <v>709</v>
      </c>
      <c r="AB254">
        <v>739.5</v>
      </c>
      <c r="AC254" s="157">
        <v>739.2</v>
      </c>
      <c r="AD254">
        <v>664.8</v>
      </c>
      <c r="AE254" s="234">
        <v>725.33280000000002</v>
      </c>
    </row>
    <row r="255" spans="1:31" x14ac:dyDescent="0.25">
      <c r="A255" t="s">
        <v>8</v>
      </c>
      <c r="B255">
        <v>1</v>
      </c>
      <c r="C255">
        <v>245</v>
      </c>
      <c r="D255">
        <v>741.3</v>
      </c>
      <c r="E255">
        <v>743.9</v>
      </c>
      <c r="F255" s="6">
        <v>695.1</v>
      </c>
      <c r="G255">
        <v>711</v>
      </c>
      <c r="H255">
        <v>674</v>
      </c>
      <c r="I255" s="6">
        <v>743.8</v>
      </c>
      <c r="J255" s="6">
        <v>719.9</v>
      </c>
      <c r="K255" s="6">
        <v>743.5</v>
      </c>
      <c r="L255" s="83">
        <v>739.2</v>
      </c>
      <c r="M255" s="6">
        <v>715.9</v>
      </c>
      <c r="N255">
        <v>742.6</v>
      </c>
      <c r="O255" s="6">
        <v>718.5</v>
      </c>
      <c r="P255" s="131">
        <v>743.9</v>
      </c>
      <c r="Q255">
        <v>743.5</v>
      </c>
      <c r="R255">
        <v>670.7</v>
      </c>
      <c r="S255">
        <v>743.1</v>
      </c>
      <c r="T255">
        <v>604.20000000000005</v>
      </c>
      <c r="U255">
        <v>738.5</v>
      </c>
      <c r="V255" s="157">
        <v>718.5</v>
      </c>
      <c r="W255">
        <v>739.4</v>
      </c>
      <c r="X255">
        <v>742.7</v>
      </c>
      <c r="Y255">
        <v>717.1</v>
      </c>
      <c r="Z255">
        <v>743.2</v>
      </c>
      <c r="AA255">
        <v>720</v>
      </c>
      <c r="AB255">
        <v>743.8</v>
      </c>
      <c r="AC255" s="157">
        <v>744</v>
      </c>
      <c r="AD255">
        <v>670.9</v>
      </c>
      <c r="AE255" s="234">
        <v>725.94</v>
      </c>
    </row>
    <row r="256" spans="1:31" x14ac:dyDescent="0.25">
      <c r="A256" t="s">
        <v>8</v>
      </c>
      <c r="B256">
        <v>1</v>
      </c>
      <c r="C256">
        <v>246</v>
      </c>
      <c r="D256">
        <v>741.3</v>
      </c>
      <c r="E256">
        <v>743.9</v>
      </c>
      <c r="F256" s="6">
        <v>695.1</v>
      </c>
      <c r="G256">
        <v>700.5</v>
      </c>
      <c r="H256">
        <v>643</v>
      </c>
      <c r="I256" s="6">
        <v>743.8</v>
      </c>
      <c r="J256" s="6">
        <v>720</v>
      </c>
      <c r="K256" s="6">
        <v>742.5</v>
      </c>
      <c r="L256" s="83">
        <v>740.4</v>
      </c>
      <c r="M256" s="6">
        <v>717.9</v>
      </c>
      <c r="N256">
        <v>742.6</v>
      </c>
      <c r="O256" s="6">
        <v>718.6</v>
      </c>
      <c r="P256" s="131">
        <v>742.7</v>
      </c>
      <c r="Q256">
        <v>742.9</v>
      </c>
      <c r="R256">
        <v>655.29999999999995</v>
      </c>
      <c r="S256">
        <v>739.7</v>
      </c>
      <c r="T256">
        <v>711.5</v>
      </c>
      <c r="U256">
        <v>673.3</v>
      </c>
      <c r="V256" s="157">
        <v>718.1</v>
      </c>
      <c r="W256">
        <v>739.4</v>
      </c>
      <c r="X256">
        <v>742.9</v>
      </c>
      <c r="Y256">
        <v>717.9</v>
      </c>
      <c r="Z256">
        <v>743.8</v>
      </c>
      <c r="AA256">
        <v>719.2</v>
      </c>
      <c r="AB256">
        <v>743.2</v>
      </c>
      <c r="AC256" s="157">
        <v>744</v>
      </c>
      <c r="AD256">
        <v>666.8</v>
      </c>
      <c r="AE256" s="234">
        <v>742.19560000000001</v>
      </c>
    </row>
    <row r="257" spans="1:31" x14ac:dyDescent="0.25">
      <c r="A257" t="s">
        <v>8</v>
      </c>
      <c r="B257">
        <v>1</v>
      </c>
      <c r="C257">
        <v>247</v>
      </c>
      <c r="D257">
        <v>741.3</v>
      </c>
      <c r="E257">
        <v>743.9</v>
      </c>
      <c r="F257" s="6">
        <v>695.6</v>
      </c>
      <c r="G257">
        <v>704.8</v>
      </c>
      <c r="H257">
        <v>708.9</v>
      </c>
      <c r="I257" s="6">
        <v>727.6</v>
      </c>
      <c r="J257" s="6">
        <v>716.2</v>
      </c>
      <c r="K257" s="6">
        <v>743.5</v>
      </c>
      <c r="L257" s="83">
        <v>736.5</v>
      </c>
      <c r="M257" s="6">
        <v>707.7</v>
      </c>
      <c r="N257">
        <v>736.9</v>
      </c>
      <c r="O257" s="6">
        <v>718.5</v>
      </c>
      <c r="P257" s="131">
        <v>743.5</v>
      </c>
      <c r="Q257">
        <v>739.4</v>
      </c>
      <c r="R257">
        <v>671.5</v>
      </c>
      <c r="S257">
        <v>734.7</v>
      </c>
      <c r="T257">
        <v>691.8</v>
      </c>
      <c r="U257">
        <v>740.9</v>
      </c>
      <c r="V257" s="157">
        <v>717.7</v>
      </c>
      <c r="W257">
        <v>739.2</v>
      </c>
      <c r="X257">
        <v>742.9</v>
      </c>
      <c r="Y257">
        <v>718.2</v>
      </c>
      <c r="Z257">
        <v>743.8</v>
      </c>
      <c r="AA257">
        <v>679.2</v>
      </c>
      <c r="AB257">
        <v>743.8</v>
      </c>
      <c r="AC257" s="157">
        <v>744</v>
      </c>
      <c r="AD257">
        <v>671</v>
      </c>
      <c r="AE257" s="234">
        <v>722.49890000000005</v>
      </c>
    </row>
    <row r="258" spans="1:31" x14ac:dyDescent="0.25">
      <c r="A258" t="s">
        <v>8</v>
      </c>
      <c r="B258">
        <v>1</v>
      </c>
      <c r="C258">
        <v>248</v>
      </c>
      <c r="D258">
        <v>741.3</v>
      </c>
      <c r="E258">
        <v>744</v>
      </c>
      <c r="F258" s="6">
        <v>695.9</v>
      </c>
      <c r="G258">
        <v>682.7</v>
      </c>
      <c r="H258">
        <v>710</v>
      </c>
      <c r="I258" s="6">
        <v>743.7</v>
      </c>
      <c r="J258" s="6">
        <v>719</v>
      </c>
      <c r="K258" s="6">
        <v>743.4</v>
      </c>
      <c r="L258" s="83">
        <v>740.7</v>
      </c>
      <c r="M258" s="6">
        <v>717</v>
      </c>
      <c r="N258">
        <v>739.3</v>
      </c>
      <c r="O258" s="6">
        <v>718.5</v>
      </c>
      <c r="P258" s="131">
        <v>743.3</v>
      </c>
      <c r="Q258">
        <v>743.8</v>
      </c>
      <c r="R258">
        <v>670.8</v>
      </c>
      <c r="S258">
        <v>743.3</v>
      </c>
      <c r="T258">
        <v>716.7</v>
      </c>
      <c r="U258">
        <v>742</v>
      </c>
      <c r="V258" s="157">
        <v>716.4</v>
      </c>
      <c r="W258">
        <v>739.4</v>
      </c>
      <c r="X258">
        <v>742.9</v>
      </c>
      <c r="Y258">
        <v>718.3</v>
      </c>
      <c r="Z258">
        <v>743.8</v>
      </c>
      <c r="AA258">
        <v>720</v>
      </c>
      <c r="AB258">
        <v>743.8</v>
      </c>
      <c r="AC258" s="157">
        <v>744</v>
      </c>
      <c r="AD258">
        <v>670.8</v>
      </c>
      <c r="AE258" s="234">
        <v>742.01580000000001</v>
      </c>
    </row>
    <row r="259" spans="1:31" x14ac:dyDescent="0.25">
      <c r="A259" t="s">
        <v>8</v>
      </c>
      <c r="B259">
        <v>1</v>
      </c>
      <c r="C259">
        <v>249</v>
      </c>
      <c r="D259">
        <v>741.3</v>
      </c>
      <c r="E259">
        <v>741.6</v>
      </c>
      <c r="F259" s="6">
        <v>695.9</v>
      </c>
      <c r="G259">
        <v>709.5</v>
      </c>
      <c r="H259">
        <v>403</v>
      </c>
      <c r="I259" s="6">
        <v>743.8</v>
      </c>
      <c r="J259" s="6">
        <v>720</v>
      </c>
      <c r="K259" s="6">
        <v>743.5</v>
      </c>
      <c r="L259" s="83">
        <v>740.5</v>
      </c>
      <c r="M259" s="6">
        <v>718.5</v>
      </c>
      <c r="N259">
        <v>741</v>
      </c>
      <c r="O259" s="6">
        <v>718.6</v>
      </c>
      <c r="P259" s="131">
        <v>742.6</v>
      </c>
      <c r="Q259">
        <v>743.7</v>
      </c>
      <c r="R259">
        <v>670.8</v>
      </c>
      <c r="S259">
        <v>742.9</v>
      </c>
      <c r="T259">
        <v>714.9</v>
      </c>
      <c r="U259">
        <v>743.1</v>
      </c>
      <c r="V259" s="157">
        <v>718.8</v>
      </c>
      <c r="W259">
        <v>741.1</v>
      </c>
      <c r="X259">
        <v>742.9</v>
      </c>
      <c r="Y259">
        <v>718.3</v>
      </c>
      <c r="Z259">
        <v>724.3</v>
      </c>
      <c r="AA259">
        <v>720</v>
      </c>
      <c r="AB259">
        <v>743.3</v>
      </c>
      <c r="AC259" s="157">
        <v>744</v>
      </c>
      <c r="AD259">
        <v>671.7</v>
      </c>
      <c r="AE259" s="234">
        <v>741.18970000000002</v>
      </c>
    </row>
    <row r="260" spans="1:31" x14ac:dyDescent="0.25">
      <c r="A260" t="s">
        <v>8</v>
      </c>
      <c r="B260">
        <v>1</v>
      </c>
      <c r="C260">
        <v>250</v>
      </c>
      <c r="D260">
        <v>740</v>
      </c>
      <c r="E260">
        <v>741.5</v>
      </c>
      <c r="F260" s="6">
        <v>694.6</v>
      </c>
      <c r="G260">
        <v>710.8</v>
      </c>
      <c r="H260">
        <v>710</v>
      </c>
      <c r="I260" s="6">
        <v>743.5</v>
      </c>
      <c r="J260" s="6">
        <v>719.4</v>
      </c>
      <c r="K260" s="6">
        <v>743.5</v>
      </c>
      <c r="L260" s="83">
        <v>738.9</v>
      </c>
      <c r="M260" s="6">
        <v>716.1</v>
      </c>
      <c r="N260">
        <v>740.9</v>
      </c>
      <c r="O260" s="6">
        <v>681.7</v>
      </c>
      <c r="P260" s="131">
        <v>743.9</v>
      </c>
      <c r="Q260">
        <v>743.7</v>
      </c>
      <c r="R260">
        <v>669.6</v>
      </c>
      <c r="S260">
        <v>740.7</v>
      </c>
      <c r="T260">
        <v>705</v>
      </c>
      <c r="U260">
        <v>730.8</v>
      </c>
      <c r="V260" s="157">
        <f>389.8+300</f>
        <v>689.8</v>
      </c>
      <c r="W260">
        <v>736.4</v>
      </c>
      <c r="X260">
        <v>742.9</v>
      </c>
      <c r="Y260">
        <v>715.1</v>
      </c>
      <c r="Z260">
        <v>741</v>
      </c>
      <c r="AA260">
        <v>719.8</v>
      </c>
      <c r="AB260">
        <v>743.2</v>
      </c>
      <c r="AC260" s="157">
        <v>743.9</v>
      </c>
      <c r="AD260">
        <v>667.6</v>
      </c>
      <c r="AE260" s="234">
        <v>725.01280000000008</v>
      </c>
    </row>
    <row r="261" spans="1:31" x14ac:dyDescent="0.25">
      <c r="A261" t="s">
        <v>8</v>
      </c>
      <c r="B261">
        <v>1</v>
      </c>
      <c r="C261">
        <v>251</v>
      </c>
      <c r="D261">
        <v>741.1</v>
      </c>
      <c r="E261">
        <v>742.9</v>
      </c>
      <c r="F261" s="6">
        <v>695.9</v>
      </c>
      <c r="G261">
        <v>679.4</v>
      </c>
      <c r="H261">
        <v>709</v>
      </c>
      <c r="I261" s="6">
        <v>743.9</v>
      </c>
      <c r="J261" s="6">
        <v>719.9</v>
      </c>
      <c r="K261" s="6">
        <v>743.4</v>
      </c>
      <c r="L261" s="83">
        <v>740.6</v>
      </c>
      <c r="M261" s="6">
        <v>717.9</v>
      </c>
      <c r="N261">
        <v>740.9</v>
      </c>
      <c r="O261" s="6">
        <v>717.7</v>
      </c>
      <c r="P261" s="131">
        <v>743.9</v>
      </c>
      <c r="Q261">
        <v>729.2</v>
      </c>
      <c r="R261">
        <v>669.2</v>
      </c>
      <c r="S261">
        <v>743.3</v>
      </c>
      <c r="T261">
        <v>714.9</v>
      </c>
      <c r="U261">
        <v>722.4</v>
      </c>
      <c r="V261" s="157">
        <v>715.9</v>
      </c>
      <c r="W261">
        <v>739.4</v>
      </c>
      <c r="X261">
        <v>742.6</v>
      </c>
      <c r="Y261">
        <v>718.3</v>
      </c>
      <c r="Z261">
        <v>743.8</v>
      </c>
      <c r="AA261">
        <v>720</v>
      </c>
      <c r="AB261">
        <v>741.7</v>
      </c>
      <c r="AC261" s="157">
        <v>744</v>
      </c>
      <c r="AD261">
        <v>671.7</v>
      </c>
      <c r="AE261" s="234">
        <v>741.12779999999998</v>
      </c>
    </row>
    <row r="262" spans="1:31" x14ac:dyDescent="0.25">
      <c r="A262" t="s">
        <v>8</v>
      </c>
      <c r="B262">
        <v>1</v>
      </c>
      <c r="C262">
        <v>252</v>
      </c>
      <c r="D262">
        <v>741</v>
      </c>
      <c r="E262">
        <v>743.1</v>
      </c>
      <c r="F262" s="6">
        <v>696</v>
      </c>
      <c r="G262">
        <v>692.4</v>
      </c>
      <c r="H262">
        <v>710</v>
      </c>
      <c r="I262" s="6">
        <v>743.8</v>
      </c>
      <c r="J262" s="6">
        <v>719.8</v>
      </c>
      <c r="K262" s="6">
        <v>743.2</v>
      </c>
      <c r="L262" s="83">
        <v>740.6</v>
      </c>
      <c r="M262" s="6">
        <v>718.5</v>
      </c>
      <c r="N262">
        <v>740.9</v>
      </c>
      <c r="O262" s="6">
        <v>718.5</v>
      </c>
      <c r="P262" s="131">
        <v>744</v>
      </c>
      <c r="Q262">
        <v>742.5</v>
      </c>
      <c r="R262">
        <v>671.5</v>
      </c>
      <c r="S262">
        <v>743.3</v>
      </c>
      <c r="T262">
        <v>713.8</v>
      </c>
      <c r="U262">
        <v>742.8</v>
      </c>
      <c r="V262" s="157">
        <v>718.4</v>
      </c>
      <c r="W262">
        <v>739.4</v>
      </c>
      <c r="X262">
        <v>742.7</v>
      </c>
      <c r="Y262">
        <v>718.3</v>
      </c>
      <c r="Z262">
        <v>743.8</v>
      </c>
      <c r="AA262">
        <v>720</v>
      </c>
      <c r="AB262">
        <v>743.8</v>
      </c>
      <c r="AC262" s="157">
        <v>744</v>
      </c>
      <c r="AD262">
        <v>671.7</v>
      </c>
      <c r="AE262" s="234">
        <v>740.90280000000007</v>
      </c>
    </row>
    <row r="263" spans="1:31" x14ac:dyDescent="0.25">
      <c r="A263" t="s">
        <v>8</v>
      </c>
      <c r="B263">
        <v>1</v>
      </c>
      <c r="C263">
        <v>253</v>
      </c>
      <c r="D263">
        <v>740.9</v>
      </c>
      <c r="E263">
        <v>742.2</v>
      </c>
      <c r="F263" s="6">
        <v>696</v>
      </c>
      <c r="G263">
        <v>710.3</v>
      </c>
      <c r="H263">
        <v>710</v>
      </c>
      <c r="I263" s="6">
        <v>737.7</v>
      </c>
      <c r="J263" s="6">
        <v>720</v>
      </c>
      <c r="K263" s="6">
        <v>743.4</v>
      </c>
      <c r="L263" s="83">
        <v>740.5</v>
      </c>
      <c r="M263" s="6">
        <v>718.2</v>
      </c>
      <c r="N263">
        <v>740.8</v>
      </c>
      <c r="O263" s="6">
        <v>718.6</v>
      </c>
      <c r="P263" s="131">
        <v>743.9</v>
      </c>
      <c r="Q263">
        <v>743.7</v>
      </c>
      <c r="R263">
        <v>666.6</v>
      </c>
      <c r="S263">
        <v>743.3</v>
      </c>
      <c r="T263">
        <v>716.7</v>
      </c>
      <c r="U263">
        <v>743.7</v>
      </c>
      <c r="V263" s="157">
        <v>709.5</v>
      </c>
      <c r="W263">
        <v>736.7</v>
      </c>
      <c r="X263">
        <v>740.2</v>
      </c>
      <c r="Y263">
        <v>717.6</v>
      </c>
      <c r="Z263">
        <v>43.7</v>
      </c>
      <c r="AA263" s="174">
        <v>720</v>
      </c>
      <c r="AB263">
        <v>437.1</v>
      </c>
      <c r="AC263" s="157">
        <v>744</v>
      </c>
      <c r="AD263">
        <v>671.7</v>
      </c>
      <c r="AE263" s="234">
        <v>741.14080000000001</v>
      </c>
    </row>
    <row r="264" spans="1:31" x14ac:dyDescent="0.25">
      <c r="A264" t="s">
        <v>8</v>
      </c>
      <c r="B264">
        <v>1</v>
      </c>
      <c r="C264">
        <v>254</v>
      </c>
      <c r="D264">
        <v>718.2</v>
      </c>
      <c r="E264">
        <v>729.5</v>
      </c>
      <c r="F264" s="6">
        <v>696</v>
      </c>
      <c r="G264">
        <v>710.9</v>
      </c>
      <c r="H264">
        <v>701</v>
      </c>
      <c r="I264" s="6">
        <v>743.8</v>
      </c>
      <c r="J264" s="6">
        <v>720</v>
      </c>
      <c r="K264" s="6">
        <v>743.5</v>
      </c>
      <c r="L264" s="83">
        <v>740.4</v>
      </c>
      <c r="M264" s="6">
        <v>716.1</v>
      </c>
      <c r="N264">
        <v>740.9</v>
      </c>
      <c r="O264" s="6">
        <v>718.6</v>
      </c>
      <c r="P264" s="131">
        <v>744</v>
      </c>
      <c r="Q264">
        <v>743.5</v>
      </c>
      <c r="R264">
        <v>670.8</v>
      </c>
      <c r="S264">
        <v>741.8</v>
      </c>
      <c r="T264">
        <v>714.9</v>
      </c>
      <c r="U264">
        <v>743.1</v>
      </c>
      <c r="V264" s="157">
        <v>713</v>
      </c>
      <c r="W264">
        <v>739.3</v>
      </c>
      <c r="X264">
        <v>740.7</v>
      </c>
      <c r="Y264">
        <v>642.5</v>
      </c>
      <c r="Z264">
        <v>743.3</v>
      </c>
      <c r="AA264">
        <v>719.9</v>
      </c>
      <c r="AB264">
        <v>743.8</v>
      </c>
      <c r="AC264" s="157">
        <v>744</v>
      </c>
      <c r="AD264">
        <v>671.6</v>
      </c>
      <c r="AE264" s="234">
        <v>715.44389999999999</v>
      </c>
    </row>
    <row r="265" spans="1:31" x14ac:dyDescent="0.25">
      <c r="A265" t="s">
        <v>8</v>
      </c>
      <c r="B265">
        <v>1</v>
      </c>
      <c r="C265">
        <v>255</v>
      </c>
      <c r="D265">
        <v>741.1</v>
      </c>
      <c r="E265">
        <v>742.6</v>
      </c>
      <c r="F265" s="6">
        <v>696</v>
      </c>
      <c r="G265">
        <v>714.3</v>
      </c>
      <c r="H265">
        <v>710</v>
      </c>
      <c r="I265" s="6">
        <v>743.8</v>
      </c>
      <c r="J265" s="6">
        <v>719.5</v>
      </c>
      <c r="K265" s="6">
        <v>743.1</v>
      </c>
      <c r="L265" s="83">
        <v>740.3</v>
      </c>
      <c r="M265" s="6">
        <v>717.5</v>
      </c>
      <c r="N265">
        <v>740.3</v>
      </c>
      <c r="O265" s="6">
        <v>718.6</v>
      </c>
      <c r="P265" s="131">
        <v>737.4</v>
      </c>
      <c r="Q265">
        <v>724.1</v>
      </c>
      <c r="R265">
        <v>642.70000000000005</v>
      </c>
      <c r="S265">
        <v>728.2</v>
      </c>
      <c r="T265">
        <v>688.9</v>
      </c>
      <c r="U265">
        <v>715.3</v>
      </c>
      <c r="V265" s="157">
        <v>692.2</v>
      </c>
      <c r="W265">
        <v>736.9</v>
      </c>
      <c r="X265">
        <v>742.1</v>
      </c>
      <c r="Y265">
        <v>713.9</v>
      </c>
      <c r="Z265">
        <v>680.7</v>
      </c>
      <c r="AA265">
        <v>709.9</v>
      </c>
      <c r="AB265">
        <v>742.5</v>
      </c>
      <c r="AC265" s="157">
        <v>744</v>
      </c>
      <c r="AD265">
        <v>671.6</v>
      </c>
      <c r="AE265" s="234">
        <v>739.33030000000008</v>
      </c>
    </row>
    <row r="266" spans="1:31" x14ac:dyDescent="0.25">
      <c r="A266" t="s">
        <v>8</v>
      </c>
      <c r="B266">
        <v>1</v>
      </c>
      <c r="C266">
        <v>256</v>
      </c>
      <c r="D266">
        <v>740.9</v>
      </c>
      <c r="E266">
        <v>744</v>
      </c>
      <c r="F266" s="6">
        <v>695</v>
      </c>
      <c r="G266">
        <v>711</v>
      </c>
      <c r="H266">
        <v>689</v>
      </c>
      <c r="I266" s="6">
        <v>743.8</v>
      </c>
      <c r="J266" s="6">
        <v>719.9</v>
      </c>
      <c r="K266" s="6">
        <v>743.1</v>
      </c>
      <c r="L266" s="83">
        <v>740.4</v>
      </c>
      <c r="M266" s="6">
        <v>718.5</v>
      </c>
      <c r="N266">
        <v>742.4</v>
      </c>
      <c r="O266" s="6">
        <v>713.8</v>
      </c>
      <c r="P266" s="131">
        <v>743.8</v>
      </c>
      <c r="Q266">
        <v>743.6</v>
      </c>
      <c r="R266">
        <v>670.3</v>
      </c>
      <c r="S266">
        <v>743.3</v>
      </c>
      <c r="T266">
        <v>716.8</v>
      </c>
      <c r="U266">
        <v>743.7</v>
      </c>
      <c r="V266" s="157">
        <v>719.4</v>
      </c>
      <c r="W266">
        <v>739.4</v>
      </c>
      <c r="X266">
        <v>742.7</v>
      </c>
      <c r="Y266">
        <v>718.2</v>
      </c>
      <c r="Z266">
        <v>743.8</v>
      </c>
      <c r="AA266">
        <v>720</v>
      </c>
      <c r="AB266">
        <v>743.7</v>
      </c>
      <c r="AC266" s="157">
        <v>744</v>
      </c>
      <c r="AD266">
        <v>667.3</v>
      </c>
      <c r="AE266" s="234">
        <v>741.34190000000001</v>
      </c>
    </row>
    <row r="267" spans="1:31" x14ac:dyDescent="0.25">
      <c r="A267" t="s">
        <v>8</v>
      </c>
      <c r="B267">
        <v>1</v>
      </c>
      <c r="C267">
        <v>257</v>
      </c>
      <c r="D267">
        <v>740.9</v>
      </c>
      <c r="E267">
        <v>743.9</v>
      </c>
      <c r="F267" s="6">
        <v>695.2</v>
      </c>
      <c r="G267">
        <v>710.7</v>
      </c>
      <c r="H267">
        <v>679</v>
      </c>
      <c r="I267" s="6">
        <v>743.8</v>
      </c>
      <c r="J267" s="6">
        <v>720</v>
      </c>
      <c r="K267" s="6">
        <v>743.1</v>
      </c>
      <c r="L267" s="83">
        <v>740.7</v>
      </c>
      <c r="M267" s="6">
        <v>718.5</v>
      </c>
      <c r="N267">
        <v>742.6</v>
      </c>
      <c r="O267" s="6">
        <v>718.5</v>
      </c>
      <c r="P267" s="131">
        <v>743.8</v>
      </c>
      <c r="Q267">
        <v>743.6</v>
      </c>
      <c r="R267">
        <v>670.7</v>
      </c>
      <c r="S267">
        <v>743.3</v>
      </c>
      <c r="T267">
        <v>716.8</v>
      </c>
      <c r="U267">
        <v>742.9</v>
      </c>
      <c r="V267" s="157">
        <v>718.8</v>
      </c>
      <c r="W267">
        <v>739.4</v>
      </c>
      <c r="X267">
        <v>743.2</v>
      </c>
      <c r="Y267">
        <v>717.2</v>
      </c>
      <c r="Z267">
        <v>719.1</v>
      </c>
      <c r="AA267">
        <v>720</v>
      </c>
      <c r="AB267">
        <v>743.7</v>
      </c>
      <c r="AC267" s="157">
        <v>744</v>
      </c>
      <c r="AD267">
        <v>670.8</v>
      </c>
      <c r="AE267" s="234">
        <v>741.23779999999999</v>
      </c>
    </row>
    <row r="268" spans="1:31" x14ac:dyDescent="0.25">
      <c r="A268" t="s">
        <v>8</v>
      </c>
      <c r="B268">
        <v>1</v>
      </c>
      <c r="C268">
        <v>258</v>
      </c>
      <c r="D268">
        <v>741</v>
      </c>
      <c r="E268">
        <v>743.4</v>
      </c>
      <c r="F268" s="6">
        <v>695.9</v>
      </c>
      <c r="G268">
        <v>689.7</v>
      </c>
      <c r="H268">
        <v>689</v>
      </c>
      <c r="I268" s="6">
        <v>743.8</v>
      </c>
      <c r="J268" s="6">
        <v>719.9</v>
      </c>
      <c r="K268" s="6">
        <v>743.4</v>
      </c>
      <c r="L268" s="83">
        <v>739.2</v>
      </c>
      <c r="M268" s="6">
        <v>718.5</v>
      </c>
      <c r="N268">
        <v>742.5</v>
      </c>
      <c r="O268" s="6">
        <v>718.6</v>
      </c>
      <c r="P268" s="131">
        <v>743.6</v>
      </c>
      <c r="Q268">
        <v>743.8</v>
      </c>
      <c r="R268">
        <v>669.6</v>
      </c>
      <c r="S268">
        <v>743</v>
      </c>
      <c r="T268">
        <v>716.9</v>
      </c>
      <c r="U268">
        <v>742.1</v>
      </c>
      <c r="V268" s="157">
        <v>717.4</v>
      </c>
      <c r="W268">
        <v>739.4</v>
      </c>
      <c r="X268">
        <v>742.8</v>
      </c>
      <c r="Y268">
        <v>718.2</v>
      </c>
      <c r="Z268">
        <v>743.7</v>
      </c>
      <c r="AA268">
        <v>719.8</v>
      </c>
      <c r="AB268">
        <v>743.7</v>
      </c>
      <c r="AC268" s="157">
        <v>744</v>
      </c>
      <c r="AD268">
        <v>671.4</v>
      </c>
      <c r="AE268" s="234">
        <v>741.69140000000004</v>
      </c>
    </row>
    <row r="269" spans="1:31" x14ac:dyDescent="0.25">
      <c r="A269" t="s">
        <v>8</v>
      </c>
      <c r="B269">
        <v>1</v>
      </c>
      <c r="C269">
        <v>259</v>
      </c>
      <c r="D269">
        <v>737.5</v>
      </c>
      <c r="E269">
        <v>744</v>
      </c>
      <c r="F269" s="6">
        <v>694.4</v>
      </c>
      <c r="G269">
        <v>710.3</v>
      </c>
      <c r="H269">
        <v>688</v>
      </c>
      <c r="I269" s="6">
        <v>743.8</v>
      </c>
      <c r="J269" s="6">
        <v>719.9</v>
      </c>
      <c r="K269" s="6">
        <v>737</v>
      </c>
      <c r="L269" s="83">
        <v>740.2</v>
      </c>
      <c r="M269" s="6">
        <v>718.5</v>
      </c>
      <c r="N269">
        <v>742.6</v>
      </c>
      <c r="O269" s="6">
        <v>718.4</v>
      </c>
      <c r="P269" s="131">
        <v>743.9</v>
      </c>
      <c r="Q269">
        <v>743.6</v>
      </c>
      <c r="R269">
        <v>671.4</v>
      </c>
      <c r="S269">
        <v>743.3</v>
      </c>
      <c r="T269">
        <v>716.8</v>
      </c>
      <c r="U269">
        <v>743.8</v>
      </c>
      <c r="V269" s="157">
        <v>719.5</v>
      </c>
      <c r="W269">
        <v>739.4</v>
      </c>
      <c r="X269">
        <v>743.2</v>
      </c>
      <c r="Y269">
        <v>718.2</v>
      </c>
      <c r="Z269">
        <v>739.8</v>
      </c>
      <c r="AA269">
        <v>719.9</v>
      </c>
      <c r="AB269">
        <v>743.6</v>
      </c>
      <c r="AC269" s="157">
        <v>743.2</v>
      </c>
      <c r="AD269">
        <v>670.3</v>
      </c>
      <c r="AE269" s="234">
        <v>740.78060000000005</v>
      </c>
    </row>
    <row r="271" spans="1:31" x14ac:dyDescent="0.25">
      <c r="A271" t="s">
        <v>8</v>
      </c>
      <c r="B271" t="s">
        <v>25</v>
      </c>
      <c r="C271" t="s">
        <v>26</v>
      </c>
      <c r="D271" s="4">
        <f>SUM(D118:D269)-D273</f>
        <v>110248.80000000008</v>
      </c>
      <c r="E271" s="4">
        <f>SUM(E118:E269)-E273</f>
        <v>110233.29999999992</v>
      </c>
      <c r="F271" s="4">
        <f t="shared" ref="F271:P271" si="0">SUM(F118:F269)-F273</f>
        <v>103414.9</v>
      </c>
      <c r="G271" s="4">
        <f t="shared" si="0"/>
        <v>102757.19999999995</v>
      </c>
      <c r="H271" s="4">
        <f t="shared" si="0"/>
        <v>98083.5</v>
      </c>
      <c r="I271" s="4">
        <f t="shared" si="0"/>
        <v>108949.70000000007</v>
      </c>
      <c r="J271" s="4">
        <f t="shared" si="0"/>
        <v>105727.69999999997</v>
      </c>
      <c r="K271" s="4">
        <f t="shared" si="0"/>
        <v>109173.60000099998</v>
      </c>
      <c r="L271" s="4">
        <f t="shared" si="0"/>
        <v>109123.19999999998</v>
      </c>
      <c r="M271" s="4">
        <f t="shared" si="0"/>
        <v>107037.39999999997</v>
      </c>
      <c r="N271" s="4">
        <f t="shared" si="0"/>
        <v>110261.10000000003</v>
      </c>
      <c r="O271" s="4">
        <f t="shared" si="0"/>
        <v>106668.89999999998</v>
      </c>
      <c r="P271" s="4">
        <f t="shared" si="0"/>
        <v>108192.80009999995</v>
      </c>
      <c r="Q271" s="4">
        <f t="shared" ref="Q271:V271" si="1">SUM(Q118:Q269)-Q273</f>
        <v>108035.10000010001</v>
      </c>
      <c r="R271" s="4">
        <f t="shared" si="1"/>
        <v>99492.9</v>
      </c>
      <c r="S271" s="4">
        <f t="shared" si="1"/>
        <v>110769.90000000007</v>
      </c>
      <c r="T271" s="4">
        <f t="shared" si="1"/>
        <v>106308.69999999997</v>
      </c>
      <c r="U271" s="4">
        <f t="shared" si="1"/>
        <v>110294.70000000003</v>
      </c>
      <c r="V271" s="4">
        <f t="shared" si="1"/>
        <v>106378.79999999993</v>
      </c>
      <c r="W271" s="4">
        <f t="shared" ref="W271:AB271" si="2">SUM(W118:W269)-W273</f>
        <v>110291.40010000003</v>
      </c>
      <c r="X271" s="4">
        <f t="shared" si="2"/>
        <v>110095.29999999993</v>
      </c>
      <c r="Y271" s="4">
        <f t="shared" si="2"/>
        <v>105063.90000010007</v>
      </c>
      <c r="Z271" s="4">
        <f t="shared" si="2"/>
        <v>108266.20000009998</v>
      </c>
      <c r="AA271" s="4">
        <f t="shared" si="2"/>
        <v>107211.70000000004</v>
      </c>
      <c r="AB271" s="4">
        <f t="shared" si="2"/>
        <v>110153.19999999997</v>
      </c>
      <c r="AC271" s="157">
        <f>SUM(AC118:AC269)-AC273</f>
        <v>111290.09999999995</v>
      </c>
      <c r="AD271" s="157">
        <f>SUM(AD118:AD269)-AD273</f>
        <v>100383.59999999996</v>
      </c>
      <c r="AE271" s="157">
        <f>SUM(AE118:AE269)-AE273</f>
        <v>110355.51800000003</v>
      </c>
    </row>
    <row r="272" spans="1:31" x14ac:dyDescent="0.25">
      <c r="A272" t="s">
        <v>1</v>
      </c>
      <c r="B272" t="s">
        <v>25</v>
      </c>
      <c r="C272" t="s">
        <v>26</v>
      </c>
      <c r="D272" s="4">
        <f>SUM(D11:D117)</f>
        <v>79269.500000000058</v>
      </c>
      <c r="E272" s="4">
        <f>SUM(E11:E117)</f>
        <v>79341.999999999985</v>
      </c>
      <c r="F272" s="4">
        <f t="shared" ref="F272:P272" si="3">SUM(F11:F117)</f>
        <v>72565.2</v>
      </c>
      <c r="G272" s="4">
        <f t="shared" si="3"/>
        <v>78749.900000000009</v>
      </c>
      <c r="H272" s="4">
        <f t="shared" si="3"/>
        <v>76394.800000000047</v>
      </c>
      <c r="I272" s="4">
        <f t="shared" si="3"/>
        <v>79124.699999999968</v>
      </c>
      <c r="J272" s="4">
        <f t="shared" si="3"/>
        <v>76114.799999999988</v>
      </c>
      <c r="K272" s="4">
        <f t="shared" si="3"/>
        <v>76738.600000000049</v>
      </c>
      <c r="L272" s="4">
        <f t="shared" si="3"/>
        <v>78632.599999999933</v>
      </c>
      <c r="M272" s="4">
        <f t="shared" si="3"/>
        <v>76757.099999999977</v>
      </c>
      <c r="N272" s="4">
        <f t="shared" si="3"/>
        <v>78697.200000000055</v>
      </c>
      <c r="O272" s="4">
        <f t="shared" si="3"/>
        <v>76183</v>
      </c>
      <c r="P272" s="4">
        <f t="shared" si="3"/>
        <v>79103.7</v>
      </c>
      <c r="Q272" s="4">
        <f t="shared" ref="Q272:V272" si="4">SUM(Q11:Q117)</f>
        <v>77404.399999999965</v>
      </c>
      <c r="R272" s="4">
        <f t="shared" si="4"/>
        <v>69347.599999999991</v>
      </c>
      <c r="S272" s="4">
        <f t="shared" si="4"/>
        <v>78773.500000000029</v>
      </c>
      <c r="T272" s="4">
        <f t="shared" si="4"/>
        <v>76004.600000000006</v>
      </c>
      <c r="U272" s="4">
        <f t="shared" si="4"/>
        <v>78805.799999999988</v>
      </c>
      <c r="V272" s="4">
        <f t="shared" si="4"/>
        <v>76151.199999999968</v>
      </c>
      <c r="W272" s="4">
        <f t="shared" ref="W272:AB272" si="5">SUM(W11:W117)</f>
        <v>78540.199999999924</v>
      </c>
      <c r="X272" s="4">
        <f t="shared" si="5"/>
        <v>78827.999999999985</v>
      </c>
      <c r="Y272" s="4">
        <f t="shared" si="5"/>
        <v>75843.600000000049</v>
      </c>
      <c r="Z272" s="4">
        <f t="shared" si="5"/>
        <v>77578.700000099998</v>
      </c>
      <c r="AA272" s="4">
        <f t="shared" si="5"/>
        <v>76523.900000000023</v>
      </c>
      <c r="AB272" s="4">
        <f t="shared" si="5"/>
        <v>79154.800000000032</v>
      </c>
      <c r="AC272" s="157">
        <f>SUM(AC11:AC117)</f>
        <v>78727.8</v>
      </c>
      <c r="AD272" s="157">
        <f>SUM(AD11:AD117)</f>
        <v>70848.950000000012</v>
      </c>
      <c r="AE272" s="157">
        <f>SUM(AE11:AE117)</f>
        <v>77668.775983333326</v>
      </c>
    </row>
    <row r="273" spans="1:31" x14ac:dyDescent="0.25">
      <c r="A273" t="s">
        <v>10</v>
      </c>
      <c r="B273" t="s">
        <v>25</v>
      </c>
      <c r="C273" t="s">
        <v>26</v>
      </c>
      <c r="D273" s="4">
        <f>SUM(D220:D221)</f>
        <v>1482.7</v>
      </c>
      <c r="E273" s="4">
        <f>SUM(E220:E221)</f>
        <v>1487.9</v>
      </c>
      <c r="F273" s="4">
        <f t="shared" ref="F273:P273" si="6">SUM(F220:F221)</f>
        <v>1391</v>
      </c>
      <c r="G273" s="4">
        <f t="shared" si="6"/>
        <v>1359</v>
      </c>
      <c r="H273" s="4">
        <f t="shared" si="6"/>
        <v>1429.1</v>
      </c>
      <c r="I273" s="4">
        <f t="shared" si="6"/>
        <v>1485.6</v>
      </c>
      <c r="J273" s="4">
        <f t="shared" si="6"/>
        <v>1439.1</v>
      </c>
      <c r="K273" s="4">
        <f t="shared" si="6"/>
        <v>1486.8</v>
      </c>
      <c r="L273" s="4">
        <f t="shared" si="6"/>
        <v>1482.6</v>
      </c>
      <c r="M273" s="4">
        <f t="shared" si="6"/>
        <v>1438.8</v>
      </c>
      <c r="N273" s="4">
        <f t="shared" si="6"/>
        <v>1481.9</v>
      </c>
      <c r="O273" s="4">
        <f t="shared" si="6"/>
        <v>1439.8</v>
      </c>
      <c r="P273" s="4">
        <f t="shared" si="6"/>
        <v>1425.7</v>
      </c>
      <c r="Q273" s="4">
        <f t="shared" ref="Q273:V273" si="7">SUM(Q220:Q221)</f>
        <v>1486.3</v>
      </c>
      <c r="R273" s="4">
        <f t="shared" si="7"/>
        <v>1323.5</v>
      </c>
      <c r="S273" s="4">
        <f t="shared" si="7"/>
        <v>1486.6</v>
      </c>
      <c r="T273" s="4">
        <f t="shared" si="7"/>
        <v>1423.4</v>
      </c>
      <c r="U273" s="4">
        <f t="shared" si="7"/>
        <v>1458</v>
      </c>
      <c r="V273" s="4">
        <f t="shared" si="7"/>
        <v>1397.6999999999998</v>
      </c>
      <c r="W273" s="4">
        <f t="shared" ref="W273:AB273" si="8">SUM(W220:W221)</f>
        <v>1474.5</v>
      </c>
      <c r="X273" s="4">
        <f t="shared" si="8"/>
        <v>1465.3</v>
      </c>
      <c r="Y273" s="4">
        <f t="shared" si="8"/>
        <v>1387.9</v>
      </c>
      <c r="Z273" s="4">
        <f t="shared" si="8"/>
        <v>1469.1999999999998</v>
      </c>
      <c r="AA273" s="4">
        <f t="shared" si="8"/>
        <v>1438.1999999999998</v>
      </c>
      <c r="AB273" s="4">
        <f t="shared" si="8"/>
        <v>1475.9</v>
      </c>
      <c r="AC273" s="157">
        <f>SUM(AC220:AC221)</f>
        <v>1487.9</v>
      </c>
      <c r="AD273" s="157">
        <f>SUM(AD220:AD221)</f>
        <v>1321.1</v>
      </c>
      <c r="AE273" s="157">
        <f>SUM(AE220:AE221)</f>
        <v>1484.2755999999999</v>
      </c>
    </row>
    <row r="279" spans="1:31" x14ac:dyDescent="0.25">
      <c r="M279" s="10"/>
    </row>
    <row r="282" spans="1:31" x14ac:dyDescent="0.25">
      <c r="M282" s="10"/>
    </row>
  </sheetData>
  <mergeCells count="1">
    <mergeCell ref="A5:C5"/>
  </mergeCells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O35"/>
  <sheetViews>
    <sheetView topLeftCell="A3" workbookViewId="0">
      <selection activeCell="D31" sqref="D31"/>
    </sheetView>
  </sheetViews>
  <sheetFormatPr defaultRowHeight="13.2" x14ac:dyDescent="0.25"/>
  <cols>
    <col min="1" max="1" width="29.6640625" customWidth="1"/>
  </cols>
  <sheetData>
    <row r="1" spans="1:15" x14ac:dyDescent="0.25">
      <c r="A1" s="115" t="s">
        <v>126</v>
      </c>
    </row>
    <row r="2" spans="1:15" x14ac:dyDescent="0.25">
      <c r="A2" t="s">
        <v>120</v>
      </c>
    </row>
    <row r="3" spans="1:15" x14ac:dyDescent="0.25">
      <c r="A3" t="s">
        <v>127</v>
      </c>
    </row>
    <row r="5" spans="1:15" s="29" customFormat="1" x14ac:dyDescent="0.25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128</v>
      </c>
    </row>
    <row r="6" spans="1:15" s="29" customFormat="1" x14ac:dyDescent="0.25">
      <c r="A6" s="26"/>
      <c r="B6" s="116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O6" s="26"/>
    </row>
    <row r="7" spans="1:15" x14ac:dyDescent="0.25">
      <c r="A7" s="117" t="s">
        <v>123</v>
      </c>
    </row>
    <row r="8" spans="1:15" s="118" customFormat="1" x14ac:dyDescent="0.25">
      <c r="A8" s="124">
        <v>302</v>
      </c>
      <c r="B8" s="118">
        <v>8.1</v>
      </c>
      <c r="C8" s="118">
        <v>8.42</v>
      </c>
      <c r="D8" s="118">
        <v>7.39</v>
      </c>
      <c r="E8" s="118">
        <v>8.51</v>
      </c>
      <c r="F8" s="118">
        <v>8.2799999999999994</v>
      </c>
      <c r="G8" s="118">
        <v>8.01</v>
      </c>
      <c r="H8" s="118">
        <v>5.93</v>
      </c>
      <c r="I8" s="118">
        <v>6.31</v>
      </c>
      <c r="J8" s="118">
        <v>7.7</v>
      </c>
      <c r="K8" s="118">
        <v>7.68</v>
      </c>
      <c r="L8" s="118">
        <v>8.26</v>
      </c>
      <c r="M8" s="118">
        <v>7.93</v>
      </c>
      <c r="O8" s="119">
        <f>AVERAGE(B8:M8)</f>
        <v>7.7100000000000009</v>
      </c>
    </row>
    <row r="9" spans="1:15" s="118" customFormat="1" x14ac:dyDescent="0.25">
      <c r="A9" s="124">
        <v>304</v>
      </c>
      <c r="B9" s="118">
        <v>7.91</v>
      </c>
      <c r="C9" s="118">
        <v>8.11</v>
      </c>
      <c r="D9" s="118">
        <v>7.17</v>
      </c>
      <c r="E9" s="118">
        <v>8.2899999999999991</v>
      </c>
      <c r="F9" s="118">
        <v>7.85</v>
      </c>
      <c r="G9" s="118">
        <v>7.52</v>
      </c>
      <c r="H9" s="118">
        <v>5.67</v>
      </c>
      <c r="I9" s="118">
        <v>6.12</v>
      </c>
      <c r="J9" s="118">
        <v>7.27</v>
      </c>
      <c r="K9" s="118">
        <v>7.08</v>
      </c>
      <c r="L9" s="118">
        <v>8.2200000000000006</v>
      </c>
      <c r="M9" s="118">
        <v>7.76</v>
      </c>
      <c r="O9" s="119">
        <f>AVERAGE(B9:M9)</f>
        <v>7.4141666666666666</v>
      </c>
    </row>
    <row r="10" spans="1:15" s="118" customFormat="1" ht="13.8" thickBot="1" x14ac:dyDescent="0.3">
      <c r="B10" s="125"/>
      <c r="C10" s="125"/>
      <c r="D10" s="125"/>
      <c r="E10" s="125"/>
      <c r="F10" s="125"/>
      <c r="G10" s="125"/>
      <c r="H10" s="125"/>
      <c r="I10" s="125"/>
      <c r="J10" s="125"/>
      <c r="K10" s="125"/>
      <c r="L10" s="125"/>
      <c r="M10" s="125"/>
      <c r="N10" s="125"/>
      <c r="O10" s="126"/>
    </row>
    <row r="11" spans="1:15" s="118" customFormat="1" ht="13.8" thickTop="1" x14ac:dyDescent="0.25">
      <c r="A11" s="127" t="s">
        <v>124</v>
      </c>
      <c r="B11" s="119">
        <f t="shared" ref="B11:H11" si="0">AVERAGE(B8:B9)</f>
        <v>8.004999999999999</v>
      </c>
      <c r="C11" s="119">
        <f t="shared" si="0"/>
        <v>8.2650000000000006</v>
      </c>
      <c r="D11" s="119">
        <f t="shared" si="0"/>
        <v>7.2799999999999994</v>
      </c>
      <c r="E11" s="119">
        <f t="shared" si="0"/>
        <v>8.3999999999999986</v>
      </c>
      <c r="F11" s="119">
        <f t="shared" si="0"/>
        <v>8.0649999999999995</v>
      </c>
      <c r="G11" s="119">
        <f t="shared" si="0"/>
        <v>7.7649999999999997</v>
      </c>
      <c r="H11" s="119">
        <f t="shared" si="0"/>
        <v>5.8</v>
      </c>
      <c r="I11" s="119">
        <v>6.12</v>
      </c>
      <c r="J11" s="119">
        <v>7.27</v>
      </c>
      <c r="K11" s="119">
        <v>7.08</v>
      </c>
      <c r="L11" s="119">
        <f>AVERAGE(L8:L9)</f>
        <v>8.24</v>
      </c>
      <c r="M11" s="119">
        <f>AVERAGE(M8:M9)</f>
        <v>7.8449999999999998</v>
      </c>
      <c r="O11" s="119">
        <f>AVERAGE(B11:M11)</f>
        <v>7.5112499999999978</v>
      </c>
    </row>
    <row r="12" spans="1:15" s="118" customFormat="1" x14ac:dyDescent="0.25">
      <c r="B12" s="119"/>
      <c r="C12" s="119"/>
      <c r="D12" s="119"/>
      <c r="E12" s="119"/>
      <c r="F12" s="119"/>
      <c r="G12" s="119"/>
      <c r="H12" s="119"/>
      <c r="I12" s="119"/>
      <c r="J12" s="119"/>
      <c r="K12" s="119"/>
      <c r="L12" s="119"/>
      <c r="M12" s="119"/>
      <c r="N12" s="119"/>
      <c r="O12" s="119"/>
    </row>
    <row r="13" spans="1:15" x14ac:dyDescent="0.25">
      <c r="A13" s="87" t="s">
        <v>132</v>
      </c>
    </row>
    <row r="14" spans="1:15" x14ac:dyDescent="0.25">
      <c r="A14" t="s">
        <v>133</v>
      </c>
    </row>
    <row r="16" spans="1:15" x14ac:dyDescent="0.25">
      <c r="A16" t="s">
        <v>88</v>
      </c>
      <c r="B16" s="116">
        <v>36922</v>
      </c>
      <c r="C16" s="116">
        <v>36950</v>
      </c>
      <c r="D16" s="116">
        <v>36981</v>
      </c>
      <c r="E16" s="116">
        <v>37011</v>
      </c>
      <c r="F16" s="116">
        <v>37042</v>
      </c>
      <c r="G16" s="116">
        <v>37072</v>
      </c>
      <c r="H16" s="116">
        <v>37103</v>
      </c>
      <c r="I16" s="116">
        <v>37134</v>
      </c>
      <c r="J16" s="116">
        <v>37164</v>
      </c>
      <c r="K16" s="116">
        <v>37195</v>
      </c>
      <c r="L16" s="116">
        <v>37225</v>
      </c>
      <c r="M16" s="116">
        <v>37256</v>
      </c>
      <c r="O16" s="26" t="s">
        <v>128</v>
      </c>
    </row>
    <row r="17" spans="1:15" x14ac:dyDescent="0.25">
      <c r="O17" s="26"/>
    </row>
    <row r="18" spans="1:15" x14ac:dyDescent="0.25">
      <c r="A18" s="117" t="s">
        <v>123</v>
      </c>
    </row>
    <row r="19" spans="1:15" x14ac:dyDescent="0.25">
      <c r="A19" s="26">
        <v>302</v>
      </c>
      <c r="B19" s="29">
        <v>7.95</v>
      </c>
      <c r="C19" s="29">
        <v>7.95</v>
      </c>
      <c r="D19">
        <v>7.21</v>
      </c>
      <c r="E19">
        <v>9.26</v>
      </c>
      <c r="F19">
        <v>8.0399999999999991</v>
      </c>
      <c r="G19">
        <v>7.43</v>
      </c>
      <c r="H19">
        <v>6.17</v>
      </c>
      <c r="I19">
        <v>6.27</v>
      </c>
      <c r="J19">
        <v>6.41</v>
      </c>
      <c r="K19">
        <v>8.5</v>
      </c>
      <c r="L19">
        <v>8.15</v>
      </c>
      <c r="M19">
        <v>8.4700000000000006</v>
      </c>
      <c r="O19" s="119">
        <f>AVERAGE(B19:M19)</f>
        <v>7.6508333333333338</v>
      </c>
    </row>
    <row r="20" spans="1:15" x14ac:dyDescent="0.25">
      <c r="A20" s="26">
        <v>304</v>
      </c>
      <c r="B20" s="29">
        <v>8.0500000000000007</v>
      </c>
      <c r="C20" s="29">
        <v>7.92</v>
      </c>
      <c r="D20">
        <v>7.26</v>
      </c>
      <c r="E20">
        <v>9.16</v>
      </c>
      <c r="F20">
        <v>7.74</v>
      </c>
      <c r="G20">
        <v>7.33</v>
      </c>
      <c r="H20">
        <v>5.76</v>
      </c>
      <c r="I20">
        <v>5.92</v>
      </c>
      <c r="J20">
        <v>6.05</v>
      </c>
      <c r="K20">
        <v>7.92</v>
      </c>
      <c r="L20">
        <v>7.89</v>
      </c>
      <c r="M20">
        <v>8.48</v>
      </c>
      <c r="O20" s="119">
        <f>AVERAGE(B20:M20)</f>
        <v>7.456666666666667</v>
      </c>
    </row>
    <row r="21" spans="1:15" ht="13.8" thickBot="1" x14ac:dyDescent="0.3">
      <c r="A21" s="26"/>
      <c r="B21" s="125"/>
      <c r="C21" s="125"/>
      <c r="D21" s="125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6"/>
    </row>
    <row r="22" spans="1:15" ht="13.8" thickTop="1" x14ac:dyDescent="0.25">
      <c r="A22" s="26" t="s">
        <v>124</v>
      </c>
      <c r="B22" s="119">
        <f>AVERAGE(B19:B20)</f>
        <v>8</v>
      </c>
      <c r="C22" s="119">
        <f>AVERAGE(C19:C20)</f>
        <v>7.9350000000000005</v>
      </c>
      <c r="D22" s="11">
        <v>7.23</v>
      </c>
      <c r="E22">
        <v>8.58</v>
      </c>
      <c r="F22" s="11">
        <v>7.71</v>
      </c>
      <c r="G22">
        <v>7.38</v>
      </c>
      <c r="H22">
        <v>5.61</v>
      </c>
      <c r="I22" s="157">
        <f>AVERAGE(I19:I20)</f>
        <v>6.0949999999999998</v>
      </c>
      <c r="J22" s="157">
        <f>AVERAGE(J19:J20)</f>
        <v>6.23</v>
      </c>
      <c r="K22">
        <f>AVERAGE(K19:K20)</f>
        <v>8.2100000000000009</v>
      </c>
      <c r="L22">
        <f>AVERAGE(L19:L20)</f>
        <v>8.02</v>
      </c>
      <c r="M22">
        <v>8.1199999999999992</v>
      </c>
      <c r="O22" s="119">
        <f>AVERAGE(B22:M22)</f>
        <v>7.4266666666666659</v>
      </c>
    </row>
    <row r="24" spans="1:15" x14ac:dyDescent="0.25">
      <c r="A24" t="s">
        <v>125</v>
      </c>
    </row>
    <row r="27" spans="1:15" x14ac:dyDescent="0.25">
      <c r="A27" t="s">
        <v>88</v>
      </c>
      <c r="B27" s="116">
        <v>37287</v>
      </c>
      <c r="C27" s="116">
        <v>37315</v>
      </c>
      <c r="D27" s="116">
        <v>37346</v>
      </c>
      <c r="E27" s="116">
        <v>37376</v>
      </c>
      <c r="F27" s="116">
        <v>37407</v>
      </c>
      <c r="G27" s="116">
        <v>37437</v>
      </c>
      <c r="H27" s="116">
        <v>37468</v>
      </c>
      <c r="I27" s="116">
        <v>37499</v>
      </c>
      <c r="J27" s="116">
        <v>37529</v>
      </c>
      <c r="K27" s="116">
        <v>37560</v>
      </c>
      <c r="L27" s="116">
        <v>37590</v>
      </c>
      <c r="M27" s="116">
        <v>37621</v>
      </c>
      <c r="O27" s="26" t="s">
        <v>128</v>
      </c>
    </row>
    <row r="28" spans="1:15" x14ac:dyDescent="0.25">
      <c r="O28" s="26"/>
    </row>
    <row r="29" spans="1:15" x14ac:dyDescent="0.25">
      <c r="A29" s="117" t="s">
        <v>123</v>
      </c>
    </row>
    <row r="30" spans="1:15" x14ac:dyDescent="0.25">
      <c r="A30" s="26">
        <v>302</v>
      </c>
      <c r="B30" s="29">
        <v>8.08</v>
      </c>
      <c r="C30" s="29">
        <v>9.32</v>
      </c>
      <c r="D30">
        <v>8.4600000000000009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O30" s="119"/>
    </row>
    <row r="31" spans="1:15" x14ac:dyDescent="0.25">
      <c r="A31" s="26">
        <v>304</v>
      </c>
      <c r="B31" s="29">
        <v>8.4499999999999993</v>
      </c>
      <c r="C31" s="29">
        <v>9.3800000000000008</v>
      </c>
      <c r="D31">
        <v>8.36</v>
      </c>
      <c r="O31" s="119"/>
    </row>
    <row r="32" spans="1:15" ht="13.8" thickBot="1" x14ac:dyDescent="0.3">
      <c r="A32" s="26"/>
      <c r="B32" s="125"/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6"/>
    </row>
    <row r="33" spans="1:15" ht="13.8" thickTop="1" x14ac:dyDescent="0.25">
      <c r="A33" s="26" t="s">
        <v>124</v>
      </c>
      <c r="B33" s="119">
        <f>AVERAGE(B30:B31)</f>
        <v>8.2650000000000006</v>
      </c>
      <c r="C33" s="119">
        <f>AVERAGE(C30:C31)</f>
        <v>9.3500000000000014</v>
      </c>
      <c r="D33" s="119">
        <f t="shared" ref="D33:M33" si="1">AVERAGE(D30:D31)</f>
        <v>8.41</v>
      </c>
      <c r="E33" s="119">
        <f t="shared" si="1"/>
        <v>0</v>
      </c>
      <c r="F33" s="119">
        <f t="shared" si="1"/>
        <v>0</v>
      </c>
      <c r="G33" s="119">
        <f t="shared" si="1"/>
        <v>0</v>
      </c>
      <c r="H33" s="119">
        <f t="shared" si="1"/>
        <v>0</v>
      </c>
      <c r="I33" s="119">
        <f t="shared" si="1"/>
        <v>0</v>
      </c>
      <c r="J33" s="119">
        <f t="shared" si="1"/>
        <v>0</v>
      </c>
      <c r="K33" s="119">
        <f t="shared" si="1"/>
        <v>0</v>
      </c>
      <c r="L33" s="119">
        <f t="shared" si="1"/>
        <v>0</v>
      </c>
      <c r="M33" s="119">
        <f t="shared" si="1"/>
        <v>0</v>
      </c>
      <c r="O33" s="119">
        <f>AVERAGE(B33:M33)</f>
        <v>2.1687500000000002</v>
      </c>
    </row>
    <row r="35" spans="1:15" x14ac:dyDescent="0.25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O35"/>
  <sheetViews>
    <sheetView topLeftCell="A5" workbookViewId="0">
      <selection activeCell="D30" sqref="D30"/>
    </sheetView>
  </sheetViews>
  <sheetFormatPr defaultRowHeight="13.2" x14ac:dyDescent="0.25"/>
  <cols>
    <col min="1" max="1" width="29.6640625" customWidth="1"/>
    <col min="15" max="15" width="9.6640625" customWidth="1"/>
  </cols>
  <sheetData>
    <row r="1" spans="1:15" x14ac:dyDescent="0.25">
      <c r="A1" s="115" t="s">
        <v>119</v>
      </c>
    </row>
    <row r="2" spans="1:15" x14ac:dyDescent="0.25">
      <c r="A2" t="s">
        <v>120</v>
      </c>
    </row>
    <row r="3" spans="1:15" x14ac:dyDescent="0.25">
      <c r="A3" t="s">
        <v>121</v>
      </c>
    </row>
    <row r="5" spans="1:15" s="29" customFormat="1" x14ac:dyDescent="0.25">
      <c r="A5" s="26" t="s">
        <v>88</v>
      </c>
      <c r="B5" s="116">
        <v>36556</v>
      </c>
      <c r="C5" s="116">
        <v>36585</v>
      </c>
      <c r="D5" s="116">
        <v>36616</v>
      </c>
      <c r="E5" s="116">
        <v>36646</v>
      </c>
      <c r="F5" s="116">
        <v>36677</v>
      </c>
      <c r="G5" s="116">
        <v>36707</v>
      </c>
      <c r="H5" s="116">
        <v>36738</v>
      </c>
      <c r="I5" s="116">
        <v>36769</v>
      </c>
      <c r="J5" s="116">
        <v>36799</v>
      </c>
      <c r="K5" s="116">
        <v>36830</v>
      </c>
      <c r="L5" s="116">
        <v>36860</v>
      </c>
      <c r="M5" s="116">
        <v>36891</v>
      </c>
      <c r="N5" s="116">
        <v>36526</v>
      </c>
      <c r="O5" s="26" t="s">
        <v>122</v>
      </c>
    </row>
    <row r="6" spans="1:15" s="29" customFormat="1" x14ac:dyDescent="0.25"/>
    <row r="7" spans="1:15" s="29" customFormat="1" x14ac:dyDescent="0.25">
      <c r="A7" s="117" t="s">
        <v>123</v>
      </c>
      <c r="O7" s="118"/>
    </row>
    <row r="8" spans="1:15" s="29" customFormat="1" x14ac:dyDescent="0.25">
      <c r="A8" s="29">
        <v>301</v>
      </c>
      <c r="B8" s="118">
        <v>8.27</v>
      </c>
      <c r="C8" s="118">
        <v>8.6300000000000008</v>
      </c>
      <c r="D8" s="118">
        <v>7.74</v>
      </c>
      <c r="E8" s="118">
        <v>8.83</v>
      </c>
      <c r="F8" s="118">
        <v>8.17</v>
      </c>
      <c r="G8" s="118">
        <v>7.93</v>
      </c>
      <c r="H8" s="118">
        <v>5.98</v>
      </c>
      <c r="I8" s="118">
        <v>6.54</v>
      </c>
      <c r="J8" s="118">
        <v>7.78</v>
      </c>
      <c r="K8" s="118">
        <v>7.77</v>
      </c>
      <c r="L8" s="118">
        <v>8.51</v>
      </c>
      <c r="M8" s="118">
        <v>8.11</v>
      </c>
      <c r="N8" s="118"/>
      <c r="O8" s="119">
        <f>AVERAGE(B8:M8)</f>
        <v>7.8549999999999995</v>
      </c>
    </row>
    <row r="9" spans="1:15" s="29" customFormat="1" x14ac:dyDescent="0.25">
      <c r="A9" s="29">
        <v>307</v>
      </c>
      <c r="B9" s="118">
        <v>8.16</v>
      </c>
      <c r="C9" s="118">
        <v>8.85</v>
      </c>
      <c r="D9" s="118">
        <v>7.9</v>
      </c>
      <c r="E9" s="118">
        <v>8.94</v>
      </c>
      <c r="F9" s="118">
        <v>8.39</v>
      </c>
      <c r="G9" s="118">
        <v>8.2200000000000006</v>
      </c>
      <c r="H9" s="118">
        <v>6.33</v>
      </c>
      <c r="I9" s="118">
        <v>6.95</v>
      </c>
      <c r="J9" s="118">
        <v>8.25</v>
      </c>
      <c r="K9" s="118">
        <v>8.16</v>
      </c>
      <c r="L9" s="118">
        <v>8.15</v>
      </c>
      <c r="M9" s="118">
        <v>8.23</v>
      </c>
      <c r="N9" s="118"/>
      <c r="O9" s="119">
        <f>AVERAGE(B9:M9)</f>
        <v>8.0441666666666674</v>
      </c>
    </row>
    <row r="10" spans="1:15" s="29" customFormat="1" ht="13.8" thickBot="1" x14ac:dyDescent="0.3">
      <c r="B10" s="120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0"/>
      <c r="O10" s="120"/>
    </row>
    <row r="11" spans="1:15" s="29" customFormat="1" ht="13.8" thickTop="1" x14ac:dyDescent="0.25">
      <c r="A11" s="122" t="s">
        <v>124</v>
      </c>
      <c r="B11" s="119">
        <f t="shared" ref="B11:M11" si="0">AVERAGE(B8:B9)</f>
        <v>8.2149999999999999</v>
      </c>
      <c r="C11" s="119">
        <f t="shared" si="0"/>
        <v>8.74</v>
      </c>
      <c r="D11" s="119">
        <f t="shared" si="0"/>
        <v>7.82</v>
      </c>
      <c r="E11" s="119">
        <f t="shared" si="0"/>
        <v>8.8849999999999998</v>
      </c>
      <c r="F11" s="119">
        <f t="shared" si="0"/>
        <v>8.2800000000000011</v>
      </c>
      <c r="G11" s="119">
        <f t="shared" si="0"/>
        <v>8.0749999999999993</v>
      </c>
      <c r="H11" s="119">
        <f t="shared" si="0"/>
        <v>6.1550000000000002</v>
      </c>
      <c r="I11" s="119">
        <f t="shared" si="0"/>
        <v>6.7450000000000001</v>
      </c>
      <c r="J11" s="119">
        <f t="shared" si="0"/>
        <v>8.0150000000000006</v>
      </c>
      <c r="K11" s="119">
        <f t="shared" si="0"/>
        <v>7.9649999999999999</v>
      </c>
      <c r="L11" s="119">
        <f t="shared" si="0"/>
        <v>8.33</v>
      </c>
      <c r="M11" s="119">
        <f t="shared" si="0"/>
        <v>8.17</v>
      </c>
      <c r="N11" s="119"/>
      <c r="O11" s="119">
        <f>AVERAGE(B11:M11)</f>
        <v>7.9495833333333339</v>
      </c>
    </row>
    <row r="12" spans="1:15" x14ac:dyDescent="0.25">
      <c r="B12" s="123"/>
      <c r="C12" s="123"/>
      <c r="D12" s="123"/>
      <c r="E12" s="123"/>
      <c r="F12" s="123"/>
      <c r="G12" s="123"/>
      <c r="H12" s="123"/>
      <c r="I12" s="123"/>
      <c r="J12" s="123"/>
      <c r="K12" s="123"/>
    </row>
    <row r="13" spans="1:15" x14ac:dyDescent="0.25">
      <c r="A13" s="87" t="s">
        <v>132</v>
      </c>
    </row>
    <row r="14" spans="1:15" x14ac:dyDescent="0.25">
      <c r="A14" t="s">
        <v>133</v>
      </c>
    </row>
    <row r="16" spans="1:15" x14ac:dyDescent="0.25">
      <c r="A16" t="s">
        <v>88</v>
      </c>
      <c r="B16" s="139">
        <v>36892</v>
      </c>
      <c r="C16" s="139">
        <v>36923</v>
      </c>
      <c r="D16" s="139">
        <v>36951</v>
      </c>
      <c r="E16" s="139">
        <v>36982</v>
      </c>
      <c r="F16" s="139">
        <v>37012</v>
      </c>
      <c r="G16" s="139">
        <v>37043</v>
      </c>
      <c r="H16" s="139">
        <v>37073</v>
      </c>
      <c r="I16" s="139">
        <v>37104</v>
      </c>
      <c r="J16" s="139">
        <v>37135</v>
      </c>
      <c r="K16" s="139">
        <v>37165</v>
      </c>
      <c r="L16" s="139">
        <v>37196</v>
      </c>
      <c r="M16" s="139">
        <v>37226</v>
      </c>
      <c r="O16" t="s">
        <v>122</v>
      </c>
    </row>
    <row r="18" spans="1:15" x14ac:dyDescent="0.25">
      <c r="A18" s="117" t="s">
        <v>123</v>
      </c>
    </row>
    <row r="19" spans="1:15" x14ac:dyDescent="0.25">
      <c r="A19" s="26">
        <v>301</v>
      </c>
      <c r="B19" s="29">
        <v>8.15</v>
      </c>
      <c r="C19" s="29">
        <v>8.4700000000000006</v>
      </c>
      <c r="D19">
        <v>7.55</v>
      </c>
      <c r="E19" s="5"/>
      <c r="F19">
        <v>8.4499999999999993</v>
      </c>
      <c r="G19">
        <v>7.67</v>
      </c>
      <c r="H19">
        <v>6.08</v>
      </c>
      <c r="I19">
        <v>6.38</v>
      </c>
      <c r="K19">
        <v>7.66</v>
      </c>
      <c r="L19">
        <v>8.57</v>
      </c>
      <c r="M19">
        <v>9.09</v>
      </c>
      <c r="O19" s="164">
        <f>AVERAGE(B19:M19)</f>
        <v>7.8070000000000022</v>
      </c>
    </row>
    <row r="20" spans="1:15" x14ac:dyDescent="0.25">
      <c r="A20" s="26">
        <v>307</v>
      </c>
      <c r="B20" s="29">
        <v>6.59</v>
      </c>
      <c r="C20" s="29"/>
      <c r="D20">
        <v>7.52</v>
      </c>
      <c r="E20">
        <v>9.77</v>
      </c>
      <c r="F20">
        <v>8.74</v>
      </c>
      <c r="G20">
        <v>7.75</v>
      </c>
      <c r="H20">
        <v>6.33</v>
      </c>
      <c r="I20">
        <v>6.66</v>
      </c>
      <c r="J20">
        <v>6.83</v>
      </c>
      <c r="K20">
        <v>7.8</v>
      </c>
      <c r="L20">
        <v>8.82</v>
      </c>
      <c r="M20">
        <v>9.02</v>
      </c>
      <c r="O20" s="164">
        <f>AVERAGE(B20:M20)</f>
        <v>7.8027272727272727</v>
      </c>
    </row>
    <row r="21" spans="1:15" ht="13.8" thickBot="1" x14ac:dyDescent="0.3">
      <c r="A21" s="26">
        <v>303</v>
      </c>
      <c r="B21" s="120"/>
      <c r="C21" s="140">
        <v>7.81</v>
      </c>
      <c r="D21" s="141">
        <v>7.07</v>
      </c>
      <c r="E21" s="141">
        <v>9.06</v>
      </c>
      <c r="F21" s="141">
        <v>7.96</v>
      </c>
      <c r="G21" s="141">
        <v>7.25</v>
      </c>
      <c r="H21" s="141">
        <v>5.6</v>
      </c>
      <c r="I21" s="141">
        <v>5.73</v>
      </c>
      <c r="J21" s="141">
        <v>5.85</v>
      </c>
      <c r="K21" s="141">
        <v>6.77</v>
      </c>
      <c r="L21" s="141">
        <v>7.74</v>
      </c>
      <c r="M21" s="141">
        <v>8.0500000000000007</v>
      </c>
      <c r="N21" s="141"/>
      <c r="O21" s="164">
        <f>AVERAGE(B21:M21)</f>
        <v>7.1718181818181819</v>
      </c>
    </row>
    <row r="22" spans="1:15" ht="13.8" thickTop="1" x14ac:dyDescent="0.25">
      <c r="A22" s="26" t="s">
        <v>124</v>
      </c>
      <c r="B22" s="119">
        <v>7.4</v>
      </c>
      <c r="C22" s="26">
        <v>8.1</v>
      </c>
      <c r="D22" s="11">
        <v>7.38</v>
      </c>
      <c r="E22" s="11">
        <v>9.11</v>
      </c>
      <c r="F22" s="11">
        <v>8.18</v>
      </c>
      <c r="G22" s="157">
        <f t="shared" ref="G22:L22" si="1">AVERAGE(G19:G21)</f>
        <v>7.5566666666666675</v>
      </c>
      <c r="H22" s="157">
        <f t="shared" si="1"/>
        <v>6.003333333333333</v>
      </c>
      <c r="I22" s="157">
        <f t="shared" si="1"/>
        <v>6.2566666666666668</v>
      </c>
      <c r="J22" s="157">
        <f t="shared" si="1"/>
        <v>6.34</v>
      </c>
      <c r="K22" s="157">
        <f t="shared" si="1"/>
        <v>7.41</v>
      </c>
      <c r="L22" s="157">
        <f t="shared" si="1"/>
        <v>8.3766666666666669</v>
      </c>
      <c r="M22">
        <v>8.34</v>
      </c>
      <c r="O22" s="164">
        <f>AVERAGE(B22:M22)</f>
        <v>7.5377777777777775</v>
      </c>
    </row>
    <row r="24" spans="1:15" x14ac:dyDescent="0.25">
      <c r="A24" t="s">
        <v>125</v>
      </c>
    </row>
    <row r="27" spans="1:15" x14ac:dyDescent="0.25">
      <c r="A27" t="s">
        <v>88</v>
      </c>
      <c r="B27" s="195">
        <v>37257</v>
      </c>
      <c r="C27" s="195">
        <v>37288</v>
      </c>
      <c r="D27" s="195">
        <v>37316</v>
      </c>
      <c r="E27" s="195">
        <v>37347</v>
      </c>
      <c r="F27" s="195">
        <v>37377</v>
      </c>
      <c r="G27" s="195">
        <v>37408</v>
      </c>
      <c r="H27" s="195">
        <v>37438</v>
      </c>
      <c r="I27" s="195">
        <v>37469</v>
      </c>
      <c r="J27" s="195">
        <v>37500</v>
      </c>
      <c r="K27" s="195">
        <v>37530</v>
      </c>
      <c r="L27" s="195">
        <v>37561</v>
      </c>
      <c r="M27" s="195">
        <v>37591</v>
      </c>
    </row>
    <row r="29" spans="1:15" x14ac:dyDescent="0.25">
      <c r="A29" s="117" t="s">
        <v>123</v>
      </c>
    </row>
    <row r="30" spans="1:15" x14ac:dyDescent="0.25">
      <c r="A30" s="26">
        <v>301</v>
      </c>
      <c r="B30" s="29">
        <v>8.5399999999999991</v>
      </c>
      <c r="C30" s="29">
        <v>10.18</v>
      </c>
      <c r="D30">
        <v>8.64</v>
      </c>
      <c r="E30" s="5"/>
    </row>
    <row r="31" spans="1:15" x14ac:dyDescent="0.25">
      <c r="A31" s="26">
        <v>307</v>
      </c>
      <c r="B31" s="29">
        <v>8.5299999999999994</v>
      </c>
      <c r="C31" s="29">
        <v>10.07</v>
      </c>
      <c r="D31">
        <v>9.15</v>
      </c>
    </row>
    <row r="32" spans="1:15" ht="13.8" thickBot="1" x14ac:dyDescent="0.3">
      <c r="A32" s="26">
        <v>303</v>
      </c>
      <c r="B32" s="120">
        <v>7.51</v>
      </c>
      <c r="C32" s="140"/>
      <c r="D32" s="141"/>
      <c r="E32" s="141"/>
      <c r="F32" s="141"/>
      <c r="G32" s="141"/>
      <c r="H32" s="141"/>
      <c r="I32" s="141"/>
      <c r="J32" s="141"/>
      <c r="K32" s="141"/>
      <c r="L32" s="141"/>
      <c r="M32" s="141"/>
    </row>
    <row r="33" spans="1:12" ht="13.8" thickTop="1" x14ac:dyDescent="0.25">
      <c r="A33" s="26" t="s">
        <v>124</v>
      </c>
      <c r="B33" s="119">
        <f>AVERAGE(B30:B32)</f>
        <v>8.1933333333333334</v>
      </c>
      <c r="C33" s="119">
        <f>AVERAGE(C30:C32)</f>
        <v>10.125</v>
      </c>
      <c r="D33" s="119">
        <f>AVERAGE(D30:D32)</f>
        <v>8.8949999999999996</v>
      </c>
      <c r="E33" s="11"/>
      <c r="F33" s="11"/>
      <c r="G33" s="157"/>
      <c r="H33" s="157"/>
      <c r="I33" s="157"/>
      <c r="J33" s="157"/>
      <c r="K33" s="157"/>
      <c r="L33" s="157"/>
    </row>
    <row r="35" spans="1:12" x14ac:dyDescent="0.25">
      <c r="A35" t="s">
        <v>125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3:BG278"/>
  <sheetViews>
    <sheetView topLeftCell="A257" workbookViewId="0">
      <selection activeCell="AD271" sqref="AD271:AE273"/>
    </sheetView>
  </sheetViews>
  <sheetFormatPr defaultRowHeight="13.2" x14ac:dyDescent="0.25"/>
  <cols>
    <col min="4" max="23" width="9.109375" hidden="1" customWidth="1"/>
    <col min="24" max="27" width="0" hidden="1" customWidth="1"/>
  </cols>
  <sheetData>
    <row r="3" spans="1:41" x14ac:dyDescent="0.25">
      <c r="C3" s="5"/>
    </row>
    <row r="5" spans="1:41" x14ac:dyDescent="0.25">
      <c r="C5" s="5" t="s">
        <v>28</v>
      </c>
      <c r="D5">
        <v>24</v>
      </c>
    </row>
    <row r="6" spans="1:41" x14ac:dyDescent="0.25">
      <c r="C6" s="5" t="s">
        <v>27</v>
      </c>
      <c r="D6">
        <v>31</v>
      </c>
      <c r="E6">
        <v>31</v>
      </c>
      <c r="F6">
        <v>29</v>
      </c>
      <c r="G6">
        <v>31</v>
      </c>
      <c r="H6">
        <v>30</v>
      </c>
      <c r="I6">
        <v>31</v>
      </c>
      <c r="J6">
        <v>30</v>
      </c>
      <c r="K6">
        <v>31</v>
      </c>
      <c r="L6">
        <v>31</v>
      </c>
      <c r="M6">
        <v>30</v>
      </c>
      <c r="N6">
        <v>31</v>
      </c>
      <c r="O6">
        <v>30</v>
      </c>
      <c r="P6">
        <v>31</v>
      </c>
      <c r="Q6">
        <v>31</v>
      </c>
      <c r="R6">
        <v>28</v>
      </c>
      <c r="S6">
        <v>31</v>
      </c>
      <c r="T6">
        <v>30</v>
      </c>
      <c r="U6">
        <v>31</v>
      </c>
      <c r="V6">
        <v>30</v>
      </c>
      <c r="W6">
        <v>31</v>
      </c>
      <c r="X6">
        <v>31</v>
      </c>
      <c r="Y6">
        <v>30</v>
      </c>
      <c r="Z6">
        <v>31</v>
      </c>
      <c r="AA6">
        <v>30</v>
      </c>
      <c r="AB6">
        <v>31</v>
      </c>
      <c r="AC6">
        <f>Q6</f>
        <v>31</v>
      </c>
      <c r="AD6">
        <f t="shared" ref="AD6:AN6" si="0">R6</f>
        <v>28</v>
      </c>
      <c r="AE6">
        <f t="shared" si="0"/>
        <v>31</v>
      </c>
      <c r="AF6">
        <f t="shared" si="0"/>
        <v>30</v>
      </c>
      <c r="AG6">
        <f t="shared" si="0"/>
        <v>31</v>
      </c>
      <c r="AH6">
        <f t="shared" si="0"/>
        <v>30</v>
      </c>
      <c r="AI6">
        <f t="shared" si="0"/>
        <v>31</v>
      </c>
      <c r="AJ6">
        <f t="shared" si="0"/>
        <v>31</v>
      </c>
      <c r="AK6">
        <f t="shared" si="0"/>
        <v>30</v>
      </c>
      <c r="AL6">
        <f t="shared" si="0"/>
        <v>31</v>
      </c>
      <c r="AM6">
        <f t="shared" si="0"/>
        <v>30</v>
      </c>
      <c r="AN6">
        <f t="shared" si="0"/>
        <v>31</v>
      </c>
    </row>
    <row r="7" spans="1:41" x14ac:dyDescent="0.25">
      <c r="AO7">
        <v>2000</v>
      </c>
    </row>
    <row r="8" spans="1:41" x14ac:dyDescent="0.25">
      <c r="D8">
        <v>1999</v>
      </c>
      <c r="E8" s="29">
        <v>2000</v>
      </c>
      <c r="F8" s="29">
        <v>2000</v>
      </c>
      <c r="G8" s="29">
        <v>2000</v>
      </c>
      <c r="H8" s="29">
        <v>2000</v>
      </c>
      <c r="I8" s="29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29">
        <v>2001</v>
      </c>
      <c r="Y8" s="29">
        <v>2001</v>
      </c>
      <c r="Z8" s="29">
        <v>2001</v>
      </c>
      <c r="AA8" s="29">
        <v>2001</v>
      </c>
      <c r="AB8" s="29">
        <v>2001</v>
      </c>
      <c r="AC8" s="29">
        <v>2002</v>
      </c>
      <c r="AD8" s="29">
        <v>2002</v>
      </c>
      <c r="AE8" s="29">
        <v>2002</v>
      </c>
      <c r="AF8" s="29">
        <v>2002</v>
      </c>
      <c r="AG8" s="29">
        <v>2002</v>
      </c>
      <c r="AH8" s="29">
        <v>2002</v>
      </c>
      <c r="AI8" s="29">
        <v>2002</v>
      </c>
      <c r="AJ8" s="29">
        <v>2002</v>
      </c>
      <c r="AK8" s="29">
        <v>2002</v>
      </c>
      <c r="AL8" s="29">
        <v>2002</v>
      </c>
      <c r="AM8" s="29">
        <v>2002</v>
      </c>
      <c r="AN8" s="29">
        <v>2002</v>
      </c>
      <c r="AO8" t="s">
        <v>87</v>
      </c>
    </row>
    <row r="9" spans="1:41" x14ac:dyDescent="0.25">
      <c r="D9" t="s">
        <v>24</v>
      </c>
      <c r="E9" s="29" t="s">
        <v>13</v>
      </c>
      <c r="F9" s="29" t="s">
        <v>14</v>
      </c>
      <c r="G9" s="29" t="s">
        <v>15</v>
      </c>
      <c r="H9" s="29" t="s">
        <v>16</v>
      </c>
      <c r="I9" s="29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29" t="s">
        <v>20</v>
      </c>
      <c r="Y9" s="29" t="s">
        <v>99</v>
      </c>
      <c r="Z9" s="29" t="s">
        <v>22</v>
      </c>
      <c r="AA9" s="29" t="s">
        <v>23</v>
      </c>
      <c r="AB9" s="29" t="s">
        <v>24</v>
      </c>
      <c r="AC9" s="29" t="s">
        <v>13</v>
      </c>
      <c r="AD9" s="29" t="s">
        <v>14</v>
      </c>
      <c r="AE9" s="29" t="s">
        <v>15</v>
      </c>
      <c r="AF9" s="29" t="s">
        <v>16</v>
      </c>
      <c r="AG9" s="29" t="s">
        <v>17</v>
      </c>
      <c r="AH9" s="29" t="s">
        <v>18</v>
      </c>
      <c r="AI9" s="29" t="s">
        <v>19</v>
      </c>
      <c r="AJ9" s="29" t="s">
        <v>20</v>
      </c>
      <c r="AK9" s="29" t="s">
        <v>21</v>
      </c>
      <c r="AL9" s="29" t="s">
        <v>22</v>
      </c>
      <c r="AM9" s="29" t="s">
        <v>23</v>
      </c>
      <c r="AN9" s="29" t="s">
        <v>24</v>
      </c>
      <c r="AO9" t="s">
        <v>88</v>
      </c>
    </row>
    <row r="10" spans="1:41" x14ac:dyDescent="0.25">
      <c r="A10" t="s">
        <v>0</v>
      </c>
      <c r="B10" t="s">
        <v>3</v>
      </c>
      <c r="C10" t="s">
        <v>4</v>
      </c>
    </row>
    <row r="11" spans="1:41" x14ac:dyDescent="0.25">
      <c r="A11" t="s">
        <v>1</v>
      </c>
      <c r="B11">
        <v>2</v>
      </c>
      <c r="C11">
        <v>1</v>
      </c>
      <c r="D11">
        <f t="shared" ref="D11:M12" si="1">D$6*NoOfHrsPerDay</f>
        <v>744</v>
      </c>
      <c r="E11">
        <f t="shared" si="1"/>
        <v>744</v>
      </c>
      <c r="F11">
        <f t="shared" si="1"/>
        <v>696</v>
      </c>
      <c r="G11">
        <f t="shared" si="1"/>
        <v>744</v>
      </c>
      <c r="H11">
        <f t="shared" si="1"/>
        <v>720</v>
      </c>
      <c r="I11">
        <f t="shared" si="1"/>
        <v>744</v>
      </c>
      <c r="J11">
        <f t="shared" si="1"/>
        <v>720</v>
      </c>
      <c r="K11">
        <f t="shared" si="1"/>
        <v>744</v>
      </c>
      <c r="L11">
        <f t="shared" si="1"/>
        <v>744</v>
      </c>
      <c r="M11">
        <f t="shared" si="1"/>
        <v>720</v>
      </c>
      <c r="N11">
        <f t="shared" ref="N11:W12" si="2">N$6*NoOfHrsPerDay</f>
        <v>744</v>
      </c>
      <c r="O11">
        <f t="shared" si="2"/>
        <v>720</v>
      </c>
      <c r="P11">
        <f t="shared" si="2"/>
        <v>744</v>
      </c>
      <c r="Q11">
        <f t="shared" si="2"/>
        <v>744</v>
      </c>
      <c r="R11">
        <f t="shared" si="2"/>
        <v>672</v>
      </c>
      <c r="S11">
        <f t="shared" si="2"/>
        <v>744</v>
      </c>
      <c r="T11">
        <f t="shared" si="2"/>
        <v>720</v>
      </c>
      <c r="U11">
        <f t="shared" si="2"/>
        <v>744</v>
      </c>
      <c r="V11">
        <f t="shared" si="2"/>
        <v>720</v>
      </c>
      <c r="W11">
        <f t="shared" si="2"/>
        <v>744</v>
      </c>
      <c r="X11">
        <f t="shared" ref="X11:AE12" si="3">X$6*NoOfHrsPerDay</f>
        <v>744</v>
      </c>
      <c r="Y11">
        <f t="shared" si="3"/>
        <v>720</v>
      </c>
      <c r="Z11">
        <f t="shared" si="3"/>
        <v>744</v>
      </c>
      <c r="AA11">
        <f t="shared" si="3"/>
        <v>720</v>
      </c>
      <c r="AB11">
        <f t="shared" si="3"/>
        <v>744</v>
      </c>
      <c r="AC11">
        <f t="shared" si="3"/>
        <v>744</v>
      </c>
      <c r="AD11">
        <f t="shared" si="3"/>
        <v>672</v>
      </c>
      <c r="AE11">
        <f t="shared" si="3"/>
        <v>744</v>
      </c>
      <c r="AO11">
        <f>SUM(E11:P11)</f>
        <v>8784</v>
      </c>
    </row>
    <row r="12" spans="1:41" x14ac:dyDescent="0.25">
      <c r="A12" t="s">
        <v>1</v>
      </c>
      <c r="B12">
        <v>2</v>
      </c>
      <c r="C12">
        <v>2</v>
      </c>
      <c r="D12">
        <f t="shared" si="1"/>
        <v>744</v>
      </c>
      <c r="E12">
        <f t="shared" si="1"/>
        <v>744</v>
      </c>
      <c r="F12">
        <f t="shared" si="1"/>
        <v>696</v>
      </c>
      <c r="G12">
        <f t="shared" si="1"/>
        <v>744</v>
      </c>
      <c r="H12">
        <f t="shared" si="1"/>
        <v>720</v>
      </c>
      <c r="I12">
        <f t="shared" si="1"/>
        <v>744</v>
      </c>
      <c r="J12">
        <f t="shared" si="1"/>
        <v>720</v>
      </c>
      <c r="K12">
        <f t="shared" si="1"/>
        <v>744</v>
      </c>
      <c r="L12">
        <f t="shared" si="1"/>
        <v>744</v>
      </c>
      <c r="M12">
        <f t="shared" si="1"/>
        <v>720</v>
      </c>
      <c r="N12">
        <f t="shared" si="2"/>
        <v>744</v>
      </c>
      <c r="O12">
        <f t="shared" si="2"/>
        <v>720</v>
      </c>
      <c r="P12">
        <f t="shared" si="2"/>
        <v>744</v>
      </c>
      <c r="Q12">
        <f t="shared" si="2"/>
        <v>744</v>
      </c>
      <c r="R12">
        <f t="shared" si="2"/>
        <v>672</v>
      </c>
      <c r="S12">
        <f t="shared" si="2"/>
        <v>744</v>
      </c>
      <c r="T12">
        <f t="shared" si="2"/>
        <v>720</v>
      </c>
      <c r="U12">
        <f t="shared" si="2"/>
        <v>744</v>
      </c>
      <c r="V12">
        <f t="shared" si="2"/>
        <v>720</v>
      </c>
      <c r="W12">
        <f t="shared" si="2"/>
        <v>744</v>
      </c>
      <c r="X12">
        <f t="shared" si="3"/>
        <v>744</v>
      </c>
      <c r="Y12">
        <f t="shared" si="3"/>
        <v>720</v>
      </c>
      <c r="Z12">
        <f t="shared" si="3"/>
        <v>744</v>
      </c>
      <c r="AA12">
        <f t="shared" si="3"/>
        <v>720</v>
      </c>
      <c r="AB12">
        <f t="shared" si="3"/>
        <v>744</v>
      </c>
      <c r="AC12">
        <f t="shared" si="3"/>
        <v>744</v>
      </c>
      <c r="AD12">
        <f t="shared" si="3"/>
        <v>672</v>
      </c>
      <c r="AE12">
        <f t="shared" si="3"/>
        <v>744</v>
      </c>
      <c r="AO12">
        <f t="shared" ref="AO12:AO75" si="4">SUM(E12:P12)</f>
        <v>8784</v>
      </c>
    </row>
    <row r="13" spans="1:41" x14ac:dyDescent="0.25">
      <c r="A13" t="s">
        <v>1</v>
      </c>
      <c r="B13">
        <v>2</v>
      </c>
      <c r="C13">
        <v>3</v>
      </c>
      <c r="D13">
        <f t="shared" ref="D13:F76" si="5">D$6*NoOfHrsPerDay</f>
        <v>744</v>
      </c>
      <c r="E13">
        <f t="shared" si="5"/>
        <v>744</v>
      </c>
      <c r="F13">
        <f t="shared" si="5"/>
        <v>696</v>
      </c>
      <c r="G13">
        <f t="shared" ref="G13:H26" si="6">G$6*NoOfHrsPerDay</f>
        <v>744</v>
      </c>
      <c r="H13">
        <f t="shared" si="6"/>
        <v>720</v>
      </c>
      <c r="I13">
        <f t="shared" ref="I13:I26" si="7">I$6*NoOfHrsPerDay</f>
        <v>744</v>
      </c>
      <c r="J13">
        <f t="shared" ref="J13:J26" si="8">J$6*NoOfHrsPerDay</f>
        <v>720</v>
      </c>
      <c r="K13">
        <f t="shared" ref="K13:L26" si="9">K$6*NoOfHrsPerDay</f>
        <v>744</v>
      </c>
      <c r="L13">
        <f t="shared" si="9"/>
        <v>744</v>
      </c>
      <c r="M13">
        <f t="shared" ref="M13:AC28" si="10">M$6*NoOfHrsPerDay</f>
        <v>720</v>
      </c>
      <c r="N13">
        <f t="shared" si="10"/>
        <v>744</v>
      </c>
      <c r="O13">
        <f t="shared" si="10"/>
        <v>720</v>
      </c>
      <c r="P13">
        <f t="shared" si="10"/>
        <v>744</v>
      </c>
      <c r="Q13">
        <f t="shared" si="10"/>
        <v>744</v>
      </c>
      <c r="R13">
        <f t="shared" si="10"/>
        <v>672</v>
      </c>
      <c r="S13">
        <f t="shared" si="10"/>
        <v>744</v>
      </c>
      <c r="T13">
        <f t="shared" si="10"/>
        <v>720</v>
      </c>
      <c r="U13">
        <f t="shared" si="10"/>
        <v>744</v>
      </c>
      <c r="V13">
        <f t="shared" si="10"/>
        <v>720</v>
      </c>
      <c r="W13">
        <f t="shared" si="10"/>
        <v>744</v>
      </c>
      <c r="X13">
        <f t="shared" si="10"/>
        <v>744</v>
      </c>
      <c r="Y13">
        <f t="shared" si="10"/>
        <v>720</v>
      </c>
      <c r="Z13">
        <f t="shared" si="10"/>
        <v>744</v>
      </c>
      <c r="AA13">
        <f t="shared" si="10"/>
        <v>720</v>
      </c>
      <c r="AB13">
        <f t="shared" si="10"/>
        <v>744</v>
      </c>
      <c r="AC13">
        <f t="shared" si="10"/>
        <v>744</v>
      </c>
      <c r="AD13">
        <f t="shared" ref="AD13:AD26" si="11">AD$6*NoOfHrsPerDay</f>
        <v>672</v>
      </c>
      <c r="AE13">
        <f t="shared" ref="AE13:AE31" si="12">AE$6*NoOfHrsPerDay</f>
        <v>744</v>
      </c>
      <c r="AO13">
        <f t="shared" si="4"/>
        <v>8784</v>
      </c>
    </row>
    <row r="14" spans="1:41" x14ac:dyDescent="0.25">
      <c r="A14" t="s">
        <v>1</v>
      </c>
      <c r="B14">
        <v>2</v>
      </c>
      <c r="C14">
        <v>4</v>
      </c>
      <c r="D14">
        <f t="shared" si="5"/>
        <v>744</v>
      </c>
      <c r="E14">
        <f t="shared" si="5"/>
        <v>744</v>
      </c>
      <c r="F14">
        <f t="shared" si="5"/>
        <v>696</v>
      </c>
      <c r="G14">
        <f t="shared" si="6"/>
        <v>744</v>
      </c>
      <c r="H14">
        <f t="shared" si="6"/>
        <v>720</v>
      </c>
      <c r="I14">
        <f t="shared" si="7"/>
        <v>744</v>
      </c>
      <c r="J14">
        <f t="shared" si="8"/>
        <v>720</v>
      </c>
      <c r="K14">
        <f t="shared" si="9"/>
        <v>744</v>
      </c>
      <c r="L14">
        <f t="shared" si="9"/>
        <v>744</v>
      </c>
      <c r="M14">
        <f t="shared" si="10"/>
        <v>720</v>
      </c>
      <c r="N14">
        <f t="shared" si="10"/>
        <v>744</v>
      </c>
      <c r="O14">
        <f t="shared" si="10"/>
        <v>720</v>
      </c>
      <c r="P14">
        <f t="shared" si="10"/>
        <v>744</v>
      </c>
      <c r="Q14">
        <f t="shared" si="10"/>
        <v>744</v>
      </c>
      <c r="R14">
        <f t="shared" si="10"/>
        <v>672</v>
      </c>
      <c r="S14">
        <f t="shared" si="10"/>
        <v>744</v>
      </c>
      <c r="T14">
        <f t="shared" si="10"/>
        <v>720</v>
      </c>
      <c r="U14">
        <f t="shared" si="10"/>
        <v>744</v>
      </c>
      <c r="V14">
        <f t="shared" si="10"/>
        <v>720</v>
      </c>
      <c r="W14">
        <f t="shared" si="10"/>
        <v>744</v>
      </c>
      <c r="X14">
        <f t="shared" si="10"/>
        <v>744</v>
      </c>
      <c r="Y14">
        <f t="shared" si="10"/>
        <v>720</v>
      </c>
      <c r="Z14">
        <f t="shared" si="10"/>
        <v>744</v>
      </c>
      <c r="AA14">
        <f t="shared" si="10"/>
        <v>720</v>
      </c>
      <c r="AB14">
        <f t="shared" si="10"/>
        <v>744</v>
      </c>
      <c r="AC14">
        <f t="shared" si="10"/>
        <v>744</v>
      </c>
      <c r="AD14">
        <f t="shared" si="11"/>
        <v>672</v>
      </c>
      <c r="AE14">
        <f t="shared" si="12"/>
        <v>744</v>
      </c>
      <c r="AO14">
        <f t="shared" si="4"/>
        <v>8784</v>
      </c>
    </row>
    <row r="15" spans="1:41" x14ac:dyDescent="0.25">
      <c r="A15" t="s">
        <v>1</v>
      </c>
      <c r="B15">
        <v>2</v>
      </c>
      <c r="C15">
        <v>5</v>
      </c>
      <c r="D15">
        <f t="shared" si="5"/>
        <v>744</v>
      </c>
      <c r="E15">
        <f t="shared" si="5"/>
        <v>744</v>
      </c>
      <c r="F15">
        <f t="shared" si="5"/>
        <v>696</v>
      </c>
      <c r="G15">
        <f t="shared" si="6"/>
        <v>744</v>
      </c>
      <c r="H15">
        <f t="shared" si="6"/>
        <v>720</v>
      </c>
      <c r="I15">
        <f t="shared" si="7"/>
        <v>744</v>
      </c>
      <c r="J15">
        <f t="shared" si="8"/>
        <v>720</v>
      </c>
      <c r="K15">
        <f t="shared" si="9"/>
        <v>744</v>
      </c>
      <c r="L15">
        <f t="shared" si="9"/>
        <v>744</v>
      </c>
      <c r="M15">
        <f t="shared" si="10"/>
        <v>720</v>
      </c>
      <c r="N15">
        <f t="shared" si="10"/>
        <v>744</v>
      </c>
      <c r="O15">
        <f t="shared" si="10"/>
        <v>720</v>
      </c>
      <c r="P15">
        <f t="shared" si="10"/>
        <v>744</v>
      </c>
      <c r="Q15">
        <f t="shared" si="10"/>
        <v>744</v>
      </c>
      <c r="R15">
        <f t="shared" si="10"/>
        <v>672</v>
      </c>
      <c r="S15">
        <f t="shared" si="10"/>
        <v>744</v>
      </c>
      <c r="T15">
        <f t="shared" si="10"/>
        <v>720</v>
      </c>
      <c r="U15">
        <f t="shared" si="10"/>
        <v>744</v>
      </c>
      <c r="V15">
        <f t="shared" si="10"/>
        <v>720</v>
      </c>
      <c r="W15">
        <f t="shared" si="10"/>
        <v>744</v>
      </c>
      <c r="X15">
        <f t="shared" si="10"/>
        <v>744</v>
      </c>
      <c r="Y15">
        <f t="shared" si="10"/>
        <v>720</v>
      </c>
      <c r="Z15">
        <f t="shared" si="10"/>
        <v>744</v>
      </c>
      <c r="AA15">
        <f t="shared" si="10"/>
        <v>720</v>
      </c>
      <c r="AB15">
        <f t="shared" si="10"/>
        <v>744</v>
      </c>
      <c r="AC15">
        <f t="shared" si="10"/>
        <v>744</v>
      </c>
      <c r="AD15">
        <f t="shared" si="11"/>
        <v>672</v>
      </c>
      <c r="AE15">
        <f t="shared" si="12"/>
        <v>744</v>
      </c>
      <c r="AO15">
        <f t="shared" si="4"/>
        <v>8784</v>
      </c>
    </row>
    <row r="16" spans="1:41" x14ac:dyDescent="0.25">
      <c r="A16" t="s">
        <v>1</v>
      </c>
      <c r="B16">
        <v>2</v>
      </c>
      <c r="C16">
        <v>6</v>
      </c>
      <c r="D16">
        <f t="shared" si="5"/>
        <v>744</v>
      </c>
      <c r="E16">
        <f t="shared" si="5"/>
        <v>744</v>
      </c>
      <c r="F16">
        <f t="shared" si="5"/>
        <v>696</v>
      </c>
      <c r="G16">
        <f t="shared" si="6"/>
        <v>744</v>
      </c>
      <c r="H16">
        <f t="shared" si="6"/>
        <v>720</v>
      </c>
      <c r="I16">
        <f t="shared" si="7"/>
        <v>744</v>
      </c>
      <c r="J16">
        <f t="shared" si="8"/>
        <v>720</v>
      </c>
      <c r="K16">
        <f t="shared" si="9"/>
        <v>744</v>
      </c>
      <c r="L16">
        <f t="shared" si="9"/>
        <v>744</v>
      </c>
      <c r="M16">
        <f t="shared" si="10"/>
        <v>720</v>
      </c>
      <c r="N16">
        <f t="shared" si="10"/>
        <v>744</v>
      </c>
      <c r="O16">
        <f t="shared" si="10"/>
        <v>720</v>
      </c>
      <c r="P16">
        <f t="shared" si="10"/>
        <v>744</v>
      </c>
      <c r="Q16">
        <f t="shared" si="10"/>
        <v>744</v>
      </c>
      <c r="R16">
        <f t="shared" si="10"/>
        <v>672</v>
      </c>
      <c r="S16">
        <f t="shared" si="10"/>
        <v>744</v>
      </c>
      <c r="T16">
        <f t="shared" si="10"/>
        <v>720</v>
      </c>
      <c r="U16">
        <f t="shared" si="10"/>
        <v>744</v>
      </c>
      <c r="V16">
        <f t="shared" si="10"/>
        <v>720</v>
      </c>
      <c r="W16">
        <f t="shared" si="10"/>
        <v>744</v>
      </c>
      <c r="X16">
        <f t="shared" si="10"/>
        <v>744</v>
      </c>
      <c r="Y16">
        <f t="shared" si="10"/>
        <v>720</v>
      </c>
      <c r="Z16">
        <f t="shared" si="10"/>
        <v>744</v>
      </c>
      <c r="AA16">
        <f t="shared" si="10"/>
        <v>720</v>
      </c>
      <c r="AB16">
        <f t="shared" si="10"/>
        <v>744</v>
      </c>
      <c r="AC16">
        <f t="shared" ref="AC16:AC28" si="13">AC$6*NoOfHrsPerDay</f>
        <v>744</v>
      </c>
      <c r="AD16">
        <f t="shared" si="11"/>
        <v>672</v>
      </c>
      <c r="AE16">
        <f t="shared" si="12"/>
        <v>744</v>
      </c>
      <c r="AO16">
        <f t="shared" si="4"/>
        <v>8784</v>
      </c>
    </row>
    <row r="17" spans="1:41" x14ac:dyDescent="0.25">
      <c r="A17" t="s">
        <v>1</v>
      </c>
      <c r="B17">
        <v>2</v>
      </c>
      <c r="C17">
        <v>7</v>
      </c>
      <c r="D17">
        <f t="shared" si="5"/>
        <v>744</v>
      </c>
      <c r="E17">
        <f t="shared" si="5"/>
        <v>744</v>
      </c>
      <c r="F17">
        <f t="shared" si="5"/>
        <v>696</v>
      </c>
      <c r="G17">
        <f t="shared" si="6"/>
        <v>744</v>
      </c>
      <c r="H17">
        <f t="shared" si="6"/>
        <v>720</v>
      </c>
      <c r="I17">
        <f t="shared" si="7"/>
        <v>744</v>
      </c>
      <c r="J17">
        <f t="shared" si="8"/>
        <v>720</v>
      </c>
      <c r="K17">
        <f t="shared" si="9"/>
        <v>744</v>
      </c>
      <c r="L17">
        <f t="shared" si="9"/>
        <v>744</v>
      </c>
      <c r="M17">
        <f t="shared" si="10"/>
        <v>720</v>
      </c>
      <c r="N17">
        <f t="shared" si="10"/>
        <v>744</v>
      </c>
      <c r="O17">
        <f t="shared" si="10"/>
        <v>720</v>
      </c>
      <c r="P17">
        <f t="shared" si="10"/>
        <v>744</v>
      </c>
      <c r="Q17">
        <f t="shared" si="10"/>
        <v>744</v>
      </c>
      <c r="R17">
        <f t="shared" si="10"/>
        <v>672</v>
      </c>
      <c r="S17">
        <f t="shared" si="10"/>
        <v>744</v>
      </c>
      <c r="T17">
        <f t="shared" si="10"/>
        <v>720</v>
      </c>
      <c r="U17">
        <f t="shared" si="10"/>
        <v>744</v>
      </c>
      <c r="V17">
        <f t="shared" si="10"/>
        <v>720</v>
      </c>
      <c r="W17">
        <f t="shared" si="10"/>
        <v>744</v>
      </c>
      <c r="X17">
        <f t="shared" si="10"/>
        <v>744</v>
      </c>
      <c r="Y17">
        <f t="shared" si="10"/>
        <v>720</v>
      </c>
      <c r="Z17">
        <f t="shared" si="10"/>
        <v>744</v>
      </c>
      <c r="AA17">
        <f t="shared" si="10"/>
        <v>720</v>
      </c>
      <c r="AB17">
        <f t="shared" si="10"/>
        <v>744</v>
      </c>
      <c r="AC17">
        <f t="shared" si="13"/>
        <v>744</v>
      </c>
      <c r="AD17">
        <f t="shared" si="11"/>
        <v>672</v>
      </c>
      <c r="AE17">
        <f t="shared" si="12"/>
        <v>744</v>
      </c>
      <c r="AO17">
        <f t="shared" si="4"/>
        <v>8784</v>
      </c>
    </row>
    <row r="18" spans="1:41" x14ac:dyDescent="0.25">
      <c r="A18" t="s">
        <v>1</v>
      </c>
      <c r="B18">
        <v>2</v>
      </c>
      <c r="C18">
        <v>8</v>
      </c>
      <c r="D18">
        <f t="shared" si="5"/>
        <v>744</v>
      </c>
      <c r="E18">
        <f t="shared" si="5"/>
        <v>744</v>
      </c>
      <c r="F18">
        <f t="shared" si="5"/>
        <v>696</v>
      </c>
      <c r="G18">
        <f t="shared" si="6"/>
        <v>744</v>
      </c>
      <c r="H18">
        <f t="shared" si="6"/>
        <v>720</v>
      </c>
      <c r="I18">
        <f t="shared" si="7"/>
        <v>744</v>
      </c>
      <c r="J18">
        <f t="shared" si="8"/>
        <v>720</v>
      </c>
      <c r="K18">
        <f t="shared" si="9"/>
        <v>744</v>
      </c>
      <c r="L18">
        <f t="shared" si="9"/>
        <v>744</v>
      </c>
      <c r="M18">
        <f t="shared" si="10"/>
        <v>720</v>
      </c>
      <c r="N18">
        <f t="shared" si="10"/>
        <v>744</v>
      </c>
      <c r="O18">
        <f t="shared" si="10"/>
        <v>720</v>
      </c>
      <c r="P18">
        <f t="shared" si="10"/>
        <v>744</v>
      </c>
      <c r="Q18">
        <f t="shared" si="10"/>
        <v>744</v>
      </c>
      <c r="R18">
        <f t="shared" si="10"/>
        <v>672</v>
      </c>
      <c r="S18">
        <f t="shared" si="10"/>
        <v>744</v>
      </c>
      <c r="T18">
        <f t="shared" si="10"/>
        <v>720</v>
      </c>
      <c r="U18">
        <f t="shared" si="10"/>
        <v>744</v>
      </c>
      <c r="V18">
        <f t="shared" si="10"/>
        <v>720</v>
      </c>
      <c r="W18">
        <f t="shared" si="10"/>
        <v>744</v>
      </c>
      <c r="X18">
        <f t="shared" si="10"/>
        <v>744</v>
      </c>
      <c r="Y18">
        <f t="shared" si="10"/>
        <v>720</v>
      </c>
      <c r="Z18">
        <f t="shared" si="10"/>
        <v>744</v>
      </c>
      <c r="AA18">
        <f t="shared" si="10"/>
        <v>720</v>
      </c>
      <c r="AB18">
        <f t="shared" si="10"/>
        <v>744</v>
      </c>
      <c r="AC18">
        <f t="shared" si="13"/>
        <v>744</v>
      </c>
      <c r="AD18">
        <f t="shared" si="11"/>
        <v>672</v>
      </c>
      <c r="AE18">
        <f t="shared" si="12"/>
        <v>744</v>
      </c>
      <c r="AO18">
        <f t="shared" si="4"/>
        <v>8784</v>
      </c>
    </row>
    <row r="19" spans="1:41" x14ac:dyDescent="0.25">
      <c r="A19" t="s">
        <v>1</v>
      </c>
      <c r="B19">
        <v>2</v>
      </c>
      <c r="C19">
        <v>9</v>
      </c>
      <c r="D19">
        <f t="shared" si="5"/>
        <v>744</v>
      </c>
      <c r="E19">
        <f t="shared" si="5"/>
        <v>744</v>
      </c>
      <c r="F19">
        <f t="shared" si="5"/>
        <v>696</v>
      </c>
      <c r="G19">
        <f t="shared" si="6"/>
        <v>744</v>
      </c>
      <c r="H19">
        <f t="shared" si="6"/>
        <v>720</v>
      </c>
      <c r="I19">
        <f t="shared" si="7"/>
        <v>744</v>
      </c>
      <c r="J19">
        <f t="shared" si="8"/>
        <v>720</v>
      </c>
      <c r="K19">
        <f t="shared" si="9"/>
        <v>744</v>
      </c>
      <c r="L19">
        <f t="shared" si="9"/>
        <v>744</v>
      </c>
      <c r="M19">
        <f t="shared" si="10"/>
        <v>720</v>
      </c>
      <c r="N19">
        <f t="shared" si="10"/>
        <v>744</v>
      </c>
      <c r="O19">
        <f t="shared" si="10"/>
        <v>720</v>
      </c>
      <c r="P19">
        <f t="shared" si="10"/>
        <v>744</v>
      </c>
      <c r="Q19">
        <f t="shared" si="10"/>
        <v>744</v>
      </c>
      <c r="R19">
        <f t="shared" si="10"/>
        <v>672</v>
      </c>
      <c r="S19">
        <f t="shared" si="10"/>
        <v>744</v>
      </c>
      <c r="T19">
        <f t="shared" si="10"/>
        <v>720</v>
      </c>
      <c r="U19">
        <f t="shared" si="10"/>
        <v>744</v>
      </c>
      <c r="V19">
        <f t="shared" si="10"/>
        <v>720</v>
      </c>
      <c r="W19">
        <f t="shared" si="10"/>
        <v>744</v>
      </c>
      <c r="X19">
        <f t="shared" si="10"/>
        <v>744</v>
      </c>
      <c r="Y19">
        <f t="shared" si="10"/>
        <v>720</v>
      </c>
      <c r="Z19">
        <f t="shared" si="10"/>
        <v>744</v>
      </c>
      <c r="AA19">
        <f t="shared" si="10"/>
        <v>720</v>
      </c>
      <c r="AB19">
        <f t="shared" si="10"/>
        <v>744</v>
      </c>
      <c r="AC19">
        <f t="shared" si="13"/>
        <v>744</v>
      </c>
      <c r="AD19">
        <f t="shared" si="11"/>
        <v>672</v>
      </c>
      <c r="AE19">
        <f t="shared" si="12"/>
        <v>744</v>
      </c>
      <c r="AO19">
        <f t="shared" si="4"/>
        <v>8784</v>
      </c>
    </row>
    <row r="20" spans="1:41" x14ac:dyDescent="0.25">
      <c r="A20" t="s">
        <v>1</v>
      </c>
      <c r="B20">
        <v>2</v>
      </c>
      <c r="C20">
        <v>10</v>
      </c>
      <c r="D20">
        <f t="shared" si="5"/>
        <v>744</v>
      </c>
      <c r="E20">
        <f t="shared" si="5"/>
        <v>744</v>
      </c>
      <c r="F20">
        <f t="shared" si="5"/>
        <v>696</v>
      </c>
      <c r="G20">
        <f t="shared" si="6"/>
        <v>744</v>
      </c>
      <c r="H20">
        <f t="shared" si="6"/>
        <v>720</v>
      </c>
      <c r="I20">
        <f t="shared" si="7"/>
        <v>744</v>
      </c>
      <c r="J20">
        <f t="shared" si="8"/>
        <v>720</v>
      </c>
      <c r="K20">
        <f t="shared" si="9"/>
        <v>744</v>
      </c>
      <c r="L20">
        <f t="shared" si="9"/>
        <v>744</v>
      </c>
      <c r="M20">
        <f t="shared" si="10"/>
        <v>720</v>
      </c>
      <c r="N20">
        <f t="shared" si="10"/>
        <v>744</v>
      </c>
      <c r="O20">
        <f t="shared" si="10"/>
        <v>720</v>
      </c>
      <c r="P20">
        <f t="shared" si="10"/>
        <v>744</v>
      </c>
      <c r="Q20">
        <f t="shared" si="10"/>
        <v>744</v>
      </c>
      <c r="R20">
        <f t="shared" si="10"/>
        <v>672</v>
      </c>
      <c r="S20">
        <f t="shared" si="10"/>
        <v>744</v>
      </c>
      <c r="T20">
        <f t="shared" si="10"/>
        <v>720</v>
      </c>
      <c r="U20">
        <f t="shared" si="10"/>
        <v>744</v>
      </c>
      <c r="V20">
        <f t="shared" si="10"/>
        <v>720</v>
      </c>
      <c r="W20">
        <f t="shared" si="10"/>
        <v>744</v>
      </c>
      <c r="X20">
        <f t="shared" si="10"/>
        <v>744</v>
      </c>
      <c r="Y20">
        <f t="shared" si="10"/>
        <v>720</v>
      </c>
      <c r="Z20">
        <f t="shared" si="10"/>
        <v>744</v>
      </c>
      <c r="AA20">
        <f t="shared" si="10"/>
        <v>720</v>
      </c>
      <c r="AB20">
        <f t="shared" si="10"/>
        <v>744</v>
      </c>
      <c r="AC20">
        <f t="shared" si="13"/>
        <v>744</v>
      </c>
      <c r="AD20">
        <f t="shared" si="11"/>
        <v>672</v>
      </c>
      <c r="AE20">
        <f t="shared" si="12"/>
        <v>744</v>
      </c>
      <c r="AO20">
        <f t="shared" si="4"/>
        <v>8784</v>
      </c>
    </row>
    <row r="21" spans="1:41" x14ac:dyDescent="0.25">
      <c r="A21" t="s">
        <v>1</v>
      </c>
      <c r="B21">
        <v>2</v>
      </c>
      <c r="C21">
        <v>11</v>
      </c>
      <c r="D21">
        <f t="shared" si="5"/>
        <v>744</v>
      </c>
      <c r="E21">
        <f t="shared" si="5"/>
        <v>744</v>
      </c>
      <c r="F21">
        <f t="shared" si="5"/>
        <v>696</v>
      </c>
      <c r="G21">
        <f t="shared" si="6"/>
        <v>744</v>
      </c>
      <c r="H21">
        <f t="shared" si="6"/>
        <v>720</v>
      </c>
      <c r="I21">
        <f t="shared" si="7"/>
        <v>744</v>
      </c>
      <c r="J21">
        <f t="shared" si="8"/>
        <v>720</v>
      </c>
      <c r="K21">
        <f t="shared" si="9"/>
        <v>744</v>
      </c>
      <c r="L21">
        <f t="shared" si="9"/>
        <v>744</v>
      </c>
      <c r="M21">
        <f t="shared" si="10"/>
        <v>720</v>
      </c>
      <c r="N21">
        <f t="shared" si="10"/>
        <v>744</v>
      </c>
      <c r="O21">
        <f t="shared" si="10"/>
        <v>720</v>
      </c>
      <c r="P21">
        <f t="shared" si="10"/>
        <v>744</v>
      </c>
      <c r="Q21">
        <f t="shared" si="10"/>
        <v>744</v>
      </c>
      <c r="R21">
        <f t="shared" si="10"/>
        <v>672</v>
      </c>
      <c r="S21">
        <f t="shared" si="10"/>
        <v>744</v>
      </c>
      <c r="T21">
        <f t="shared" si="10"/>
        <v>720</v>
      </c>
      <c r="U21">
        <f t="shared" si="10"/>
        <v>744</v>
      </c>
      <c r="V21">
        <f t="shared" si="10"/>
        <v>720</v>
      </c>
      <c r="W21">
        <f t="shared" si="10"/>
        <v>744</v>
      </c>
      <c r="X21">
        <f t="shared" si="10"/>
        <v>744</v>
      </c>
      <c r="Y21">
        <f t="shared" si="10"/>
        <v>720</v>
      </c>
      <c r="Z21">
        <f t="shared" si="10"/>
        <v>744</v>
      </c>
      <c r="AA21">
        <f t="shared" si="10"/>
        <v>720</v>
      </c>
      <c r="AB21">
        <f t="shared" si="10"/>
        <v>744</v>
      </c>
      <c r="AC21">
        <f t="shared" si="13"/>
        <v>744</v>
      </c>
      <c r="AD21">
        <f t="shared" si="11"/>
        <v>672</v>
      </c>
      <c r="AE21">
        <f t="shared" si="12"/>
        <v>744</v>
      </c>
      <c r="AO21">
        <f t="shared" si="4"/>
        <v>8784</v>
      </c>
    </row>
    <row r="22" spans="1:41" x14ac:dyDescent="0.25">
      <c r="A22" t="s">
        <v>1</v>
      </c>
      <c r="B22">
        <v>2</v>
      </c>
      <c r="C22">
        <v>12</v>
      </c>
      <c r="D22">
        <f t="shared" si="5"/>
        <v>744</v>
      </c>
      <c r="E22">
        <f t="shared" si="5"/>
        <v>744</v>
      </c>
      <c r="F22">
        <f t="shared" si="5"/>
        <v>696</v>
      </c>
      <c r="G22">
        <f t="shared" si="6"/>
        <v>744</v>
      </c>
      <c r="H22">
        <f t="shared" si="6"/>
        <v>720</v>
      </c>
      <c r="I22">
        <f t="shared" si="7"/>
        <v>744</v>
      </c>
      <c r="J22">
        <f t="shared" si="8"/>
        <v>720</v>
      </c>
      <c r="K22">
        <f t="shared" si="9"/>
        <v>744</v>
      </c>
      <c r="L22">
        <f t="shared" si="9"/>
        <v>744</v>
      </c>
      <c r="M22">
        <f t="shared" si="10"/>
        <v>720</v>
      </c>
      <c r="N22">
        <f t="shared" si="10"/>
        <v>744</v>
      </c>
      <c r="O22">
        <f t="shared" si="10"/>
        <v>720</v>
      </c>
      <c r="P22">
        <f t="shared" si="10"/>
        <v>744</v>
      </c>
      <c r="Q22">
        <f t="shared" si="10"/>
        <v>744</v>
      </c>
      <c r="R22">
        <f t="shared" si="10"/>
        <v>672</v>
      </c>
      <c r="S22">
        <f t="shared" si="10"/>
        <v>744</v>
      </c>
      <c r="T22">
        <f t="shared" si="10"/>
        <v>720</v>
      </c>
      <c r="U22">
        <f t="shared" si="10"/>
        <v>744</v>
      </c>
      <c r="V22">
        <f t="shared" si="10"/>
        <v>720</v>
      </c>
      <c r="W22">
        <f t="shared" si="10"/>
        <v>744</v>
      </c>
      <c r="X22">
        <f t="shared" si="10"/>
        <v>744</v>
      </c>
      <c r="Y22">
        <f t="shared" si="10"/>
        <v>720</v>
      </c>
      <c r="Z22">
        <f t="shared" si="10"/>
        <v>744</v>
      </c>
      <c r="AA22">
        <f t="shared" si="10"/>
        <v>720</v>
      </c>
      <c r="AB22">
        <f t="shared" si="10"/>
        <v>744</v>
      </c>
      <c r="AC22">
        <f t="shared" si="13"/>
        <v>744</v>
      </c>
      <c r="AD22">
        <f t="shared" si="11"/>
        <v>672</v>
      </c>
      <c r="AE22">
        <f t="shared" si="12"/>
        <v>744</v>
      </c>
      <c r="AO22">
        <f t="shared" si="4"/>
        <v>8784</v>
      </c>
    </row>
    <row r="23" spans="1:41" x14ac:dyDescent="0.25">
      <c r="A23" t="s">
        <v>1</v>
      </c>
      <c r="B23">
        <v>2</v>
      </c>
      <c r="C23">
        <v>13</v>
      </c>
      <c r="D23">
        <f t="shared" si="5"/>
        <v>744</v>
      </c>
      <c r="E23">
        <f t="shared" si="5"/>
        <v>744</v>
      </c>
      <c r="F23">
        <f t="shared" si="5"/>
        <v>696</v>
      </c>
      <c r="G23">
        <f t="shared" si="6"/>
        <v>744</v>
      </c>
      <c r="H23">
        <f t="shared" si="6"/>
        <v>720</v>
      </c>
      <c r="I23">
        <f t="shared" si="7"/>
        <v>744</v>
      </c>
      <c r="J23">
        <f t="shared" si="8"/>
        <v>720</v>
      </c>
      <c r="K23">
        <f t="shared" si="9"/>
        <v>744</v>
      </c>
      <c r="L23">
        <f t="shared" si="9"/>
        <v>744</v>
      </c>
      <c r="M23">
        <f t="shared" si="10"/>
        <v>720</v>
      </c>
      <c r="N23">
        <f t="shared" si="10"/>
        <v>744</v>
      </c>
      <c r="O23">
        <f t="shared" si="10"/>
        <v>720</v>
      </c>
      <c r="P23">
        <f t="shared" si="10"/>
        <v>744</v>
      </c>
      <c r="Q23">
        <f t="shared" si="10"/>
        <v>744</v>
      </c>
      <c r="R23">
        <f t="shared" si="10"/>
        <v>672</v>
      </c>
      <c r="S23">
        <f t="shared" si="10"/>
        <v>744</v>
      </c>
      <c r="T23">
        <f t="shared" si="10"/>
        <v>720</v>
      </c>
      <c r="U23">
        <f t="shared" si="10"/>
        <v>744</v>
      </c>
      <c r="V23">
        <f t="shared" si="10"/>
        <v>720</v>
      </c>
      <c r="W23">
        <f t="shared" si="10"/>
        <v>744</v>
      </c>
      <c r="X23">
        <f t="shared" si="10"/>
        <v>744</v>
      </c>
      <c r="Y23">
        <f t="shared" si="10"/>
        <v>720</v>
      </c>
      <c r="Z23">
        <f t="shared" si="10"/>
        <v>744</v>
      </c>
      <c r="AA23">
        <f t="shared" si="10"/>
        <v>720</v>
      </c>
      <c r="AB23">
        <f t="shared" si="10"/>
        <v>744</v>
      </c>
      <c r="AC23">
        <f t="shared" si="13"/>
        <v>744</v>
      </c>
      <c r="AD23">
        <f t="shared" si="11"/>
        <v>672</v>
      </c>
      <c r="AE23">
        <f t="shared" si="12"/>
        <v>744</v>
      </c>
      <c r="AO23">
        <f t="shared" si="4"/>
        <v>8784</v>
      </c>
    </row>
    <row r="24" spans="1:41" x14ac:dyDescent="0.25">
      <c r="A24" t="s">
        <v>1</v>
      </c>
      <c r="B24">
        <v>2</v>
      </c>
      <c r="C24">
        <v>14</v>
      </c>
      <c r="D24">
        <f t="shared" si="5"/>
        <v>744</v>
      </c>
      <c r="E24">
        <f t="shared" si="5"/>
        <v>744</v>
      </c>
      <c r="F24">
        <f t="shared" si="5"/>
        <v>696</v>
      </c>
      <c r="G24">
        <f t="shared" si="6"/>
        <v>744</v>
      </c>
      <c r="H24">
        <f t="shared" si="6"/>
        <v>720</v>
      </c>
      <c r="I24">
        <f t="shared" si="7"/>
        <v>744</v>
      </c>
      <c r="J24">
        <f t="shared" si="8"/>
        <v>720</v>
      </c>
      <c r="K24">
        <f t="shared" si="9"/>
        <v>744</v>
      </c>
      <c r="L24">
        <f t="shared" si="9"/>
        <v>744</v>
      </c>
      <c r="M24">
        <f t="shared" si="10"/>
        <v>720</v>
      </c>
      <c r="N24">
        <f t="shared" si="10"/>
        <v>744</v>
      </c>
      <c r="O24">
        <f t="shared" si="10"/>
        <v>720</v>
      </c>
      <c r="P24">
        <f t="shared" si="10"/>
        <v>744</v>
      </c>
      <c r="Q24">
        <f t="shared" si="10"/>
        <v>744</v>
      </c>
      <c r="R24">
        <f t="shared" si="10"/>
        <v>672</v>
      </c>
      <c r="S24">
        <f t="shared" si="10"/>
        <v>744</v>
      </c>
      <c r="T24">
        <f t="shared" si="10"/>
        <v>720</v>
      </c>
      <c r="U24">
        <f t="shared" si="10"/>
        <v>744</v>
      </c>
      <c r="V24">
        <f t="shared" si="10"/>
        <v>720</v>
      </c>
      <c r="W24">
        <f t="shared" si="10"/>
        <v>744</v>
      </c>
      <c r="X24">
        <f t="shared" si="10"/>
        <v>744</v>
      </c>
      <c r="Y24">
        <f t="shared" si="10"/>
        <v>720</v>
      </c>
      <c r="Z24">
        <f t="shared" si="10"/>
        <v>744</v>
      </c>
      <c r="AA24">
        <f t="shared" si="10"/>
        <v>720</v>
      </c>
      <c r="AB24">
        <f t="shared" si="10"/>
        <v>744</v>
      </c>
      <c r="AC24">
        <f t="shared" si="13"/>
        <v>744</v>
      </c>
      <c r="AD24">
        <f t="shared" si="11"/>
        <v>672</v>
      </c>
      <c r="AE24">
        <f t="shared" si="12"/>
        <v>744</v>
      </c>
      <c r="AO24">
        <f t="shared" si="4"/>
        <v>8784</v>
      </c>
    </row>
    <row r="25" spans="1:41" x14ac:dyDescent="0.25">
      <c r="A25" t="s">
        <v>1</v>
      </c>
      <c r="B25">
        <v>2</v>
      </c>
      <c r="C25">
        <v>15</v>
      </c>
      <c r="D25">
        <f t="shared" si="5"/>
        <v>744</v>
      </c>
      <c r="E25">
        <f t="shared" si="5"/>
        <v>744</v>
      </c>
      <c r="F25">
        <f t="shared" si="5"/>
        <v>696</v>
      </c>
      <c r="G25">
        <f t="shared" si="6"/>
        <v>744</v>
      </c>
      <c r="H25">
        <f t="shared" si="6"/>
        <v>720</v>
      </c>
      <c r="I25">
        <f t="shared" si="7"/>
        <v>744</v>
      </c>
      <c r="J25">
        <f t="shared" si="8"/>
        <v>720</v>
      </c>
      <c r="K25">
        <f t="shared" si="9"/>
        <v>744</v>
      </c>
      <c r="L25">
        <f t="shared" si="9"/>
        <v>744</v>
      </c>
      <c r="M25">
        <f t="shared" si="10"/>
        <v>720</v>
      </c>
      <c r="N25">
        <f t="shared" si="10"/>
        <v>744</v>
      </c>
      <c r="O25">
        <f t="shared" si="10"/>
        <v>720</v>
      </c>
      <c r="P25">
        <f t="shared" si="10"/>
        <v>744</v>
      </c>
      <c r="Q25">
        <f t="shared" si="10"/>
        <v>744</v>
      </c>
      <c r="R25">
        <f t="shared" si="10"/>
        <v>672</v>
      </c>
      <c r="S25">
        <f t="shared" si="10"/>
        <v>744</v>
      </c>
      <c r="T25">
        <f t="shared" si="10"/>
        <v>720</v>
      </c>
      <c r="U25">
        <f t="shared" si="10"/>
        <v>744</v>
      </c>
      <c r="V25">
        <f t="shared" si="10"/>
        <v>720</v>
      </c>
      <c r="W25">
        <f t="shared" si="10"/>
        <v>744</v>
      </c>
      <c r="X25">
        <f t="shared" si="10"/>
        <v>744</v>
      </c>
      <c r="Y25">
        <f t="shared" si="10"/>
        <v>720</v>
      </c>
      <c r="Z25">
        <f t="shared" si="10"/>
        <v>744</v>
      </c>
      <c r="AA25">
        <f t="shared" si="10"/>
        <v>720</v>
      </c>
      <c r="AB25">
        <f t="shared" si="10"/>
        <v>744</v>
      </c>
      <c r="AC25">
        <f t="shared" si="13"/>
        <v>744</v>
      </c>
      <c r="AD25">
        <f t="shared" si="11"/>
        <v>672</v>
      </c>
      <c r="AE25">
        <f t="shared" si="12"/>
        <v>744</v>
      </c>
      <c r="AO25">
        <f t="shared" si="4"/>
        <v>8784</v>
      </c>
    </row>
    <row r="26" spans="1:41" x14ac:dyDescent="0.25">
      <c r="A26" t="s">
        <v>1</v>
      </c>
      <c r="B26">
        <v>2</v>
      </c>
      <c r="C26">
        <v>16</v>
      </c>
      <c r="D26">
        <f t="shared" si="5"/>
        <v>744</v>
      </c>
      <c r="E26">
        <f t="shared" si="5"/>
        <v>744</v>
      </c>
      <c r="F26">
        <f t="shared" si="5"/>
        <v>696</v>
      </c>
      <c r="G26">
        <f t="shared" si="6"/>
        <v>744</v>
      </c>
      <c r="H26">
        <f t="shared" si="6"/>
        <v>720</v>
      </c>
      <c r="I26">
        <f t="shared" si="7"/>
        <v>744</v>
      </c>
      <c r="J26">
        <f t="shared" si="8"/>
        <v>720</v>
      </c>
      <c r="K26">
        <f t="shared" si="9"/>
        <v>744</v>
      </c>
      <c r="L26">
        <f t="shared" si="9"/>
        <v>744</v>
      </c>
      <c r="M26">
        <f t="shared" si="10"/>
        <v>720</v>
      </c>
      <c r="N26">
        <f t="shared" si="10"/>
        <v>744</v>
      </c>
      <c r="O26">
        <f t="shared" si="10"/>
        <v>720</v>
      </c>
      <c r="P26">
        <f t="shared" si="10"/>
        <v>744</v>
      </c>
      <c r="Q26">
        <f t="shared" si="10"/>
        <v>744</v>
      </c>
      <c r="R26">
        <f t="shared" si="10"/>
        <v>672</v>
      </c>
      <c r="S26">
        <f t="shared" si="10"/>
        <v>744</v>
      </c>
      <c r="T26">
        <f t="shared" si="10"/>
        <v>720</v>
      </c>
      <c r="U26">
        <f t="shared" si="10"/>
        <v>744</v>
      </c>
      <c r="V26">
        <f t="shared" si="10"/>
        <v>720</v>
      </c>
      <c r="W26">
        <f t="shared" si="10"/>
        <v>744</v>
      </c>
      <c r="X26">
        <f t="shared" si="10"/>
        <v>744</v>
      </c>
      <c r="Y26">
        <f t="shared" si="10"/>
        <v>720</v>
      </c>
      <c r="Z26">
        <f t="shared" si="10"/>
        <v>744</v>
      </c>
      <c r="AA26">
        <f t="shared" si="10"/>
        <v>720</v>
      </c>
      <c r="AB26">
        <f t="shared" si="10"/>
        <v>744</v>
      </c>
      <c r="AC26">
        <f t="shared" si="13"/>
        <v>744</v>
      </c>
      <c r="AD26">
        <f t="shared" si="11"/>
        <v>672</v>
      </c>
      <c r="AE26">
        <f t="shared" si="12"/>
        <v>744</v>
      </c>
      <c r="AO26">
        <f t="shared" si="4"/>
        <v>8784</v>
      </c>
    </row>
    <row r="27" spans="1:41" x14ac:dyDescent="0.25">
      <c r="A27" t="s">
        <v>1</v>
      </c>
      <c r="B27">
        <v>2</v>
      </c>
      <c r="C27">
        <v>17</v>
      </c>
      <c r="D27">
        <f t="shared" si="5"/>
        <v>744</v>
      </c>
      <c r="E27">
        <f t="shared" si="5"/>
        <v>744</v>
      </c>
      <c r="F27">
        <f t="shared" si="5"/>
        <v>696</v>
      </c>
      <c r="G27">
        <f t="shared" ref="G27:J90" si="14">G$6*NoOfHrsPerDay</f>
        <v>744</v>
      </c>
      <c r="H27">
        <f t="shared" si="14"/>
        <v>720</v>
      </c>
      <c r="I27">
        <f t="shared" si="14"/>
        <v>744</v>
      </c>
      <c r="J27">
        <f t="shared" si="14"/>
        <v>720</v>
      </c>
      <c r="K27">
        <f t="shared" ref="K27:N90" si="15">K$6*NoOfHrsPerDay</f>
        <v>744</v>
      </c>
      <c r="L27">
        <f t="shared" si="15"/>
        <v>744</v>
      </c>
      <c r="M27">
        <f t="shared" si="15"/>
        <v>720</v>
      </c>
      <c r="N27">
        <f t="shared" si="15"/>
        <v>744</v>
      </c>
      <c r="O27">
        <f t="shared" si="10"/>
        <v>720</v>
      </c>
      <c r="P27">
        <f t="shared" si="10"/>
        <v>744</v>
      </c>
      <c r="Q27">
        <f t="shared" si="10"/>
        <v>744</v>
      </c>
      <c r="R27">
        <f t="shared" si="10"/>
        <v>672</v>
      </c>
      <c r="S27">
        <f t="shared" si="10"/>
        <v>744</v>
      </c>
      <c r="T27">
        <f t="shared" si="10"/>
        <v>720</v>
      </c>
      <c r="U27">
        <f t="shared" si="10"/>
        <v>744</v>
      </c>
      <c r="V27">
        <f t="shared" si="10"/>
        <v>720</v>
      </c>
      <c r="W27">
        <f t="shared" si="10"/>
        <v>744</v>
      </c>
      <c r="X27">
        <f t="shared" si="10"/>
        <v>744</v>
      </c>
      <c r="Y27">
        <f t="shared" si="10"/>
        <v>720</v>
      </c>
      <c r="Z27">
        <f t="shared" si="10"/>
        <v>744</v>
      </c>
      <c r="AA27">
        <f t="shared" si="10"/>
        <v>720</v>
      </c>
      <c r="AB27">
        <f t="shared" si="10"/>
        <v>744</v>
      </c>
      <c r="AC27">
        <f t="shared" si="13"/>
        <v>744</v>
      </c>
      <c r="AD27">
        <f>AD$6*NoOfHrsPerDay</f>
        <v>672</v>
      </c>
      <c r="AE27">
        <f t="shared" si="12"/>
        <v>744</v>
      </c>
      <c r="AO27">
        <f t="shared" si="4"/>
        <v>8784</v>
      </c>
    </row>
    <row r="28" spans="1:41" x14ac:dyDescent="0.25">
      <c r="A28" t="s">
        <v>1</v>
      </c>
      <c r="B28">
        <v>2</v>
      </c>
      <c r="C28">
        <v>18</v>
      </c>
      <c r="D28">
        <f t="shared" si="5"/>
        <v>744</v>
      </c>
      <c r="E28">
        <f t="shared" si="5"/>
        <v>744</v>
      </c>
      <c r="F28">
        <f t="shared" si="5"/>
        <v>696</v>
      </c>
      <c r="G28">
        <f t="shared" si="14"/>
        <v>744</v>
      </c>
      <c r="H28">
        <f t="shared" si="14"/>
        <v>720</v>
      </c>
      <c r="I28">
        <f t="shared" si="14"/>
        <v>744</v>
      </c>
      <c r="J28">
        <f t="shared" si="14"/>
        <v>720</v>
      </c>
      <c r="K28">
        <f t="shared" si="15"/>
        <v>744</v>
      </c>
      <c r="L28">
        <f t="shared" si="15"/>
        <v>744</v>
      </c>
      <c r="M28">
        <f t="shared" si="15"/>
        <v>720</v>
      </c>
      <c r="N28">
        <f t="shared" si="15"/>
        <v>744</v>
      </c>
      <c r="O28">
        <f t="shared" si="10"/>
        <v>720</v>
      </c>
      <c r="P28">
        <f t="shared" si="10"/>
        <v>744</v>
      </c>
      <c r="Q28">
        <f t="shared" si="10"/>
        <v>744</v>
      </c>
      <c r="R28">
        <f t="shared" si="10"/>
        <v>672</v>
      </c>
      <c r="S28">
        <f t="shared" si="10"/>
        <v>744</v>
      </c>
      <c r="T28">
        <f t="shared" si="10"/>
        <v>720</v>
      </c>
      <c r="U28">
        <f t="shared" si="10"/>
        <v>744</v>
      </c>
      <c r="V28">
        <f t="shared" si="10"/>
        <v>720</v>
      </c>
      <c r="W28">
        <f t="shared" si="10"/>
        <v>744</v>
      </c>
      <c r="X28">
        <f t="shared" si="10"/>
        <v>744</v>
      </c>
      <c r="Y28">
        <f t="shared" si="10"/>
        <v>720</v>
      </c>
      <c r="Z28">
        <f t="shared" si="10"/>
        <v>744</v>
      </c>
      <c r="AA28">
        <f t="shared" si="10"/>
        <v>720</v>
      </c>
      <c r="AB28">
        <f t="shared" si="10"/>
        <v>744</v>
      </c>
      <c r="AC28">
        <f t="shared" si="13"/>
        <v>744</v>
      </c>
      <c r="AD28">
        <f>AD$6*NoOfHrsPerDay</f>
        <v>672</v>
      </c>
      <c r="AE28">
        <f t="shared" si="12"/>
        <v>744</v>
      </c>
      <c r="AO28">
        <f t="shared" si="4"/>
        <v>8784</v>
      </c>
    </row>
    <row r="29" spans="1:41" x14ac:dyDescent="0.25">
      <c r="A29" t="s">
        <v>1</v>
      </c>
      <c r="B29">
        <v>2</v>
      </c>
      <c r="C29">
        <v>19</v>
      </c>
      <c r="D29">
        <f t="shared" si="5"/>
        <v>744</v>
      </c>
      <c r="E29">
        <f t="shared" si="5"/>
        <v>744</v>
      </c>
      <c r="F29">
        <f t="shared" si="5"/>
        <v>696</v>
      </c>
      <c r="G29">
        <f t="shared" si="14"/>
        <v>744</v>
      </c>
      <c r="H29">
        <f t="shared" si="14"/>
        <v>720</v>
      </c>
      <c r="I29">
        <f t="shared" si="14"/>
        <v>744</v>
      </c>
      <c r="J29">
        <f t="shared" si="14"/>
        <v>720</v>
      </c>
      <c r="K29">
        <f t="shared" si="15"/>
        <v>744</v>
      </c>
      <c r="L29">
        <f t="shared" si="15"/>
        <v>744</v>
      </c>
      <c r="M29">
        <f t="shared" si="15"/>
        <v>720</v>
      </c>
      <c r="N29">
        <f t="shared" si="15"/>
        <v>744</v>
      </c>
      <c r="O29">
        <f t="shared" ref="O29:S89" si="16">O$6*NoOfHrsPerDay</f>
        <v>720</v>
      </c>
      <c r="P29">
        <f t="shared" si="16"/>
        <v>744</v>
      </c>
      <c r="Q29">
        <f t="shared" si="16"/>
        <v>744</v>
      </c>
      <c r="R29">
        <f t="shared" si="16"/>
        <v>672</v>
      </c>
      <c r="S29">
        <f t="shared" si="16"/>
        <v>744</v>
      </c>
      <c r="T29">
        <f t="shared" ref="T29:AE44" si="17">T$6*NoOfHrsPerDay</f>
        <v>720</v>
      </c>
      <c r="U29">
        <f t="shared" si="17"/>
        <v>744</v>
      </c>
      <c r="V29">
        <f t="shared" si="17"/>
        <v>720</v>
      </c>
      <c r="W29">
        <f t="shared" si="17"/>
        <v>744</v>
      </c>
      <c r="X29">
        <f t="shared" si="17"/>
        <v>744</v>
      </c>
      <c r="Y29">
        <f t="shared" si="17"/>
        <v>720</v>
      </c>
      <c r="Z29">
        <f t="shared" si="17"/>
        <v>744</v>
      </c>
      <c r="AA29">
        <f t="shared" si="17"/>
        <v>720</v>
      </c>
      <c r="AB29">
        <f t="shared" si="17"/>
        <v>744</v>
      </c>
      <c r="AC29">
        <f t="shared" si="17"/>
        <v>744</v>
      </c>
      <c r="AD29">
        <f>AD$6*NoOfHrsPerDay</f>
        <v>672</v>
      </c>
      <c r="AE29">
        <f t="shared" si="12"/>
        <v>744</v>
      </c>
      <c r="AO29">
        <f t="shared" si="4"/>
        <v>8784</v>
      </c>
    </row>
    <row r="30" spans="1:41" x14ac:dyDescent="0.25">
      <c r="A30" t="s">
        <v>1</v>
      </c>
      <c r="B30">
        <v>2</v>
      </c>
      <c r="C30">
        <v>20</v>
      </c>
      <c r="D30">
        <f t="shared" si="5"/>
        <v>744</v>
      </c>
      <c r="E30">
        <f t="shared" si="5"/>
        <v>744</v>
      </c>
      <c r="F30">
        <f t="shared" si="5"/>
        <v>696</v>
      </c>
      <c r="G30">
        <f t="shared" si="14"/>
        <v>744</v>
      </c>
      <c r="H30">
        <f t="shared" si="14"/>
        <v>720</v>
      </c>
      <c r="I30">
        <f t="shared" si="14"/>
        <v>744</v>
      </c>
      <c r="J30">
        <f t="shared" si="14"/>
        <v>720</v>
      </c>
      <c r="K30">
        <f t="shared" si="15"/>
        <v>744</v>
      </c>
      <c r="L30">
        <f t="shared" si="15"/>
        <v>744</v>
      </c>
      <c r="M30">
        <f t="shared" si="15"/>
        <v>720</v>
      </c>
      <c r="N30">
        <f t="shared" si="15"/>
        <v>744</v>
      </c>
      <c r="O30">
        <f t="shared" si="16"/>
        <v>720</v>
      </c>
      <c r="P30">
        <f t="shared" si="16"/>
        <v>744</v>
      </c>
      <c r="Q30">
        <f t="shared" si="16"/>
        <v>744</v>
      </c>
      <c r="R30">
        <f t="shared" si="16"/>
        <v>672</v>
      </c>
      <c r="S30">
        <f t="shared" si="16"/>
        <v>744</v>
      </c>
      <c r="T30">
        <f t="shared" si="17"/>
        <v>720</v>
      </c>
      <c r="U30">
        <f t="shared" si="17"/>
        <v>744</v>
      </c>
      <c r="V30">
        <f t="shared" si="17"/>
        <v>720</v>
      </c>
      <c r="W30">
        <f t="shared" si="17"/>
        <v>744</v>
      </c>
      <c r="X30">
        <f t="shared" si="17"/>
        <v>744</v>
      </c>
      <c r="Y30">
        <f t="shared" si="17"/>
        <v>720</v>
      </c>
      <c r="Z30">
        <f t="shared" si="17"/>
        <v>744</v>
      </c>
      <c r="AA30">
        <f t="shared" si="17"/>
        <v>720</v>
      </c>
      <c r="AB30">
        <f t="shared" si="17"/>
        <v>744</v>
      </c>
      <c r="AC30">
        <f t="shared" si="17"/>
        <v>744</v>
      </c>
      <c r="AD30">
        <f>AD$6*NoOfHrsPerDay</f>
        <v>672</v>
      </c>
      <c r="AE30">
        <f t="shared" si="12"/>
        <v>744</v>
      </c>
      <c r="AO30">
        <f t="shared" si="4"/>
        <v>8784</v>
      </c>
    </row>
    <row r="31" spans="1:41" x14ac:dyDescent="0.25">
      <c r="A31" t="s">
        <v>1</v>
      </c>
      <c r="B31">
        <v>2</v>
      </c>
      <c r="C31">
        <v>21</v>
      </c>
      <c r="D31">
        <f t="shared" si="5"/>
        <v>744</v>
      </c>
      <c r="E31">
        <f t="shared" si="5"/>
        <v>744</v>
      </c>
      <c r="F31">
        <f t="shared" si="5"/>
        <v>696</v>
      </c>
      <c r="G31">
        <f t="shared" si="14"/>
        <v>744</v>
      </c>
      <c r="H31">
        <f t="shared" si="14"/>
        <v>720</v>
      </c>
      <c r="I31">
        <f t="shared" si="14"/>
        <v>744</v>
      </c>
      <c r="J31">
        <f t="shared" si="14"/>
        <v>720</v>
      </c>
      <c r="K31">
        <f t="shared" si="15"/>
        <v>744</v>
      </c>
      <c r="L31">
        <f t="shared" si="15"/>
        <v>744</v>
      </c>
      <c r="M31">
        <f t="shared" si="15"/>
        <v>720</v>
      </c>
      <c r="N31">
        <f t="shared" si="15"/>
        <v>744</v>
      </c>
      <c r="O31">
        <f t="shared" si="16"/>
        <v>720</v>
      </c>
      <c r="P31">
        <f t="shared" si="16"/>
        <v>744</v>
      </c>
      <c r="Q31">
        <f t="shared" si="16"/>
        <v>744</v>
      </c>
      <c r="R31">
        <f t="shared" si="16"/>
        <v>672</v>
      </c>
      <c r="S31">
        <f t="shared" si="16"/>
        <v>744</v>
      </c>
      <c r="T31">
        <f t="shared" si="17"/>
        <v>720</v>
      </c>
      <c r="U31">
        <f t="shared" si="17"/>
        <v>744</v>
      </c>
      <c r="V31">
        <f t="shared" si="17"/>
        <v>720</v>
      </c>
      <c r="W31">
        <f t="shared" si="17"/>
        <v>744</v>
      </c>
      <c r="X31">
        <f t="shared" si="17"/>
        <v>744</v>
      </c>
      <c r="Y31">
        <f t="shared" si="17"/>
        <v>720</v>
      </c>
      <c r="Z31">
        <f t="shared" si="17"/>
        <v>744</v>
      </c>
      <c r="AA31">
        <f t="shared" si="17"/>
        <v>720</v>
      </c>
      <c r="AB31">
        <f t="shared" si="17"/>
        <v>744</v>
      </c>
      <c r="AC31">
        <f t="shared" si="17"/>
        <v>744</v>
      </c>
      <c r="AD31">
        <f>AD$6*NoOfHrsPerDay</f>
        <v>672</v>
      </c>
      <c r="AE31">
        <f t="shared" si="12"/>
        <v>744</v>
      </c>
      <c r="AO31">
        <f t="shared" si="4"/>
        <v>8784</v>
      </c>
    </row>
    <row r="32" spans="1:41" x14ac:dyDescent="0.25">
      <c r="A32" t="s">
        <v>1</v>
      </c>
      <c r="B32">
        <v>2</v>
      </c>
      <c r="C32">
        <v>22</v>
      </c>
      <c r="D32">
        <f t="shared" si="5"/>
        <v>744</v>
      </c>
      <c r="E32">
        <f t="shared" si="5"/>
        <v>744</v>
      </c>
      <c r="F32">
        <f t="shared" si="5"/>
        <v>696</v>
      </c>
      <c r="G32">
        <f t="shared" si="14"/>
        <v>744</v>
      </c>
      <c r="H32">
        <f t="shared" si="14"/>
        <v>720</v>
      </c>
      <c r="I32">
        <f t="shared" si="14"/>
        <v>744</v>
      </c>
      <c r="J32">
        <f t="shared" si="14"/>
        <v>720</v>
      </c>
      <c r="K32">
        <f t="shared" si="15"/>
        <v>744</v>
      </c>
      <c r="L32">
        <f t="shared" si="15"/>
        <v>744</v>
      </c>
      <c r="M32">
        <f t="shared" si="15"/>
        <v>720</v>
      </c>
      <c r="N32">
        <f t="shared" si="15"/>
        <v>744</v>
      </c>
      <c r="O32">
        <f t="shared" si="16"/>
        <v>720</v>
      </c>
      <c r="P32">
        <f t="shared" si="16"/>
        <v>744</v>
      </c>
      <c r="Q32">
        <f t="shared" si="16"/>
        <v>744</v>
      </c>
      <c r="R32">
        <f t="shared" si="16"/>
        <v>672</v>
      </c>
      <c r="S32">
        <f t="shared" si="16"/>
        <v>744</v>
      </c>
      <c r="T32">
        <f t="shared" si="17"/>
        <v>720</v>
      </c>
      <c r="U32">
        <f t="shared" si="17"/>
        <v>744</v>
      </c>
      <c r="V32">
        <f t="shared" si="17"/>
        <v>720</v>
      </c>
      <c r="W32">
        <f t="shared" si="17"/>
        <v>744</v>
      </c>
      <c r="X32">
        <f t="shared" si="17"/>
        <v>744</v>
      </c>
      <c r="Y32">
        <f t="shared" si="17"/>
        <v>720</v>
      </c>
      <c r="Z32">
        <f t="shared" si="17"/>
        <v>744</v>
      </c>
      <c r="AA32">
        <f t="shared" si="17"/>
        <v>720</v>
      </c>
      <c r="AB32">
        <f t="shared" si="17"/>
        <v>744</v>
      </c>
      <c r="AC32">
        <f t="shared" si="17"/>
        <v>744</v>
      </c>
      <c r="AD32">
        <f t="shared" si="17"/>
        <v>672</v>
      </c>
      <c r="AE32">
        <f t="shared" si="17"/>
        <v>744</v>
      </c>
      <c r="AO32">
        <f t="shared" si="4"/>
        <v>8784</v>
      </c>
    </row>
    <row r="33" spans="1:41" x14ac:dyDescent="0.25">
      <c r="A33" t="s">
        <v>1</v>
      </c>
      <c r="B33">
        <v>2</v>
      </c>
      <c r="C33">
        <v>23</v>
      </c>
      <c r="D33">
        <f t="shared" si="5"/>
        <v>744</v>
      </c>
      <c r="E33">
        <f t="shared" si="5"/>
        <v>744</v>
      </c>
      <c r="F33">
        <f t="shared" si="5"/>
        <v>696</v>
      </c>
      <c r="G33">
        <f t="shared" si="14"/>
        <v>744</v>
      </c>
      <c r="H33">
        <f t="shared" si="14"/>
        <v>720</v>
      </c>
      <c r="I33">
        <f t="shared" si="14"/>
        <v>744</v>
      </c>
      <c r="J33">
        <f t="shared" si="14"/>
        <v>720</v>
      </c>
      <c r="K33">
        <f t="shared" si="15"/>
        <v>744</v>
      </c>
      <c r="L33">
        <f t="shared" si="15"/>
        <v>744</v>
      </c>
      <c r="M33">
        <f t="shared" si="15"/>
        <v>720</v>
      </c>
      <c r="N33">
        <f t="shared" si="15"/>
        <v>744</v>
      </c>
      <c r="O33">
        <f t="shared" si="16"/>
        <v>720</v>
      </c>
      <c r="P33">
        <f t="shared" si="16"/>
        <v>744</v>
      </c>
      <c r="Q33">
        <f t="shared" si="16"/>
        <v>744</v>
      </c>
      <c r="R33">
        <f t="shared" si="16"/>
        <v>672</v>
      </c>
      <c r="S33">
        <f t="shared" si="16"/>
        <v>744</v>
      </c>
      <c r="T33">
        <f t="shared" si="17"/>
        <v>720</v>
      </c>
      <c r="U33">
        <f t="shared" si="17"/>
        <v>744</v>
      </c>
      <c r="V33">
        <f t="shared" si="17"/>
        <v>720</v>
      </c>
      <c r="W33">
        <f t="shared" si="17"/>
        <v>744</v>
      </c>
      <c r="X33">
        <f t="shared" si="17"/>
        <v>744</v>
      </c>
      <c r="Y33">
        <f t="shared" si="17"/>
        <v>720</v>
      </c>
      <c r="Z33">
        <f t="shared" si="17"/>
        <v>744</v>
      </c>
      <c r="AA33">
        <f t="shared" si="17"/>
        <v>720</v>
      </c>
      <c r="AB33">
        <f t="shared" si="17"/>
        <v>744</v>
      </c>
      <c r="AC33">
        <f t="shared" si="17"/>
        <v>744</v>
      </c>
      <c r="AD33">
        <f t="shared" si="17"/>
        <v>672</v>
      </c>
      <c r="AE33">
        <f t="shared" si="17"/>
        <v>744</v>
      </c>
      <c r="AO33">
        <f t="shared" si="4"/>
        <v>8784</v>
      </c>
    </row>
    <row r="34" spans="1:41" x14ac:dyDescent="0.25">
      <c r="A34" t="s">
        <v>1</v>
      </c>
      <c r="B34">
        <v>2</v>
      </c>
      <c r="C34">
        <v>24</v>
      </c>
      <c r="D34">
        <f t="shared" si="5"/>
        <v>744</v>
      </c>
      <c r="E34">
        <f t="shared" si="5"/>
        <v>744</v>
      </c>
      <c r="F34">
        <f t="shared" si="5"/>
        <v>696</v>
      </c>
      <c r="G34">
        <f t="shared" si="14"/>
        <v>744</v>
      </c>
      <c r="H34">
        <f t="shared" si="14"/>
        <v>720</v>
      </c>
      <c r="I34">
        <f t="shared" si="14"/>
        <v>744</v>
      </c>
      <c r="J34">
        <f t="shared" si="14"/>
        <v>720</v>
      </c>
      <c r="K34">
        <f t="shared" si="15"/>
        <v>744</v>
      </c>
      <c r="L34">
        <f t="shared" si="15"/>
        <v>744</v>
      </c>
      <c r="M34">
        <f t="shared" si="15"/>
        <v>720</v>
      </c>
      <c r="N34">
        <f t="shared" si="15"/>
        <v>744</v>
      </c>
      <c r="O34">
        <f t="shared" si="16"/>
        <v>720</v>
      </c>
      <c r="P34">
        <f t="shared" si="16"/>
        <v>744</v>
      </c>
      <c r="Q34">
        <f t="shared" si="16"/>
        <v>744</v>
      </c>
      <c r="R34">
        <f t="shared" si="16"/>
        <v>672</v>
      </c>
      <c r="S34">
        <f t="shared" si="16"/>
        <v>744</v>
      </c>
      <c r="T34">
        <f t="shared" si="17"/>
        <v>720</v>
      </c>
      <c r="U34">
        <f t="shared" si="17"/>
        <v>744</v>
      </c>
      <c r="V34">
        <f t="shared" si="17"/>
        <v>720</v>
      </c>
      <c r="W34">
        <f t="shared" si="17"/>
        <v>744</v>
      </c>
      <c r="X34">
        <f t="shared" si="17"/>
        <v>744</v>
      </c>
      <c r="Y34">
        <f t="shared" si="17"/>
        <v>720</v>
      </c>
      <c r="Z34">
        <f t="shared" si="17"/>
        <v>744</v>
      </c>
      <c r="AA34">
        <f t="shared" si="17"/>
        <v>720</v>
      </c>
      <c r="AB34">
        <f t="shared" si="17"/>
        <v>744</v>
      </c>
      <c r="AC34">
        <f t="shared" si="17"/>
        <v>744</v>
      </c>
      <c r="AD34">
        <f t="shared" si="17"/>
        <v>672</v>
      </c>
      <c r="AE34">
        <f t="shared" si="17"/>
        <v>744</v>
      </c>
      <c r="AO34">
        <f t="shared" si="4"/>
        <v>8784</v>
      </c>
    </row>
    <row r="35" spans="1:41" x14ac:dyDescent="0.25">
      <c r="A35" t="s">
        <v>1</v>
      </c>
      <c r="B35">
        <v>2</v>
      </c>
      <c r="C35">
        <v>25</v>
      </c>
      <c r="D35">
        <f t="shared" si="5"/>
        <v>744</v>
      </c>
      <c r="E35">
        <f t="shared" si="5"/>
        <v>744</v>
      </c>
      <c r="F35">
        <f t="shared" si="5"/>
        <v>696</v>
      </c>
      <c r="G35">
        <f t="shared" si="14"/>
        <v>744</v>
      </c>
      <c r="H35">
        <f t="shared" si="14"/>
        <v>720</v>
      </c>
      <c r="I35">
        <f t="shared" si="14"/>
        <v>744</v>
      </c>
      <c r="J35">
        <f t="shared" si="14"/>
        <v>720</v>
      </c>
      <c r="K35">
        <f t="shared" si="15"/>
        <v>744</v>
      </c>
      <c r="L35">
        <f t="shared" si="15"/>
        <v>744</v>
      </c>
      <c r="M35">
        <f t="shared" si="15"/>
        <v>720</v>
      </c>
      <c r="N35">
        <f t="shared" si="15"/>
        <v>744</v>
      </c>
      <c r="O35">
        <f t="shared" si="16"/>
        <v>720</v>
      </c>
      <c r="P35">
        <f t="shared" si="16"/>
        <v>744</v>
      </c>
      <c r="Q35">
        <f t="shared" si="16"/>
        <v>744</v>
      </c>
      <c r="R35">
        <f t="shared" si="16"/>
        <v>672</v>
      </c>
      <c r="S35">
        <f t="shared" si="16"/>
        <v>744</v>
      </c>
      <c r="T35">
        <f t="shared" si="17"/>
        <v>720</v>
      </c>
      <c r="U35">
        <f t="shared" si="17"/>
        <v>744</v>
      </c>
      <c r="V35">
        <f t="shared" si="17"/>
        <v>720</v>
      </c>
      <c r="W35">
        <f t="shared" si="17"/>
        <v>744</v>
      </c>
      <c r="X35">
        <f t="shared" si="17"/>
        <v>744</v>
      </c>
      <c r="Y35">
        <f t="shared" si="17"/>
        <v>720</v>
      </c>
      <c r="Z35">
        <f t="shared" si="17"/>
        <v>744</v>
      </c>
      <c r="AA35">
        <f t="shared" si="17"/>
        <v>720</v>
      </c>
      <c r="AB35">
        <f t="shared" si="17"/>
        <v>744</v>
      </c>
      <c r="AC35">
        <f t="shared" si="17"/>
        <v>744</v>
      </c>
      <c r="AD35">
        <f t="shared" si="17"/>
        <v>672</v>
      </c>
      <c r="AE35">
        <f t="shared" si="17"/>
        <v>744</v>
      </c>
      <c r="AO35">
        <f t="shared" si="4"/>
        <v>8784</v>
      </c>
    </row>
    <row r="36" spans="1:41" x14ac:dyDescent="0.25">
      <c r="A36" t="s">
        <v>1</v>
      </c>
      <c r="B36">
        <v>2</v>
      </c>
      <c r="C36">
        <v>26</v>
      </c>
      <c r="D36">
        <f t="shared" si="5"/>
        <v>744</v>
      </c>
      <c r="E36">
        <f t="shared" si="5"/>
        <v>744</v>
      </c>
      <c r="F36">
        <f t="shared" si="5"/>
        <v>696</v>
      </c>
      <c r="G36">
        <f t="shared" si="14"/>
        <v>744</v>
      </c>
      <c r="H36">
        <f t="shared" si="14"/>
        <v>720</v>
      </c>
      <c r="I36">
        <f t="shared" si="14"/>
        <v>744</v>
      </c>
      <c r="J36">
        <f t="shared" si="14"/>
        <v>720</v>
      </c>
      <c r="K36">
        <f t="shared" si="15"/>
        <v>744</v>
      </c>
      <c r="L36">
        <f t="shared" si="15"/>
        <v>744</v>
      </c>
      <c r="M36">
        <f t="shared" si="15"/>
        <v>720</v>
      </c>
      <c r="N36">
        <f t="shared" si="15"/>
        <v>744</v>
      </c>
      <c r="O36">
        <f t="shared" si="16"/>
        <v>720</v>
      </c>
      <c r="P36">
        <f t="shared" si="16"/>
        <v>744</v>
      </c>
      <c r="Q36">
        <f t="shared" si="16"/>
        <v>744</v>
      </c>
      <c r="R36">
        <f t="shared" si="16"/>
        <v>672</v>
      </c>
      <c r="S36">
        <f t="shared" si="16"/>
        <v>744</v>
      </c>
      <c r="T36">
        <f t="shared" si="17"/>
        <v>720</v>
      </c>
      <c r="U36">
        <f t="shared" si="17"/>
        <v>744</v>
      </c>
      <c r="V36">
        <f t="shared" si="17"/>
        <v>720</v>
      </c>
      <c r="W36">
        <f t="shared" si="17"/>
        <v>744</v>
      </c>
      <c r="X36">
        <f t="shared" si="17"/>
        <v>744</v>
      </c>
      <c r="Y36">
        <f t="shared" si="17"/>
        <v>720</v>
      </c>
      <c r="Z36">
        <f t="shared" si="17"/>
        <v>744</v>
      </c>
      <c r="AA36">
        <f t="shared" si="17"/>
        <v>720</v>
      </c>
      <c r="AB36">
        <f t="shared" si="17"/>
        <v>744</v>
      </c>
      <c r="AC36">
        <f t="shared" si="17"/>
        <v>744</v>
      </c>
      <c r="AD36">
        <f t="shared" si="17"/>
        <v>672</v>
      </c>
      <c r="AE36">
        <f t="shared" si="17"/>
        <v>744</v>
      </c>
      <c r="AO36">
        <f t="shared" si="4"/>
        <v>8784</v>
      </c>
    </row>
    <row r="37" spans="1:41" x14ac:dyDescent="0.25">
      <c r="A37" t="s">
        <v>1</v>
      </c>
      <c r="B37">
        <v>2</v>
      </c>
      <c r="C37">
        <v>27</v>
      </c>
      <c r="D37">
        <f t="shared" si="5"/>
        <v>744</v>
      </c>
      <c r="E37">
        <f t="shared" si="5"/>
        <v>744</v>
      </c>
      <c r="F37">
        <f t="shared" si="5"/>
        <v>696</v>
      </c>
      <c r="G37">
        <f t="shared" si="14"/>
        <v>744</v>
      </c>
      <c r="H37">
        <f t="shared" si="14"/>
        <v>720</v>
      </c>
      <c r="I37">
        <f t="shared" si="14"/>
        <v>744</v>
      </c>
      <c r="J37">
        <f t="shared" si="14"/>
        <v>720</v>
      </c>
      <c r="K37">
        <f t="shared" si="15"/>
        <v>744</v>
      </c>
      <c r="L37">
        <f t="shared" si="15"/>
        <v>744</v>
      </c>
      <c r="M37">
        <f t="shared" si="15"/>
        <v>720</v>
      </c>
      <c r="N37">
        <f t="shared" si="15"/>
        <v>744</v>
      </c>
      <c r="O37">
        <f t="shared" si="16"/>
        <v>720</v>
      </c>
      <c r="P37">
        <f t="shared" si="16"/>
        <v>744</v>
      </c>
      <c r="Q37">
        <f t="shared" si="16"/>
        <v>744</v>
      </c>
      <c r="R37">
        <f t="shared" si="16"/>
        <v>672</v>
      </c>
      <c r="S37">
        <f t="shared" si="16"/>
        <v>744</v>
      </c>
      <c r="T37">
        <f t="shared" si="17"/>
        <v>720</v>
      </c>
      <c r="U37">
        <f t="shared" si="17"/>
        <v>744</v>
      </c>
      <c r="V37">
        <f t="shared" si="17"/>
        <v>720</v>
      </c>
      <c r="W37">
        <f t="shared" si="17"/>
        <v>744</v>
      </c>
      <c r="X37">
        <f t="shared" si="17"/>
        <v>744</v>
      </c>
      <c r="Y37">
        <f t="shared" si="17"/>
        <v>720</v>
      </c>
      <c r="Z37">
        <f t="shared" si="17"/>
        <v>744</v>
      </c>
      <c r="AA37">
        <f t="shared" si="17"/>
        <v>720</v>
      </c>
      <c r="AB37">
        <f t="shared" si="17"/>
        <v>744</v>
      </c>
      <c r="AC37">
        <f t="shared" si="17"/>
        <v>744</v>
      </c>
      <c r="AD37">
        <f t="shared" si="17"/>
        <v>672</v>
      </c>
      <c r="AE37">
        <f t="shared" si="17"/>
        <v>744</v>
      </c>
      <c r="AO37">
        <f t="shared" si="4"/>
        <v>8784</v>
      </c>
    </row>
    <row r="38" spans="1:41" x14ac:dyDescent="0.25">
      <c r="A38" t="s">
        <v>1</v>
      </c>
      <c r="B38">
        <v>2</v>
      </c>
      <c r="C38">
        <v>28</v>
      </c>
      <c r="D38">
        <f t="shared" si="5"/>
        <v>744</v>
      </c>
      <c r="E38">
        <f t="shared" si="5"/>
        <v>744</v>
      </c>
      <c r="F38">
        <f t="shared" si="5"/>
        <v>696</v>
      </c>
      <c r="G38">
        <f t="shared" si="14"/>
        <v>744</v>
      </c>
      <c r="H38">
        <f t="shared" si="14"/>
        <v>720</v>
      </c>
      <c r="I38">
        <f t="shared" si="14"/>
        <v>744</v>
      </c>
      <c r="J38">
        <f t="shared" si="14"/>
        <v>720</v>
      </c>
      <c r="K38">
        <f t="shared" si="15"/>
        <v>744</v>
      </c>
      <c r="L38">
        <f t="shared" si="15"/>
        <v>744</v>
      </c>
      <c r="M38">
        <f t="shared" si="15"/>
        <v>720</v>
      </c>
      <c r="N38">
        <f t="shared" si="15"/>
        <v>744</v>
      </c>
      <c r="O38">
        <f t="shared" si="16"/>
        <v>720</v>
      </c>
      <c r="P38">
        <f t="shared" si="16"/>
        <v>744</v>
      </c>
      <c r="Q38">
        <f t="shared" si="16"/>
        <v>744</v>
      </c>
      <c r="R38">
        <f t="shared" si="16"/>
        <v>672</v>
      </c>
      <c r="S38">
        <f t="shared" si="16"/>
        <v>744</v>
      </c>
      <c r="T38">
        <f t="shared" si="17"/>
        <v>720</v>
      </c>
      <c r="U38">
        <f t="shared" si="17"/>
        <v>744</v>
      </c>
      <c r="V38">
        <f t="shared" si="17"/>
        <v>720</v>
      </c>
      <c r="W38">
        <f t="shared" si="17"/>
        <v>744</v>
      </c>
      <c r="X38">
        <f t="shared" si="17"/>
        <v>744</v>
      </c>
      <c r="Y38">
        <f t="shared" si="17"/>
        <v>720</v>
      </c>
      <c r="Z38">
        <f t="shared" si="17"/>
        <v>744</v>
      </c>
      <c r="AA38">
        <f t="shared" si="17"/>
        <v>720</v>
      </c>
      <c r="AB38">
        <f t="shared" si="17"/>
        <v>744</v>
      </c>
      <c r="AC38">
        <f t="shared" si="17"/>
        <v>744</v>
      </c>
      <c r="AD38">
        <f t="shared" si="17"/>
        <v>672</v>
      </c>
      <c r="AE38">
        <f t="shared" si="17"/>
        <v>744</v>
      </c>
      <c r="AO38">
        <f t="shared" si="4"/>
        <v>8784</v>
      </c>
    </row>
    <row r="39" spans="1:41" x14ac:dyDescent="0.25">
      <c r="A39" t="s">
        <v>1</v>
      </c>
      <c r="B39">
        <v>2</v>
      </c>
      <c r="C39">
        <v>29</v>
      </c>
      <c r="D39">
        <f t="shared" si="5"/>
        <v>744</v>
      </c>
      <c r="E39">
        <f t="shared" si="5"/>
        <v>744</v>
      </c>
      <c r="F39">
        <f t="shared" si="5"/>
        <v>696</v>
      </c>
      <c r="G39">
        <f t="shared" si="14"/>
        <v>744</v>
      </c>
      <c r="H39">
        <f t="shared" si="14"/>
        <v>720</v>
      </c>
      <c r="I39">
        <f t="shared" si="14"/>
        <v>744</v>
      </c>
      <c r="J39">
        <f t="shared" si="14"/>
        <v>720</v>
      </c>
      <c r="K39">
        <f t="shared" si="15"/>
        <v>744</v>
      </c>
      <c r="L39">
        <f t="shared" si="15"/>
        <v>744</v>
      </c>
      <c r="M39">
        <f t="shared" si="15"/>
        <v>720</v>
      </c>
      <c r="N39">
        <f t="shared" si="15"/>
        <v>744</v>
      </c>
      <c r="O39">
        <f t="shared" si="16"/>
        <v>720</v>
      </c>
      <c r="P39">
        <f t="shared" si="16"/>
        <v>744</v>
      </c>
      <c r="Q39">
        <f t="shared" si="16"/>
        <v>744</v>
      </c>
      <c r="R39">
        <f t="shared" si="16"/>
        <v>672</v>
      </c>
      <c r="S39">
        <f t="shared" si="16"/>
        <v>744</v>
      </c>
      <c r="T39">
        <f t="shared" si="17"/>
        <v>720</v>
      </c>
      <c r="U39">
        <f t="shared" si="17"/>
        <v>744</v>
      </c>
      <c r="V39">
        <f t="shared" si="17"/>
        <v>720</v>
      </c>
      <c r="W39">
        <f t="shared" si="17"/>
        <v>744</v>
      </c>
      <c r="X39">
        <f t="shared" si="17"/>
        <v>744</v>
      </c>
      <c r="Y39">
        <f t="shared" si="17"/>
        <v>720</v>
      </c>
      <c r="Z39">
        <f t="shared" si="17"/>
        <v>744</v>
      </c>
      <c r="AA39">
        <f t="shared" si="17"/>
        <v>720</v>
      </c>
      <c r="AB39">
        <f t="shared" si="17"/>
        <v>744</v>
      </c>
      <c r="AC39">
        <f t="shared" si="17"/>
        <v>744</v>
      </c>
      <c r="AD39">
        <f t="shared" si="17"/>
        <v>672</v>
      </c>
      <c r="AE39">
        <f t="shared" si="17"/>
        <v>744</v>
      </c>
      <c r="AO39">
        <f t="shared" si="4"/>
        <v>8784</v>
      </c>
    </row>
    <row r="40" spans="1:41" x14ac:dyDescent="0.25">
      <c r="A40" t="s">
        <v>1</v>
      </c>
      <c r="B40">
        <v>2</v>
      </c>
      <c r="C40">
        <v>30</v>
      </c>
      <c r="D40">
        <f t="shared" si="5"/>
        <v>744</v>
      </c>
      <c r="E40">
        <f t="shared" si="5"/>
        <v>744</v>
      </c>
      <c r="F40">
        <f t="shared" si="5"/>
        <v>696</v>
      </c>
      <c r="G40">
        <f t="shared" si="14"/>
        <v>744</v>
      </c>
      <c r="H40">
        <f t="shared" si="14"/>
        <v>720</v>
      </c>
      <c r="I40">
        <f t="shared" si="14"/>
        <v>744</v>
      </c>
      <c r="J40">
        <f t="shared" si="14"/>
        <v>720</v>
      </c>
      <c r="K40">
        <f t="shared" si="15"/>
        <v>744</v>
      </c>
      <c r="L40">
        <f t="shared" si="15"/>
        <v>744</v>
      </c>
      <c r="M40">
        <f t="shared" si="15"/>
        <v>720</v>
      </c>
      <c r="N40">
        <f t="shared" si="15"/>
        <v>744</v>
      </c>
      <c r="O40">
        <f t="shared" si="16"/>
        <v>720</v>
      </c>
      <c r="P40">
        <f t="shared" si="16"/>
        <v>744</v>
      </c>
      <c r="Q40">
        <f t="shared" si="16"/>
        <v>744</v>
      </c>
      <c r="R40">
        <f t="shared" si="16"/>
        <v>672</v>
      </c>
      <c r="S40">
        <f t="shared" ref="S40:X89" si="18">S$6*NoOfHrsPerDay</f>
        <v>744</v>
      </c>
      <c r="T40">
        <f t="shared" si="18"/>
        <v>720</v>
      </c>
      <c r="U40">
        <f t="shared" si="18"/>
        <v>744</v>
      </c>
      <c r="V40">
        <f t="shared" si="18"/>
        <v>720</v>
      </c>
      <c r="W40">
        <f t="shared" si="18"/>
        <v>744</v>
      </c>
      <c r="X40">
        <f t="shared" si="18"/>
        <v>744</v>
      </c>
      <c r="Y40">
        <f t="shared" si="17"/>
        <v>720</v>
      </c>
      <c r="Z40">
        <f t="shared" si="17"/>
        <v>744</v>
      </c>
      <c r="AA40">
        <f t="shared" si="17"/>
        <v>720</v>
      </c>
      <c r="AB40">
        <f t="shared" si="17"/>
        <v>744</v>
      </c>
      <c r="AC40">
        <f t="shared" si="17"/>
        <v>744</v>
      </c>
      <c r="AD40">
        <f t="shared" si="17"/>
        <v>672</v>
      </c>
      <c r="AE40">
        <f t="shared" si="17"/>
        <v>744</v>
      </c>
      <c r="AO40">
        <f t="shared" si="4"/>
        <v>8784</v>
      </c>
    </row>
    <row r="41" spans="1:41" x14ac:dyDescent="0.25">
      <c r="A41" t="s">
        <v>1</v>
      </c>
      <c r="B41">
        <v>2</v>
      </c>
      <c r="C41">
        <v>31</v>
      </c>
      <c r="D41">
        <f t="shared" si="5"/>
        <v>744</v>
      </c>
      <c r="E41">
        <f t="shared" si="5"/>
        <v>744</v>
      </c>
      <c r="F41">
        <f t="shared" si="5"/>
        <v>696</v>
      </c>
      <c r="G41">
        <f t="shared" si="14"/>
        <v>744</v>
      </c>
      <c r="H41">
        <f t="shared" si="14"/>
        <v>720</v>
      </c>
      <c r="I41">
        <f t="shared" si="14"/>
        <v>744</v>
      </c>
      <c r="J41">
        <f t="shared" si="14"/>
        <v>720</v>
      </c>
      <c r="K41">
        <f t="shared" si="15"/>
        <v>744</v>
      </c>
      <c r="L41">
        <f t="shared" si="15"/>
        <v>744</v>
      </c>
      <c r="M41">
        <f t="shared" si="15"/>
        <v>720</v>
      </c>
      <c r="N41">
        <f t="shared" si="15"/>
        <v>744</v>
      </c>
      <c r="O41">
        <f t="shared" si="16"/>
        <v>720</v>
      </c>
      <c r="P41">
        <f t="shared" si="16"/>
        <v>744</v>
      </c>
      <c r="Q41">
        <f t="shared" si="16"/>
        <v>744</v>
      </c>
      <c r="R41">
        <f t="shared" si="16"/>
        <v>672</v>
      </c>
      <c r="S41">
        <f t="shared" si="18"/>
        <v>744</v>
      </c>
      <c r="T41">
        <f t="shared" si="18"/>
        <v>720</v>
      </c>
      <c r="U41">
        <f t="shared" si="18"/>
        <v>744</v>
      </c>
      <c r="V41">
        <f t="shared" si="18"/>
        <v>720</v>
      </c>
      <c r="W41">
        <f t="shared" si="18"/>
        <v>744</v>
      </c>
      <c r="X41">
        <f t="shared" si="18"/>
        <v>744</v>
      </c>
      <c r="Y41">
        <f t="shared" si="17"/>
        <v>720</v>
      </c>
      <c r="Z41">
        <f t="shared" si="17"/>
        <v>744</v>
      </c>
      <c r="AA41">
        <f t="shared" si="17"/>
        <v>720</v>
      </c>
      <c r="AB41">
        <f t="shared" si="17"/>
        <v>744</v>
      </c>
      <c r="AC41">
        <f t="shared" si="17"/>
        <v>744</v>
      </c>
      <c r="AD41">
        <f t="shared" si="17"/>
        <v>672</v>
      </c>
      <c r="AE41">
        <f t="shared" si="17"/>
        <v>744</v>
      </c>
      <c r="AO41">
        <f t="shared" si="4"/>
        <v>8784</v>
      </c>
    </row>
    <row r="42" spans="1:41" x14ac:dyDescent="0.25">
      <c r="A42" t="s">
        <v>1</v>
      </c>
      <c r="B42">
        <v>2</v>
      </c>
      <c r="C42">
        <v>32</v>
      </c>
      <c r="D42">
        <f t="shared" si="5"/>
        <v>744</v>
      </c>
      <c r="E42">
        <f t="shared" si="5"/>
        <v>744</v>
      </c>
      <c r="F42">
        <f t="shared" si="5"/>
        <v>696</v>
      </c>
      <c r="G42">
        <f t="shared" si="14"/>
        <v>744</v>
      </c>
      <c r="H42">
        <f t="shared" si="14"/>
        <v>720</v>
      </c>
      <c r="I42">
        <f t="shared" si="14"/>
        <v>744</v>
      </c>
      <c r="J42">
        <f t="shared" si="14"/>
        <v>720</v>
      </c>
      <c r="K42">
        <f t="shared" si="15"/>
        <v>744</v>
      </c>
      <c r="L42">
        <f t="shared" si="15"/>
        <v>744</v>
      </c>
      <c r="M42">
        <f t="shared" si="15"/>
        <v>720</v>
      </c>
      <c r="N42">
        <f t="shared" si="15"/>
        <v>744</v>
      </c>
      <c r="O42">
        <f t="shared" si="16"/>
        <v>720</v>
      </c>
      <c r="P42">
        <f t="shared" si="16"/>
        <v>744</v>
      </c>
      <c r="Q42">
        <f t="shared" si="16"/>
        <v>744</v>
      </c>
      <c r="R42">
        <f t="shared" si="16"/>
        <v>672</v>
      </c>
      <c r="S42">
        <f t="shared" si="18"/>
        <v>744</v>
      </c>
      <c r="T42">
        <f t="shared" si="18"/>
        <v>720</v>
      </c>
      <c r="U42">
        <f t="shared" si="18"/>
        <v>744</v>
      </c>
      <c r="V42">
        <f t="shared" si="18"/>
        <v>720</v>
      </c>
      <c r="W42">
        <f t="shared" si="18"/>
        <v>744</v>
      </c>
      <c r="X42">
        <f t="shared" si="18"/>
        <v>744</v>
      </c>
      <c r="Y42">
        <f t="shared" si="17"/>
        <v>720</v>
      </c>
      <c r="Z42">
        <f t="shared" si="17"/>
        <v>744</v>
      </c>
      <c r="AA42">
        <f t="shared" si="17"/>
        <v>720</v>
      </c>
      <c r="AB42">
        <f t="shared" si="17"/>
        <v>744</v>
      </c>
      <c r="AC42">
        <f t="shared" si="17"/>
        <v>744</v>
      </c>
      <c r="AD42">
        <f t="shared" si="17"/>
        <v>672</v>
      </c>
      <c r="AE42">
        <f t="shared" si="17"/>
        <v>744</v>
      </c>
      <c r="AO42">
        <f t="shared" si="4"/>
        <v>8784</v>
      </c>
    </row>
    <row r="43" spans="1:41" x14ac:dyDescent="0.25">
      <c r="A43" t="s">
        <v>1</v>
      </c>
      <c r="B43">
        <v>2</v>
      </c>
      <c r="C43">
        <v>33</v>
      </c>
      <c r="D43">
        <f t="shared" si="5"/>
        <v>744</v>
      </c>
      <c r="E43">
        <f t="shared" si="5"/>
        <v>744</v>
      </c>
      <c r="F43">
        <f t="shared" si="5"/>
        <v>696</v>
      </c>
      <c r="G43">
        <f t="shared" si="14"/>
        <v>744</v>
      </c>
      <c r="H43">
        <f t="shared" si="14"/>
        <v>720</v>
      </c>
      <c r="I43">
        <f t="shared" si="14"/>
        <v>744</v>
      </c>
      <c r="J43">
        <f t="shared" si="14"/>
        <v>720</v>
      </c>
      <c r="K43">
        <f t="shared" si="15"/>
        <v>744</v>
      </c>
      <c r="L43">
        <f t="shared" si="15"/>
        <v>744</v>
      </c>
      <c r="M43">
        <f t="shared" si="15"/>
        <v>720</v>
      </c>
      <c r="N43">
        <f t="shared" si="15"/>
        <v>744</v>
      </c>
      <c r="O43">
        <f t="shared" si="16"/>
        <v>720</v>
      </c>
      <c r="P43">
        <f t="shared" si="16"/>
        <v>744</v>
      </c>
      <c r="Q43">
        <f t="shared" si="16"/>
        <v>744</v>
      </c>
      <c r="R43">
        <f t="shared" si="16"/>
        <v>672</v>
      </c>
      <c r="S43">
        <f t="shared" si="18"/>
        <v>744</v>
      </c>
      <c r="T43">
        <f t="shared" si="18"/>
        <v>720</v>
      </c>
      <c r="U43">
        <f t="shared" si="18"/>
        <v>744</v>
      </c>
      <c r="V43">
        <f t="shared" si="18"/>
        <v>720</v>
      </c>
      <c r="W43">
        <f t="shared" si="18"/>
        <v>744</v>
      </c>
      <c r="X43">
        <f t="shared" si="18"/>
        <v>744</v>
      </c>
      <c r="Y43">
        <f t="shared" si="17"/>
        <v>720</v>
      </c>
      <c r="Z43">
        <f t="shared" si="17"/>
        <v>744</v>
      </c>
      <c r="AA43">
        <f t="shared" si="17"/>
        <v>720</v>
      </c>
      <c r="AB43">
        <f t="shared" si="17"/>
        <v>744</v>
      </c>
      <c r="AC43">
        <f t="shared" si="17"/>
        <v>744</v>
      </c>
      <c r="AD43">
        <f t="shared" si="17"/>
        <v>672</v>
      </c>
      <c r="AE43">
        <f t="shared" si="17"/>
        <v>744</v>
      </c>
      <c r="AO43">
        <f t="shared" si="4"/>
        <v>8784</v>
      </c>
    </row>
    <row r="44" spans="1:41" x14ac:dyDescent="0.25">
      <c r="A44" t="s">
        <v>1</v>
      </c>
      <c r="B44">
        <v>2</v>
      </c>
      <c r="C44">
        <v>34</v>
      </c>
      <c r="D44">
        <f t="shared" si="5"/>
        <v>744</v>
      </c>
      <c r="E44">
        <f t="shared" si="5"/>
        <v>744</v>
      </c>
      <c r="F44">
        <f t="shared" si="5"/>
        <v>696</v>
      </c>
      <c r="G44">
        <f t="shared" si="14"/>
        <v>744</v>
      </c>
      <c r="H44">
        <f t="shared" si="14"/>
        <v>720</v>
      </c>
      <c r="I44">
        <f t="shared" si="14"/>
        <v>744</v>
      </c>
      <c r="J44">
        <f t="shared" si="14"/>
        <v>720</v>
      </c>
      <c r="K44">
        <f t="shared" si="15"/>
        <v>744</v>
      </c>
      <c r="L44">
        <f t="shared" si="15"/>
        <v>744</v>
      </c>
      <c r="M44">
        <f t="shared" si="15"/>
        <v>720</v>
      </c>
      <c r="N44">
        <f t="shared" si="15"/>
        <v>744</v>
      </c>
      <c r="O44">
        <f t="shared" si="16"/>
        <v>720</v>
      </c>
      <c r="P44">
        <f t="shared" si="16"/>
        <v>744</v>
      </c>
      <c r="Q44">
        <f t="shared" si="16"/>
        <v>744</v>
      </c>
      <c r="R44">
        <f t="shared" si="16"/>
        <v>672</v>
      </c>
      <c r="S44">
        <f t="shared" si="18"/>
        <v>744</v>
      </c>
      <c r="T44">
        <f t="shared" si="18"/>
        <v>720</v>
      </c>
      <c r="U44">
        <f t="shared" si="18"/>
        <v>744</v>
      </c>
      <c r="V44">
        <f t="shared" si="18"/>
        <v>720</v>
      </c>
      <c r="W44">
        <f t="shared" si="18"/>
        <v>744</v>
      </c>
      <c r="X44">
        <f t="shared" si="18"/>
        <v>744</v>
      </c>
      <c r="Y44">
        <f t="shared" si="17"/>
        <v>720</v>
      </c>
      <c r="Z44">
        <f t="shared" si="17"/>
        <v>744</v>
      </c>
      <c r="AA44">
        <f t="shared" si="17"/>
        <v>720</v>
      </c>
      <c r="AB44">
        <f t="shared" si="17"/>
        <v>744</v>
      </c>
      <c r="AC44">
        <f t="shared" si="17"/>
        <v>744</v>
      </c>
      <c r="AD44">
        <f t="shared" si="17"/>
        <v>672</v>
      </c>
      <c r="AE44">
        <f t="shared" si="17"/>
        <v>744</v>
      </c>
      <c r="AO44">
        <f t="shared" si="4"/>
        <v>8784</v>
      </c>
    </row>
    <row r="45" spans="1:41" x14ac:dyDescent="0.25">
      <c r="A45" t="s">
        <v>1</v>
      </c>
      <c r="B45">
        <v>2</v>
      </c>
      <c r="C45">
        <v>35</v>
      </c>
      <c r="D45">
        <f t="shared" si="5"/>
        <v>744</v>
      </c>
      <c r="E45">
        <f t="shared" si="5"/>
        <v>744</v>
      </c>
      <c r="F45">
        <f t="shared" si="5"/>
        <v>696</v>
      </c>
      <c r="G45">
        <f t="shared" si="14"/>
        <v>744</v>
      </c>
      <c r="H45">
        <f t="shared" si="14"/>
        <v>720</v>
      </c>
      <c r="I45">
        <f t="shared" si="14"/>
        <v>744</v>
      </c>
      <c r="J45">
        <f t="shared" si="14"/>
        <v>720</v>
      </c>
      <c r="K45">
        <f t="shared" si="15"/>
        <v>744</v>
      </c>
      <c r="L45">
        <f t="shared" si="15"/>
        <v>744</v>
      </c>
      <c r="M45">
        <f t="shared" si="15"/>
        <v>720</v>
      </c>
      <c r="N45">
        <f t="shared" si="15"/>
        <v>744</v>
      </c>
      <c r="O45">
        <f t="shared" si="16"/>
        <v>720</v>
      </c>
      <c r="P45">
        <f t="shared" si="16"/>
        <v>744</v>
      </c>
      <c r="Q45">
        <f t="shared" si="16"/>
        <v>744</v>
      </c>
      <c r="R45">
        <f t="shared" si="16"/>
        <v>672</v>
      </c>
      <c r="S45">
        <f t="shared" si="18"/>
        <v>744</v>
      </c>
      <c r="T45">
        <f t="shared" si="18"/>
        <v>720</v>
      </c>
      <c r="U45">
        <f t="shared" si="18"/>
        <v>744</v>
      </c>
      <c r="V45">
        <f t="shared" si="18"/>
        <v>720</v>
      </c>
      <c r="W45">
        <f t="shared" si="18"/>
        <v>744</v>
      </c>
      <c r="X45">
        <f t="shared" ref="X45:AC89" si="19">X$6*NoOfHrsPerDay</f>
        <v>744</v>
      </c>
      <c r="Y45">
        <f t="shared" si="19"/>
        <v>720</v>
      </c>
      <c r="Z45">
        <f t="shared" si="19"/>
        <v>744</v>
      </c>
      <c r="AA45">
        <f t="shared" si="19"/>
        <v>720</v>
      </c>
      <c r="AB45">
        <f t="shared" si="19"/>
        <v>744</v>
      </c>
      <c r="AC45">
        <f t="shared" si="19"/>
        <v>744</v>
      </c>
      <c r="AD45">
        <f t="shared" ref="AD45:AE108" si="20">AD$6*NoOfHrsPerDay</f>
        <v>672</v>
      </c>
      <c r="AE45">
        <f t="shared" si="20"/>
        <v>744</v>
      </c>
      <c r="AO45">
        <f t="shared" si="4"/>
        <v>8784</v>
      </c>
    </row>
    <row r="46" spans="1:41" x14ac:dyDescent="0.25">
      <c r="A46" t="s">
        <v>1</v>
      </c>
      <c r="B46">
        <v>2</v>
      </c>
      <c r="C46">
        <v>36</v>
      </c>
      <c r="D46">
        <f t="shared" si="5"/>
        <v>744</v>
      </c>
      <c r="E46">
        <f t="shared" si="5"/>
        <v>744</v>
      </c>
      <c r="F46">
        <f t="shared" si="5"/>
        <v>696</v>
      </c>
      <c r="G46">
        <f t="shared" si="14"/>
        <v>744</v>
      </c>
      <c r="H46">
        <f t="shared" si="14"/>
        <v>720</v>
      </c>
      <c r="I46">
        <f t="shared" si="14"/>
        <v>744</v>
      </c>
      <c r="J46">
        <f t="shared" si="14"/>
        <v>720</v>
      </c>
      <c r="K46">
        <f t="shared" si="15"/>
        <v>744</v>
      </c>
      <c r="L46">
        <f t="shared" si="15"/>
        <v>744</v>
      </c>
      <c r="M46">
        <f t="shared" si="15"/>
        <v>720</v>
      </c>
      <c r="N46">
        <f t="shared" si="15"/>
        <v>744</v>
      </c>
      <c r="O46">
        <f t="shared" si="16"/>
        <v>720</v>
      </c>
      <c r="P46">
        <f t="shared" si="16"/>
        <v>744</v>
      </c>
      <c r="Q46">
        <f t="shared" si="16"/>
        <v>744</v>
      </c>
      <c r="R46">
        <f t="shared" si="16"/>
        <v>672</v>
      </c>
      <c r="S46">
        <f t="shared" si="18"/>
        <v>744</v>
      </c>
      <c r="T46">
        <f t="shared" si="18"/>
        <v>720</v>
      </c>
      <c r="U46">
        <f t="shared" si="18"/>
        <v>744</v>
      </c>
      <c r="V46">
        <f t="shared" si="18"/>
        <v>720</v>
      </c>
      <c r="W46">
        <f t="shared" si="18"/>
        <v>744</v>
      </c>
      <c r="X46">
        <f t="shared" si="19"/>
        <v>744</v>
      </c>
      <c r="Y46">
        <f t="shared" si="19"/>
        <v>720</v>
      </c>
      <c r="Z46">
        <f t="shared" si="19"/>
        <v>744</v>
      </c>
      <c r="AA46">
        <f t="shared" si="19"/>
        <v>720</v>
      </c>
      <c r="AB46">
        <f t="shared" si="19"/>
        <v>744</v>
      </c>
      <c r="AC46">
        <f t="shared" si="19"/>
        <v>744</v>
      </c>
      <c r="AD46">
        <f t="shared" si="20"/>
        <v>672</v>
      </c>
      <c r="AE46">
        <f t="shared" si="20"/>
        <v>744</v>
      </c>
      <c r="AO46">
        <f t="shared" si="4"/>
        <v>8784</v>
      </c>
    </row>
    <row r="47" spans="1:41" x14ac:dyDescent="0.25">
      <c r="A47" t="s">
        <v>1</v>
      </c>
      <c r="B47">
        <v>2</v>
      </c>
      <c r="C47">
        <v>37</v>
      </c>
      <c r="D47">
        <f t="shared" si="5"/>
        <v>744</v>
      </c>
      <c r="E47">
        <f t="shared" si="5"/>
        <v>744</v>
      </c>
      <c r="F47">
        <f t="shared" si="5"/>
        <v>696</v>
      </c>
      <c r="G47">
        <f t="shared" si="14"/>
        <v>744</v>
      </c>
      <c r="H47">
        <f t="shared" si="14"/>
        <v>720</v>
      </c>
      <c r="I47">
        <f t="shared" si="14"/>
        <v>744</v>
      </c>
      <c r="J47">
        <f t="shared" si="14"/>
        <v>720</v>
      </c>
      <c r="K47">
        <f t="shared" si="15"/>
        <v>744</v>
      </c>
      <c r="L47">
        <f t="shared" si="15"/>
        <v>744</v>
      </c>
      <c r="M47">
        <f t="shared" si="15"/>
        <v>720</v>
      </c>
      <c r="N47">
        <f t="shared" si="15"/>
        <v>744</v>
      </c>
      <c r="O47">
        <f t="shared" si="16"/>
        <v>720</v>
      </c>
      <c r="P47">
        <f t="shared" si="16"/>
        <v>744</v>
      </c>
      <c r="Q47">
        <f t="shared" si="16"/>
        <v>744</v>
      </c>
      <c r="R47">
        <f t="shared" si="16"/>
        <v>672</v>
      </c>
      <c r="S47">
        <f t="shared" si="18"/>
        <v>744</v>
      </c>
      <c r="T47">
        <f t="shared" si="18"/>
        <v>720</v>
      </c>
      <c r="U47">
        <f t="shared" si="18"/>
        <v>744</v>
      </c>
      <c r="V47">
        <f t="shared" si="18"/>
        <v>720</v>
      </c>
      <c r="W47">
        <f t="shared" si="18"/>
        <v>744</v>
      </c>
      <c r="X47">
        <f t="shared" si="19"/>
        <v>744</v>
      </c>
      <c r="Y47">
        <f t="shared" si="19"/>
        <v>720</v>
      </c>
      <c r="Z47">
        <f t="shared" si="19"/>
        <v>744</v>
      </c>
      <c r="AA47">
        <f t="shared" si="19"/>
        <v>720</v>
      </c>
      <c r="AB47">
        <f t="shared" si="19"/>
        <v>744</v>
      </c>
      <c r="AC47">
        <f t="shared" si="19"/>
        <v>744</v>
      </c>
      <c r="AD47">
        <f t="shared" si="20"/>
        <v>672</v>
      </c>
      <c r="AE47">
        <f t="shared" si="20"/>
        <v>744</v>
      </c>
      <c r="AO47">
        <f t="shared" si="4"/>
        <v>8784</v>
      </c>
    </row>
    <row r="48" spans="1:41" x14ac:dyDescent="0.25">
      <c r="A48" t="s">
        <v>1</v>
      </c>
      <c r="B48">
        <v>2</v>
      </c>
      <c r="C48">
        <v>38</v>
      </c>
      <c r="D48">
        <f t="shared" si="5"/>
        <v>744</v>
      </c>
      <c r="E48">
        <f t="shared" si="5"/>
        <v>744</v>
      </c>
      <c r="F48">
        <f t="shared" si="5"/>
        <v>696</v>
      </c>
      <c r="G48">
        <f t="shared" si="14"/>
        <v>744</v>
      </c>
      <c r="H48">
        <f t="shared" si="14"/>
        <v>720</v>
      </c>
      <c r="I48">
        <f t="shared" si="14"/>
        <v>744</v>
      </c>
      <c r="J48">
        <f t="shared" si="14"/>
        <v>720</v>
      </c>
      <c r="K48">
        <f t="shared" si="15"/>
        <v>744</v>
      </c>
      <c r="L48">
        <f t="shared" si="15"/>
        <v>744</v>
      </c>
      <c r="M48">
        <f t="shared" si="15"/>
        <v>720</v>
      </c>
      <c r="N48">
        <f t="shared" si="15"/>
        <v>744</v>
      </c>
      <c r="O48">
        <f t="shared" si="16"/>
        <v>720</v>
      </c>
      <c r="P48">
        <f t="shared" si="16"/>
        <v>744</v>
      </c>
      <c r="Q48">
        <f t="shared" si="16"/>
        <v>744</v>
      </c>
      <c r="R48">
        <f t="shared" si="16"/>
        <v>672</v>
      </c>
      <c r="S48">
        <f t="shared" si="18"/>
        <v>744</v>
      </c>
      <c r="T48">
        <f t="shared" si="18"/>
        <v>720</v>
      </c>
      <c r="U48">
        <f t="shared" si="18"/>
        <v>744</v>
      </c>
      <c r="V48">
        <f t="shared" si="18"/>
        <v>720</v>
      </c>
      <c r="W48">
        <f t="shared" si="18"/>
        <v>744</v>
      </c>
      <c r="X48">
        <f t="shared" si="19"/>
        <v>744</v>
      </c>
      <c r="Y48">
        <f t="shared" si="19"/>
        <v>720</v>
      </c>
      <c r="Z48">
        <f t="shared" si="19"/>
        <v>744</v>
      </c>
      <c r="AA48">
        <f t="shared" si="19"/>
        <v>720</v>
      </c>
      <c r="AB48">
        <f t="shared" si="19"/>
        <v>744</v>
      </c>
      <c r="AC48">
        <f t="shared" si="19"/>
        <v>744</v>
      </c>
      <c r="AD48">
        <f t="shared" si="20"/>
        <v>672</v>
      </c>
      <c r="AE48">
        <f t="shared" si="20"/>
        <v>744</v>
      </c>
      <c r="AO48">
        <f t="shared" si="4"/>
        <v>8784</v>
      </c>
    </row>
    <row r="49" spans="1:41" x14ac:dyDescent="0.25">
      <c r="A49" t="s">
        <v>1</v>
      </c>
      <c r="B49">
        <v>2</v>
      </c>
      <c r="C49">
        <v>39</v>
      </c>
      <c r="D49">
        <f t="shared" si="5"/>
        <v>744</v>
      </c>
      <c r="E49">
        <f t="shared" si="5"/>
        <v>744</v>
      </c>
      <c r="F49">
        <f t="shared" si="5"/>
        <v>696</v>
      </c>
      <c r="G49">
        <f t="shared" si="14"/>
        <v>744</v>
      </c>
      <c r="H49">
        <f t="shared" si="14"/>
        <v>720</v>
      </c>
      <c r="I49">
        <f t="shared" si="14"/>
        <v>744</v>
      </c>
      <c r="J49">
        <f t="shared" si="14"/>
        <v>720</v>
      </c>
      <c r="K49">
        <f t="shared" si="15"/>
        <v>744</v>
      </c>
      <c r="L49">
        <f t="shared" si="15"/>
        <v>744</v>
      </c>
      <c r="M49">
        <f t="shared" si="15"/>
        <v>720</v>
      </c>
      <c r="N49">
        <f t="shared" si="15"/>
        <v>744</v>
      </c>
      <c r="O49">
        <f t="shared" si="16"/>
        <v>720</v>
      </c>
      <c r="P49">
        <f t="shared" si="16"/>
        <v>744</v>
      </c>
      <c r="Q49">
        <f t="shared" si="16"/>
        <v>744</v>
      </c>
      <c r="R49">
        <f t="shared" si="16"/>
        <v>672</v>
      </c>
      <c r="S49">
        <f t="shared" si="18"/>
        <v>744</v>
      </c>
      <c r="T49">
        <f t="shared" si="18"/>
        <v>720</v>
      </c>
      <c r="U49">
        <f t="shared" si="18"/>
        <v>744</v>
      </c>
      <c r="V49">
        <f t="shared" si="18"/>
        <v>720</v>
      </c>
      <c r="W49">
        <f t="shared" si="18"/>
        <v>744</v>
      </c>
      <c r="X49">
        <f t="shared" si="19"/>
        <v>744</v>
      </c>
      <c r="Y49">
        <f t="shared" si="19"/>
        <v>720</v>
      </c>
      <c r="Z49">
        <f t="shared" si="19"/>
        <v>744</v>
      </c>
      <c r="AA49">
        <f t="shared" si="19"/>
        <v>720</v>
      </c>
      <c r="AB49">
        <f t="shared" si="19"/>
        <v>744</v>
      </c>
      <c r="AC49">
        <f t="shared" si="19"/>
        <v>744</v>
      </c>
      <c r="AD49">
        <f t="shared" si="20"/>
        <v>672</v>
      </c>
      <c r="AE49">
        <f t="shared" si="20"/>
        <v>744</v>
      </c>
      <c r="AO49">
        <f t="shared" si="4"/>
        <v>8784</v>
      </c>
    </row>
    <row r="50" spans="1:41" x14ac:dyDescent="0.25">
      <c r="A50" t="s">
        <v>1</v>
      </c>
      <c r="B50">
        <v>2</v>
      </c>
      <c r="C50">
        <v>40</v>
      </c>
      <c r="D50">
        <f t="shared" si="5"/>
        <v>744</v>
      </c>
      <c r="E50">
        <f t="shared" si="5"/>
        <v>744</v>
      </c>
      <c r="F50">
        <f t="shared" si="5"/>
        <v>696</v>
      </c>
      <c r="G50">
        <f t="shared" si="14"/>
        <v>744</v>
      </c>
      <c r="H50">
        <f t="shared" si="14"/>
        <v>720</v>
      </c>
      <c r="I50">
        <f t="shared" si="14"/>
        <v>744</v>
      </c>
      <c r="J50">
        <f t="shared" si="14"/>
        <v>720</v>
      </c>
      <c r="K50">
        <f t="shared" si="15"/>
        <v>744</v>
      </c>
      <c r="L50">
        <f t="shared" si="15"/>
        <v>744</v>
      </c>
      <c r="M50">
        <f t="shared" si="15"/>
        <v>720</v>
      </c>
      <c r="N50">
        <f t="shared" si="15"/>
        <v>744</v>
      </c>
      <c r="O50">
        <f t="shared" si="16"/>
        <v>720</v>
      </c>
      <c r="P50">
        <f t="shared" si="16"/>
        <v>744</v>
      </c>
      <c r="Q50">
        <f t="shared" si="16"/>
        <v>744</v>
      </c>
      <c r="R50">
        <f t="shared" si="16"/>
        <v>672</v>
      </c>
      <c r="S50">
        <f t="shared" si="18"/>
        <v>744</v>
      </c>
      <c r="T50">
        <f t="shared" si="18"/>
        <v>720</v>
      </c>
      <c r="U50">
        <f t="shared" si="18"/>
        <v>744</v>
      </c>
      <c r="V50">
        <f t="shared" si="18"/>
        <v>720</v>
      </c>
      <c r="W50">
        <f t="shared" si="18"/>
        <v>744</v>
      </c>
      <c r="X50">
        <f t="shared" si="19"/>
        <v>744</v>
      </c>
      <c r="Y50">
        <f t="shared" si="19"/>
        <v>720</v>
      </c>
      <c r="Z50">
        <f t="shared" si="19"/>
        <v>744</v>
      </c>
      <c r="AA50">
        <f t="shared" si="19"/>
        <v>720</v>
      </c>
      <c r="AB50">
        <f t="shared" si="19"/>
        <v>744</v>
      </c>
      <c r="AC50">
        <f t="shared" si="19"/>
        <v>744</v>
      </c>
      <c r="AD50">
        <f t="shared" si="20"/>
        <v>672</v>
      </c>
      <c r="AE50">
        <f t="shared" si="20"/>
        <v>744</v>
      </c>
      <c r="AO50">
        <f t="shared" si="4"/>
        <v>8784</v>
      </c>
    </row>
    <row r="51" spans="1:41" x14ac:dyDescent="0.25">
      <c r="A51" t="s">
        <v>1</v>
      </c>
      <c r="B51">
        <v>2</v>
      </c>
      <c r="C51">
        <v>41</v>
      </c>
      <c r="D51">
        <f t="shared" si="5"/>
        <v>744</v>
      </c>
      <c r="E51">
        <f t="shared" si="5"/>
        <v>744</v>
      </c>
      <c r="F51">
        <f t="shared" si="5"/>
        <v>696</v>
      </c>
      <c r="G51">
        <f t="shared" si="14"/>
        <v>744</v>
      </c>
      <c r="H51">
        <f t="shared" si="14"/>
        <v>720</v>
      </c>
      <c r="I51">
        <f t="shared" si="14"/>
        <v>744</v>
      </c>
      <c r="J51">
        <f t="shared" si="14"/>
        <v>720</v>
      </c>
      <c r="K51">
        <f t="shared" si="15"/>
        <v>744</v>
      </c>
      <c r="L51">
        <f t="shared" si="15"/>
        <v>744</v>
      </c>
      <c r="M51">
        <f t="shared" si="15"/>
        <v>720</v>
      </c>
      <c r="N51">
        <f t="shared" si="15"/>
        <v>744</v>
      </c>
      <c r="O51">
        <f t="shared" si="16"/>
        <v>720</v>
      </c>
      <c r="P51">
        <f t="shared" si="16"/>
        <v>744</v>
      </c>
      <c r="Q51">
        <f t="shared" si="16"/>
        <v>744</v>
      </c>
      <c r="R51">
        <f t="shared" si="16"/>
        <v>672</v>
      </c>
      <c r="S51">
        <f t="shared" si="18"/>
        <v>744</v>
      </c>
      <c r="T51">
        <f t="shared" si="18"/>
        <v>720</v>
      </c>
      <c r="U51">
        <f t="shared" si="18"/>
        <v>744</v>
      </c>
      <c r="V51">
        <f t="shared" si="18"/>
        <v>720</v>
      </c>
      <c r="W51">
        <f t="shared" si="18"/>
        <v>744</v>
      </c>
      <c r="X51">
        <f t="shared" si="19"/>
        <v>744</v>
      </c>
      <c r="Y51">
        <f t="shared" si="19"/>
        <v>720</v>
      </c>
      <c r="Z51">
        <f t="shared" si="19"/>
        <v>744</v>
      </c>
      <c r="AA51">
        <f t="shared" si="19"/>
        <v>720</v>
      </c>
      <c r="AB51">
        <f t="shared" si="19"/>
        <v>744</v>
      </c>
      <c r="AC51">
        <f t="shared" si="19"/>
        <v>744</v>
      </c>
      <c r="AD51">
        <f t="shared" si="20"/>
        <v>672</v>
      </c>
      <c r="AE51">
        <f t="shared" si="20"/>
        <v>744</v>
      </c>
      <c r="AO51">
        <f t="shared" si="4"/>
        <v>8784</v>
      </c>
    </row>
    <row r="52" spans="1:41" x14ac:dyDescent="0.25">
      <c r="A52" t="s">
        <v>1</v>
      </c>
      <c r="B52">
        <v>2</v>
      </c>
      <c r="C52">
        <v>42</v>
      </c>
      <c r="D52">
        <f t="shared" si="5"/>
        <v>744</v>
      </c>
      <c r="E52">
        <f t="shared" si="5"/>
        <v>744</v>
      </c>
      <c r="F52">
        <f t="shared" si="5"/>
        <v>696</v>
      </c>
      <c r="G52">
        <f t="shared" si="14"/>
        <v>744</v>
      </c>
      <c r="H52">
        <f t="shared" si="14"/>
        <v>720</v>
      </c>
      <c r="I52">
        <f t="shared" si="14"/>
        <v>744</v>
      </c>
      <c r="J52">
        <f t="shared" si="14"/>
        <v>720</v>
      </c>
      <c r="K52">
        <f t="shared" si="15"/>
        <v>744</v>
      </c>
      <c r="L52">
        <f t="shared" si="15"/>
        <v>744</v>
      </c>
      <c r="M52">
        <f t="shared" si="15"/>
        <v>720</v>
      </c>
      <c r="N52">
        <f t="shared" si="15"/>
        <v>744</v>
      </c>
      <c r="O52">
        <f t="shared" si="16"/>
        <v>720</v>
      </c>
      <c r="P52">
        <f t="shared" si="16"/>
        <v>744</v>
      </c>
      <c r="Q52">
        <f t="shared" si="16"/>
        <v>744</v>
      </c>
      <c r="R52">
        <f t="shared" si="16"/>
        <v>672</v>
      </c>
      <c r="S52">
        <f t="shared" si="18"/>
        <v>744</v>
      </c>
      <c r="T52">
        <f t="shared" si="18"/>
        <v>720</v>
      </c>
      <c r="U52">
        <f t="shared" si="18"/>
        <v>744</v>
      </c>
      <c r="V52">
        <f t="shared" si="18"/>
        <v>720</v>
      </c>
      <c r="W52">
        <f t="shared" si="18"/>
        <v>744</v>
      </c>
      <c r="X52">
        <f t="shared" si="19"/>
        <v>744</v>
      </c>
      <c r="Y52">
        <f t="shared" si="19"/>
        <v>720</v>
      </c>
      <c r="Z52">
        <f t="shared" si="19"/>
        <v>744</v>
      </c>
      <c r="AA52">
        <f t="shared" si="19"/>
        <v>720</v>
      </c>
      <c r="AB52">
        <f t="shared" si="19"/>
        <v>744</v>
      </c>
      <c r="AC52">
        <f t="shared" si="19"/>
        <v>744</v>
      </c>
      <c r="AD52">
        <f t="shared" si="20"/>
        <v>672</v>
      </c>
      <c r="AE52">
        <f t="shared" si="20"/>
        <v>744</v>
      </c>
      <c r="AO52">
        <f t="shared" si="4"/>
        <v>8784</v>
      </c>
    </row>
    <row r="53" spans="1:41" x14ac:dyDescent="0.25">
      <c r="A53" t="s">
        <v>1</v>
      </c>
      <c r="B53">
        <v>2</v>
      </c>
      <c r="C53">
        <v>43</v>
      </c>
      <c r="D53">
        <f t="shared" si="5"/>
        <v>744</v>
      </c>
      <c r="E53">
        <f t="shared" si="5"/>
        <v>744</v>
      </c>
      <c r="F53">
        <f t="shared" si="5"/>
        <v>696</v>
      </c>
      <c r="G53">
        <f t="shared" si="14"/>
        <v>744</v>
      </c>
      <c r="H53">
        <f t="shared" si="14"/>
        <v>720</v>
      </c>
      <c r="I53">
        <f t="shared" si="14"/>
        <v>744</v>
      </c>
      <c r="J53">
        <f t="shared" si="14"/>
        <v>720</v>
      </c>
      <c r="K53">
        <f t="shared" si="15"/>
        <v>744</v>
      </c>
      <c r="L53">
        <f t="shared" si="15"/>
        <v>744</v>
      </c>
      <c r="M53">
        <f t="shared" si="15"/>
        <v>720</v>
      </c>
      <c r="N53">
        <f t="shared" si="15"/>
        <v>744</v>
      </c>
      <c r="O53">
        <f t="shared" si="16"/>
        <v>720</v>
      </c>
      <c r="P53">
        <f t="shared" si="16"/>
        <v>744</v>
      </c>
      <c r="Q53">
        <f t="shared" si="16"/>
        <v>744</v>
      </c>
      <c r="R53">
        <f t="shared" si="16"/>
        <v>672</v>
      </c>
      <c r="S53">
        <f t="shared" si="18"/>
        <v>744</v>
      </c>
      <c r="T53">
        <f t="shared" si="18"/>
        <v>720</v>
      </c>
      <c r="U53">
        <f t="shared" si="18"/>
        <v>744</v>
      </c>
      <c r="V53">
        <f t="shared" si="18"/>
        <v>720</v>
      </c>
      <c r="W53">
        <f t="shared" si="18"/>
        <v>744</v>
      </c>
      <c r="X53">
        <f t="shared" si="19"/>
        <v>744</v>
      </c>
      <c r="Y53">
        <f t="shared" si="19"/>
        <v>720</v>
      </c>
      <c r="Z53">
        <f t="shared" si="19"/>
        <v>744</v>
      </c>
      <c r="AA53">
        <f t="shared" si="19"/>
        <v>720</v>
      </c>
      <c r="AB53">
        <f t="shared" si="19"/>
        <v>744</v>
      </c>
      <c r="AC53">
        <f t="shared" si="19"/>
        <v>744</v>
      </c>
      <c r="AD53">
        <f t="shared" si="20"/>
        <v>672</v>
      </c>
      <c r="AE53">
        <f t="shared" si="20"/>
        <v>744</v>
      </c>
      <c r="AO53">
        <f t="shared" si="4"/>
        <v>8784</v>
      </c>
    </row>
    <row r="54" spans="1:41" x14ac:dyDescent="0.25">
      <c r="A54" t="s">
        <v>1</v>
      </c>
      <c r="B54">
        <v>2</v>
      </c>
      <c r="C54">
        <v>44</v>
      </c>
      <c r="D54">
        <f t="shared" si="5"/>
        <v>744</v>
      </c>
      <c r="E54">
        <f t="shared" si="5"/>
        <v>744</v>
      </c>
      <c r="F54">
        <f t="shared" si="5"/>
        <v>696</v>
      </c>
      <c r="G54">
        <f t="shared" si="14"/>
        <v>744</v>
      </c>
      <c r="H54">
        <f t="shared" si="14"/>
        <v>720</v>
      </c>
      <c r="I54">
        <f t="shared" si="14"/>
        <v>744</v>
      </c>
      <c r="J54">
        <f t="shared" si="14"/>
        <v>720</v>
      </c>
      <c r="K54">
        <f t="shared" si="15"/>
        <v>744</v>
      </c>
      <c r="L54">
        <f t="shared" si="15"/>
        <v>744</v>
      </c>
      <c r="M54">
        <f t="shared" si="15"/>
        <v>720</v>
      </c>
      <c r="N54">
        <f t="shared" si="15"/>
        <v>744</v>
      </c>
      <c r="O54">
        <f t="shared" si="16"/>
        <v>720</v>
      </c>
      <c r="P54">
        <f t="shared" si="16"/>
        <v>744</v>
      </c>
      <c r="Q54">
        <f t="shared" si="16"/>
        <v>744</v>
      </c>
      <c r="R54">
        <f t="shared" si="16"/>
        <v>672</v>
      </c>
      <c r="S54">
        <f t="shared" si="18"/>
        <v>744</v>
      </c>
      <c r="T54">
        <f t="shared" si="18"/>
        <v>720</v>
      </c>
      <c r="U54">
        <f t="shared" si="18"/>
        <v>744</v>
      </c>
      <c r="V54">
        <f t="shared" si="18"/>
        <v>720</v>
      </c>
      <c r="W54">
        <f t="shared" si="18"/>
        <v>744</v>
      </c>
      <c r="X54">
        <f t="shared" si="19"/>
        <v>744</v>
      </c>
      <c r="Y54">
        <f t="shared" si="19"/>
        <v>720</v>
      </c>
      <c r="Z54">
        <f t="shared" si="19"/>
        <v>744</v>
      </c>
      <c r="AA54">
        <f t="shared" si="19"/>
        <v>720</v>
      </c>
      <c r="AB54">
        <f t="shared" si="19"/>
        <v>744</v>
      </c>
      <c r="AC54">
        <f t="shared" si="19"/>
        <v>744</v>
      </c>
      <c r="AD54">
        <f t="shared" si="20"/>
        <v>672</v>
      </c>
      <c r="AE54">
        <f t="shared" si="20"/>
        <v>744</v>
      </c>
      <c r="AO54">
        <f t="shared" si="4"/>
        <v>8784</v>
      </c>
    </row>
    <row r="55" spans="1:41" x14ac:dyDescent="0.25">
      <c r="A55" t="s">
        <v>1</v>
      </c>
      <c r="B55">
        <v>2</v>
      </c>
      <c r="C55">
        <v>45</v>
      </c>
      <c r="D55">
        <f t="shared" si="5"/>
        <v>744</v>
      </c>
      <c r="E55">
        <f t="shared" si="5"/>
        <v>744</v>
      </c>
      <c r="F55">
        <f t="shared" si="5"/>
        <v>696</v>
      </c>
      <c r="G55">
        <f t="shared" si="14"/>
        <v>744</v>
      </c>
      <c r="H55">
        <f t="shared" si="14"/>
        <v>720</v>
      </c>
      <c r="I55">
        <f t="shared" si="14"/>
        <v>744</v>
      </c>
      <c r="J55">
        <f t="shared" si="14"/>
        <v>720</v>
      </c>
      <c r="K55">
        <f t="shared" si="15"/>
        <v>744</v>
      </c>
      <c r="L55">
        <f t="shared" si="15"/>
        <v>744</v>
      </c>
      <c r="M55">
        <f t="shared" si="15"/>
        <v>720</v>
      </c>
      <c r="N55">
        <f t="shared" si="15"/>
        <v>744</v>
      </c>
      <c r="O55">
        <f t="shared" si="16"/>
        <v>720</v>
      </c>
      <c r="P55">
        <f t="shared" si="16"/>
        <v>744</v>
      </c>
      <c r="Q55">
        <f t="shared" si="16"/>
        <v>744</v>
      </c>
      <c r="R55">
        <f t="shared" si="16"/>
        <v>672</v>
      </c>
      <c r="S55">
        <f t="shared" si="18"/>
        <v>744</v>
      </c>
      <c r="T55">
        <f t="shared" si="18"/>
        <v>720</v>
      </c>
      <c r="U55">
        <f t="shared" si="18"/>
        <v>744</v>
      </c>
      <c r="V55">
        <f t="shared" si="18"/>
        <v>720</v>
      </c>
      <c r="W55">
        <f t="shared" si="18"/>
        <v>744</v>
      </c>
      <c r="X55">
        <f t="shared" si="19"/>
        <v>744</v>
      </c>
      <c r="Y55">
        <f t="shared" si="19"/>
        <v>720</v>
      </c>
      <c r="Z55">
        <f t="shared" si="19"/>
        <v>744</v>
      </c>
      <c r="AA55">
        <f t="shared" si="19"/>
        <v>720</v>
      </c>
      <c r="AB55">
        <f t="shared" si="19"/>
        <v>744</v>
      </c>
      <c r="AC55">
        <f t="shared" si="19"/>
        <v>744</v>
      </c>
      <c r="AD55">
        <f t="shared" si="20"/>
        <v>672</v>
      </c>
      <c r="AE55">
        <f t="shared" si="20"/>
        <v>744</v>
      </c>
      <c r="AO55">
        <f t="shared" si="4"/>
        <v>8784</v>
      </c>
    </row>
    <row r="56" spans="1:41" x14ac:dyDescent="0.25">
      <c r="A56" t="s">
        <v>1</v>
      </c>
      <c r="B56">
        <v>2</v>
      </c>
      <c r="C56">
        <v>46</v>
      </c>
      <c r="D56">
        <f t="shared" si="5"/>
        <v>744</v>
      </c>
      <c r="E56">
        <f t="shared" si="5"/>
        <v>744</v>
      </c>
      <c r="F56">
        <f t="shared" si="5"/>
        <v>696</v>
      </c>
      <c r="G56">
        <f t="shared" si="14"/>
        <v>744</v>
      </c>
      <c r="H56">
        <f t="shared" si="14"/>
        <v>720</v>
      </c>
      <c r="I56">
        <f t="shared" si="14"/>
        <v>744</v>
      </c>
      <c r="J56">
        <f t="shared" si="14"/>
        <v>720</v>
      </c>
      <c r="K56">
        <f t="shared" si="15"/>
        <v>744</v>
      </c>
      <c r="L56">
        <f t="shared" si="15"/>
        <v>744</v>
      </c>
      <c r="M56">
        <f t="shared" si="15"/>
        <v>720</v>
      </c>
      <c r="N56">
        <f t="shared" si="15"/>
        <v>744</v>
      </c>
      <c r="O56">
        <f t="shared" si="16"/>
        <v>720</v>
      </c>
      <c r="P56">
        <f t="shared" si="16"/>
        <v>744</v>
      </c>
      <c r="Q56">
        <f t="shared" si="16"/>
        <v>744</v>
      </c>
      <c r="R56">
        <f t="shared" si="16"/>
        <v>672</v>
      </c>
      <c r="S56">
        <f t="shared" si="18"/>
        <v>744</v>
      </c>
      <c r="T56">
        <f t="shared" si="18"/>
        <v>720</v>
      </c>
      <c r="U56">
        <f t="shared" si="18"/>
        <v>744</v>
      </c>
      <c r="V56">
        <f t="shared" si="18"/>
        <v>720</v>
      </c>
      <c r="W56">
        <f t="shared" si="18"/>
        <v>744</v>
      </c>
      <c r="X56">
        <f t="shared" si="19"/>
        <v>744</v>
      </c>
      <c r="Y56">
        <f t="shared" si="19"/>
        <v>720</v>
      </c>
      <c r="Z56">
        <f t="shared" si="19"/>
        <v>744</v>
      </c>
      <c r="AA56">
        <f t="shared" si="19"/>
        <v>720</v>
      </c>
      <c r="AB56">
        <f t="shared" si="19"/>
        <v>744</v>
      </c>
      <c r="AC56">
        <f t="shared" si="19"/>
        <v>744</v>
      </c>
      <c r="AD56">
        <f t="shared" si="20"/>
        <v>672</v>
      </c>
      <c r="AE56">
        <f t="shared" si="20"/>
        <v>744</v>
      </c>
      <c r="AO56">
        <f t="shared" si="4"/>
        <v>8784</v>
      </c>
    </row>
    <row r="57" spans="1:41" x14ac:dyDescent="0.25">
      <c r="A57" t="s">
        <v>1</v>
      </c>
      <c r="B57">
        <v>2</v>
      </c>
      <c r="C57">
        <v>47</v>
      </c>
      <c r="D57">
        <f t="shared" si="5"/>
        <v>744</v>
      </c>
      <c r="E57">
        <f t="shared" si="5"/>
        <v>744</v>
      </c>
      <c r="F57">
        <f t="shared" si="5"/>
        <v>696</v>
      </c>
      <c r="G57">
        <f t="shared" si="14"/>
        <v>744</v>
      </c>
      <c r="H57">
        <f t="shared" si="14"/>
        <v>720</v>
      </c>
      <c r="I57">
        <f t="shared" si="14"/>
        <v>744</v>
      </c>
      <c r="J57">
        <f t="shared" si="14"/>
        <v>720</v>
      </c>
      <c r="K57">
        <f t="shared" si="15"/>
        <v>744</v>
      </c>
      <c r="L57">
        <f t="shared" si="15"/>
        <v>744</v>
      </c>
      <c r="M57">
        <f t="shared" si="15"/>
        <v>720</v>
      </c>
      <c r="N57">
        <f t="shared" si="15"/>
        <v>744</v>
      </c>
      <c r="O57">
        <f t="shared" si="16"/>
        <v>720</v>
      </c>
      <c r="P57">
        <f t="shared" si="16"/>
        <v>744</v>
      </c>
      <c r="Q57">
        <f t="shared" si="16"/>
        <v>744</v>
      </c>
      <c r="R57">
        <f t="shared" si="16"/>
        <v>672</v>
      </c>
      <c r="S57">
        <f t="shared" si="18"/>
        <v>744</v>
      </c>
      <c r="T57">
        <f t="shared" si="18"/>
        <v>720</v>
      </c>
      <c r="U57">
        <f t="shared" si="18"/>
        <v>744</v>
      </c>
      <c r="V57">
        <f t="shared" si="18"/>
        <v>720</v>
      </c>
      <c r="W57">
        <f t="shared" si="18"/>
        <v>744</v>
      </c>
      <c r="X57">
        <f t="shared" si="19"/>
        <v>744</v>
      </c>
      <c r="Y57">
        <f t="shared" si="19"/>
        <v>720</v>
      </c>
      <c r="Z57">
        <f t="shared" si="19"/>
        <v>744</v>
      </c>
      <c r="AA57">
        <f t="shared" si="19"/>
        <v>720</v>
      </c>
      <c r="AB57">
        <f t="shared" si="19"/>
        <v>744</v>
      </c>
      <c r="AC57">
        <f t="shared" si="19"/>
        <v>744</v>
      </c>
      <c r="AD57">
        <f t="shared" si="20"/>
        <v>672</v>
      </c>
      <c r="AE57">
        <f t="shared" si="20"/>
        <v>744</v>
      </c>
      <c r="AO57">
        <f t="shared" si="4"/>
        <v>8784</v>
      </c>
    </row>
    <row r="58" spans="1:41" x14ac:dyDescent="0.25">
      <c r="A58" t="s">
        <v>1</v>
      </c>
      <c r="B58">
        <v>2</v>
      </c>
      <c r="C58">
        <v>48</v>
      </c>
      <c r="D58">
        <f t="shared" si="5"/>
        <v>744</v>
      </c>
      <c r="E58">
        <f t="shared" si="5"/>
        <v>744</v>
      </c>
      <c r="F58">
        <f t="shared" si="5"/>
        <v>696</v>
      </c>
      <c r="G58">
        <f t="shared" si="14"/>
        <v>744</v>
      </c>
      <c r="H58">
        <f t="shared" si="14"/>
        <v>720</v>
      </c>
      <c r="I58">
        <f t="shared" si="14"/>
        <v>744</v>
      </c>
      <c r="J58">
        <f t="shared" si="14"/>
        <v>720</v>
      </c>
      <c r="K58">
        <f t="shared" si="15"/>
        <v>744</v>
      </c>
      <c r="L58">
        <f t="shared" si="15"/>
        <v>744</v>
      </c>
      <c r="M58">
        <f t="shared" si="15"/>
        <v>720</v>
      </c>
      <c r="N58">
        <f t="shared" si="15"/>
        <v>744</v>
      </c>
      <c r="O58">
        <f t="shared" si="16"/>
        <v>720</v>
      </c>
      <c r="P58">
        <f t="shared" si="16"/>
        <v>744</v>
      </c>
      <c r="Q58">
        <f t="shared" si="16"/>
        <v>744</v>
      </c>
      <c r="R58">
        <f t="shared" si="16"/>
        <v>672</v>
      </c>
      <c r="S58">
        <f t="shared" si="18"/>
        <v>744</v>
      </c>
      <c r="T58">
        <f t="shared" si="18"/>
        <v>720</v>
      </c>
      <c r="U58">
        <f t="shared" si="18"/>
        <v>744</v>
      </c>
      <c r="V58">
        <f t="shared" si="18"/>
        <v>720</v>
      </c>
      <c r="W58">
        <f t="shared" si="18"/>
        <v>744</v>
      </c>
      <c r="X58">
        <f t="shared" si="19"/>
        <v>744</v>
      </c>
      <c r="Y58">
        <f t="shared" si="19"/>
        <v>720</v>
      </c>
      <c r="Z58">
        <f t="shared" si="19"/>
        <v>744</v>
      </c>
      <c r="AA58">
        <f t="shared" si="19"/>
        <v>720</v>
      </c>
      <c r="AB58">
        <f t="shared" si="19"/>
        <v>744</v>
      </c>
      <c r="AC58">
        <f t="shared" si="19"/>
        <v>744</v>
      </c>
      <c r="AD58">
        <f t="shared" si="20"/>
        <v>672</v>
      </c>
      <c r="AE58">
        <f t="shared" si="20"/>
        <v>744</v>
      </c>
      <c r="AO58">
        <f t="shared" si="4"/>
        <v>8784</v>
      </c>
    </row>
    <row r="59" spans="1:41" x14ac:dyDescent="0.25">
      <c r="A59" t="s">
        <v>1</v>
      </c>
      <c r="B59">
        <v>2</v>
      </c>
      <c r="C59">
        <v>49</v>
      </c>
      <c r="D59">
        <f t="shared" si="5"/>
        <v>744</v>
      </c>
      <c r="E59">
        <f t="shared" si="5"/>
        <v>744</v>
      </c>
      <c r="F59">
        <f t="shared" si="5"/>
        <v>696</v>
      </c>
      <c r="G59">
        <f t="shared" si="14"/>
        <v>744</v>
      </c>
      <c r="H59">
        <f t="shared" si="14"/>
        <v>720</v>
      </c>
      <c r="I59">
        <f t="shared" si="14"/>
        <v>744</v>
      </c>
      <c r="J59">
        <f t="shared" si="14"/>
        <v>720</v>
      </c>
      <c r="K59">
        <f t="shared" si="15"/>
        <v>744</v>
      </c>
      <c r="L59">
        <f t="shared" si="15"/>
        <v>744</v>
      </c>
      <c r="M59">
        <f t="shared" si="15"/>
        <v>720</v>
      </c>
      <c r="N59">
        <f t="shared" si="15"/>
        <v>744</v>
      </c>
      <c r="O59">
        <f t="shared" si="16"/>
        <v>720</v>
      </c>
      <c r="P59">
        <f t="shared" si="16"/>
        <v>744</v>
      </c>
      <c r="Q59">
        <f t="shared" si="16"/>
        <v>744</v>
      </c>
      <c r="R59">
        <f t="shared" si="16"/>
        <v>672</v>
      </c>
      <c r="S59">
        <f t="shared" si="18"/>
        <v>744</v>
      </c>
      <c r="T59">
        <f t="shared" si="18"/>
        <v>720</v>
      </c>
      <c r="U59">
        <f t="shared" si="18"/>
        <v>744</v>
      </c>
      <c r="V59">
        <f t="shared" si="18"/>
        <v>720</v>
      </c>
      <c r="W59">
        <f t="shared" si="18"/>
        <v>744</v>
      </c>
      <c r="X59">
        <f t="shared" si="19"/>
        <v>744</v>
      </c>
      <c r="Y59">
        <f t="shared" si="19"/>
        <v>720</v>
      </c>
      <c r="Z59">
        <f t="shared" si="19"/>
        <v>744</v>
      </c>
      <c r="AA59">
        <f t="shared" si="19"/>
        <v>720</v>
      </c>
      <c r="AB59">
        <f t="shared" si="19"/>
        <v>744</v>
      </c>
      <c r="AC59">
        <f t="shared" si="19"/>
        <v>744</v>
      </c>
      <c r="AD59">
        <f t="shared" si="20"/>
        <v>672</v>
      </c>
      <c r="AE59">
        <f t="shared" si="20"/>
        <v>744</v>
      </c>
      <c r="AO59">
        <f t="shared" si="4"/>
        <v>8784</v>
      </c>
    </row>
    <row r="60" spans="1:41" x14ac:dyDescent="0.25">
      <c r="A60" t="s">
        <v>1</v>
      </c>
      <c r="B60">
        <v>2</v>
      </c>
      <c r="C60">
        <v>50</v>
      </c>
      <c r="D60">
        <f t="shared" si="5"/>
        <v>744</v>
      </c>
      <c r="E60">
        <f t="shared" si="5"/>
        <v>744</v>
      </c>
      <c r="F60">
        <f t="shared" si="5"/>
        <v>696</v>
      </c>
      <c r="G60">
        <f t="shared" si="14"/>
        <v>744</v>
      </c>
      <c r="H60">
        <f t="shared" si="14"/>
        <v>720</v>
      </c>
      <c r="I60">
        <f t="shared" si="14"/>
        <v>744</v>
      </c>
      <c r="J60">
        <f t="shared" si="14"/>
        <v>720</v>
      </c>
      <c r="K60">
        <f t="shared" si="15"/>
        <v>744</v>
      </c>
      <c r="L60">
        <f t="shared" si="15"/>
        <v>744</v>
      </c>
      <c r="M60">
        <f t="shared" si="15"/>
        <v>720</v>
      </c>
      <c r="N60">
        <f t="shared" si="15"/>
        <v>744</v>
      </c>
      <c r="O60">
        <f t="shared" si="16"/>
        <v>720</v>
      </c>
      <c r="P60">
        <f t="shared" si="16"/>
        <v>744</v>
      </c>
      <c r="Q60">
        <f t="shared" si="16"/>
        <v>744</v>
      </c>
      <c r="R60">
        <f t="shared" si="16"/>
        <v>672</v>
      </c>
      <c r="S60">
        <f t="shared" si="18"/>
        <v>744</v>
      </c>
      <c r="T60">
        <f t="shared" si="18"/>
        <v>720</v>
      </c>
      <c r="U60">
        <f t="shared" si="18"/>
        <v>744</v>
      </c>
      <c r="V60">
        <f t="shared" si="18"/>
        <v>720</v>
      </c>
      <c r="W60">
        <f t="shared" si="18"/>
        <v>744</v>
      </c>
      <c r="X60">
        <f t="shared" si="19"/>
        <v>744</v>
      </c>
      <c r="Y60">
        <f t="shared" si="19"/>
        <v>720</v>
      </c>
      <c r="Z60">
        <f t="shared" si="19"/>
        <v>744</v>
      </c>
      <c r="AA60">
        <f t="shared" si="19"/>
        <v>720</v>
      </c>
      <c r="AB60">
        <f t="shared" si="19"/>
        <v>744</v>
      </c>
      <c r="AC60">
        <f t="shared" si="19"/>
        <v>744</v>
      </c>
      <c r="AD60">
        <f t="shared" si="20"/>
        <v>672</v>
      </c>
      <c r="AE60">
        <f t="shared" si="20"/>
        <v>744</v>
      </c>
      <c r="AO60">
        <f t="shared" si="4"/>
        <v>8784</v>
      </c>
    </row>
    <row r="61" spans="1:41" x14ac:dyDescent="0.25">
      <c r="A61" t="s">
        <v>1</v>
      </c>
      <c r="B61">
        <v>2</v>
      </c>
      <c r="C61">
        <v>51</v>
      </c>
      <c r="D61">
        <f t="shared" si="5"/>
        <v>744</v>
      </c>
      <c r="E61">
        <f t="shared" si="5"/>
        <v>744</v>
      </c>
      <c r="F61">
        <f t="shared" si="5"/>
        <v>696</v>
      </c>
      <c r="G61">
        <f t="shared" si="14"/>
        <v>744</v>
      </c>
      <c r="H61">
        <f t="shared" si="14"/>
        <v>720</v>
      </c>
      <c r="I61">
        <f t="shared" si="14"/>
        <v>744</v>
      </c>
      <c r="J61">
        <f t="shared" si="14"/>
        <v>720</v>
      </c>
      <c r="K61">
        <f t="shared" si="15"/>
        <v>744</v>
      </c>
      <c r="L61">
        <f t="shared" si="15"/>
        <v>744</v>
      </c>
      <c r="M61">
        <f t="shared" si="15"/>
        <v>720</v>
      </c>
      <c r="N61">
        <f t="shared" si="15"/>
        <v>744</v>
      </c>
      <c r="O61">
        <f t="shared" si="16"/>
        <v>720</v>
      </c>
      <c r="P61">
        <f t="shared" si="16"/>
        <v>744</v>
      </c>
      <c r="Q61">
        <f t="shared" si="16"/>
        <v>744</v>
      </c>
      <c r="R61">
        <f t="shared" si="16"/>
        <v>672</v>
      </c>
      <c r="S61">
        <f t="shared" si="18"/>
        <v>744</v>
      </c>
      <c r="T61">
        <f t="shared" si="18"/>
        <v>720</v>
      </c>
      <c r="U61">
        <f t="shared" si="18"/>
        <v>744</v>
      </c>
      <c r="V61">
        <f t="shared" si="18"/>
        <v>720</v>
      </c>
      <c r="W61">
        <f t="shared" si="18"/>
        <v>744</v>
      </c>
      <c r="X61">
        <f t="shared" si="19"/>
        <v>744</v>
      </c>
      <c r="Y61">
        <f t="shared" si="19"/>
        <v>720</v>
      </c>
      <c r="Z61">
        <f t="shared" si="19"/>
        <v>744</v>
      </c>
      <c r="AA61">
        <f t="shared" si="19"/>
        <v>720</v>
      </c>
      <c r="AB61">
        <f t="shared" si="19"/>
        <v>744</v>
      </c>
      <c r="AC61">
        <f t="shared" si="19"/>
        <v>744</v>
      </c>
      <c r="AD61">
        <f t="shared" si="20"/>
        <v>672</v>
      </c>
      <c r="AE61">
        <f t="shared" si="20"/>
        <v>744</v>
      </c>
      <c r="AO61">
        <f t="shared" si="4"/>
        <v>8784</v>
      </c>
    </row>
    <row r="62" spans="1:41" x14ac:dyDescent="0.25">
      <c r="A62" t="s">
        <v>1</v>
      </c>
      <c r="B62">
        <v>2</v>
      </c>
      <c r="C62">
        <v>52</v>
      </c>
      <c r="D62">
        <f t="shared" si="5"/>
        <v>744</v>
      </c>
      <c r="E62">
        <f t="shared" si="5"/>
        <v>744</v>
      </c>
      <c r="F62">
        <f t="shared" si="5"/>
        <v>696</v>
      </c>
      <c r="G62">
        <f t="shared" si="14"/>
        <v>744</v>
      </c>
      <c r="H62">
        <f t="shared" si="14"/>
        <v>720</v>
      </c>
      <c r="I62">
        <f t="shared" si="14"/>
        <v>744</v>
      </c>
      <c r="J62">
        <f t="shared" si="14"/>
        <v>720</v>
      </c>
      <c r="K62">
        <f t="shared" si="15"/>
        <v>744</v>
      </c>
      <c r="L62">
        <f t="shared" si="15"/>
        <v>744</v>
      </c>
      <c r="M62">
        <f t="shared" si="15"/>
        <v>720</v>
      </c>
      <c r="N62">
        <f t="shared" si="15"/>
        <v>744</v>
      </c>
      <c r="O62">
        <f t="shared" si="16"/>
        <v>720</v>
      </c>
      <c r="P62">
        <f t="shared" si="16"/>
        <v>744</v>
      </c>
      <c r="Q62">
        <f t="shared" si="16"/>
        <v>744</v>
      </c>
      <c r="R62">
        <f t="shared" si="16"/>
        <v>672</v>
      </c>
      <c r="S62">
        <f t="shared" si="18"/>
        <v>744</v>
      </c>
      <c r="T62">
        <f t="shared" si="18"/>
        <v>720</v>
      </c>
      <c r="U62">
        <f t="shared" si="18"/>
        <v>744</v>
      </c>
      <c r="V62">
        <f t="shared" si="18"/>
        <v>720</v>
      </c>
      <c r="W62">
        <f t="shared" si="18"/>
        <v>744</v>
      </c>
      <c r="X62">
        <f t="shared" si="19"/>
        <v>744</v>
      </c>
      <c r="Y62">
        <f t="shared" si="19"/>
        <v>720</v>
      </c>
      <c r="Z62">
        <f t="shared" si="19"/>
        <v>744</v>
      </c>
      <c r="AA62">
        <f t="shared" si="19"/>
        <v>720</v>
      </c>
      <c r="AB62">
        <f t="shared" si="19"/>
        <v>744</v>
      </c>
      <c r="AC62">
        <f t="shared" si="19"/>
        <v>744</v>
      </c>
      <c r="AD62">
        <f t="shared" si="20"/>
        <v>672</v>
      </c>
      <c r="AE62">
        <f t="shared" si="20"/>
        <v>744</v>
      </c>
      <c r="AO62">
        <f t="shared" si="4"/>
        <v>8784</v>
      </c>
    </row>
    <row r="63" spans="1:41" x14ac:dyDescent="0.25">
      <c r="A63" t="s">
        <v>1</v>
      </c>
      <c r="B63">
        <v>2</v>
      </c>
      <c r="C63">
        <v>53</v>
      </c>
      <c r="D63">
        <f t="shared" si="5"/>
        <v>744</v>
      </c>
      <c r="E63">
        <f t="shared" si="5"/>
        <v>744</v>
      </c>
      <c r="F63">
        <f t="shared" si="5"/>
        <v>696</v>
      </c>
      <c r="G63">
        <f t="shared" si="14"/>
        <v>744</v>
      </c>
      <c r="H63">
        <f t="shared" si="14"/>
        <v>720</v>
      </c>
      <c r="I63">
        <f t="shared" si="14"/>
        <v>744</v>
      </c>
      <c r="J63">
        <f t="shared" si="14"/>
        <v>720</v>
      </c>
      <c r="K63">
        <f t="shared" si="15"/>
        <v>744</v>
      </c>
      <c r="L63">
        <f t="shared" si="15"/>
        <v>744</v>
      </c>
      <c r="M63">
        <f t="shared" si="15"/>
        <v>720</v>
      </c>
      <c r="N63">
        <f t="shared" si="15"/>
        <v>744</v>
      </c>
      <c r="O63">
        <f t="shared" si="16"/>
        <v>720</v>
      </c>
      <c r="P63">
        <f t="shared" si="16"/>
        <v>744</v>
      </c>
      <c r="Q63">
        <f t="shared" si="16"/>
        <v>744</v>
      </c>
      <c r="R63">
        <f t="shared" si="16"/>
        <v>672</v>
      </c>
      <c r="S63">
        <f t="shared" si="18"/>
        <v>744</v>
      </c>
      <c r="T63">
        <f t="shared" si="18"/>
        <v>720</v>
      </c>
      <c r="U63">
        <f t="shared" si="18"/>
        <v>744</v>
      </c>
      <c r="V63">
        <f t="shared" si="18"/>
        <v>720</v>
      </c>
      <c r="W63">
        <f t="shared" si="18"/>
        <v>744</v>
      </c>
      <c r="X63">
        <f t="shared" si="19"/>
        <v>744</v>
      </c>
      <c r="Y63">
        <f t="shared" si="19"/>
        <v>720</v>
      </c>
      <c r="Z63">
        <f t="shared" si="19"/>
        <v>744</v>
      </c>
      <c r="AA63">
        <f t="shared" si="19"/>
        <v>720</v>
      </c>
      <c r="AB63">
        <f t="shared" si="19"/>
        <v>744</v>
      </c>
      <c r="AC63">
        <f t="shared" si="19"/>
        <v>744</v>
      </c>
      <c r="AD63">
        <f t="shared" si="20"/>
        <v>672</v>
      </c>
      <c r="AE63">
        <f t="shared" si="20"/>
        <v>744</v>
      </c>
      <c r="AO63">
        <f t="shared" si="4"/>
        <v>8784</v>
      </c>
    </row>
    <row r="64" spans="1:41" x14ac:dyDescent="0.25">
      <c r="A64" t="s">
        <v>1</v>
      </c>
      <c r="B64">
        <v>2</v>
      </c>
      <c r="C64">
        <v>54</v>
      </c>
      <c r="D64">
        <f t="shared" si="5"/>
        <v>744</v>
      </c>
      <c r="E64">
        <f t="shared" si="5"/>
        <v>744</v>
      </c>
      <c r="F64">
        <f t="shared" si="5"/>
        <v>696</v>
      </c>
      <c r="G64">
        <f t="shared" si="14"/>
        <v>744</v>
      </c>
      <c r="H64">
        <f t="shared" si="14"/>
        <v>720</v>
      </c>
      <c r="I64">
        <f t="shared" si="14"/>
        <v>744</v>
      </c>
      <c r="J64">
        <f t="shared" si="14"/>
        <v>720</v>
      </c>
      <c r="K64">
        <f t="shared" si="15"/>
        <v>744</v>
      </c>
      <c r="L64">
        <f t="shared" si="15"/>
        <v>744</v>
      </c>
      <c r="M64">
        <f t="shared" si="15"/>
        <v>720</v>
      </c>
      <c r="N64">
        <f t="shared" si="15"/>
        <v>744</v>
      </c>
      <c r="O64">
        <f t="shared" si="16"/>
        <v>720</v>
      </c>
      <c r="P64">
        <f t="shared" si="16"/>
        <v>744</v>
      </c>
      <c r="Q64">
        <f t="shared" si="16"/>
        <v>744</v>
      </c>
      <c r="R64">
        <f t="shared" si="16"/>
        <v>672</v>
      </c>
      <c r="S64">
        <f t="shared" si="18"/>
        <v>744</v>
      </c>
      <c r="T64">
        <f t="shared" si="18"/>
        <v>720</v>
      </c>
      <c r="U64">
        <f t="shared" si="18"/>
        <v>744</v>
      </c>
      <c r="V64">
        <f t="shared" si="18"/>
        <v>720</v>
      </c>
      <c r="W64">
        <f t="shared" si="18"/>
        <v>744</v>
      </c>
      <c r="X64">
        <f t="shared" si="19"/>
        <v>744</v>
      </c>
      <c r="Y64">
        <f t="shared" si="19"/>
        <v>720</v>
      </c>
      <c r="Z64">
        <f t="shared" si="19"/>
        <v>744</v>
      </c>
      <c r="AA64">
        <f t="shared" si="19"/>
        <v>720</v>
      </c>
      <c r="AB64">
        <f t="shared" si="19"/>
        <v>744</v>
      </c>
      <c r="AC64">
        <f t="shared" si="19"/>
        <v>744</v>
      </c>
      <c r="AD64">
        <f t="shared" si="20"/>
        <v>672</v>
      </c>
      <c r="AE64">
        <f t="shared" si="20"/>
        <v>744</v>
      </c>
      <c r="AO64">
        <f t="shared" si="4"/>
        <v>8784</v>
      </c>
    </row>
    <row r="65" spans="1:41" x14ac:dyDescent="0.25">
      <c r="A65" t="s">
        <v>1</v>
      </c>
      <c r="B65">
        <v>2</v>
      </c>
      <c r="C65">
        <v>55</v>
      </c>
      <c r="D65">
        <f t="shared" si="5"/>
        <v>744</v>
      </c>
      <c r="E65">
        <f t="shared" si="5"/>
        <v>744</v>
      </c>
      <c r="F65">
        <f t="shared" si="5"/>
        <v>696</v>
      </c>
      <c r="G65">
        <f t="shared" si="14"/>
        <v>744</v>
      </c>
      <c r="H65">
        <f t="shared" si="14"/>
        <v>720</v>
      </c>
      <c r="I65">
        <f t="shared" si="14"/>
        <v>744</v>
      </c>
      <c r="J65">
        <f t="shared" si="14"/>
        <v>720</v>
      </c>
      <c r="K65">
        <f t="shared" si="15"/>
        <v>744</v>
      </c>
      <c r="L65">
        <f t="shared" si="15"/>
        <v>744</v>
      </c>
      <c r="M65">
        <f t="shared" si="15"/>
        <v>720</v>
      </c>
      <c r="N65">
        <f t="shared" si="15"/>
        <v>744</v>
      </c>
      <c r="O65">
        <f t="shared" si="16"/>
        <v>720</v>
      </c>
      <c r="P65">
        <f t="shared" si="16"/>
        <v>744</v>
      </c>
      <c r="Q65">
        <f t="shared" si="16"/>
        <v>744</v>
      </c>
      <c r="R65">
        <f t="shared" si="16"/>
        <v>672</v>
      </c>
      <c r="S65">
        <f t="shared" si="18"/>
        <v>744</v>
      </c>
      <c r="T65">
        <f t="shared" si="18"/>
        <v>720</v>
      </c>
      <c r="U65">
        <f t="shared" si="18"/>
        <v>744</v>
      </c>
      <c r="V65">
        <f t="shared" si="18"/>
        <v>720</v>
      </c>
      <c r="W65">
        <f t="shared" si="18"/>
        <v>744</v>
      </c>
      <c r="X65">
        <f t="shared" si="19"/>
        <v>744</v>
      </c>
      <c r="Y65">
        <f t="shared" si="19"/>
        <v>720</v>
      </c>
      <c r="Z65">
        <f t="shared" si="19"/>
        <v>744</v>
      </c>
      <c r="AA65">
        <f t="shared" si="19"/>
        <v>720</v>
      </c>
      <c r="AB65">
        <f t="shared" si="19"/>
        <v>744</v>
      </c>
      <c r="AC65">
        <f t="shared" si="19"/>
        <v>744</v>
      </c>
      <c r="AD65">
        <f t="shared" si="20"/>
        <v>672</v>
      </c>
      <c r="AE65">
        <f t="shared" si="20"/>
        <v>744</v>
      </c>
      <c r="AO65">
        <f t="shared" si="4"/>
        <v>8784</v>
      </c>
    </row>
    <row r="66" spans="1:41" x14ac:dyDescent="0.25">
      <c r="A66" t="s">
        <v>1</v>
      </c>
      <c r="B66">
        <v>2</v>
      </c>
      <c r="C66">
        <v>56</v>
      </c>
      <c r="D66">
        <f t="shared" si="5"/>
        <v>744</v>
      </c>
      <c r="E66">
        <f t="shared" si="5"/>
        <v>744</v>
      </c>
      <c r="F66">
        <f t="shared" si="5"/>
        <v>696</v>
      </c>
      <c r="G66">
        <f t="shared" si="14"/>
        <v>744</v>
      </c>
      <c r="H66">
        <f t="shared" si="14"/>
        <v>720</v>
      </c>
      <c r="I66">
        <f t="shared" si="14"/>
        <v>744</v>
      </c>
      <c r="J66">
        <f t="shared" si="14"/>
        <v>720</v>
      </c>
      <c r="K66">
        <f t="shared" si="15"/>
        <v>744</v>
      </c>
      <c r="L66">
        <f t="shared" si="15"/>
        <v>744</v>
      </c>
      <c r="M66">
        <f t="shared" si="15"/>
        <v>720</v>
      </c>
      <c r="N66">
        <f t="shared" si="15"/>
        <v>744</v>
      </c>
      <c r="O66">
        <f t="shared" si="16"/>
        <v>720</v>
      </c>
      <c r="P66">
        <f t="shared" si="16"/>
        <v>744</v>
      </c>
      <c r="Q66">
        <f t="shared" si="16"/>
        <v>744</v>
      </c>
      <c r="R66">
        <f t="shared" si="16"/>
        <v>672</v>
      </c>
      <c r="S66">
        <f t="shared" si="18"/>
        <v>744</v>
      </c>
      <c r="T66">
        <f t="shared" si="18"/>
        <v>720</v>
      </c>
      <c r="U66">
        <f t="shared" si="18"/>
        <v>744</v>
      </c>
      <c r="V66">
        <f t="shared" si="18"/>
        <v>720</v>
      </c>
      <c r="W66">
        <f t="shared" si="18"/>
        <v>744</v>
      </c>
      <c r="X66">
        <f t="shared" si="19"/>
        <v>744</v>
      </c>
      <c r="Y66">
        <f t="shared" si="19"/>
        <v>720</v>
      </c>
      <c r="Z66">
        <f t="shared" si="19"/>
        <v>744</v>
      </c>
      <c r="AA66">
        <f t="shared" si="19"/>
        <v>720</v>
      </c>
      <c r="AB66">
        <f t="shared" si="19"/>
        <v>744</v>
      </c>
      <c r="AC66">
        <f t="shared" si="19"/>
        <v>744</v>
      </c>
      <c r="AD66">
        <f t="shared" si="20"/>
        <v>672</v>
      </c>
      <c r="AE66">
        <f t="shared" si="20"/>
        <v>744</v>
      </c>
      <c r="AO66">
        <f t="shared" si="4"/>
        <v>8784</v>
      </c>
    </row>
    <row r="67" spans="1:41" x14ac:dyDescent="0.25">
      <c r="A67" t="s">
        <v>1</v>
      </c>
      <c r="B67">
        <v>2</v>
      </c>
      <c r="C67">
        <v>57</v>
      </c>
      <c r="D67">
        <f t="shared" si="5"/>
        <v>744</v>
      </c>
      <c r="E67">
        <f t="shared" si="5"/>
        <v>744</v>
      </c>
      <c r="F67">
        <f t="shared" si="5"/>
        <v>696</v>
      </c>
      <c r="G67">
        <f t="shared" si="14"/>
        <v>744</v>
      </c>
      <c r="H67">
        <f t="shared" si="14"/>
        <v>720</v>
      </c>
      <c r="I67">
        <f t="shared" si="14"/>
        <v>744</v>
      </c>
      <c r="J67">
        <f t="shared" si="14"/>
        <v>720</v>
      </c>
      <c r="K67">
        <f t="shared" si="15"/>
        <v>744</v>
      </c>
      <c r="L67">
        <f t="shared" si="15"/>
        <v>744</v>
      </c>
      <c r="M67">
        <f t="shared" si="15"/>
        <v>720</v>
      </c>
      <c r="N67">
        <f t="shared" si="15"/>
        <v>744</v>
      </c>
      <c r="O67">
        <f t="shared" si="16"/>
        <v>720</v>
      </c>
      <c r="P67">
        <f t="shared" si="16"/>
        <v>744</v>
      </c>
      <c r="Q67">
        <f t="shared" si="16"/>
        <v>744</v>
      </c>
      <c r="R67">
        <f t="shared" si="16"/>
        <v>672</v>
      </c>
      <c r="S67">
        <f t="shared" si="18"/>
        <v>744</v>
      </c>
      <c r="T67">
        <f t="shared" si="18"/>
        <v>720</v>
      </c>
      <c r="U67">
        <f t="shared" si="18"/>
        <v>744</v>
      </c>
      <c r="V67">
        <f t="shared" si="18"/>
        <v>720</v>
      </c>
      <c r="W67">
        <f t="shared" si="18"/>
        <v>744</v>
      </c>
      <c r="X67">
        <f t="shared" si="19"/>
        <v>744</v>
      </c>
      <c r="Y67">
        <f t="shared" si="19"/>
        <v>720</v>
      </c>
      <c r="Z67">
        <f t="shared" si="19"/>
        <v>744</v>
      </c>
      <c r="AA67">
        <f t="shared" si="19"/>
        <v>720</v>
      </c>
      <c r="AB67">
        <f t="shared" si="19"/>
        <v>744</v>
      </c>
      <c r="AC67">
        <f t="shared" si="19"/>
        <v>744</v>
      </c>
      <c r="AD67">
        <f t="shared" si="20"/>
        <v>672</v>
      </c>
      <c r="AE67">
        <f t="shared" si="20"/>
        <v>744</v>
      </c>
      <c r="AO67">
        <f t="shared" si="4"/>
        <v>8784</v>
      </c>
    </row>
    <row r="68" spans="1:41" x14ac:dyDescent="0.25">
      <c r="A68" t="s">
        <v>1</v>
      </c>
      <c r="B68">
        <v>2</v>
      </c>
      <c r="C68">
        <v>58</v>
      </c>
      <c r="D68">
        <f t="shared" si="5"/>
        <v>744</v>
      </c>
      <c r="E68">
        <f t="shared" si="5"/>
        <v>744</v>
      </c>
      <c r="F68">
        <f t="shared" si="5"/>
        <v>696</v>
      </c>
      <c r="G68">
        <f t="shared" si="14"/>
        <v>744</v>
      </c>
      <c r="H68">
        <f t="shared" si="14"/>
        <v>720</v>
      </c>
      <c r="I68">
        <f t="shared" si="14"/>
        <v>744</v>
      </c>
      <c r="J68">
        <f t="shared" si="14"/>
        <v>720</v>
      </c>
      <c r="K68">
        <f t="shared" si="15"/>
        <v>744</v>
      </c>
      <c r="L68">
        <f t="shared" si="15"/>
        <v>744</v>
      </c>
      <c r="M68">
        <f t="shared" si="15"/>
        <v>720</v>
      </c>
      <c r="N68">
        <f t="shared" si="15"/>
        <v>744</v>
      </c>
      <c r="O68">
        <f t="shared" si="16"/>
        <v>720</v>
      </c>
      <c r="P68">
        <f t="shared" si="16"/>
        <v>744</v>
      </c>
      <c r="Q68">
        <f t="shared" si="16"/>
        <v>744</v>
      </c>
      <c r="R68">
        <f t="shared" si="16"/>
        <v>672</v>
      </c>
      <c r="S68">
        <f t="shared" si="18"/>
        <v>744</v>
      </c>
      <c r="T68">
        <f t="shared" si="18"/>
        <v>720</v>
      </c>
      <c r="U68">
        <f t="shared" si="18"/>
        <v>744</v>
      </c>
      <c r="V68">
        <f t="shared" si="18"/>
        <v>720</v>
      </c>
      <c r="W68">
        <f t="shared" si="18"/>
        <v>744</v>
      </c>
      <c r="X68">
        <f t="shared" si="19"/>
        <v>744</v>
      </c>
      <c r="Y68">
        <f t="shared" si="19"/>
        <v>720</v>
      </c>
      <c r="Z68">
        <f t="shared" si="19"/>
        <v>744</v>
      </c>
      <c r="AA68">
        <f t="shared" si="19"/>
        <v>720</v>
      </c>
      <c r="AB68">
        <f t="shared" si="19"/>
        <v>744</v>
      </c>
      <c r="AC68">
        <f t="shared" si="19"/>
        <v>744</v>
      </c>
      <c r="AD68">
        <f t="shared" si="20"/>
        <v>672</v>
      </c>
      <c r="AE68">
        <f t="shared" si="20"/>
        <v>744</v>
      </c>
      <c r="AO68">
        <f t="shared" si="4"/>
        <v>8784</v>
      </c>
    </row>
    <row r="69" spans="1:41" x14ac:dyDescent="0.25">
      <c r="A69" t="s">
        <v>1</v>
      </c>
      <c r="B69">
        <v>2</v>
      </c>
      <c r="C69">
        <v>59</v>
      </c>
      <c r="D69">
        <f t="shared" si="5"/>
        <v>744</v>
      </c>
      <c r="E69">
        <f t="shared" si="5"/>
        <v>744</v>
      </c>
      <c r="F69">
        <f t="shared" si="5"/>
        <v>696</v>
      </c>
      <c r="G69">
        <f t="shared" si="14"/>
        <v>744</v>
      </c>
      <c r="H69">
        <f t="shared" si="14"/>
        <v>720</v>
      </c>
      <c r="I69">
        <f t="shared" si="14"/>
        <v>744</v>
      </c>
      <c r="J69">
        <f t="shared" si="14"/>
        <v>720</v>
      </c>
      <c r="K69">
        <f t="shared" si="15"/>
        <v>744</v>
      </c>
      <c r="L69">
        <f t="shared" si="15"/>
        <v>744</v>
      </c>
      <c r="M69">
        <f t="shared" si="15"/>
        <v>720</v>
      </c>
      <c r="N69">
        <f t="shared" si="15"/>
        <v>744</v>
      </c>
      <c r="O69">
        <f t="shared" si="16"/>
        <v>720</v>
      </c>
      <c r="P69">
        <f t="shared" si="16"/>
        <v>744</v>
      </c>
      <c r="Q69">
        <f t="shared" si="16"/>
        <v>744</v>
      </c>
      <c r="R69">
        <f t="shared" si="16"/>
        <v>672</v>
      </c>
      <c r="S69">
        <f t="shared" si="18"/>
        <v>744</v>
      </c>
      <c r="T69">
        <f t="shared" si="18"/>
        <v>720</v>
      </c>
      <c r="U69">
        <f t="shared" si="18"/>
        <v>744</v>
      </c>
      <c r="V69">
        <f t="shared" si="18"/>
        <v>720</v>
      </c>
      <c r="W69">
        <f t="shared" si="18"/>
        <v>744</v>
      </c>
      <c r="X69">
        <f t="shared" si="19"/>
        <v>744</v>
      </c>
      <c r="Y69">
        <f t="shared" si="19"/>
        <v>720</v>
      </c>
      <c r="Z69">
        <f t="shared" si="19"/>
        <v>744</v>
      </c>
      <c r="AA69">
        <f t="shared" si="19"/>
        <v>720</v>
      </c>
      <c r="AB69">
        <f t="shared" si="19"/>
        <v>744</v>
      </c>
      <c r="AC69">
        <f t="shared" si="19"/>
        <v>744</v>
      </c>
      <c r="AD69">
        <f t="shared" si="20"/>
        <v>672</v>
      </c>
      <c r="AE69">
        <f t="shared" si="20"/>
        <v>744</v>
      </c>
      <c r="AO69">
        <f t="shared" si="4"/>
        <v>8784</v>
      </c>
    </row>
    <row r="70" spans="1:41" x14ac:dyDescent="0.25">
      <c r="A70" t="s">
        <v>1</v>
      </c>
      <c r="B70">
        <v>2</v>
      </c>
      <c r="C70">
        <v>60</v>
      </c>
      <c r="D70">
        <f t="shared" si="5"/>
        <v>744</v>
      </c>
      <c r="E70">
        <f t="shared" si="5"/>
        <v>744</v>
      </c>
      <c r="F70">
        <f t="shared" si="5"/>
        <v>696</v>
      </c>
      <c r="G70">
        <f t="shared" si="14"/>
        <v>744</v>
      </c>
      <c r="H70">
        <f t="shared" si="14"/>
        <v>720</v>
      </c>
      <c r="I70">
        <f t="shared" si="14"/>
        <v>744</v>
      </c>
      <c r="J70">
        <f t="shared" si="14"/>
        <v>720</v>
      </c>
      <c r="K70">
        <f t="shared" si="15"/>
        <v>744</v>
      </c>
      <c r="L70">
        <f t="shared" si="15"/>
        <v>744</v>
      </c>
      <c r="M70">
        <f t="shared" si="15"/>
        <v>720</v>
      </c>
      <c r="N70">
        <f t="shared" si="15"/>
        <v>744</v>
      </c>
      <c r="O70">
        <f t="shared" si="16"/>
        <v>720</v>
      </c>
      <c r="P70">
        <f t="shared" si="16"/>
        <v>744</v>
      </c>
      <c r="Q70">
        <f t="shared" si="16"/>
        <v>744</v>
      </c>
      <c r="R70">
        <f t="shared" si="16"/>
        <v>672</v>
      </c>
      <c r="S70">
        <f t="shared" si="18"/>
        <v>744</v>
      </c>
      <c r="T70">
        <f t="shared" si="18"/>
        <v>720</v>
      </c>
      <c r="U70">
        <f t="shared" si="18"/>
        <v>744</v>
      </c>
      <c r="V70">
        <f t="shared" si="18"/>
        <v>720</v>
      </c>
      <c r="W70">
        <f t="shared" si="18"/>
        <v>744</v>
      </c>
      <c r="X70">
        <f t="shared" si="19"/>
        <v>744</v>
      </c>
      <c r="Y70">
        <f t="shared" si="19"/>
        <v>720</v>
      </c>
      <c r="Z70">
        <f t="shared" si="19"/>
        <v>744</v>
      </c>
      <c r="AA70">
        <f t="shared" si="19"/>
        <v>720</v>
      </c>
      <c r="AB70">
        <f t="shared" si="19"/>
        <v>744</v>
      </c>
      <c r="AC70">
        <f t="shared" si="19"/>
        <v>744</v>
      </c>
      <c r="AD70">
        <f t="shared" si="20"/>
        <v>672</v>
      </c>
      <c r="AE70">
        <f t="shared" si="20"/>
        <v>744</v>
      </c>
      <c r="AO70">
        <f t="shared" si="4"/>
        <v>8784</v>
      </c>
    </row>
    <row r="71" spans="1:41" x14ac:dyDescent="0.25">
      <c r="A71" t="s">
        <v>1</v>
      </c>
      <c r="B71">
        <v>2</v>
      </c>
      <c r="C71">
        <v>61</v>
      </c>
      <c r="D71">
        <f t="shared" si="5"/>
        <v>744</v>
      </c>
      <c r="E71">
        <f t="shared" si="5"/>
        <v>744</v>
      </c>
      <c r="F71">
        <f t="shared" si="5"/>
        <v>696</v>
      </c>
      <c r="G71">
        <f t="shared" si="14"/>
        <v>744</v>
      </c>
      <c r="H71">
        <f t="shared" si="14"/>
        <v>720</v>
      </c>
      <c r="I71">
        <f t="shared" si="14"/>
        <v>744</v>
      </c>
      <c r="J71">
        <f t="shared" si="14"/>
        <v>720</v>
      </c>
      <c r="K71">
        <f t="shared" si="15"/>
        <v>744</v>
      </c>
      <c r="L71">
        <f t="shared" si="15"/>
        <v>744</v>
      </c>
      <c r="M71">
        <f t="shared" si="15"/>
        <v>720</v>
      </c>
      <c r="N71">
        <f t="shared" si="15"/>
        <v>744</v>
      </c>
      <c r="O71">
        <f t="shared" si="16"/>
        <v>720</v>
      </c>
      <c r="P71">
        <f t="shared" si="16"/>
        <v>744</v>
      </c>
      <c r="Q71">
        <f t="shared" si="16"/>
        <v>744</v>
      </c>
      <c r="R71">
        <f t="shared" si="16"/>
        <v>672</v>
      </c>
      <c r="S71">
        <f t="shared" si="18"/>
        <v>744</v>
      </c>
      <c r="T71">
        <f t="shared" si="18"/>
        <v>720</v>
      </c>
      <c r="U71">
        <f t="shared" si="18"/>
        <v>744</v>
      </c>
      <c r="V71">
        <f t="shared" si="18"/>
        <v>720</v>
      </c>
      <c r="W71">
        <f t="shared" si="18"/>
        <v>744</v>
      </c>
      <c r="X71">
        <f t="shared" si="19"/>
        <v>744</v>
      </c>
      <c r="Y71">
        <f t="shared" si="19"/>
        <v>720</v>
      </c>
      <c r="Z71">
        <f t="shared" si="19"/>
        <v>744</v>
      </c>
      <c r="AA71">
        <f t="shared" si="19"/>
        <v>720</v>
      </c>
      <c r="AB71">
        <f t="shared" si="19"/>
        <v>744</v>
      </c>
      <c r="AC71">
        <f t="shared" si="19"/>
        <v>744</v>
      </c>
      <c r="AD71">
        <f t="shared" si="20"/>
        <v>672</v>
      </c>
      <c r="AE71">
        <f t="shared" si="20"/>
        <v>744</v>
      </c>
      <c r="AO71">
        <f t="shared" si="4"/>
        <v>8784</v>
      </c>
    </row>
    <row r="72" spans="1:41" x14ac:dyDescent="0.25">
      <c r="A72" t="s">
        <v>1</v>
      </c>
      <c r="B72">
        <v>2</v>
      </c>
      <c r="C72">
        <v>62</v>
      </c>
      <c r="D72">
        <f t="shared" si="5"/>
        <v>744</v>
      </c>
      <c r="E72">
        <f t="shared" si="5"/>
        <v>744</v>
      </c>
      <c r="F72">
        <f t="shared" si="5"/>
        <v>696</v>
      </c>
      <c r="G72">
        <f t="shared" si="14"/>
        <v>744</v>
      </c>
      <c r="H72">
        <f t="shared" si="14"/>
        <v>720</v>
      </c>
      <c r="I72">
        <f t="shared" si="14"/>
        <v>744</v>
      </c>
      <c r="J72">
        <f t="shared" si="14"/>
        <v>720</v>
      </c>
      <c r="K72">
        <f t="shared" si="15"/>
        <v>744</v>
      </c>
      <c r="L72">
        <f t="shared" si="15"/>
        <v>744</v>
      </c>
      <c r="M72">
        <f t="shared" si="15"/>
        <v>720</v>
      </c>
      <c r="N72">
        <f t="shared" si="15"/>
        <v>744</v>
      </c>
      <c r="O72">
        <f t="shared" si="16"/>
        <v>720</v>
      </c>
      <c r="P72">
        <f t="shared" si="16"/>
        <v>744</v>
      </c>
      <c r="Q72">
        <f t="shared" si="16"/>
        <v>744</v>
      </c>
      <c r="R72">
        <f t="shared" si="16"/>
        <v>672</v>
      </c>
      <c r="S72">
        <f t="shared" si="18"/>
        <v>744</v>
      </c>
      <c r="T72">
        <f t="shared" si="18"/>
        <v>720</v>
      </c>
      <c r="U72">
        <f t="shared" si="18"/>
        <v>744</v>
      </c>
      <c r="V72">
        <f t="shared" si="18"/>
        <v>720</v>
      </c>
      <c r="W72">
        <f t="shared" si="18"/>
        <v>744</v>
      </c>
      <c r="X72">
        <f t="shared" si="19"/>
        <v>744</v>
      </c>
      <c r="Y72">
        <f t="shared" si="19"/>
        <v>720</v>
      </c>
      <c r="Z72">
        <f t="shared" si="19"/>
        <v>744</v>
      </c>
      <c r="AA72">
        <f t="shared" si="19"/>
        <v>720</v>
      </c>
      <c r="AB72">
        <f t="shared" si="19"/>
        <v>744</v>
      </c>
      <c r="AC72">
        <f t="shared" si="19"/>
        <v>744</v>
      </c>
      <c r="AD72">
        <f t="shared" si="20"/>
        <v>672</v>
      </c>
      <c r="AE72">
        <f t="shared" si="20"/>
        <v>744</v>
      </c>
      <c r="AO72">
        <f t="shared" si="4"/>
        <v>8784</v>
      </c>
    </row>
    <row r="73" spans="1:41" x14ac:dyDescent="0.25">
      <c r="A73" t="s">
        <v>1</v>
      </c>
      <c r="B73">
        <v>2</v>
      </c>
      <c r="C73">
        <v>63</v>
      </c>
      <c r="D73">
        <f t="shared" si="5"/>
        <v>744</v>
      </c>
      <c r="E73">
        <f t="shared" si="5"/>
        <v>744</v>
      </c>
      <c r="F73">
        <f t="shared" si="5"/>
        <v>696</v>
      </c>
      <c r="G73">
        <f t="shared" si="14"/>
        <v>744</v>
      </c>
      <c r="H73">
        <f t="shared" si="14"/>
        <v>720</v>
      </c>
      <c r="I73">
        <f t="shared" si="14"/>
        <v>744</v>
      </c>
      <c r="J73">
        <f t="shared" si="14"/>
        <v>720</v>
      </c>
      <c r="K73">
        <f t="shared" si="15"/>
        <v>744</v>
      </c>
      <c r="L73">
        <f t="shared" si="15"/>
        <v>744</v>
      </c>
      <c r="M73">
        <f t="shared" si="15"/>
        <v>720</v>
      </c>
      <c r="N73">
        <f t="shared" si="15"/>
        <v>744</v>
      </c>
      <c r="O73">
        <f t="shared" si="16"/>
        <v>720</v>
      </c>
      <c r="P73">
        <f t="shared" si="16"/>
        <v>744</v>
      </c>
      <c r="Q73">
        <f t="shared" si="16"/>
        <v>744</v>
      </c>
      <c r="R73">
        <f t="shared" si="16"/>
        <v>672</v>
      </c>
      <c r="S73">
        <f t="shared" si="18"/>
        <v>744</v>
      </c>
      <c r="T73">
        <f t="shared" si="18"/>
        <v>720</v>
      </c>
      <c r="U73">
        <f t="shared" si="18"/>
        <v>744</v>
      </c>
      <c r="V73">
        <f t="shared" si="18"/>
        <v>720</v>
      </c>
      <c r="W73">
        <f t="shared" si="18"/>
        <v>744</v>
      </c>
      <c r="X73">
        <f t="shared" si="19"/>
        <v>744</v>
      </c>
      <c r="Y73">
        <f t="shared" si="19"/>
        <v>720</v>
      </c>
      <c r="Z73">
        <f t="shared" si="19"/>
        <v>744</v>
      </c>
      <c r="AA73">
        <f t="shared" si="19"/>
        <v>720</v>
      </c>
      <c r="AB73">
        <f t="shared" si="19"/>
        <v>744</v>
      </c>
      <c r="AC73">
        <f t="shared" si="19"/>
        <v>744</v>
      </c>
      <c r="AD73">
        <f t="shared" si="20"/>
        <v>672</v>
      </c>
      <c r="AE73">
        <f t="shared" si="20"/>
        <v>744</v>
      </c>
      <c r="AO73">
        <f t="shared" si="4"/>
        <v>8784</v>
      </c>
    </row>
    <row r="74" spans="1:41" x14ac:dyDescent="0.25">
      <c r="A74" t="s">
        <v>1</v>
      </c>
      <c r="B74">
        <v>2</v>
      </c>
      <c r="C74">
        <v>64</v>
      </c>
      <c r="D74">
        <f t="shared" si="5"/>
        <v>744</v>
      </c>
      <c r="E74">
        <f t="shared" si="5"/>
        <v>744</v>
      </c>
      <c r="F74">
        <f t="shared" si="5"/>
        <v>696</v>
      </c>
      <c r="G74">
        <f t="shared" si="14"/>
        <v>744</v>
      </c>
      <c r="H74">
        <f t="shared" si="14"/>
        <v>720</v>
      </c>
      <c r="I74">
        <f t="shared" si="14"/>
        <v>744</v>
      </c>
      <c r="J74">
        <f t="shared" si="14"/>
        <v>720</v>
      </c>
      <c r="K74">
        <f t="shared" si="15"/>
        <v>744</v>
      </c>
      <c r="L74">
        <f t="shared" si="15"/>
        <v>744</v>
      </c>
      <c r="M74">
        <f t="shared" si="15"/>
        <v>720</v>
      </c>
      <c r="N74">
        <f t="shared" si="15"/>
        <v>744</v>
      </c>
      <c r="O74">
        <f t="shared" si="16"/>
        <v>720</v>
      </c>
      <c r="P74">
        <f t="shared" si="16"/>
        <v>744</v>
      </c>
      <c r="Q74">
        <f t="shared" si="16"/>
        <v>744</v>
      </c>
      <c r="R74">
        <f t="shared" si="16"/>
        <v>672</v>
      </c>
      <c r="S74">
        <f t="shared" si="18"/>
        <v>744</v>
      </c>
      <c r="T74">
        <f t="shared" si="18"/>
        <v>720</v>
      </c>
      <c r="U74">
        <f t="shared" si="18"/>
        <v>744</v>
      </c>
      <c r="V74">
        <f t="shared" si="18"/>
        <v>720</v>
      </c>
      <c r="W74">
        <f t="shared" si="18"/>
        <v>744</v>
      </c>
      <c r="X74">
        <f t="shared" si="19"/>
        <v>744</v>
      </c>
      <c r="Y74">
        <f t="shared" si="19"/>
        <v>720</v>
      </c>
      <c r="Z74">
        <f t="shared" si="19"/>
        <v>744</v>
      </c>
      <c r="AA74">
        <f t="shared" si="19"/>
        <v>720</v>
      </c>
      <c r="AB74">
        <f t="shared" si="19"/>
        <v>744</v>
      </c>
      <c r="AC74">
        <f t="shared" si="19"/>
        <v>744</v>
      </c>
      <c r="AD74">
        <f t="shared" si="20"/>
        <v>672</v>
      </c>
      <c r="AE74">
        <f t="shared" si="20"/>
        <v>744</v>
      </c>
      <c r="AO74">
        <f t="shared" si="4"/>
        <v>8784</v>
      </c>
    </row>
    <row r="75" spans="1:41" x14ac:dyDescent="0.25">
      <c r="A75" t="s">
        <v>1</v>
      </c>
      <c r="B75">
        <v>2</v>
      </c>
      <c r="C75">
        <v>65</v>
      </c>
      <c r="D75">
        <f t="shared" si="5"/>
        <v>744</v>
      </c>
      <c r="E75">
        <f t="shared" si="5"/>
        <v>744</v>
      </c>
      <c r="F75">
        <f t="shared" si="5"/>
        <v>696</v>
      </c>
      <c r="G75">
        <f t="shared" si="14"/>
        <v>744</v>
      </c>
      <c r="H75">
        <f t="shared" si="14"/>
        <v>720</v>
      </c>
      <c r="I75">
        <f t="shared" si="14"/>
        <v>744</v>
      </c>
      <c r="J75">
        <f t="shared" si="14"/>
        <v>720</v>
      </c>
      <c r="K75">
        <f t="shared" si="15"/>
        <v>744</v>
      </c>
      <c r="L75">
        <f t="shared" si="15"/>
        <v>744</v>
      </c>
      <c r="M75">
        <f t="shared" si="15"/>
        <v>720</v>
      </c>
      <c r="N75">
        <f t="shared" si="15"/>
        <v>744</v>
      </c>
      <c r="O75">
        <f t="shared" si="16"/>
        <v>720</v>
      </c>
      <c r="P75">
        <f t="shared" si="16"/>
        <v>744</v>
      </c>
      <c r="Q75">
        <f t="shared" si="16"/>
        <v>744</v>
      </c>
      <c r="R75">
        <f t="shared" si="16"/>
        <v>672</v>
      </c>
      <c r="S75">
        <f t="shared" si="18"/>
        <v>744</v>
      </c>
      <c r="T75">
        <f t="shared" si="18"/>
        <v>720</v>
      </c>
      <c r="U75">
        <f t="shared" si="18"/>
        <v>744</v>
      </c>
      <c r="V75">
        <f t="shared" si="18"/>
        <v>720</v>
      </c>
      <c r="W75">
        <f t="shared" si="18"/>
        <v>744</v>
      </c>
      <c r="X75">
        <f t="shared" si="19"/>
        <v>744</v>
      </c>
      <c r="Y75">
        <f t="shared" si="19"/>
        <v>720</v>
      </c>
      <c r="Z75">
        <f t="shared" si="19"/>
        <v>744</v>
      </c>
      <c r="AA75">
        <f t="shared" si="19"/>
        <v>720</v>
      </c>
      <c r="AB75">
        <f t="shared" si="19"/>
        <v>744</v>
      </c>
      <c r="AC75">
        <f t="shared" ref="AC75:AC89" si="21">AC$6*NoOfHrsPerDay</f>
        <v>744</v>
      </c>
      <c r="AD75">
        <f t="shared" si="20"/>
        <v>672</v>
      </c>
      <c r="AE75">
        <f t="shared" si="20"/>
        <v>744</v>
      </c>
      <c r="AO75">
        <f t="shared" si="4"/>
        <v>8784</v>
      </c>
    </row>
    <row r="76" spans="1:41" x14ac:dyDescent="0.25">
      <c r="A76" t="s">
        <v>1</v>
      </c>
      <c r="B76">
        <v>2</v>
      </c>
      <c r="C76">
        <v>66</v>
      </c>
      <c r="D76">
        <f t="shared" si="5"/>
        <v>744</v>
      </c>
      <c r="E76">
        <f t="shared" si="5"/>
        <v>744</v>
      </c>
      <c r="F76">
        <f t="shared" si="5"/>
        <v>696</v>
      </c>
      <c r="G76">
        <f t="shared" si="14"/>
        <v>744</v>
      </c>
      <c r="H76">
        <f t="shared" si="14"/>
        <v>720</v>
      </c>
      <c r="I76">
        <f t="shared" si="14"/>
        <v>744</v>
      </c>
      <c r="J76">
        <f t="shared" si="14"/>
        <v>720</v>
      </c>
      <c r="K76">
        <f t="shared" si="15"/>
        <v>744</v>
      </c>
      <c r="L76">
        <f t="shared" si="15"/>
        <v>744</v>
      </c>
      <c r="M76">
        <f t="shared" si="15"/>
        <v>720</v>
      </c>
      <c r="N76">
        <f t="shared" si="15"/>
        <v>744</v>
      </c>
      <c r="O76">
        <f t="shared" si="16"/>
        <v>720</v>
      </c>
      <c r="P76">
        <f t="shared" si="16"/>
        <v>744</v>
      </c>
      <c r="Q76">
        <f t="shared" si="16"/>
        <v>744</v>
      </c>
      <c r="R76">
        <f t="shared" si="16"/>
        <v>672</v>
      </c>
      <c r="S76">
        <f t="shared" si="18"/>
        <v>744</v>
      </c>
      <c r="T76">
        <f t="shared" si="18"/>
        <v>720</v>
      </c>
      <c r="U76">
        <f t="shared" si="18"/>
        <v>744</v>
      </c>
      <c r="V76">
        <f t="shared" si="18"/>
        <v>720</v>
      </c>
      <c r="W76">
        <f t="shared" si="18"/>
        <v>744</v>
      </c>
      <c r="X76">
        <f t="shared" si="19"/>
        <v>744</v>
      </c>
      <c r="Y76">
        <f t="shared" si="19"/>
        <v>720</v>
      </c>
      <c r="Z76">
        <f t="shared" si="19"/>
        <v>744</v>
      </c>
      <c r="AA76">
        <f t="shared" si="19"/>
        <v>720</v>
      </c>
      <c r="AB76">
        <f t="shared" si="19"/>
        <v>744</v>
      </c>
      <c r="AC76">
        <f t="shared" si="21"/>
        <v>744</v>
      </c>
      <c r="AD76">
        <f t="shared" si="20"/>
        <v>672</v>
      </c>
      <c r="AE76">
        <f t="shared" si="20"/>
        <v>744</v>
      </c>
      <c r="AO76">
        <f t="shared" ref="AO76:AO139" si="22">SUM(E76:P76)</f>
        <v>8784</v>
      </c>
    </row>
    <row r="77" spans="1:41" x14ac:dyDescent="0.25">
      <c r="A77" t="s">
        <v>1</v>
      </c>
      <c r="B77">
        <v>2</v>
      </c>
      <c r="C77">
        <v>67</v>
      </c>
      <c r="D77">
        <f t="shared" ref="D77:I108" si="23">D$6*NoOfHrsPerDay</f>
        <v>744</v>
      </c>
      <c r="E77">
        <f t="shared" si="23"/>
        <v>744</v>
      </c>
      <c r="F77">
        <f t="shared" si="23"/>
        <v>696</v>
      </c>
      <c r="G77">
        <f t="shared" si="14"/>
        <v>744</v>
      </c>
      <c r="H77">
        <f t="shared" si="14"/>
        <v>720</v>
      </c>
      <c r="I77">
        <f t="shared" si="14"/>
        <v>744</v>
      </c>
      <c r="J77">
        <f t="shared" si="14"/>
        <v>720</v>
      </c>
      <c r="K77">
        <f t="shared" si="15"/>
        <v>744</v>
      </c>
      <c r="L77">
        <f t="shared" si="15"/>
        <v>744</v>
      </c>
      <c r="M77">
        <f t="shared" si="15"/>
        <v>720</v>
      </c>
      <c r="N77">
        <f t="shared" si="15"/>
        <v>744</v>
      </c>
      <c r="O77">
        <f t="shared" si="16"/>
        <v>720</v>
      </c>
      <c r="P77">
        <f t="shared" si="16"/>
        <v>744</v>
      </c>
      <c r="Q77">
        <f t="shared" si="16"/>
        <v>744</v>
      </c>
      <c r="R77">
        <f t="shared" si="16"/>
        <v>672</v>
      </c>
      <c r="S77">
        <f t="shared" si="18"/>
        <v>744</v>
      </c>
      <c r="T77">
        <f t="shared" si="18"/>
        <v>720</v>
      </c>
      <c r="U77">
        <f t="shared" si="18"/>
        <v>744</v>
      </c>
      <c r="V77">
        <f t="shared" si="18"/>
        <v>720</v>
      </c>
      <c r="W77">
        <f t="shared" si="18"/>
        <v>744</v>
      </c>
      <c r="X77">
        <f t="shared" si="19"/>
        <v>744</v>
      </c>
      <c r="Y77">
        <f t="shared" si="19"/>
        <v>720</v>
      </c>
      <c r="Z77">
        <f t="shared" si="19"/>
        <v>744</v>
      </c>
      <c r="AA77">
        <f t="shared" si="19"/>
        <v>720</v>
      </c>
      <c r="AB77">
        <f t="shared" si="19"/>
        <v>744</v>
      </c>
      <c r="AC77">
        <f t="shared" si="21"/>
        <v>744</v>
      </c>
      <c r="AD77">
        <f t="shared" si="20"/>
        <v>672</v>
      </c>
      <c r="AE77">
        <f t="shared" si="20"/>
        <v>744</v>
      </c>
      <c r="AO77">
        <f t="shared" si="22"/>
        <v>8784</v>
      </c>
    </row>
    <row r="78" spans="1:41" x14ac:dyDescent="0.25">
      <c r="A78" t="s">
        <v>1</v>
      </c>
      <c r="B78">
        <v>2</v>
      </c>
      <c r="C78">
        <v>68</v>
      </c>
      <c r="D78">
        <f t="shared" si="23"/>
        <v>744</v>
      </c>
      <c r="E78">
        <f t="shared" si="23"/>
        <v>744</v>
      </c>
      <c r="F78">
        <f t="shared" si="23"/>
        <v>696</v>
      </c>
      <c r="G78">
        <f t="shared" si="14"/>
        <v>744</v>
      </c>
      <c r="H78">
        <f t="shared" si="14"/>
        <v>720</v>
      </c>
      <c r="I78">
        <f t="shared" si="14"/>
        <v>744</v>
      </c>
      <c r="J78">
        <f t="shared" si="14"/>
        <v>720</v>
      </c>
      <c r="K78">
        <f t="shared" si="15"/>
        <v>744</v>
      </c>
      <c r="L78">
        <f t="shared" si="15"/>
        <v>744</v>
      </c>
      <c r="M78">
        <f t="shared" si="15"/>
        <v>720</v>
      </c>
      <c r="N78">
        <f t="shared" si="15"/>
        <v>744</v>
      </c>
      <c r="O78">
        <f t="shared" si="16"/>
        <v>720</v>
      </c>
      <c r="P78">
        <f t="shared" si="16"/>
        <v>744</v>
      </c>
      <c r="Q78">
        <f t="shared" si="16"/>
        <v>744</v>
      </c>
      <c r="R78">
        <f t="shared" si="16"/>
        <v>672</v>
      </c>
      <c r="S78">
        <f t="shared" si="18"/>
        <v>744</v>
      </c>
      <c r="T78">
        <f t="shared" si="18"/>
        <v>720</v>
      </c>
      <c r="U78">
        <f t="shared" si="18"/>
        <v>744</v>
      </c>
      <c r="V78">
        <f t="shared" si="18"/>
        <v>720</v>
      </c>
      <c r="W78">
        <f t="shared" si="18"/>
        <v>744</v>
      </c>
      <c r="X78">
        <f t="shared" si="19"/>
        <v>744</v>
      </c>
      <c r="Y78">
        <f t="shared" si="19"/>
        <v>720</v>
      </c>
      <c r="Z78">
        <f t="shared" si="19"/>
        <v>744</v>
      </c>
      <c r="AA78">
        <f t="shared" si="19"/>
        <v>720</v>
      </c>
      <c r="AB78">
        <f t="shared" si="19"/>
        <v>744</v>
      </c>
      <c r="AC78">
        <f t="shared" si="21"/>
        <v>744</v>
      </c>
      <c r="AD78">
        <f t="shared" si="20"/>
        <v>672</v>
      </c>
      <c r="AE78">
        <f t="shared" si="20"/>
        <v>744</v>
      </c>
      <c r="AO78">
        <f t="shared" si="22"/>
        <v>8784</v>
      </c>
    </row>
    <row r="79" spans="1:41" x14ac:dyDescent="0.25">
      <c r="A79" t="s">
        <v>1</v>
      </c>
      <c r="B79">
        <v>2</v>
      </c>
      <c r="C79">
        <v>69</v>
      </c>
      <c r="D79">
        <f t="shared" si="23"/>
        <v>744</v>
      </c>
      <c r="E79">
        <f t="shared" si="23"/>
        <v>744</v>
      </c>
      <c r="F79">
        <f t="shared" si="23"/>
        <v>696</v>
      </c>
      <c r="G79">
        <f t="shared" si="14"/>
        <v>744</v>
      </c>
      <c r="H79">
        <f t="shared" si="14"/>
        <v>720</v>
      </c>
      <c r="I79">
        <f t="shared" si="14"/>
        <v>744</v>
      </c>
      <c r="J79">
        <f t="shared" si="14"/>
        <v>720</v>
      </c>
      <c r="K79">
        <f t="shared" si="15"/>
        <v>744</v>
      </c>
      <c r="L79">
        <f t="shared" si="15"/>
        <v>744</v>
      </c>
      <c r="M79">
        <f t="shared" si="15"/>
        <v>720</v>
      </c>
      <c r="N79">
        <f t="shared" si="15"/>
        <v>744</v>
      </c>
      <c r="O79">
        <f t="shared" si="16"/>
        <v>720</v>
      </c>
      <c r="P79">
        <f t="shared" si="16"/>
        <v>744</v>
      </c>
      <c r="Q79">
        <f t="shared" si="16"/>
        <v>744</v>
      </c>
      <c r="R79">
        <f t="shared" si="16"/>
        <v>672</v>
      </c>
      <c r="S79">
        <f t="shared" si="18"/>
        <v>744</v>
      </c>
      <c r="T79">
        <f t="shared" si="18"/>
        <v>720</v>
      </c>
      <c r="U79">
        <f t="shared" si="18"/>
        <v>744</v>
      </c>
      <c r="V79">
        <f t="shared" si="18"/>
        <v>720</v>
      </c>
      <c r="W79">
        <f t="shared" si="18"/>
        <v>744</v>
      </c>
      <c r="X79">
        <f t="shared" si="19"/>
        <v>744</v>
      </c>
      <c r="Y79">
        <f t="shared" si="19"/>
        <v>720</v>
      </c>
      <c r="Z79">
        <f t="shared" si="19"/>
        <v>744</v>
      </c>
      <c r="AA79">
        <f t="shared" si="19"/>
        <v>720</v>
      </c>
      <c r="AB79">
        <f t="shared" si="19"/>
        <v>744</v>
      </c>
      <c r="AC79">
        <f t="shared" si="21"/>
        <v>744</v>
      </c>
      <c r="AD79">
        <f t="shared" si="20"/>
        <v>672</v>
      </c>
      <c r="AE79">
        <f t="shared" si="20"/>
        <v>744</v>
      </c>
      <c r="AO79">
        <f t="shared" si="22"/>
        <v>8784</v>
      </c>
    </row>
    <row r="80" spans="1:41" x14ac:dyDescent="0.25">
      <c r="A80" t="s">
        <v>1</v>
      </c>
      <c r="B80">
        <v>2</v>
      </c>
      <c r="C80">
        <v>70</v>
      </c>
      <c r="D80">
        <f t="shared" si="23"/>
        <v>744</v>
      </c>
      <c r="E80">
        <f t="shared" si="23"/>
        <v>744</v>
      </c>
      <c r="F80">
        <f t="shared" si="23"/>
        <v>696</v>
      </c>
      <c r="G80">
        <f t="shared" si="14"/>
        <v>744</v>
      </c>
      <c r="H80">
        <f t="shared" si="14"/>
        <v>720</v>
      </c>
      <c r="I80">
        <f t="shared" si="14"/>
        <v>744</v>
      </c>
      <c r="J80">
        <f t="shared" si="14"/>
        <v>720</v>
      </c>
      <c r="K80">
        <f t="shared" si="15"/>
        <v>744</v>
      </c>
      <c r="L80">
        <f t="shared" si="15"/>
        <v>744</v>
      </c>
      <c r="M80">
        <f t="shared" si="15"/>
        <v>720</v>
      </c>
      <c r="N80">
        <f t="shared" si="15"/>
        <v>744</v>
      </c>
      <c r="O80">
        <f t="shared" si="16"/>
        <v>720</v>
      </c>
      <c r="P80">
        <f t="shared" si="16"/>
        <v>744</v>
      </c>
      <c r="Q80">
        <f t="shared" si="16"/>
        <v>744</v>
      </c>
      <c r="R80">
        <f t="shared" si="16"/>
        <v>672</v>
      </c>
      <c r="S80">
        <f t="shared" si="18"/>
        <v>744</v>
      </c>
      <c r="T80">
        <f t="shared" si="18"/>
        <v>720</v>
      </c>
      <c r="U80">
        <f t="shared" si="18"/>
        <v>744</v>
      </c>
      <c r="V80">
        <f t="shared" si="18"/>
        <v>720</v>
      </c>
      <c r="W80">
        <f t="shared" si="18"/>
        <v>744</v>
      </c>
      <c r="X80">
        <f t="shared" si="19"/>
        <v>744</v>
      </c>
      <c r="Y80">
        <f t="shared" si="19"/>
        <v>720</v>
      </c>
      <c r="Z80">
        <f t="shared" si="19"/>
        <v>744</v>
      </c>
      <c r="AA80">
        <f t="shared" si="19"/>
        <v>720</v>
      </c>
      <c r="AB80">
        <f t="shared" si="19"/>
        <v>744</v>
      </c>
      <c r="AC80">
        <f t="shared" si="21"/>
        <v>744</v>
      </c>
      <c r="AD80">
        <f t="shared" si="20"/>
        <v>672</v>
      </c>
      <c r="AE80">
        <f t="shared" si="20"/>
        <v>744</v>
      </c>
      <c r="AO80">
        <f t="shared" si="22"/>
        <v>8784</v>
      </c>
    </row>
    <row r="81" spans="1:41" x14ac:dyDescent="0.25">
      <c r="A81" t="s">
        <v>1</v>
      </c>
      <c r="B81">
        <v>2</v>
      </c>
      <c r="C81">
        <v>71</v>
      </c>
      <c r="D81">
        <f t="shared" si="23"/>
        <v>744</v>
      </c>
      <c r="E81">
        <f t="shared" si="23"/>
        <v>744</v>
      </c>
      <c r="F81">
        <f t="shared" si="23"/>
        <v>696</v>
      </c>
      <c r="G81">
        <f t="shared" si="14"/>
        <v>744</v>
      </c>
      <c r="H81">
        <f t="shared" si="14"/>
        <v>720</v>
      </c>
      <c r="I81">
        <f t="shared" si="14"/>
        <v>744</v>
      </c>
      <c r="J81">
        <f t="shared" si="14"/>
        <v>720</v>
      </c>
      <c r="K81">
        <f t="shared" si="15"/>
        <v>744</v>
      </c>
      <c r="L81">
        <f t="shared" si="15"/>
        <v>744</v>
      </c>
      <c r="M81">
        <f t="shared" si="15"/>
        <v>720</v>
      </c>
      <c r="N81">
        <f t="shared" si="15"/>
        <v>744</v>
      </c>
      <c r="O81">
        <f t="shared" si="16"/>
        <v>720</v>
      </c>
      <c r="P81">
        <f t="shared" si="16"/>
        <v>744</v>
      </c>
      <c r="Q81">
        <f t="shared" si="16"/>
        <v>744</v>
      </c>
      <c r="R81">
        <f t="shared" si="16"/>
        <v>672</v>
      </c>
      <c r="S81">
        <f t="shared" si="18"/>
        <v>744</v>
      </c>
      <c r="T81">
        <f t="shared" si="18"/>
        <v>720</v>
      </c>
      <c r="U81">
        <f t="shared" si="18"/>
        <v>744</v>
      </c>
      <c r="V81">
        <f t="shared" si="18"/>
        <v>720</v>
      </c>
      <c r="W81">
        <f t="shared" si="18"/>
        <v>744</v>
      </c>
      <c r="X81">
        <f t="shared" si="19"/>
        <v>744</v>
      </c>
      <c r="Y81">
        <f t="shared" si="19"/>
        <v>720</v>
      </c>
      <c r="Z81">
        <f t="shared" si="19"/>
        <v>744</v>
      </c>
      <c r="AA81">
        <f t="shared" si="19"/>
        <v>720</v>
      </c>
      <c r="AB81">
        <f t="shared" si="19"/>
        <v>744</v>
      </c>
      <c r="AC81">
        <f t="shared" si="21"/>
        <v>744</v>
      </c>
      <c r="AD81">
        <f t="shared" si="20"/>
        <v>672</v>
      </c>
      <c r="AE81">
        <f t="shared" si="20"/>
        <v>744</v>
      </c>
      <c r="AO81">
        <f t="shared" si="22"/>
        <v>8784</v>
      </c>
    </row>
    <row r="82" spans="1:41" x14ac:dyDescent="0.25">
      <c r="A82" t="s">
        <v>1</v>
      </c>
      <c r="B82">
        <v>2</v>
      </c>
      <c r="C82">
        <v>72</v>
      </c>
      <c r="D82">
        <f t="shared" si="23"/>
        <v>744</v>
      </c>
      <c r="E82">
        <f t="shared" si="23"/>
        <v>744</v>
      </c>
      <c r="F82">
        <f t="shared" si="23"/>
        <v>696</v>
      </c>
      <c r="G82">
        <f t="shared" si="14"/>
        <v>744</v>
      </c>
      <c r="H82">
        <f t="shared" si="14"/>
        <v>720</v>
      </c>
      <c r="I82">
        <f t="shared" si="14"/>
        <v>744</v>
      </c>
      <c r="J82">
        <f t="shared" si="14"/>
        <v>720</v>
      </c>
      <c r="K82">
        <f t="shared" si="15"/>
        <v>744</v>
      </c>
      <c r="L82">
        <f t="shared" si="15"/>
        <v>744</v>
      </c>
      <c r="M82">
        <f t="shared" si="15"/>
        <v>720</v>
      </c>
      <c r="N82">
        <f t="shared" si="15"/>
        <v>744</v>
      </c>
      <c r="O82">
        <f t="shared" si="16"/>
        <v>720</v>
      </c>
      <c r="P82">
        <f t="shared" si="16"/>
        <v>744</v>
      </c>
      <c r="Q82">
        <f t="shared" si="16"/>
        <v>744</v>
      </c>
      <c r="R82">
        <f t="shared" si="16"/>
        <v>672</v>
      </c>
      <c r="S82">
        <f t="shared" si="18"/>
        <v>744</v>
      </c>
      <c r="T82">
        <f t="shared" si="18"/>
        <v>720</v>
      </c>
      <c r="U82">
        <f t="shared" si="18"/>
        <v>744</v>
      </c>
      <c r="V82">
        <f t="shared" si="18"/>
        <v>720</v>
      </c>
      <c r="W82">
        <f t="shared" si="18"/>
        <v>744</v>
      </c>
      <c r="X82">
        <f t="shared" si="19"/>
        <v>744</v>
      </c>
      <c r="Y82">
        <f t="shared" si="19"/>
        <v>720</v>
      </c>
      <c r="Z82">
        <f t="shared" si="19"/>
        <v>744</v>
      </c>
      <c r="AA82">
        <f t="shared" si="19"/>
        <v>720</v>
      </c>
      <c r="AB82">
        <f t="shared" si="19"/>
        <v>744</v>
      </c>
      <c r="AC82">
        <f t="shared" si="21"/>
        <v>744</v>
      </c>
      <c r="AD82">
        <f t="shared" si="20"/>
        <v>672</v>
      </c>
      <c r="AE82">
        <f t="shared" si="20"/>
        <v>744</v>
      </c>
      <c r="AO82">
        <f t="shared" si="22"/>
        <v>8784</v>
      </c>
    </row>
    <row r="83" spans="1:41" x14ac:dyDescent="0.25">
      <c r="A83" t="s">
        <v>1</v>
      </c>
      <c r="B83">
        <v>2</v>
      </c>
      <c r="C83">
        <v>73</v>
      </c>
      <c r="D83">
        <f t="shared" si="23"/>
        <v>744</v>
      </c>
      <c r="E83">
        <f t="shared" si="23"/>
        <v>744</v>
      </c>
      <c r="F83">
        <f t="shared" si="23"/>
        <v>696</v>
      </c>
      <c r="G83">
        <f t="shared" si="14"/>
        <v>744</v>
      </c>
      <c r="H83">
        <f t="shared" si="14"/>
        <v>720</v>
      </c>
      <c r="I83">
        <f t="shared" si="14"/>
        <v>744</v>
      </c>
      <c r="J83">
        <f t="shared" si="14"/>
        <v>720</v>
      </c>
      <c r="K83">
        <f t="shared" si="15"/>
        <v>744</v>
      </c>
      <c r="L83">
        <f t="shared" si="15"/>
        <v>744</v>
      </c>
      <c r="M83">
        <f t="shared" si="15"/>
        <v>720</v>
      </c>
      <c r="N83">
        <f t="shared" si="15"/>
        <v>744</v>
      </c>
      <c r="O83">
        <f t="shared" si="16"/>
        <v>720</v>
      </c>
      <c r="P83">
        <f t="shared" si="16"/>
        <v>744</v>
      </c>
      <c r="Q83">
        <f t="shared" si="16"/>
        <v>744</v>
      </c>
      <c r="R83">
        <f t="shared" si="16"/>
        <v>672</v>
      </c>
      <c r="S83">
        <f t="shared" si="18"/>
        <v>744</v>
      </c>
      <c r="T83">
        <f t="shared" si="18"/>
        <v>720</v>
      </c>
      <c r="U83">
        <f t="shared" si="18"/>
        <v>744</v>
      </c>
      <c r="V83">
        <f t="shared" si="18"/>
        <v>720</v>
      </c>
      <c r="W83">
        <f t="shared" si="18"/>
        <v>744</v>
      </c>
      <c r="X83">
        <f t="shared" si="19"/>
        <v>744</v>
      </c>
      <c r="Y83">
        <f t="shared" si="19"/>
        <v>720</v>
      </c>
      <c r="Z83">
        <f t="shared" si="19"/>
        <v>744</v>
      </c>
      <c r="AA83">
        <f t="shared" si="19"/>
        <v>720</v>
      </c>
      <c r="AB83">
        <f t="shared" si="19"/>
        <v>744</v>
      </c>
      <c r="AC83">
        <f t="shared" si="21"/>
        <v>744</v>
      </c>
      <c r="AD83">
        <f t="shared" si="20"/>
        <v>672</v>
      </c>
      <c r="AE83">
        <f t="shared" si="20"/>
        <v>744</v>
      </c>
      <c r="AO83">
        <f t="shared" si="22"/>
        <v>8784</v>
      </c>
    </row>
    <row r="84" spans="1:41" x14ac:dyDescent="0.25">
      <c r="A84" t="s">
        <v>1</v>
      </c>
      <c r="B84">
        <v>2</v>
      </c>
      <c r="C84">
        <v>74</v>
      </c>
      <c r="D84">
        <f t="shared" si="23"/>
        <v>744</v>
      </c>
      <c r="E84">
        <f t="shared" si="23"/>
        <v>744</v>
      </c>
      <c r="F84">
        <f t="shared" si="23"/>
        <v>696</v>
      </c>
      <c r="G84">
        <f t="shared" si="14"/>
        <v>744</v>
      </c>
      <c r="H84">
        <f t="shared" si="14"/>
        <v>720</v>
      </c>
      <c r="I84">
        <f t="shared" si="14"/>
        <v>744</v>
      </c>
      <c r="J84">
        <f t="shared" si="14"/>
        <v>720</v>
      </c>
      <c r="K84">
        <f t="shared" si="15"/>
        <v>744</v>
      </c>
      <c r="L84">
        <f t="shared" si="15"/>
        <v>744</v>
      </c>
      <c r="M84">
        <f t="shared" si="15"/>
        <v>720</v>
      </c>
      <c r="N84">
        <f t="shared" si="15"/>
        <v>744</v>
      </c>
      <c r="O84">
        <f t="shared" si="16"/>
        <v>720</v>
      </c>
      <c r="P84">
        <f t="shared" si="16"/>
        <v>744</v>
      </c>
      <c r="Q84">
        <f t="shared" si="16"/>
        <v>744</v>
      </c>
      <c r="R84">
        <f t="shared" si="16"/>
        <v>672</v>
      </c>
      <c r="S84">
        <f t="shared" si="18"/>
        <v>744</v>
      </c>
      <c r="T84">
        <f t="shared" si="18"/>
        <v>720</v>
      </c>
      <c r="U84">
        <f t="shared" si="18"/>
        <v>744</v>
      </c>
      <c r="V84">
        <f t="shared" si="18"/>
        <v>720</v>
      </c>
      <c r="W84">
        <f t="shared" si="18"/>
        <v>744</v>
      </c>
      <c r="X84">
        <f t="shared" si="19"/>
        <v>744</v>
      </c>
      <c r="Y84">
        <f t="shared" si="19"/>
        <v>720</v>
      </c>
      <c r="Z84">
        <f t="shared" si="19"/>
        <v>744</v>
      </c>
      <c r="AA84">
        <f t="shared" si="19"/>
        <v>720</v>
      </c>
      <c r="AB84">
        <f t="shared" si="19"/>
        <v>744</v>
      </c>
      <c r="AC84">
        <f t="shared" si="21"/>
        <v>744</v>
      </c>
      <c r="AD84">
        <f t="shared" si="20"/>
        <v>672</v>
      </c>
      <c r="AE84">
        <f t="shared" si="20"/>
        <v>744</v>
      </c>
      <c r="AO84">
        <f t="shared" si="22"/>
        <v>8784</v>
      </c>
    </row>
    <row r="85" spans="1:41" x14ac:dyDescent="0.25">
      <c r="A85" t="s">
        <v>1</v>
      </c>
      <c r="B85">
        <v>2</v>
      </c>
      <c r="C85">
        <v>75</v>
      </c>
      <c r="D85">
        <f t="shared" si="23"/>
        <v>744</v>
      </c>
      <c r="E85">
        <f t="shared" si="23"/>
        <v>744</v>
      </c>
      <c r="F85">
        <f t="shared" si="23"/>
        <v>696</v>
      </c>
      <c r="G85">
        <f t="shared" si="14"/>
        <v>744</v>
      </c>
      <c r="H85">
        <f t="shared" si="14"/>
        <v>720</v>
      </c>
      <c r="I85">
        <f t="shared" si="14"/>
        <v>744</v>
      </c>
      <c r="J85">
        <f t="shared" si="14"/>
        <v>720</v>
      </c>
      <c r="K85">
        <f t="shared" si="15"/>
        <v>744</v>
      </c>
      <c r="L85">
        <f t="shared" si="15"/>
        <v>744</v>
      </c>
      <c r="M85">
        <f t="shared" si="15"/>
        <v>720</v>
      </c>
      <c r="N85">
        <f t="shared" si="15"/>
        <v>744</v>
      </c>
      <c r="O85">
        <f t="shared" si="16"/>
        <v>720</v>
      </c>
      <c r="P85">
        <f t="shared" si="16"/>
        <v>744</v>
      </c>
      <c r="Q85">
        <f t="shared" si="16"/>
        <v>744</v>
      </c>
      <c r="R85">
        <f t="shared" si="16"/>
        <v>672</v>
      </c>
      <c r="S85">
        <f t="shared" si="18"/>
        <v>744</v>
      </c>
      <c r="T85">
        <f t="shared" si="18"/>
        <v>720</v>
      </c>
      <c r="U85">
        <f t="shared" si="18"/>
        <v>744</v>
      </c>
      <c r="V85">
        <f t="shared" si="18"/>
        <v>720</v>
      </c>
      <c r="W85">
        <f t="shared" si="18"/>
        <v>744</v>
      </c>
      <c r="X85">
        <f t="shared" si="19"/>
        <v>744</v>
      </c>
      <c r="Y85">
        <f t="shared" si="19"/>
        <v>720</v>
      </c>
      <c r="Z85">
        <f t="shared" si="19"/>
        <v>744</v>
      </c>
      <c r="AA85">
        <f t="shared" si="19"/>
        <v>720</v>
      </c>
      <c r="AB85">
        <f t="shared" si="19"/>
        <v>744</v>
      </c>
      <c r="AC85">
        <f t="shared" si="21"/>
        <v>744</v>
      </c>
      <c r="AD85">
        <f t="shared" si="20"/>
        <v>672</v>
      </c>
      <c r="AE85">
        <f t="shared" si="20"/>
        <v>744</v>
      </c>
      <c r="AO85">
        <f t="shared" si="22"/>
        <v>8784</v>
      </c>
    </row>
    <row r="86" spans="1:41" x14ac:dyDescent="0.25">
      <c r="A86" t="s">
        <v>1</v>
      </c>
      <c r="B86">
        <v>2</v>
      </c>
      <c r="C86">
        <v>76</v>
      </c>
      <c r="D86">
        <f t="shared" si="23"/>
        <v>744</v>
      </c>
      <c r="E86">
        <f t="shared" si="23"/>
        <v>744</v>
      </c>
      <c r="F86">
        <f t="shared" si="23"/>
        <v>696</v>
      </c>
      <c r="G86">
        <f t="shared" si="14"/>
        <v>744</v>
      </c>
      <c r="H86">
        <f t="shared" si="14"/>
        <v>720</v>
      </c>
      <c r="I86">
        <f t="shared" si="14"/>
        <v>744</v>
      </c>
      <c r="J86">
        <f t="shared" si="14"/>
        <v>720</v>
      </c>
      <c r="K86">
        <f t="shared" si="15"/>
        <v>744</v>
      </c>
      <c r="L86">
        <f t="shared" si="15"/>
        <v>744</v>
      </c>
      <c r="M86">
        <f t="shared" si="15"/>
        <v>720</v>
      </c>
      <c r="N86">
        <f t="shared" si="15"/>
        <v>744</v>
      </c>
      <c r="O86">
        <f t="shared" si="16"/>
        <v>720</v>
      </c>
      <c r="P86">
        <f t="shared" si="16"/>
        <v>744</v>
      </c>
      <c r="Q86">
        <f t="shared" si="16"/>
        <v>744</v>
      </c>
      <c r="R86">
        <f t="shared" si="16"/>
        <v>672</v>
      </c>
      <c r="S86">
        <f t="shared" si="18"/>
        <v>744</v>
      </c>
      <c r="T86">
        <f t="shared" si="18"/>
        <v>720</v>
      </c>
      <c r="U86">
        <f t="shared" si="18"/>
        <v>744</v>
      </c>
      <c r="V86">
        <f t="shared" si="18"/>
        <v>720</v>
      </c>
      <c r="W86">
        <f t="shared" si="18"/>
        <v>744</v>
      </c>
      <c r="X86">
        <f t="shared" si="19"/>
        <v>744</v>
      </c>
      <c r="Y86">
        <f t="shared" si="19"/>
        <v>720</v>
      </c>
      <c r="Z86">
        <f t="shared" si="19"/>
        <v>744</v>
      </c>
      <c r="AA86">
        <f t="shared" si="19"/>
        <v>720</v>
      </c>
      <c r="AB86">
        <f t="shared" si="19"/>
        <v>744</v>
      </c>
      <c r="AC86">
        <f t="shared" si="21"/>
        <v>744</v>
      </c>
      <c r="AD86">
        <f t="shared" si="20"/>
        <v>672</v>
      </c>
      <c r="AE86">
        <f t="shared" si="20"/>
        <v>744</v>
      </c>
      <c r="AO86">
        <f t="shared" si="22"/>
        <v>8784</v>
      </c>
    </row>
    <row r="87" spans="1:41" x14ac:dyDescent="0.25">
      <c r="A87" t="s">
        <v>1</v>
      </c>
      <c r="B87">
        <v>2</v>
      </c>
      <c r="C87">
        <v>77</v>
      </c>
      <c r="D87">
        <f t="shared" si="23"/>
        <v>744</v>
      </c>
      <c r="E87">
        <f t="shared" si="23"/>
        <v>744</v>
      </c>
      <c r="F87">
        <f t="shared" si="23"/>
        <v>696</v>
      </c>
      <c r="G87">
        <f t="shared" si="14"/>
        <v>744</v>
      </c>
      <c r="H87">
        <f t="shared" si="14"/>
        <v>720</v>
      </c>
      <c r="I87">
        <f t="shared" si="14"/>
        <v>744</v>
      </c>
      <c r="J87">
        <f t="shared" si="14"/>
        <v>720</v>
      </c>
      <c r="K87">
        <f t="shared" si="15"/>
        <v>744</v>
      </c>
      <c r="L87">
        <f t="shared" si="15"/>
        <v>744</v>
      </c>
      <c r="M87">
        <f t="shared" si="15"/>
        <v>720</v>
      </c>
      <c r="N87">
        <f t="shared" si="15"/>
        <v>744</v>
      </c>
      <c r="O87">
        <f t="shared" si="16"/>
        <v>720</v>
      </c>
      <c r="P87">
        <f t="shared" si="16"/>
        <v>744</v>
      </c>
      <c r="Q87">
        <f t="shared" si="16"/>
        <v>744</v>
      </c>
      <c r="R87">
        <f t="shared" si="16"/>
        <v>672</v>
      </c>
      <c r="S87">
        <f t="shared" si="18"/>
        <v>744</v>
      </c>
      <c r="T87">
        <f t="shared" si="18"/>
        <v>720</v>
      </c>
      <c r="U87">
        <f t="shared" si="18"/>
        <v>744</v>
      </c>
      <c r="V87">
        <f t="shared" si="18"/>
        <v>720</v>
      </c>
      <c r="W87">
        <f t="shared" si="18"/>
        <v>744</v>
      </c>
      <c r="X87">
        <f t="shared" si="19"/>
        <v>744</v>
      </c>
      <c r="Y87">
        <f t="shared" si="19"/>
        <v>720</v>
      </c>
      <c r="Z87">
        <f t="shared" si="19"/>
        <v>744</v>
      </c>
      <c r="AA87">
        <f t="shared" si="19"/>
        <v>720</v>
      </c>
      <c r="AB87">
        <f t="shared" si="19"/>
        <v>744</v>
      </c>
      <c r="AC87">
        <f t="shared" si="21"/>
        <v>744</v>
      </c>
      <c r="AD87">
        <f t="shared" si="20"/>
        <v>672</v>
      </c>
      <c r="AE87">
        <f t="shared" si="20"/>
        <v>744</v>
      </c>
      <c r="AO87">
        <f t="shared" si="22"/>
        <v>8784</v>
      </c>
    </row>
    <row r="88" spans="1:41" x14ac:dyDescent="0.25">
      <c r="A88" t="s">
        <v>1</v>
      </c>
      <c r="B88">
        <v>2</v>
      </c>
      <c r="C88">
        <v>78</v>
      </c>
      <c r="D88">
        <f t="shared" si="23"/>
        <v>744</v>
      </c>
      <c r="E88">
        <f t="shared" si="23"/>
        <v>744</v>
      </c>
      <c r="F88">
        <f t="shared" si="23"/>
        <v>696</v>
      </c>
      <c r="G88">
        <f t="shared" si="14"/>
        <v>744</v>
      </c>
      <c r="H88">
        <f t="shared" si="14"/>
        <v>720</v>
      </c>
      <c r="I88">
        <f t="shared" si="14"/>
        <v>744</v>
      </c>
      <c r="J88">
        <f t="shared" si="14"/>
        <v>720</v>
      </c>
      <c r="K88">
        <f t="shared" si="15"/>
        <v>744</v>
      </c>
      <c r="L88">
        <f t="shared" si="15"/>
        <v>744</v>
      </c>
      <c r="M88">
        <f t="shared" si="15"/>
        <v>720</v>
      </c>
      <c r="N88">
        <f t="shared" si="15"/>
        <v>744</v>
      </c>
      <c r="O88">
        <f t="shared" si="16"/>
        <v>720</v>
      </c>
      <c r="P88">
        <f t="shared" si="16"/>
        <v>744</v>
      </c>
      <c r="Q88">
        <f t="shared" si="16"/>
        <v>744</v>
      </c>
      <c r="R88">
        <f t="shared" si="16"/>
        <v>672</v>
      </c>
      <c r="S88">
        <f t="shared" si="18"/>
        <v>744</v>
      </c>
      <c r="T88">
        <f t="shared" si="18"/>
        <v>720</v>
      </c>
      <c r="U88">
        <f t="shared" si="18"/>
        <v>744</v>
      </c>
      <c r="V88">
        <f t="shared" si="18"/>
        <v>720</v>
      </c>
      <c r="W88">
        <f t="shared" si="18"/>
        <v>744</v>
      </c>
      <c r="X88">
        <f t="shared" si="19"/>
        <v>744</v>
      </c>
      <c r="Y88">
        <f t="shared" si="19"/>
        <v>720</v>
      </c>
      <c r="Z88">
        <f t="shared" si="19"/>
        <v>744</v>
      </c>
      <c r="AA88">
        <f t="shared" si="19"/>
        <v>720</v>
      </c>
      <c r="AB88">
        <f t="shared" si="19"/>
        <v>744</v>
      </c>
      <c r="AC88">
        <f t="shared" si="21"/>
        <v>744</v>
      </c>
      <c r="AD88">
        <f t="shared" si="20"/>
        <v>672</v>
      </c>
      <c r="AE88">
        <f t="shared" si="20"/>
        <v>744</v>
      </c>
      <c r="AO88">
        <f t="shared" si="22"/>
        <v>8784</v>
      </c>
    </row>
    <row r="89" spans="1:41" x14ac:dyDescent="0.25">
      <c r="A89" t="s">
        <v>1</v>
      </c>
      <c r="B89">
        <v>2</v>
      </c>
      <c r="C89">
        <v>79</v>
      </c>
      <c r="D89">
        <f t="shared" si="23"/>
        <v>744</v>
      </c>
      <c r="E89">
        <f t="shared" si="23"/>
        <v>744</v>
      </c>
      <c r="F89">
        <f t="shared" si="23"/>
        <v>696</v>
      </c>
      <c r="G89">
        <f t="shared" si="14"/>
        <v>744</v>
      </c>
      <c r="H89">
        <f t="shared" si="14"/>
        <v>720</v>
      </c>
      <c r="I89">
        <f t="shared" si="14"/>
        <v>744</v>
      </c>
      <c r="J89">
        <f t="shared" si="14"/>
        <v>720</v>
      </c>
      <c r="K89">
        <f t="shared" si="15"/>
        <v>744</v>
      </c>
      <c r="L89">
        <f t="shared" si="15"/>
        <v>744</v>
      </c>
      <c r="M89">
        <f t="shared" si="15"/>
        <v>720</v>
      </c>
      <c r="N89">
        <f t="shared" si="15"/>
        <v>744</v>
      </c>
      <c r="O89">
        <f t="shared" si="16"/>
        <v>720</v>
      </c>
      <c r="P89">
        <f t="shared" si="16"/>
        <v>744</v>
      </c>
      <c r="Q89">
        <f t="shared" si="16"/>
        <v>744</v>
      </c>
      <c r="R89">
        <f t="shared" si="16"/>
        <v>672</v>
      </c>
      <c r="S89">
        <f t="shared" si="18"/>
        <v>744</v>
      </c>
      <c r="T89">
        <f t="shared" si="18"/>
        <v>720</v>
      </c>
      <c r="U89">
        <f t="shared" si="18"/>
        <v>744</v>
      </c>
      <c r="V89">
        <f t="shared" si="18"/>
        <v>720</v>
      </c>
      <c r="W89">
        <f t="shared" si="18"/>
        <v>744</v>
      </c>
      <c r="X89">
        <f t="shared" si="19"/>
        <v>744</v>
      </c>
      <c r="Y89">
        <f t="shared" si="19"/>
        <v>720</v>
      </c>
      <c r="Z89">
        <f t="shared" si="19"/>
        <v>744</v>
      </c>
      <c r="AA89">
        <f t="shared" si="19"/>
        <v>720</v>
      </c>
      <c r="AB89">
        <f t="shared" si="19"/>
        <v>744</v>
      </c>
      <c r="AC89">
        <f t="shared" si="21"/>
        <v>744</v>
      </c>
      <c r="AD89">
        <f t="shared" si="20"/>
        <v>672</v>
      </c>
      <c r="AE89">
        <f t="shared" si="20"/>
        <v>744</v>
      </c>
      <c r="AO89">
        <f t="shared" si="22"/>
        <v>8784</v>
      </c>
    </row>
    <row r="90" spans="1:41" x14ac:dyDescent="0.25">
      <c r="A90" t="s">
        <v>1</v>
      </c>
      <c r="B90">
        <v>2</v>
      </c>
      <c r="C90">
        <v>80</v>
      </c>
      <c r="D90">
        <f t="shared" si="23"/>
        <v>744</v>
      </c>
      <c r="E90">
        <f t="shared" si="23"/>
        <v>744</v>
      </c>
      <c r="F90">
        <f t="shared" si="23"/>
        <v>696</v>
      </c>
      <c r="G90">
        <f t="shared" si="14"/>
        <v>744</v>
      </c>
      <c r="H90">
        <f t="shared" si="14"/>
        <v>720</v>
      </c>
      <c r="I90">
        <f t="shared" si="14"/>
        <v>744</v>
      </c>
      <c r="J90">
        <f t="shared" ref="J90:N153" si="24">J$6*NoOfHrsPerDay</f>
        <v>720</v>
      </c>
      <c r="K90">
        <f t="shared" si="15"/>
        <v>744</v>
      </c>
      <c r="L90">
        <f t="shared" si="15"/>
        <v>744</v>
      </c>
      <c r="M90">
        <f t="shared" si="15"/>
        <v>720</v>
      </c>
      <c r="N90">
        <f t="shared" ref="N90:AC90" si="25">N$6*NoOfHrsPerDay</f>
        <v>744</v>
      </c>
      <c r="O90">
        <f t="shared" si="25"/>
        <v>720</v>
      </c>
      <c r="P90">
        <f t="shared" si="25"/>
        <v>744</v>
      </c>
      <c r="Q90">
        <f t="shared" si="25"/>
        <v>744</v>
      </c>
      <c r="R90">
        <f t="shared" si="25"/>
        <v>672</v>
      </c>
      <c r="S90">
        <f t="shared" si="25"/>
        <v>744</v>
      </c>
      <c r="T90">
        <f t="shared" si="25"/>
        <v>720</v>
      </c>
      <c r="U90">
        <f t="shared" si="25"/>
        <v>744</v>
      </c>
      <c r="V90">
        <f t="shared" si="25"/>
        <v>720</v>
      </c>
      <c r="W90">
        <f t="shared" si="25"/>
        <v>744</v>
      </c>
      <c r="X90">
        <f t="shared" si="25"/>
        <v>744</v>
      </c>
      <c r="Y90">
        <f t="shared" si="25"/>
        <v>720</v>
      </c>
      <c r="Z90">
        <f t="shared" si="25"/>
        <v>744</v>
      </c>
      <c r="AA90">
        <f t="shared" si="25"/>
        <v>720</v>
      </c>
      <c r="AB90">
        <f t="shared" si="25"/>
        <v>744</v>
      </c>
      <c r="AC90">
        <f t="shared" si="25"/>
        <v>744</v>
      </c>
      <c r="AD90">
        <f t="shared" si="20"/>
        <v>672</v>
      </c>
      <c r="AE90">
        <f t="shared" si="20"/>
        <v>744</v>
      </c>
      <c r="AO90">
        <f t="shared" si="22"/>
        <v>8784</v>
      </c>
    </row>
    <row r="91" spans="1:41" x14ac:dyDescent="0.25">
      <c r="A91" t="s">
        <v>1</v>
      </c>
      <c r="B91">
        <v>2</v>
      </c>
      <c r="C91">
        <v>81</v>
      </c>
      <c r="D91">
        <f t="shared" si="23"/>
        <v>744</v>
      </c>
      <c r="E91">
        <f t="shared" si="23"/>
        <v>744</v>
      </c>
      <c r="F91">
        <f t="shared" si="23"/>
        <v>696</v>
      </c>
      <c r="G91">
        <f t="shared" si="23"/>
        <v>744</v>
      </c>
      <c r="H91">
        <f t="shared" si="23"/>
        <v>720</v>
      </c>
      <c r="I91">
        <f t="shared" si="23"/>
        <v>744</v>
      </c>
      <c r="J91">
        <f t="shared" si="24"/>
        <v>720</v>
      </c>
      <c r="K91">
        <f t="shared" si="24"/>
        <v>744</v>
      </c>
      <c r="L91">
        <f t="shared" si="24"/>
        <v>744</v>
      </c>
      <c r="M91">
        <f t="shared" si="24"/>
        <v>720</v>
      </c>
      <c r="N91">
        <f t="shared" si="24"/>
        <v>744</v>
      </c>
      <c r="O91">
        <f t="shared" ref="O91:AC92" si="26">O$6*NoOfHrsPerDay</f>
        <v>720</v>
      </c>
      <c r="P91">
        <f t="shared" si="26"/>
        <v>744</v>
      </c>
      <c r="Q91">
        <f t="shared" si="26"/>
        <v>744</v>
      </c>
      <c r="R91">
        <f t="shared" si="26"/>
        <v>672</v>
      </c>
      <c r="S91">
        <f t="shared" si="26"/>
        <v>744</v>
      </c>
      <c r="T91">
        <f t="shared" si="26"/>
        <v>720</v>
      </c>
      <c r="U91">
        <f t="shared" si="26"/>
        <v>744</v>
      </c>
      <c r="V91">
        <f t="shared" si="26"/>
        <v>720</v>
      </c>
      <c r="W91">
        <f t="shared" si="26"/>
        <v>744</v>
      </c>
      <c r="X91">
        <f t="shared" si="26"/>
        <v>744</v>
      </c>
      <c r="Y91">
        <f t="shared" si="26"/>
        <v>720</v>
      </c>
      <c r="Z91">
        <f t="shared" si="26"/>
        <v>744</v>
      </c>
      <c r="AA91">
        <f t="shared" si="26"/>
        <v>720</v>
      </c>
      <c r="AB91">
        <f t="shared" si="26"/>
        <v>744</v>
      </c>
      <c r="AC91">
        <f t="shared" si="26"/>
        <v>744</v>
      </c>
      <c r="AD91">
        <f t="shared" si="20"/>
        <v>672</v>
      </c>
      <c r="AE91">
        <f t="shared" si="20"/>
        <v>744</v>
      </c>
      <c r="AO91">
        <f t="shared" si="22"/>
        <v>8784</v>
      </c>
    </row>
    <row r="92" spans="1:41" x14ac:dyDescent="0.25">
      <c r="A92" t="s">
        <v>1</v>
      </c>
      <c r="B92">
        <v>2</v>
      </c>
      <c r="C92">
        <v>82</v>
      </c>
      <c r="D92">
        <f t="shared" si="23"/>
        <v>744</v>
      </c>
      <c r="E92">
        <f t="shared" si="23"/>
        <v>744</v>
      </c>
      <c r="F92">
        <f t="shared" si="23"/>
        <v>696</v>
      </c>
      <c r="G92">
        <f t="shared" si="23"/>
        <v>744</v>
      </c>
      <c r="H92">
        <f t="shared" si="23"/>
        <v>720</v>
      </c>
      <c r="I92">
        <f t="shared" si="23"/>
        <v>744</v>
      </c>
      <c r="J92">
        <f t="shared" si="24"/>
        <v>720</v>
      </c>
      <c r="K92">
        <f t="shared" si="24"/>
        <v>744</v>
      </c>
      <c r="L92">
        <f t="shared" si="24"/>
        <v>744</v>
      </c>
      <c r="M92">
        <f t="shared" si="24"/>
        <v>720</v>
      </c>
      <c r="N92">
        <f t="shared" si="24"/>
        <v>744</v>
      </c>
      <c r="O92">
        <f t="shared" si="26"/>
        <v>720</v>
      </c>
      <c r="P92">
        <f t="shared" si="26"/>
        <v>744</v>
      </c>
      <c r="Q92">
        <f t="shared" si="26"/>
        <v>744</v>
      </c>
      <c r="R92">
        <f t="shared" si="26"/>
        <v>672</v>
      </c>
      <c r="S92">
        <f t="shared" si="26"/>
        <v>744</v>
      </c>
      <c r="T92">
        <f t="shared" si="26"/>
        <v>720</v>
      </c>
      <c r="U92">
        <f t="shared" si="26"/>
        <v>744</v>
      </c>
      <c r="V92">
        <f t="shared" si="26"/>
        <v>720</v>
      </c>
      <c r="W92">
        <f t="shared" si="26"/>
        <v>744</v>
      </c>
      <c r="X92">
        <f t="shared" si="26"/>
        <v>744</v>
      </c>
      <c r="Y92">
        <f t="shared" si="26"/>
        <v>720</v>
      </c>
      <c r="Z92">
        <f t="shared" si="26"/>
        <v>744</v>
      </c>
      <c r="AA92">
        <f t="shared" si="26"/>
        <v>720</v>
      </c>
      <c r="AB92">
        <f t="shared" si="26"/>
        <v>744</v>
      </c>
      <c r="AC92">
        <f t="shared" si="26"/>
        <v>744</v>
      </c>
      <c r="AD92">
        <f t="shared" si="20"/>
        <v>672</v>
      </c>
      <c r="AE92">
        <f t="shared" si="20"/>
        <v>744</v>
      </c>
      <c r="AO92">
        <f t="shared" si="22"/>
        <v>8784</v>
      </c>
    </row>
    <row r="93" spans="1:41" x14ac:dyDescent="0.25">
      <c r="A93" t="s">
        <v>1</v>
      </c>
      <c r="B93">
        <v>2</v>
      </c>
      <c r="C93">
        <v>83</v>
      </c>
      <c r="D93">
        <f t="shared" si="23"/>
        <v>744</v>
      </c>
      <c r="E93">
        <f t="shared" si="23"/>
        <v>744</v>
      </c>
      <c r="F93">
        <f t="shared" si="23"/>
        <v>696</v>
      </c>
      <c r="G93">
        <f t="shared" si="23"/>
        <v>744</v>
      </c>
      <c r="H93">
        <f t="shared" si="23"/>
        <v>720</v>
      </c>
      <c r="I93">
        <f t="shared" si="23"/>
        <v>744</v>
      </c>
      <c r="J93">
        <f t="shared" si="24"/>
        <v>720</v>
      </c>
      <c r="K93">
        <f t="shared" si="24"/>
        <v>744</v>
      </c>
      <c r="L93">
        <f t="shared" si="24"/>
        <v>744</v>
      </c>
      <c r="M93">
        <f t="shared" si="24"/>
        <v>720</v>
      </c>
      <c r="N93">
        <f t="shared" ref="N93:Q156" si="27">N$6*NoOfHrsPerDay</f>
        <v>744</v>
      </c>
      <c r="O93">
        <f t="shared" si="27"/>
        <v>720</v>
      </c>
      <c r="P93">
        <f t="shared" si="27"/>
        <v>744</v>
      </c>
      <c r="Q93">
        <f t="shared" si="27"/>
        <v>744</v>
      </c>
      <c r="R93">
        <f t="shared" ref="R93:AC108" si="28">R$6*NoOfHrsPerDay</f>
        <v>672</v>
      </c>
      <c r="S93">
        <f t="shared" si="28"/>
        <v>744</v>
      </c>
      <c r="T93">
        <f t="shared" si="28"/>
        <v>720</v>
      </c>
      <c r="U93">
        <f t="shared" si="28"/>
        <v>744</v>
      </c>
      <c r="V93">
        <f t="shared" si="28"/>
        <v>720</v>
      </c>
      <c r="W93">
        <f t="shared" si="28"/>
        <v>744</v>
      </c>
      <c r="X93">
        <f t="shared" si="28"/>
        <v>744</v>
      </c>
      <c r="Y93">
        <f t="shared" si="28"/>
        <v>720</v>
      </c>
      <c r="Z93">
        <f t="shared" si="28"/>
        <v>744</v>
      </c>
      <c r="AA93">
        <f t="shared" si="28"/>
        <v>720</v>
      </c>
      <c r="AB93">
        <f t="shared" si="28"/>
        <v>744</v>
      </c>
      <c r="AC93">
        <f t="shared" si="28"/>
        <v>744</v>
      </c>
      <c r="AD93">
        <f t="shared" si="20"/>
        <v>672</v>
      </c>
      <c r="AE93">
        <f t="shared" si="20"/>
        <v>744</v>
      </c>
      <c r="AO93">
        <f t="shared" si="22"/>
        <v>8784</v>
      </c>
    </row>
    <row r="94" spans="1:41" x14ac:dyDescent="0.25">
      <c r="A94" t="s">
        <v>1</v>
      </c>
      <c r="B94">
        <v>2</v>
      </c>
      <c r="C94">
        <v>84</v>
      </c>
      <c r="D94">
        <f t="shared" si="23"/>
        <v>744</v>
      </c>
      <c r="E94">
        <f t="shared" si="23"/>
        <v>744</v>
      </c>
      <c r="F94">
        <f t="shared" si="23"/>
        <v>696</v>
      </c>
      <c r="G94">
        <f t="shared" si="23"/>
        <v>744</v>
      </c>
      <c r="H94">
        <f t="shared" si="23"/>
        <v>720</v>
      </c>
      <c r="I94">
        <f t="shared" si="23"/>
        <v>744</v>
      </c>
      <c r="J94">
        <f t="shared" si="24"/>
        <v>720</v>
      </c>
      <c r="K94">
        <f t="shared" si="24"/>
        <v>744</v>
      </c>
      <c r="L94">
        <f t="shared" si="24"/>
        <v>744</v>
      </c>
      <c r="M94">
        <f t="shared" si="24"/>
        <v>720</v>
      </c>
      <c r="N94">
        <f t="shared" si="27"/>
        <v>744</v>
      </c>
      <c r="O94">
        <f t="shared" si="27"/>
        <v>720</v>
      </c>
      <c r="P94">
        <f t="shared" si="27"/>
        <v>744</v>
      </c>
      <c r="Q94">
        <f t="shared" si="27"/>
        <v>744</v>
      </c>
      <c r="R94">
        <f t="shared" si="28"/>
        <v>672</v>
      </c>
      <c r="S94">
        <f t="shared" si="28"/>
        <v>744</v>
      </c>
      <c r="T94">
        <f t="shared" si="28"/>
        <v>720</v>
      </c>
      <c r="U94">
        <f t="shared" si="28"/>
        <v>744</v>
      </c>
      <c r="V94">
        <f t="shared" si="28"/>
        <v>720</v>
      </c>
      <c r="W94">
        <f t="shared" si="28"/>
        <v>744</v>
      </c>
      <c r="X94">
        <f t="shared" si="28"/>
        <v>744</v>
      </c>
      <c r="Y94">
        <f t="shared" si="28"/>
        <v>720</v>
      </c>
      <c r="Z94">
        <f t="shared" si="28"/>
        <v>744</v>
      </c>
      <c r="AA94">
        <f t="shared" si="28"/>
        <v>720</v>
      </c>
      <c r="AB94">
        <f t="shared" si="28"/>
        <v>744</v>
      </c>
      <c r="AC94">
        <f t="shared" si="28"/>
        <v>744</v>
      </c>
      <c r="AD94">
        <f t="shared" si="20"/>
        <v>672</v>
      </c>
      <c r="AE94">
        <f t="shared" si="20"/>
        <v>744</v>
      </c>
      <c r="AO94">
        <f t="shared" si="22"/>
        <v>8784</v>
      </c>
    </row>
    <row r="95" spans="1:41" x14ac:dyDescent="0.25">
      <c r="A95" t="s">
        <v>1</v>
      </c>
      <c r="B95">
        <v>2</v>
      </c>
      <c r="C95">
        <v>85</v>
      </c>
      <c r="D95">
        <f t="shared" si="23"/>
        <v>744</v>
      </c>
      <c r="E95">
        <f t="shared" si="23"/>
        <v>744</v>
      </c>
      <c r="F95">
        <f t="shared" si="23"/>
        <v>696</v>
      </c>
      <c r="G95">
        <f t="shared" si="23"/>
        <v>744</v>
      </c>
      <c r="H95">
        <f t="shared" si="23"/>
        <v>720</v>
      </c>
      <c r="I95">
        <f t="shared" si="23"/>
        <v>744</v>
      </c>
      <c r="J95">
        <f t="shared" si="24"/>
        <v>720</v>
      </c>
      <c r="K95">
        <f t="shared" si="24"/>
        <v>744</v>
      </c>
      <c r="L95">
        <f t="shared" si="24"/>
        <v>744</v>
      </c>
      <c r="M95">
        <f t="shared" si="24"/>
        <v>720</v>
      </c>
      <c r="N95">
        <f t="shared" si="27"/>
        <v>744</v>
      </c>
      <c r="O95">
        <f t="shared" si="27"/>
        <v>720</v>
      </c>
      <c r="P95">
        <f t="shared" si="27"/>
        <v>744</v>
      </c>
      <c r="Q95">
        <f t="shared" si="27"/>
        <v>744</v>
      </c>
      <c r="R95">
        <f t="shared" si="28"/>
        <v>672</v>
      </c>
      <c r="S95">
        <f t="shared" si="28"/>
        <v>744</v>
      </c>
      <c r="T95">
        <f t="shared" si="28"/>
        <v>720</v>
      </c>
      <c r="U95">
        <f t="shared" si="28"/>
        <v>744</v>
      </c>
      <c r="V95">
        <f t="shared" si="28"/>
        <v>720</v>
      </c>
      <c r="W95">
        <f t="shared" si="28"/>
        <v>744</v>
      </c>
      <c r="X95">
        <f t="shared" si="28"/>
        <v>744</v>
      </c>
      <c r="Y95">
        <f t="shared" si="28"/>
        <v>720</v>
      </c>
      <c r="Z95">
        <f t="shared" si="28"/>
        <v>744</v>
      </c>
      <c r="AA95">
        <f t="shared" si="28"/>
        <v>720</v>
      </c>
      <c r="AB95">
        <f t="shared" si="28"/>
        <v>744</v>
      </c>
      <c r="AC95">
        <f t="shared" si="28"/>
        <v>744</v>
      </c>
      <c r="AD95">
        <f t="shared" si="20"/>
        <v>672</v>
      </c>
      <c r="AE95">
        <f t="shared" si="20"/>
        <v>744</v>
      </c>
      <c r="AO95">
        <f t="shared" si="22"/>
        <v>8784</v>
      </c>
    </row>
    <row r="96" spans="1:41" x14ac:dyDescent="0.25">
      <c r="A96" t="s">
        <v>1</v>
      </c>
      <c r="B96">
        <v>2</v>
      </c>
      <c r="C96">
        <v>86</v>
      </c>
      <c r="D96">
        <f t="shared" si="23"/>
        <v>744</v>
      </c>
      <c r="E96">
        <f t="shared" si="23"/>
        <v>744</v>
      </c>
      <c r="F96">
        <f t="shared" si="23"/>
        <v>696</v>
      </c>
      <c r="G96">
        <f t="shared" si="23"/>
        <v>744</v>
      </c>
      <c r="H96">
        <f t="shared" si="23"/>
        <v>720</v>
      </c>
      <c r="I96">
        <f t="shared" si="23"/>
        <v>744</v>
      </c>
      <c r="J96">
        <f t="shared" si="24"/>
        <v>720</v>
      </c>
      <c r="K96">
        <f t="shared" si="24"/>
        <v>744</v>
      </c>
      <c r="L96">
        <f t="shared" si="24"/>
        <v>744</v>
      </c>
      <c r="M96">
        <f t="shared" si="24"/>
        <v>720</v>
      </c>
      <c r="N96">
        <f t="shared" si="27"/>
        <v>744</v>
      </c>
      <c r="O96">
        <f t="shared" si="27"/>
        <v>720</v>
      </c>
      <c r="P96">
        <f t="shared" si="27"/>
        <v>744</v>
      </c>
      <c r="Q96">
        <f t="shared" si="27"/>
        <v>744</v>
      </c>
      <c r="R96">
        <f t="shared" si="28"/>
        <v>672</v>
      </c>
      <c r="S96">
        <f t="shared" si="28"/>
        <v>744</v>
      </c>
      <c r="T96">
        <f t="shared" si="28"/>
        <v>720</v>
      </c>
      <c r="U96">
        <f t="shared" si="28"/>
        <v>744</v>
      </c>
      <c r="V96">
        <f t="shared" si="28"/>
        <v>720</v>
      </c>
      <c r="W96">
        <f t="shared" si="28"/>
        <v>744</v>
      </c>
      <c r="X96">
        <f t="shared" si="28"/>
        <v>744</v>
      </c>
      <c r="Y96">
        <f t="shared" si="28"/>
        <v>720</v>
      </c>
      <c r="Z96">
        <f t="shared" si="28"/>
        <v>744</v>
      </c>
      <c r="AA96">
        <f t="shared" si="28"/>
        <v>720</v>
      </c>
      <c r="AB96">
        <f t="shared" si="28"/>
        <v>744</v>
      </c>
      <c r="AC96">
        <f t="shared" si="28"/>
        <v>744</v>
      </c>
      <c r="AD96">
        <f t="shared" si="20"/>
        <v>672</v>
      </c>
      <c r="AE96">
        <f t="shared" si="20"/>
        <v>744</v>
      </c>
      <c r="AO96">
        <f t="shared" si="22"/>
        <v>8784</v>
      </c>
    </row>
    <row r="97" spans="1:41" x14ac:dyDescent="0.25">
      <c r="A97" t="s">
        <v>1</v>
      </c>
      <c r="B97">
        <v>2</v>
      </c>
      <c r="C97">
        <v>87</v>
      </c>
      <c r="D97">
        <f t="shared" si="23"/>
        <v>744</v>
      </c>
      <c r="E97">
        <f t="shared" si="23"/>
        <v>744</v>
      </c>
      <c r="F97">
        <f t="shared" si="23"/>
        <v>696</v>
      </c>
      <c r="G97">
        <f t="shared" si="23"/>
        <v>744</v>
      </c>
      <c r="H97">
        <f t="shared" si="23"/>
        <v>720</v>
      </c>
      <c r="I97">
        <f t="shared" si="23"/>
        <v>744</v>
      </c>
      <c r="J97">
        <f t="shared" si="24"/>
        <v>720</v>
      </c>
      <c r="K97">
        <f t="shared" si="24"/>
        <v>744</v>
      </c>
      <c r="L97">
        <f t="shared" si="24"/>
        <v>744</v>
      </c>
      <c r="M97">
        <f t="shared" si="24"/>
        <v>720</v>
      </c>
      <c r="N97">
        <f t="shared" si="27"/>
        <v>744</v>
      </c>
      <c r="O97">
        <f t="shared" si="27"/>
        <v>720</v>
      </c>
      <c r="P97">
        <f t="shared" si="27"/>
        <v>744</v>
      </c>
      <c r="Q97">
        <f t="shared" si="27"/>
        <v>744</v>
      </c>
      <c r="R97">
        <f t="shared" si="28"/>
        <v>672</v>
      </c>
      <c r="S97">
        <f t="shared" si="28"/>
        <v>744</v>
      </c>
      <c r="T97">
        <f t="shared" si="28"/>
        <v>720</v>
      </c>
      <c r="U97">
        <f t="shared" si="28"/>
        <v>744</v>
      </c>
      <c r="V97">
        <f t="shared" si="28"/>
        <v>720</v>
      </c>
      <c r="W97">
        <f t="shared" si="28"/>
        <v>744</v>
      </c>
      <c r="X97">
        <f t="shared" si="28"/>
        <v>744</v>
      </c>
      <c r="Y97">
        <f t="shared" si="28"/>
        <v>720</v>
      </c>
      <c r="Z97">
        <f t="shared" si="28"/>
        <v>744</v>
      </c>
      <c r="AA97">
        <f t="shared" si="28"/>
        <v>720</v>
      </c>
      <c r="AB97">
        <f t="shared" si="28"/>
        <v>744</v>
      </c>
      <c r="AC97">
        <f t="shared" si="28"/>
        <v>744</v>
      </c>
      <c r="AD97">
        <f t="shared" si="20"/>
        <v>672</v>
      </c>
      <c r="AE97">
        <f t="shared" si="20"/>
        <v>744</v>
      </c>
      <c r="AO97">
        <f t="shared" si="22"/>
        <v>8784</v>
      </c>
    </row>
    <row r="98" spans="1:41" x14ac:dyDescent="0.25">
      <c r="A98" t="s">
        <v>1</v>
      </c>
      <c r="B98">
        <v>2</v>
      </c>
      <c r="C98">
        <v>88</v>
      </c>
      <c r="D98">
        <f t="shared" si="23"/>
        <v>744</v>
      </c>
      <c r="E98">
        <f t="shared" si="23"/>
        <v>744</v>
      </c>
      <c r="F98">
        <f t="shared" si="23"/>
        <v>696</v>
      </c>
      <c r="G98">
        <f t="shared" si="23"/>
        <v>744</v>
      </c>
      <c r="H98">
        <f t="shared" si="23"/>
        <v>720</v>
      </c>
      <c r="I98">
        <f t="shared" si="23"/>
        <v>744</v>
      </c>
      <c r="J98">
        <f t="shared" si="24"/>
        <v>720</v>
      </c>
      <c r="K98">
        <f t="shared" si="24"/>
        <v>744</v>
      </c>
      <c r="L98">
        <f t="shared" si="24"/>
        <v>744</v>
      </c>
      <c r="M98">
        <f t="shared" si="24"/>
        <v>720</v>
      </c>
      <c r="N98">
        <f t="shared" si="27"/>
        <v>744</v>
      </c>
      <c r="O98">
        <f t="shared" si="27"/>
        <v>720</v>
      </c>
      <c r="P98">
        <f t="shared" si="27"/>
        <v>744</v>
      </c>
      <c r="Q98">
        <f t="shared" si="27"/>
        <v>744</v>
      </c>
      <c r="R98">
        <f t="shared" si="28"/>
        <v>672</v>
      </c>
      <c r="S98">
        <f t="shared" si="28"/>
        <v>744</v>
      </c>
      <c r="T98">
        <f t="shared" si="28"/>
        <v>720</v>
      </c>
      <c r="U98">
        <f t="shared" si="28"/>
        <v>744</v>
      </c>
      <c r="V98">
        <f t="shared" si="28"/>
        <v>720</v>
      </c>
      <c r="W98">
        <f t="shared" si="28"/>
        <v>744</v>
      </c>
      <c r="X98">
        <f t="shared" si="28"/>
        <v>744</v>
      </c>
      <c r="Y98">
        <f t="shared" si="28"/>
        <v>720</v>
      </c>
      <c r="Z98">
        <f t="shared" si="28"/>
        <v>744</v>
      </c>
      <c r="AA98">
        <f t="shared" si="28"/>
        <v>720</v>
      </c>
      <c r="AB98">
        <f t="shared" si="28"/>
        <v>744</v>
      </c>
      <c r="AC98">
        <f t="shared" si="28"/>
        <v>744</v>
      </c>
      <c r="AD98">
        <f t="shared" si="20"/>
        <v>672</v>
      </c>
      <c r="AE98">
        <f t="shared" si="20"/>
        <v>744</v>
      </c>
      <c r="AO98">
        <f t="shared" si="22"/>
        <v>8784</v>
      </c>
    </row>
    <row r="99" spans="1:41" x14ac:dyDescent="0.25">
      <c r="A99" t="s">
        <v>1</v>
      </c>
      <c r="B99">
        <v>2</v>
      </c>
      <c r="C99">
        <v>89</v>
      </c>
      <c r="D99">
        <f t="shared" si="23"/>
        <v>744</v>
      </c>
      <c r="E99">
        <f t="shared" si="23"/>
        <v>744</v>
      </c>
      <c r="F99">
        <f t="shared" si="23"/>
        <v>696</v>
      </c>
      <c r="G99">
        <f t="shared" si="23"/>
        <v>744</v>
      </c>
      <c r="H99">
        <f t="shared" si="23"/>
        <v>720</v>
      </c>
      <c r="I99">
        <f t="shared" si="23"/>
        <v>744</v>
      </c>
      <c r="J99">
        <f t="shared" si="24"/>
        <v>720</v>
      </c>
      <c r="K99">
        <f t="shared" si="24"/>
        <v>744</v>
      </c>
      <c r="L99">
        <f t="shared" si="24"/>
        <v>744</v>
      </c>
      <c r="M99">
        <f t="shared" si="24"/>
        <v>720</v>
      </c>
      <c r="N99">
        <f t="shared" si="27"/>
        <v>744</v>
      </c>
      <c r="O99">
        <f t="shared" si="27"/>
        <v>720</v>
      </c>
      <c r="P99">
        <f t="shared" si="27"/>
        <v>744</v>
      </c>
      <c r="Q99">
        <f t="shared" si="27"/>
        <v>744</v>
      </c>
      <c r="R99">
        <f t="shared" si="28"/>
        <v>672</v>
      </c>
      <c r="S99">
        <f t="shared" si="28"/>
        <v>744</v>
      </c>
      <c r="T99">
        <f t="shared" si="28"/>
        <v>720</v>
      </c>
      <c r="U99">
        <f t="shared" si="28"/>
        <v>744</v>
      </c>
      <c r="V99">
        <f t="shared" si="28"/>
        <v>720</v>
      </c>
      <c r="W99">
        <f t="shared" si="28"/>
        <v>744</v>
      </c>
      <c r="X99">
        <f t="shared" si="28"/>
        <v>744</v>
      </c>
      <c r="Y99">
        <f t="shared" si="28"/>
        <v>720</v>
      </c>
      <c r="Z99">
        <f t="shared" si="28"/>
        <v>744</v>
      </c>
      <c r="AA99">
        <f t="shared" si="28"/>
        <v>720</v>
      </c>
      <c r="AB99">
        <f t="shared" si="28"/>
        <v>744</v>
      </c>
      <c r="AC99">
        <f t="shared" si="28"/>
        <v>744</v>
      </c>
      <c r="AD99">
        <f t="shared" si="20"/>
        <v>672</v>
      </c>
      <c r="AE99">
        <f t="shared" si="20"/>
        <v>744</v>
      </c>
      <c r="AO99">
        <f t="shared" si="22"/>
        <v>8784</v>
      </c>
    </row>
    <row r="100" spans="1:41" x14ac:dyDescent="0.25">
      <c r="A100" t="s">
        <v>1</v>
      </c>
      <c r="B100">
        <v>2</v>
      </c>
      <c r="C100">
        <v>90</v>
      </c>
      <c r="D100">
        <f t="shared" si="23"/>
        <v>744</v>
      </c>
      <c r="E100">
        <f t="shared" si="23"/>
        <v>744</v>
      </c>
      <c r="F100">
        <f t="shared" si="23"/>
        <v>696</v>
      </c>
      <c r="G100">
        <f t="shared" si="23"/>
        <v>744</v>
      </c>
      <c r="H100">
        <f t="shared" si="23"/>
        <v>720</v>
      </c>
      <c r="I100">
        <f t="shared" si="23"/>
        <v>744</v>
      </c>
      <c r="J100">
        <f t="shared" si="24"/>
        <v>720</v>
      </c>
      <c r="K100">
        <f t="shared" si="24"/>
        <v>744</v>
      </c>
      <c r="L100">
        <f t="shared" si="24"/>
        <v>744</v>
      </c>
      <c r="M100">
        <f t="shared" si="24"/>
        <v>720</v>
      </c>
      <c r="N100">
        <f t="shared" si="27"/>
        <v>744</v>
      </c>
      <c r="O100">
        <f t="shared" si="27"/>
        <v>720</v>
      </c>
      <c r="P100">
        <f t="shared" si="27"/>
        <v>744</v>
      </c>
      <c r="Q100">
        <f t="shared" si="27"/>
        <v>744</v>
      </c>
      <c r="R100">
        <f t="shared" si="28"/>
        <v>672</v>
      </c>
      <c r="S100">
        <f t="shared" si="28"/>
        <v>744</v>
      </c>
      <c r="T100">
        <f t="shared" si="28"/>
        <v>720</v>
      </c>
      <c r="U100">
        <f t="shared" si="28"/>
        <v>744</v>
      </c>
      <c r="V100">
        <f t="shared" si="28"/>
        <v>720</v>
      </c>
      <c r="W100">
        <f t="shared" si="28"/>
        <v>744</v>
      </c>
      <c r="X100">
        <f t="shared" si="28"/>
        <v>744</v>
      </c>
      <c r="Y100">
        <f t="shared" si="28"/>
        <v>720</v>
      </c>
      <c r="Z100">
        <f t="shared" si="28"/>
        <v>744</v>
      </c>
      <c r="AA100">
        <f t="shared" si="28"/>
        <v>720</v>
      </c>
      <c r="AB100">
        <f t="shared" si="28"/>
        <v>744</v>
      </c>
      <c r="AC100">
        <f t="shared" si="28"/>
        <v>744</v>
      </c>
      <c r="AD100">
        <f t="shared" si="20"/>
        <v>672</v>
      </c>
      <c r="AE100">
        <f t="shared" si="20"/>
        <v>744</v>
      </c>
      <c r="AO100">
        <f t="shared" si="22"/>
        <v>8784</v>
      </c>
    </row>
    <row r="101" spans="1:41" x14ac:dyDescent="0.25">
      <c r="A101" t="s">
        <v>1</v>
      </c>
      <c r="B101">
        <v>2</v>
      </c>
      <c r="C101">
        <v>91</v>
      </c>
      <c r="D101">
        <f t="shared" si="23"/>
        <v>744</v>
      </c>
      <c r="E101">
        <f t="shared" si="23"/>
        <v>744</v>
      </c>
      <c r="F101">
        <f t="shared" si="23"/>
        <v>696</v>
      </c>
      <c r="G101">
        <f t="shared" si="23"/>
        <v>744</v>
      </c>
      <c r="H101">
        <f t="shared" si="23"/>
        <v>720</v>
      </c>
      <c r="I101">
        <f t="shared" si="23"/>
        <v>744</v>
      </c>
      <c r="J101">
        <f t="shared" si="24"/>
        <v>720</v>
      </c>
      <c r="K101">
        <f t="shared" si="24"/>
        <v>744</v>
      </c>
      <c r="L101">
        <f t="shared" si="24"/>
        <v>744</v>
      </c>
      <c r="M101">
        <f t="shared" si="24"/>
        <v>720</v>
      </c>
      <c r="N101">
        <f t="shared" si="27"/>
        <v>744</v>
      </c>
      <c r="O101">
        <f t="shared" si="27"/>
        <v>720</v>
      </c>
      <c r="P101">
        <f t="shared" si="27"/>
        <v>744</v>
      </c>
      <c r="Q101">
        <f t="shared" si="27"/>
        <v>744</v>
      </c>
      <c r="R101">
        <f t="shared" si="28"/>
        <v>672</v>
      </c>
      <c r="S101">
        <f t="shared" si="28"/>
        <v>744</v>
      </c>
      <c r="T101">
        <f t="shared" si="28"/>
        <v>720</v>
      </c>
      <c r="U101">
        <f t="shared" si="28"/>
        <v>744</v>
      </c>
      <c r="V101">
        <f t="shared" si="28"/>
        <v>720</v>
      </c>
      <c r="W101">
        <f t="shared" si="28"/>
        <v>744</v>
      </c>
      <c r="X101">
        <f t="shared" si="28"/>
        <v>744</v>
      </c>
      <c r="Y101">
        <f t="shared" si="28"/>
        <v>720</v>
      </c>
      <c r="Z101">
        <f t="shared" si="28"/>
        <v>744</v>
      </c>
      <c r="AA101">
        <f t="shared" si="28"/>
        <v>720</v>
      </c>
      <c r="AB101">
        <f t="shared" si="28"/>
        <v>744</v>
      </c>
      <c r="AC101">
        <f t="shared" si="28"/>
        <v>744</v>
      </c>
      <c r="AD101">
        <f t="shared" si="20"/>
        <v>672</v>
      </c>
      <c r="AE101">
        <f t="shared" si="20"/>
        <v>744</v>
      </c>
      <c r="AO101">
        <f t="shared" si="22"/>
        <v>8784</v>
      </c>
    </row>
    <row r="102" spans="1:41" x14ac:dyDescent="0.25">
      <c r="A102" t="s">
        <v>1</v>
      </c>
      <c r="B102">
        <v>2</v>
      </c>
      <c r="C102">
        <v>92</v>
      </c>
      <c r="D102">
        <f t="shared" si="23"/>
        <v>744</v>
      </c>
      <c r="E102">
        <f t="shared" si="23"/>
        <v>744</v>
      </c>
      <c r="F102">
        <f t="shared" si="23"/>
        <v>696</v>
      </c>
      <c r="G102">
        <f t="shared" si="23"/>
        <v>744</v>
      </c>
      <c r="H102">
        <f t="shared" si="23"/>
        <v>720</v>
      </c>
      <c r="I102">
        <f t="shared" si="23"/>
        <v>744</v>
      </c>
      <c r="J102">
        <f t="shared" si="24"/>
        <v>720</v>
      </c>
      <c r="K102">
        <f t="shared" si="24"/>
        <v>744</v>
      </c>
      <c r="L102">
        <f t="shared" si="24"/>
        <v>744</v>
      </c>
      <c r="M102">
        <f t="shared" si="24"/>
        <v>720</v>
      </c>
      <c r="N102">
        <f t="shared" si="27"/>
        <v>744</v>
      </c>
      <c r="O102">
        <f t="shared" si="27"/>
        <v>720</v>
      </c>
      <c r="P102">
        <f t="shared" si="27"/>
        <v>744</v>
      </c>
      <c r="Q102">
        <f t="shared" si="27"/>
        <v>744</v>
      </c>
      <c r="R102">
        <f t="shared" si="28"/>
        <v>672</v>
      </c>
      <c r="S102">
        <f t="shared" si="28"/>
        <v>744</v>
      </c>
      <c r="T102">
        <f t="shared" si="28"/>
        <v>720</v>
      </c>
      <c r="U102">
        <f t="shared" si="28"/>
        <v>744</v>
      </c>
      <c r="V102">
        <f t="shared" si="28"/>
        <v>720</v>
      </c>
      <c r="W102">
        <f t="shared" si="28"/>
        <v>744</v>
      </c>
      <c r="X102">
        <f t="shared" si="28"/>
        <v>744</v>
      </c>
      <c r="Y102">
        <f t="shared" si="28"/>
        <v>720</v>
      </c>
      <c r="Z102">
        <f t="shared" si="28"/>
        <v>744</v>
      </c>
      <c r="AA102">
        <f t="shared" si="28"/>
        <v>720</v>
      </c>
      <c r="AB102">
        <f t="shared" si="28"/>
        <v>744</v>
      </c>
      <c r="AC102">
        <f t="shared" si="28"/>
        <v>744</v>
      </c>
      <c r="AD102">
        <f t="shared" si="20"/>
        <v>672</v>
      </c>
      <c r="AE102">
        <f t="shared" si="20"/>
        <v>744</v>
      </c>
      <c r="AO102">
        <f t="shared" si="22"/>
        <v>8784</v>
      </c>
    </row>
    <row r="103" spans="1:41" x14ac:dyDescent="0.25">
      <c r="A103" t="s">
        <v>1</v>
      </c>
      <c r="B103">
        <v>2</v>
      </c>
      <c r="C103">
        <v>93</v>
      </c>
      <c r="D103">
        <f t="shared" si="23"/>
        <v>744</v>
      </c>
      <c r="E103">
        <f t="shared" si="23"/>
        <v>744</v>
      </c>
      <c r="F103">
        <f t="shared" si="23"/>
        <v>696</v>
      </c>
      <c r="G103">
        <f t="shared" si="23"/>
        <v>744</v>
      </c>
      <c r="H103">
        <f t="shared" si="23"/>
        <v>720</v>
      </c>
      <c r="I103">
        <f t="shared" si="23"/>
        <v>744</v>
      </c>
      <c r="J103">
        <f t="shared" si="24"/>
        <v>720</v>
      </c>
      <c r="K103">
        <f t="shared" si="24"/>
        <v>744</v>
      </c>
      <c r="L103">
        <f t="shared" si="24"/>
        <v>744</v>
      </c>
      <c r="M103">
        <f t="shared" si="24"/>
        <v>720</v>
      </c>
      <c r="N103">
        <f t="shared" si="27"/>
        <v>744</v>
      </c>
      <c r="O103">
        <f t="shared" si="27"/>
        <v>720</v>
      </c>
      <c r="P103">
        <f t="shared" si="27"/>
        <v>744</v>
      </c>
      <c r="Q103">
        <f t="shared" si="27"/>
        <v>744</v>
      </c>
      <c r="R103">
        <f t="shared" si="28"/>
        <v>672</v>
      </c>
      <c r="S103">
        <f t="shared" si="28"/>
        <v>744</v>
      </c>
      <c r="T103">
        <f t="shared" si="28"/>
        <v>720</v>
      </c>
      <c r="U103">
        <f t="shared" si="28"/>
        <v>744</v>
      </c>
      <c r="V103">
        <f t="shared" si="28"/>
        <v>720</v>
      </c>
      <c r="W103">
        <f t="shared" si="28"/>
        <v>744</v>
      </c>
      <c r="X103">
        <f t="shared" si="28"/>
        <v>744</v>
      </c>
      <c r="Y103">
        <f t="shared" si="28"/>
        <v>720</v>
      </c>
      <c r="Z103">
        <f t="shared" si="28"/>
        <v>744</v>
      </c>
      <c r="AA103">
        <f t="shared" si="28"/>
        <v>720</v>
      </c>
      <c r="AB103">
        <f t="shared" si="28"/>
        <v>744</v>
      </c>
      <c r="AC103">
        <f t="shared" si="28"/>
        <v>744</v>
      </c>
      <c r="AD103">
        <f t="shared" si="20"/>
        <v>672</v>
      </c>
      <c r="AE103">
        <f t="shared" si="20"/>
        <v>744</v>
      </c>
      <c r="AO103">
        <f t="shared" si="22"/>
        <v>8784</v>
      </c>
    </row>
    <row r="104" spans="1:41" x14ac:dyDescent="0.25">
      <c r="A104" t="s">
        <v>1</v>
      </c>
      <c r="B104">
        <v>2</v>
      </c>
      <c r="C104">
        <v>94</v>
      </c>
      <c r="D104">
        <f t="shared" si="23"/>
        <v>744</v>
      </c>
      <c r="E104">
        <f t="shared" si="23"/>
        <v>744</v>
      </c>
      <c r="F104">
        <f t="shared" si="23"/>
        <v>696</v>
      </c>
      <c r="G104">
        <f t="shared" si="23"/>
        <v>744</v>
      </c>
      <c r="H104">
        <f t="shared" si="23"/>
        <v>720</v>
      </c>
      <c r="I104">
        <f t="shared" si="23"/>
        <v>744</v>
      </c>
      <c r="J104">
        <f t="shared" si="24"/>
        <v>720</v>
      </c>
      <c r="K104">
        <f t="shared" si="24"/>
        <v>744</v>
      </c>
      <c r="L104">
        <f t="shared" si="24"/>
        <v>744</v>
      </c>
      <c r="M104">
        <f t="shared" si="24"/>
        <v>720</v>
      </c>
      <c r="N104">
        <f t="shared" si="27"/>
        <v>744</v>
      </c>
      <c r="O104">
        <f t="shared" si="27"/>
        <v>720</v>
      </c>
      <c r="P104">
        <f t="shared" si="27"/>
        <v>744</v>
      </c>
      <c r="Q104">
        <f t="shared" si="27"/>
        <v>744</v>
      </c>
      <c r="R104">
        <f t="shared" si="28"/>
        <v>672</v>
      </c>
      <c r="S104">
        <f t="shared" si="28"/>
        <v>744</v>
      </c>
      <c r="T104">
        <f t="shared" si="28"/>
        <v>720</v>
      </c>
      <c r="U104">
        <f t="shared" si="28"/>
        <v>744</v>
      </c>
      <c r="V104">
        <f t="shared" si="28"/>
        <v>720</v>
      </c>
      <c r="W104">
        <f t="shared" si="28"/>
        <v>744</v>
      </c>
      <c r="X104">
        <f t="shared" si="28"/>
        <v>744</v>
      </c>
      <c r="Y104">
        <f t="shared" si="28"/>
        <v>720</v>
      </c>
      <c r="Z104">
        <f t="shared" si="28"/>
        <v>744</v>
      </c>
      <c r="AA104">
        <f t="shared" si="28"/>
        <v>720</v>
      </c>
      <c r="AB104">
        <f t="shared" si="28"/>
        <v>744</v>
      </c>
      <c r="AC104">
        <f t="shared" si="28"/>
        <v>744</v>
      </c>
      <c r="AD104">
        <f t="shared" si="20"/>
        <v>672</v>
      </c>
      <c r="AE104">
        <f t="shared" si="20"/>
        <v>744</v>
      </c>
      <c r="AO104">
        <f t="shared" si="22"/>
        <v>8784</v>
      </c>
    </row>
    <row r="105" spans="1:41" x14ac:dyDescent="0.25">
      <c r="A105" t="s">
        <v>1</v>
      </c>
      <c r="B105">
        <v>2</v>
      </c>
      <c r="C105">
        <v>95</v>
      </c>
      <c r="D105">
        <f t="shared" si="23"/>
        <v>744</v>
      </c>
      <c r="E105">
        <f t="shared" si="23"/>
        <v>744</v>
      </c>
      <c r="F105">
        <f t="shared" si="23"/>
        <v>696</v>
      </c>
      <c r="G105">
        <f t="shared" si="23"/>
        <v>744</v>
      </c>
      <c r="H105">
        <f t="shared" si="23"/>
        <v>720</v>
      </c>
      <c r="I105">
        <f t="shared" si="23"/>
        <v>744</v>
      </c>
      <c r="J105">
        <f t="shared" si="24"/>
        <v>720</v>
      </c>
      <c r="K105">
        <f t="shared" si="24"/>
        <v>744</v>
      </c>
      <c r="L105">
        <f t="shared" si="24"/>
        <v>744</v>
      </c>
      <c r="M105">
        <f t="shared" si="24"/>
        <v>720</v>
      </c>
      <c r="N105">
        <f t="shared" si="27"/>
        <v>744</v>
      </c>
      <c r="O105">
        <f t="shared" si="27"/>
        <v>720</v>
      </c>
      <c r="P105">
        <f t="shared" si="27"/>
        <v>744</v>
      </c>
      <c r="Q105">
        <f t="shared" si="27"/>
        <v>744</v>
      </c>
      <c r="R105">
        <f t="shared" si="28"/>
        <v>672</v>
      </c>
      <c r="S105">
        <f t="shared" si="28"/>
        <v>744</v>
      </c>
      <c r="T105">
        <f t="shared" si="28"/>
        <v>720</v>
      </c>
      <c r="U105">
        <f t="shared" si="28"/>
        <v>744</v>
      </c>
      <c r="V105">
        <f t="shared" si="28"/>
        <v>720</v>
      </c>
      <c r="W105">
        <f t="shared" si="28"/>
        <v>744</v>
      </c>
      <c r="X105">
        <f t="shared" si="28"/>
        <v>744</v>
      </c>
      <c r="Y105">
        <f t="shared" si="28"/>
        <v>720</v>
      </c>
      <c r="Z105">
        <f t="shared" si="28"/>
        <v>744</v>
      </c>
      <c r="AA105">
        <f t="shared" si="28"/>
        <v>720</v>
      </c>
      <c r="AB105">
        <f t="shared" si="28"/>
        <v>744</v>
      </c>
      <c r="AC105">
        <f t="shared" si="28"/>
        <v>744</v>
      </c>
      <c r="AD105">
        <f t="shared" si="20"/>
        <v>672</v>
      </c>
      <c r="AE105">
        <f t="shared" si="20"/>
        <v>744</v>
      </c>
      <c r="AO105">
        <f t="shared" si="22"/>
        <v>8784</v>
      </c>
    </row>
    <row r="106" spans="1:41" x14ac:dyDescent="0.25">
      <c r="A106" t="s">
        <v>1</v>
      </c>
      <c r="B106">
        <v>2</v>
      </c>
      <c r="C106">
        <v>96</v>
      </c>
      <c r="D106">
        <f t="shared" si="23"/>
        <v>744</v>
      </c>
      <c r="E106">
        <f t="shared" si="23"/>
        <v>744</v>
      </c>
      <c r="F106">
        <f t="shared" si="23"/>
        <v>696</v>
      </c>
      <c r="G106">
        <f t="shared" si="23"/>
        <v>744</v>
      </c>
      <c r="H106">
        <f t="shared" si="23"/>
        <v>720</v>
      </c>
      <c r="I106">
        <f t="shared" si="23"/>
        <v>744</v>
      </c>
      <c r="J106">
        <f t="shared" si="24"/>
        <v>720</v>
      </c>
      <c r="K106">
        <f t="shared" si="24"/>
        <v>744</v>
      </c>
      <c r="L106">
        <f t="shared" si="24"/>
        <v>744</v>
      </c>
      <c r="M106">
        <f t="shared" si="24"/>
        <v>720</v>
      </c>
      <c r="N106">
        <f t="shared" si="27"/>
        <v>744</v>
      </c>
      <c r="O106">
        <f t="shared" si="27"/>
        <v>720</v>
      </c>
      <c r="P106">
        <f t="shared" si="27"/>
        <v>744</v>
      </c>
      <c r="Q106">
        <f t="shared" si="27"/>
        <v>744</v>
      </c>
      <c r="R106">
        <f t="shared" si="28"/>
        <v>672</v>
      </c>
      <c r="S106">
        <f t="shared" si="28"/>
        <v>744</v>
      </c>
      <c r="T106">
        <f t="shared" si="28"/>
        <v>720</v>
      </c>
      <c r="U106">
        <f t="shared" si="28"/>
        <v>744</v>
      </c>
      <c r="V106">
        <f t="shared" si="28"/>
        <v>720</v>
      </c>
      <c r="W106">
        <f t="shared" si="28"/>
        <v>744</v>
      </c>
      <c r="X106">
        <f t="shared" si="28"/>
        <v>744</v>
      </c>
      <c r="Y106">
        <f t="shared" si="28"/>
        <v>720</v>
      </c>
      <c r="Z106">
        <f t="shared" si="28"/>
        <v>744</v>
      </c>
      <c r="AA106">
        <f t="shared" si="28"/>
        <v>720</v>
      </c>
      <c r="AB106">
        <f t="shared" si="28"/>
        <v>744</v>
      </c>
      <c r="AC106">
        <f t="shared" si="28"/>
        <v>744</v>
      </c>
      <c r="AD106">
        <f t="shared" si="20"/>
        <v>672</v>
      </c>
      <c r="AE106">
        <f t="shared" si="20"/>
        <v>744</v>
      </c>
      <c r="AO106">
        <f t="shared" si="22"/>
        <v>8784</v>
      </c>
    </row>
    <row r="107" spans="1:41" x14ac:dyDescent="0.25">
      <c r="A107" t="s">
        <v>1</v>
      </c>
      <c r="B107">
        <v>2</v>
      </c>
      <c r="C107">
        <v>97</v>
      </c>
      <c r="D107">
        <f t="shared" si="23"/>
        <v>744</v>
      </c>
      <c r="E107">
        <f t="shared" si="23"/>
        <v>744</v>
      </c>
      <c r="F107">
        <f t="shared" si="23"/>
        <v>696</v>
      </c>
      <c r="G107">
        <f t="shared" si="23"/>
        <v>744</v>
      </c>
      <c r="H107">
        <f t="shared" si="23"/>
        <v>720</v>
      </c>
      <c r="I107">
        <f t="shared" si="23"/>
        <v>744</v>
      </c>
      <c r="J107">
        <f t="shared" si="24"/>
        <v>720</v>
      </c>
      <c r="K107">
        <f t="shared" si="24"/>
        <v>744</v>
      </c>
      <c r="L107">
        <f t="shared" si="24"/>
        <v>744</v>
      </c>
      <c r="M107">
        <f t="shared" si="24"/>
        <v>720</v>
      </c>
      <c r="N107">
        <f t="shared" si="27"/>
        <v>744</v>
      </c>
      <c r="O107">
        <f t="shared" si="27"/>
        <v>720</v>
      </c>
      <c r="P107">
        <f t="shared" si="27"/>
        <v>744</v>
      </c>
      <c r="Q107">
        <f t="shared" si="27"/>
        <v>744</v>
      </c>
      <c r="R107">
        <f t="shared" ref="R107:W155" si="29">R$6*NoOfHrsPerDay</f>
        <v>672</v>
      </c>
      <c r="S107">
        <f t="shared" si="29"/>
        <v>744</v>
      </c>
      <c r="T107">
        <f t="shared" si="29"/>
        <v>720</v>
      </c>
      <c r="U107">
        <f t="shared" si="29"/>
        <v>744</v>
      </c>
      <c r="V107">
        <f t="shared" si="29"/>
        <v>720</v>
      </c>
      <c r="W107">
        <f t="shared" si="29"/>
        <v>744</v>
      </c>
      <c r="X107">
        <f t="shared" si="28"/>
        <v>744</v>
      </c>
      <c r="Y107">
        <f t="shared" si="28"/>
        <v>720</v>
      </c>
      <c r="Z107">
        <f t="shared" si="28"/>
        <v>744</v>
      </c>
      <c r="AA107">
        <f t="shared" si="28"/>
        <v>720</v>
      </c>
      <c r="AB107">
        <f t="shared" si="28"/>
        <v>744</v>
      </c>
      <c r="AC107">
        <f t="shared" si="28"/>
        <v>744</v>
      </c>
      <c r="AD107">
        <f t="shared" si="20"/>
        <v>672</v>
      </c>
      <c r="AE107">
        <f t="shared" si="20"/>
        <v>744</v>
      </c>
      <c r="AO107">
        <f t="shared" si="22"/>
        <v>8784</v>
      </c>
    </row>
    <row r="108" spans="1:41" x14ac:dyDescent="0.25">
      <c r="A108" t="s">
        <v>1</v>
      </c>
      <c r="B108">
        <v>2</v>
      </c>
      <c r="C108">
        <v>98</v>
      </c>
      <c r="D108">
        <f t="shared" si="23"/>
        <v>744</v>
      </c>
      <c r="E108">
        <f t="shared" si="23"/>
        <v>744</v>
      </c>
      <c r="F108">
        <f t="shared" si="23"/>
        <v>696</v>
      </c>
      <c r="G108">
        <f t="shared" si="23"/>
        <v>744</v>
      </c>
      <c r="H108">
        <f t="shared" si="23"/>
        <v>720</v>
      </c>
      <c r="I108">
        <f t="shared" si="23"/>
        <v>744</v>
      </c>
      <c r="J108">
        <f t="shared" si="24"/>
        <v>720</v>
      </c>
      <c r="K108">
        <f t="shared" si="24"/>
        <v>744</v>
      </c>
      <c r="L108">
        <f t="shared" si="24"/>
        <v>744</v>
      </c>
      <c r="M108">
        <f t="shared" si="24"/>
        <v>720</v>
      </c>
      <c r="N108">
        <f t="shared" si="27"/>
        <v>744</v>
      </c>
      <c r="O108">
        <f t="shared" si="27"/>
        <v>720</v>
      </c>
      <c r="P108">
        <f t="shared" si="27"/>
        <v>744</v>
      </c>
      <c r="Q108">
        <f t="shared" si="27"/>
        <v>744</v>
      </c>
      <c r="R108">
        <f t="shared" si="29"/>
        <v>672</v>
      </c>
      <c r="S108">
        <f t="shared" si="29"/>
        <v>744</v>
      </c>
      <c r="T108">
        <f t="shared" si="29"/>
        <v>720</v>
      </c>
      <c r="U108">
        <f t="shared" si="29"/>
        <v>744</v>
      </c>
      <c r="V108">
        <f t="shared" si="29"/>
        <v>720</v>
      </c>
      <c r="W108">
        <f t="shared" si="29"/>
        <v>744</v>
      </c>
      <c r="X108">
        <f t="shared" si="28"/>
        <v>744</v>
      </c>
      <c r="Y108">
        <f t="shared" si="28"/>
        <v>720</v>
      </c>
      <c r="Z108">
        <f t="shared" si="28"/>
        <v>744</v>
      </c>
      <c r="AA108">
        <f t="shared" si="28"/>
        <v>720</v>
      </c>
      <c r="AB108">
        <f t="shared" si="28"/>
        <v>744</v>
      </c>
      <c r="AC108">
        <f t="shared" si="28"/>
        <v>744</v>
      </c>
      <c r="AD108">
        <f t="shared" si="20"/>
        <v>672</v>
      </c>
      <c r="AE108">
        <f t="shared" si="20"/>
        <v>744</v>
      </c>
      <c r="AO108">
        <f t="shared" si="22"/>
        <v>8784</v>
      </c>
    </row>
    <row r="109" spans="1:41" x14ac:dyDescent="0.25">
      <c r="A109" t="s">
        <v>1</v>
      </c>
      <c r="B109">
        <v>2</v>
      </c>
      <c r="C109">
        <v>99</v>
      </c>
      <c r="D109">
        <f t="shared" ref="D109:I140" si="30">D$6*NoOfHrsPerDay</f>
        <v>744</v>
      </c>
      <c r="E109">
        <f t="shared" si="30"/>
        <v>744</v>
      </c>
      <c r="F109">
        <f t="shared" si="30"/>
        <v>696</v>
      </c>
      <c r="G109">
        <f t="shared" si="30"/>
        <v>744</v>
      </c>
      <c r="H109">
        <f t="shared" si="30"/>
        <v>720</v>
      </c>
      <c r="I109">
        <f t="shared" si="30"/>
        <v>744</v>
      </c>
      <c r="J109">
        <f t="shared" si="24"/>
        <v>720</v>
      </c>
      <c r="K109">
        <f t="shared" si="24"/>
        <v>744</v>
      </c>
      <c r="L109">
        <f t="shared" si="24"/>
        <v>744</v>
      </c>
      <c r="M109">
        <f t="shared" si="24"/>
        <v>720</v>
      </c>
      <c r="N109">
        <f t="shared" si="27"/>
        <v>744</v>
      </c>
      <c r="O109">
        <f t="shared" si="27"/>
        <v>720</v>
      </c>
      <c r="P109">
        <f t="shared" si="27"/>
        <v>744</v>
      </c>
      <c r="Q109">
        <f t="shared" si="27"/>
        <v>744</v>
      </c>
      <c r="R109">
        <f t="shared" si="29"/>
        <v>672</v>
      </c>
      <c r="S109">
        <f t="shared" si="29"/>
        <v>744</v>
      </c>
      <c r="T109">
        <f t="shared" si="29"/>
        <v>720</v>
      </c>
      <c r="U109">
        <f t="shared" si="29"/>
        <v>744</v>
      </c>
      <c r="V109">
        <f t="shared" si="29"/>
        <v>720</v>
      </c>
      <c r="W109">
        <f t="shared" si="29"/>
        <v>744</v>
      </c>
      <c r="X109">
        <f t="shared" ref="X109:AE124" si="31">X$6*NoOfHrsPerDay</f>
        <v>744</v>
      </c>
      <c r="Y109">
        <f t="shared" si="31"/>
        <v>720</v>
      </c>
      <c r="Z109">
        <f t="shared" si="31"/>
        <v>744</v>
      </c>
      <c r="AA109">
        <f t="shared" si="31"/>
        <v>720</v>
      </c>
      <c r="AB109">
        <f t="shared" si="31"/>
        <v>744</v>
      </c>
      <c r="AC109">
        <f t="shared" si="31"/>
        <v>744</v>
      </c>
      <c r="AD109">
        <f t="shared" si="31"/>
        <v>672</v>
      </c>
      <c r="AE109">
        <f t="shared" si="31"/>
        <v>744</v>
      </c>
      <c r="AO109">
        <f t="shared" si="22"/>
        <v>8784</v>
      </c>
    </row>
    <row r="110" spans="1:41" x14ac:dyDescent="0.25">
      <c r="A110" t="s">
        <v>1</v>
      </c>
      <c r="B110">
        <v>2</v>
      </c>
      <c r="C110">
        <v>100</v>
      </c>
      <c r="D110">
        <f t="shared" si="30"/>
        <v>744</v>
      </c>
      <c r="E110">
        <f t="shared" si="30"/>
        <v>744</v>
      </c>
      <c r="F110">
        <f t="shared" si="30"/>
        <v>696</v>
      </c>
      <c r="G110">
        <f t="shared" si="30"/>
        <v>744</v>
      </c>
      <c r="H110">
        <f t="shared" si="30"/>
        <v>720</v>
      </c>
      <c r="I110">
        <f t="shared" si="30"/>
        <v>744</v>
      </c>
      <c r="J110">
        <f t="shared" si="24"/>
        <v>720</v>
      </c>
      <c r="K110">
        <f t="shared" si="24"/>
        <v>744</v>
      </c>
      <c r="L110">
        <f t="shared" si="24"/>
        <v>744</v>
      </c>
      <c r="M110">
        <f t="shared" si="24"/>
        <v>720</v>
      </c>
      <c r="N110">
        <f t="shared" si="27"/>
        <v>744</v>
      </c>
      <c r="O110">
        <f t="shared" si="27"/>
        <v>720</v>
      </c>
      <c r="P110">
        <f t="shared" si="27"/>
        <v>744</v>
      </c>
      <c r="Q110">
        <f t="shared" si="27"/>
        <v>744</v>
      </c>
      <c r="R110">
        <f t="shared" si="29"/>
        <v>672</v>
      </c>
      <c r="S110">
        <f t="shared" si="29"/>
        <v>744</v>
      </c>
      <c r="T110">
        <f t="shared" si="29"/>
        <v>720</v>
      </c>
      <c r="U110">
        <f t="shared" si="29"/>
        <v>744</v>
      </c>
      <c r="V110">
        <f t="shared" si="29"/>
        <v>720</v>
      </c>
      <c r="W110">
        <f t="shared" si="29"/>
        <v>744</v>
      </c>
      <c r="X110">
        <f t="shared" si="31"/>
        <v>744</v>
      </c>
      <c r="Y110">
        <f t="shared" si="31"/>
        <v>720</v>
      </c>
      <c r="Z110">
        <f t="shared" si="31"/>
        <v>744</v>
      </c>
      <c r="AA110">
        <f t="shared" si="31"/>
        <v>720</v>
      </c>
      <c r="AB110">
        <f t="shared" si="31"/>
        <v>744</v>
      </c>
      <c r="AC110">
        <f t="shared" si="31"/>
        <v>744</v>
      </c>
      <c r="AD110">
        <f t="shared" si="31"/>
        <v>672</v>
      </c>
      <c r="AE110">
        <f t="shared" si="31"/>
        <v>744</v>
      </c>
      <c r="AO110">
        <f t="shared" si="22"/>
        <v>8784</v>
      </c>
    </row>
    <row r="111" spans="1:41" x14ac:dyDescent="0.25">
      <c r="A111" t="s">
        <v>1</v>
      </c>
      <c r="B111">
        <v>2</v>
      </c>
      <c r="C111">
        <v>101</v>
      </c>
      <c r="D111">
        <f t="shared" si="30"/>
        <v>744</v>
      </c>
      <c r="E111">
        <f t="shared" si="30"/>
        <v>744</v>
      </c>
      <c r="F111">
        <f t="shared" si="30"/>
        <v>696</v>
      </c>
      <c r="G111">
        <f t="shared" si="30"/>
        <v>744</v>
      </c>
      <c r="H111">
        <f t="shared" si="30"/>
        <v>720</v>
      </c>
      <c r="I111">
        <f t="shared" si="30"/>
        <v>744</v>
      </c>
      <c r="J111">
        <f t="shared" si="24"/>
        <v>720</v>
      </c>
      <c r="K111">
        <f t="shared" si="24"/>
        <v>744</v>
      </c>
      <c r="L111">
        <f t="shared" si="24"/>
        <v>744</v>
      </c>
      <c r="M111">
        <f t="shared" si="24"/>
        <v>720</v>
      </c>
      <c r="N111">
        <f t="shared" si="27"/>
        <v>744</v>
      </c>
      <c r="O111">
        <f t="shared" si="27"/>
        <v>720</v>
      </c>
      <c r="P111">
        <f t="shared" si="27"/>
        <v>744</v>
      </c>
      <c r="Q111">
        <f t="shared" si="27"/>
        <v>744</v>
      </c>
      <c r="R111">
        <f t="shared" si="29"/>
        <v>672</v>
      </c>
      <c r="S111">
        <f t="shared" si="29"/>
        <v>744</v>
      </c>
      <c r="T111">
        <f t="shared" si="29"/>
        <v>720</v>
      </c>
      <c r="U111">
        <f t="shared" si="29"/>
        <v>744</v>
      </c>
      <c r="V111">
        <f t="shared" si="29"/>
        <v>720</v>
      </c>
      <c r="W111">
        <f t="shared" si="29"/>
        <v>744</v>
      </c>
      <c r="X111">
        <f t="shared" si="31"/>
        <v>744</v>
      </c>
      <c r="Y111">
        <f t="shared" si="31"/>
        <v>720</v>
      </c>
      <c r="Z111">
        <f t="shared" si="31"/>
        <v>744</v>
      </c>
      <c r="AA111">
        <f t="shared" si="31"/>
        <v>720</v>
      </c>
      <c r="AB111">
        <f t="shared" si="31"/>
        <v>744</v>
      </c>
      <c r="AC111">
        <f t="shared" si="31"/>
        <v>744</v>
      </c>
      <c r="AD111">
        <f t="shared" si="31"/>
        <v>672</v>
      </c>
      <c r="AE111">
        <f t="shared" si="31"/>
        <v>744</v>
      </c>
      <c r="AO111">
        <f t="shared" si="22"/>
        <v>8784</v>
      </c>
    </row>
    <row r="112" spans="1:41" x14ac:dyDescent="0.25">
      <c r="A112" t="s">
        <v>1</v>
      </c>
      <c r="B112">
        <v>2</v>
      </c>
      <c r="C112">
        <v>102</v>
      </c>
      <c r="D112">
        <f t="shared" si="30"/>
        <v>744</v>
      </c>
      <c r="E112">
        <f t="shared" si="30"/>
        <v>744</v>
      </c>
      <c r="F112">
        <f t="shared" si="30"/>
        <v>696</v>
      </c>
      <c r="G112">
        <f t="shared" si="30"/>
        <v>744</v>
      </c>
      <c r="H112">
        <f t="shared" si="30"/>
        <v>720</v>
      </c>
      <c r="I112">
        <f t="shared" si="30"/>
        <v>744</v>
      </c>
      <c r="J112">
        <f t="shared" si="24"/>
        <v>720</v>
      </c>
      <c r="K112">
        <f t="shared" si="24"/>
        <v>744</v>
      </c>
      <c r="L112">
        <f t="shared" si="24"/>
        <v>744</v>
      </c>
      <c r="M112">
        <f t="shared" si="24"/>
        <v>720</v>
      </c>
      <c r="N112">
        <f t="shared" si="27"/>
        <v>744</v>
      </c>
      <c r="O112">
        <f t="shared" si="27"/>
        <v>720</v>
      </c>
      <c r="P112">
        <f t="shared" si="27"/>
        <v>744</v>
      </c>
      <c r="Q112">
        <f t="shared" si="27"/>
        <v>744</v>
      </c>
      <c r="R112">
        <f t="shared" si="29"/>
        <v>672</v>
      </c>
      <c r="S112">
        <f t="shared" si="29"/>
        <v>744</v>
      </c>
      <c r="T112">
        <f t="shared" si="29"/>
        <v>720</v>
      </c>
      <c r="U112">
        <f t="shared" si="29"/>
        <v>744</v>
      </c>
      <c r="V112">
        <f t="shared" si="29"/>
        <v>720</v>
      </c>
      <c r="W112">
        <f t="shared" si="29"/>
        <v>744</v>
      </c>
      <c r="X112">
        <f t="shared" si="31"/>
        <v>744</v>
      </c>
      <c r="Y112">
        <f t="shared" si="31"/>
        <v>720</v>
      </c>
      <c r="Z112">
        <f t="shared" si="31"/>
        <v>744</v>
      </c>
      <c r="AA112">
        <f t="shared" si="31"/>
        <v>720</v>
      </c>
      <c r="AB112">
        <f t="shared" si="31"/>
        <v>744</v>
      </c>
      <c r="AC112">
        <f t="shared" si="31"/>
        <v>744</v>
      </c>
      <c r="AD112">
        <f t="shared" si="31"/>
        <v>672</v>
      </c>
      <c r="AE112">
        <f t="shared" si="31"/>
        <v>744</v>
      </c>
      <c r="AO112">
        <f t="shared" si="22"/>
        <v>8784</v>
      </c>
    </row>
    <row r="113" spans="1:41" x14ac:dyDescent="0.25">
      <c r="A113" t="s">
        <v>1</v>
      </c>
      <c r="B113">
        <v>2</v>
      </c>
      <c r="C113">
        <v>103</v>
      </c>
      <c r="D113">
        <f t="shared" si="30"/>
        <v>744</v>
      </c>
      <c r="E113">
        <f t="shared" si="30"/>
        <v>744</v>
      </c>
      <c r="F113">
        <f t="shared" si="30"/>
        <v>696</v>
      </c>
      <c r="G113">
        <f t="shared" si="30"/>
        <v>744</v>
      </c>
      <c r="H113">
        <f t="shared" si="30"/>
        <v>720</v>
      </c>
      <c r="I113">
        <f t="shared" si="30"/>
        <v>744</v>
      </c>
      <c r="J113">
        <f t="shared" si="24"/>
        <v>720</v>
      </c>
      <c r="K113">
        <f t="shared" si="24"/>
        <v>744</v>
      </c>
      <c r="L113">
        <f t="shared" si="24"/>
        <v>744</v>
      </c>
      <c r="M113">
        <f t="shared" si="24"/>
        <v>720</v>
      </c>
      <c r="N113">
        <f t="shared" si="27"/>
        <v>744</v>
      </c>
      <c r="O113">
        <f t="shared" si="27"/>
        <v>720</v>
      </c>
      <c r="P113">
        <f t="shared" si="27"/>
        <v>744</v>
      </c>
      <c r="Q113">
        <f t="shared" si="27"/>
        <v>744</v>
      </c>
      <c r="R113">
        <f t="shared" si="29"/>
        <v>672</v>
      </c>
      <c r="S113">
        <f t="shared" si="29"/>
        <v>744</v>
      </c>
      <c r="T113">
        <f t="shared" si="29"/>
        <v>720</v>
      </c>
      <c r="U113">
        <f t="shared" si="29"/>
        <v>744</v>
      </c>
      <c r="V113">
        <f t="shared" si="29"/>
        <v>720</v>
      </c>
      <c r="W113">
        <f t="shared" si="29"/>
        <v>744</v>
      </c>
      <c r="X113">
        <f t="shared" si="31"/>
        <v>744</v>
      </c>
      <c r="Y113">
        <f t="shared" si="31"/>
        <v>720</v>
      </c>
      <c r="Z113">
        <f t="shared" si="31"/>
        <v>744</v>
      </c>
      <c r="AA113">
        <f t="shared" si="31"/>
        <v>720</v>
      </c>
      <c r="AB113">
        <f t="shared" si="31"/>
        <v>744</v>
      </c>
      <c r="AC113">
        <f t="shared" si="31"/>
        <v>744</v>
      </c>
      <c r="AD113">
        <f t="shared" si="31"/>
        <v>672</v>
      </c>
      <c r="AE113">
        <f t="shared" si="31"/>
        <v>744</v>
      </c>
      <c r="AO113">
        <f t="shared" si="22"/>
        <v>8784</v>
      </c>
    </row>
    <row r="114" spans="1:41" x14ac:dyDescent="0.25">
      <c r="A114" t="s">
        <v>1</v>
      </c>
      <c r="B114">
        <v>2</v>
      </c>
      <c r="C114">
        <v>104</v>
      </c>
      <c r="D114">
        <f t="shared" si="30"/>
        <v>744</v>
      </c>
      <c r="E114">
        <f t="shared" si="30"/>
        <v>744</v>
      </c>
      <c r="F114">
        <f t="shared" si="30"/>
        <v>696</v>
      </c>
      <c r="G114">
        <f t="shared" si="30"/>
        <v>744</v>
      </c>
      <c r="H114">
        <f t="shared" si="30"/>
        <v>720</v>
      </c>
      <c r="I114">
        <f t="shared" si="30"/>
        <v>744</v>
      </c>
      <c r="J114">
        <f t="shared" si="24"/>
        <v>720</v>
      </c>
      <c r="K114">
        <f t="shared" si="24"/>
        <v>744</v>
      </c>
      <c r="L114">
        <f t="shared" si="24"/>
        <v>744</v>
      </c>
      <c r="M114">
        <f t="shared" si="24"/>
        <v>720</v>
      </c>
      <c r="N114">
        <f t="shared" si="27"/>
        <v>744</v>
      </c>
      <c r="O114">
        <f t="shared" si="27"/>
        <v>720</v>
      </c>
      <c r="P114">
        <f t="shared" si="27"/>
        <v>744</v>
      </c>
      <c r="Q114">
        <f t="shared" si="27"/>
        <v>744</v>
      </c>
      <c r="R114">
        <f t="shared" si="29"/>
        <v>672</v>
      </c>
      <c r="S114">
        <f t="shared" si="29"/>
        <v>744</v>
      </c>
      <c r="T114">
        <f t="shared" si="29"/>
        <v>720</v>
      </c>
      <c r="U114">
        <f t="shared" si="29"/>
        <v>744</v>
      </c>
      <c r="V114">
        <f t="shared" si="29"/>
        <v>720</v>
      </c>
      <c r="W114">
        <f t="shared" si="29"/>
        <v>744</v>
      </c>
      <c r="X114">
        <f t="shared" si="31"/>
        <v>744</v>
      </c>
      <c r="Y114">
        <f t="shared" si="31"/>
        <v>720</v>
      </c>
      <c r="Z114">
        <f t="shared" si="31"/>
        <v>744</v>
      </c>
      <c r="AA114">
        <f t="shared" si="31"/>
        <v>720</v>
      </c>
      <c r="AB114">
        <f t="shared" si="31"/>
        <v>744</v>
      </c>
      <c r="AC114">
        <f t="shared" si="31"/>
        <v>744</v>
      </c>
      <c r="AD114">
        <f t="shared" si="31"/>
        <v>672</v>
      </c>
      <c r="AE114">
        <f t="shared" si="31"/>
        <v>744</v>
      </c>
      <c r="AO114">
        <f t="shared" si="22"/>
        <v>8784</v>
      </c>
    </row>
    <row r="115" spans="1:41" x14ac:dyDescent="0.25">
      <c r="A115" t="s">
        <v>1</v>
      </c>
      <c r="B115">
        <v>2</v>
      </c>
      <c r="C115">
        <v>105</v>
      </c>
      <c r="D115">
        <f t="shared" si="30"/>
        <v>744</v>
      </c>
      <c r="E115">
        <f t="shared" si="30"/>
        <v>744</v>
      </c>
      <c r="F115">
        <f t="shared" si="30"/>
        <v>696</v>
      </c>
      <c r="G115">
        <f t="shared" si="30"/>
        <v>744</v>
      </c>
      <c r="H115">
        <f t="shared" si="30"/>
        <v>720</v>
      </c>
      <c r="I115">
        <f t="shared" si="30"/>
        <v>744</v>
      </c>
      <c r="J115">
        <f t="shared" si="24"/>
        <v>720</v>
      </c>
      <c r="K115">
        <f t="shared" si="24"/>
        <v>744</v>
      </c>
      <c r="L115">
        <f t="shared" si="24"/>
        <v>744</v>
      </c>
      <c r="M115">
        <f t="shared" si="24"/>
        <v>720</v>
      </c>
      <c r="N115">
        <f t="shared" si="27"/>
        <v>744</v>
      </c>
      <c r="O115">
        <f t="shared" si="27"/>
        <v>720</v>
      </c>
      <c r="P115">
        <f t="shared" si="27"/>
        <v>744</v>
      </c>
      <c r="Q115">
        <f t="shared" si="27"/>
        <v>744</v>
      </c>
      <c r="R115">
        <f t="shared" si="29"/>
        <v>672</v>
      </c>
      <c r="S115">
        <f t="shared" si="29"/>
        <v>744</v>
      </c>
      <c r="T115">
        <f t="shared" si="29"/>
        <v>720</v>
      </c>
      <c r="U115">
        <f t="shared" si="29"/>
        <v>744</v>
      </c>
      <c r="V115">
        <f t="shared" si="29"/>
        <v>720</v>
      </c>
      <c r="W115">
        <f t="shared" si="29"/>
        <v>744</v>
      </c>
      <c r="X115">
        <f t="shared" si="31"/>
        <v>744</v>
      </c>
      <c r="Y115">
        <f t="shared" si="31"/>
        <v>720</v>
      </c>
      <c r="Z115">
        <f t="shared" si="31"/>
        <v>744</v>
      </c>
      <c r="AA115">
        <f t="shared" si="31"/>
        <v>720</v>
      </c>
      <c r="AB115">
        <f t="shared" si="31"/>
        <v>744</v>
      </c>
      <c r="AC115">
        <f t="shared" si="31"/>
        <v>744</v>
      </c>
      <c r="AD115">
        <f t="shared" si="31"/>
        <v>672</v>
      </c>
      <c r="AE115">
        <f t="shared" si="31"/>
        <v>744</v>
      </c>
      <c r="AO115">
        <f t="shared" si="22"/>
        <v>8784</v>
      </c>
    </row>
    <row r="116" spans="1:41" x14ac:dyDescent="0.25">
      <c r="A116" t="s">
        <v>1</v>
      </c>
      <c r="B116">
        <v>2</v>
      </c>
      <c r="C116">
        <v>106</v>
      </c>
      <c r="D116">
        <f t="shared" si="30"/>
        <v>744</v>
      </c>
      <c r="E116">
        <f t="shared" si="30"/>
        <v>744</v>
      </c>
      <c r="F116">
        <f t="shared" si="30"/>
        <v>696</v>
      </c>
      <c r="G116">
        <f t="shared" si="30"/>
        <v>744</v>
      </c>
      <c r="H116">
        <f t="shared" si="30"/>
        <v>720</v>
      </c>
      <c r="I116">
        <f t="shared" si="30"/>
        <v>744</v>
      </c>
      <c r="J116">
        <f t="shared" si="24"/>
        <v>720</v>
      </c>
      <c r="K116">
        <f t="shared" si="24"/>
        <v>744</v>
      </c>
      <c r="L116">
        <f t="shared" si="24"/>
        <v>744</v>
      </c>
      <c r="M116">
        <f t="shared" si="24"/>
        <v>720</v>
      </c>
      <c r="N116">
        <f t="shared" si="27"/>
        <v>744</v>
      </c>
      <c r="O116">
        <f t="shared" si="27"/>
        <v>720</v>
      </c>
      <c r="P116">
        <f t="shared" si="27"/>
        <v>744</v>
      </c>
      <c r="Q116">
        <f t="shared" si="27"/>
        <v>744</v>
      </c>
      <c r="R116">
        <f t="shared" si="29"/>
        <v>672</v>
      </c>
      <c r="S116">
        <f t="shared" si="29"/>
        <v>744</v>
      </c>
      <c r="T116">
        <f t="shared" si="29"/>
        <v>720</v>
      </c>
      <c r="U116">
        <f t="shared" si="29"/>
        <v>744</v>
      </c>
      <c r="V116">
        <f t="shared" si="29"/>
        <v>720</v>
      </c>
      <c r="W116">
        <f t="shared" si="29"/>
        <v>744</v>
      </c>
      <c r="X116">
        <f t="shared" si="31"/>
        <v>744</v>
      </c>
      <c r="Y116">
        <f t="shared" si="31"/>
        <v>720</v>
      </c>
      <c r="Z116">
        <f t="shared" si="31"/>
        <v>744</v>
      </c>
      <c r="AA116">
        <f t="shared" si="31"/>
        <v>720</v>
      </c>
      <c r="AB116">
        <f t="shared" si="31"/>
        <v>744</v>
      </c>
      <c r="AC116">
        <f t="shared" si="31"/>
        <v>744</v>
      </c>
      <c r="AD116">
        <f t="shared" si="31"/>
        <v>672</v>
      </c>
      <c r="AE116">
        <f t="shared" si="31"/>
        <v>744</v>
      </c>
      <c r="AO116">
        <f t="shared" si="22"/>
        <v>8784</v>
      </c>
    </row>
    <row r="117" spans="1:41" x14ac:dyDescent="0.25">
      <c r="A117" t="s">
        <v>1</v>
      </c>
      <c r="B117">
        <v>2</v>
      </c>
      <c r="C117">
        <v>107</v>
      </c>
      <c r="D117">
        <f t="shared" si="30"/>
        <v>744</v>
      </c>
      <c r="E117">
        <f t="shared" si="30"/>
        <v>744</v>
      </c>
      <c r="F117">
        <f t="shared" si="30"/>
        <v>696</v>
      </c>
      <c r="G117">
        <f t="shared" si="30"/>
        <v>744</v>
      </c>
      <c r="H117">
        <f t="shared" si="30"/>
        <v>720</v>
      </c>
      <c r="I117">
        <f t="shared" si="30"/>
        <v>744</v>
      </c>
      <c r="J117">
        <f t="shared" si="24"/>
        <v>720</v>
      </c>
      <c r="K117">
        <f t="shared" si="24"/>
        <v>744</v>
      </c>
      <c r="L117">
        <f t="shared" si="24"/>
        <v>744</v>
      </c>
      <c r="M117">
        <f t="shared" si="24"/>
        <v>720</v>
      </c>
      <c r="N117">
        <f t="shared" si="27"/>
        <v>744</v>
      </c>
      <c r="O117">
        <f t="shared" si="27"/>
        <v>720</v>
      </c>
      <c r="P117">
        <f t="shared" si="27"/>
        <v>744</v>
      </c>
      <c r="Q117">
        <f t="shared" si="27"/>
        <v>744</v>
      </c>
      <c r="R117">
        <f t="shared" si="29"/>
        <v>672</v>
      </c>
      <c r="S117">
        <f t="shared" si="29"/>
        <v>744</v>
      </c>
      <c r="T117">
        <f t="shared" si="29"/>
        <v>720</v>
      </c>
      <c r="U117">
        <f t="shared" si="29"/>
        <v>744</v>
      </c>
      <c r="V117">
        <f t="shared" si="29"/>
        <v>720</v>
      </c>
      <c r="W117">
        <f t="shared" ref="W117:AC155" si="32">W$6*NoOfHrsPerDay</f>
        <v>744</v>
      </c>
      <c r="X117">
        <f t="shared" si="32"/>
        <v>744</v>
      </c>
      <c r="Y117">
        <f t="shared" si="32"/>
        <v>720</v>
      </c>
      <c r="Z117">
        <f t="shared" si="32"/>
        <v>744</v>
      </c>
      <c r="AA117">
        <f t="shared" si="32"/>
        <v>720</v>
      </c>
      <c r="AB117">
        <f t="shared" si="32"/>
        <v>744</v>
      </c>
      <c r="AC117">
        <f t="shared" si="32"/>
        <v>744</v>
      </c>
      <c r="AD117">
        <f t="shared" si="31"/>
        <v>672</v>
      </c>
      <c r="AE117">
        <f t="shared" si="31"/>
        <v>744</v>
      </c>
      <c r="AO117">
        <f t="shared" si="22"/>
        <v>8784</v>
      </c>
    </row>
    <row r="118" spans="1:41" x14ac:dyDescent="0.25">
      <c r="A118" t="s">
        <v>8</v>
      </c>
      <c r="B118">
        <v>1</v>
      </c>
      <c r="C118">
        <v>108</v>
      </c>
      <c r="D118">
        <f t="shared" si="30"/>
        <v>744</v>
      </c>
      <c r="E118">
        <f t="shared" si="30"/>
        <v>744</v>
      </c>
      <c r="F118">
        <f t="shared" si="30"/>
        <v>696</v>
      </c>
      <c r="G118">
        <f t="shared" si="30"/>
        <v>744</v>
      </c>
      <c r="H118">
        <f t="shared" si="30"/>
        <v>720</v>
      </c>
      <c r="I118">
        <f t="shared" si="30"/>
        <v>744</v>
      </c>
      <c r="J118">
        <f t="shared" si="24"/>
        <v>720</v>
      </c>
      <c r="K118">
        <f t="shared" si="24"/>
        <v>744</v>
      </c>
      <c r="L118">
        <f t="shared" si="24"/>
        <v>744</v>
      </c>
      <c r="M118">
        <f t="shared" si="24"/>
        <v>720</v>
      </c>
      <c r="N118">
        <f t="shared" si="27"/>
        <v>744</v>
      </c>
      <c r="O118">
        <f t="shared" si="27"/>
        <v>720</v>
      </c>
      <c r="P118">
        <f t="shared" si="27"/>
        <v>744</v>
      </c>
      <c r="Q118">
        <f t="shared" si="27"/>
        <v>744</v>
      </c>
      <c r="R118">
        <f t="shared" si="29"/>
        <v>672</v>
      </c>
      <c r="S118">
        <f t="shared" si="29"/>
        <v>744</v>
      </c>
      <c r="T118">
        <f t="shared" si="29"/>
        <v>720</v>
      </c>
      <c r="U118">
        <f t="shared" si="29"/>
        <v>744</v>
      </c>
      <c r="V118">
        <f t="shared" si="29"/>
        <v>720</v>
      </c>
      <c r="W118">
        <f t="shared" si="32"/>
        <v>744</v>
      </c>
      <c r="X118">
        <f t="shared" si="32"/>
        <v>744</v>
      </c>
      <c r="Y118">
        <f t="shared" si="32"/>
        <v>720</v>
      </c>
      <c r="Z118">
        <f t="shared" si="32"/>
        <v>744</v>
      </c>
      <c r="AA118">
        <f t="shared" si="32"/>
        <v>720</v>
      </c>
      <c r="AB118">
        <f t="shared" si="32"/>
        <v>744</v>
      </c>
      <c r="AC118">
        <f t="shared" si="32"/>
        <v>744</v>
      </c>
      <c r="AD118">
        <f t="shared" si="31"/>
        <v>672</v>
      </c>
      <c r="AE118">
        <f t="shared" si="31"/>
        <v>744</v>
      </c>
      <c r="AO118">
        <f t="shared" si="22"/>
        <v>8784</v>
      </c>
    </row>
    <row r="119" spans="1:41" x14ac:dyDescent="0.25">
      <c r="A119" t="s">
        <v>8</v>
      </c>
      <c r="B119">
        <v>1</v>
      </c>
      <c r="C119">
        <v>109</v>
      </c>
      <c r="D119">
        <f t="shared" si="30"/>
        <v>744</v>
      </c>
      <c r="E119">
        <f t="shared" si="30"/>
        <v>744</v>
      </c>
      <c r="F119">
        <f t="shared" si="30"/>
        <v>696</v>
      </c>
      <c r="G119">
        <f t="shared" si="30"/>
        <v>744</v>
      </c>
      <c r="H119">
        <f t="shared" si="30"/>
        <v>720</v>
      </c>
      <c r="I119">
        <f t="shared" si="30"/>
        <v>744</v>
      </c>
      <c r="J119">
        <f t="shared" si="24"/>
        <v>720</v>
      </c>
      <c r="K119">
        <f t="shared" si="24"/>
        <v>744</v>
      </c>
      <c r="L119">
        <f t="shared" si="24"/>
        <v>744</v>
      </c>
      <c r="M119">
        <f t="shared" si="24"/>
        <v>720</v>
      </c>
      <c r="N119">
        <f t="shared" si="27"/>
        <v>744</v>
      </c>
      <c r="O119">
        <f t="shared" si="27"/>
        <v>720</v>
      </c>
      <c r="P119">
        <f t="shared" si="27"/>
        <v>744</v>
      </c>
      <c r="Q119">
        <f t="shared" si="27"/>
        <v>744</v>
      </c>
      <c r="R119">
        <f t="shared" si="29"/>
        <v>672</v>
      </c>
      <c r="S119">
        <f t="shared" si="29"/>
        <v>744</v>
      </c>
      <c r="T119">
        <f t="shared" si="29"/>
        <v>720</v>
      </c>
      <c r="U119">
        <f t="shared" si="29"/>
        <v>744</v>
      </c>
      <c r="V119">
        <f t="shared" si="29"/>
        <v>720</v>
      </c>
      <c r="W119">
        <f t="shared" si="32"/>
        <v>744</v>
      </c>
      <c r="X119">
        <f t="shared" si="32"/>
        <v>744</v>
      </c>
      <c r="Y119">
        <f t="shared" si="32"/>
        <v>720</v>
      </c>
      <c r="Z119">
        <f t="shared" si="32"/>
        <v>744</v>
      </c>
      <c r="AA119">
        <f t="shared" si="32"/>
        <v>720</v>
      </c>
      <c r="AB119">
        <f t="shared" si="32"/>
        <v>744</v>
      </c>
      <c r="AC119">
        <f t="shared" si="32"/>
        <v>744</v>
      </c>
      <c r="AD119">
        <f t="shared" si="31"/>
        <v>672</v>
      </c>
      <c r="AE119">
        <f t="shared" si="31"/>
        <v>744</v>
      </c>
      <c r="AO119">
        <f t="shared" si="22"/>
        <v>8784</v>
      </c>
    </row>
    <row r="120" spans="1:41" x14ac:dyDescent="0.25">
      <c r="A120" t="s">
        <v>8</v>
      </c>
      <c r="B120">
        <v>1</v>
      </c>
      <c r="C120">
        <v>110</v>
      </c>
      <c r="D120">
        <f t="shared" si="30"/>
        <v>744</v>
      </c>
      <c r="E120">
        <f t="shared" si="30"/>
        <v>744</v>
      </c>
      <c r="F120">
        <f t="shared" si="30"/>
        <v>696</v>
      </c>
      <c r="G120">
        <f t="shared" si="30"/>
        <v>744</v>
      </c>
      <c r="H120">
        <f t="shared" si="30"/>
        <v>720</v>
      </c>
      <c r="I120">
        <f t="shared" si="30"/>
        <v>744</v>
      </c>
      <c r="J120">
        <f t="shared" si="24"/>
        <v>720</v>
      </c>
      <c r="K120">
        <f t="shared" si="24"/>
        <v>744</v>
      </c>
      <c r="L120">
        <f t="shared" si="24"/>
        <v>744</v>
      </c>
      <c r="M120">
        <f t="shared" si="24"/>
        <v>720</v>
      </c>
      <c r="N120">
        <f t="shared" si="27"/>
        <v>744</v>
      </c>
      <c r="O120">
        <f t="shared" si="27"/>
        <v>720</v>
      </c>
      <c r="P120">
        <f t="shared" si="27"/>
        <v>744</v>
      </c>
      <c r="Q120">
        <f t="shared" si="27"/>
        <v>744</v>
      </c>
      <c r="R120">
        <f t="shared" si="29"/>
        <v>672</v>
      </c>
      <c r="S120">
        <f t="shared" si="29"/>
        <v>744</v>
      </c>
      <c r="T120">
        <f t="shared" si="29"/>
        <v>720</v>
      </c>
      <c r="U120">
        <f t="shared" si="29"/>
        <v>744</v>
      </c>
      <c r="V120">
        <f t="shared" si="29"/>
        <v>720</v>
      </c>
      <c r="W120">
        <f t="shared" si="32"/>
        <v>744</v>
      </c>
      <c r="X120">
        <f t="shared" si="32"/>
        <v>744</v>
      </c>
      <c r="Y120">
        <f t="shared" si="32"/>
        <v>720</v>
      </c>
      <c r="Z120">
        <f t="shared" si="32"/>
        <v>744</v>
      </c>
      <c r="AA120">
        <f t="shared" si="32"/>
        <v>720</v>
      </c>
      <c r="AB120">
        <f t="shared" si="32"/>
        <v>744</v>
      </c>
      <c r="AC120">
        <f t="shared" si="32"/>
        <v>744</v>
      </c>
      <c r="AD120">
        <f t="shared" si="31"/>
        <v>672</v>
      </c>
      <c r="AE120">
        <f t="shared" si="31"/>
        <v>744</v>
      </c>
      <c r="AO120">
        <f t="shared" si="22"/>
        <v>8784</v>
      </c>
    </row>
    <row r="121" spans="1:41" x14ac:dyDescent="0.25">
      <c r="A121" t="s">
        <v>8</v>
      </c>
      <c r="B121">
        <v>1</v>
      </c>
      <c r="C121">
        <v>111</v>
      </c>
      <c r="D121">
        <f t="shared" si="30"/>
        <v>744</v>
      </c>
      <c r="E121">
        <f t="shared" si="30"/>
        <v>744</v>
      </c>
      <c r="F121">
        <f t="shared" si="30"/>
        <v>696</v>
      </c>
      <c r="G121">
        <f t="shared" si="30"/>
        <v>744</v>
      </c>
      <c r="H121">
        <f t="shared" si="30"/>
        <v>720</v>
      </c>
      <c r="I121">
        <f t="shared" si="30"/>
        <v>744</v>
      </c>
      <c r="J121">
        <f t="shared" si="24"/>
        <v>720</v>
      </c>
      <c r="K121">
        <f t="shared" si="24"/>
        <v>744</v>
      </c>
      <c r="L121">
        <f t="shared" si="24"/>
        <v>744</v>
      </c>
      <c r="M121">
        <f t="shared" si="24"/>
        <v>720</v>
      </c>
      <c r="N121">
        <f t="shared" si="27"/>
        <v>744</v>
      </c>
      <c r="O121">
        <f t="shared" si="27"/>
        <v>720</v>
      </c>
      <c r="P121">
        <f t="shared" si="27"/>
        <v>744</v>
      </c>
      <c r="Q121">
        <f t="shared" si="27"/>
        <v>744</v>
      </c>
      <c r="R121">
        <f t="shared" si="29"/>
        <v>672</v>
      </c>
      <c r="S121">
        <f t="shared" si="29"/>
        <v>744</v>
      </c>
      <c r="T121">
        <f t="shared" si="29"/>
        <v>720</v>
      </c>
      <c r="U121">
        <f t="shared" si="29"/>
        <v>744</v>
      </c>
      <c r="V121">
        <f t="shared" si="29"/>
        <v>720</v>
      </c>
      <c r="W121">
        <f t="shared" si="32"/>
        <v>744</v>
      </c>
      <c r="X121">
        <f t="shared" si="32"/>
        <v>744</v>
      </c>
      <c r="Y121">
        <f t="shared" si="32"/>
        <v>720</v>
      </c>
      <c r="Z121">
        <f t="shared" si="32"/>
        <v>744</v>
      </c>
      <c r="AA121">
        <f t="shared" si="32"/>
        <v>720</v>
      </c>
      <c r="AB121">
        <f t="shared" si="32"/>
        <v>744</v>
      </c>
      <c r="AC121">
        <f t="shared" si="32"/>
        <v>744</v>
      </c>
      <c r="AD121">
        <f t="shared" si="31"/>
        <v>672</v>
      </c>
      <c r="AE121">
        <f t="shared" si="31"/>
        <v>744</v>
      </c>
      <c r="AO121">
        <f t="shared" si="22"/>
        <v>8784</v>
      </c>
    </row>
    <row r="122" spans="1:41" x14ac:dyDescent="0.25">
      <c r="A122" t="s">
        <v>8</v>
      </c>
      <c r="B122">
        <v>1</v>
      </c>
      <c r="C122">
        <v>112</v>
      </c>
      <c r="D122">
        <f t="shared" si="30"/>
        <v>744</v>
      </c>
      <c r="E122">
        <f t="shared" si="30"/>
        <v>744</v>
      </c>
      <c r="F122">
        <f t="shared" si="30"/>
        <v>696</v>
      </c>
      <c r="G122">
        <f t="shared" si="30"/>
        <v>744</v>
      </c>
      <c r="H122">
        <f t="shared" si="30"/>
        <v>720</v>
      </c>
      <c r="I122">
        <f t="shared" si="30"/>
        <v>744</v>
      </c>
      <c r="J122">
        <f t="shared" si="24"/>
        <v>720</v>
      </c>
      <c r="K122">
        <f t="shared" si="24"/>
        <v>744</v>
      </c>
      <c r="L122">
        <f t="shared" si="24"/>
        <v>744</v>
      </c>
      <c r="M122">
        <f t="shared" si="24"/>
        <v>720</v>
      </c>
      <c r="N122">
        <f t="shared" si="27"/>
        <v>744</v>
      </c>
      <c r="O122">
        <f t="shared" si="27"/>
        <v>720</v>
      </c>
      <c r="P122">
        <f t="shared" si="27"/>
        <v>744</v>
      </c>
      <c r="Q122">
        <f t="shared" si="27"/>
        <v>744</v>
      </c>
      <c r="R122">
        <f t="shared" si="29"/>
        <v>672</v>
      </c>
      <c r="S122">
        <f t="shared" si="29"/>
        <v>744</v>
      </c>
      <c r="T122">
        <f t="shared" si="29"/>
        <v>720</v>
      </c>
      <c r="U122">
        <f t="shared" si="29"/>
        <v>744</v>
      </c>
      <c r="V122">
        <f t="shared" si="29"/>
        <v>720</v>
      </c>
      <c r="W122">
        <f t="shared" si="32"/>
        <v>744</v>
      </c>
      <c r="X122">
        <f t="shared" si="32"/>
        <v>744</v>
      </c>
      <c r="Y122">
        <f t="shared" si="32"/>
        <v>720</v>
      </c>
      <c r="Z122">
        <f t="shared" si="32"/>
        <v>744</v>
      </c>
      <c r="AA122">
        <f t="shared" si="32"/>
        <v>720</v>
      </c>
      <c r="AB122">
        <f t="shared" si="32"/>
        <v>744</v>
      </c>
      <c r="AC122">
        <f t="shared" si="32"/>
        <v>744</v>
      </c>
      <c r="AD122">
        <f t="shared" si="31"/>
        <v>672</v>
      </c>
      <c r="AE122">
        <f t="shared" si="31"/>
        <v>744</v>
      </c>
      <c r="AO122">
        <f t="shared" si="22"/>
        <v>8784</v>
      </c>
    </row>
    <row r="123" spans="1:41" x14ac:dyDescent="0.25">
      <c r="A123" t="s">
        <v>8</v>
      </c>
      <c r="B123">
        <v>1</v>
      </c>
      <c r="C123">
        <v>113</v>
      </c>
      <c r="D123">
        <f t="shared" si="30"/>
        <v>744</v>
      </c>
      <c r="E123">
        <f t="shared" si="30"/>
        <v>744</v>
      </c>
      <c r="F123">
        <f t="shared" si="30"/>
        <v>696</v>
      </c>
      <c r="G123">
        <f t="shared" si="30"/>
        <v>744</v>
      </c>
      <c r="H123">
        <f t="shared" si="30"/>
        <v>720</v>
      </c>
      <c r="I123">
        <f t="shared" si="30"/>
        <v>744</v>
      </c>
      <c r="J123">
        <f t="shared" si="24"/>
        <v>720</v>
      </c>
      <c r="K123">
        <f t="shared" si="24"/>
        <v>744</v>
      </c>
      <c r="L123">
        <f t="shared" si="24"/>
        <v>744</v>
      </c>
      <c r="M123">
        <f t="shared" si="24"/>
        <v>720</v>
      </c>
      <c r="N123">
        <f t="shared" si="27"/>
        <v>744</v>
      </c>
      <c r="O123">
        <f t="shared" si="27"/>
        <v>720</v>
      </c>
      <c r="P123">
        <f t="shared" si="27"/>
        <v>744</v>
      </c>
      <c r="Q123">
        <f t="shared" si="27"/>
        <v>744</v>
      </c>
      <c r="R123">
        <f t="shared" si="29"/>
        <v>672</v>
      </c>
      <c r="S123">
        <f t="shared" si="29"/>
        <v>744</v>
      </c>
      <c r="T123">
        <f t="shared" si="29"/>
        <v>720</v>
      </c>
      <c r="U123">
        <f t="shared" si="29"/>
        <v>744</v>
      </c>
      <c r="V123">
        <f t="shared" si="29"/>
        <v>720</v>
      </c>
      <c r="W123">
        <f t="shared" si="32"/>
        <v>744</v>
      </c>
      <c r="X123">
        <f t="shared" si="32"/>
        <v>744</v>
      </c>
      <c r="Y123">
        <f t="shared" si="32"/>
        <v>720</v>
      </c>
      <c r="Z123">
        <f t="shared" si="32"/>
        <v>744</v>
      </c>
      <c r="AA123">
        <f t="shared" si="32"/>
        <v>720</v>
      </c>
      <c r="AB123">
        <f t="shared" si="32"/>
        <v>744</v>
      </c>
      <c r="AC123">
        <f t="shared" si="32"/>
        <v>744</v>
      </c>
      <c r="AD123">
        <f t="shared" si="31"/>
        <v>672</v>
      </c>
      <c r="AE123">
        <f t="shared" si="31"/>
        <v>744</v>
      </c>
      <c r="AO123">
        <f t="shared" si="22"/>
        <v>8784</v>
      </c>
    </row>
    <row r="124" spans="1:41" x14ac:dyDescent="0.25">
      <c r="A124" t="s">
        <v>8</v>
      </c>
      <c r="B124">
        <v>1</v>
      </c>
      <c r="C124">
        <v>114</v>
      </c>
      <c r="D124">
        <f t="shared" si="30"/>
        <v>744</v>
      </c>
      <c r="E124">
        <f t="shared" si="30"/>
        <v>744</v>
      </c>
      <c r="F124">
        <f t="shared" si="30"/>
        <v>696</v>
      </c>
      <c r="G124">
        <f t="shared" si="30"/>
        <v>744</v>
      </c>
      <c r="H124">
        <f t="shared" si="30"/>
        <v>720</v>
      </c>
      <c r="I124">
        <f t="shared" si="30"/>
        <v>744</v>
      </c>
      <c r="J124">
        <f t="shared" si="24"/>
        <v>720</v>
      </c>
      <c r="K124">
        <f t="shared" si="24"/>
        <v>744</v>
      </c>
      <c r="L124">
        <f t="shared" si="24"/>
        <v>744</v>
      </c>
      <c r="M124">
        <f t="shared" si="24"/>
        <v>720</v>
      </c>
      <c r="N124">
        <f t="shared" si="27"/>
        <v>744</v>
      </c>
      <c r="O124">
        <f t="shared" si="27"/>
        <v>720</v>
      </c>
      <c r="P124">
        <f t="shared" si="27"/>
        <v>744</v>
      </c>
      <c r="Q124">
        <f t="shared" si="27"/>
        <v>744</v>
      </c>
      <c r="R124">
        <f t="shared" si="29"/>
        <v>672</v>
      </c>
      <c r="S124">
        <f t="shared" si="29"/>
        <v>744</v>
      </c>
      <c r="T124">
        <f t="shared" si="29"/>
        <v>720</v>
      </c>
      <c r="U124">
        <f t="shared" si="29"/>
        <v>744</v>
      </c>
      <c r="V124">
        <f t="shared" si="29"/>
        <v>720</v>
      </c>
      <c r="W124">
        <f t="shared" si="32"/>
        <v>744</v>
      </c>
      <c r="X124">
        <f t="shared" si="32"/>
        <v>744</v>
      </c>
      <c r="Y124">
        <f t="shared" si="32"/>
        <v>720</v>
      </c>
      <c r="Z124">
        <f t="shared" si="32"/>
        <v>744</v>
      </c>
      <c r="AA124">
        <f t="shared" si="32"/>
        <v>720</v>
      </c>
      <c r="AB124">
        <f t="shared" si="32"/>
        <v>744</v>
      </c>
      <c r="AC124">
        <f t="shared" si="32"/>
        <v>744</v>
      </c>
      <c r="AD124">
        <f t="shared" si="31"/>
        <v>672</v>
      </c>
      <c r="AE124">
        <f t="shared" si="31"/>
        <v>744</v>
      </c>
      <c r="AO124">
        <f t="shared" si="22"/>
        <v>8784</v>
      </c>
    </row>
    <row r="125" spans="1:41" x14ac:dyDescent="0.25">
      <c r="A125" t="s">
        <v>8</v>
      </c>
      <c r="B125">
        <v>1</v>
      </c>
      <c r="C125">
        <v>115</v>
      </c>
      <c r="D125">
        <f t="shared" si="30"/>
        <v>744</v>
      </c>
      <c r="E125">
        <f t="shared" si="30"/>
        <v>744</v>
      </c>
      <c r="F125">
        <f t="shared" si="30"/>
        <v>696</v>
      </c>
      <c r="G125">
        <f t="shared" si="30"/>
        <v>744</v>
      </c>
      <c r="H125">
        <f t="shared" si="30"/>
        <v>720</v>
      </c>
      <c r="I125">
        <f t="shared" si="30"/>
        <v>744</v>
      </c>
      <c r="J125">
        <f t="shared" si="24"/>
        <v>720</v>
      </c>
      <c r="K125">
        <f t="shared" si="24"/>
        <v>744</v>
      </c>
      <c r="L125">
        <f t="shared" si="24"/>
        <v>744</v>
      </c>
      <c r="M125">
        <f t="shared" si="24"/>
        <v>720</v>
      </c>
      <c r="N125">
        <f t="shared" si="27"/>
        <v>744</v>
      </c>
      <c r="O125">
        <f t="shared" si="27"/>
        <v>720</v>
      </c>
      <c r="P125">
        <f t="shared" si="27"/>
        <v>744</v>
      </c>
      <c r="Q125">
        <f t="shared" si="27"/>
        <v>744</v>
      </c>
      <c r="R125">
        <f t="shared" si="29"/>
        <v>672</v>
      </c>
      <c r="S125">
        <f t="shared" si="29"/>
        <v>744</v>
      </c>
      <c r="T125">
        <f t="shared" si="29"/>
        <v>720</v>
      </c>
      <c r="U125">
        <f t="shared" si="29"/>
        <v>744</v>
      </c>
      <c r="V125">
        <f t="shared" si="29"/>
        <v>720</v>
      </c>
      <c r="W125">
        <f t="shared" si="32"/>
        <v>744</v>
      </c>
      <c r="X125">
        <f t="shared" si="32"/>
        <v>744</v>
      </c>
      <c r="Y125">
        <f t="shared" si="32"/>
        <v>720</v>
      </c>
      <c r="Z125">
        <f t="shared" si="32"/>
        <v>744</v>
      </c>
      <c r="AA125">
        <f t="shared" si="32"/>
        <v>720</v>
      </c>
      <c r="AB125">
        <f t="shared" si="32"/>
        <v>744</v>
      </c>
      <c r="AC125">
        <f t="shared" si="32"/>
        <v>744</v>
      </c>
      <c r="AD125">
        <f t="shared" ref="AD125:AE188" si="33">AD$6*NoOfHrsPerDay</f>
        <v>672</v>
      </c>
      <c r="AE125">
        <f t="shared" si="33"/>
        <v>744</v>
      </c>
      <c r="AO125">
        <f t="shared" si="22"/>
        <v>8784</v>
      </c>
    </row>
    <row r="126" spans="1:41" x14ac:dyDescent="0.25">
      <c r="A126" t="s">
        <v>8</v>
      </c>
      <c r="B126">
        <v>1</v>
      </c>
      <c r="C126">
        <v>116</v>
      </c>
      <c r="D126">
        <f t="shared" si="30"/>
        <v>744</v>
      </c>
      <c r="E126">
        <f t="shared" si="30"/>
        <v>744</v>
      </c>
      <c r="F126">
        <f t="shared" si="30"/>
        <v>696</v>
      </c>
      <c r="G126">
        <f t="shared" si="30"/>
        <v>744</v>
      </c>
      <c r="H126">
        <f t="shared" si="30"/>
        <v>720</v>
      </c>
      <c r="I126">
        <f t="shared" si="30"/>
        <v>744</v>
      </c>
      <c r="J126">
        <f t="shared" si="24"/>
        <v>720</v>
      </c>
      <c r="K126">
        <f t="shared" si="24"/>
        <v>744</v>
      </c>
      <c r="L126">
        <f t="shared" si="24"/>
        <v>744</v>
      </c>
      <c r="M126">
        <f t="shared" si="24"/>
        <v>720</v>
      </c>
      <c r="N126">
        <f t="shared" si="27"/>
        <v>744</v>
      </c>
      <c r="O126">
        <f t="shared" si="27"/>
        <v>720</v>
      </c>
      <c r="P126">
        <f t="shared" si="27"/>
        <v>744</v>
      </c>
      <c r="Q126">
        <f t="shared" si="27"/>
        <v>744</v>
      </c>
      <c r="R126">
        <f t="shared" si="29"/>
        <v>672</v>
      </c>
      <c r="S126">
        <f t="shared" si="29"/>
        <v>744</v>
      </c>
      <c r="T126">
        <f t="shared" si="29"/>
        <v>720</v>
      </c>
      <c r="U126">
        <f t="shared" si="29"/>
        <v>744</v>
      </c>
      <c r="V126">
        <f t="shared" si="29"/>
        <v>720</v>
      </c>
      <c r="W126">
        <f t="shared" si="32"/>
        <v>744</v>
      </c>
      <c r="X126">
        <f t="shared" si="32"/>
        <v>744</v>
      </c>
      <c r="Y126">
        <f t="shared" si="32"/>
        <v>720</v>
      </c>
      <c r="Z126">
        <f t="shared" si="32"/>
        <v>744</v>
      </c>
      <c r="AA126">
        <f t="shared" si="32"/>
        <v>720</v>
      </c>
      <c r="AB126">
        <f t="shared" si="32"/>
        <v>744</v>
      </c>
      <c r="AC126">
        <f t="shared" si="32"/>
        <v>744</v>
      </c>
      <c r="AD126">
        <f t="shared" si="33"/>
        <v>672</v>
      </c>
      <c r="AE126">
        <f t="shared" si="33"/>
        <v>744</v>
      </c>
      <c r="AO126">
        <f t="shared" si="22"/>
        <v>8784</v>
      </c>
    </row>
    <row r="127" spans="1:41" x14ac:dyDescent="0.25">
      <c r="A127" t="s">
        <v>8</v>
      </c>
      <c r="B127">
        <v>1</v>
      </c>
      <c r="C127">
        <v>117</v>
      </c>
      <c r="D127">
        <f t="shared" si="30"/>
        <v>744</v>
      </c>
      <c r="E127">
        <f t="shared" si="30"/>
        <v>744</v>
      </c>
      <c r="F127">
        <f t="shared" si="30"/>
        <v>696</v>
      </c>
      <c r="G127">
        <f t="shared" si="30"/>
        <v>744</v>
      </c>
      <c r="H127">
        <f t="shared" si="30"/>
        <v>720</v>
      </c>
      <c r="I127">
        <f t="shared" si="30"/>
        <v>744</v>
      </c>
      <c r="J127">
        <f t="shared" si="24"/>
        <v>720</v>
      </c>
      <c r="K127">
        <f t="shared" si="24"/>
        <v>744</v>
      </c>
      <c r="L127">
        <f t="shared" si="24"/>
        <v>744</v>
      </c>
      <c r="M127">
        <f t="shared" si="24"/>
        <v>720</v>
      </c>
      <c r="N127">
        <f t="shared" si="27"/>
        <v>744</v>
      </c>
      <c r="O127">
        <f t="shared" si="27"/>
        <v>720</v>
      </c>
      <c r="P127">
        <f t="shared" si="27"/>
        <v>744</v>
      </c>
      <c r="Q127">
        <f t="shared" si="27"/>
        <v>744</v>
      </c>
      <c r="R127">
        <f t="shared" si="29"/>
        <v>672</v>
      </c>
      <c r="S127">
        <f t="shared" si="29"/>
        <v>744</v>
      </c>
      <c r="T127">
        <f t="shared" si="29"/>
        <v>720</v>
      </c>
      <c r="U127">
        <f t="shared" si="29"/>
        <v>744</v>
      </c>
      <c r="V127">
        <f t="shared" si="29"/>
        <v>720</v>
      </c>
      <c r="W127">
        <f t="shared" si="32"/>
        <v>744</v>
      </c>
      <c r="X127">
        <f t="shared" si="32"/>
        <v>744</v>
      </c>
      <c r="Y127">
        <f t="shared" si="32"/>
        <v>720</v>
      </c>
      <c r="Z127">
        <f t="shared" si="32"/>
        <v>744</v>
      </c>
      <c r="AA127">
        <f t="shared" si="32"/>
        <v>720</v>
      </c>
      <c r="AB127">
        <f t="shared" si="32"/>
        <v>744</v>
      </c>
      <c r="AC127">
        <f t="shared" si="32"/>
        <v>744</v>
      </c>
      <c r="AD127">
        <f t="shared" si="33"/>
        <v>672</v>
      </c>
      <c r="AE127">
        <f t="shared" si="33"/>
        <v>744</v>
      </c>
      <c r="AO127">
        <f t="shared" si="22"/>
        <v>8784</v>
      </c>
    </row>
    <row r="128" spans="1:41" x14ac:dyDescent="0.25">
      <c r="A128" t="s">
        <v>8</v>
      </c>
      <c r="B128">
        <v>1</v>
      </c>
      <c r="C128">
        <v>118</v>
      </c>
      <c r="D128">
        <f t="shared" si="30"/>
        <v>744</v>
      </c>
      <c r="E128">
        <f t="shared" si="30"/>
        <v>744</v>
      </c>
      <c r="F128">
        <f t="shared" si="30"/>
        <v>696</v>
      </c>
      <c r="G128">
        <f t="shared" si="30"/>
        <v>744</v>
      </c>
      <c r="H128">
        <f t="shared" si="30"/>
        <v>720</v>
      </c>
      <c r="I128">
        <f t="shared" si="30"/>
        <v>744</v>
      </c>
      <c r="J128">
        <f t="shared" si="24"/>
        <v>720</v>
      </c>
      <c r="K128">
        <f t="shared" si="24"/>
        <v>744</v>
      </c>
      <c r="L128">
        <f t="shared" si="24"/>
        <v>744</v>
      </c>
      <c r="M128">
        <f t="shared" si="24"/>
        <v>720</v>
      </c>
      <c r="N128">
        <f t="shared" si="27"/>
        <v>744</v>
      </c>
      <c r="O128">
        <f t="shared" si="27"/>
        <v>720</v>
      </c>
      <c r="P128">
        <f t="shared" si="27"/>
        <v>744</v>
      </c>
      <c r="Q128">
        <f t="shared" si="27"/>
        <v>744</v>
      </c>
      <c r="R128">
        <f t="shared" si="29"/>
        <v>672</v>
      </c>
      <c r="S128">
        <f t="shared" si="29"/>
        <v>744</v>
      </c>
      <c r="T128">
        <f t="shared" si="29"/>
        <v>720</v>
      </c>
      <c r="U128">
        <f t="shared" si="29"/>
        <v>744</v>
      </c>
      <c r="V128">
        <f t="shared" si="29"/>
        <v>720</v>
      </c>
      <c r="W128">
        <f t="shared" si="32"/>
        <v>744</v>
      </c>
      <c r="X128">
        <f t="shared" si="32"/>
        <v>744</v>
      </c>
      <c r="Y128">
        <f t="shared" si="32"/>
        <v>720</v>
      </c>
      <c r="Z128">
        <f t="shared" si="32"/>
        <v>744</v>
      </c>
      <c r="AA128">
        <f t="shared" si="32"/>
        <v>720</v>
      </c>
      <c r="AB128">
        <f t="shared" si="32"/>
        <v>744</v>
      </c>
      <c r="AC128">
        <f t="shared" si="32"/>
        <v>744</v>
      </c>
      <c r="AD128">
        <f t="shared" si="33"/>
        <v>672</v>
      </c>
      <c r="AE128">
        <f t="shared" si="33"/>
        <v>744</v>
      </c>
      <c r="AO128">
        <f t="shared" si="22"/>
        <v>8784</v>
      </c>
    </row>
    <row r="129" spans="1:41" x14ac:dyDescent="0.25">
      <c r="A129" t="s">
        <v>8</v>
      </c>
      <c r="B129">
        <v>1</v>
      </c>
      <c r="C129">
        <v>119</v>
      </c>
      <c r="D129">
        <f t="shared" si="30"/>
        <v>744</v>
      </c>
      <c r="E129">
        <f t="shared" si="30"/>
        <v>744</v>
      </c>
      <c r="F129">
        <f t="shared" si="30"/>
        <v>696</v>
      </c>
      <c r="G129">
        <f t="shared" si="30"/>
        <v>744</v>
      </c>
      <c r="H129">
        <f t="shared" si="30"/>
        <v>720</v>
      </c>
      <c r="I129">
        <f t="shared" si="30"/>
        <v>744</v>
      </c>
      <c r="J129">
        <f t="shared" si="24"/>
        <v>720</v>
      </c>
      <c r="K129">
        <f t="shared" si="24"/>
        <v>744</v>
      </c>
      <c r="L129">
        <f t="shared" si="24"/>
        <v>744</v>
      </c>
      <c r="M129">
        <f t="shared" si="24"/>
        <v>720</v>
      </c>
      <c r="N129">
        <f t="shared" si="27"/>
        <v>744</v>
      </c>
      <c r="O129">
        <f t="shared" si="27"/>
        <v>720</v>
      </c>
      <c r="P129">
        <f t="shared" si="27"/>
        <v>744</v>
      </c>
      <c r="Q129">
        <f t="shared" si="27"/>
        <v>744</v>
      </c>
      <c r="R129">
        <f t="shared" si="29"/>
        <v>672</v>
      </c>
      <c r="S129">
        <f t="shared" si="29"/>
        <v>744</v>
      </c>
      <c r="T129">
        <f t="shared" si="29"/>
        <v>720</v>
      </c>
      <c r="U129">
        <f t="shared" si="29"/>
        <v>744</v>
      </c>
      <c r="V129">
        <f t="shared" si="29"/>
        <v>720</v>
      </c>
      <c r="W129">
        <f t="shared" si="32"/>
        <v>744</v>
      </c>
      <c r="X129">
        <f t="shared" si="32"/>
        <v>744</v>
      </c>
      <c r="Y129">
        <f t="shared" si="32"/>
        <v>720</v>
      </c>
      <c r="Z129">
        <f t="shared" si="32"/>
        <v>744</v>
      </c>
      <c r="AA129">
        <f t="shared" si="32"/>
        <v>720</v>
      </c>
      <c r="AB129">
        <f t="shared" si="32"/>
        <v>744</v>
      </c>
      <c r="AC129">
        <f t="shared" si="32"/>
        <v>744</v>
      </c>
      <c r="AD129">
        <f t="shared" si="33"/>
        <v>672</v>
      </c>
      <c r="AE129">
        <f t="shared" si="33"/>
        <v>744</v>
      </c>
      <c r="AO129">
        <f t="shared" si="22"/>
        <v>8784</v>
      </c>
    </row>
    <row r="130" spans="1:41" x14ac:dyDescent="0.25">
      <c r="A130" t="s">
        <v>8</v>
      </c>
      <c r="B130">
        <v>1</v>
      </c>
      <c r="C130">
        <v>120</v>
      </c>
      <c r="D130">
        <f t="shared" si="30"/>
        <v>744</v>
      </c>
      <c r="E130">
        <f t="shared" si="30"/>
        <v>744</v>
      </c>
      <c r="F130">
        <f t="shared" si="30"/>
        <v>696</v>
      </c>
      <c r="G130">
        <f t="shared" si="30"/>
        <v>744</v>
      </c>
      <c r="H130">
        <f t="shared" si="30"/>
        <v>720</v>
      </c>
      <c r="I130">
        <f t="shared" si="30"/>
        <v>744</v>
      </c>
      <c r="J130">
        <f t="shared" si="24"/>
        <v>720</v>
      </c>
      <c r="K130">
        <f t="shared" si="24"/>
        <v>744</v>
      </c>
      <c r="L130">
        <f t="shared" si="24"/>
        <v>744</v>
      </c>
      <c r="M130">
        <f t="shared" si="24"/>
        <v>720</v>
      </c>
      <c r="N130">
        <f t="shared" si="27"/>
        <v>744</v>
      </c>
      <c r="O130">
        <f t="shared" si="27"/>
        <v>720</v>
      </c>
      <c r="P130">
        <f t="shared" si="27"/>
        <v>744</v>
      </c>
      <c r="Q130">
        <f t="shared" si="27"/>
        <v>744</v>
      </c>
      <c r="R130">
        <f t="shared" si="29"/>
        <v>672</v>
      </c>
      <c r="S130">
        <f t="shared" si="29"/>
        <v>744</v>
      </c>
      <c r="T130">
        <f t="shared" si="29"/>
        <v>720</v>
      </c>
      <c r="U130">
        <f t="shared" si="29"/>
        <v>744</v>
      </c>
      <c r="V130">
        <f t="shared" si="29"/>
        <v>720</v>
      </c>
      <c r="W130">
        <f t="shared" si="32"/>
        <v>744</v>
      </c>
      <c r="X130">
        <f t="shared" si="32"/>
        <v>744</v>
      </c>
      <c r="Y130">
        <f t="shared" si="32"/>
        <v>720</v>
      </c>
      <c r="Z130">
        <f t="shared" si="32"/>
        <v>744</v>
      </c>
      <c r="AA130">
        <f t="shared" si="32"/>
        <v>720</v>
      </c>
      <c r="AB130">
        <f t="shared" si="32"/>
        <v>744</v>
      </c>
      <c r="AC130">
        <f t="shared" si="32"/>
        <v>744</v>
      </c>
      <c r="AD130">
        <f t="shared" si="33"/>
        <v>672</v>
      </c>
      <c r="AE130">
        <f t="shared" si="33"/>
        <v>744</v>
      </c>
      <c r="AO130">
        <f t="shared" si="22"/>
        <v>8784</v>
      </c>
    </row>
    <row r="131" spans="1:41" x14ac:dyDescent="0.25">
      <c r="A131" t="s">
        <v>8</v>
      </c>
      <c r="B131">
        <v>1</v>
      </c>
      <c r="C131">
        <v>121</v>
      </c>
      <c r="D131">
        <f t="shared" si="30"/>
        <v>744</v>
      </c>
      <c r="E131">
        <f t="shared" si="30"/>
        <v>744</v>
      </c>
      <c r="F131">
        <f t="shared" si="30"/>
        <v>696</v>
      </c>
      <c r="G131">
        <f t="shared" si="30"/>
        <v>744</v>
      </c>
      <c r="H131">
        <f t="shared" si="30"/>
        <v>720</v>
      </c>
      <c r="I131">
        <f t="shared" si="30"/>
        <v>744</v>
      </c>
      <c r="J131">
        <f t="shared" si="24"/>
        <v>720</v>
      </c>
      <c r="K131">
        <f t="shared" si="24"/>
        <v>744</v>
      </c>
      <c r="L131">
        <f t="shared" si="24"/>
        <v>744</v>
      </c>
      <c r="M131">
        <f t="shared" si="24"/>
        <v>720</v>
      </c>
      <c r="N131">
        <f t="shared" si="27"/>
        <v>744</v>
      </c>
      <c r="O131">
        <f t="shared" si="27"/>
        <v>720</v>
      </c>
      <c r="P131">
        <f t="shared" si="27"/>
        <v>744</v>
      </c>
      <c r="Q131">
        <f t="shared" si="27"/>
        <v>744</v>
      </c>
      <c r="R131">
        <f t="shared" si="29"/>
        <v>672</v>
      </c>
      <c r="S131">
        <f t="shared" si="29"/>
        <v>744</v>
      </c>
      <c r="T131">
        <f t="shared" si="29"/>
        <v>720</v>
      </c>
      <c r="U131">
        <f t="shared" si="29"/>
        <v>744</v>
      </c>
      <c r="V131">
        <f t="shared" si="29"/>
        <v>720</v>
      </c>
      <c r="W131">
        <f t="shared" si="32"/>
        <v>744</v>
      </c>
      <c r="X131">
        <f t="shared" si="32"/>
        <v>744</v>
      </c>
      <c r="Y131">
        <f t="shared" si="32"/>
        <v>720</v>
      </c>
      <c r="Z131">
        <f t="shared" si="32"/>
        <v>744</v>
      </c>
      <c r="AA131">
        <f t="shared" si="32"/>
        <v>720</v>
      </c>
      <c r="AB131">
        <f t="shared" si="32"/>
        <v>744</v>
      </c>
      <c r="AC131">
        <f t="shared" si="32"/>
        <v>744</v>
      </c>
      <c r="AD131">
        <f t="shared" si="33"/>
        <v>672</v>
      </c>
      <c r="AE131">
        <f t="shared" si="33"/>
        <v>744</v>
      </c>
      <c r="AO131">
        <f t="shared" si="22"/>
        <v>8784</v>
      </c>
    </row>
    <row r="132" spans="1:41" x14ac:dyDescent="0.25">
      <c r="A132" t="s">
        <v>8</v>
      </c>
      <c r="B132">
        <v>1</v>
      </c>
      <c r="C132">
        <v>122</v>
      </c>
      <c r="D132">
        <f t="shared" si="30"/>
        <v>744</v>
      </c>
      <c r="E132">
        <f t="shared" si="30"/>
        <v>744</v>
      </c>
      <c r="F132">
        <f t="shared" si="30"/>
        <v>696</v>
      </c>
      <c r="G132">
        <f t="shared" si="30"/>
        <v>744</v>
      </c>
      <c r="H132">
        <f t="shared" si="30"/>
        <v>720</v>
      </c>
      <c r="I132">
        <f t="shared" si="30"/>
        <v>744</v>
      </c>
      <c r="J132">
        <f t="shared" si="24"/>
        <v>720</v>
      </c>
      <c r="K132">
        <f t="shared" si="24"/>
        <v>744</v>
      </c>
      <c r="L132">
        <f t="shared" si="24"/>
        <v>744</v>
      </c>
      <c r="M132">
        <f t="shared" si="24"/>
        <v>720</v>
      </c>
      <c r="N132">
        <f t="shared" si="27"/>
        <v>744</v>
      </c>
      <c r="O132">
        <f t="shared" si="27"/>
        <v>720</v>
      </c>
      <c r="P132">
        <f t="shared" si="27"/>
        <v>744</v>
      </c>
      <c r="Q132">
        <f t="shared" si="27"/>
        <v>744</v>
      </c>
      <c r="R132">
        <f t="shared" si="29"/>
        <v>672</v>
      </c>
      <c r="S132">
        <f t="shared" si="29"/>
        <v>744</v>
      </c>
      <c r="T132">
        <f t="shared" si="29"/>
        <v>720</v>
      </c>
      <c r="U132">
        <f t="shared" si="29"/>
        <v>744</v>
      </c>
      <c r="V132">
        <f t="shared" si="29"/>
        <v>720</v>
      </c>
      <c r="W132">
        <f t="shared" si="32"/>
        <v>744</v>
      </c>
      <c r="X132">
        <f t="shared" si="32"/>
        <v>744</v>
      </c>
      <c r="Y132">
        <f t="shared" si="32"/>
        <v>720</v>
      </c>
      <c r="Z132">
        <f t="shared" si="32"/>
        <v>744</v>
      </c>
      <c r="AA132">
        <f t="shared" si="32"/>
        <v>720</v>
      </c>
      <c r="AB132">
        <f t="shared" si="32"/>
        <v>744</v>
      </c>
      <c r="AC132">
        <f t="shared" si="32"/>
        <v>744</v>
      </c>
      <c r="AD132">
        <f t="shared" si="33"/>
        <v>672</v>
      </c>
      <c r="AE132">
        <f t="shared" si="33"/>
        <v>744</v>
      </c>
      <c r="AO132">
        <f t="shared" si="22"/>
        <v>8784</v>
      </c>
    </row>
    <row r="133" spans="1:41" x14ac:dyDescent="0.25">
      <c r="A133" t="s">
        <v>8</v>
      </c>
      <c r="B133">
        <v>1</v>
      </c>
      <c r="C133">
        <v>123</v>
      </c>
      <c r="D133">
        <f t="shared" si="30"/>
        <v>744</v>
      </c>
      <c r="E133">
        <f t="shared" si="30"/>
        <v>744</v>
      </c>
      <c r="F133">
        <f t="shared" si="30"/>
        <v>696</v>
      </c>
      <c r="G133">
        <f t="shared" si="30"/>
        <v>744</v>
      </c>
      <c r="H133">
        <f t="shared" si="30"/>
        <v>720</v>
      </c>
      <c r="I133">
        <f t="shared" si="30"/>
        <v>744</v>
      </c>
      <c r="J133">
        <f t="shared" si="24"/>
        <v>720</v>
      </c>
      <c r="K133">
        <f t="shared" si="24"/>
        <v>744</v>
      </c>
      <c r="L133">
        <f t="shared" si="24"/>
        <v>744</v>
      </c>
      <c r="M133">
        <f t="shared" si="24"/>
        <v>720</v>
      </c>
      <c r="N133">
        <f t="shared" si="27"/>
        <v>744</v>
      </c>
      <c r="O133">
        <f t="shared" si="27"/>
        <v>720</v>
      </c>
      <c r="P133">
        <f t="shared" si="27"/>
        <v>744</v>
      </c>
      <c r="Q133">
        <f t="shared" si="27"/>
        <v>744</v>
      </c>
      <c r="R133">
        <f t="shared" si="29"/>
        <v>672</v>
      </c>
      <c r="S133">
        <f t="shared" si="29"/>
        <v>744</v>
      </c>
      <c r="T133">
        <f t="shared" si="29"/>
        <v>720</v>
      </c>
      <c r="U133">
        <f t="shared" si="29"/>
        <v>744</v>
      </c>
      <c r="V133">
        <f t="shared" si="29"/>
        <v>720</v>
      </c>
      <c r="W133">
        <f t="shared" si="32"/>
        <v>744</v>
      </c>
      <c r="X133">
        <f t="shared" si="32"/>
        <v>744</v>
      </c>
      <c r="Y133">
        <f t="shared" si="32"/>
        <v>720</v>
      </c>
      <c r="Z133">
        <f t="shared" si="32"/>
        <v>744</v>
      </c>
      <c r="AA133">
        <f t="shared" si="32"/>
        <v>720</v>
      </c>
      <c r="AB133">
        <f t="shared" si="32"/>
        <v>744</v>
      </c>
      <c r="AC133">
        <f t="shared" si="32"/>
        <v>744</v>
      </c>
      <c r="AD133">
        <f t="shared" si="33"/>
        <v>672</v>
      </c>
      <c r="AE133">
        <f t="shared" si="33"/>
        <v>744</v>
      </c>
      <c r="AO133">
        <f t="shared" si="22"/>
        <v>8784</v>
      </c>
    </row>
    <row r="134" spans="1:41" x14ac:dyDescent="0.25">
      <c r="A134" t="s">
        <v>8</v>
      </c>
      <c r="B134">
        <v>1</v>
      </c>
      <c r="C134">
        <v>124</v>
      </c>
      <c r="D134">
        <f t="shared" si="30"/>
        <v>744</v>
      </c>
      <c r="E134">
        <f t="shared" si="30"/>
        <v>744</v>
      </c>
      <c r="F134">
        <f t="shared" si="30"/>
        <v>696</v>
      </c>
      <c r="G134">
        <f t="shared" si="30"/>
        <v>744</v>
      </c>
      <c r="H134">
        <f t="shared" si="30"/>
        <v>720</v>
      </c>
      <c r="I134">
        <f t="shared" si="30"/>
        <v>744</v>
      </c>
      <c r="J134">
        <f t="shared" si="24"/>
        <v>720</v>
      </c>
      <c r="K134">
        <f t="shared" si="24"/>
        <v>744</v>
      </c>
      <c r="L134">
        <f t="shared" si="24"/>
        <v>744</v>
      </c>
      <c r="M134">
        <f t="shared" si="24"/>
        <v>720</v>
      </c>
      <c r="N134">
        <f t="shared" si="27"/>
        <v>744</v>
      </c>
      <c r="O134">
        <f t="shared" si="27"/>
        <v>720</v>
      </c>
      <c r="P134">
        <f t="shared" si="27"/>
        <v>744</v>
      </c>
      <c r="Q134">
        <f t="shared" si="27"/>
        <v>744</v>
      </c>
      <c r="R134">
        <f t="shared" si="29"/>
        <v>672</v>
      </c>
      <c r="S134">
        <f t="shared" si="29"/>
        <v>744</v>
      </c>
      <c r="T134">
        <f t="shared" si="29"/>
        <v>720</v>
      </c>
      <c r="U134">
        <f t="shared" si="29"/>
        <v>744</v>
      </c>
      <c r="V134">
        <f t="shared" si="29"/>
        <v>720</v>
      </c>
      <c r="W134">
        <f t="shared" si="32"/>
        <v>744</v>
      </c>
      <c r="X134">
        <f t="shared" si="32"/>
        <v>744</v>
      </c>
      <c r="Y134">
        <f t="shared" si="32"/>
        <v>720</v>
      </c>
      <c r="Z134">
        <f t="shared" si="32"/>
        <v>744</v>
      </c>
      <c r="AA134">
        <f t="shared" si="32"/>
        <v>720</v>
      </c>
      <c r="AB134">
        <f t="shared" si="32"/>
        <v>744</v>
      </c>
      <c r="AC134">
        <f t="shared" si="32"/>
        <v>744</v>
      </c>
      <c r="AD134">
        <f t="shared" si="33"/>
        <v>672</v>
      </c>
      <c r="AE134">
        <f t="shared" si="33"/>
        <v>744</v>
      </c>
      <c r="AO134">
        <f t="shared" si="22"/>
        <v>8784</v>
      </c>
    </row>
    <row r="135" spans="1:41" x14ac:dyDescent="0.25">
      <c r="A135" t="s">
        <v>8</v>
      </c>
      <c r="B135">
        <v>1</v>
      </c>
      <c r="C135">
        <v>125</v>
      </c>
      <c r="D135">
        <f t="shared" si="30"/>
        <v>744</v>
      </c>
      <c r="E135">
        <f t="shared" si="30"/>
        <v>744</v>
      </c>
      <c r="F135">
        <f t="shared" si="30"/>
        <v>696</v>
      </c>
      <c r="G135">
        <f t="shared" si="30"/>
        <v>744</v>
      </c>
      <c r="H135">
        <f t="shared" si="30"/>
        <v>720</v>
      </c>
      <c r="I135">
        <f t="shared" si="30"/>
        <v>744</v>
      </c>
      <c r="J135">
        <f t="shared" si="24"/>
        <v>720</v>
      </c>
      <c r="K135">
        <f t="shared" si="24"/>
        <v>744</v>
      </c>
      <c r="L135">
        <f t="shared" si="24"/>
        <v>744</v>
      </c>
      <c r="M135">
        <f t="shared" si="24"/>
        <v>720</v>
      </c>
      <c r="N135">
        <f t="shared" si="27"/>
        <v>744</v>
      </c>
      <c r="O135">
        <f t="shared" si="27"/>
        <v>720</v>
      </c>
      <c r="P135">
        <f t="shared" si="27"/>
        <v>744</v>
      </c>
      <c r="Q135">
        <f t="shared" si="27"/>
        <v>744</v>
      </c>
      <c r="R135">
        <f t="shared" si="29"/>
        <v>672</v>
      </c>
      <c r="S135">
        <f t="shared" si="29"/>
        <v>744</v>
      </c>
      <c r="T135">
        <f t="shared" si="29"/>
        <v>720</v>
      </c>
      <c r="U135">
        <f t="shared" si="29"/>
        <v>744</v>
      </c>
      <c r="V135">
        <f t="shared" si="29"/>
        <v>720</v>
      </c>
      <c r="W135">
        <f t="shared" si="32"/>
        <v>744</v>
      </c>
      <c r="X135">
        <f t="shared" si="32"/>
        <v>744</v>
      </c>
      <c r="Y135">
        <f t="shared" si="32"/>
        <v>720</v>
      </c>
      <c r="Z135">
        <f t="shared" si="32"/>
        <v>744</v>
      </c>
      <c r="AA135">
        <f t="shared" si="32"/>
        <v>720</v>
      </c>
      <c r="AB135">
        <f t="shared" si="32"/>
        <v>744</v>
      </c>
      <c r="AC135">
        <f t="shared" si="32"/>
        <v>744</v>
      </c>
      <c r="AD135">
        <f t="shared" si="33"/>
        <v>672</v>
      </c>
      <c r="AE135">
        <f t="shared" si="33"/>
        <v>744</v>
      </c>
      <c r="AO135">
        <f t="shared" si="22"/>
        <v>8784</v>
      </c>
    </row>
    <row r="136" spans="1:41" x14ac:dyDescent="0.25">
      <c r="A136" t="s">
        <v>8</v>
      </c>
      <c r="B136">
        <v>1</v>
      </c>
      <c r="C136">
        <v>126</v>
      </c>
      <c r="D136">
        <f t="shared" si="30"/>
        <v>744</v>
      </c>
      <c r="E136">
        <f t="shared" si="30"/>
        <v>744</v>
      </c>
      <c r="F136">
        <f t="shared" si="30"/>
        <v>696</v>
      </c>
      <c r="G136">
        <f t="shared" si="30"/>
        <v>744</v>
      </c>
      <c r="H136">
        <f t="shared" si="30"/>
        <v>720</v>
      </c>
      <c r="I136">
        <f t="shared" si="30"/>
        <v>744</v>
      </c>
      <c r="J136">
        <f t="shared" si="24"/>
        <v>720</v>
      </c>
      <c r="K136">
        <f t="shared" si="24"/>
        <v>744</v>
      </c>
      <c r="L136">
        <f t="shared" si="24"/>
        <v>744</v>
      </c>
      <c r="M136">
        <f t="shared" si="24"/>
        <v>720</v>
      </c>
      <c r="N136">
        <f t="shared" si="27"/>
        <v>744</v>
      </c>
      <c r="O136">
        <f t="shared" si="27"/>
        <v>720</v>
      </c>
      <c r="P136">
        <f t="shared" si="27"/>
        <v>744</v>
      </c>
      <c r="Q136">
        <f t="shared" si="27"/>
        <v>744</v>
      </c>
      <c r="R136">
        <f t="shared" si="29"/>
        <v>672</v>
      </c>
      <c r="S136">
        <f t="shared" si="29"/>
        <v>744</v>
      </c>
      <c r="T136">
        <f t="shared" si="29"/>
        <v>720</v>
      </c>
      <c r="U136">
        <f t="shared" si="29"/>
        <v>744</v>
      </c>
      <c r="V136">
        <f t="shared" si="29"/>
        <v>720</v>
      </c>
      <c r="W136">
        <f t="shared" si="32"/>
        <v>744</v>
      </c>
      <c r="X136">
        <f t="shared" si="32"/>
        <v>744</v>
      </c>
      <c r="Y136">
        <f t="shared" si="32"/>
        <v>720</v>
      </c>
      <c r="Z136">
        <f t="shared" si="32"/>
        <v>744</v>
      </c>
      <c r="AA136">
        <f t="shared" si="32"/>
        <v>720</v>
      </c>
      <c r="AB136">
        <f t="shared" si="32"/>
        <v>744</v>
      </c>
      <c r="AC136">
        <f t="shared" si="32"/>
        <v>744</v>
      </c>
      <c r="AD136">
        <f t="shared" si="33"/>
        <v>672</v>
      </c>
      <c r="AE136">
        <f t="shared" si="33"/>
        <v>744</v>
      </c>
      <c r="AO136">
        <f t="shared" si="22"/>
        <v>8784</v>
      </c>
    </row>
    <row r="137" spans="1:41" x14ac:dyDescent="0.25">
      <c r="A137" t="s">
        <v>8</v>
      </c>
      <c r="B137">
        <v>1</v>
      </c>
      <c r="C137">
        <v>127</v>
      </c>
      <c r="D137">
        <f t="shared" si="30"/>
        <v>744</v>
      </c>
      <c r="E137">
        <f t="shared" si="30"/>
        <v>744</v>
      </c>
      <c r="F137">
        <f t="shared" si="30"/>
        <v>696</v>
      </c>
      <c r="G137">
        <f t="shared" si="30"/>
        <v>744</v>
      </c>
      <c r="H137">
        <f t="shared" si="30"/>
        <v>720</v>
      </c>
      <c r="I137">
        <f t="shared" si="30"/>
        <v>744</v>
      </c>
      <c r="J137">
        <f t="shared" si="24"/>
        <v>720</v>
      </c>
      <c r="K137">
        <f t="shared" si="24"/>
        <v>744</v>
      </c>
      <c r="L137">
        <f t="shared" si="24"/>
        <v>744</v>
      </c>
      <c r="M137">
        <f t="shared" si="24"/>
        <v>720</v>
      </c>
      <c r="N137">
        <f t="shared" si="27"/>
        <v>744</v>
      </c>
      <c r="O137">
        <f t="shared" si="27"/>
        <v>720</v>
      </c>
      <c r="P137">
        <f t="shared" si="27"/>
        <v>744</v>
      </c>
      <c r="Q137">
        <f t="shared" si="27"/>
        <v>744</v>
      </c>
      <c r="R137">
        <f t="shared" si="29"/>
        <v>672</v>
      </c>
      <c r="S137">
        <f t="shared" si="29"/>
        <v>744</v>
      </c>
      <c r="T137">
        <f t="shared" si="29"/>
        <v>720</v>
      </c>
      <c r="U137">
        <f t="shared" si="29"/>
        <v>744</v>
      </c>
      <c r="V137">
        <f t="shared" si="29"/>
        <v>720</v>
      </c>
      <c r="W137">
        <f t="shared" si="32"/>
        <v>744</v>
      </c>
      <c r="X137">
        <f t="shared" si="32"/>
        <v>744</v>
      </c>
      <c r="Y137">
        <f t="shared" si="32"/>
        <v>720</v>
      </c>
      <c r="Z137">
        <f t="shared" si="32"/>
        <v>744</v>
      </c>
      <c r="AA137">
        <f t="shared" si="32"/>
        <v>720</v>
      </c>
      <c r="AB137">
        <f t="shared" si="32"/>
        <v>744</v>
      </c>
      <c r="AC137">
        <f t="shared" si="32"/>
        <v>744</v>
      </c>
      <c r="AD137">
        <f t="shared" si="33"/>
        <v>672</v>
      </c>
      <c r="AE137">
        <f t="shared" si="33"/>
        <v>744</v>
      </c>
      <c r="AO137">
        <f t="shared" si="22"/>
        <v>8784</v>
      </c>
    </row>
    <row r="138" spans="1:41" x14ac:dyDescent="0.25">
      <c r="A138" t="s">
        <v>8</v>
      </c>
      <c r="B138">
        <v>1</v>
      </c>
      <c r="C138">
        <v>128</v>
      </c>
      <c r="D138">
        <f t="shared" si="30"/>
        <v>744</v>
      </c>
      <c r="E138">
        <f t="shared" si="30"/>
        <v>744</v>
      </c>
      <c r="F138">
        <f t="shared" si="30"/>
        <v>696</v>
      </c>
      <c r="G138">
        <f t="shared" si="30"/>
        <v>744</v>
      </c>
      <c r="H138">
        <f t="shared" si="30"/>
        <v>720</v>
      </c>
      <c r="I138">
        <f t="shared" si="30"/>
        <v>744</v>
      </c>
      <c r="J138">
        <f t="shared" si="24"/>
        <v>720</v>
      </c>
      <c r="K138">
        <f t="shared" si="24"/>
        <v>744</v>
      </c>
      <c r="L138">
        <f t="shared" si="24"/>
        <v>744</v>
      </c>
      <c r="M138">
        <f t="shared" si="24"/>
        <v>720</v>
      </c>
      <c r="N138">
        <f t="shared" si="27"/>
        <v>744</v>
      </c>
      <c r="O138">
        <f t="shared" si="27"/>
        <v>720</v>
      </c>
      <c r="P138">
        <f t="shared" si="27"/>
        <v>744</v>
      </c>
      <c r="Q138">
        <f t="shared" si="27"/>
        <v>744</v>
      </c>
      <c r="R138">
        <f t="shared" si="29"/>
        <v>672</v>
      </c>
      <c r="S138">
        <f t="shared" si="29"/>
        <v>744</v>
      </c>
      <c r="T138">
        <f t="shared" si="29"/>
        <v>720</v>
      </c>
      <c r="U138">
        <f t="shared" si="29"/>
        <v>744</v>
      </c>
      <c r="V138">
        <f t="shared" si="29"/>
        <v>720</v>
      </c>
      <c r="W138">
        <f t="shared" si="32"/>
        <v>744</v>
      </c>
      <c r="X138">
        <f t="shared" si="32"/>
        <v>744</v>
      </c>
      <c r="Y138">
        <f t="shared" si="32"/>
        <v>720</v>
      </c>
      <c r="Z138">
        <f t="shared" si="32"/>
        <v>744</v>
      </c>
      <c r="AA138">
        <f t="shared" si="32"/>
        <v>720</v>
      </c>
      <c r="AB138">
        <f t="shared" si="32"/>
        <v>744</v>
      </c>
      <c r="AC138">
        <f t="shared" ref="AC138:AC155" si="34">AC$6*NoOfHrsPerDay</f>
        <v>744</v>
      </c>
      <c r="AD138">
        <f t="shared" si="33"/>
        <v>672</v>
      </c>
      <c r="AE138">
        <f t="shared" si="33"/>
        <v>744</v>
      </c>
      <c r="AO138">
        <f t="shared" si="22"/>
        <v>8784</v>
      </c>
    </row>
    <row r="139" spans="1:41" x14ac:dyDescent="0.25">
      <c r="A139" t="s">
        <v>8</v>
      </c>
      <c r="B139">
        <v>1</v>
      </c>
      <c r="C139">
        <v>129</v>
      </c>
      <c r="D139">
        <f t="shared" si="30"/>
        <v>744</v>
      </c>
      <c r="E139">
        <f t="shared" si="30"/>
        <v>744</v>
      </c>
      <c r="F139">
        <f t="shared" si="30"/>
        <v>696</v>
      </c>
      <c r="G139">
        <f t="shared" si="30"/>
        <v>744</v>
      </c>
      <c r="H139">
        <f t="shared" si="30"/>
        <v>720</v>
      </c>
      <c r="I139">
        <f t="shared" si="30"/>
        <v>744</v>
      </c>
      <c r="J139">
        <f t="shared" si="24"/>
        <v>720</v>
      </c>
      <c r="K139">
        <f t="shared" si="24"/>
        <v>744</v>
      </c>
      <c r="L139">
        <f t="shared" si="24"/>
        <v>744</v>
      </c>
      <c r="M139">
        <f t="shared" si="24"/>
        <v>720</v>
      </c>
      <c r="N139">
        <f t="shared" si="27"/>
        <v>744</v>
      </c>
      <c r="O139">
        <f t="shared" si="27"/>
        <v>720</v>
      </c>
      <c r="P139">
        <f t="shared" si="27"/>
        <v>744</v>
      </c>
      <c r="Q139">
        <f t="shared" si="27"/>
        <v>744</v>
      </c>
      <c r="R139">
        <f t="shared" si="29"/>
        <v>672</v>
      </c>
      <c r="S139">
        <f t="shared" si="29"/>
        <v>744</v>
      </c>
      <c r="T139">
        <f t="shared" si="29"/>
        <v>720</v>
      </c>
      <c r="U139">
        <f t="shared" si="29"/>
        <v>744</v>
      </c>
      <c r="V139">
        <f t="shared" si="29"/>
        <v>720</v>
      </c>
      <c r="W139">
        <f t="shared" si="32"/>
        <v>744</v>
      </c>
      <c r="X139">
        <f t="shared" si="32"/>
        <v>744</v>
      </c>
      <c r="Y139">
        <f t="shared" si="32"/>
        <v>720</v>
      </c>
      <c r="Z139">
        <f t="shared" si="32"/>
        <v>744</v>
      </c>
      <c r="AA139">
        <f t="shared" si="32"/>
        <v>720</v>
      </c>
      <c r="AB139">
        <f t="shared" si="32"/>
        <v>744</v>
      </c>
      <c r="AC139">
        <f t="shared" si="34"/>
        <v>744</v>
      </c>
      <c r="AD139">
        <f t="shared" si="33"/>
        <v>672</v>
      </c>
      <c r="AE139">
        <f t="shared" si="33"/>
        <v>744</v>
      </c>
      <c r="AO139">
        <f t="shared" si="22"/>
        <v>8784</v>
      </c>
    </row>
    <row r="140" spans="1:41" x14ac:dyDescent="0.25">
      <c r="A140" t="s">
        <v>8</v>
      </c>
      <c r="B140">
        <v>1</v>
      </c>
      <c r="C140">
        <v>130</v>
      </c>
      <c r="D140">
        <f t="shared" si="30"/>
        <v>744</v>
      </c>
      <c r="E140">
        <f t="shared" si="30"/>
        <v>744</v>
      </c>
      <c r="F140">
        <f t="shared" si="30"/>
        <v>696</v>
      </c>
      <c r="G140">
        <f t="shared" si="30"/>
        <v>744</v>
      </c>
      <c r="H140">
        <f t="shared" si="30"/>
        <v>720</v>
      </c>
      <c r="I140">
        <f t="shared" si="30"/>
        <v>744</v>
      </c>
      <c r="J140">
        <f t="shared" si="24"/>
        <v>720</v>
      </c>
      <c r="K140">
        <f t="shared" si="24"/>
        <v>744</v>
      </c>
      <c r="L140">
        <f t="shared" si="24"/>
        <v>744</v>
      </c>
      <c r="M140">
        <f t="shared" si="24"/>
        <v>720</v>
      </c>
      <c r="N140">
        <f t="shared" si="27"/>
        <v>744</v>
      </c>
      <c r="O140">
        <f t="shared" si="27"/>
        <v>720</v>
      </c>
      <c r="P140">
        <f t="shared" si="27"/>
        <v>744</v>
      </c>
      <c r="Q140">
        <f t="shared" si="27"/>
        <v>744</v>
      </c>
      <c r="R140">
        <f t="shared" si="29"/>
        <v>672</v>
      </c>
      <c r="S140">
        <f t="shared" si="29"/>
        <v>744</v>
      </c>
      <c r="T140">
        <f t="shared" si="29"/>
        <v>720</v>
      </c>
      <c r="U140">
        <f t="shared" si="29"/>
        <v>744</v>
      </c>
      <c r="V140">
        <f t="shared" si="29"/>
        <v>720</v>
      </c>
      <c r="W140">
        <f t="shared" si="32"/>
        <v>744</v>
      </c>
      <c r="X140">
        <f t="shared" si="32"/>
        <v>744</v>
      </c>
      <c r="Y140">
        <f t="shared" si="32"/>
        <v>720</v>
      </c>
      <c r="Z140">
        <f t="shared" si="32"/>
        <v>744</v>
      </c>
      <c r="AA140">
        <f t="shared" si="32"/>
        <v>720</v>
      </c>
      <c r="AB140">
        <f t="shared" si="32"/>
        <v>744</v>
      </c>
      <c r="AC140">
        <f t="shared" si="34"/>
        <v>744</v>
      </c>
      <c r="AD140">
        <f t="shared" si="33"/>
        <v>672</v>
      </c>
      <c r="AE140">
        <f t="shared" si="33"/>
        <v>744</v>
      </c>
      <c r="AO140">
        <f t="shared" ref="AO140:AO203" si="35">SUM(E140:P140)</f>
        <v>8784</v>
      </c>
    </row>
    <row r="141" spans="1:41" x14ac:dyDescent="0.25">
      <c r="A141" t="s">
        <v>8</v>
      </c>
      <c r="B141">
        <v>1</v>
      </c>
      <c r="C141">
        <v>131</v>
      </c>
      <c r="D141">
        <f t="shared" ref="D141:M172" si="36">D$6*NoOfHrsPerDay</f>
        <v>744</v>
      </c>
      <c r="E141">
        <f t="shared" si="36"/>
        <v>744</v>
      </c>
      <c r="F141">
        <f t="shared" si="36"/>
        <v>696</v>
      </c>
      <c r="G141">
        <f t="shared" si="36"/>
        <v>744</v>
      </c>
      <c r="H141">
        <f t="shared" si="36"/>
        <v>720</v>
      </c>
      <c r="I141">
        <f t="shared" si="36"/>
        <v>744</v>
      </c>
      <c r="J141">
        <f t="shared" si="24"/>
        <v>720</v>
      </c>
      <c r="K141">
        <f t="shared" si="24"/>
        <v>744</v>
      </c>
      <c r="L141">
        <f t="shared" si="24"/>
        <v>744</v>
      </c>
      <c r="M141">
        <f t="shared" si="24"/>
        <v>720</v>
      </c>
      <c r="N141">
        <f t="shared" si="27"/>
        <v>744</v>
      </c>
      <c r="O141">
        <f t="shared" si="27"/>
        <v>720</v>
      </c>
      <c r="P141">
        <f t="shared" si="27"/>
        <v>744</v>
      </c>
      <c r="Q141">
        <f t="shared" si="27"/>
        <v>744</v>
      </c>
      <c r="R141">
        <f t="shared" si="29"/>
        <v>672</v>
      </c>
      <c r="S141">
        <f t="shared" si="29"/>
        <v>744</v>
      </c>
      <c r="T141">
        <f t="shared" si="29"/>
        <v>720</v>
      </c>
      <c r="U141">
        <f t="shared" si="29"/>
        <v>744</v>
      </c>
      <c r="V141">
        <f t="shared" si="29"/>
        <v>720</v>
      </c>
      <c r="W141">
        <f t="shared" si="32"/>
        <v>744</v>
      </c>
      <c r="X141">
        <f t="shared" si="32"/>
        <v>744</v>
      </c>
      <c r="Y141">
        <f t="shared" si="32"/>
        <v>720</v>
      </c>
      <c r="Z141">
        <f t="shared" si="32"/>
        <v>744</v>
      </c>
      <c r="AA141">
        <f t="shared" si="32"/>
        <v>720</v>
      </c>
      <c r="AB141">
        <f t="shared" si="32"/>
        <v>744</v>
      </c>
      <c r="AC141">
        <f t="shared" si="34"/>
        <v>744</v>
      </c>
      <c r="AD141">
        <f t="shared" si="33"/>
        <v>672</v>
      </c>
      <c r="AE141">
        <f t="shared" si="33"/>
        <v>744</v>
      </c>
      <c r="AO141">
        <f t="shared" si="35"/>
        <v>8784</v>
      </c>
    </row>
    <row r="142" spans="1:41" x14ac:dyDescent="0.25">
      <c r="A142" t="s">
        <v>8</v>
      </c>
      <c r="B142">
        <v>1</v>
      </c>
      <c r="C142">
        <v>132</v>
      </c>
      <c r="D142">
        <f t="shared" si="36"/>
        <v>744</v>
      </c>
      <c r="E142">
        <f t="shared" si="36"/>
        <v>744</v>
      </c>
      <c r="F142">
        <f t="shared" si="36"/>
        <v>696</v>
      </c>
      <c r="G142">
        <f t="shared" si="36"/>
        <v>744</v>
      </c>
      <c r="H142">
        <f t="shared" si="36"/>
        <v>720</v>
      </c>
      <c r="I142">
        <f t="shared" si="36"/>
        <v>744</v>
      </c>
      <c r="J142">
        <f t="shared" si="24"/>
        <v>720</v>
      </c>
      <c r="K142">
        <f t="shared" si="24"/>
        <v>744</v>
      </c>
      <c r="L142">
        <f t="shared" si="24"/>
        <v>744</v>
      </c>
      <c r="M142">
        <f t="shared" si="24"/>
        <v>720</v>
      </c>
      <c r="N142">
        <f t="shared" si="27"/>
        <v>744</v>
      </c>
      <c r="O142">
        <f t="shared" si="27"/>
        <v>720</v>
      </c>
      <c r="P142">
        <f t="shared" si="27"/>
        <v>744</v>
      </c>
      <c r="Q142">
        <f t="shared" si="27"/>
        <v>744</v>
      </c>
      <c r="R142">
        <f t="shared" si="29"/>
        <v>672</v>
      </c>
      <c r="S142">
        <f t="shared" si="29"/>
        <v>744</v>
      </c>
      <c r="T142">
        <f t="shared" si="29"/>
        <v>720</v>
      </c>
      <c r="U142">
        <f t="shared" si="29"/>
        <v>744</v>
      </c>
      <c r="V142">
        <f t="shared" si="29"/>
        <v>720</v>
      </c>
      <c r="W142">
        <f t="shared" si="32"/>
        <v>744</v>
      </c>
      <c r="X142">
        <f t="shared" si="32"/>
        <v>744</v>
      </c>
      <c r="Y142">
        <f t="shared" si="32"/>
        <v>720</v>
      </c>
      <c r="Z142">
        <f t="shared" si="32"/>
        <v>744</v>
      </c>
      <c r="AA142">
        <f t="shared" si="32"/>
        <v>720</v>
      </c>
      <c r="AB142">
        <f t="shared" si="32"/>
        <v>744</v>
      </c>
      <c r="AC142">
        <f t="shared" si="34"/>
        <v>744</v>
      </c>
      <c r="AD142">
        <f t="shared" si="33"/>
        <v>672</v>
      </c>
      <c r="AE142">
        <f t="shared" si="33"/>
        <v>744</v>
      </c>
      <c r="AO142">
        <f t="shared" si="35"/>
        <v>8784</v>
      </c>
    </row>
    <row r="143" spans="1:41" x14ac:dyDescent="0.25">
      <c r="A143" t="s">
        <v>8</v>
      </c>
      <c r="B143">
        <v>1</v>
      </c>
      <c r="C143">
        <v>133</v>
      </c>
      <c r="D143">
        <f t="shared" si="36"/>
        <v>744</v>
      </c>
      <c r="E143">
        <f t="shared" si="36"/>
        <v>744</v>
      </c>
      <c r="F143">
        <f t="shared" si="36"/>
        <v>696</v>
      </c>
      <c r="G143">
        <f t="shared" si="36"/>
        <v>744</v>
      </c>
      <c r="H143">
        <f t="shared" si="36"/>
        <v>720</v>
      </c>
      <c r="I143">
        <f t="shared" si="36"/>
        <v>744</v>
      </c>
      <c r="J143">
        <f t="shared" si="24"/>
        <v>720</v>
      </c>
      <c r="K143">
        <f t="shared" si="24"/>
        <v>744</v>
      </c>
      <c r="L143">
        <f t="shared" si="24"/>
        <v>744</v>
      </c>
      <c r="M143">
        <f t="shared" si="24"/>
        <v>720</v>
      </c>
      <c r="N143">
        <f t="shared" si="27"/>
        <v>744</v>
      </c>
      <c r="O143">
        <f t="shared" si="27"/>
        <v>720</v>
      </c>
      <c r="P143">
        <f t="shared" si="27"/>
        <v>744</v>
      </c>
      <c r="Q143">
        <f t="shared" si="27"/>
        <v>744</v>
      </c>
      <c r="R143">
        <f t="shared" si="29"/>
        <v>672</v>
      </c>
      <c r="S143">
        <f t="shared" si="29"/>
        <v>744</v>
      </c>
      <c r="T143">
        <f t="shared" si="29"/>
        <v>720</v>
      </c>
      <c r="U143">
        <f t="shared" si="29"/>
        <v>744</v>
      </c>
      <c r="V143">
        <f t="shared" si="29"/>
        <v>720</v>
      </c>
      <c r="W143">
        <f t="shared" si="32"/>
        <v>744</v>
      </c>
      <c r="X143">
        <f t="shared" si="32"/>
        <v>744</v>
      </c>
      <c r="Y143">
        <f t="shared" si="32"/>
        <v>720</v>
      </c>
      <c r="Z143">
        <f t="shared" si="32"/>
        <v>744</v>
      </c>
      <c r="AA143">
        <f t="shared" si="32"/>
        <v>720</v>
      </c>
      <c r="AB143">
        <f t="shared" si="32"/>
        <v>744</v>
      </c>
      <c r="AC143">
        <f t="shared" si="34"/>
        <v>744</v>
      </c>
      <c r="AD143">
        <f t="shared" si="33"/>
        <v>672</v>
      </c>
      <c r="AE143">
        <f t="shared" si="33"/>
        <v>744</v>
      </c>
      <c r="AO143">
        <f t="shared" si="35"/>
        <v>8784</v>
      </c>
    </row>
    <row r="144" spans="1:41" x14ac:dyDescent="0.25">
      <c r="A144" t="s">
        <v>8</v>
      </c>
      <c r="B144">
        <v>1</v>
      </c>
      <c r="C144">
        <v>134</v>
      </c>
      <c r="D144">
        <f t="shared" si="36"/>
        <v>744</v>
      </c>
      <c r="E144">
        <f t="shared" si="36"/>
        <v>744</v>
      </c>
      <c r="F144">
        <f t="shared" si="36"/>
        <v>696</v>
      </c>
      <c r="G144">
        <f t="shared" si="36"/>
        <v>744</v>
      </c>
      <c r="H144">
        <f t="shared" si="36"/>
        <v>720</v>
      </c>
      <c r="I144">
        <f t="shared" si="36"/>
        <v>744</v>
      </c>
      <c r="J144">
        <f t="shared" si="24"/>
        <v>720</v>
      </c>
      <c r="K144">
        <f t="shared" si="24"/>
        <v>744</v>
      </c>
      <c r="L144">
        <f t="shared" si="24"/>
        <v>744</v>
      </c>
      <c r="M144">
        <f t="shared" si="24"/>
        <v>720</v>
      </c>
      <c r="N144">
        <f t="shared" si="27"/>
        <v>744</v>
      </c>
      <c r="O144">
        <f t="shared" si="27"/>
        <v>720</v>
      </c>
      <c r="P144">
        <f t="shared" si="27"/>
        <v>744</v>
      </c>
      <c r="Q144">
        <f t="shared" si="27"/>
        <v>744</v>
      </c>
      <c r="R144">
        <f t="shared" si="29"/>
        <v>672</v>
      </c>
      <c r="S144">
        <f t="shared" si="29"/>
        <v>744</v>
      </c>
      <c r="T144">
        <f t="shared" si="29"/>
        <v>720</v>
      </c>
      <c r="U144">
        <f t="shared" si="29"/>
        <v>744</v>
      </c>
      <c r="V144">
        <f t="shared" si="29"/>
        <v>720</v>
      </c>
      <c r="W144">
        <f t="shared" si="32"/>
        <v>744</v>
      </c>
      <c r="X144">
        <f t="shared" si="32"/>
        <v>744</v>
      </c>
      <c r="Y144">
        <f t="shared" si="32"/>
        <v>720</v>
      </c>
      <c r="Z144">
        <f t="shared" si="32"/>
        <v>744</v>
      </c>
      <c r="AA144">
        <f t="shared" si="32"/>
        <v>720</v>
      </c>
      <c r="AB144">
        <f t="shared" si="32"/>
        <v>744</v>
      </c>
      <c r="AC144">
        <f t="shared" si="34"/>
        <v>744</v>
      </c>
      <c r="AD144">
        <f t="shared" si="33"/>
        <v>672</v>
      </c>
      <c r="AE144">
        <f t="shared" si="33"/>
        <v>744</v>
      </c>
      <c r="AO144">
        <f t="shared" si="35"/>
        <v>8784</v>
      </c>
    </row>
    <row r="145" spans="1:41" x14ac:dyDescent="0.25">
      <c r="A145" t="s">
        <v>8</v>
      </c>
      <c r="B145">
        <v>1</v>
      </c>
      <c r="C145">
        <v>135</v>
      </c>
      <c r="D145">
        <f t="shared" si="36"/>
        <v>744</v>
      </c>
      <c r="E145">
        <f t="shared" si="36"/>
        <v>744</v>
      </c>
      <c r="F145">
        <f t="shared" si="36"/>
        <v>696</v>
      </c>
      <c r="G145">
        <f t="shared" si="36"/>
        <v>744</v>
      </c>
      <c r="H145">
        <f t="shared" si="36"/>
        <v>720</v>
      </c>
      <c r="I145">
        <f t="shared" si="36"/>
        <v>744</v>
      </c>
      <c r="J145">
        <f t="shared" si="24"/>
        <v>720</v>
      </c>
      <c r="K145">
        <f t="shared" si="24"/>
        <v>744</v>
      </c>
      <c r="L145">
        <f t="shared" si="24"/>
        <v>744</v>
      </c>
      <c r="M145">
        <f t="shared" si="24"/>
        <v>720</v>
      </c>
      <c r="N145">
        <f t="shared" si="27"/>
        <v>744</v>
      </c>
      <c r="O145">
        <f t="shared" si="27"/>
        <v>720</v>
      </c>
      <c r="P145">
        <f t="shared" si="27"/>
        <v>744</v>
      </c>
      <c r="Q145">
        <f t="shared" si="27"/>
        <v>744</v>
      </c>
      <c r="R145">
        <f t="shared" si="29"/>
        <v>672</v>
      </c>
      <c r="S145">
        <f t="shared" si="29"/>
        <v>744</v>
      </c>
      <c r="T145">
        <f t="shared" si="29"/>
        <v>720</v>
      </c>
      <c r="U145">
        <f t="shared" si="29"/>
        <v>744</v>
      </c>
      <c r="V145">
        <f t="shared" si="29"/>
        <v>720</v>
      </c>
      <c r="W145">
        <f t="shared" si="32"/>
        <v>744</v>
      </c>
      <c r="X145">
        <f t="shared" si="32"/>
        <v>744</v>
      </c>
      <c r="Y145">
        <f t="shared" si="32"/>
        <v>720</v>
      </c>
      <c r="Z145">
        <f t="shared" si="32"/>
        <v>744</v>
      </c>
      <c r="AA145">
        <f t="shared" si="32"/>
        <v>720</v>
      </c>
      <c r="AB145">
        <f t="shared" si="32"/>
        <v>744</v>
      </c>
      <c r="AC145">
        <f t="shared" si="34"/>
        <v>744</v>
      </c>
      <c r="AD145">
        <f t="shared" si="33"/>
        <v>672</v>
      </c>
      <c r="AE145">
        <f t="shared" si="33"/>
        <v>744</v>
      </c>
      <c r="AO145">
        <f t="shared" si="35"/>
        <v>8784</v>
      </c>
    </row>
    <row r="146" spans="1:41" x14ac:dyDescent="0.25">
      <c r="A146" t="s">
        <v>8</v>
      </c>
      <c r="B146">
        <v>1</v>
      </c>
      <c r="C146">
        <v>136</v>
      </c>
      <c r="D146">
        <f t="shared" si="36"/>
        <v>744</v>
      </c>
      <c r="E146">
        <f t="shared" si="36"/>
        <v>744</v>
      </c>
      <c r="F146">
        <f t="shared" si="36"/>
        <v>696</v>
      </c>
      <c r="G146">
        <f t="shared" si="36"/>
        <v>744</v>
      </c>
      <c r="H146">
        <f t="shared" si="36"/>
        <v>720</v>
      </c>
      <c r="I146">
        <f t="shared" si="36"/>
        <v>744</v>
      </c>
      <c r="J146">
        <f t="shared" si="24"/>
        <v>720</v>
      </c>
      <c r="K146">
        <f t="shared" si="24"/>
        <v>744</v>
      </c>
      <c r="L146">
        <f t="shared" si="24"/>
        <v>744</v>
      </c>
      <c r="M146">
        <f t="shared" si="24"/>
        <v>720</v>
      </c>
      <c r="N146">
        <f t="shared" si="27"/>
        <v>744</v>
      </c>
      <c r="O146">
        <f t="shared" si="27"/>
        <v>720</v>
      </c>
      <c r="P146">
        <f t="shared" si="27"/>
        <v>744</v>
      </c>
      <c r="Q146">
        <f t="shared" si="27"/>
        <v>744</v>
      </c>
      <c r="R146">
        <f t="shared" si="29"/>
        <v>672</v>
      </c>
      <c r="S146">
        <f t="shared" si="29"/>
        <v>744</v>
      </c>
      <c r="T146">
        <f t="shared" si="29"/>
        <v>720</v>
      </c>
      <c r="U146">
        <f t="shared" si="29"/>
        <v>744</v>
      </c>
      <c r="V146">
        <f t="shared" si="29"/>
        <v>720</v>
      </c>
      <c r="W146">
        <f t="shared" si="32"/>
        <v>744</v>
      </c>
      <c r="X146">
        <f t="shared" si="32"/>
        <v>744</v>
      </c>
      <c r="Y146">
        <f t="shared" si="32"/>
        <v>720</v>
      </c>
      <c r="Z146">
        <f t="shared" si="32"/>
        <v>744</v>
      </c>
      <c r="AA146">
        <f t="shared" si="32"/>
        <v>720</v>
      </c>
      <c r="AB146">
        <f t="shared" si="32"/>
        <v>744</v>
      </c>
      <c r="AC146">
        <f t="shared" si="34"/>
        <v>744</v>
      </c>
      <c r="AD146">
        <f t="shared" si="33"/>
        <v>672</v>
      </c>
      <c r="AE146">
        <f t="shared" si="33"/>
        <v>744</v>
      </c>
      <c r="AO146">
        <f t="shared" si="35"/>
        <v>8784</v>
      </c>
    </row>
    <row r="147" spans="1:41" x14ac:dyDescent="0.25">
      <c r="A147" t="s">
        <v>8</v>
      </c>
      <c r="B147">
        <v>1</v>
      </c>
      <c r="C147">
        <v>137</v>
      </c>
      <c r="D147">
        <f t="shared" si="36"/>
        <v>744</v>
      </c>
      <c r="E147">
        <f t="shared" si="36"/>
        <v>744</v>
      </c>
      <c r="F147">
        <f t="shared" si="36"/>
        <v>696</v>
      </c>
      <c r="G147">
        <f t="shared" si="36"/>
        <v>744</v>
      </c>
      <c r="H147">
        <f t="shared" si="36"/>
        <v>720</v>
      </c>
      <c r="I147">
        <f t="shared" si="36"/>
        <v>744</v>
      </c>
      <c r="J147">
        <f t="shared" si="24"/>
        <v>720</v>
      </c>
      <c r="K147">
        <f t="shared" si="24"/>
        <v>744</v>
      </c>
      <c r="L147">
        <f t="shared" si="24"/>
        <v>744</v>
      </c>
      <c r="M147">
        <f t="shared" si="24"/>
        <v>720</v>
      </c>
      <c r="N147">
        <f t="shared" si="27"/>
        <v>744</v>
      </c>
      <c r="O147">
        <f t="shared" si="27"/>
        <v>720</v>
      </c>
      <c r="P147">
        <f t="shared" si="27"/>
        <v>744</v>
      </c>
      <c r="Q147">
        <f t="shared" si="27"/>
        <v>744</v>
      </c>
      <c r="R147">
        <f t="shared" si="29"/>
        <v>672</v>
      </c>
      <c r="S147">
        <f t="shared" si="29"/>
        <v>744</v>
      </c>
      <c r="T147">
        <f t="shared" si="29"/>
        <v>720</v>
      </c>
      <c r="U147">
        <f t="shared" si="29"/>
        <v>744</v>
      </c>
      <c r="V147">
        <f t="shared" si="29"/>
        <v>720</v>
      </c>
      <c r="W147">
        <f t="shared" si="32"/>
        <v>744</v>
      </c>
      <c r="X147">
        <f t="shared" si="32"/>
        <v>744</v>
      </c>
      <c r="Y147">
        <f t="shared" si="32"/>
        <v>720</v>
      </c>
      <c r="Z147">
        <f t="shared" si="32"/>
        <v>744</v>
      </c>
      <c r="AA147">
        <f t="shared" si="32"/>
        <v>720</v>
      </c>
      <c r="AB147">
        <f t="shared" si="32"/>
        <v>744</v>
      </c>
      <c r="AC147">
        <f t="shared" si="34"/>
        <v>744</v>
      </c>
      <c r="AD147">
        <f t="shared" si="33"/>
        <v>672</v>
      </c>
      <c r="AE147">
        <f t="shared" si="33"/>
        <v>744</v>
      </c>
      <c r="AO147">
        <f t="shared" si="35"/>
        <v>8784</v>
      </c>
    </row>
    <row r="148" spans="1:41" x14ac:dyDescent="0.25">
      <c r="A148" t="s">
        <v>8</v>
      </c>
      <c r="B148">
        <v>1</v>
      </c>
      <c r="C148">
        <v>138</v>
      </c>
      <c r="D148">
        <f t="shared" si="36"/>
        <v>744</v>
      </c>
      <c r="E148">
        <f t="shared" si="36"/>
        <v>744</v>
      </c>
      <c r="F148">
        <f t="shared" si="36"/>
        <v>696</v>
      </c>
      <c r="G148">
        <f t="shared" si="36"/>
        <v>744</v>
      </c>
      <c r="H148">
        <f t="shared" si="36"/>
        <v>720</v>
      </c>
      <c r="I148">
        <f t="shared" si="36"/>
        <v>744</v>
      </c>
      <c r="J148">
        <f t="shared" si="24"/>
        <v>720</v>
      </c>
      <c r="K148">
        <f t="shared" si="24"/>
        <v>744</v>
      </c>
      <c r="L148">
        <f t="shared" si="24"/>
        <v>744</v>
      </c>
      <c r="M148">
        <f t="shared" si="24"/>
        <v>720</v>
      </c>
      <c r="N148">
        <f t="shared" si="27"/>
        <v>744</v>
      </c>
      <c r="O148">
        <f t="shared" si="27"/>
        <v>720</v>
      </c>
      <c r="P148">
        <f t="shared" si="27"/>
        <v>744</v>
      </c>
      <c r="Q148">
        <f t="shared" si="27"/>
        <v>744</v>
      </c>
      <c r="R148">
        <f t="shared" si="29"/>
        <v>672</v>
      </c>
      <c r="S148">
        <f t="shared" si="29"/>
        <v>744</v>
      </c>
      <c r="T148">
        <f t="shared" si="29"/>
        <v>720</v>
      </c>
      <c r="U148">
        <f t="shared" si="29"/>
        <v>744</v>
      </c>
      <c r="V148">
        <f t="shared" si="29"/>
        <v>720</v>
      </c>
      <c r="W148">
        <f t="shared" si="32"/>
        <v>744</v>
      </c>
      <c r="X148">
        <f t="shared" si="32"/>
        <v>744</v>
      </c>
      <c r="Y148">
        <f t="shared" si="32"/>
        <v>720</v>
      </c>
      <c r="Z148">
        <f t="shared" si="32"/>
        <v>744</v>
      </c>
      <c r="AA148">
        <f t="shared" si="32"/>
        <v>720</v>
      </c>
      <c r="AB148">
        <f t="shared" si="32"/>
        <v>744</v>
      </c>
      <c r="AC148">
        <f t="shared" si="34"/>
        <v>744</v>
      </c>
      <c r="AD148">
        <f t="shared" si="33"/>
        <v>672</v>
      </c>
      <c r="AE148">
        <f t="shared" si="33"/>
        <v>744</v>
      </c>
      <c r="AO148">
        <f t="shared" si="35"/>
        <v>8784</v>
      </c>
    </row>
    <row r="149" spans="1:41" x14ac:dyDescent="0.25">
      <c r="A149" t="s">
        <v>8</v>
      </c>
      <c r="B149">
        <v>1</v>
      </c>
      <c r="C149">
        <v>139</v>
      </c>
      <c r="D149">
        <f t="shared" si="36"/>
        <v>744</v>
      </c>
      <c r="E149">
        <f t="shared" si="36"/>
        <v>744</v>
      </c>
      <c r="F149">
        <f t="shared" si="36"/>
        <v>696</v>
      </c>
      <c r="G149">
        <f t="shared" si="36"/>
        <v>744</v>
      </c>
      <c r="H149">
        <f t="shared" si="36"/>
        <v>720</v>
      </c>
      <c r="I149">
        <f t="shared" si="36"/>
        <v>744</v>
      </c>
      <c r="J149">
        <f t="shared" si="24"/>
        <v>720</v>
      </c>
      <c r="K149">
        <f t="shared" si="24"/>
        <v>744</v>
      </c>
      <c r="L149">
        <f t="shared" si="24"/>
        <v>744</v>
      </c>
      <c r="M149">
        <f t="shared" si="24"/>
        <v>720</v>
      </c>
      <c r="N149">
        <f t="shared" si="27"/>
        <v>744</v>
      </c>
      <c r="O149">
        <f t="shared" si="27"/>
        <v>720</v>
      </c>
      <c r="P149">
        <f t="shared" si="27"/>
        <v>744</v>
      </c>
      <c r="Q149">
        <f t="shared" si="27"/>
        <v>744</v>
      </c>
      <c r="R149">
        <f t="shared" si="29"/>
        <v>672</v>
      </c>
      <c r="S149">
        <f t="shared" si="29"/>
        <v>744</v>
      </c>
      <c r="T149">
        <f t="shared" si="29"/>
        <v>720</v>
      </c>
      <c r="U149">
        <f t="shared" si="29"/>
        <v>744</v>
      </c>
      <c r="V149">
        <f t="shared" si="29"/>
        <v>720</v>
      </c>
      <c r="W149">
        <f t="shared" si="32"/>
        <v>744</v>
      </c>
      <c r="X149">
        <f t="shared" si="32"/>
        <v>744</v>
      </c>
      <c r="Y149">
        <f t="shared" si="32"/>
        <v>720</v>
      </c>
      <c r="Z149">
        <f t="shared" si="32"/>
        <v>744</v>
      </c>
      <c r="AA149">
        <f t="shared" si="32"/>
        <v>720</v>
      </c>
      <c r="AB149">
        <f t="shared" si="32"/>
        <v>744</v>
      </c>
      <c r="AC149">
        <f t="shared" si="34"/>
        <v>744</v>
      </c>
      <c r="AD149">
        <f t="shared" si="33"/>
        <v>672</v>
      </c>
      <c r="AE149">
        <f t="shared" si="33"/>
        <v>744</v>
      </c>
      <c r="AO149">
        <f t="shared" si="35"/>
        <v>8784</v>
      </c>
    </row>
    <row r="150" spans="1:41" x14ac:dyDescent="0.25">
      <c r="A150" t="s">
        <v>8</v>
      </c>
      <c r="B150">
        <v>1</v>
      </c>
      <c r="C150">
        <v>140</v>
      </c>
      <c r="D150">
        <f t="shared" si="36"/>
        <v>744</v>
      </c>
      <c r="E150">
        <f t="shared" si="36"/>
        <v>744</v>
      </c>
      <c r="F150">
        <f t="shared" si="36"/>
        <v>696</v>
      </c>
      <c r="G150">
        <f t="shared" si="36"/>
        <v>744</v>
      </c>
      <c r="H150">
        <f t="shared" si="36"/>
        <v>720</v>
      </c>
      <c r="I150">
        <f t="shared" si="36"/>
        <v>744</v>
      </c>
      <c r="J150">
        <f t="shared" si="24"/>
        <v>720</v>
      </c>
      <c r="K150">
        <f t="shared" si="24"/>
        <v>744</v>
      </c>
      <c r="L150">
        <f t="shared" si="24"/>
        <v>744</v>
      </c>
      <c r="M150">
        <f t="shared" si="24"/>
        <v>720</v>
      </c>
      <c r="N150">
        <f t="shared" si="27"/>
        <v>744</v>
      </c>
      <c r="O150">
        <f t="shared" si="27"/>
        <v>720</v>
      </c>
      <c r="P150">
        <f t="shared" si="27"/>
        <v>744</v>
      </c>
      <c r="Q150">
        <f t="shared" si="27"/>
        <v>744</v>
      </c>
      <c r="R150">
        <f t="shared" si="29"/>
        <v>672</v>
      </c>
      <c r="S150">
        <f t="shared" si="29"/>
        <v>744</v>
      </c>
      <c r="T150">
        <f t="shared" si="29"/>
        <v>720</v>
      </c>
      <c r="U150">
        <f t="shared" si="29"/>
        <v>744</v>
      </c>
      <c r="V150">
        <f t="shared" si="29"/>
        <v>720</v>
      </c>
      <c r="W150">
        <f t="shared" si="32"/>
        <v>744</v>
      </c>
      <c r="X150">
        <f t="shared" si="32"/>
        <v>744</v>
      </c>
      <c r="Y150">
        <f t="shared" si="32"/>
        <v>720</v>
      </c>
      <c r="Z150">
        <f t="shared" si="32"/>
        <v>744</v>
      </c>
      <c r="AA150">
        <f t="shared" si="32"/>
        <v>720</v>
      </c>
      <c r="AB150">
        <f t="shared" si="32"/>
        <v>744</v>
      </c>
      <c r="AC150">
        <f t="shared" si="34"/>
        <v>744</v>
      </c>
      <c r="AD150">
        <f t="shared" si="33"/>
        <v>672</v>
      </c>
      <c r="AE150">
        <f t="shared" si="33"/>
        <v>744</v>
      </c>
      <c r="AO150">
        <f t="shared" si="35"/>
        <v>8784</v>
      </c>
    </row>
    <row r="151" spans="1:41" x14ac:dyDescent="0.25">
      <c r="A151" t="s">
        <v>8</v>
      </c>
      <c r="B151">
        <v>1</v>
      </c>
      <c r="C151">
        <v>141</v>
      </c>
      <c r="D151">
        <f t="shared" si="36"/>
        <v>744</v>
      </c>
      <c r="E151">
        <f t="shared" si="36"/>
        <v>744</v>
      </c>
      <c r="F151">
        <f t="shared" si="36"/>
        <v>696</v>
      </c>
      <c r="G151">
        <f t="shared" si="36"/>
        <v>744</v>
      </c>
      <c r="H151">
        <f t="shared" si="36"/>
        <v>720</v>
      </c>
      <c r="I151">
        <f t="shared" si="36"/>
        <v>744</v>
      </c>
      <c r="J151">
        <f t="shared" si="24"/>
        <v>720</v>
      </c>
      <c r="K151">
        <f t="shared" si="24"/>
        <v>744</v>
      </c>
      <c r="L151">
        <f t="shared" si="24"/>
        <v>744</v>
      </c>
      <c r="M151">
        <f t="shared" si="24"/>
        <v>720</v>
      </c>
      <c r="N151">
        <f t="shared" si="27"/>
        <v>744</v>
      </c>
      <c r="O151">
        <f t="shared" si="27"/>
        <v>720</v>
      </c>
      <c r="P151">
        <f t="shared" si="27"/>
        <v>744</v>
      </c>
      <c r="Q151">
        <f t="shared" si="27"/>
        <v>744</v>
      </c>
      <c r="R151">
        <f t="shared" si="29"/>
        <v>672</v>
      </c>
      <c r="S151">
        <f t="shared" si="29"/>
        <v>744</v>
      </c>
      <c r="T151">
        <f t="shared" si="29"/>
        <v>720</v>
      </c>
      <c r="U151">
        <f t="shared" si="29"/>
        <v>744</v>
      </c>
      <c r="V151">
        <f t="shared" si="29"/>
        <v>720</v>
      </c>
      <c r="W151">
        <f t="shared" si="32"/>
        <v>744</v>
      </c>
      <c r="X151">
        <f t="shared" si="32"/>
        <v>744</v>
      </c>
      <c r="Y151">
        <f t="shared" si="32"/>
        <v>720</v>
      </c>
      <c r="Z151">
        <f t="shared" si="32"/>
        <v>744</v>
      </c>
      <c r="AA151">
        <f t="shared" si="32"/>
        <v>720</v>
      </c>
      <c r="AB151">
        <f t="shared" si="32"/>
        <v>744</v>
      </c>
      <c r="AC151">
        <f t="shared" si="34"/>
        <v>744</v>
      </c>
      <c r="AD151">
        <f t="shared" si="33"/>
        <v>672</v>
      </c>
      <c r="AE151">
        <f t="shared" si="33"/>
        <v>744</v>
      </c>
      <c r="AO151">
        <f t="shared" si="35"/>
        <v>8784</v>
      </c>
    </row>
    <row r="152" spans="1:41" x14ac:dyDescent="0.25">
      <c r="A152" t="s">
        <v>8</v>
      </c>
      <c r="B152">
        <v>1</v>
      </c>
      <c r="C152">
        <v>142</v>
      </c>
      <c r="D152">
        <f t="shared" si="36"/>
        <v>744</v>
      </c>
      <c r="E152">
        <f t="shared" si="36"/>
        <v>744</v>
      </c>
      <c r="F152">
        <f t="shared" si="36"/>
        <v>696</v>
      </c>
      <c r="G152">
        <f t="shared" si="36"/>
        <v>744</v>
      </c>
      <c r="H152">
        <f t="shared" si="36"/>
        <v>720</v>
      </c>
      <c r="I152">
        <f t="shared" si="36"/>
        <v>744</v>
      </c>
      <c r="J152">
        <f t="shared" si="24"/>
        <v>720</v>
      </c>
      <c r="K152">
        <f t="shared" si="24"/>
        <v>744</v>
      </c>
      <c r="L152">
        <f t="shared" si="24"/>
        <v>744</v>
      </c>
      <c r="M152">
        <f t="shared" si="24"/>
        <v>720</v>
      </c>
      <c r="N152">
        <f t="shared" si="27"/>
        <v>744</v>
      </c>
      <c r="O152">
        <f t="shared" si="27"/>
        <v>720</v>
      </c>
      <c r="P152">
        <f t="shared" si="27"/>
        <v>744</v>
      </c>
      <c r="Q152">
        <f t="shared" si="27"/>
        <v>744</v>
      </c>
      <c r="R152">
        <f t="shared" si="29"/>
        <v>672</v>
      </c>
      <c r="S152">
        <f t="shared" si="29"/>
        <v>744</v>
      </c>
      <c r="T152">
        <f t="shared" si="29"/>
        <v>720</v>
      </c>
      <c r="U152">
        <f t="shared" si="29"/>
        <v>744</v>
      </c>
      <c r="V152">
        <f t="shared" si="29"/>
        <v>720</v>
      </c>
      <c r="W152">
        <f t="shared" si="32"/>
        <v>744</v>
      </c>
      <c r="X152">
        <f t="shared" si="32"/>
        <v>744</v>
      </c>
      <c r="Y152">
        <f t="shared" si="32"/>
        <v>720</v>
      </c>
      <c r="Z152">
        <f t="shared" si="32"/>
        <v>744</v>
      </c>
      <c r="AA152">
        <f t="shared" si="32"/>
        <v>720</v>
      </c>
      <c r="AB152">
        <f t="shared" si="32"/>
        <v>744</v>
      </c>
      <c r="AC152">
        <f t="shared" si="34"/>
        <v>744</v>
      </c>
      <c r="AD152">
        <f t="shared" si="33"/>
        <v>672</v>
      </c>
      <c r="AE152">
        <f t="shared" si="33"/>
        <v>744</v>
      </c>
      <c r="AO152">
        <f t="shared" si="35"/>
        <v>8784</v>
      </c>
    </row>
    <row r="153" spans="1:41" x14ac:dyDescent="0.25">
      <c r="A153" t="s">
        <v>8</v>
      </c>
      <c r="B153">
        <v>1</v>
      </c>
      <c r="C153">
        <v>143</v>
      </c>
      <c r="D153">
        <f t="shared" si="36"/>
        <v>744</v>
      </c>
      <c r="E153">
        <f t="shared" si="36"/>
        <v>744</v>
      </c>
      <c r="F153">
        <f t="shared" si="36"/>
        <v>696</v>
      </c>
      <c r="G153">
        <f t="shared" si="36"/>
        <v>744</v>
      </c>
      <c r="H153">
        <f t="shared" si="36"/>
        <v>720</v>
      </c>
      <c r="I153">
        <f t="shared" si="36"/>
        <v>744</v>
      </c>
      <c r="J153">
        <f t="shared" si="24"/>
        <v>720</v>
      </c>
      <c r="K153">
        <f t="shared" si="24"/>
        <v>744</v>
      </c>
      <c r="L153">
        <f t="shared" si="24"/>
        <v>744</v>
      </c>
      <c r="M153">
        <f t="shared" si="24"/>
        <v>720</v>
      </c>
      <c r="N153">
        <f t="shared" si="27"/>
        <v>744</v>
      </c>
      <c r="O153">
        <f t="shared" si="27"/>
        <v>720</v>
      </c>
      <c r="P153">
        <f t="shared" si="27"/>
        <v>744</v>
      </c>
      <c r="Q153">
        <f t="shared" si="27"/>
        <v>744</v>
      </c>
      <c r="R153">
        <f t="shared" si="29"/>
        <v>672</v>
      </c>
      <c r="S153">
        <f t="shared" si="29"/>
        <v>744</v>
      </c>
      <c r="T153">
        <f t="shared" si="29"/>
        <v>720</v>
      </c>
      <c r="U153">
        <f t="shared" si="29"/>
        <v>744</v>
      </c>
      <c r="V153">
        <f t="shared" si="29"/>
        <v>720</v>
      </c>
      <c r="W153">
        <f t="shared" si="32"/>
        <v>744</v>
      </c>
      <c r="X153">
        <f t="shared" si="32"/>
        <v>744</v>
      </c>
      <c r="Y153">
        <f t="shared" si="32"/>
        <v>720</v>
      </c>
      <c r="Z153">
        <f t="shared" si="32"/>
        <v>744</v>
      </c>
      <c r="AA153">
        <f t="shared" si="32"/>
        <v>720</v>
      </c>
      <c r="AB153">
        <f t="shared" si="32"/>
        <v>744</v>
      </c>
      <c r="AC153">
        <f t="shared" si="34"/>
        <v>744</v>
      </c>
      <c r="AD153">
        <f t="shared" si="33"/>
        <v>672</v>
      </c>
      <c r="AE153">
        <f t="shared" si="33"/>
        <v>744</v>
      </c>
      <c r="AO153">
        <f t="shared" si="35"/>
        <v>8784</v>
      </c>
    </row>
    <row r="154" spans="1:41" x14ac:dyDescent="0.25">
      <c r="A154" t="s">
        <v>8</v>
      </c>
      <c r="B154">
        <v>1</v>
      </c>
      <c r="C154">
        <v>144</v>
      </c>
      <c r="D154">
        <f t="shared" si="36"/>
        <v>744</v>
      </c>
      <c r="E154">
        <f t="shared" si="36"/>
        <v>744</v>
      </c>
      <c r="F154">
        <f t="shared" si="36"/>
        <v>696</v>
      </c>
      <c r="G154">
        <f t="shared" si="36"/>
        <v>744</v>
      </c>
      <c r="H154">
        <f t="shared" si="36"/>
        <v>720</v>
      </c>
      <c r="I154">
        <f t="shared" si="36"/>
        <v>744</v>
      </c>
      <c r="J154">
        <f t="shared" si="36"/>
        <v>720</v>
      </c>
      <c r="K154">
        <f t="shared" si="36"/>
        <v>744</v>
      </c>
      <c r="L154">
        <f t="shared" si="36"/>
        <v>744</v>
      </c>
      <c r="M154">
        <f t="shared" si="36"/>
        <v>720</v>
      </c>
      <c r="N154">
        <f t="shared" si="27"/>
        <v>744</v>
      </c>
      <c r="O154">
        <f t="shared" si="27"/>
        <v>720</v>
      </c>
      <c r="P154">
        <f t="shared" si="27"/>
        <v>744</v>
      </c>
      <c r="Q154">
        <f t="shared" si="27"/>
        <v>744</v>
      </c>
      <c r="R154">
        <f t="shared" si="29"/>
        <v>672</v>
      </c>
      <c r="S154">
        <f t="shared" si="29"/>
        <v>744</v>
      </c>
      <c r="T154">
        <f t="shared" si="29"/>
        <v>720</v>
      </c>
      <c r="U154">
        <f t="shared" si="29"/>
        <v>744</v>
      </c>
      <c r="V154">
        <f t="shared" si="29"/>
        <v>720</v>
      </c>
      <c r="W154">
        <f t="shared" si="32"/>
        <v>744</v>
      </c>
      <c r="X154">
        <f t="shared" si="32"/>
        <v>744</v>
      </c>
      <c r="Y154">
        <f t="shared" si="32"/>
        <v>720</v>
      </c>
      <c r="Z154">
        <f t="shared" si="32"/>
        <v>744</v>
      </c>
      <c r="AA154">
        <f t="shared" si="32"/>
        <v>720</v>
      </c>
      <c r="AB154">
        <f t="shared" si="32"/>
        <v>744</v>
      </c>
      <c r="AC154">
        <f t="shared" si="34"/>
        <v>744</v>
      </c>
      <c r="AD154">
        <f t="shared" si="33"/>
        <v>672</v>
      </c>
      <c r="AE154">
        <f t="shared" si="33"/>
        <v>744</v>
      </c>
      <c r="AO154">
        <f t="shared" si="35"/>
        <v>8784</v>
      </c>
    </row>
    <row r="155" spans="1:41" x14ac:dyDescent="0.25">
      <c r="A155" t="s">
        <v>8</v>
      </c>
      <c r="B155">
        <v>1</v>
      </c>
      <c r="C155">
        <v>145</v>
      </c>
      <c r="D155">
        <f t="shared" si="36"/>
        <v>744</v>
      </c>
      <c r="E155">
        <f t="shared" si="36"/>
        <v>744</v>
      </c>
      <c r="F155">
        <f t="shared" si="36"/>
        <v>696</v>
      </c>
      <c r="G155">
        <f t="shared" si="36"/>
        <v>744</v>
      </c>
      <c r="H155">
        <f t="shared" si="36"/>
        <v>720</v>
      </c>
      <c r="I155">
        <f t="shared" si="36"/>
        <v>744</v>
      </c>
      <c r="J155">
        <f t="shared" si="36"/>
        <v>720</v>
      </c>
      <c r="K155">
        <f t="shared" si="36"/>
        <v>744</v>
      </c>
      <c r="L155">
        <f t="shared" si="36"/>
        <v>744</v>
      </c>
      <c r="M155">
        <f t="shared" si="36"/>
        <v>720</v>
      </c>
      <c r="N155">
        <f t="shared" si="27"/>
        <v>744</v>
      </c>
      <c r="O155">
        <f t="shared" si="27"/>
        <v>720</v>
      </c>
      <c r="P155">
        <f t="shared" si="27"/>
        <v>744</v>
      </c>
      <c r="Q155">
        <f t="shared" si="27"/>
        <v>744</v>
      </c>
      <c r="R155">
        <f t="shared" si="29"/>
        <v>672</v>
      </c>
      <c r="S155">
        <f t="shared" si="29"/>
        <v>744</v>
      </c>
      <c r="T155">
        <f t="shared" si="29"/>
        <v>720</v>
      </c>
      <c r="U155">
        <f t="shared" si="29"/>
        <v>744</v>
      </c>
      <c r="V155">
        <f t="shared" si="29"/>
        <v>720</v>
      </c>
      <c r="W155">
        <f t="shared" si="32"/>
        <v>744</v>
      </c>
      <c r="X155">
        <f t="shared" si="32"/>
        <v>744</v>
      </c>
      <c r="Y155">
        <f t="shared" si="32"/>
        <v>720</v>
      </c>
      <c r="Z155">
        <f t="shared" si="32"/>
        <v>744</v>
      </c>
      <c r="AA155">
        <f t="shared" si="32"/>
        <v>720</v>
      </c>
      <c r="AB155">
        <f t="shared" si="32"/>
        <v>744</v>
      </c>
      <c r="AC155">
        <f t="shared" si="34"/>
        <v>744</v>
      </c>
      <c r="AD155">
        <f t="shared" si="33"/>
        <v>672</v>
      </c>
      <c r="AE155">
        <f t="shared" si="33"/>
        <v>744</v>
      </c>
      <c r="AO155">
        <f t="shared" si="35"/>
        <v>8784</v>
      </c>
    </row>
    <row r="156" spans="1:41" x14ac:dyDescent="0.25">
      <c r="A156" t="s">
        <v>8</v>
      </c>
      <c r="B156">
        <v>1</v>
      </c>
      <c r="C156">
        <v>146</v>
      </c>
      <c r="D156">
        <f t="shared" si="36"/>
        <v>744</v>
      </c>
      <c r="E156">
        <f t="shared" si="36"/>
        <v>744</v>
      </c>
      <c r="F156">
        <f t="shared" si="36"/>
        <v>696</v>
      </c>
      <c r="G156">
        <f t="shared" si="36"/>
        <v>744</v>
      </c>
      <c r="H156">
        <f t="shared" si="36"/>
        <v>720</v>
      </c>
      <c r="I156">
        <f t="shared" si="36"/>
        <v>744</v>
      </c>
      <c r="J156">
        <f t="shared" si="36"/>
        <v>720</v>
      </c>
      <c r="K156">
        <f t="shared" si="36"/>
        <v>744</v>
      </c>
      <c r="L156">
        <f t="shared" si="36"/>
        <v>744</v>
      </c>
      <c r="M156">
        <f t="shared" si="36"/>
        <v>720</v>
      </c>
      <c r="N156">
        <f t="shared" si="27"/>
        <v>744</v>
      </c>
      <c r="O156">
        <f t="shared" si="27"/>
        <v>720</v>
      </c>
      <c r="P156">
        <f t="shared" si="27"/>
        <v>744</v>
      </c>
      <c r="Q156">
        <f t="shared" ref="Q156:AC172" si="37">Q$6*NoOfHrsPerDay</f>
        <v>744</v>
      </c>
      <c r="R156">
        <f t="shared" si="37"/>
        <v>672</v>
      </c>
      <c r="S156">
        <f t="shared" si="37"/>
        <v>744</v>
      </c>
      <c r="T156">
        <f t="shared" si="37"/>
        <v>720</v>
      </c>
      <c r="U156">
        <f t="shared" si="37"/>
        <v>744</v>
      </c>
      <c r="V156">
        <f t="shared" si="37"/>
        <v>720</v>
      </c>
      <c r="W156">
        <f t="shared" si="37"/>
        <v>744</v>
      </c>
      <c r="X156">
        <f t="shared" si="37"/>
        <v>744</v>
      </c>
      <c r="Y156">
        <f t="shared" si="37"/>
        <v>720</v>
      </c>
      <c r="Z156">
        <f t="shared" si="37"/>
        <v>744</v>
      </c>
      <c r="AA156">
        <f t="shared" si="37"/>
        <v>720</v>
      </c>
      <c r="AB156">
        <f t="shared" si="37"/>
        <v>744</v>
      </c>
      <c r="AC156">
        <f t="shared" si="37"/>
        <v>744</v>
      </c>
      <c r="AD156">
        <f t="shared" si="33"/>
        <v>672</v>
      </c>
      <c r="AE156">
        <f t="shared" si="33"/>
        <v>744</v>
      </c>
      <c r="AO156">
        <f t="shared" si="35"/>
        <v>8784</v>
      </c>
    </row>
    <row r="157" spans="1:41" x14ac:dyDescent="0.25">
      <c r="A157" t="s">
        <v>8</v>
      </c>
      <c r="B157">
        <v>1</v>
      </c>
      <c r="C157">
        <v>147</v>
      </c>
      <c r="D157">
        <f t="shared" si="36"/>
        <v>744</v>
      </c>
      <c r="E157">
        <f t="shared" si="36"/>
        <v>744</v>
      </c>
      <c r="F157">
        <f t="shared" si="36"/>
        <v>696</v>
      </c>
      <c r="G157">
        <f t="shared" si="36"/>
        <v>744</v>
      </c>
      <c r="H157">
        <f t="shared" si="36"/>
        <v>720</v>
      </c>
      <c r="I157">
        <f t="shared" si="36"/>
        <v>744</v>
      </c>
      <c r="J157">
        <f t="shared" si="36"/>
        <v>720</v>
      </c>
      <c r="K157">
        <f t="shared" si="36"/>
        <v>744</v>
      </c>
      <c r="L157">
        <f t="shared" si="36"/>
        <v>744</v>
      </c>
      <c r="M157">
        <f t="shared" si="36"/>
        <v>720</v>
      </c>
      <c r="N157">
        <f t="shared" ref="N157:P159" si="38">N$6*NoOfHrsPerDay</f>
        <v>744</v>
      </c>
      <c r="O157">
        <f t="shared" si="38"/>
        <v>720</v>
      </c>
      <c r="P157">
        <f t="shared" si="38"/>
        <v>744</v>
      </c>
      <c r="Q157">
        <f t="shared" si="37"/>
        <v>744</v>
      </c>
      <c r="R157">
        <f t="shared" si="37"/>
        <v>672</v>
      </c>
      <c r="S157">
        <f t="shared" si="37"/>
        <v>744</v>
      </c>
      <c r="T157">
        <f t="shared" si="37"/>
        <v>720</v>
      </c>
      <c r="U157">
        <f t="shared" si="37"/>
        <v>744</v>
      </c>
      <c r="V157">
        <f t="shared" si="37"/>
        <v>720</v>
      </c>
      <c r="W157">
        <f t="shared" si="37"/>
        <v>744</v>
      </c>
      <c r="X157">
        <f t="shared" si="37"/>
        <v>744</v>
      </c>
      <c r="Y157">
        <f t="shared" si="37"/>
        <v>720</v>
      </c>
      <c r="Z157">
        <f t="shared" si="37"/>
        <v>744</v>
      </c>
      <c r="AA157">
        <f t="shared" si="37"/>
        <v>720</v>
      </c>
      <c r="AB157">
        <f t="shared" si="37"/>
        <v>744</v>
      </c>
      <c r="AC157">
        <f t="shared" si="37"/>
        <v>744</v>
      </c>
      <c r="AD157">
        <f t="shared" si="33"/>
        <v>672</v>
      </c>
      <c r="AE157">
        <f t="shared" si="33"/>
        <v>744</v>
      </c>
      <c r="AO157">
        <f t="shared" si="35"/>
        <v>8784</v>
      </c>
    </row>
    <row r="158" spans="1:41" x14ac:dyDescent="0.25">
      <c r="A158" t="s">
        <v>8</v>
      </c>
      <c r="B158">
        <v>1</v>
      </c>
      <c r="C158">
        <v>148</v>
      </c>
      <c r="D158">
        <f t="shared" si="36"/>
        <v>744</v>
      </c>
      <c r="E158">
        <f t="shared" si="36"/>
        <v>744</v>
      </c>
      <c r="F158">
        <f t="shared" si="36"/>
        <v>696</v>
      </c>
      <c r="G158">
        <f t="shared" si="36"/>
        <v>744</v>
      </c>
      <c r="H158">
        <f t="shared" si="36"/>
        <v>720</v>
      </c>
      <c r="I158">
        <f t="shared" si="36"/>
        <v>744</v>
      </c>
      <c r="J158">
        <f t="shared" si="36"/>
        <v>720</v>
      </c>
      <c r="K158">
        <f t="shared" si="36"/>
        <v>744</v>
      </c>
      <c r="L158">
        <f t="shared" si="36"/>
        <v>744</v>
      </c>
      <c r="M158">
        <f t="shared" si="36"/>
        <v>720</v>
      </c>
      <c r="N158">
        <f t="shared" si="38"/>
        <v>744</v>
      </c>
      <c r="O158">
        <f t="shared" si="38"/>
        <v>720</v>
      </c>
      <c r="P158">
        <f t="shared" si="38"/>
        <v>744</v>
      </c>
      <c r="Q158">
        <f t="shared" si="37"/>
        <v>744</v>
      </c>
      <c r="R158">
        <f t="shared" si="37"/>
        <v>672</v>
      </c>
      <c r="S158">
        <f t="shared" si="37"/>
        <v>744</v>
      </c>
      <c r="T158">
        <f t="shared" si="37"/>
        <v>720</v>
      </c>
      <c r="U158">
        <f t="shared" si="37"/>
        <v>744</v>
      </c>
      <c r="V158">
        <f t="shared" si="37"/>
        <v>720</v>
      </c>
      <c r="W158">
        <f t="shared" si="37"/>
        <v>744</v>
      </c>
      <c r="X158">
        <f t="shared" si="37"/>
        <v>744</v>
      </c>
      <c r="Y158">
        <f t="shared" si="37"/>
        <v>720</v>
      </c>
      <c r="Z158">
        <f t="shared" si="37"/>
        <v>744</v>
      </c>
      <c r="AA158">
        <f t="shared" si="37"/>
        <v>720</v>
      </c>
      <c r="AB158">
        <f t="shared" si="37"/>
        <v>744</v>
      </c>
      <c r="AC158">
        <f t="shared" si="37"/>
        <v>744</v>
      </c>
      <c r="AD158">
        <f t="shared" si="33"/>
        <v>672</v>
      </c>
      <c r="AE158">
        <f t="shared" si="33"/>
        <v>744</v>
      </c>
      <c r="AO158">
        <f t="shared" si="35"/>
        <v>8784</v>
      </c>
    </row>
    <row r="159" spans="1:41" x14ac:dyDescent="0.25">
      <c r="A159" t="s">
        <v>8</v>
      </c>
      <c r="B159">
        <v>1</v>
      </c>
      <c r="C159">
        <v>149</v>
      </c>
      <c r="D159">
        <f t="shared" si="36"/>
        <v>744</v>
      </c>
      <c r="E159">
        <f t="shared" si="36"/>
        <v>744</v>
      </c>
      <c r="F159">
        <f t="shared" si="36"/>
        <v>696</v>
      </c>
      <c r="G159">
        <f t="shared" si="36"/>
        <v>744</v>
      </c>
      <c r="H159">
        <f t="shared" si="36"/>
        <v>720</v>
      </c>
      <c r="I159">
        <f t="shared" si="36"/>
        <v>744</v>
      </c>
      <c r="J159">
        <f t="shared" si="36"/>
        <v>720</v>
      </c>
      <c r="K159">
        <f t="shared" si="36"/>
        <v>744</v>
      </c>
      <c r="L159">
        <f t="shared" si="36"/>
        <v>744</v>
      </c>
      <c r="M159">
        <f t="shared" si="36"/>
        <v>720</v>
      </c>
      <c r="N159">
        <f t="shared" si="38"/>
        <v>744</v>
      </c>
      <c r="O159">
        <f t="shared" si="38"/>
        <v>720</v>
      </c>
      <c r="P159">
        <f t="shared" si="38"/>
        <v>744</v>
      </c>
      <c r="Q159">
        <f t="shared" si="37"/>
        <v>744</v>
      </c>
      <c r="R159">
        <f t="shared" si="37"/>
        <v>672</v>
      </c>
      <c r="S159">
        <f t="shared" si="37"/>
        <v>744</v>
      </c>
      <c r="T159">
        <f t="shared" si="37"/>
        <v>720</v>
      </c>
      <c r="U159">
        <f t="shared" si="37"/>
        <v>744</v>
      </c>
      <c r="V159">
        <f t="shared" si="37"/>
        <v>720</v>
      </c>
      <c r="W159">
        <f t="shared" si="37"/>
        <v>744</v>
      </c>
      <c r="X159">
        <f t="shared" si="37"/>
        <v>744</v>
      </c>
      <c r="Y159">
        <f t="shared" si="37"/>
        <v>720</v>
      </c>
      <c r="Z159">
        <f t="shared" si="37"/>
        <v>744</v>
      </c>
      <c r="AA159">
        <f t="shared" si="37"/>
        <v>720</v>
      </c>
      <c r="AB159">
        <f t="shared" si="37"/>
        <v>744</v>
      </c>
      <c r="AC159">
        <f t="shared" si="37"/>
        <v>744</v>
      </c>
      <c r="AD159">
        <f t="shared" si="33"/>
        <v>672</v>
      </c>
      <c r="AE159">
        <f t="shared" si="33"/>
        <v>744</v>
      </c>
      <c r="AO159">
        <f t="shared" si="35"/>
        <v>8784</v>
      </c>
    </row>
    <row r="160" spans="1:41" x14ac:dyDescent="0.25">
      <c r="A160" t="s">
        <v>8</v>
      </c>
      <c r="B160">
        <v>1</v>
      </c>
      <c r="C160">
        <v>150</v>
      </c>
      <c r="D160">
        <f t="shared" si="36"/>
        <v>744</v>
      </c>
      <c r="E160">
        <f t="shared" si="36"/>
        <v>744</v>
      </c>
      <c r="F160">
        <f t="shared" si="36"/>
        <v>696</v>
      </c>
      <c r="G160">
        <f t="shared" si="36"/>
        <v>744</v>
      </c>
      <c r="H160">
        <f t="shared" si="36"/>
        <v>720</v>
      </c>
      <c r="I160">
        <f t="shared" si="36"/>
        <v>744</v>
      </c>
      <c r="J160">
        <f t="shared" si="36"/>
        <v>720</v>
      </c>
      <c r="K160">
        <f t="shared" si="36"/>
        <v>744</v>
      </c>
      <c r="L160">
        <f t="shared" si="36"/>
        <v>744</v>
      </c>
      <c r="M160">
        <f t="shared" ref="M160:P223" si="39">M$6*NoOfHrsPerDay</f>
        <v>720</v>
      </c>
      <c r="N160">
        <f t="shared" si="39"/>
        <v>744</v>
      </c>
      <c r="O160">
        <f t="shared" si="39"/>
        <v>720</v>
      </c>
      <c r="P160">
        <f t="shared" si="39"/>
        <v>744</v>
      </c>
      <c r="Q160">
        <f t="shared" si="37"/>
        <v>744</v>
      </c>
      <c r="R160">
        <f t="shared" si="37"/>
        <v>672</v>
      </c>
      <c r="S160">
        <f t="shared" si="37"/>
        <v>744</v>
      </c>
      <c r="T160">
        <f t="shared" si="37"/>
        <v>720</v>
      </c>
      <c r="U160">
        <f t="shared" si="37"/>
        <v>744</v>
      </c>
      <c r="V160">
        <f t="shared" si="37"/>
        <v>720</v>
      </c>
      <c r="W160">
        <f t="shared" si="37"/>
        <v>744</v>
      </c>
      <c r="X160">
        <f t="shared" si="37"/>
        <v>744</v>
      </c>
      <c r="Y160">
        <f t="shared" si="37"/>
        <v>720</v>
      </c>
      <c r="Z160">
        <f t="shared" si="37"/>
        <v>744</v>
      </c>
      <c r="AA160">
        <f t="shared" si="37"/>
        <v>720</v>
      </c>
      <c r="AB160">
        <f t="shared" si="37"/>
        <v>744</v>
      </c>
      <c r="AC160">
        <f t="shared" si="37"/>
        <v>744</v>
      </c>
      <c r="AD160">
        <f t="shared" si="33"/>
        <v>672</v>
      </c>
      <c r="AE160">
        <f t="shared" si="33"/>
        <v>744</v>
      </c>
      <c r="AO160">
        <f t="shared" si="35"/>
        <v>8784</v>
      </c>
    </row>
    <row r="161" spans="1:41" x14ac:dyDescent="0.25">
      <c r="A161" t="s">
        <v>8</v>
      </c>
      <c r="B161">
        <v>1</v>
      </c>
      <c r="C161">
        <v>151</v>
      </c>
      <c r="D161">
        <f t="shared" si="36"/>
        <v>744</v>
      </c>
      <c r="E161">
        <f t="shared" si="36"/>
        <v>744</v>
      </c>
      <c r="F161">
        <f t="shared" si="36"/>
        <v>696</v>
      </c>
      <c r="G161">
        <f t="shared" si="36"/>
        <v>744</v>
      </c>
      <c r="H161">
        <f t="shared" si="36"/>
        <v>720</v>
      </c>
      <c r="I161">
        <f t="shared" si="36"/>
        <v>744</v>
      </c>
      <c r="J161">
        <f t="shared" si="36"/>
        <v>720</v>
      </c>
      <c r="K161">
        <f t="shared" si="36"/>
        <v>744</v>
      </c>
      <c r="L161">
        <f t="shared" si="36"/>
        <v>744</v>
      </c>
      <c r="M161">
        <f t="shared" si="39"/>
        <v>720</v>
      </c>
      <c r="N161">
        <f t="shared" si="39"/>
        <v>744</v>
      </c>
      <c r="O161">
        <f t="shared" si="39"/>
        <v>720</v>
      </c>
      <c r="P161">
        <f t="shared" si="39"/>
        <v>744</v>
      </c>
      <c r="Q161">
        <f t="shared" si="37"/>
        <v>744</v>
      </c>
      <c r="R161">
        <f t="shared" si="37"/>
        <v>672</v>
      </c>
      <c r="S161">
        <f t="shared" si="37"/>
        <v>744</v>
      </c>
      <c r="T161">
        <f t="shared" si="37"/>
        <v>720</v>
      </c>
      <c r="U161">
        <f t="shared" si="37"/>
        <v>744</v>
      </c>
      <c r="V161">
        <f t="shared" si="37"/>
        <v>720</v>
      </c>
      <c r="W161">
        <f t="shared" si="37"/>
        <v>744</v>
      </c>
      <c r="X161">
        <f t="shared" si="37"/>
        <v>744</v>
      </c>
      <c r="Y161">
        <f t="shared" si="37"/>
        <v>720</v>
      </c>
      <c r="Z161">
        <f t="shared" si="37"/>
        <v>744</v>
      </c>
      <c r="AA161">
        <f t="shared" si="37"/>
        <v>720</v>
      </c>
      <c r="AB161">
        <f t="shared" si="37"/>
        <v>744</v>
      </c>
      <c r="AC161">
        <f t="shared" si="37"/>
        <v>744</v>
      </c>
      <c r="AD161">
        <f t="shared" si="33"/>
        <v>672</v>
      </c>
      <c r="AE161">
        <f t="shared" si="33"/>
        <v>744</v>
      </c>
      <c r="AO161">
        <f t="shared" si="35"/>
        <v>8784</v>
      </c>
    </row>
    <row r="162" spans="1:41" x14ac:dyDescent="0.25">
      <c r="A162" t="s">
        <v>8</v>
      </c>
      <c r="B162">
        <v>1</v>
      </c>
      <c r="C162">
        <v>152</v>
      </c>
      <c r="D162">
        <f t="shared" si="36"/>
        <v>744</v>
      </c>
      <c r="E162">
        <f t="shared" si="36"/>
        <v>744</v>
      </c>
      <c r="F162">
        <f t="shared" si="36"/>
        <v>696</v>
      </c>
      <c r="G162">
        <f t="shared" si="36"/>
        <v>744</v>
      </c>
      <c r="H162">
        <f t="shared" si="36"/>
        <v>720</v>
      </c>
      <c r="I162">
        <f t="shared" si="36"/>
        <v>744</v>
      </c>
      <c r="J162">
        <f t="shared" si="36"/>
        <v>720</v>
      </c>
      <c r="K162">
        <f t="shared" si="36"/>
        <v>744</v>
      </c>
      <c r="L162">
        <f t="shared" si="36"/>
        <v>744</v>
      </c>
      <c r="M162">
        <f t="shared" si="39"/>
        <v>720</v>
      </c>
      <c r="N162">
        <f t="shared" si="39"/>
        <v>744</v>
      </c>
      <c r="O162">
        <f t="shared" si="39"/>
        <v>720</v>
      </c>
      <c r="P162">
        <f t="shared" si="39"/>
        <v>744</v>
      </c>
      <c r="Q162">
        <f t="shared" si="37"/>
        <v>744</v>
      </c>
      <c r="R162">
        <f t="shared" si="37"/>
        <v>672</v>
      </c>
      <c r="S162">
        <f t="shared" si="37"/>
        <v>744</v>
      </c>
      <c r="T162">
        <f t="shared" si="37"/>
        <v>720</v>
      </c>
      <c r="U162">
        <f t="shared" si="37"/>
        <v>744</v>
      </c>
      <c r="V162">
        <f t="shared" si="37"/>
        <v>720</v>
      </c>
      <c r="W162">
        <f t="shared" si="37"/>
        <v>744</v>
      </c>
      <c r="X162">
        <f t="shared" si="37"/>
        <v>744</v>
      </c>
      <c r="Y162">
        <f t="shared" si="37"/>
        <v>720</v>
      </c>
      <c r="Z162">
        <f t="shared" si="37"/>
        <v>744</v>
      </c>
      <c r="AA162">
        <f t="shared" si="37"/>
        <v>720</v>
      </c>
      <c r="AB162">
        <f t="shared" si="37"/>
        <v>744</v>
      </c>
      <c r="AC162">
        <f t="shared" si="37"/>
        <v>744</v>
      </c>
      <c r="AD162">
        <f t="shared" si="33"/>
        <v>672</v>
      </c>
      <c r="AE162">
        <f t="shared" si="33"/>
        <v>744</v>
      </c>
      <c r="AO162">
        <f t="shared" si="35"/>
        <v>8784</v>
      </c>
    </row>
    <row r="163" spans="1:41" x14ac:dyDescent="0.25">
      <c r="A163" t="s">
        <v>8</v>
      </c>
      <c r="B163">
        <v>1</v>
      </c>
      <c r="C163">
        <v>153</v>
      </c>
      <c r="D163">
        <f t="shared" si="36"/>
        <v>744</v>
      </c>
      <c r="E163">
        <f t="shared" si="36"/>
        <v>744</v>
      </c>
      <c r="F163">
        <f t="shared" si="36"/>
        <v>696</v>
      </c>
      <c r="G163">
        <f t="shared" si="36"/>
        <v>744</v>
      </c>
      <c r="H163">
        <f t="shared" si="36"/>
        <v>720</v>
      </c>
      <c r="I163">
        <f t="shared" si="36"/>
        <v>744</v>
      </c>
      <c r="J163">
        <f t="shared" si="36"/>
        <v>720</v>
      </c>
      <c r="K163">
        <f t="shared" si="36"/>
        <v>744</v>
      </c>
      <c r="L163">
        <f t="shared" si="36"/>
        <v>744</v>
      </c>
      <c r="M163">
        <f t="shared" si="39"/>
        <v>720</v>
      </c>
      <c r="N163">
        <f t="shared" si="39"/>
        <v>744</v>
      </c>
      <c r="O163">
        <f t="shared" si="39"/>
        <v>720</v>
      </c>
      <c r="P163">
        <f t="shared" si="39"/>
        <v>744</v>
      </c>
      <c r="Q163">
        <f t="shared" si="37"/>
        <v>744</v>
      </c>
      <c r="R163">
        <f t="shared" si="37"/>
        <v>672</v>
      </c>
      <c r="S163">
        <f t="shared" si="37"/>
        <v>744</v>
      </c>
      <c r="T163">
        <f t="shared" si="37"/>
        <v>720</v>
      </c>
      <c r="U163">
        <f t="shared" si="37"/>
        <v>744</v>
      </c>
      <c r="V163">
        <f t="shared" si="37"/>
        <v>720</v>
      </c>
      <c r="W163">
        <f t="shared" si="37"/>
        <v>744</v>
      </c>
      <c r="X163">
        <f t="shared" si="37"/>
        <v>744</v>
      </c>
      <c r="Y163">
        <f t="shared" si="37"/>
        <v>720</v>
      </c>
      <c r="Z163">
        <f t="shared" si="37"/>
        <v>744</v>
      </c>
      <c r="AA163">
        <f t="shared" si="37"/>
        <v>720</v>
      </c>
      <c r="AB163">
        <f t="shared" si="37"/>
        <v>744</v>
      </c>
      <c r="AC163">
        <f t="shared" si="37"/>
        <v>744</v>
      </c>
      <c r="AD163">
        <f t="shared" si="33"/>
        <v>672</v>
      </c>
      <c r="AE163">
        <f t="shared" si="33"/>
        <v>744</v>
      </c>
      <c r="AO163">
        <f t="shared" si="35"/>
        <v>8784</v>
      </c>
    </row>
    <row r="164" spans="1:41" x14ac:dyDescent="0.25">
      <c r="A164" t="s">
        <v>8</v>
      </c>
      <c r="B164">
        <v>1</v>
      </c>
      <c r="C164">
        <v>154</v>
      </c>
      <c r="D164">
        <f t="shared" si="36"/>
        <v>744</v>
      </c>
      <c r="E164">
        <f t="shared" si="36"/>
        <v>744</v>
      </c>
      <c r="F164">
        <f t="shared" si="36"/>
        <v>696</v>
      </c>
      <c r="G164">
        <f t="shared" si="36"/>
        <v>744</v>
      </c>
      <c r="H164">
        <f t="shared" si="36"/>
        <v>720</v>
      </c>
      <c r="I164">
        <f t="shared" si="36"/>
        <v>744</v>
      </c>
      <c r="J164">
        <f t="shared" si="36"/>
        <v>720</v>
      </c>
      <c r="K164">
        <f t="shared" si="36"/>
        <v>744</v>
      </c>
      <c r="L164">
        <f t="shared" si="36"/>
        <v>744</v>
      </c>
      <c r="M164">
        <f t="shared" si="39"/>
        <v>720</v>
      </c>
      <c r="N164">
        <f t="shared" si="39"/>
        <v>744</v>
      </c>
      <c r="O164">
        <f t="shared" si="39"/>
        <v>720</v>
      </c>
      <c r="P164">
        <f t="shared" si="39"/>
        <v>744</v>
      </c>
      <c r="Q164">
        <f t="shared" si="37"/>
        <v>744</v>
      </c>
      <c r="R164">
        <f t="shared" si="37"/>
        <v>672</v>
      </c>
      <c r="S164">
        <f t="shared" si="37"/>
        <v>744</v>
      </c>
      <c r="T164">
        <f t="shared" si="37"/>
        <v>720</v>
      </c>
      <c r="U164">
        <f t="shared" si="37"/>
        <v>744</v>
      </c>
      <c r="V164">
        <f t="shared" si="37"/>
        <v>720</v>
      </c>
      <c r="W164">
        <f t="shared" si="37"/>
        <v>744</v>
      </c>
      <c r="X164">
        <f t="shared" si="37"/>
        <v>744</v>
      </c>
      <c r="Y164">
        <f t="shared" si="37"/>
        <v>720</v>
      </c>
      <c r="Z164">
        <f t="shared" si="37"/>
        <v>744</v>
      </c>
      <c r="AA164">
        <f t="shared" si="37"/>
        <v>720</v>
      </c>
      <c r="AB164">
        <f t="shared" si="37"/>
        <v>744</v>
      </c>
      <c r="AC164">
        <f t="shared" si="37"/>
        <v>744</v>
      </c>
      <c r="AD164">
        <f t="shared" si="33"/>
        <v>672</v>
      </c>
      <c r="AE164">
        <f t="shared" si="33"/>
        <v>744</v>
      </c>
      <c r="AO164">
        <f t="shared" si="35"/>
        <v>8784</v>
      </c>
    </row>
    <row r="165" spans="1:41" x14ac:dyDescent="0.25">
      <c r="A165" t="s">
        <v>8</v>
      </c>
      <c r="B165">
        <v>1</v>
      </c>
      <c r="C165">
        <v>155</v>
      </c>
      <c r="D165">
        <f t="shared" si="36"/>
        <v>744</v>
      </c>
      <c r="E165">
        <f t="shared" si="36"/>
        <v>744</v>
      </c>
      <c r="F165">
        <f t="shared" si="36"/>
        <v>696</v>
      </c>
      <c r="G165">
        <f t="shared" si="36"/>
        <v>744</v>
      </c>
      <c r="H165">
        <f t="shared" si="36"/>
        <v>720</v>
      </c>
      <c r="I165">
        <f t="shared" si="36"/>
        <v>744</v>
      </c>
      <c r="J165">
        <f t="shared" si="36"/>
        <v>720</v>
      </c>
      <c r="K165">
        <f t="shared" si="36"/>
        <v>744</v>
      </c>
      <c r="L165">
        <f t="shared" si="36"/>
        <v>744</v>
      </c>
      <c r="M165">
        <f t="shared" si="39"/>
        <v>720</v>
      </c>
      <c r="N165">
        <f t="shared" si="39"/>
        <v>744</v>
      </c>
      <c r="O165">
        <f t="shared" si="39"/>
        <v>720</v>
      </c>
      <c r="P165">
        <f t="shared" si="39"/>
        <v>744</v>
      </c>
      <c r="Q165">
        <f t="shared" si="37"/>
        <v>744</v>
      </c>
      <c r="R165">
        <f t="shared" si="37"/>
        <v>672</v>
      </c>
      <c r="S165">
        <f t="shared" si="37"/>
        <v>744</v>
      </c>
      <c r="T165">
        <f t="shared" si="37"/>
        <v>720</v>
      </c>
      <c r="U165">
        <f t="shared" si="37"/>
        <v>744</v>
      </c>
      <c r="V165">
        <f t="shared" si="37"/>
        <v>720</v>
      </c>
      <c r="W165">
        <f t="shared" si="37"/>
        <v>744</v>
      </c>
      <c r="X165">
        <f t="shared" si="37"/>
        <v>744</v>
      </c>
      <c r="Y165">
        <f t="shared" si="37"/>
        <v>720</v>
      </c>
      <c r="Z165">
        <f t="shared" si="37"/>
        <v>744</v>
      </c>
      <c r="AA165">
        <f t="shared" si="37"/>
        <v>720</v>
      </c>
      <c r="AB165">
        <f t="shared" si="37"/>
        <v>744</v>
      </c>
      <c r="AC165">
        <f t="shared" si="37"/>
        <v>744</v>
      </c>
      <c r="AD165">
        <f t="shared" si="33"/>
        <v>672</v>
      </c>
      <c r="AE165">
        <f t="shared" si="33"/>
        <v>744</v>
      </c>
      <c r="AO165">
        <f t="shared" si="35"/>
        <v>8784</v>
      </c>
    </row>
    <row r="166" spans="1:41" x14ac:dyDescent="0.25">
      <c r="A166" t="s">
        <v>8</v>
      </c>
      <c r="B166">
        <v>1</v>
      </c>
      <c r="C166">
        <v>156</v>
      </c>
      <c r="D166">
        <f t="shared" si="36"/>
        <v>744</v>
      </c>
      <c r="E166">
        <f t="shared" si="36"/>
        <v>744</v>
      </c>
      <c r="F166">
        <f t="shared" si="36"/>
        <v>696</v>
      </c>
      <c r="G166">
        <f t="shared" si="36"/>
        <v>744</v>
      </c>
      <c r="H166">
        <f t="shared" si="36"/>
        <v>720</v>
      </c>
      <c r="I166">
        <f t="shared" si="36"/>
        <v>744</v>
      </c>
      <c r="J166">
        <f t="shared" si="36"/>
        <v>720</v>
      </c>
      <c r="K166">
        <f t="shared" si="36"/>
        <v>744</v>
      </c>
      <c r="L166">
        <f t="shared" si="36"/>
        <v>744</v>
      </c>
      <c r="M166">
        <f t="shared" si="39"/>
        <v>720</v>
      </c>
      <c r="N166">
        <f t="shared" si="39"/>
        <v>744</v>
      </c>
      <c r="O166">
        <f t="shared" si="39"/>
        <v>720</v>
      </c>
      <c r="P166">
        <f t="shared" si="39"/>
        <v>744</v>
      </c>
      <c r="Q166">
        <f t="shared" si="37"/>
        <v>744</v>
      </c>
      <c r="R166">
        <f t="shared" si="37"/>
        <v>672</v>
      </c>
      <c r="S166">
        <f t="shared" si="37"/>
        <v>744</v>
      </c>
      <c r="T166">
        <f t="shared" si="37"/>
        <v>720</v>
      </c>
      <c r="U166">
        <f t="shared" si="37"/>
        <v>744</v>
      </c>
      <c r="V166">
        <f t="shared" si="37"/>
        <v>720</v>
      </c>
      <c r="W166">
        <f t="shared" si="37"/>
        <v>744</v>
      </c>
      <c r="X166">
        <f t="shared" si="37"/>
        <v>744</v>
      </c>
      <c r="Y166">
        <f t="shared" si="37"/>
        <v>720</v>
      </c>
      <c r="Z166">
        <f t="shared" si="37"/>
        <v>744</v>
      </c>
      <c r="AA166">
        <f t="shared" si="37"/>
        <v>720</v>
      </c>
      <c r="AB166">
        <f t="shared" si="37"/>
        <v>744</v>
      </c>
      <c r="AC166">
        <f t="shared" si="37"/>
        <v>744</v>
      </c>
      <c r="AD166">
        <f t="shared" si="33"/>
        <v>672</v>
      </c>
      <c r="AE166">
        <f t="shared" si="33"/>
        <v>744</v>
      </c>
      <c r="AO166">
        <f t="shared" si="35"/>
        <v>8784</v>
      </c>
    </row>
    <row r="167" spans="1:41" x14ac:dyDescent="0.25">
      <c r="A167" t="s">
        <v>8</v>
      </c>
      <c r="B167">
        <v>1</v>
      </c>
      <c r="C167">
        <v>157</v>
      </c>
      <c r="D167">
        <f t="shared" si="36"/>
        <v>744</v>
      </c>
      <c r="E167">
        <f t="shared" si="36"/>
        <v>744</v>
      </c>
      <c r="F167">
        <f t="shared" si="36"/>
        <v>696</v>
      </c>
      <c r="G167">
        <f t="shared" si="36"/>
        <v>744</v>
      </c>
      <c r="H167">
        <f t="shared" si="36"/>
        <v>720</v>
      </c>
      <c r="I167">
        <f t="shared" si="36"/>
        <v>744</v>
      </c>
      <c r="J167">
        <f t="shared" si="36"/>
        <v>720</v>
      </c>
      <c r="K167">
        <f t="shared" si="36"/>
        <v>744</v>
      </c>
      <c r="L167">
        <f t="shared" si="36"/>
        <v>744</v>
      </c>
      <c r="M167">
        <f t="shared" si="39"/>
        <v>720</v>
      </c>
      <c r="N167">
        <f t="shared" si="39"/>
        <v>744</v>
      </c>
      <c r="O167">
        <f t="shared" si="39"/>
        <v>720</v>
      </c>
      <c r="P167">
        <f t="shared" si="39"/>
        <v>744</v>
      </c>
      <c r="Q167">
        <f t="shared" si="37"/>
        <v>744</v>
      </c>
      <c r="R167">
        <f t="shared" si="37"/>
        <v>672</v>
      </c>
      <c r="S167">
        <f t="shared" si="37"/>
        <v>744</v>
      </c>
      <c r="T167">
        <f t="shared" si="37"/>
        <v>720</v>
      </c>
      <c r="U167">
        <f t="shared" si="37"/>
        <v>744</v>
      </c>
      <c r="V167">
        <f t="shared" si="37"/>
        <v>720</v>
      </c>
      <c r="W167">
        <f t="shared" si="37"/>
        <v>744</v>
      </c>
      <c r="X167">
        <f t="shared" si="37"/>
        <v>744</v>
      </c>
      <c r="Y167">
        <f t="shared" si="37"/>
        <v>720</v>
      </c>
      <c r="Z167">
        <f t="shared" si="37"/>
        <v>744</v>
      </c>
      <c r="AA167">
        <f t="shared" si="37"/>
        <v>720</v>
      </c>
      <c r="AB167">
        <f t="shared" si="37"/>
        <v>744</v>
      </c>
      <c r="AC167">
        <f t="shared" si="37"/>
        <v>744</v>
      </c>
      <c r="AD167">
        <f t="shared" si="33"/>
        <v>672</v>
      </c>
      <c r="AE167">
        <f t="shared" si="33"/>
        <v>744</v>
      </c>
      <c r="AO167">
        <f t="shared" si="35"/>
        <v>8784</v>
      </c>
    </row>
    <row r="168" spans="1:41" x14ac:dyDescent="0.25">
      <c r="A168" t="s">
        <v>8</v>
      </c>
      <c r="B168">
        <v>1</v>
      </c>
      <c r="C168">
        <v>158</v>
      </c>
      <c r="D168">
        <f t="shared" si="36"/>
        <v>744</v>
      </c>
      <c r="E168">
        <f t="shared" si="36"/>
        <v>744</v>
      </c>
      <c r="F168">
        <f t="shared" si="36"/>
        <v>696</v>
      </c>
      <c r="G168">
        <f t="shared" si="36"/>
        <v>744</v>
      </c>
      <c r="H168">
        <f t="shared" si="36"/>
        <v>720</v>
      </c>
      <c r="I168">
        <f t="shared" si="36"/>
        <v>744</v>
      </c>
      <c r="J168">
        <f t="shared" si="36"/>
        <v>720</v>
      </c>
      <c r="K168">
        <f t="shared" si="36"/>
        <v>744</v>
      </c>
      <c r="L168">
        <f t="shared" si="36"/>
        <v>744</v>
      </c>
      <c r="M168">
        <f t="shared" si="39"/>
        <v>720</v>
      </c>
      <c r="N168">
        <f t="shared" si="39"/>
        <v>744</v>
      </c>
      <c r="O168">
        <f t="shared" si="39"/>
        <v>720</v>
      </c>
      <c r="P168">
        <f t="shared" si="39"/>
        <v>744</v>
      </c>
      <c r="Q168">
        <f t="shared" si="37"/>
        <v>744</v>
      </c>
      <c r="R168">
        <f t="shared" si="37"/>
        <v>672</v>
      </c>
      <c r="S168">
        <f t="shared" si="37"/>
        <v>744</v>
      </c>
      <c r="T168">
        <f t="shared" si="37"/>
        <v>720</v>
      </c>
      <c r="U168">
        <f t="shared" si="37"/>
        <v>744</v>
      </c>
      <c r="V168">
        <f t="shared" si="37"/>
        <v>720</v>
      </c>
      <c r="W168">
        <f t="shared" si="37"/>
        <v>744</v>
      </c>
      <c r="X168">
        <f t="shared" si="37"/>
        <v>744</v>
      </c>
      <c r="Y168">
        <f t="shared" si="37"/>
        <v>720</v>
      </c>
      <c r="Z168">
        <f t="shared" si="37"/>
        <v>744</v>
      </c>
      <c r="AA168">
        <f t="shared" si="37"/>
        <v>720</v>
      </c>
      <c r="AB168">
        <f t="shared" si="37"/>
        <v>744</v>
      </c>
      <c r="AC168">
        <f t="shared" si="37"/>
        <v>744</v>
      </c>
      <c r="AD168">
        <f t="shared" si="33"/>
        <v>672</v>
      </c>
      <c r="AE168">
        <f t="shared" si="33"/>
        <v>744</v>
      </c>
      <c r="AO168">
        <f t="shared" si="35"/>
        <v>8784</v>
      </c>
    </row>
    <row r="169" spans="1:41" x14ac:dyDescent="0.25">
      <c r="A169" t="s">
        <v>8</v>
      </c>
      <c r="B169">
        <v>1</v>
      </c>
      <c r="C169">
        <v>159</v>
      </c>
      <c r="D169">
        <f t="shared" si="36"/>
        <v>744</v>
      </c>
      <c r="E169">
        <f t="shared" si="36"/>
        <v>744</v>
      </c>
      <c r="F169">
        <f t="shared" si="36"/>
        <v>696</v>
      </c>
      <c r="G169">
        <f t="shared" si="36"/>
        <v>744</v>
      </c>
      <c r="H169">
        <f t="shared" si="36"/>
        <v>720</v>
      </c>
      <c r="I169">
        <f t="shared" si="36"/>
        <v>744</v>
      </c>
      <c r="J169">
        <f t="shared" si="36"/>
        <v>720</v>
      </c>
      <c r="K169">
        <f t="shared" si="36"/>
        <v>744</v>
      </c>
      <c r="L169">
        <f t="shared" si="36"/>
        <v>744</v>
      </c>
      <c r="M169">
        <f t="shared" si="39"/>
        <v>720</v>
      </c>
      <c r="N169">
        <f t="shared" si="39"/>
        <v>744</v>
      </c>
      <c r="O169">
        <f t="shared" si="39"/>
        <v>720</v>
      </c>
      <c r="P169">
        <f t="shared" si="39"/>
        <v>744</v>
      </c>
      <c r="Q169">
        <f t="shared" si="37"/>
        <v>744</v>
      </c>
      <c r="R169">
        <f t="shared" si="37"/>
        <v>672</v>
      </c>
      <c r="S169">
        <f t="shared" si="37"/>
        <v>744</v>
      </c>
      <c r="T169">
        <f t="shared" si="37"/>
        <v>720</v>
      </c>
      <c r="U169">
        <f t="shared" si="37"/>
        <v>744</v>
      </c>
      <c r="V169">
        <f t="shared" si="37"/>
        <v>720</v>
      </c>
      <c r="W169">
        <f t="shared" si="37"/>
        <v>744</v>
      </c>
      <c r="X169">
        <f t="shared" si="37"/>
        <v>744</v>
      </c>
      <c r="Y169">
        <f t="shared" si="37"/>
        <v>720</v>
      </c>
      <c r="Z169">
        <f t="shared" si="37"/>
        <v>744</v>
      </c>
      <c r="AA169">
        <f t="shared" si="37"/>
        <v>720</v>
      </c>
      <c r="AB169">
        <f t="shared" si="37"/>
        <v>744</v>
      </c>
      <c r="AC169">
        <f t="shared" si="37"/>
        <v>744</v>
      </c>
      <c r="AD169">
        <f t="shared" si="33"/>
        <v>672</v>
      </c>
      <c r="AE169">
        <f t="shared" si="33"/>
        <v>744</v>
      </c>
      <c r="AO169">
        <f t="shared" si="35"/>
        <v>8784</v>
      </c>
    </row>
    <row r="170" spans="1:41" x14ac:dyDescent="0.25">
      <c r="A170" t="s">
        <v>8</v>
      </c>
      <c r="B170">
        <v>1</v>
      </c>
      <c r="C170">
        <v>160</v>
      </c>
      <c r="D170">
        <f t="shared" si="36"/>
        <v>744</v>
      </c>
      <c r="E170">
        <f t="shared" si="36"/>
        <v>744</v>
      </c>
      <c r="F170">
        <f t="shared" si="36"/>
        <v>696</v>
      </c>
      <c r="G170">
        <f t="shared" si="36"/>
        <v>744</v>
      </c>
      <c r="H170">
        <f t="shared" si="36"/>
        <v>720</v>
      </c>
      <c r="I170">
        <f t="shared" si="36"/>
        <v>744</v>
      </c>
      <c r="J170">
        <f t="shared" si="36"/>
        <v>720</v>
      </c>
      <c r="K170">
        <f t="shared" si="36"/>
        <v>744</v>
      </c>
      <c r="L170">
        <f t="shared" si="36"/>
        <v>744</v>
      </c>
      <c r="M170">
        <f t="shared" si="39"/>
        <v>720</v>
      </c>
      <c r="N170">
        <f t="shared" si="39"/>
        <v>744</v>
      </c>
      <c r="O170">
        <f t="shared" si="39"/>
        <v>720</v>
      </c>
      <c r="P170">
        <f t="shared" si="39"/>
        <v>744</v>
      </c>
      <c r="Q170">
        <f t="shared" si="37"/>
        <v>744</v>
      </c>
      <c r="R170">
        <f t="shared" si="37"/>
        <v>672</v>
      </c>
      <c r="S170">
        <f t="shared" si="37"/>
        <v>744</v>
      </c>
      <c r="T170">
        <f t="shared" si="37"/>
        <v>720</v>
      </c>
      <c r="U170">
        <f t="shared" si="37"/>
        <v>744</v>
      </c>
      <c r="V170">
        <f t="shared" si="37"/>
        <v>720</v>
      </c>
      <c r="W170">
        <f t="shared" si="37"/>
        <v>744</v>
      </c>
      <c r="X170">
        <f t="shared" si="37"/>
        <v>744</v>
      </c>
      <c r="Y170">
        <f t="shared" si="37"/>
        <v>720</v>
      </c>
      <c r="Z170">
        <f t="shared" si="37"/>
        <v>744</v>
      </c>
      <c r="AA170">
        <f t="shared" si="37"/>
        <v>720</v>
      </c>
      <c r="AB170">
        <f t="shared" si="37"/>
        <v>744</v>
      </c>
      <c r="AC170">
        <f t="shared" si="37"/>
        <v>744</v>
      </c>
      <c r="AD170">
        <f t="shared" si="33"/>
        <v>672</v>
      </c>
      <c r="AE170">
        <f t="shared" si="33"/>
        <v>744</v>
      </c>
      <c r="AO170">
        <f t="shared" si="35"/>
        <v>8784</v>
      </c>
    </row>
    <row r="171" spans="1:41" x14ac:dyDescent="0.25">
      <c r="A171" t="s">
        <v>8</v>
      </c>
      <c r="B171">
        <v>1</v>
      </c>
      <c r="C171">
        <v>161</v>
      </c>
      <c r="D171">
        <f t="shared" si="36"/>
        <v>744</v>
      </c>
      <c r="E171">
        <f t="shared" si="36"/>
        <v>744</v>
      </c>
      <c r="F171">
        <f t="shared" si="36"/>
        <v>696</v>
      </c>
      <c r="G171">
        <f t="shared" si="36"/>
        <v>744</v>
      </c>
      <c r="H171">
        <f t="shared" si="36"/>
        <v>720</v>
      </c>
      <c r="I171">
        <f t="shared" si="36"/>
        <v>744</v>
      </c>
      <c r="J171">
        <f t="shared" si="36"/>
        <v>720</v>
      </c>
      <c r="K171">
        <f t="shared" si="36"/>
        <v>744</v>
      </c>
      <c r="L171">
        <f t="shared" si="36"/>
        <v>744</v>
      </c>
      <c r="M171">
        <f t="shared" si="39"/>
        <v>720</v>
      </c>
      <c r="N171">
        <f t="shared" si="39"/>
        <v>744</v>
      </c>
      <c r="O171">
        <f t="shared" si="39"/>
        <v>720</v>
      </c>
      <c r="P171">
        <f t="shared" si="39"/>
        <v>744</v>
      </c>
      <c r="Q171">
        <f t="shared" si="37"/>
        <v>744</v>
      </c>
      <c r="R171">
        <f t="shared" si="37"/>
        <v>672</v>
      </c>
      <c r="S171">
        <f t="shared" si="37"/>
        <v>744</v>
      </c>
      <c r="T171">
        <f t="shared" si="37"/>
        <v>720</v>
      </c>
      <c r="U171">
        <f t="shared" si="37"/>
        <v>744</v>
      </c>
      <c r="V171">
        <f t="shared" si="37"/>
        <v>720</v>
      </c>
      <c r="W171">
        <f t="shared" si="37"/>
        <v>744</v>
      </c>
      <c r="X171">
        <f t="shared" si="37"/>
        <v>744</v>
      </c>
      <c r="Y171">
        <f t="shared" si="37"/>
        <v>720</v>
      </c>
      <c r="Z171">
        <f t="shared" si="37"/>
        <v>744</v>
      </c>
      <c r="AA171">
        <f t="shared" si="37"/>
        <v>720</v>
      </c>
      <c r="AB171">
        <f t="shared" si="37"/>
        <v>744</v>
      </c>
      <c r="AC171">
        <f t="shared" si="37"/>
        <v>744</v>
      </c>
      <c r="AD171">
        <f t="shared" si="33"/>
        <v>672</v>
      </c>
      <c r="AE171">
        <f t="shared" si="33"/>
        <v>744</v>
      </c>
      <c r="AO171">
        <f t="shared" si="35"/>
        <v>8784</v>
      </c>
    </row>
    <row r="172" spans="1:41" x14ac:dyDescent="0.25">
      <c r="A172" t="s">
        <v>8</v>
      </c>
      <c r="B172">
        <v>1</v>
      </c>
      <c r="C172">
        <v>162</v>
      </c>
      <c r="D172">
        <f t="shared" si="36"/>
        <v>744</v>
      </c>
      <c r="E172">
        <f t="shared" si="36"/>
        <v>744</v>
      </c>
      <c r="F172">
        <f t="shared" si="36"/>
        <v>696</v>
      </c>
      <c r="G172">
        <f t="shared" si="36"/>
        <v>744</v>
      </c>
      <c r="H172">
        <f t="shared" si="36"/>
        <v>720</v>
      </c>
      <c r="I172">
        <f t="shared" si="36"/>
        <v>744</v>
      </c>
      <c r="J172">
        <f t="shared" si="36"/>
        <v>720</v>
      </c>
      <c r="K172">
        <f t="shared" si="36"/>
        <v>744</v>
      </c>
      <c r="L172">
        <f t="shared" si="36"/>
        <v>744</v>
      </c>
      <c r="M172">
        <f t="shared" si="39"/>
        <v>720</v>
      </c>
      <c r="N172">
        <f t="shared" si="39"/>
        <v>744</v>
      </c>
      <c r="O172">
        <f t="shared" si="39"/>
        <v>720</v>
      </c>
      <c r="P172">
        <f t="shared" si="39"/>
        <v>744</v>
      </c>
      <c r="Q172">
        <f t="shared" si="37"/>
        <v>744</v>
      </c>
      <c r="R172">
        <f t="shared" si="37"/>
        <v>672</v>
      </c>
      <c r="S172">
        <f t="shared" si="37"/>
        <v>744</v>
      </c>
      <c r="T172">
        <f t="shared" si="37"/>
        <v>720</v>
      </c>
      <c r="U172">
        <f t="shared" si="37"/>
        <v>744</v>
      </c>
      <c r="V172">
        <f t="shared" si="37"/>
        <v>720</v>
      </c>
      <c r="W172">
        <f t="shared" si="37"/>
        <v>744</v>
      </c>
      <c r="X172">
        <f t="shared" si="37"/>
        <v>744</v>
      </c>
      <c r="Y172">
        <f t="shared" si="37"/>
        <v>720</v>
      </c>
      <c r="Z172">
        <f t="shared" si="37"/>
        <v>744</v>
      </c>
      <c r="AA172">
        <f t="shared" si="37"/>
        <v>720</v>
      </c>
      <c r="AB172">
        <f t="shared" si="37"/>
        <v>744</v>
      </c>
      <c r="AC172">
        <f t="shared" si="37"/>
        <v>744</v>
      </c>
      <c r="AD172">
        <f t="shared" si="33"/>
        <v>672</v>
      </c>
      <c r="AE172">
        <f t="shared" si="33"/>
        <v>744</v>
      </c>
      <c r="AO172">
        <f t="shared" si="35"/>
        <v>8784</v>
      </c>
    </row>
    <row r="173" spans="1:41" x14ac:dyDescent="0.25">
      <c r="A173" t="s">
        <v>8</v>
      </c>
      <c r="B173">
        <v>1</v>
      </c>
      <c r="C173">
        <v>163</v>
      </c>
      <c r="D173">
        <f t="shared" ref="D173:L204" si="40">D$6*NoOfHrsPerDay</f>
        <v>744</v>
      </c>
      <c r="E173">
        <f t="shared" si="40"/>
        <v>744</v>
      </c>
      <c r="F173">
        <f t="shared" si="40"/>
        <v>696</v>
      </c>
      <c r="G173">
        <f t="shared" si="40"/>
        <v>744</v>
      </c>
      <c r="H173">
        <f t="shared" si="40"/>
        <v>720</v>
      </c>
      <c r="I173">
        <f t="shared" si="40"/>
        <v>744</v>
      </c>
      <c r="J173">
        <f t="shared" si="40"/>
        <v>720</v>
      </c>
      <c r="K173">
        <f t="shared" si="40"/>
        <v>744</v>
      </c>
      <c r="L173">
        <f t="shared" si="40"/>
        <v>744</v>
      </c>
      <c r="M173">
        <f t="shared" si="39"/>
        <v>720</v>
      </c>
      <c r="N173">
        <f t="shared" si="39"/>
        <v>744</v>
      </c>
      <c r="O173">
        <f t="shared" si="39"/>
        <v>720</v>
      </c>
      <c r="P173">
        <f t="shared" si="39"/>
        <v>744</v>
      </c>
      <c r="Q173">
        <f t="shared" ref="Q173:V222" si="41">Q$6*NoOfHrsPerDay</f>
        <v>744</v>
      </c>
      <c r="R173">
        <f t="shared" si="41"/>
        <v>672</v>
      </c>
      <c r="S173">
        <f t="shared" si="41"/>
        <v>744</v>
      </c>
      <c r="T173">
        <f t="shared" si="41"/>
        <v>720</v>
      </c>
      <c r="U173">
        <f t="shared" si="41"/>
        <v>744</v>
      </c>
      <c r="V173">
        <f t="shared" si="41"/>
        <v>720</v>
      </c>
      <c r="W173">
        <f t="shared" ref="W173:AC177" si="42">W$6*NoOfHrsPerDay</f>
        <v>744</v>
      </c>
      <c r="X173">
        <f t="shared" si="42"/>
        <v>744</v>
      </c>
      <c r="Y173">
        <f t="shared" si="42"/>
        <v>720</v>
      </c>
      <c r="Z173">
        <f t="shared" si="42"/>
        <v>744</v>
      </c>
      <c r="AA173">
        <f t="shared" si="42"/>
        <v>720</v>
      </c>
      <c r="AB173">
        <f t="shared" si="42"/>
        <v>744</v>
      </c>
      <c r="AC173">
        <f t="shared" si="42"/>
        <v>744</v>
      </c>
      <c r="AD173">
        <f t="shared" si="33"/>
        <v>672</v>
      </c>
      <c r="AE173">
        <f t="shared" si="33"/>
        <v>744</v>
      </c>
      <c r="AO173">
        <f t="shared" si="35"/>
        <v>8784</v>
      </c>
    </row>
    <row r="174" spans="1:41" x14ac:dyDescent="0.25">
      <c r="A174" t="s">
        <v>8</v>
      </c>
      <c r="B174">
        <v>1</v>
      </c>
      <c r="C174">
        <v>164</v>
      </c>
      <c r="D174">
        <f t="shared" si="40"/>
        <v>744</v>
      </c>
      <c r="E174">
        <f t="shared" si="40"/>
        <v>744</v>
      </c>
      <c r="F174">
        <f t="shared" si="40"/>
        <v>696</v>
      </c>
      <c r="G174">
        <f t="shared" si="40"/>
        <v>744</v>
      </c>
      <c r="H174">
        <f t="shared" si="40"/>
        <v>720</v>
      </c>
      <c r="I174">
        <f t="shared" si="40"/>
        <v>744</v>
      </c>
      <c r="J174">
        <f t="shared" si="40"/>
        <v>720</v>
      </c>
      <c r="K174">
        <f t="shared" si="40"/>
        <v>744</v>
      </c>
      <c r="L174">
        <f t="shared" ref="L174:L202" si="43">L$6*NoOfHrsPerDay</f>
        <v>744</v>
      </c>
      <c r="M174">
        <f t="shared" si="39"/>
        <v>720</v>
      </c>
      <c r="N174">
        <f t="shared" si="39"/>
        <v>744</v>
      </c>
      <c r="O174">
        <f t="shared" si="39"/>
        <v>720</v>
      </c>
      <c r="P174">
        <f t="shared" si="39"/>
        <v>744</v>
      </c>
      <c r="Q174">
        <f t="shared" si="41"/>
        <v>744</v>
      </c>
      <c r="R174">
        <f t="shared" si="41"/>
        <v>672</v>
      </c>
      <c r="S174">
        <f t="shared" si="41"/>
        <v>744</v>
      </c>
      <c r="T174">
        <f t="shared" si="41"/>
        <v>720</v>
      </c>
      <c r="U174">
        <f t="shared" si="41"/>
        <v>744</v>
      </c>
      <c r="V174">
        <f t="shared" si="41"/>
        <v>720</v>
      </c>
      <c r="W174">
        <f t="shared" si="42"/>
        <v>744</v>
      </c>
      <c r="X174">
        <f t="shared" si="42"/>
        <v>744</v>
      </c>
      <c r="Y174">
        <f t="shared" si="42"/>
        <v>720</v>
      </c>
      <c r="Z174">
        <f t="shared" si="42"/>
        <v>744</v>
      </c>
      <c r="AA174">
        <f t="shared" si="42"/>
        <v>720</v>
      </c>
      <c r="AB174">
        <f t="shared" si="42"/>
        <v>744</v>
      </c>
      <c r="AC174">
        <f t="shared" si="42"/>
        <v>744</v>
      </c>
      <c r="AD174">
        <f t="shared" si="33"/>
        <v>672</v>
      </c>
      <c r="AE174">
        <f t="shared" si="33"/>
        <v>744</v>
      </c>
      <c r="AO174">
        <f t="shared" si="35"/>
        <v>8784</v>
      </c>
    </row>
    <row r="175" spans="1:41" x14ac:dyDescent="0.25">
      <c r="A175" t="s">
        <v>8</v>
      </c>
      <c r="B175">
        <v>1</v>
      </c>
      <c r="C175">
        <v>165</v>
      </c>
      <c r="D175">
        <f t="shared" si="40"/>
        <v>744</v>
      </c>
      <c r="E175">
        <f t="shared" si="40"/>
        <v>744</v>
      </c>
      <c r="F175">
        <f t="shared" si="40"/>
        <v>696</v>
      </c>
      <c r="G175">
        <f t="shared" si="40"/>
        <v>744</v>
      </c>
      <c r="H175">
        <f t="shared" si="40"/>
        <v>720</v>
      </c>
      <c r="I175">
        <f t="shared" si="40"/>
        <v>744</v>
      </c>
      <c r="J175">
        <f t="shared" si="40"/>
        <v>720</v>
      </c>
      <c r="K175">
        <f t="shared" si="40"/>
        <v>744</v>
      </c>
      <c r="L175">
        <f t="shared" si="43"/>
        <v>744</v>
      </c>
      <c r="M175">
        <f t="shared" si="39"/>
        <v>720</v>
      </c>
      <c r="N175">
        <f t="shared" si="39"/>
        <v>744</v>
      </c>
      <c r="O175">
        <f t="shared" si="39"/>
        <v>720</v>
      </c>
      <c r="P175">
        <f t="shared" si="39"/>
        <v>744</v>
      </c>
      <c r="Q175">
        <f t="shared" si="41"/>
        <v>744</v>
      </c>
      <c r="R175">
        <f t="shared" si="41"/>
        <v>672</v>
      </c>
      <c r="S175">
        <f t="shared" si="41"/>
        <v>744</v>
      </c>
      <c r="T175">
        <f t="shared" si="41"/>
        <v>720</v>
      </c>
      <c r="U175">
        <f t="shared" si="41"/>
        <v>744</v>
      </c>
      <c r="V175">
        <f t="shared" si="41"/>
        <v>720</v>
      </c>
      <c r="W175">
        <f t="shared" si="42"/>
        <v>744</v>
      </c>
      <c r="X175">
        <f t="shared" si="42"/>
        <v>744</v>
      </c>
      <c r="Y175">
        <f t="shared" si="42"/>
        <v>720</v>
      </c>
      <c r="Z175">
        <f t="shared" si="42"/>
        <v>744</v>
      </c>
      <c r="AA175">
        <f t="shared" si="42"/>
        <v>720</v>
      </c>
      <c r="AB175">
        <f t="shared" si="42"/>
        <v>744</v>
      </c>
      <c r="AC175">
        <f t="shared" si="42"/>
        <v>744</v>
      </c>
      <c r="AD175">
        <f t="shared" si="33"/>
        <v>672</v>
      </c>
      <c r="AE175">
        <f t="shared" si="33"/>
        <v>744</v>
      </c>
      <c r="AO175">
        <f t="shared" si="35"/>
        <v>8784</v>
      </c>
    </row>
    <row r="176" spans="1:41" x14ac:dyDescent="0.25">
      <c r="A176" t="s">
        <v>8</v>
      </c>
      <c r="B176">
        <v>1</v>
      </c>
      <c r="C176">
        <v>166</v>
      </c>
      <c r="D176">
        <f t="shared" si="40"/>
        <v>744</v>
      </c>
      <c r="E176">
        <f t="shared" si="40"/>
        <v>744</v>
      </c>
      <c r="F176">
        <f t="shared" si="40"/>
        <v>696</v>
      </c>
      <c r="G176">
        <f t="shared" si="40"/>
        <v>744</v>
      </c>
      <c r="H176">
        <f t="shared" si="40"/>
        <v>720</v>
      </c>
      <c r="I176">
        <f t="shared" si="40"/>
        <v>744</v>
      </c>
      <c r="J176">
        <f t="shared" si="40"/>
        <v>720</v>
      </c>
      <c r="K176">
        <f t="shared" si="40"/>
        <v>744</v>
      </c>
      <c r="L176">
        <f t="shared" si="43"/>
        <v>744</v>
      </c>
      <c r="M176">
        <f t="shared" si="39"/>
        <v>720</v>
      </c>
      <c r="N176">
        <f t="shared" si="39"/>
        <v>744</v>
      </c>
      <c r="O176">
        <f t="shared" si="39"/>
        <v>720</v>
      </c>
      <c r="P176">
        <f t="shared" si="39"/>
        <v>744</v>
      </c>
      <c r="Q176">
        <f t="shared" si="41"/>
        <v>744</v>
      </c>
      <c r="R176">
        <f t="shared" si="41"/>
        <v>672</v>
      </c>
      <c r="S176">
        <f t="shared" si="41"/>
        <v>744</v>
      </c>
      <c r="T176">
        <f t="shared" si="41"/>
        <v>720</v>
      </c>
      <c r="U176">
        <f t="shared" si="41"/>
        <v>744</v>
      </c>
      <c r="V176">
        <f t="shared" si="41"/>
        <v>720</v>
      </c>
      <c r="W176">
        <f t="shared" si="42"/>
        <v>744</v>
      </c>
      <c r="X176">
        <f t="shared" si="42"/>
        <v>744</v>
      </c>
      <c r="Y176">
        <f t="shared" si="42"/>
        <v>720</v>
      </c>
      <c r="Z176">
        <f t="shared" si="42"/>
        <v>744</v>
      </c>
      <c r="AA176">
        <f t="shared" si="42"/>
        <v>720</v>
      </c>
      <c r="AB176">
        <f t="shared" si="42"/>
        <v>744</v>
      </c>
      <c r="AC176">
        <f t="shared" si="42"/>
        <v>744</v>
      </c>
      <c r="AD176">
        <f t="shared" si="33"/>
        <v>672</v>
      </c>
      <c r="AE176">
        <f t="shared" si="33"/>
        <v>744</v>
      </c>
      <c r="AO176">
        <f t="shared" si="35"/>
        <v>8784</v>
      </c>
    </row>
    <row r="177" spans="1:41" x14ac:dyDescent="0.25">
      <c r="A177" t="s">
        <v>8</v>
      </c>
      <c r="B177">
        <v>1</v>
      </c>
      <c r="C177">
        <v>167</v>
      </c>
      <c r="D177">
        <f t="shared" si="40"/>
        <v>744</v>
      </c>
      <c r="E177">
        <f t="shared" si="40"/>
        <v>744</v>
      </c>
      <c r="F177">
        <f t="shared" si="40"/>
        <v>696</v>
      </c>
      <c r="G177">
        <f t="shared" si="40"/>
        <v>744</v>
      </c>
      <c r="H177">
        <f t="shared" si="40"/>
        <v>720</v>
      </c>
      <c r="I177">
        <f t="shared" si="40"/>
        <v>744</v>
      </c>
      <c r="J177">
        <f t="shared" si="40"/>
        <v>720</v>
      </c>
      <c r="K177">
        <f t="shared" si="40"/>
        <v>744</v>
      </c>
      <c r="L177">
        <f t="shared" si="43"/>
        <v>744</v>
      </c>
      <c r="M177">
        <f t="shared" si="39"/>
        <v>720</v>
      </c>
      <c r="N177">
        <f t="shared" si="39"/>
        <v>744</v>
      </c>
      <c r="O177">
        <f t="shared" si="39"/>
        <v>720</v>
      </c>
      <c r="P177">
        <f t="shared" si="39"/>
        <v>744</v>
      </c>
      <c r="Q177">
        <f t="shared" si="41"/>
        <v>744</v>
      </c>
      <c r="R177">
        <f t="shared" si="41"/>
        <v>672</v>
      </c>
      <c r="S177">
        <f t="shared" si="41"/>
        <v>744</v>
      </c>
      <c r="T177">
        <f t="shared" si="41"/>
        <v>720</v>
      </c>
      <c r="U177">
        <f t="shared" si="41"/>
        <v>744</v>
      </c>
      <c r="V177">
        <f t="shared" si="41"/>
        <v>720</v>
      </c>
      <c r="W177">
        <f t="shared" si="42"/>
        <v>744</v>
      </c>
      <c r="X177">
        <f t="shared" si="42"/>
        <v>744</v>
      </c>
      <c r="Y177">
        <f t="shared" si="42"/>
        <v>720</v>
      </c>
      <c r="Z177">
        <f t="shared" si="42"/>
        <v>744</v>
      </c>
      <c r="AA177">
        <f t="shared" si="42"/>
        <v>720</v>
      </c>
      <c r="AB177">
        <f t="shared" si="42"/>
        <v>744</v>
      </c>
      <c r="AC177">
        <f t="shared" si="42"/>
        <v>744</v>
      </c>
      <c r="AD177">
        <f t="shared" si="33"/>
        <v>672</v>
      </c>
      <c r="AE177">
        <f t="shared" si="33"/>
        <v>744</v>
      </c>
      <c r="AO177">
        <f t="shared" si="35"/>
        <v>8784</v>
      </c>
    </row>
    <row r="178" spans="1:41" x14ac:dyDescent="0.25">
      <c r="A178" t="s">
        <v>8</v>
      </c>
      <c r="B178">
        <v>1</v>
      </c>
      <c r="C178">
        <v>168</v>
      </c>
      <c r="D178">
        <f t="shared" si="40"/>
        <v>744</v>
      </c>
      <c r="E178">
        <f t="shared" si="40"/>
        <v>744</v>
      </c>
      <c r="F178">
        <f t="shared" si="40"/>
        <v>696</v>
      </c>
      <c r="G178">
        <f t="shared" si="40"/>
        <v>744</v>
      </c>
      <c r="H178">
        <f t="shared" si="40"/>
        <v>720</v>
      </c>
      <c r="I178">
        <f t="shared" si="40"/>
        <v>744</v>
      </c>
      <c r="J178">
        <f t="shared" si="40"/>
        <v>720</v>
      </c>
      <c r="K178">
        <f t="shared" si="40"/>
        <v>744</v>
      </c>
      <c r="L178">
        <f t="shared" si="43"/>
        <v>744</v>
      </c>
      <c r="M178">
        <f t="shared" si="39"/>
        <v>720</v>
      </c>
      <c r="N178">
        <f t="shared" si="39"/>
        <v>744</v>
      </c>
      <c r="O178">
        <f t="shared" si="39"/>
        <v>720</v>
      </c>
      <c r="P178">
        <f t="shared" si="39"/>
        <v>744</v>
      </c>
      <c r="Q178">
        <f t="shared" si="41"/>
        <v>744</v>
      </c>
      <c r="R178">
        <f t="shared" si="41"/>
        <v>672</v>
      </c>
      <c r="S178">
        <f t="shared" si="41"/>
        <v>744</v>
      </c>
      <c r="T178">
        <f t="shared" si="41"/>
        <v>720</v>
      </c>
      <c r="U178">
        <f t="shared" si="41"/>
        <v>744</v>
      </c>
      <c r="V178">
        <f t="shared" ref="V178:AA222" si="44">V$6*NoOfHrsPerDay</f>
        <v>720</v>
      </c>
      <c r="W178">
        <f t="shared" si="44"/>
        <v>744</v>
      </c>
      <c r="X178">
        <f t="shared" si="44"/>
        <v>744</v>
      </c>
      <c r="Y178">
        <f t="shared" si="44"/>
        <v>720</v>
      </c>
      <c r="Z178">
        <f t="shared" si="44"/>
        <v>744</v>
      </c>
      <c r="AA178">
        <f t="shared" si="44"/>
        <v>720</v>
      </c>
      <c r="AB178">
        <f t="shared" ref="AB178:AE207" si="45">AB$6*NoOfHrsPerDay</f>
        <v>744</v>
      </c>
      <c r="AC178">
        <f t="shared" si="45"/>
        <v>744</v>
      </c>
      <c r="AD178">
        <f t="shared" si="33"/>
        <v>672</v>
      </c>
      <c r="AE178">
        <f t="shared" si="33"/>
        <v>744</v>
      </c>
      <c r="AO178">
        <f t="shared" si="35"/>
        <v>8784</v>
      </c>
    </row>
    <row r="179" spans="1:41" x14ac:dyDescent="0.25">
      <c r="A179" t="s">
        <v>8</v>
      </c>
      <c r="B179">
        <v>1</v>
      </c>
      <c r="C179">
        <v>169</v>
      </c>
      <c r="D179">
        <f t="shared" si="40"/>
        <v>744</v>
      </c>
      <c r="E179">
        <f t="shared" si="40"/>
        <v>744</v>
      </c>
      <c r="F179">
        <f t="shared" si="40"/>
        <v>696</v>
      </c>
      <c r="G179">
        <f t="shared" si="40"/>
        <v>744</v>
      </c>
      <c r="H179">
        <f t="shared" si="40"/>
        <v>720</v>
      </c>
      <c r="I179">
        <f t="shared" si="40"/>
        <v>744</v>
      </c>
      <c r="J179">
        <f t="shared" si="40"/>
        <v>720</v>
      </c>
      <c r="K179">
        <f t="shared" si="40"/>
        <v>744</v>
      </c>
      <c r="L179">
        <f t="shared" si="43"/>
        <v>744</v>
      </c>
      <c r="M179">
        <f t="shared" si="39"/>
        <v>720</v>
      </c>
      <c r="N179">
        <f t="shared" si="39"/>
        <v>744</v>
      </c>
      <c r="O179">
        <f t="shared" si="39"/>
        <v>720</v>
      </c>
      <c r="P179">
        <f t="shared" si="39"/>
        <v>744</v>
      </c>
      <c r="Q179">
        <f t="shared" si="41"/>
        <v>744</v>
      </c>
      <c r="R179">
        <f t="shared" si="41"/>
        <v>672</v>
      </c>
      <c r="S179">
        <f t="shared" si="41"/>
        <v>744</v>
      </c>
      <c r="T179">
        <f t="shared" si="41"/>
        <v>720</v>
      </c>
      <c r="U179">
        <f t="shared" si="41"/>
        <v>744</v>
      </c>
      <c r="V179">
        <f t="shared" si="44"/>
        <v>720</v>
      </c>
      <c r="W179">
        <f t="shared" si="44"/>
        <v>744</v>
      </c>
      <c r="X179">
        <f t="shared" si="44"/>
        <v>744</v>
      </c>
      <c r="Y179">
        <f t="shared" si="44"/>
        <v>720</v>
      </c>
      <c r="Z179">
        <f t="shared" si="44"/>
        <v>744</v>
      </c>
      <c r="AA179">
        <f t="shared" si="44"/>
        <v>720</v>
      </c>
      <c r="AB179">
        <f t="shared" si="45"/>
        <v>744</v>
      </c>
      <c r="AC179">
        <f t="shared" si="45"/>
        <v>744</v>
      </c>
      <c r="AD179">
        <f t="shared" si="33"/>
        <v>672</v>
      </c>
      <c r="AE179">
        <f t="shared" si="33"/>
        <v>744</v>
      </c>
      <c r="AO179">
        <f t="shared" si="35"/>
        <v>8784</v>
      </c>
    </row>
    <row r="180" spans="1:41" x14ac:dyDescent="0.25">
      <c r="A180" t="s">
        <v>8</v>
      </c>
      <c r="B180">
        <v>1</v>
      </c>
      <c r="C180">
        <v>170</v>
      </c>
      <c r="D180">
        <f t="shared" si="40"/>
        <v>744</v>
      </c>
      <c r="E180">
        <f t="shared" si="40"/>
        <v>744</v>
      </c>
      <c r="F180">
        <f t="shared" si="40"/>
        <v>696</v>
      </c>
      <c r="G180">
        <f t="shared" si="40"/>
        <v>744</v>
      </c>
      <c r="H180">
        <f t="shared" si="40"/>
        <v>720</v>
      </c>
      <c r="I180">
        <f t="shared" si="40"/>
        <v>744</v>
      </c>
      <c r="J180">
        <f t="shared" si="40"/>
        <v>720</v>
      </c>
      <c r="K180">
        <f t="shared" si="40"/>
        <v>744</v>
      </c>
      <c r="L180">
        <f t="shared" si="43"/>
        <v>744</v>
      </c>
      <c r="M180">
        <f t="shared" si="39"/>
        <v>720</v>
      </c>
      <c r="N180">
        <f t="shared" si="39"/>
        <v>744</v>
      </c>
      <c r="O180">
        <f t="shared" si="39"/>
        <v>720</v>
      </c>
      <c r="P180">
        <f t="shared" si="39"/>
        <v>744</v>
      </c>
      <c r="Q180">
        <f t="shared" si="41"/>
        <v>744</v>
      </c>
      <c r="R180">
        <f t="shared" si="41"/>
        <v>672</v>
      </c>
      <c r="S180">
        <f t="shared" si="41"/>
        <v>744</v>
      </c>
      <c r="T180">
        <f t="shared" si="41"/>
        <v>720</v>
      </c>
      <c r="U180">
        <f t="shared" si="41"/>
        <v>744</v>
      </c>
      <c r="V180">
        <f t="shared" si="44"/>
        <v>720</v>
      </c>
      <c r="W180">
        <f t="shared" si="44"/>
        <v>744</v>
      </c>
      <c r="X180">
        <f t="shared" si="44"/>
        <v>744</v>
      </c>
      <c r="Y180">
        <f t="shared" si="44"/>
        <v>720</v>
      </c>
      <c r="Z180">
        <f t="shared" si="44"/>
        <v>744</v>
      </c>
      <c r="AA180">
        <f t="shared" si="44"/>
        <v>720</v>
      </c>
      <c r="AB180">
        <f t="shared" si="45"/>
        <v>744</v>
      </c>
      <c r="AC180">
        <f t="shared" si="45"/>
        <v>744</v>
      </c>
      <c r="AD180">
        <f t="shared" si="33"/>
        <v>672</v>
      </c>
      <c r="AE180">
        <f t="shared" si="33"/>
        <v>744</v>
      </c>
      <c r="AO180">
        <f t="shared" si="35"/>
        <v>8784</v>
      </c>
    </row>
    <row r="181" spans="1:41" x14ac:dyDescent="0.25">
      <c r="A181" t="s">
        <v>8</v>
      </c>
      <c r="B181">
        <v>1</v>
      </c>
      <c r="C181">
        <v>171</v>
      </c>
      <c r="D181">
        <f t="shared" si="40"/>
        <v>744</v>
      </c>
      <c r="E181">
        <f t="shared" si="40"/>
        <v>744</v>
      </c>
      <c r="F181">
        <f t="shared" si="40"/>
        <v>696</v>
      </c>
      <c r="G181">
        <f t="shared" si="40"/>
        <v>744</v>
      </c>
      <c r="H181">
        <f t="shared" si="40"/>
        <v>720</v>
      </c>
      <c r="I181">
        <f t="shared" si="40"/>
        <v>744</v>
      </c>
      <c r="J181">
        <f t="shared" si="40"/>
        <v>720</v>
      </c>
      <c r="K181">
        <f t="shared" si="40"/>
        <v>744</v>
      </c>
      <c r="L181">
        <f t="shared" si="43"/>
        <v>744</v>
      </c>
      <c r="M181">
        <f t="shared" si="39"/>
        <v>720</v>
      </c>
      <c r="N181">
        <f t="shared" si="39"/>
        <v>744</v>
      </c>
      <c r="O181">
        <f t="shared" si="39"/>
        <v>720</v>
      </c>
      <c r="P181">
        <f t="shared" si="39"/>
        <v>744</v>
      </c>
      <c r="Q181">
        <f t="shared" si="41"/>
        <v>744</v>
      </c>
      <c r="R181">
        <f t="shared" si="41"/>
        <v>672</v>
      </c>
      <c r="S181">
        <f t="shared" si="41"/>
        <v>744</v>
      </c>
      <c r="T181">
        <f t="shared" si="41"/>
        <v>720</v>
      </c>
      <c r="U181">
        <f t="shared" si="41"/>
        <v>744</v>
      </c>
      <c r="V181">
        <f t="shared" si="44"/>
        <v>720</v>
      </c>
      <c r="W181">
        <f t="shared" si="44"/>
        <v>744</v>
      </c>
      <c r="X181">
        <f t="shared" si="44"/>
        <v>744</v>
      </c>
      <c r="Y181">
        <f t="shared" si="44"/>
        <v>720</v>
      </c>
      <c r="Z181">
        <f t="shared" si="44"/>
        <v>744</v>
      </c>
      <c r="AA181">
        <f t="shared" si="44"/>
        <v>720</v>
      </c>
      <c r="AB181">
        <f t="shared" si="45"/>
        <v>744</v>
      </c>
      <c r="AC181">
        <f t="shared" si="45"/>
        <v>744</v>
      </c>
      <c r="AD181">
        <f t="shared" si="33"/>
        <v>672</v>
      </c>
      <c r="AE181">
        <f t="shared" si="33"/>
        <v>744</v>
      </c>
      <c r="AO181">
        <f t="shared" si="35"/>
        <v>8784</v>
      </c>
    </row>
    <row r="182" spans="1:41" x14ac:dyDescent="0.25">
      <c r="A182" t="s">
        <v>8</v>
      </c>
      <c r="B182">
        <v>1</v>
      </c>
      <c r="C182">
        <v>172</v>
      </c>
      <c r="D182">
        <f t="shared" si="40"/>
        <v>744</v>
      </c>
      <c r="E182">
        <f t="shared" si="40"/>
        <v>744</v>
      </c>
      <c r="F182">
        <f t="shared" si="40"/>
        <v>696</v>
      </c>
      <c r="G182">
        <f t="shared" si="40"/>
        <v>744</v>
      </c>
      <c r="H182">
        <f t="shared" si="40"/>
        <v>720</v>
      </c>
      <c r="I182">
        <f t="shared" si="40"/>
        <v>744</v>
      </c>
      <c r="J182">
        <f t="shared" si="40"/>
        <v>720</v>
      </c>
      <c r="K182">
        <f t="shared" si="40"/>
        <v>744</v>
      </c>
      <c r="L182">
        <f t="shared" si="43"/>
        <v>744</v>
      </c>
      <c r="M182">
        <f t="shared" si="39"/>
        <v>720</v>
      </c>
      <c r="N182">
        <f t="shared" si="39"/>
        <v>744</v>
      </c>
      <c r="O182">
        <f t="shared" si="39"/>
        <v>720</v>
      </c>
      <c r="P182">
        <f t="shared" si="39"/>
        <v>744</v>
      </c>
      <c r="Q182">
        <f t="shared" si="41"/>
        <v>744</v>
      </c>
      <c r="R182">
        <f t="shared" si="41"/>
        <v>672</v>
      </c>
      <c r="S182">
        <f t="shared" si="41"/>
        <v>744</v>
      </c>
      <c r="T182">
        <f t="shared" si="41"/>
        <v>720</v>
      </c>
      <c r="U182">
        <f t="shared" si="41"/>
        <v>744</v>
      </c>
      <c r="V182">
        <f t="shared" si="44"/>
        <v>720</v>
      </c>
      <c r="W182">
        <f t="shared" si="44"/>
        <v>744</v>
      </c>
      <c r="X182">
        <f t="shared" si="44"/>
        <v>744</v>
      </c>
      <c r="Y182">
        <f t="shared" si="44"/>
        <v>720</v>
      </c>
      <c r="Z182">
        <f t="shared" si="44"/>
        <v>744</v>
      </c>
      <c r="AA182">
        <f t="shared" si="44"/>
        <v>720</v>
      </c>
      <c r="AB182">
        <f t="shared" si="45"/>
        <v>744</v>
      </c>
      <c r="AC182">
        <f t="shared" si="45"/>
        <v>744</v>
      </c>
      <c r="AD182">
        <f t="shared" si="33"/>
        <v>672</v>
      </c>
      <c r="AE182">
        <f t="shared" si="33"/>
        <v>744</v>
      </c>
      <c r="AO182">
        <f t="shared" si="35"/>
        <v>8784</v>
      </c>
    </row>
    <row r="183" spans="1:41" x14ac:dyDescent="0.25">
      <c r="A183" t="s">
        <v>8</v>
      </c>
      <c r="B183">
        <v>1</v>
      </c>
      <c r="C183">
        <v>173</v>
      </c>
      <c r="D183">
        <f t="shared" si="40"/>
        <v>744</v>
      </c>
      <c r="E183">
        <f t="shared" si="40"/>
        <v>744</v>
      </c>
      <c r="F183">
        <f t="shared" si="40"/>
        <v>696</v>
      </c>
      <c r="G183">
        <f t="shared" si="40"/>
        <v>744</v>
      </c>
      <c r="H183">
        <f t="shared" si="40"/>
        <v>720</v>
      </c>
      <c r="I183">
        <f t="shared" si="40"/>
        <v>744</v>
      </c>
      <c r="J183">
        <f t="shared" si="40"/>
        <v>720</v>
      </c>
      <c r="K183">
        <f t="shared" si="40"/>
        <v>744</v>
      </c>
      <c r="L183">
        <f t="shared" si="43"/>
        <v>744</v>
      </c>
      <c r="M183">
        <f t="shared" si="39"/>
        <v>720</v>
      </c>
      <c r="N183">
        <f t="shared" si="39"/>
        <v>744</v>
      </c>
      <c r="O183">
        <f t="shared" si="39"/>
        <v>720</v>
      </c>
      <c r="P183">
        <f t="shared" si="39"/>
        <v>744</v>
      </c>
      <c r="Q183">
        <f t="shared" si="41"/>
        <v>744</v>
      </c>
      <c r="R183">
        <f t="shared" si="41"/>
        <v>672</v>
      </c>
      <c r="S183">
        <f t="shared" si="41"/>
        <v>744</v>
      </c>
      <c r="T183">
        <f t="shared" si="41"/>
        <v>720</v>
      </c>
      <c r="U183">
        <f t="shared" si="41"/>
        <v>744</v>
      </c>
      <c r="V183">
        <f t="shared" si="44"/>
        <v>720</v>
      </c>
      <c r="W183">
        <f t="shared" si="44"/>
        <v>744</v>
      </c>
      <c r="X183">
        <f t="shared" si="44"/>
        <v>744</v>
      </c>
      <c r="Y183">
        <f t="shared" si="44"/>
        <v>720</v>
      </c>
      <c r="Z183">
        <f t="shared" si="44"/>
        <v>744</v>
      </c>
      <c r="AA183">
        <f t="shared" si="44"/>
        <v>720</v>
      </c>
      <c r="AB183">
        <f t="shared" si="45"/>
        <v>744</v>
      </c>
      <c r="AC183">
        <f t="shared" si="45"/>
        <v>744</v>
      </c>
      <c r="AD183">
        <f t="shared" si="33"/>
        <v>672</v>
      </c>
      <c r="AE183">
        <f t="shared" si="33"/>
        <v>744</v>
      </c>
      <c r="AO183">
        <f t="shared" si="35"/>
        <v>8784</v>
      </c>
    </row>
    <row r="184" spans="1:41" x14ac:dyDescent="0.25">
      <c r="A184" t="s">
        <v>8</v>
      </c>
      <c r="B184">
        <v>1</v>
      </c>
      <c r="C184">
        <v>174</v>
      </c>
      <c r="D184">
        <f t="shared" si="40"/>
        <v>744</v>
      </c>
      <c r="E184">
        <f t="shared" si="40"/>
        <v>744</v>
      </c>
      <c r="F184">
        <f t="shared" si="40"/>
        <v>696</v>
      </c>
      <c r="G184">
        <f t="shared" si="40"/>
        <v>744</v>
      </c>
      <c r="H184">
        <f t="shared" si="40"/>
        <v>720</v>
      </c>
      <c r="I184">
        <f t="shared" si="40"/>
        <v>744</v>
      </c>
      <c r="J184">
        <f t="shared" si="40"/>
        <v>720</v>
      </c>
      <c r="K184">
        <f t="shared" si="40"/>
        <v>744</v>
      </c>
      <c r="L184">
        <f t="shared" si="43"/>
        <v>744</v>
      </c>
      <c r="M184">
        <f t="shared" si="39"/>
        <v>720</v>
      </c>
      <c r="N184">
        <f t="shared" si="39"/>
        <v>744</v>
      </c>
      <c r="O184">
        <f t="shared" si="39"/>
        <v>720</v>
      </c>
      <c r="P184">
        <f t="shared" si="39"/>
        <v>744</v>
      </c>
      <c r="Q184">
        <f t="shared" si="41"/>
        <v>744</v>
      </c>
      <c r="R184">
        <f t="shared" si="41"/>
        <v>672</v>
      </c>
      <c r="S184">
        <f t="shared" si="41"/>
        <v>744</v>
      </c>
      <c r="T184">
        <f t="shared" si="41"/>
        <v>720</v>
      </c>
      <c r="U184">
        <f t="shared" si="41"/>
        <v>744</v>
      </c>
      <c r="V184">
        <f t="shared" si="44"/>
        <v>720</v>
      </c>
      <c r="W184">
        <f t="shared" si="44"/>
        <v>744</v>
      </c>
      <c r="X184">
        <f t="shared" si="44"/>
        <v>744</v>
      </c>
      <c r="Y184">
        <f t="shared" si="44"/>
        <v>720</v>
      </c>
      <c r="Z184">
        <f t="shared" si="44"/>
        <v>744</v>
      </c>
      <c r="AA184">
        <f t="shared" si="44"/>
        <v>720</v>
      </c>
      <c r="AB184">
        <f t="shared" si="45"/>
        <v>744</v>
      </c>
      <c r="AC184">
        <f t="shared" si="45"/>
        <v>744</v>
      </c>
      <c r="AD184">
        <f t="shared" si="33"/>
        <v>672</v>
      </c>
      <c r="AE184">
        <f t="shared" si="33"/>
        <v>744</v>
      </c>
      <c r="AO184">
        <f t="shared" si="35"/>
        <v>8784</v>
      </c>
    </row>
    <row r="185" spans="1:41" x14ac:dyDescent="0.25">
      <c r="A185" t="s">
        <v>8</v>
      </c>
      <c r="B185">
        <v>1</v>
      </c>
      <c r="C185">
        <v>175</v>
      </c>
      <c r="D185">
        <f t="shared" si="40"/>
        <v>744</v>
      </c>
      <c r="E185">
        <f t="shared" si="40"/>
        <v>744</v>
      </c>
      <c r="F185">
        <f t="shared" si="40"/>
        <v>696</v>
      </c>
      <c r="G185">
        <f t="shared" si="40"/>
        <v>744</v>
      </c>
      <c r="H185">
        <f t="shared" si="40"/>
        <v>720</v>
      </c>
      <c r="I185">
        <f t="shared" si="40"/>
        <v>744</v>
      </c>
      <c r="J185">
        <f t="shared" si="40"/>
        <v>720</v>
      </c>
      <c r="K185">
        <f t="shared" si="40"/>
        <v>744</v>
      </c>
      <c r="L185">
        <f t="shared" si="43"/>
        <v>744</v>
      </c>
      <c r="M185">
        <f t="shared" si="39"/>
        <v>720</v>
      </c>
      <c r="N185">
        <f t="shared" si="39"/>
        <v>744</v>
      </c>
      <c r="O185">
        <f t="shared" si="39"/>
        <v>720</v>
      </c>
      <c r="P185">
        <f t="shared" si="39"/>
        <v>744</v>
      </c>
      <c r="Q185">
        <f t="shared" si="41"/>
        <v>744</v>
      </c>
      <c r="R185">
        <f t="shared" si="41"/>
        <v>672</v>
      </c>
      <c r="S185">
        <f t="shared" si="41"/>
        <v>744</v>
      </c>
      <c r="T185">
        <f t="shared" si="41"/>
        <v>720</v>
      </c>
      <c r="U185">
        <f t="shared" si="41"/>
        <v>744</v>
      </c>
      <c r="V185">
        <f t="shared" si="44"/>
        <v>720</v>
      </c>
      <c r="W185">
        <f t="shared" si="44"/>
        <v>744</v>
      </c>
      <c r="X185">
        <f t="shared" si="44"/>
        <v>744</v>
      </c>
      <c r="Y185">
        <f t="shared" si="44"/>
        <v>720</v>
      </c>
      <c r="Z185">
        <f t="shared" si="44"/>
        <v>744</v>
      </c>
      <c r="AA185">
        <f t="shared" si="44"/>
        <v>720</v>
      </c>
      <c r="AB185">
        <f t="shared" si="45"/>
        <v>744</v>
      </c>
      <c r="AC185">
        <f t="shared" si="45"/>
        <v>744</v>
      </c>
      <c r="AD185">
        <f t="shared" si="33"/>
        <v>672</v>
      </c>
      <c r="AE185">
        <f t="shared" si="33"/>
        <v>744</v>
      </c>
      <c r="AO185">
        <f t="shared" si="35"/>
        <v>8784</v>
      </c>
    </row>
    <row r="186" spans="1:41" x14ac:dyDescent="0.25">
      <c r="A186" t="s">
        <v>8</v>
      </c>
      <c r="B186">
        <v>1</v>
      </c>
      <c r="C186">
        <v>176</v>
      </c>
      <c r="D186">
        <f t="shared" si="40"/>
        <v>744</v>
      </c>
      <c r="E186">
        <f t="shared" si="40"/>
        <v>744</v>
      </c>
      <c r="F186">
        <f t="shared" si="40"/>
        <v>696</v>
      </c>
      <c r="G186">
        <f t="shared" si="40"/>
        <v>744</v>
      </c>
      <c r="H186">
        <f t="shared" si="40"/>
        <v>720</v>
      </c>
      <c r="I186">
        <f t="shared" si="40"/>
        <v>744</v>
      </c>
      <c r="J186">
        <f t="shared" si="40"/>
        <v>720</v>
      </c>
      <c r="K186">
        <f t="shared" si="40"/>
        <v>744</v>
      </c>
      <c r="L186">
        <f t="shared" si="43"/>
        <v>744</v>
      </c>
      <c r="M186">
        <f t="shared" si="39"/>
        <v>720</v>
      </c>
      <c r="N186">
        <f t="shared" si="39"/>
        <v>744</v>
      </c>
      <c r="O186">
        <f t="shared" si="39"/>
        <v>720</v>
      </c>
      <c r="P186">
        <f t="shared" si="39"/>
        <v>744</v>
      </c>
      <c r="Q186">
        <f t="shared" si="41"/>
        <v>744</v>
      </c>
      <c r="R186">
        <f t="shared" si="41"/>
        <v>672</v>
      </c>
      <c r="S186">
        <f t="shared" si="41"/>
        <v>744</v>
      </c>
      <c r="T186">
        <f t="shared" si="41"/>
        <v>720</v>
      </c>
      <c r="U186">
        <f t="shared" si="41"/>
        <v>744</v>
      </c>
      <c r="V186">
        <f t="shared" si="44"/>
        <v>720</v>
      </c>
      <c r="W186">
        <f t="shared" si="44"/>
        <v>744</v>
      </c>
      <c r="X186">
        <f t="shared" si="44"/>
        <v>744</v>
      </c>
      <c r="Y186">
        <f t="shared" si="44"/>
        <v>720</v>
      </c>
      <c r="Z186">
        <f t="shared" si="44"/>
        <v>744</v>
      </c>
      <c r="AA186">
        <f t="shared" si="44"/>
        <v>720</v>
      </c>
      <c r="AB186">
        <f t="shared" si="45"/>
        <v>744</v>
      </c>
      <c r="AC186">
        <f t="shared" si="45"/>
        <v>744</v>
      </c>
      <c r="AD186">
        <f t="shared" si="33"/>
        <v>672</v>
      </c>
      <c r="AE186">
        <f t="shared" si="33"/>
        <v>744</v>
      </c>
      <c r="AO186">
        <f t="shared" si="35"/>
        <v>8784</v>
      </c>
    </row>
    <row r="187" spans="1:41" x14ac:dyDescent="0.25">
      <c r="A187" t="s">
        <v>8</v>
      </c>
      <c r="B187">
        <v>1</v>
      </c>
      <c r="C187">
        <v>177</v>
      </c>
      <c r="D187">
        <f t="shared" si="40"/>
        <v>744</v>
      </c>
      <c r="E187">
        <f t="shared" si="40"/>
        <v>744</v>
      </c>
      <c r="F187">
        <f t="shared" si="40"/>
        <v>696</v>
      </c>
      <c r="G187">
        <f t="shared" si="40"/>
        <v>744</v>
      </c>
      <c r="H187">
        <f t="shared" si="40"/>
        <v>720</v>
      </c>
      <c r="I187">
        <f t="shared" si="40"/>
        <v>744</v>
      </c>
      <c r="J187">
        <f t="shared" si="40"/>
        <v>720</v>
      </c>
      <c r="K187">
        <f t="shared" si="40"/>
        <v>744</v>
      </c>
      <c r="L187">
        <f t="shared" si="43"/>
        <v>744</v>
      </c>
      <c r="M187">
        <f t="shared" si="39"/>
        <v>720</v>
      </c>
      <c r="N187">
        <f t="shared" si="39"/>
        <v>744</v>
      </c>
      <c r="O187">
        <f t="shared" si="39"/>
        <v>720</v>
      </c>
      <c r="P187">
        <f t="shared" si="39"/>
        <v>744</v>
      </c>
      <c r="Q187">
        <f t="shared" si="41"/>
        <v>744</v>
      </c>
      <c r="R187">
        <f t="shared" si="41"/>
        <v>672</v>
      </c>
      <c r="S187">
        <f t="shared" si="41"/>
        <v>744</v>
      </c>
      <c r="T187">
        <f t="shared" si="41"/>
        <v>720</v>
      </c>
      <c r="U187">
        <f t="shared" si="41"/>
        <v>744</v>
      </c>
      <c r="V187">
        <f t="shared" si="44"/>
        <v>720</v>
      </c>
      <c r="W187">
        <f t="shared" si="44"/>
        <v>744</v>
      </c>
      <c r="X187">
        <f t="shared" si="44"/>
        <v>744</v>
      </c>
      <c r="Y187">
        <f t="shared" si="44"/>
        <v>720</v>
      </c>
      <c r="Z187">
        <f t="shared" si="44"/>
        <v>744</v>
      </c>
      <c r="AA187">
        <f t="shared" si="44"/>
        <v>720</v>
      </c>
      <c r="AB187">
        <f t="shared" si="45"/>
        <v>744</v>
      </c>
      <c r="AC187">
        <f t="shared" si="45"/>
        <v>744</v>
      </c>
      <c r="AD187">
        <f t="shared" si="33"/>
        <v>672</v>
      </c>
      <c r="AE187">
        <f t="shared" si="33"/>
        <v>744</v>
      </c>
      <c r="AO187">
        <f t="shared" si="35"/>
        <v>8784</v>
      </c>
    </row>
    <row r="188" spans="1:41" x14ac:dyDescent="0.25">
      <c r="A188" t="s">
        <v>8</v>
      </c>
      <c r="B188">
        <v>1</v>
      </c>
      <c r="C188">
        <v>178</v>
      </c>
      <c r="D188">
        <f t="shared" si="40"/>
        <v>744</v>
      </c>
      <c r="E188">
        <f t="shared" si="40"/>
        <v>744</v>
      </c>
      <c r="F188">
        <f t="shared" si="40"/>
        <v>696</v>
      </c>
      <c r="G188">
        <f t="shared" si="40"/>
        <v>744</v>
      </c>
      <c r="H188">
        <f t="shared" si="40"/>
        <v>720</v>
      </c>
      <c r="I188">
        <f t="shared" si="40"/>
        <v>744</v>
      </c>
      <c r="J188">
        <f t="shared" si="40"/>
        <v>720</v>
      </c>
      <c r="K188">
        <f t="shared" si="40"/>
        <v>744</v>
      </c>
      <c r="L188">
        <f t="shared" si="43"/>
        <v>744</v>
      </c>
      <c r="M188">
        <f t="shared" si="39"/>
        <v>720</v>
      </c>
      <c r="N188">
        <f t="shared" si="39"/>
        <v>744</v>
      </c>
      <c r="O188">
        <f t="shared" si="39"/>
        <v>720</v>
      </c>
      <c r="P188">
        <f t="shared" si="39"/>
        <v>744</v>
      </c>
      <c r="Q188">
        <f t="shared" si="41"/>
        <v>744</v>
      </c>
      <c r="R188">
        <f t="shared" si="41"/>
        <v>672</v>
      </c>
      <c r="S188">
        <f t="shared" si="41"/>
        <v>744</v>
      </c>
      <c r="T188">
        <f t="shared" si="41"/>
        <v>720</v>
      </c>
      <c r="U188">
        <f t="shared" si="41"/>
        <v>744</v>
      </c>
      <c r="V188">
        <f t="shared" si="44"/>
        <v>720</v>
      </c>
      <c r="W188">
        <f t="shared" si="44"/>
        <v>744</v>
      </c>
      <c r="X188">
        <f t="shared" si="44"/>
        <v>744</v>
      </c>
      <c r="Y188">
        <f t="shared" si="44"/>
        <v>720</v>
      </c>
      <c r="Z188">
        <f t="shared" si="44"/>
        <v>744</v>
      </c>
      <c r="AA188">
        <f t="shared" si="44"/>
        <v>720</v>
      </c>
      <c r="AB188">
        <f t="shared" si="45"/>
        <v>744</v>
      </c>
      <c r="AC188">
        <f t="shared" si="45"/>
        <v>744</v>
      </c>
      <c r="AD188">
        <f t="shared" si="33"/>
        <v>672</v>
      </c>
      <c r="AE188">
        <f t="shared" si="33"/>
        <v>744</v>
      </c>
      <c r="AO188">
        <f t="shared" si="35"/>
        <v>8784</v>
      </c>
    </row>
    <row r="189" spans="1:41" x14ac:dyDescent="0.25">
      <c r="A189" t="s">
        <v>8</v>
      </c>
      <c r="B189">
        <v>1</v>
      </c>
      <c r="C189">
        <v>179</v>
      </c>
      <c r="D189">
        <f t="shared" si="40"/>
        <v>744</v>
      </c>
      <c r="E189">
        <f t="shared" si="40"/>
        <v>744</v>
      </c>
      <c r="F189">
        <f t="shared" si="40"/>
        <v>696</v>
      </c>
      <c r="G189">
        <f t="shared" si="40"/>
        <v>744</v>
      </c>
      <c r="H189">
        <f t="shared" si="40"/>
        <v>720</v>
      </c>
      <c r="I189">
        <f t="shared" si="40"/>
        <v>744</v>
      </c>
      <c r="J189">
        <f t="shared" si="40"/>
        <v>720</v>
      </c>
      <c r="K189">
        <f t="shared" si="40"/>
        <v>744</v>
      </c>
      <c r="L189">
        <f t="shared" si="43"/>
        <v>744</v>
      </c>
      <c r="M189">
        <f t="shared" si="39"/>
        <v>720</v>
      </c>
      <c r="N189">
        <f t="shared" si="39"/>
        <v>744</v>
      </c>
      <c r="O189">
        <f t="shared" si="39"/>
        <v>720</v>
      </c>
      <c r="P189">
        <f t="shared" si="39"/>
        <v>744</v>
      </c>
      <c r="Q189">
        <f t="shared" si="41"/>
        <v>744</v>
      </c>
      <c r="R189">
        <f t="shared" si="41"/>
        <v>672</v>
      </c>
      <c r="S189">
        <f t="shared" si="41"/>
        <v>744</v>
      </c>
      <c r="T189">
        <f t="shared" si="41"/>
        <v>720</v>
      </c>
      <c r="U189">
        <f t="shared" si="41"/>
        <v>744</v>
      </c>
      <c r="V189">
        <f t="shared" si="44"/>
        <v>720</v>
      </c>
      <c r="W189">
        <f t="shared" si="44"/>
        <v>744</v>
      </c>
      <c r="X189">
        <f t="shared" si="44"/>
        <v>744</v>
      </c>
      <c r="Y189">
        <f t="shared" si="44"/>
        <v>720</v>
      </c>
      <c r="Z189">
        <f t="shared" si="44"/>
        <v>744</v>
      </c>
      <c r="AA189">
        <f t="shared" si="44"/>
        <v>720</v>
      </c>
      <c r="AB189">
        <f t="shared" si="45"/>
        <v>744</v>
      </c>
      <c r="AC189">
        <f t="shared" si="45"/>
        <v>744</v>
      </c>
      <c r="AD189">
        <f t="shared" si="45"/>
        <v>672</v>
      </c>
      <c r="AE189">
        <f t="shared" si="45"/>
        <v>744</v>
      </c>
      <c r="AO189">
        <f t="shared" si="35"/>
        <v>8784</v>
      </c>
    </row>
    <row r="190" spans="1:41" x14ac:dyDescent="0.25">
      <c r="A190" t="s">
        <v>8</v>
      </c>
      <c r="B190">
        <v>1</v>
      </c>
      <c r="C190">
        <v>180</v>
      </c>
      <c r="D190">
        <f t="shared" si="40"/>
        <v>744</v>
      </c>
      <c r="E190">
        <f t="shared" si="40"/>
        <v>744</v>
      </c>
      <c r="F190">
        <f t="shared" si="40"/>
        <v>696</v>
      </c>
      <c r="G190">
        <f t="shared" si="40"/>
        <v>744</v>
      </c>
      <c r="H190">
        <f t="shared" si="40"/>
        <v>720</v>
      </c>
      <c r="I190">
        <f t="shared" si="40"/>
        <v>744</v>
      </c>
      <c r="J190">
        <f t="shared" si="40"/>
        <v>720</v>
      </c>
      <c r="K190">
        <f t="shared" si="40"/>
        <v>744</v>
      </c>
      <c r="L190">
        <f t="shared" si="43"/>
        <v>744</v>
      </c>
      <c r="M190">
        <f t="shared" si="39"/>
        <v>720</v>
      </c>
      <c r="N190">
        <f t="shared" si="39"/>
        <v>744</v>
      </c>
      <c r="O190">
        <f t="shared" si="39"/>
        <v>720</v>
      </c>
      <c r="P190">
        <f t="shared" si="39"/>
        <v>744</v>
      </c>
      <c r="Q190">
        <f t="shared" si="41"/>
        <v>744</v>
      </c>
      <c r="R190">
        <f t="shared" si="41"/>
        <v>672</v>
      </c>
      <c r="S190">
        <f t="shared" si="41"/>
        <v>744</v>
      </c>
      <c r="T190">
        <f t="shared" si="41"/>
        <v>720</v>
      </c>
      <c r="U190">
        <f t="shared" si="41"/>
        <v>744</v>
      </c>
      <c r="V190">
        <f t="shared" si="44"/>
        <v>720</v>
      </c>
      <c r="W190">
        <f t="shared" si="44"/>
        <v>744</v>
      </c>
      <c r="X190">
        <f t="shared" si="44"/>
        <v>744</v>
      </c>
      <c r="Y190">
        <f t="shared" si="44"/>
        <v>720</v>
      </c>
      <c r="Z190">
        <f t="shared" si="44"/>
        <v>744</v>
      </c>
      <c r="AA190">
        <f t="shared" si="44"/>
        <v>720</v>
      </c>
      <c r="AB190">
        <f t="shared" si="45"/>
        <v>744</v>
      </c>
      <c r="AC190">
        <f t="shared" si="45"/>
        <v>744</v>
      </c>
      <c r="AD190">
        <f t="shared" si="45"/>
        <v>672</v>
      </c>
      <c r="AE190">
        <f t="shared" si="45"/>
        <v>744</v>
      </c>
      <c r="AO190">
        <f t="shared" si="35"/>
        <v>8784</v>
      </c>
    </row>
    <row r="191" spans="1:41" x14ac:dyDescent="0.25">
      <c r="A191" t="s">
        <v>8</v>
      </c>
      <c r="B191">
        <v>1</v>
      </c>
      <c r="C191">
        <v>181</v>
      </c>
      <c r="D191">
        <f t="shared" si="40"/>
        <v>744</v>
      </c>
      <c r="E191">
        <f t="shared" si="40"/>
        <v>744</v>
      </c>
      <c r="F191">
        <f t="shared" si="40"/>
        <v>696</v>
      </c>
      <c r="G191">
        <f t="shared" si="40"/>
        <v>744</v>
      </c>
      <c r="H191">
        <f t="shared" si="40"/>
        <v>720</v>
      </c>
      <c r="I191">
        <f t="shared" si="40"/>
        <v>744</v>
      </c>
      <c r="J191">
        <f t="shared" si="40"/>
        <v>720</v>
      </c>
      <c r="K191">
        <f t="shared" si="40"/>
        <v>744</v>
      </c>
      <c r="L191">
        <f t="shared" si="43"/>
        <v>744</v>
      </c>
      <c r="M191">
        <f t="shared" si="39"/>
        <v>720</v>
      </c>
      <c r="N191">
        <f t="shared" si="39"/>
        <v>744</v>
      </c>
      <c r="O191">
        <f t="shared" si="39"/>
        <v>720</v>
      </c>
      <c r="P191">
        <f t="shared" si="39"/>
        <v>744</v>
      </c>
      <c r="Q191">
        <f t="shared" si="41"/>
        <v>744</v>
      </c>
      <c r="R191">
        <f t="shared" si="41"/>
        <v>672</v>
      </c>
      <c r="S191">
        <f t="shared" si="41"/>
        <v>744</v>
      </c>
      <c r="T191">
        <f t="shared" si="41"/>
        <v>720</v>
      </c>
      <c r="U191">
        <f t="shared" si="41"/>
        <v>744</v>
      </c>
      <c r="V191">
        <f t="shared" si="44"/>
        <v>720</v>
      </c>
      <c r="W191">
        <f t="shared" si="44"/>
        <v>744</v>
      </c>
      <c r="X191">
        <f t="shared" si="44"/>
        <v>744</v>
      </c>
      <c r="Y191">
        <f t="shared" si="44"/>
        <v>720</v>
      </c>
      <c r="Z191">
        <f t="shared" si="44"/>
        <v>744</v>
      </c>
      <c r="AA191">
        <f t="shared" si="44"/>
        <v>720</v>
      </c>
      <c r="AB191">
        <f t="shared" si="45"/>
        <v>744</v>
      </c>
      <c r="AC191">
        <f t="shared" si="45"/>
        <v>744</v>
      </c>
      <c r="AD191">
        <f t="shared" si="45"/>
        <v>672</v>
      </c>
      <c r="AE191">
        <f t="shared" si="45"/>
        <v>744</v>
      </c>
      <c r="AO191">
        <f t="shared" si="35"/>
        <v>8784</v>
      </c>
    </row>
    <row r="192" spans="1:41" x14ac:dyDescent="0.25">
      <c r="A192" t="s">
        <v>8</v>
      </c>
      <c r="B192">
        <v>1</v>
      </c>
      <c r="C192">
        <v>182</v>
      </c>
      <c r="D192">
        <f t="shared" si="40"/>
        <v>744</v>
      </c>
      <c r="E192">
        <f t="shared" si="40"/>
        <v>744</v>
      </c>
      <c r="F192">
        <f t="shared" si="40"/>
        <v>696</v>
      </c>
      <c r="G192">
        <f t="shared" si="40"/>
        <v>744</v>
      </c>
      <c r="H192">
        <f t="shared" si="40"/>
        <v>720</v>
      </c>
      <c r="I192">
        <f t="shared" si="40"/>
        <v>744</v>
      </c>
      <c r="J192">
        <f t="shared" si="40"/>
        <v>720</v>
      </c>
      <c r="K192">
        <f t="shared" si="40"/>
        <v>744</v>
      </c>
      <c r="L192">
        <f t="shared" si="43"/>
        <v>744</v>
      </c>
      <c r="M192">
        <f t="shared" si="39"/>
        <v>720</v>
      </c>
      <c r="N192">
        <f t="shared" si="39"/>
        <v>744</v>
      </c>
      <c r="O192">
        <f t="shared" si="39"/>
        <v>720</v>
      </c>
      <c r="P192">
        <f t="shared" si="39"/>
        <v>744</v>
      </c>
      <c r="Q192">
        <f t="shared" si="41"/>
        <v>744</v>
      </c>
      <c r="R192">
        <f t="shared" si="41"/>
        <v>672</v>
      </c>
      <c r="S192">
        <f t="shared" si="41"/>
        <v>744</v>
      </c>
      <c r="T192">
        <f t="shared" si="41"/>
        <v>720</v>
      </c>
      <c r="U192">
        <f t="shared" si="41"/>
        <v>744</v>
      </c>
      <c r="V192">
        <f t="shared" si="44"/>
        <v>720</v>
      </c>
      <c r="W192">
        <f t="shared" si="44"/>
        <v>744</v>
      </c>
      <c r="X192">
        <f t="shared" si="44"/>
        <v>744</v>
      </c>
      <c r="Y192">
        <f t="shared" si="44"/>
        <v>720</v>
      </c>
      <c r="Z192">
        <f t="shared" si="44"/>
        <v>744</v>
      </c>
      <c r="AA192">
        <f t="shared" si="44"/>
        <v>720</v>
      </c>
      <c r="AB192">
        <f t="shared" si="45"/>
        <v>744</v>
      </c>
      <c r="AC192">
        <f t="shared" si="45"/>
        <v>744</v>
      </c>
      <c r="AD192">
        <f t="shared" si="45"/>
        <v>672</v>
      </c>
      <c r="AE192">
        <f t="shared" si="45"/>
        <v>744</v>
      </c>
      <c r="AO192">
        <f t="shared" si="35"/>
        <v>8784</v>
      </c>
    </row>
    <row r="193" spans="1:41" x14ac:dyDescent="0.25">
      <c r="A193" t="s">
        <v>8</v>
      </c>
      <c r="B193">
        <v>1</v>
      </c>
      <c r="C193">
        <v>183</v>
      </c>
      <c r="D193">
        <f t="shared" si="40"/>
        <v>744</v>
      </c>
      <c r="E193">
        <f t="shared" si="40"/>
        <v>744</v>
      </c>
      <c r="F193">
        <f t="shared" si="40"/>
        <v>696</v>
      </c>
      <c r="G193">
        <f t="shared" si="40"/>
        <v>744</v>
      </c>
      <c r="H193">
        <f t="shared" si="40"/>
        <v>720</v>
      </c>
      <c r="I193">
        <f t="shared" si="40"/>
        <v>744</v>
      </c>
      <c r="J193">
        <f t="shared" si="40"/>
        <v>720</v>
      </c>
      <c r="K193">
        <f t="shared" si="40"/>
        <v>744</v>
      </c>
      <c r="L193">
        <f t="shared" si="43"/>
        <v>744</v>
      </c>
      <c r="M193">
        <f t="shared" si="39"/>
        <v>720</v>
      </c>
      <c r="N193">
        <f t="shared" si="39"/>
        <v>744</v>
      </c>
      <c r="O193">
        <f t="shared" si="39"/>
        <v>720</v>
      </c>
      <c r="P193">
        <f t="shared" si="39"/>
        <v>744</v>
      </c>
      <c r="Q193">
        <f t="shared" si="41"/>
        <v>744</v>
      </c>
      <c r="R193">
        <f t="shared" si="41"/>
        <v>672</v>
      </c>
      <c r="S193">
        <f t="shared" si="41"/>
        <v>744</v>
      </c>
      <c r="T193">
        <f t="shared" si="41"/>
        <v>720</v>
      </c>
      <c r="U193">
        <f t="shared" si="41"/>
        <v>744</v>
      </c>
      <c r="V193">
        <f t="shared" si="44"/>
        <v>720</v>
      </c>
      <c r="W193">
        <f t="shared" si="44"/>
        <v>744</v>
      </c>
      <c r="X193">
        <f t="shared" si="44"/>
        <v>744</v>
      </c>
      <c r="Y193">
        <f t="shared" si="44"/>
        <v>720</v>
      </c>
      <c r="Z193">
        <f t="shared" si="44"/>
        <v>744</v>
      </c>
      <c r="AA193">
        <f t="shared" si="44"/>
        <v>720</v>
      </c>
      <c r="AB193">
        <f t="shared" si="45"/>
        <v>744</v>
      </c>
      <c r="AC193">
        <f t="shared" si="45"/>
        <v>744</v>
      </c>
      <c r="AD193">
        <f t="shared" si="45"/>
        <v>672</v>
      </c>
      <c r="AE193">
        <f t="shared" si="45"/>
        <v>744</v>
      </c>
      <c r="AO193">
        <f t="shared" si="35"/>
        <v>8784</v>
      </c>
    </row>
    <row r="194" spans="1:41" x14ac:dyDescent="0.25">
      <c r="A194" t="s">
        <v>8</v>
      </c>
      <c r="B194">
        <v>1</v>
      </c>
      <c r="C194">
        <v>184</v>
      </c>
      <c r="D194">
        <f t="shared" si="40"/>
        <v>744</v>
      </c>
      <c r="E194">
        <f t="shared" si="40"/>
        <v>744</v>
      </c>
      <c r="F194">
        <f t="shared" si="40"/>
        <v>696</v>
      </c>
      <c r="G194">
        <f t="shared" si="40"/>
        <v>744</v>
      </c>
      <c r="H194">
        <f t="shared" si="40"/>
        <v>720</v>
      </c>
      <c r="I194">
        <f t="shared" si="40"/>
        <v>744</v>
      </c>
      <c r="J194">
        <f t="shared" si="40"/>
        <v>720</v>
      </c>
      <c r="K194">
        <f t="shared" si="40"/>
        <v>744</v>
      </c>
      <c r="L194">
        <f t="shared" si="43"/>
        <v>744</v>
      </c>
      <c r="M194">
        <f t="shared" si="39"/>
        <v>720</v>
      </c>
      <c r="N194">
        <f t="shared" si="39"/>
        <v>744</v>
      </c>
      <c r="O194">
        <f t="shared" si="39"/>
        <v>720</v>
      </c>
      <c r="P194">
        <f t="shared" si="39"/>
        <v>744</v>
      </c>
      <c r="Q194">
        <f t="shared" si="41"/>
        <v>744</v>
      </c>
      <c r="R194">
        <f t="shared" si="41"/>
        <v>672</v>
      </c>
      <c r="S194">
        <f t="shared" si="41"/>
        <v>744</v>
      </c>
      <c r="T194">
        <f t="shared" si="41"/>
        <v>720</v>
      </c>
      <c r="U194">
        <f t="shared" si="41"/>
        <v>744</v>
      </c>
      <c r="V194">
        <f t="shared" si="44"/>
        <v>720</v>
      </c>
      <c r="W194">
        <f t="shared" si="44"/>
        <v>744</v>
      </c>
      <c r="X194">
        <f t="shared" si="44"/>
        <v>744</v>
      </c>
      <c r="Y194">
        <f t="shared" si="44"/>
        <v>720</v>
      </c>
      <c r="Z194">
        <f t="shared" si="44"/>
        <v>744</v>
      </c>
      <c r="AA194">
        <f t="shared" si="44"/>
        <v>720</v>
      </c>
      <c r="AB194">
        <f t="shared" si="45"/>
        <v>744</v>
      </c>
      <c r="AC194">
        <f t="shared" si="45"/>
        <v>744</v>
      </c>
      <c r="AD194">
        <f t="shared" si="45"/>
        <v>672</v>
      </c>
      <c r="AE194">
        <f t="shared" si="45"/>
        <v>744</v>
      </c>
      <c r="AO194">
        <f t="shared" si="35"/>
        <v>8784</v>
      </c>
    </row>
    <row r="195" spans="1:41" x14ac:dyDescent="0.25">
      <c r="A195" t="s">
        <v>8</v>
      </c>
      <c r="B195">
        <v>1</v>
      </c>
      <c r="C195">
        <v>185</v>
      </c>
      <c r="D195">
        <f t="shared" si="40"/>
        <v>744</v>
      </c>
      <c r="E195">
        <f t="shared" si="40"/>
        <v>744</v>
      </c>
      <c r="F195">
        <f t="shared" si="40"/>
        <v>696</v>
      </c>
      <c r="G195">
        <f t="shared" si="40"/>
        <v>744</v>
      </c>
      <c r="H195">
        <f t="shared" si="40"/>
        <v>720</v>
      </c>
      <c r="I195">
        <f t="shared" si="40"/>
        <v>744</v>
      </c>
      <c r="J195">
        <f t="shared" si="40"/>
        <v>720</v>
      </c>
      <c r="K195">
        <f t="shared" si="40"/>
        <v>744</v>
      </c>
      <c r="L195">
        <f t="shared" si="43"/>
        <v>744</v>
      </c>
      <c r="M195">
        <f t="shared" si="39"/>
        <v>720</v>
      </c>
      <c r="N195">
        <f t="shared" si="39"/>
        <v>744</v>
      </c>
      <c r="O195">
        <f t="shared" si="39"/>
        <v>720</v>
      </c>
      <c r="P195">
        <f t="shared" si="39"/>
        <v>744</v>
      </c>
      <c r="Q195">
        <f t="shared" si="41"/>
        <v>744</v>
      </c>
      <c r="R195">
        <f t="shared" si="41"/>
        <v>672</v>
      </c>
      <c r="S195">
        <f t="shared" si="41"/>
        <v>744</v>
      </c>
      <c r="T195">
        <f t="shared" si="41"/>
        <v>720</v>
      </c>
      <c r="U195">
        <f t="shared" si="41"/>
        <v>744</v>
      </c>
      <c r="V195">
        <f t="shared" si="44"/>
        <v>720</v>
      </c>
      <c r="W195">
        <f t="shared" si="44"/>
        <v>744</v>
      </c>
      <c r="X195">
        <f t="shared" si="44"/>
        <v>744</v>
      </c>
      <c r="Y195">
        <f t="shared" si="44"/>
        <v>720</v>
      </c>
      <c r="Z195">
        <f t="shared" si="44"/>
        <v>744</v>
      </c>
      <c r="AA195">
        <f t="shared" si="44"/>
        <v>720</v>
      </c>
      <c r="AB195">
        <f t="shared" si="45"/>
        <v>744</v>
      </c>
      <c r="AC195">
        <f t="shared" si="45"/>
        <v>744</v>
      </c>
      <c r="AD195">
        <f t="shared" si="45"/>
        <v>672</v>
      </c>
      <c r="AE195">
        <f t="shared" si="45"/>
        <v>744</v>
      </c>
      <c r="AO195">
        <f t="shared" si="35"/>
        <v>8784</v>
      </c>
    </row>
    <row r="196" spans="1:41" x14ac:dyDescent="0.25">
      <c r="A196" t="s">
        <v>8</v>
      </c>
      <c r="B196">
        <v>1</v>
      </c>
      <c r="C196">
        <v>186</v>
      </c>
      <c r="D196">
        <f t="shared" si="40"/>
        <v>744</v>
      </c>
      <c r="E196">
        <f t="shared" si="40"/>
        <v>744</v>
      </c>
      <c r="F196">
        <f t="shared" si="40"/>
        <v>696</v>
      </c>
      <c r="G196">
        <f t="shared" si="40"/>
        <v>744</v>
      </c>
      <c r="H196">
        <f t="shared" si="40"/>
        <v>720</v>
      </c>
      <c r="I196">
        <f t="shared" si="40"/>
        <v>744</v>
      </c>
      <c r="J196">
        <f t="shared" si="40"/>
        <v>720</v>
      </c>
      <c r="K196">
        <f t="shared" si="40"/>
        <v>744</v>
      </c>
      <c r="L196">
        <f t="shared" si="43"/>
        <v>744</v>
      </c>
      <c r="M196">
        <f t="shared" si="39"/>
        <v>720</v>
      </c>
      <c r="N196">
        <f t="shared" si="39"/>
        <v>744</v>
      </c>
      <c r="O196">
        <f t="shared" si="39"/>
        <v>720</v>
      </c>
      <c r="P196">
        <f t="shared" si="39"/>
        <v>744</v>
      </c>
      <c r="Q196">
        <f t="shared" si="41"/>
        <v>744</v>
      </c>
      <c r="R196">
        <f t="shared" si="41"/>
        <v>672</v>
      </c>
      <c r="S196">
        <f t="shared" si="41"/>
        <v>744</v>
      </c>
      <c r="T196">
        <f t="shared" si="41"/>
        <v>720</v>
      </c>
      <c r="U196">
        <f t="shared" si="41"/>
        <v>744</v>
      </c>
      <c r="V196">
        <f t="shared" si="44"/>
        <v>720</v>
      </c>
      <c r="W196">
        <f t="shared" si="44"/>
        <v>744</v>
      </c>
      <c r="X196">
        <f t="shared" si="44"/>
        <v>744</v>
      </c>
      <c r="Y196">
        <f t="shared" si="44"/>
        <v>720</v>
      </c>
      <c r="Z196">
        <f t="shared" si="44"/>
        <v>744</v>
      </c>
      <c r="AA196">
        <f t="shared" si="44"/>
        <v>720</v>
      </c>
      <c r="AB196">
        <f t="shared" si="45"/>
        <v>744</v>
      </c>
      <c r="AC196">
        <f t="shared" si="45"/>
        <v>744</v>
      </c>
      <c r="AD196">
        <f t="shared" si="45"/>
        <v>672</v>
      </c>
      <c r="AE196">
        <f t="shared" si="45"/>
        <v>744</v>
      </c>
      <c r="AO196">
        <f t="shared" si="35"/>
        <v>8784</v>
      </c>
    </row>
    <row r="197" spans="1:41" x14ac:dyDescent="0.25">
      <c r="A197" t="s">
        <v>8</v>
      </c>
      <c r="B197">
        <v>1</v>
      </c>
      <c r="C197">
        <v>187</v>
      </c>
      <c r="D197">
        <f t="shared" si="40"/>
        <v>744</v>
      </c>
      <c r="E197">
        <f t="shared" si="40"/>
        <v>744</v>
      </c>
      <c r="F197">
        <f t="shared" si="40"/>
        <v>696</v>
      </c>
      <c r="G197">
        <f t="shared" si="40"/>
        <v>744</v>
      </c>
      <c r="H197">
        <f t="shared" si="40"/>
        <v>720</v>
      </c>
      <c r="I197">
        <f t="shared" si="40"/>
        <v>744</v>
      </c>
      <c r="J197">
        <f t="shared" si="40"/>
        <v>720</v>
      </c>
      <c r="K197">
        <f t="shared" si="40"/>
        <v>744</v>
      </c>
      <c r="L197">
        <f t="shared" si="43"/>
        <v>744</v>
      </c>
      <c r="M197">
        <f t="shared" si="39"/>
        <v>720</v>
      </c>
      <c r="N197">
        <f t="shared" si="39"/>
        <v>744</v>
      </c>
      <c r="O197">
        <f t="shared" si="39"/>
        <v>720</v>
      </c>
      <c r="P197">
        <f t="shared" si="39"/>
        <v>744</v>
      </c>
      <c r="Q197">
        <f t="shared" si="41"/>
        <v>744</v>
      </c>
      <c r="R197">
        <f t="shared" si="41"/>
        <v>672</v>
      </c>
      <c r="S197">
        <f t="shared" si="41"/>
        <v>744</v>
      </c>
      <c r="T197">
        <f t="shared" si="41"/>
        <v>720</v>
      </c>
      <c r="U197">
        <f t="shared" si="41"/>
        <v>744</v>
      </c>
      <c r="V197">
        <f t="shared" si="44"/>
        <v>720</v>
      </c>
      <c r="W197">
        <f t="shared" si="44"/>
        <v>744</v>
      </c>
      <c r="X197">
        <f t="shared" si="44"/>
        <v>744</v>
      </c>
      <c r="Y197">
        <f t="shared" si="44"/>
        <v>720</v>
      </c>
      <c r="Z197">
        <f t="shared" si="44"/>
        <v>744</v>
      </c>
      <c r="AA197">
        <f t="shared" si="44"/>
        <v>720</v>
      </c>
      <c r="AB197">
        <f t="shared" si="45"/>
        <v>744</v>
      </c>
      <c r="AC197">
        <f t="shared" si="45"/>
        <v>744</v>
      </c>
      <c r="AD197">
        <f t="shared" si="45"/>
        <v>672</v>
      </c>
      <c r="AE197">
        <f t="shared" si="45"/>
        <v>744</v>
      </c>
      <c r="AO197">
        <f t="shared" si="35"/>
        <v>8784</v>
      </c>
    </row>
    <row r="198" spans="1:41" x14ac:dyDescent="0.25">
      <c r="A198" t="s">
        <v>8</v>
      </c>
      <c r="B198">
        <v>1</v>
      </c>
      <c r="C198">
        <v>188</v>
      </c>
      <c r="D198">
        <f t="shared" si="40"/>
        <v>744</v>
      </c>
      <c r="E198">
        <f t="shared" si="40"/>
        <v>744</v>
      </c>
      <c r="F198">
        <f t="shared" si="40"/>
        <v>696</v>
      </c>
      <c r="G198">
        <f t="shared" si="40"/>
        <v>744</v>
      </c>
      <c r="H198">
        <f t="shared" si="40"/>
        <v>720</v>
      </c>
      <c r="I198">
        <f t="shared" si="40"/>
        <v>744</v>
      </c>
      <c r="J198">
        <f t="shared" si="40"/>
        <v>720</v>
      </c>
      <c r="K198">
        <f t="shared" si="40"/>
        <v>744</v>
      </c>
      <c r="L198">
        <f t="shared" si="43"/>
        <v>744</v>
      </c>
      <c r="M198">
        <f t="shared" si="39"/>
        <v>720</v>
      </c>
      <c r="N198">
        <f t="shared" si="39"/>
        <v>744</v>
      </c>
      <c r="O198">
        <f t="shared" si="39"/>
        <v>720</v>
      </c>
      <c r="P198">
        <f t="shared" si="39"/>
        <v>744</v>
      </c>
      <c r="Q198">
        <f t="shared" si="41"/>
        <v>744</v>
      </c>
      <c r="R198">
        <f t="shared" si="41"/>
        <v>672</v>
      </c>
      <c r="S198">
        <f t="shared" si="41"/>
        <v>744</v>
      </c>
      <c r="T198">
        <f t="shared" si="41"/>
        <v>720</v>
      </c>
      <c r="U198">
        <f t="shared" si="41"/>
        <v>744</v>
      </c>
      <c r="V198">
        <f t="shared" si="44"/>
        <v>720</v>
      </c>
      <c r="W198">
        <f t="shared" si="44"/>
        <v>744</v>
      </c>
      <c r="X198">
        <f t="shared" si="44"/>
        <v>744</v>
      </c>
      <c r="Y198">
        <f t="shared" si="44"/>
        <v>720</v>
      </c>
      <c r="Z198">
        <f t="shared" si="44"/>
        <v>744</v>
      </c>
      <c r="AA198">
        <f t="shared" si="44"/>
        <v>720</v>
      </c>
      <c r="AB198">
        <f t="shared" si="45"/>
        <v>744</v>
      </c>
      <c r="AC198">
        <f t="shared" si="45"/>
        <v>744</v>
      </c>
      <c r="AD198">
        <f t="shared" si="45"/>
        <v>672</v>
      </c>
      <c r="AE198">
        <f t="shared" si="45"/>
        <v>744</v>
      </c>
      <c r="AO198">
        <f t="shared" si="35"/>
        <v>8784</v>
      </c>
    </row>
    <row r="199" spans="1:41" x14ac:dyDescent="0.25">
      <c r="A199" t="s">
        <v>8</v>
      </c>
      <c r="B199">
        <v>1</v>
      </c>
      <c r="C199">
        <v>189</v>
      </c>
      <c r="D199">
        <f t="shared" si="40"/>
        <v>744</v>
      </c>
      <c r="E199">
        <f t="shared" si="40"/>
        <v>744</v>
      </c>
      <c r="F199">
        <f t="shared" si="40"/>
        <v>696</v>
      </c>
      <c r="G199">
        <f t="shared" si="40"/>
        <v>744</v>
      </c>
      <c r="H199">
        <f t="shared" si="40"/>
        <v>720</v>
      </c>
      <c r="I199">
        <f t="shared" si="40"/>
        <v>744</v>
      </c>
      <c r="J199">
        <f t="shared" si="40"/>
        <v>720</v>
      </c>
      <c r="K199">
        <f t="shared" si="40"/>
        <v>744</v>
      </c>
      <c r="L199">
        <f t="shared" si="43"/>
        <v>744</v>
      </c>
      <c r="M199">
        <f t="shared" si="39"/>
        <v>720</v>
      </c>
      <c r="N199">
        <f t="shared" si="39"/>
        <v>744</v>
      </c>
      <c r="O199">
        <f t="shared" si="39"/>
        <v>720</v>
      </c>
      <c r="P199">
        <f t="shared" si="39"/>
        <v>744</v>
      </c>
      <c r="Q199">
        <f t="shared" si="41"/>
        <v>744</v>
      </c>
      <c r="R199">
        <f t="shared" si="41"/>
        <v>672</v>
      </c>
      <c r="S199">
        <f t="shared" si="41"/>
        <v>744</v>
      </c>
      <c r="T199">
        <f t="shared" si="41"/>
        <v>720</v>
      </c>
      <c r="U199">
        <f t="shared" si="41"/>
        <v>744</v>
      </c>
      <c r="V199">
        <f t="shared" si="44"/>
        <v>720</v>
      </c>
      <c r="W199">
        <f t="shared" si="44"/>
        <v>744</v>
      </c>
      <c r="X199">
        <f t="shared" si="44"/>
        <v>744</v>
      </c>
      <c r="Y199">
        <f t="shared" si="44"/>
        <v>720</v>
      </c>
      <c r="Z199">
        <f t="shared" si="44"/>
        <v>744</v>
      </c>
      <c r="AA199">
        <f t="shared" si="44"/>
        <v>720</v>
      </c>
      <c r="AB199">
        <f t="shared" si="45"/>
        <v>744</v>
      </c>
      <c r="AC199">
        <f t="shared" si="45"/>
        <v>744</v>
      </c>
      <c r="AD199">
        <f t="shared" si="45"/>
        <v>672</v>
      </c>
      <c r="AE199">
        <f t="shared" si="45"/>
        <v>744</v>
      </c>
      <c r="AO199">
        <f t="shared" si="35"/>
        <v>8784</v>
      </c>
    </row>
    <row r="200" spans="1:41" x14ac:dyDescent="0.25">
      <c r="A200" t="s">
        <v>8</v>
      </c>
      <c r="B200">
        <v>1</v>
      </c>
      <c r="C200">
        <v>190</v>
      </c>
      <c r="D200">
        <f t="shared" si="40"/>
        <v>744</v>
      </c>
      <c r="E200">
        <f t="shared" si="40"/>
        <v>744</v>
      </c>
      <c r="F200">
        <f t="shared" si="40"/>
        <v>696</v>
      </c>
      <c r="G200">
        <f t="shared" si="40"/>
        <v>744</v>
      </c>
      <c r="H200">
        <f t="shared" si="40"/>
        <v>720</v>
      </c>
      <c r="I200">
        <f t="shared" si="40"/>
        <v>744</v>
      </c>
      <c r="J200">
        <f t="shared" si="40"/>
        <v>720</v>
      </c>
      <c r="K200">
        <f t="shared" si="40"/>
        <v>744</v>
      </c>
      <c r="L200">
        <f t="shared" si="43"/>
        <v>744</v>
      </c>
      <c r="M200">
        <f t="shared" si="39"/>
        <v>720</v>
      </c>
      <c r="N200">
        <f t="shared" si="39"/>
        <v>744</v>
      </c>
      <c r="O200">
        <f t="shared" si="39"/>
        <v>720</v>
      </c>
      <c r="P200">
        <f t="shared" si="39"/>
        <v>744</v>
      </c>
      <c r="Q200">
        <f t="shared" si="41"/>
        <v>744</v>
      </c>
      <c r="R200">
        <f t="shared" si="41"/>
        <v>672</v>
      </c>
      <c r="S200">
        <f t="shared" si="41"/>
        <v>744</v>
      </c>
      <c r="T200">
        <f t="shared" si="41"/>
        <v>720</v>
      </c>
      <c r="U200">
        <f t="shared" si="41"/>
        <v>744</v>
      </c>
      <c r="V200">
        <f t="shared" si="44"/>
        <v>720</v>
      </c>
      <c r="W200">
        <f t="shared" si="44"/>
        <v>744</v>
      </c>
      <c r="X200">
        <f t="shared" si="44"/>
        <v>744</v>
      </c>
      <c r="Y200">
        <f t="shared" si="44"/>
        <v>720</v>
      </c>
      <c r="Z200">
        <f t="shared" si="44"/>
        <v>744</v>
      </c>
      <c r="AA200">
        <f t="shared" si="44"/>
        <v>720</v>
      </c>
      <c r="AB200">
        <f t="shared" si="45"/>
        <v>744</v>
      </c>
      <c r="AC200">
        <f t="shared" si="45"/>
        <v>744</v>
      </c>
      <c r="AD200">
        <f t="shared" si="45"/>
        <v>672</v>
      </c>
      <c r="AE200">
        <f t="shared" si="45"/>
        <v>744</v>
      </c>
      <c r="AO200">
        <f t="shared" si="35"/>
        <v>8784</v>
      </c>
    </row>
    <row r="201" spans="1:41" x14ac:dyDescent="0.25">
      <c r="A201" t="s">
        <v>8</v>
      </c>
      <c r="B201">
        <v>1</v>
      </c>
      <c r="C201">
        <v>191</v>
      </c>
      <c r="D201">
        <f t="shared" si="40"/>
        <v>744</v>
      </c>
      <c r="E201">
        <f t="shared" si="40"/>
        <v>744</v>
      </c>
      <c r="F201">
        <f t="shared" si="40"/>
        <v>696</v>
      </c>
      <c r="G201">
        <f t="shared" si="40"/>
        <v>744</v>
      </c>
      <c r="H201">
        <f t="shared" si="40"/>
        <v>720</v>
      </c>
      <c r="I201">
        <f t="shared" si="40"/>
        <v>744</v>
      </c>
      <c r="J201">
        <f t="shared" si="40"/>
        <v>720</v>
      </c>
      <c r="K201">
        <f t="shared" si="40"/>
        <v>744</v>
      </c>
      <c r="L201">
        <f t="shared" si="43"/>
        <v>744</v>
      </c>
      <c r="M201">
        <f t="shared" si="39"/>
        <v>720</v>
      </c>
      <c r="N201">
        <f t="shared" si="39"/>
        <v>744</v>
      </c>
      <c r="O201">
        <f t="shared" si="39"/>
        <v>720</v>
      </c>
      <c r="P201">
        <f t="shared" si="39"/>
        <v>744</v>
      </c>
      <c r="Q201">
        <f t="shared" si="41"/>
        <v>744</v>
      </c>
      <c r="R201">
        <f t="shared" si="41"/>
        <v>672</v>
      </c>
      <c r="S201">
        <f t="shared" si="41"/>
        <v>744</v>
      </c>
      <c r="T201">
        <f t="shared" si="41"/>
        <v>720</v>
      </c>
      <c r="U201">
        <f t="shared" si="41"/>
        <v>744</v>
      </c>
      <c r="V201">
        <f t="shared" si="44"/>
        <v>720</v>
      </c>
      <c r="W201">
        <f t="shared" si="44"/>
        <v>744</v>
      </c>
      <c r="X201">
        <f t="shared" si="44"/>
        <v>744</v>
      </c>
      <c r="Y201">
        <f t="shared" si="44"/>
        <v>720</v>
      </c>
      <c r="Z201">
        <f t="shared" si="44"/>
        <v>744</v>
      </c>
      <c r="AA201">
        <f t="shared" si="44"/>
        <v>720</v>
      </c>
      <c r="AB201">
        <f t="shared" si="45"/>
        <v>744</v>
      </c>
      <c r="AC201">
        <f t="shared" si="45"/>
        <v>744</v>
      </c>
      <c r="AD201">
        <f t="shared" si="45"/>
        <v>672</v>
      </c>
      <c r="AE201">
        <f t="shared" si="45"/>
        <v>744</v>
      </c>
      <c r="AO201">
        <f t="shared" si="35"/>
        <v>8784</v>
      </c>
    </row>
    <row r="202" spans="1:41" x14ac:dyDescent="0.25">
      <c r="A202" t="s">
        <v>8</v>
      </c>
      <c r="B202">
        <v>1</v>
      </c>
      <c r="C202">
        <v>192</v>
      </c>
      <c r="D202">
        <f t="shared" si="40"/>
        <v>744</v>
      </c>
      <c r="E202">
        <f t="shared" si="40"/>
        <v>744</v>
      </c>
      <c r="F202">
        <f t="shared" si="40"/>
        <v>696</v>
      </c>
      <c r="G202">
        <f t="shared" si="40"/>
        <v>744</v>
      </c>
      <c r="H202">
        <f t="shared" si="40"/>
        <v>720</v>
      </c>
      <c r="I202">
        <f t="shared" si="40"/>
        <v>744</v>
      </c>
      <c r="J202">
        <f t="shared" si="40"/>
        <v>720</v>
      </c>
      <c r="K202">
        <f t="shared" si="40"/>
        <v>744</v>
      </c>
      <c r="L202">
        <f t="shared" si="43"/>
        <v>744</v>
      </c>
      <c r="M202">
        <f t="shared" si="39"/>
        <v>720</v>
      </c>
      <c r="N202">
        <f t="shared" si="39"/>
        <v>744</v>
      </c>
      <c r="O202">
        <f t="shared" si="39"/>
        <v>720</v>
      </c>
      <c r="P202">
        <f t="shared" si="39"/>
        <v>744</v>
      </c>
      <c r="Q202">
        <f t="shared" si="41"/>
        <v>744</v>
      </c>
      <c r="R202">
        <f t="shared" si="41"/>
        <v>672</v>
      </c>
      <c r="S202">
        <f t="shared" si="41"/>
        <v>744</v>
      </c>
      <c r="T202">
        <f t="shared" si="41"/>
        <v>720</v>
      </c>
      <c r="U202">
        <f t="shared" si="41"/>
        <v>744</v>
      </c>
      <c r="V202">
        <f t="shared" si="44"/>
        <v>720</v>
      </c>
      <c r="W202">
        <f t="shared" si="44"/>
        <v>744</v>
      </c>
      <c r="X202">
        <f t="shared" si="44"/>
        <v>744</v>
      </c>
      <c r="Y202">
        <f t="shared" si="44"/>
        <v>720</v>
      </c>
      <c r="Z202">
        <f t="shared" si="44"/>
        <v>744</v>
      </c>
      <c r="AA202">
        <f t="shared" si="44"/>
        <v>720</v>
      </c>
      <c r="AB202">
        <f t="shared" si="45"/>
        <v>744</v>
      </c>
      <c r="AC202">
        <f t="shared" si="45"/>
        <v>744</v>
      </c>
      <c r="AD202">
        <f t="shared" si="45"/>
        <v>672</v>
      </c>
      <c r="AE202">
        <f t="shared" si="45"/>
        <v>744</v>
      </c>
      <c r="AO202">
        <f t="shared" si="35"/>
        <v>8784</v>
      </c>
    </row>
    <row r="203" spans="1:41" x14ac:dyDescent="0.25">
      <c r="A203" t="s">
        <v>8</v>
      </c>
      <c r="B203">
        <v>1</v>
      </c>
      <c r="C203">
        <v>193</v>
      </c>
      <c r="D203">
        <f t="shared" si="40"/>
        <v>744</v>
      </c>
      <c r="E203">
        <f t="shared" si="40"/>
        <v>744</v>
      </c>
      <c r="F203">
        <f t="shared" si="40"/>
        <v>696</v>
      </c>
      <c r="G203">
        <f t="shared" si="40"/>
        <v>744</v>
      </c>
      <c r="H203">
        <f t="shared" si="40"/>
        <v>720</v>
      </c>
      <c r="I203">
        <f t="shared" si="40"/>
        <v>744</v>
      </c>
      <c r="J203">
        <f t="shared" si="40"/>
        <v>720</v>
      </c>
      <c r="K203">
        <f>MAX(751,K$6*NoOfHrsPerDay)</f>
        <v>751</v>
      </c>
      <c r="L203">
        <f>MAX(751,L$6*NoOfHrsPerDay)</f>
        <v>751</v>
      </c>
      <c r="M203">
        <f t="shared" si="39"/>
        <v>720</v>
      </c>
      <c r="N203">
        <f t="shared" si="39"/>
        <v>744</v>
      </c>
      <c r="O203">
        <f t="shared" si="39"/>
        <v>720</v>
      </c>
      <c r="P203">
        <f t="shared" si="39"/>
        <v>744</v>
      </c>
      <c r="Q203">
        <f t="shared" si="41"/>
        <v>744</v>
      </c>
      <c r="R203">
        <f t="shared" si="41"/>
        <v>672</v>
      </c>
      <c r="S203">
        <f t="shared" si="41"/>
        <v>744</v>
      </c>
      <c r="T203">
        <f t="shared" si="41"/>
        <v>720</v>
      </c>
      <c r="U203">
        <f t="shared" si="41"/>
        <v>744</v>
      </c>
      <c r="V203">
        <f t="shared" si="44"/>
        <v>720</v>
      </c>
      <c r="W203">
        <f t="shared" si="44"/>
        <v>744</v>
      </c>
      <c r="X203">
        <f t="shared" si="44"/>
        <v>744</v>
      </c>
      <c r="Y203">
        <f t="shared" si="44"/>
        <v>720</v>
      </c>
      <c r="Z203">
        <f t="shared" si="44"/>
        <v>744</v>
      </c>
      <c r="AA203">
        <f t="shared" si="44"/>
        <v>720</v>
      </c>
      <c r="AB203">
        <f t="shared" si="45"/>
        <v>744</v>
      </c>
      <c r="AC203">
        <f t="shared" si="45"/>
        <v>744</v>
      </c>
      <c r="AD203">
        <f t="shared" si="45"/>
        <v>672</v>
      </c>
      <c r="AE203">
        <f t="shared" si="45"/>
        <v>744</v>
      </c>
      <c r="AO203">
        <f t="shared" si="35"/>
        <v>8798</v>
      </c>
    </row>
    <row r="204" spans="1:41" x14ac:dyDescent="0.25">
      <c r="A204" t="s">
        <v>8</v>
      </c>
      <c r="B204">
        <v>1</v>
      </c>
      <c r="C204">
        <v>194</v>
      </c>
      <c r="D204">
        <f t="shared" si="40"/>
        <v>744</v>
      </c>
      <c r="E204">
        <f t="shared" si="40"/>
        <v>744</v>
      </c>
      <c r="F204">
        <f t="shared" si="40"/>
        <v>696</v>
      </c>
      <c r="G204">
        <f t="shared" si="40"/>
        <v>744</v>
      </c>
      <c r="H204">
        <f t="shared" si="40"/>
        <v>720</v>
      </c>
      <c r="I204">
        <f t="shared" si="40"/>
        <v>744</v>
      </c>
      <c r="J204">
        <f t="shared" si="40"/>
        <v>720</v>
      </c>
      <c r="K204">
        <f t="shared" ref="K204:O267" si="46">K$6*NoOfHrsPerDay</f>
        <v>744</v>
      </c>
      <c r="L204">
        <f t="shared" si="46"/>
        <v>744</v>
      </c>
      <c r="M204">
        <f t="shared" si="39"/>
        <v>720</v>
      </c>
      <c r="N204">
        <f t="shared" si="39"/>
        <v>744</v>
      </c>
      <c r="O204">
        <f t="shared" si="39"/>
        <v>720</v>
      </c>
      <c r="P204">
        <f t="shared" si="39"/>
        <v>744</v>
      </c>
      <c r="Q204">
        <f t="shared" si="41"/>
        <v>744</v>
      </c>
      <c r="R204">
        <f t="shared" si="41"/>
        <v>672</v>
      </c>
      <c r="S204">
        <f t="shared" si="41"/>
        <v>744</v>
      </c>
      <c r="T204">
        <f t="shared" si="41"/>
        <v>720</v>
      </c>
      <c r="U204">
        <f t="shared" si="41"/>
        <v>744</v>
      </c>
      <c r="V204">
        <f t="shared" si="44"/>
        <v>720</v>
      </c>
      <c r="W204">
        <f t="shared" si="44"/>
        <v>744</v>
      </c>
      <c r="X204">
        <f t="shared" si="44"/>
        <v>744</v>
      </c>
      <c r="Y204">
        <f t="shared" si="44"/>
        <v>720</v>
      </c>
      <c r="Z204">
        <f t="shared" si="44"/>
        <v>744</v>
      </c>
      <c r="AA204">
        <f t="shared" si="44"/>
        <v>720</v>
      </c>
      <c r="AB204">
        <f t="shared" si="45"/>
        <v>744</v>
      </c>
      <c r="AC204">
        <f t="shared" si="45"/>
        <v>744</v>
      </c>
      <c r="AD204">
        <f t="shared" si="45"/>
        <v>672</v>
      </c>
      <c r="AE204">
        <f t="shared" si="45"/>
        <v>744</v>
      </c>
      <c r="AO204">
        <f t="shared" ref="AO204:AO267" si="47">SUM(E204:P204)</f>
        <v>8784</v>
      </c>
    </row>
    <row r="205" spans="1:41" x14ac:dyDescent="0.25">
      <c r="A205" t="s">
        <v>8</v>
      </c>
      <c r="B205">
        <v>1</v>
      </c>
      <c r="C205">
        <v>195</v>
      </c>
      <c r="D205">
        <f t="shared" ref="D205:J236" si="48">D$6*NoOfHrsPerDay</f>
        <v>744</v>
      </c>
      <c r="E205">
        <f t="shared" si="48"/>
        <v>744</v>
      </c>
      <c r="F205">
        <f t="shared" si="48"/>
        <v>696</v>
      </c>
      <c r="G205">
        <f t="shared" si="48"/>
        <v>744</v>
      </c>
      <c r="H205">
        <f t="shared" si="48"/>
        <v>720</v>
      </c>
      <c r="I205">
        <f t="shared" si="48"/>
        <v>744</v>
      </c>
      <c r="J205">
        <f t="shared" si="48"/>
        <v>720</v>
      </c>
      <c r="K205">
        <f t="shared" si="46"/>
        <v>744</v>
      </c>
      <c r="L205">
        <f t="shared" si="46"/>
        <v>744</v>
      </c>
      <c r="M205">
        <f t="shared" si="39"/>
        <v>720</v>
      </c>
      <c r="N205">
        <f t="shared" si="39"/>
        <v>744</v>
      </c>
      <c r="O205">
        <f t="shared" si="39"/>
        <v>720</v>
      </c>
      <c r="P205">
        <f t="shared" si="39"/>
        <v>744</v>
      </c>
      <c r="Q205">
        <f t="shared" si="41"/>
        <v>744</v>
      </c>
      <c r="R205">
        <f t="shared" si="41"/>
        <v>672</v>
      </c>
      <c r="S205">
        <f t="shared" si="41"/>
        <v>744</v>
      </c>
      <c r="T205">
        <f t="shared" si="41"/>
        <v>720</v>
      </c>
      <c r="U205">
        <f t="shared" si="41"/>
        <v>744</v>
      </c>
      <c r="V205">
        <f t="shared" si="44"/>
        <v>720</v>
      </c>
      <c r="W205">
        <f t="shared" si="44"/>
        <v>744</v>
      </c>
      <c r="X205">
        <f t="shared" si="44"/>
        <v>744</v>
      </c>
      <c r="Y205">
        <f t="shared" si="44"/>
        <v>720</v>
      </c>
      <c r="Z205">
        <f t="shared" si="44"/>
        <v>744</v>
      </c>
      <c r="AA205">
        <f t="shared" si="44"/>
        <v>720</v>
      </c>
      <c r="AB205">
        <f t="shared" si="45"/>
        <v>744</v>
      </c>
      <c r="AC205">
        <f t="shared" si="45"/>
        <v>744</v>
      </c>
      <c r="AD205">
        <f t="shared" si="45"/>
        <v>672</v>
      </c>
      <c r="AE205">
        <f t="shared" si="45"/>
        <v>744</v>
      </c>
      <c r="AO205">
        <f t="shared" si="47"/>
        <v>8784</v>
      </c>
    </row>
    <row r="206" spans="1:41" x14ac:dyDescent="0.25">
      <c r="A206" t="s">
        <v>8</v>
      </c>
      <c r="B206">
        <v>1</v>
      </c>
      <c r="C206">
        <v>196</v>
      </c>
      <c r="D206">
        <f t="shared" si="48"/>
        <v>744</v>
      </c>
      <c r="E206">
        <f t="shared" si="48"/>
        <v>744</v>
      </c>
      <c r="F206">
        <f t="shared" si="48"/>
        <v>696</v>
      </c>
      <c r="G206">
        <f t="shared" si="48"/>
        <v>744</v>
      </c>
      <c r="H206">
        <f t="shared" si="48"/>
        <v>720</v>
      </c>
      <c r="I206">
        <f t="shared" si="48"/>
        <v>744</v>
      </c>
      <c r="J206">
        <f t="shared" si="48"/>
        <v>720</v>
      </c>
      <c r="K206">
        <f t="shared" si="46"/>
        <v>744</v>
      </c>
      <c r="L206">
        <f t="shared" si="46"/>
        <v>744</v>
      </c>
      <c r="M206">
        <f t="shared" si="39"/>
        <v>720</v>
      </c>
      <c r="N206">
        <f t="shared" si="39"/>
        <v>744</v>
      </c>
      <c r="O206">
        <f t="shared" si="39"/>
        <v>720</v>
      </c>
      <c r="P206">
        <f t="shared" si="39"/>
        <v>744</v>
      </c>
      <c r="Q206">
        <f t="shared" si="41"/>
        <v>744</v>
      </c>
      <c r="R206">
        <f t="shared" si="41"/>
        <v>672</v>
      </c>
      <c r="S206">
        <f t="shared" si="41"/>
        <v>744</v>
      </c>
      <c r="T206">
        <f t="shared" si="41"/>
        <v>720</v>
      </c>
      <c r="U206">
        <f t="shared" si="41"/>
        <v>744</v>
      </c>
      <c r="V206">
        <f t="shared" si="44"/>
        <v>720</v>
      </c>
      <c r="W206">
        <f t="shared" si="44"/>
        <v>744</v>
      </c>
      <c r="X206">
        <f t="shared" si="44"/>
        <v>744</v>
      </c>
      <c r="Y206">
        <f t="shared" si="44"/>
        <v>720</v>
      </c>
      <c r="Z206">
        <f t="shared" si="44"/>
        <v>744</v>
      </c>
      <c r="AA206">
        <f t="shared" si="44"/>
        <v>720</v>
      </c>
      <c r="AB206">
        <f t="shared" si="45"/>
        <v>744</v>
      </c>
      <c r="AC206">
        <f t="shared" si="45"/>
        <v>744</v>
      </c>
      <c r="AD206">
        <f t="shared" si="45"/>
        <v>672</v>
      </c>
      <c r="AE206">
        <f t="shared" si="45"/>
        <v>744</v>
      </c>
      <c r="AO206">
        <f t="shared" si="47"/>
        <v>8784</v>
      </c>
    </row>
    <row r="207" spans="1:41" x14ac:dyDescent="0.25">
      <c r="A207" t="s">
        <v>8</v>
      </c>
      <c r="B207">
        <v>1</v>
      </c>
      <c r="C207">
        <v>197</v>
      </c>
      <c r="D207">
        <f t="shared" si="48"/>
        <v>744</v>
      </c>
      <c r="E207">
        <f t="shared" si="48"/>
        <v>744</v>
      </c>
      <c r="F207">
        <f t="shared" si="48"/>
        <v>696</v>
      </c>
      <c r="G207">
        <f t="shared" si="48"/>
        <v>744</v>
      </c>
      <c r="H207">
        <f t="shared" si="48"/>
        <v>720</v>
      </c>
      <c r="I207">
        <f t="shared" si="48"/>
        <v>744</v>
      </c>
      <c r="J207">
        <f t="shared" si="48"/>
        <v>720</v>
      </c>
      <c r="K207">
        <f t="shared" si="46"/>
        <v>744</v>
      </c>
      <c r="L207">
        <f t="shared" si="46"/>
        <v>744</v>
      </c>
      <c r="M207">
        <f t="shared" si="39"/>
        <v>720</v>
      </c>
      <c r="N207">
        <f t="shared" si="39"/>
        <v>744</v>
      </c>
      <c r="O207">
        <f t="shared" si="39"/>
        <v>720</v>
      </c>
      <c r="P207">
        <f t="shared" si="39"/>
        <v>744</v>
      </c>
      <c r="Q207">
        <f t="shared" si="41"/>
        <v>744</v>
      </c>
      <c r="R207">
        <f t="shared" si="41"/>
        <v>672</v>
      </c>
      <c r="S207">
        <f t="shared" si="41"/>
        <v>744</v>
      </c>
      <c r="T207">
        <f t="shared" si="41"/>
        <v>720</v>
      </c>
      <c r="U207">
        <f t="shared" si="41"/>
        <v>744</v>
      </c>
      <c r="V207">
        <f t="shared" si="44"/>
        <v>720</v>
      </c>
      <c r="W207">
        <f t="shared" si="44"/>
        <v>744</v>
      </c>
      <c r="X207">
        <f t="shared" si="44"/>
        <v>744</v>
      </c>
      <c r="Y207">
        <f t="shared" si="44"/>
        <v>720</v>
      </c>
      <c r="Z207">
        <f t="shared" si="44"/>
        <v>744</v>
      </c>
      <c r="AA207">
        <f t="shared" si="44"/>
        <v>720</v>
      </c>
      <c r="AB207">
        <f t="shared" si="45"/>
        <v>744</v>
      </c>
      <c r="AC207">
        <f t="shared" si="45"/>
        <v>744</v>
      </c>
      <c r="AD207">
        <f t="shared" si="45"/>
        <v>672</v>
      </c>
      <c r="AE207">
        <f t="shared" si="45"/>
        <v>744</v>
      </c>
      <c r="AO207">
        <f t="shared" si="47"/>
        <v>8784</v>
      </c>
    </row>
    <row r="208" spans="1:41" x14ac:dyDescent="0.25">
      <c r="A208" t="s">
        <v>8</v>
      </c>
      <c r="B208">
        <v>1</v>
      </c>
      <c r="C208">
        <v>198</v>
      </c>
      <c r="D208">
        <f t="shared" si="48"/>
        <v>744</v>
      </c>
      <c r="E208">
        <f t="shared" si="48"/>
        <v>744</v>
      </c>
      <c r="F208">
        <f t="shared" si="48"/>
        <v>696</v>
      </c>
      <c r="G208">
        <f t="shared" si="48"/>
        <v>744</v>
      </c>
      <c r="H208">
        <f t="shared" si="48"/>
        <v>720</v>
      </c>
      <c r="I208">
        <f t="shared" si="48"/>
        <v>744</v>
      </c>
      <c r="J208">
        <f t="shared" si="48"/>
        <v>720</v>
      </c>
      <c r="K208">
        <f t="shared" si="46"/>
        <v>744</v>
      </c>
      <c r="L208">
        <f t="shared" si="46"/>
        <v>744</v>
      </c>
      <c r="M208">
        <f t="shared" si="39"/>
        <v>720</v>
      </c>
      <c r="N208">
        <f t="shared" si="39"/>
        <v>744</v>
      </c>
      <c r="O208">
        <f t="shared" si="39"/>
        <v>720</v>
      </c>
      <c r="P208">
        <f t="shared" si="39"/>
        <v>744</v>
      </c>
      <c r="Q208">
        <f t="shared" si="41"/>
        <v>744</v>
      </c>
      <c r="R208">
        <f t="shared" si="41"/>
        <v>672</v>
      </c>
      <c r="S208">
        <f t="shared" si="41"/>
        <v>744</v>
      </c>
      <c r="T208">
        <f t="shared" si="41"/>
        <v>720</v>
      </c>
      <c r="U208">
        <f t="shared" si="41"/>
        <v>744</v>
      </c>
      <c r="V208">
        <f t="shared" si="44"/>
        <v>720</v>
      </c>
      <c r="W208">
        <f t="shared" si="44"/>
        <v>744</v>
      </c>
      <c r="X208">
        <f t="shared" si="44"/>
        <v>744</v>
      </c>
      <c r="Y208">
        <f t="shared" si="44"/>
        <v>720</v>
      </c>
      <c r="Z208">
        <f t="shared" si="44"/>
        <v>744</v>
      </c>
      <c r="AA208">
        <f t="shared" ref="AA208:AE223" si="49">AA$6*NoOfHrsPerDay</f>
        <v>720</v>
      </c>
      <c r="AB208">
        <f t="shared" si="49"/>
        <v>744</v>
      </c>
      <c r="AC208">
        <f t="shared" si="49"/>
        <v>744</v>
      </c>
      <c r="AD208">
        <f t="shared" si="49"/>
        <v>672</v>
      </c>
      <c r="AE208">
        <f t="shared" si="49"/>
        <v>744</v>
      </c>
      <c r="AO208">
        <f t="shared" si="47"/>
        <v>8784</v>
      </c>
    </row>
    <row r="209" spans="1:41" x14ac:dyDescent="0.25">
      <c r="A209" t="s">
        <v>8</v>
      </c>
      <c r="B209">
        <v>1</v>
      </c>
      <c r="C209">
        <v>199</v>
      </c>
      <c r="D209">
        <f t="shared" si="48"/>
        <v>744</v>
      </c>
      <c r="E209">
        <f t="shared" si="48"/>
        <v>744</v>
      </c>
      <c r="F209">
        <f t="shared" si="48"/>
        <v>696</v>
      </c>
      <c r="G209">
        <f t="shared" si="48"/>
        <v>744</v>
      </c>
      <c r="H209">
        <f t="shared" si="48"/>
        <v>720</v>
      </c>
      <c r="I209">
        <f t="shared" si="48"/>
        <v>744</v>
      </c>
      <c r="J209">
        <f t="shared" si="48"/>
        <v>720</v>
      </c>
      <c r="K209">
        <f t="shared" si="46"/>
        <v>744</v>
      </c>
      <c r="L209">
        <f t="shared" si="46"/>
        <v>744</v>
      </c>
      <c r="M209">
        <f t="shared" si="39"/>
        <v>720</v>
      </c>
      <c r="N209">
        <f t="shared" si="39"/>
        <v>744</v>
      </c>
      <c r="O209">
        <f t="shared" si="39"/>
        <v>720</v>
      </c>
      <c r="P209">
        <f t="shared" si="39"/>
        <v>744</v>
      </c>
      <c r="Q209">
        <f t="shared" si="41"/>
        <v>744</v>
      </c>
      <c r="R209">
        <f t="shared" si="41"/>
        <v>672</v>
      </c>
      <c r="S209">
        <f t="shared" si="41"/>
        <v>744</v>
      </c>
      <c r="T209">
        <f t="shared" si="41"/>
        <v>720</v>
      </c>
      <c r="U209">
        <f t="shared" si="41"/>
        <v>744</v>
      </c>
      <c r="V209">
        <f t="shared" si="44"/>
        <v>720</v>
      </c>
      <c r="W209">
        <f t="shared" si="44"/>
        <v>744</v>
      </c>
      <c r="X209">
        <f t="shared" si="44"/>
        <v>744</v>
      </c>
      <c r="Y209">
        <f t="shared" si="44"/>
        <v>720</v>
      </c>
      <c r="Z209">
        <f t="shared" si="44"/>
        <v>744</v>
      </c>
      <c r="AA209">
        <f t="shared" si="49"/>
        <v>720</v>
      </c>
      <c r="AB209">
        <f t="shared" si="49"/>
        <v>744</v>
      </c>
      <c r="AC209">
        <f t="shared" si="49"/>
        <v>744</v>
      </c>
      <c r="AD209">
        <f t="shared" si="49"/>
        <v>672</v>
      </c>
      <c r="AE209">
        <f t="shared" si="49"/>
        <v>744</v>
      </c>
      <c r="AO209">
        <f t="shared" si="47"/>
        <v>8784</v>
      </c>
    </row>
    <row r="210" spans="1:41" x14ac:dyDescent="0.25">
      <c r="A210" t="s">
        <v>8</v>
      </c>
      <c r="B210">
        <v>1</v>
      </c>
      <c r="C210">
        <v>200</v>
      </c>
      <c r="D210">
        <f t="shared" si="48"/>
        <v>744</v>
      </c>
      <c r="E210">
        <f t="shared" si="48"/>
        <v>744</v>
      </c>
      <c r="F210">
        <f t="shared" si="48"/>
        <v>696</v>
      </c>
      <c r="G210">
        <f t="shared" si="48"/>
        <v>744</v>
      </c>
      <c r="H210">
        <f t="shared" si="48"/>
        <v>720</v>
      </c>
      <c r="I210">
        <f t="shared" si="48"/>
        <v>744</v>
      </c>
      <c r="J210">
        <f t="shared" si="48"/>
        <v>720</v>
      </c>
      <c r="K210">
        <f t="shared" si="46"/>
        <v>744</v>
      </c>
      <c r="L210">
        <f t="shared" si="46"/>
        <v>744</v>
      </c>
      <c r="M210">
        <f t="shared" si="39"/>
        <v>720</v>
      </c>
      <c r="N210">
        <f t="shared" si="39"/>
        <v>744</v>
      </c>
      <c r="O210">
        <f t="shared" si="39"/>
        <v>720</v>
      </c>
      <c r="P210">
        <f t="shared" si="39"/>
        <v>744</v>
      </c>
      <c r="Q210">
        <f t="shared" si="41"/>
        <v>744</v>
      </c>
      <c r="R210">
        <f t="shared" si="41"/>
        <v>672</v>
      </c>
      <c r="S210">
        <f t="shared" si="41"/>
        <v>744</v>
      </c>
      <c r="T210">
        <f t="shared" si="41"/>
        <v>720</v>
      </c>
      <c r="U210">
        <f t="shared" si="41"/>
        <v>744</v>
      </c>
      <c r="V210">
        <f t="shared" si="44"/>
        <v>720</v>
      </c>
      <c r="W210">
        <f t="shared" si="44"/>
        <v>744</v>
      </c>
      <c r="X210">
        <f t="shared" si="44"/>
        <v>744</v>
      </c>
      <c r="Y210">
        <f t="shared" si="44"/>
        <v>720</v>
      </c>
      <c r="Z210">
        <f t="shared" si="44"/>
        <v>744</v>
      </c>
      <c r="AA210">
        <f t="shared" si="49"/>
        <v>720</v>
      </c>
      <c r="AB210">
        <f t="shared" si="49"/>
        <v>744</v>
      </c>
      <c r="AC210">
        <f t="shared" si="49"/>
        <v>744</v>
      </c>
      <c r="AD210">
        <f t="shared" si="49"/>
        <v>672</v>
      </c>
      <c r="AE210">
        <f t="shared" si="49"/>
        <v>744</v>
      </c>
      <c r="AO210">
        <f t="shared" si="47"/>
        <v>8784</v>
      </c>
    </row>
    <row r="211" spans="1:41" x14ac:dyDescent="0.25">
      <c r="A211" t="s">
        <v>8</v>
      </c>
      <c r="B211">
        <v>1</v>
      </c>
      <c r="C211">
        <v>201</v>
      </c>
      <c r="D211">
        <f t="shared" si="48"/>
        <v>744</v>
      </c>
      <c r="E211">
        <f t="shared" si="48"/>
        <v>744</v>
      </c>
      <c r="F211">
        <f t="shared" si="48"/>
        <v>696</v>
      </c>
      <c r="G211">
        <f t="shared" si="48"/>
        <v>744</v>
      </c>
      <c r="H211">
        <f t="shared" si="48"/>
        <v>720</v>
      </c>
      <c r="I211">
        <f t="shared" si="48"/>
        <v>744</v>
      </c>
      <c r="J211">
        <f t="shared" si="48"/>
        <v>720</v>
      </c>
      <c r="K211">
        <f t="shared" si="46"/>
        <v>744</v>
      </c>
      <c r="L211">
        <f t="shared" si="46"/>
        <v>744</v>
      </c>
      <c r="M211">
        <f t="shared" si="39"/>
        <v>720</v>
      </c>
      <c r="N211">
        <f t="shared" si="39"/>
        <v>744</v>
      </c>
      <c r="O211">
        <f t="shared" si="39"/>
        <v>720</v>
      </c>
      <c r="P211">
        <f t="shared" si="39"/>
        <v>744</v>
      </c>
      <c r="Q211">
        <f t="shared" si="41"/>
        <v>744</v>
      </c>
      <c r="R211">
        <f t="shared" si="41"/>
        <v>672</v>
      </c>
      <c r="S211">
        <f t="shared" si="41"/>
        <v>744</v>
      </c>
      <c r="T211">
        <f t="shared" si="41"/>
        <v>720</v>
      </c>
      <c r="U211">
        <f t="shared" si="41"/>
        <v>744</v>
      </c>
      <c r="V211">
        <f t="shared" si="44"/>
        <v>720</v>
      </c>
      <c r="W211">
        <f t="shared" si="44"/>
        <v>744</v>
      </c>
      <c r="X211">
        <f t="shared" si="44"/>
        <v>744</v>
      </c>
      <c r="Y211">
        <f t="shared" si="44"/>
        <v>720</v>
      </c>
      <c r="Z211">
        <f t="shared" si="44"/>
        <v>744</v>
      </c>
      <c r="AA211">
        <f t="shared" si="49"/>
        <v>720</v>
      </c>
      <c r="AB211">
        <f t="shared" si="49"/>
        <v>744</v>
      </c>
      <c r="AC211">
        <f t="shared" si="49"/>
        <v>744</v>
      </c>
      <c r="AD211">
        <f t="shared" si="49"/>
        <v>672</v>
      </c>
      <c r="AE211">
        <f t="shared" si="49"/>
        <v>744</v>
      </c>
      <c r="AO211">
        <f t="shared" si="47"/>
        <v>8784</v>
      </c>
    </row>
    <row r="212" spans="1:41" x14ac:dyDescent="0.25">
      <c r="A212" t="s">
        <v>8</v>
      </c>
      <c r="B212">
        <v>1</v>
      </c>
      <c r="C212">
        <v>202</v>
      </c>
      <c r="D212">
        <f t="shared" si="48"/>
        <v>744</v>
      </c>
      <c r="E212">
        <f t="shared" si="48"/>
        <v>744</v>
      </c>
      <c r="F212">
        <f t="shared" si="48"/>
        <v>696</v>
      </c>
      <c r="G212">
        <f t="shared" si="48"/>
        <v>744</v>
      </c>
      <c r="H212">
        <f t="shared" si="48"/>
        <v>720</v>
      </c>
      <c r="I212">
        <f t="shared" si="48"/>
        <v>744</v>
      </c>
      <c r="J212">
        <f t="shared" si="48"/>
        <v>720</v>
      </c>
      <c r="K212">
        <f t="shared" si="46"/>
        <v>744</v>
      </c>
      <c r="L212">
        <f t="shared" si="46"/>
        <v>744</v>
      </c>
      <c r="M212">
        <f t="shared" si="39"/>
        <v>720</v>
      </c>
      <c r="N212">
        <f t="shared" si="39"/>
        <v>744</v>
      </c>
      <c r="O212">
        <f t="shared" si="39"/>
        <v>720</v>
      </c>
      <c r="P212">
        <f t="shared" si="39"/>
        <v>744</v>
      </c>
      <c r="Q212">
        <f t="shared" si="41"/>
        <v>744</v>
      </c>
      <c r="R212">
        <f t="shared" si="41"/>
        <v>672</v>
      </c>
      <c r="S212">
        <f t="shared" si="41"/>
        <v>744</v>
      </c>
      <c r="T212">
        <f t="shared" si="41"/>
        <v>720</v>
      </c>
      <c r="U212">
        <f t="shared" si="41"/>
        <v>744</v>
      </c>
      <c r="V212">
        <f t="shared" si="44"/>
        <v>720</v>
      </c>
      <c r="W212">
        <f t="shared" si="44"/>
        <v>744</v>
      </c>
      <c r="X212">
        <f t="shared" si="44"/>
        <v>744</v>
      </c>
      <c r="Y212">
        <f t="shared" si="44"/>
        <v>720</v>
      </c>
      <c r="Z212">
        <f t="shared" si="44"/>
        <v>744</v>
      </c>
      <c r="AA212">
        <f t="shared" si="49"/>
        <v>720</v>
      </c>
      <c r="AB212">
        <f t="shared" si="49"/>
        <v>744</v>
      </c>
      <c r="AC212">
        <f t="shared" si="49"/>
        <v>744</v>
      </c>
      <c r="AD212">
        <f t="shared" si="49"/>
        <v>672</v>
      </c>
      <c r="AE212">
        <f t="shared" si="49"/>
        <v>744</v>
      </c>
      <c r="AO212">
        <f t="shared" si="47"/>
        <v>8784</v>
      </c>
    </row>
    <row r="213" spans="1:41" x14ac:dyDescent="0.25">
      <c r="A213" t="s">
        <v>8</v>
      </c>
      <c r="B213">
        <v>1</v>
      </c>
      <c r="C213">
        <v>203</v>
      </c>
      <c r="D213">
        <f t="shared" si="48"/>
        <v>744</v>
      </c>
      <c r="E213">
        <f t="shared" si="48"/>
        <v>744</v>
      </c>
      <c r="F213">
        <f t="shared" si="48"/>
        <v>696</v>
      </c>
      <c r="G213">
        <f t="shared" si="48"/>
        <v>744</v>
      </c>
      <c r="H213">
        <f t="shared" si="48"/>
        <v>720</v>
      </c>
      <c r="I213">
        <f t="shared" si="48"/>
        <v>744</v>
      </c>
      <c r="J213">
        <f t="shared" si="48"/>
        <v>720</v>
      </c>
      <c r="K213">
        <f t="shared" si="46"/>
        <v>744</v>
      </c>
      <c r="L213">
        <f t="shared" si="46"/>
        <v>744</v>
      </c>
      <c r="M213">
        <f t="shared" si="39"/>
        <v>720</v>
      </c>
      <c r="N213">
        <f t="shared" si="39"/>
        <v>744</v>
      </c>
      <c r="O213">
        <f t="shared" si="39"/>
        <v>720</v>
      </c>
      <c r="P213">
        <f t="shared" si="39"/>
        <v>744</v>
      </c>
      <c r="Q213">
        <f t="shared" si="41"/>
        <v>744</v>
      </c>
      <c r="R213">
        <f t="shared" si="41"/>
        <v>672</v>
      </c>
      <c r="S213">
        <f t="shared" si="41"/>
        <v>744</v>
      </c>
      <c r="T213">
        <f t="shared" si="41"/>
        <v>720</v>
      </c>
      <c r="U213">
        <f t="shared" si="41"/>
        <v>744</v>
      </c>
      <c r="V213">
        <f t="shared" si="44"/>
        <v>720</v>
      </c>
      <c r="W213">
        <f t="shared" si="44"/>
        <v>744</v>
      </c>
      <c r="X213">
        <f t="shared" si="44"/>
        <v>744</v>
      </c>
      <c r="Y213">
        <f t="shared" si="44"/>
        <v>720</v>
      </c>
      <c r="Z213">
        <f t="shared" si="44"/>
        <v>744</v>
      </c>
      <c r="AA213">
        <f t="shared" si="49"/>
        <v>720</v>
      </c>
      <c r="AB213">
        <f t="shared" si="49"/>
        <v>744</v>
      </c>
      <c r="AC213">
        <f t="shared" si="49"/>
        <v>744</v>
      </c>
      <c r="AD213">
        <f t="shared" si="49"/>
        <v>672</v>
      </c>
      <c r="AE213">
        <f t="shared" si="49"/>
        <v>744</v>
      </c>
      <c r="AO213">
        <f t="shared" si="47"/>
        <v>8784</v>
      </c>
    </row>
    <row r="214" spans="1:41" x14ac:dyDescent="0.25">
      <c r="A214" t="s">
        <v>8</v>
      </c>
      <c r="B214">
        <v>1</v>
      </c>
      <c r="C214">
        <v>204</v>
      </c>
      <c r="D214">
        <f t="shared" si="48"/>
        <v>744</v>
      </c>
      <c r="E214">
        <f t="shared" si="48"/>
        <v>744</v>
      </c>
      <c r="F214">
        <f t="shared" si="48"/>
        <v>696</v>
      </c>
      <c r="G214">
        <f t="shared" si="48"/>
        <v>744</v>
      </c>
      <c r="H214">
        <f t="shared" si="48"/>
        <v>720</v>
      </c>
      <c r="I214">
        <f t="shared" si="48"/>
        <v>744</v>
      </c>
      <c r="J214">
        <f t="shared" si="48"/>
        <v>720</v>
      </c>
      <c r="K214">
        <f t="shared" si="46"/>
        <v>744</v>
      </c>
      <c r="L214">
        <f t="shared" si="46"/>
        <v>744</v>
      </c>
      <c r="M214">
        <f t="shared" si="39"/>
        <v>720</v>
      </c>
      <c r="N214">
        <f t="shared" si="39"/>
        <v>744</v>
      </c>
      <c r="O214">
        <f t="shared" si="39"/>
        <v>720</v>
      </c>
      <c r="P214">
        <f t="shared" si="39"/>
        <v>744</v>
      </c>
      <c r="Q214">
        <f t="shared" si="41"/>
        <v>744</v>
      </c>
      <c r="R214">
        <f t="shared" si="41"/>
        <v>672</v>
      </c>
      <c r="S214">
        <f t="shared" si="41"/>
        <v>744</v>
      </c>
      <c r="T214">
        <f t="shared" si="41"/>
        <v>720</v>
      </c>
      <c r="U214">
        <f t="shared" si="41"/>
        <v>744</v>
      </c>
      <c r="V214">
        <f t="shared" si="44"/>
        <v>720</v>
      </c>
      <c r="W214">
        <f t="shared" si="44"/>
        <v>744</v>
      </c>
      <c r="X214">
        <f t="shared" si="44"/>
        <v>744</v>
      </c>
      <c r="Y214">
        <f t="shared" si="44"/>
        <v>720</v>
      </c>
      <c r="Z214">
        <f t="shared" si="44"/>
        <v>744</v>
      </c>
      <c r="AA214">
        <f t="shared" si="49"/>
        <v>720</v>
      </c>
      <c r="AB214">
        <f t="shared" si="49"/>
        <v>744</v>
      </c>
      <c r="AC214">
        <f t="shared" si="49"/>
        <v>744</v>
      </c>
      <c r="AD214">
        <f t="shared" si="49"/>
        <v>672</v>
      </c>
      <c r="AE214">
        <f t="shared" si="49"/>
        <v>744</v>
      </c>
      <c r="AO214">
        <f t="shared" si="47"/>
        <v>8784</v>
      </c>
    </row>
    <row r="215" spans="1:41" x14ac:dyDescent="0.25">
      <c r="A215" t="s">
        <v>8</v>
      </c>
      <c r="B215">
        <v>1</v>
      </c>
      <c r="C215">
        <v>205</v>
      </c>
      <c r="D215">
        <f t="shared" si="48"/>
        <v>744</v>
      </c>
      <c r="E215">
        <f t="shared" si="48"/>
        <v>744</v>
      </c>
      <c r="F215">
        <f t="shared" si="48"/>
        <v>696</v>
      </c>
      <c r="G215">
        <f t="shared" si="48"/>
        <v>744</v>
      </c>
      <c r="H215">
        <f t="shared" si="48"/>
        <v>720</v>
      </c>
      <c r="I215">
        <f t="shared" si="48"/>
        <v>744</v>
      </c>
      <c r="J215">
        <f t="shared" si="48"/>
        <v>720</v>
      </c>
      <c r="K215">
        <f t="shared" si="46"/>
        <v>744</v>
      </c>
      <c r="L215">
        <f t="shared" si="46"/>
        <v>744</v>
      </c>
      <c r="M215">
        <f t="shared" si="39"/>
        <v>720</v>
      </c>
      <c r="N215">
        <f t="shared" si="39"/>
        <v>744</v>
      </c>
      <c r="O215">
        <f t="shared" si="39"/>
        <v>720</v>
      </c>
      <c r="P215">
        <f t="shared" si="39"/>
        <v>744</v>
      </c>
      <c r="Q215">
        <f t="shared" si="41"/>
        <v>744</v>
      </c>
      <c r="R215">
        <f t="shared" si="41"/>
        <v>672</v>
      </c>
      <c r="S215">
        <f t="shared" si="41"/>
        <v>744</v>
      </c>
      <c r="T215">
        <f t="shared" si="41"/>
        <v>720</v>
      </c>
      <c r="U215">
        <f t="shared" si="41"/>
        <v>744</v>
      </c>
      <c r="V215">
        <f t="shared" si="44"/>
        <v>720</v>
      </c>
      <c r="W215">
        <f t="shared" si="44"/>
        <v>744</v>
      </c>
      <c r="X215">
        <f t="shared" si="44"/>
        <v>744</v>
      </c>
      <c r="Y215">
        <f t="shared" si="44"/>
        <v>720</v>
      </c>
      <c r="Z215">
        <f t="shared" si="44"/>
        <v>744</v>
      </c>
      <c r="AA215">
        <f t="shared" si="49"/>
        <v>720</v>
      </c>
      <c r="AB215">
        <f t="shared" si="49"/>
        <v>744</v>
      </c>
      <c r="AC215">
        <f t="shared" si="49"/>
        <v>744</v>
      </c>
      <c r="AD215">
        <f t="shared" si="49"/>
        <v>672</v>
      </c>
      <c r="AE215">
        <f t="shared" si="49"/>
        <v>744</v>
      </c>
      <c r="AO215">
        <f t="shared" si="47"/>
        <v>8784</v>
      </c>
    </row>
    <row r="216" spans="1:41" x14ac:dyDescent="0.25">
      <c r="A216" t="s">
        <v>8</v>
      </c>
      <c r="B216">
        <v>1</v>
      </c>
      <c r="C216">
        <v>206</v>
      </c>
      <c r="D216">
        <f t="shared" si="48"/>
        <v>744</v>
      </c>
      <c r="E216">
        <f t="shared" si="48"/>
        <v>744</v>
      </c>
      <c r="F216">
        <f t="shared" si="48"/>
        <v>696</v>
      </c>
      <c r="G216">
        <f t="shared" si="48"/>
        <v>744</v>
      </c>
      <c r="H216">
        <f t="shared" si="48"/>
        <v>720</v>
      </c>
      <c r="I216">
        <f t="shared" si="48"/>
        <v>744</v>
      </c>
      <c r="J216">
        <f t="shared" si="48"/>
        <v>720</v>
      </c>
      <c r="K216">
        <f t="shared" si="46"/>
        <v>744</v>
      </c>
      <c r="L216">
        <f t="shared" si="46"/>
        <v>744</v>
      </c>
      <c r="M216">
        <f t="shared" si="39"/>
        <v>720</v>
      </c>
      <c r="N216">
        <f t="shared" si="39"/>
        <v>744</v>
      </c>
      <c r="O216">
        <f t="shared" si="39"/>
        <v>720</v>
      </c>
      <c r="P216">
        <f t="shared" si="39"/>
        <v>744</v>
      </c>
      <c r="Q216">
        <f t="shared" si="41"/>
        <v>744</v>
      </c>
      <c r="R216">
        <f t="shared" si="41"/>
        <v>672</v>
      </c>
      <c r="S216">
        <f t="shared" si="41"/>
        <v>744</v>
      </c>
      <c r="T216">
        <f t="shared" si="41"/>
        <v>720</v>
      </c>
      <c r="U216">
        <f t="shared" si="41"/>
        <v>744</v>
      </c>
      <c r="V216">
        <f t="shared" si="44"/>
        <v>720</v>
      </c>
      <c r="W216">
        <f t="shared" si="44"/>
        <v>744</v>
      </c>
      <c r="X216">
        <f t="shared" si="44"/>
        <v>744</v>
      </c>
      <c r="Y216">
        <f t="shared" si="44"/>
        <v>720</v>
      </c>
      <c r="Z216">
        <f t="shared" si="44"/>
        <v>744</v>
      </c>
      <c r="AA216">
        <f t="shared" si="49"/>
        <v>720</v>
      </c>
      <c r="AB216">
        <f t="shared" si="49"/>
        <v>744</v>
      </c>
      <c r="AC216">
        <f t="shared" si="49"/>
        <v>744</v>
      </c>
      <c r="AD216">
        <f t="shared" si="49"/>
        <v>672</v>
      </c>
      <c r="AE216">
        <f t="shared" si="49"/>
        <v>744</v>
      </c>
      <c r="AO216">
        <f t="shared" si="47"/>
        <v>8784</v>
      </c>
    </row>
    <row r="217" spans="1:41" x14ac:dyDescent="0.25">
      <c r="A217" t="s">
        <v>8</v>
      </c>
      <c r="B217">
        <v>1</v>
      </c>
      <c r="C217">
        <v>207</v>
      </c>
      <c r="D217">
        <f t="shared" si="48"/>
        <v>744</v>
      </c>
      <c r="E217">
        <f t="shared" si="48"/>
        <v>744</v>
      </c>
      <c r="F217">
        <f t="shared" si="48"/>
        <v>696</v>
      </c>
      <c r="G217">
        <f t="shared" si="48"/>
        <v>744</v>
      </c>
      <c r="H217">
        <f t="shared" si="48"/>
        <v>720</v>
      </c>
      <c r="I217">
        <f t="shared" si="48"/>
        <v>744</v>
      </c>
      <c r="J217">
        <f t="shared" si="48"/>
        <v>720</v>
      </c>
      <c r="K217">
        <f t="shared" si="46"/>
        <v>744</v>
      </c>
      <c r="L217">
        <f t="shared" si="46"/>
        <v>744</v>
      </c>
      <c r="M217">
        <f t="shared" si="39"/>
        <v>720</v>
      </c>
      <c r="N217">
        <f t="shared" si="39"/>
        <v>744</v>
      </c>
      <c r="O217">
        <f t="shared" si="39"/>
        <v>720</v>
      </c>
      <c r="P217">
        <f t="shared" si="39"/>
        <v>744</v>
      </c>
      <c r="Q217">
        <f t="shared" si="41"/>
        <v>744</v>
      </c>
      <c r="R217">
        <f t="shared" si="41"/>
        <v>672</v>
      </c>
      <c r="S217">
        <f t="shared" si="41"/>
        <v>744</v>
      </c>
      <c r="T217">
        <f t="shared" si="41"/>
        <v>720</v>
      </c>
      <c r="U217">
        <f t="shared" si="41"/>
        <v>744</v>
      </c>
      <c r="V217">
        <f t="shared" si="44"/>
        <v>720</v>
      </c>
      <c r="W217">
        <f t="shared" si="44"/>
        <v>744</v>
      </c>
      <c r="X217">
        <f t="shared" si="44"/>
        <v>744</v>
      </c>
      <c r="Y217">
        <f t="shared" si="44"/>
        <v>720</v>
      </c>
      <c r="Z217">
        <f t="shared" si="44"/>
        <v>744</v>
      </c>
      <c r="AA217">
        <f t="shared" si="49"/>
        <v>720</v>
      </c>
      <c r="AB217">
        <f t="shared" si="49"/>
        <v>744</v>
      </c>
      <c r="AC217">
        <f t="shared" si="49"/>
        <v>744</v>
      </c>
      <c r="AD217">
        <f t="shared" si="49"/>
        <v>672</v>
      </c>
      <c r="AE217">
        <f t="shared" si="49"/>
        <v>744</v>
      </c>
      <c r="AO217">
        <f t="shared" si="47"/>
        <v>8784</v>
      </c>
    </row>
    <row r="218" spans="1:41" x14ac:dyDescent="0.25">
      <c r="A218" t="s">
        <v>8</v>
      </c>
      <c r="B218">
        <v>1</v>
      </c>
      <c r="C218">
        <v>208</v>
      </c>
      <c r="D218">
        <f t="shared" si="48"/>
        <v>744</v>
      </c>
      <c r="E218">
        <f t="shared" si="48"/>
        <v>744</v>
      </c>
      <c r="F218">
        <f t="shared" si="48"/>
        <v>696</v>
      </c>
      <c r="G218">
        <f t="shared" si="48"/>
        <v>744</v>
      </c>
      <c r="H218">
        <f t="shared" si="48"/>
        <v>720</v>
      </c>
      <c r="I218">
        <f t="shared" si="48"/>
        <v>744</v>
      </c>
      <c r="J218">
        <f t="shared" si="48"/>
        <v>720</v>
      </c>
      <c r="K218">
        <f t="shared" si="46"/>
        <v>744</v>
      </c>
      <c r="L218">
        <f t="shared" si="46"/>
        <v>744</v>
      </c>
      <c r="M218">
        <f t="shared" si="39"/>
        <v>720</v>
      </c>
      <c r="N218">
        <f t="shared" si="39"/>
        <v>744</v>
      </c>
      <c r="O218">
        <f t="shared" si="39"/>
        <v>720</v>
      </c>
      <c r="P218">
        <f t="shared" si="39"/>
        <v>744</v>
      </c>
      <c r="Q218">
        <f t="shared" si="41"/>
        <v>744</v>
      </c>
      <c r="R218">
        <f t="shared" si="41"/>
        <v>672</v>
      </c>
      <c r="S218">
        <f t="shared" si="41"/>
        <v>744</v>
      </c>
      <c r="T218">
        <f t="shared" si="41"/>
        <v>720</v>
      </c>
      <c r="U218">
        <f t="shared" si="41"/>
        <v>744</v>
      </c>
      <c r="V218">
        <f t="shared" si="44"/>
        <v>720</v>
      </c>
      <c r="W218">
        <f t="shared" si="44"/>
        <v>744</v>
      </c>
      <c r="X218">
        <f t="shared" si="44"/>
        <v>744</v>
      </c>
      <c r="Y218">
        <f t="shared" si="44"/>
        <v>720</v>
      </c>
      <c r="Z218">
        <f t="shared" si="44"/>
        <v>744</v>
      </c>
      <c r="AA218">
        <f t="shared" si="49"/>
        <v>720</v>
      </c>
      <c r="AB218">
        <f t="shared" si="49"/>
        <v>744</v>
      </c>
      <c r="AC218">
        <f t="shared" si="49"/>
        <v>744</v>
      </c>
      <c r="AD218">
        <f t="shared" si="49"/>
        <v>672</v>
      </c>
      <c r="AE218">
        <f t="shared" si="49"/>
        <v>744</v>
      </c>
      <c r="AO218">
        <f t="shared" si="47"/>
        <v>8784</v>
      </c>
    </row>
    <row r="219" spans="1:41" x14ac:dyDescent="0.25">
      <c r="A219" t="s">
        <v>8</v>
      </c>
      <c r="B219">
        <v>1</v>
      </c>
      <c r="C219">
        <v>209</v>
      </c>
      <c r="D219">
        <f t="shared" si="48"/>
        <v>744</v>
      </c>
      <c r="E219">
        <f t="shared" si="48"/>
        <v>744</v>
      </c>
      <c r="F219">
        <f t="shared" si="48"/>
        <v>696</v>
      </c>
      <c r="G219">
        <f t="shared" si="48"/>
        <v>744</v>
      </c>
      <c r="H219">
        <f t="shared" si="48"/>
        <v>720</v>
      </c>
      <c r="I219">
        <f t="shared" si="48"/>
        <v>744</v>
      </c>
      <c r="J219">
        <f t="shared" si="48"/>
        <v>720</v>
      </c>
      <c r="K219">
        <f t="shared" si="46"/>
        <v>744</v>
      </c>
      <c r="L219">
        <f t="shared" si="46"/>
        <v>744</v>
      </c>
      <c r="M219">
        <f t="shared" si="39"/>
        <v>720</v>
      </c>
      <c r="N219">
        <f t="shared" si="39"/>
        <v>744</v>
      </c>
      <c r="O219">
        <f t="shared" si="39"/>
        <v>720</v>
      </c>
      <c r="P219">
        <f t="shared" si="39"/>
        <v>744</v>
      </c>
      <c r="Q219">
        <f t="shared" si="41"/>
        <v>744</v>
      </c>
      <c r="R219">
        <f t="shared" si="41"/>
        <v>672</v>
      </c>
      <c r="S219">
        <f t="shared" si="41"/>
        <v>744</v>
      </c>
      <c r="T219">
        <f t="shared" si="41"/>
        <v>720</v>
      </c>
      <c r="U219">
        <f t="shared" si="41"/>
        <v>744</v>
      </c>
      <c r="V219">
        <f t="shared" si="44"/>
        <v>720</v>
      </c>
      <c r="W219">
        <f t="shared" si="44"/>
        <v>744</v>
      </c>
      <c r="X219">
        <f t="shared" si="44"/>
        <v>744</v>
      </c>
      <c r="Y219">
        <f t="shared" si="44"/>
        <v>720</v>
      </c>
      <c r="Z219">
        <f t="shared" si="44"/>
        <v>744</v>
      </c>
      <c r="AA219">
        <f t="shared" si="49"/>
        <v>720</v>
      </c>
      <c r="AB219">
        <f t="shared" si="49"/>
        <v>744</v>
      </c>
      <c r="AC219">
        <f t="shared" si="49"/>
        <v>744</v>
      </c>
      <c r="AD219">
        <f t="shared" si="49"/>
        <v>672</v>
      </c>
      <c r="AE219">
        <f t="shared" si="49"/>
        <v>744</v>
      </c>
      <c r="AO219">
        <f t="shared" si="47"/>
        <v>8784</v>
      </c>
    </row>
    <row r="220" spans="1:41" x14ac:dyDescent="0.25">
      <c r="A220" t="s">
        <v>10</v>
      </c>
      <c r="B220">
        <v>1</v>
      </c>
      <c r="C220">
        <v>210</v>
      </c>
      <c r="D220">
        <f t="shared" si="48"/>
        <v>744</v>
      </c>
      <c r="E220">
        <f t="shared" si="48"/>
        <v>744</v>
      </c>
      <c r="F220">
        <f t="shared" si="48"/>
        <v>696</v>
      </c>
      <c r="G220">
        <f t="shared" si="48"/>
        <v>744</v>
      </c>
      <c r="H220">
        <f t="shared" si="48"/>
        <v>720</v>
      </c>
      <c r="I220">
        <f t="shared" si="48"/>
        <v>744</v>
      </c>
      <c r="J220">
        <f t="shared" si="48"/>
        <v>720</v>
      </c>
      <c r="K220">
        <f t="shared" si="46"/>
        <v>744</v>
      </c>
      <c r="L220">
        <f t="shared" si="46"/>
        <v>744</v>
      </c>
      <c r="M220">
        <f t="shared" si="39"/>
        <v>720</v>
      </c>
      <c r="N220">
        <f t="shared" si="39"/>
        <v>744</v>
      </c>
      <c r="O220">
        <f t="shared" si="39"/>
        <v>720</v>
      </c>
      <c r="P220">
        <f t="shared" si="39"/>
        <v>744</v>
      </c>
      <c r="Q220">
        <f t="shared" si="41"/>
        <v>744</v>
      </c>
      <c r="R220">
        <f t="shared" si="41"/>
        <v>672</v>
      </c>
      <c r="S220">
        <f t="shared" si="41"/>
        <v>744</v>
      </c>
      <c r="T220">
        <f t="shared" si="41"/>
        <v>720</v>
      </c>
      <c r="U220">
        <f t="shared" si="41"/>
        <v>744</v>
      </c>
      <c r="V220">
        <f t="shared" si="44"/>
        <v>720</v>
      </c>
      <c r="W220">
        <f t="shared" si="44"/>
        <v>744</v>
      </c>
      <c r="X220">
        <f t="shared" si="44"/>
        <v>744</v>
      </c>
      <c r="Y220">
        <f t="shared" si="44"/>
        <v>720</v>
      </c>
      <c r="Z220">
        <f t="shared" si="44"/>
        <v>744</v>
      </c>
      <c r="AA220">
        <f t="shared" si="49"/>
        <v>720</v>
      </c>
      <c r="AB220">
        <f t="shared" si="49"/>
        <v>744</v>
      </c>
      <c r="AC220">
        <f t="shared" si="49"/>
        <v>744</v>
      </c>
      <c r="AD220">
        <f t="shared" si="49"/>
        <v>672</v>
      </c>
      <c r="AE220">
        <f t="shared" si="49"/>
        <v>744</v>
      </c>
      <c r="AO220">
        <f t="shared" si="47"/>
        <v>8784</v>
      </c>
    </row>
    <row r="221" spans="1:41" x14ac:dyDescent="0.25">
      <c r="A221" t="s">
        <v>10</v>
      </c>
      <c r="B221">
        <v>1</v>
      </c>
      <c r="C221">
        <v>211</v>
      </c>
      <c r="D221">
        <f t="shared" si="48"/>
        <v>744</v>
      </c>
      <c r="E221">
        <f t="shared" si="48"/>
        <v>744</v>
      </c>
      <c r="F221">
        <f t="shared" si="48"/>
        <v>696</v>
      </c>
      <c r="G221">
        <f t="shared" si="48"/>
        <v>744</v>
      </c>
      <c r="H221">
        <f t="shared" si="48"/>
        <v>720</v>
      </c>
      <c r="I221">
        <f t="shared" si="48"/>
        <v>744</v>
      </c>
      <c r="J221">
        <f t="shared" si="48"/>
        <v>720</v>
      </c>
      <c r="K221">
        <f t="shared" si="46"/>
        <v>744</v>
      </c>
      <c r="L221">
        <f t="shared" si="46"/>
        <v>744</v>
      </c>
      <c r="M221">
        <f t="shared" si="39"/>
        <v>720</v>
      </c>
      <c r="N221">
        <f t="shared" si="39"/>
        <v>744</v>
      </c>
      <c r="O221">
        <f t="shared" si="39"/>
        <v>720</v>
      </c>
      <c r="P221">
        <f t="shared" si="39"/>
        <v>744</v>
      </c>
      <c r="Q221">
        <f t="shared" si="41"/>
        <v>744</v>
      </c>
      <c r="R221">
        <f t="shared" si="41"/>
        <v>672</v>
      </c>
      <c r="S221">
        <f t="shared" si="41"/>
        <v>744</v>
      </c>
      <c r="T221">
        <f t="shared" si="41"/>
        <v>720</v>
      </c>
      <c r="U221">
        <f t="shared" si="41"/>
        <v>744</v>
      </c>
      <c r="V221">
        <f t="shared" si="44"/>
        <v>720</v>
      </c>
      <c r="W221">
        <f t="shared" si="44"/>
        <v>744</v>
      </c>
      <c r="X221">
        <f t="shared" si="44"/>
        <v>744</v>
      </c>
      <c r="Y221">
        <f t="shared" si="44"/>
        <v>720</v>
      </c>
      <c r="Z221">
        <f t="shared" si="44"/>
        <v>744</v>
      </c>
      <c r="AA221">
        <f t="shared" si="49"/>
        <v>720</v>
      </c>
      <c r="AB221">
        <f t="shared" si="49"/>
        <v>744</v>
      </c>
      <c r="AC221">
        <f t="shared" si="49"/>
        <v>744</v>
      </c>
      <c r="AD221">
        <f t="shared" si="49"/>
        <v>672</v>
      </c>
      <c r="AE221">
        <f t="shared" si="49"/>
        <v>744</v>
      </c>
      <c r="AO221">
        <f t="shared" si="47"/>
        <v>8784</v>
      </c>
    </row>
    <row r="222" spans="1:41" x14ac:dyDescent="0.25">
      <c r="A222" t="s">
        <v>8</v>
      </c>
      <c r="B222">
        <v>1</v>
      </c>
      <c r="C222">
        <v>212</v>
      </c>
      <c r="D222">
        <f t="shared" si="48"/>
        <v>744</v>
      </c>
      <c r="E222">
        <f t="shared" si="48"/>
        <v>744</v>
      </c>
      <c r="F222">
        <f t="shared" si="48"/>
        <v>696</v>
      </c>
      <c r="G222">
        <f t="shared" si="48"/>
        <v>744</v>
      </c>
      <c r="H222">
        <f t="shared" si="48"/>
        <v>720</v>
      </c>
      <c r="I222">
        <f t="shared" si="48"/>
        <v>744</v>
      </c>
      <c r="J222">
        <f t="shared" si="48"/>
        <v>720</v>
      </c>
      <c r="K222">
        <f t="shared" si="46"/>
        <v>744</v>
      </c>
      <c r="L222">
        <f t="shared" si="46"/>
        <v>744</v>
      </c>
      <c r="M222">
        <f t="shared" si="39"/>
        <v>720</v>
      </c>
      <c r="N222">
        <f t="shared" si="39"/>
        <v>744</v>
      </c>
      <c r="O222">
        <f t="shared" si="39"/>
        <v>720</v>
      </c>
      <c r="P222">
        <f t="shared" si="39"/>
        <v>744</v>
      </c>
      <c r="Q222">
        <f t="shared" si="41"/>
        <v>744</v>
      </c>
      <c r="R222">
        <f t="shared" si="41"/>
        <v>672</v>
      </c>
      <c r="S222">
        <f t="shared" si="41"/>
        <v>744</v>
      </c>
      <c r="T222">
        <f t="shared" si="41"/>
        <v>720</v>
      </c>
      <c r="U222">
        <f t="shared" si="41"/>
        <v>744</v>
      </c>
      <c r="V222">
        <f t="shared" si="44"/>
        <v>720</v>
      </c>
      <c r="W222">
        <f t="shared" si="44"/>
        <v>744</v>
      </c>
      <c r="X222">
        <f t="shared" si="44"/>
        <v>744</v>
      </c>
      <c r="Y222">
        <f t="shared" si="44"/>
        <v>720</v>
      </c>
      <c r="Z222">
        <f t="shared" si="44"/>
        <v>744</v>
      </c>
      <c r="AA222">
        <f t="shared" si="49"/>
        <v>720</v>
      </c>
      <c r="AB222">
        <f t="shared" si="49"/>
        <v>744</v>
      </c>
      <c r="AC222">
        <f t="shared" si="49"/>
        <v>744</v>
      </c>
      <c r="AD222">
        <f t="shared" si="49"/>
        <v>672</v>
      </c>
      <c r="AE222">
        <f t="shared" si="49"/>
        <v>744</v>
      </c>
      <c r="AO222">
        <f t="shared" si="47"/>
        <v>8784</v>
      </c>
    </row>
    <row r="223" spans="1:41" x14ac:dyDescent="0.25">
      <c r="A223" t="s">
        <v>8</v>
      </c>
      <c r="B223">
        <v>1</v>
      </c>
      <c r="C223">
        <v>213</v>
      </c>
      <c r="D223">
        <f t="shared" si="48"/>
        <v>744</v>
      </c>
      <c r="E223">
        <f t="shared" si="48"/>
        <v>744</v>
      </c>
      <c r="F223">
        <f t="shared" si="48"/>
        <v>696</v>
      </c>
      <c r="G223">
        <f t="shared" si="48"/>
        <v>744</v>
      </c>
      <c r="H223">
        <f t="shared" si="48"/>
        <v>720</v>
      </c>
      <c r="I223">
        <f t="shared" si="48"/>
        <v>744</v>
      </c>
      <c r="J223">
        <f t="shared" si="48"/>
        <v>720</v>
      </c>
      <c r="K223">
        <f t="shared" si="46"/>
        <v>744</v>
      </c>
      <c r="L223">
        <f t="shared" si="46"/>
        <v>744</v>
      </c>
      <c r="M223">
        <f t="shared" si="39"/>
        <v>720</v>
      </c>
      <c r="N223">
        <f t="shared" si="39"/>
        <v>744</v>
      </c>
      <c r="O223">
        <f t="shared" si="39"/>
        <v>720</v>
      </c>
      <c r="P223">
        <f t="shared" ref="P223:V262" si="50">P$6*NoOfHrsPerDay</f>
        <v>744</v>
      </c>
      <c r="Q223">
        <f t="shared" si="50"/>
        <v>744</v>
      </c>
      <c r="R223">
        <f t="shared" si="50"/>
        <v>672</v>
      </c>
      <c r="S223">
        <f t="shared" si="50"/>
        <v>744</v>
      </c>
      <c r="T223">
        <f t="shared" si="50"/>
        <v>720</v>
      </c>
      <c r="U223">
        <f t="shared" si="50"/>
        <v>744</v>
      </c>
      <c r="V223">
        <f t="shared" si="50"/>
        <v>720</v>
      </c>
      <c r="W223">
        <f t="shared" ref="W223:AE238" si="51">W$6*NoOfHrsPerDay</f>
        <v>744</v>
      </c>
      <c r="X223">
        <f t="shared" si="51"/>
        <v>744</v>
      </c>
      <c r="Y223">
        <f t="shared" si="51"/>
        <v>720</v>
      </c>
      <c r="Z223">
        <f t="shared" si="51"/>
        <v>744</v>
      </c>
      <c r="AA223">
        <f t="shared" si="51"/>
        <v>720</v>
      </c>
      <c r="AB223">
        <f t="shared" si="51"/>
        <v>744</v>
      </c>
      <c r="AC223">
        <f t="shared" si="51"/>
        <v>744</v>
      </c>
      <c r="AD223">
        <f t="shared" si="49"/>
        <v>672</v>
      </c>
      <c r="AE223">
        <f t="shared" si="49"/>
        <v>744</v>
      </c>
      <c r="AO223">
        <f t="shared" si="47"/>
        <v>8784</v>
      </c>
    </row>
    <row r="224" spans="1:41" x14ac:dyDescent="0.25">
      <c r="A224" t="s">
        <v>8</v>
      </c>
      <c r="B224">
        <v>1</v>
      </c>
      <c r="C224">
        <v>214</v>
      </c>
      <c r="D224">
        <f t="shared" si="48"/>
        <v>744</v>
      </c>
      <c r="E224">
        <f t="shared" si="48"/>
        <v>744</v>
      </c>
      <c r="F224">
        <f t="shared" si="48"/>
        <v>696</v>
      </c>
      <c r="G224">
        <f t="shared" si="48"/>
        <v>744</v>
      </c>
      <c r="H224">
        <f t="shared" si="48"/>
        <v>720</v>
      </c>
      <c r="I224">
        <f t="shared" si="48"/>
        <v>744</v>
      </c>
      <c r="J224">
        <f t="shared" si="48"/>
        <v>720</v>
      </c>
      <c r="K224">
        <f t="shared" si="46"/>
        <v>744</v>
      </c>
      <c r="L224">
        <f t="shared" si="46"/>
        <v>744</v>
      </c>
      <c r="M224">
        <f t="shared" si="46"/>
        <v>720</v>
      </c>
      <c r="N224">
        <f t="shared" si="46"/>
        <v>744</v>
      </c>
      <c r="O224">
        <f t="shared" si="46"/>
        <v>720</v>
      </c>
      <c r="P224">
        <f t="shared" si="50"/>
        <v>744</v>
      </c>
      <c r="Q224">
        <f t="shared" si="50"/>
        <v>744</v>
      </c>
      <c r="R224">
        <f t="shared" si="50"/>
        <v>672</v>
      </c>
      <c r="S224">
        <f t="shared" si="50"/>
        <v>744</v>
      </c>
      <c r="T224">
        <f t="shared" si="50"/>
        <v>720</v>
      </c>
      <c r="U224">
        <f t="shared" si="50"/>
        <v>744</v>
      </c>
      <c r="V224">
        <f t="shared" si="50"/>
        <v>720</v>
      </c>
      <c r="W224">
        <f t="shared" si="51"/>
        <v>744</v>
      </c>
      <c r="X224">
        <f t="shared" si="51"/>
        <v>744</v>
      </c>
      <c r="Y224">
        <f t="shared" si="51"/>
        <v>720</v>
      </c>
      <c r="Z224">
        <f t="shared" si="51"/>
        <v>744</v>
      </c>
      <c r="AA224">
        <f t="shared" si="51"/>
        <v>720</v>
      </c>
      <c r="AB224">
        <f t="shared" si="51"/>
        <v>744</v>
      </c>
      <c r="AC224">
        <f t="shared" si="51"/>
        <v>744</v>
      </c>
      <c r="AD224">
        <f t="shared" si="51"/>
        <v>672</v>
      </c>
      <c r="AE224">
        <f t="shared" si="51"/>
        <v>744</v>
      </c>
      <c r="AO224">
        <f t="shared" si="47"/>
        <v>8784</v>
      </c>
    </row>
    <row r="225" spans="1:41" x14ac:dyDescent="0.25">
      <c r="A225" t="s">
        <v>8</v>
      </c>
      <c r="B225">
        <v>1</v>
      </c>
      <c r="C225">
        <v>215</v>
      </c>
      <c r="D225">
        <f t="shared" si="48"/>
        <v>744</v>
      </c>
      <c r="E225">
        <f t="shared" si="48"/>
        <v>744</v>
      </c>
      <c r="F225">
        <f t="shared" si="48"/>
        <v>696</v>
      </c>
      <c r="G225">
        <f t="shared" si="48"/>
        <v>744</v>
      </c>
      <c r="H225">
        <f t="shared" si="48"/>
        <v>720</v>
      </c>
      <c r="I225">
        <f t="shared" si="48"/>
        <v>744</v>
      </c>
      <c r="J225">
        <f t="shared" si="48"/>
        <v>720</v>
      </c>
      <c r="K225">
        <f t="shared" si="46"/>
        <v>744</v>
      </c>
      <c r="L225">
        <f t="shared" si="46"/>
        <v>744</v>
      </c>
      <c r="M225">
        <f t="shared" si="46"/>
        <v>720</v>
      </c>
      <c r="N225">
        <f t="shared" si="46"/>
        <v>744</v>
      </c>
      <c r="O225">
        <f t="shared" si="46"/>
        <v>720</v>
      </c>
      <c r="P225">
        <f t="shared" si="50"/>
        <v>744</v>
      </c>
      <c r="Q225">
        <f t="shared" si="50"/>
        <v>744</v>
      </c>
      <c r="R225">
        <f t="shared" si="50"/>
        <v>672</v>
      </c>
      <c r="S225">
        <f t="shared" si="50"/>
        <v>744</v>
      </c>
      <c r="T225">
        <f t="shared" si="50"/>
        <v>720</v>
      </c>
      <c r="U225">
        <f t="shared" si="50"/>
        <v>744</v>
      </c>
      <c r="V225">
        <f t="shared" si="50"/>
        <v>720</v>
      </c>
      <c r="W225">
        <f t="shared" si="51"/>
        <v>744</v>
      </c>
      <c r="X225">
        <f t="shared" si="51"/>
        <v>744</v>
      </c>
      <c r="Y225">
        <f t="shared" si="51"/>
        <v>720</v>
      </c>
      <c r="Z225">
        <f t="shared" si="51"/>
        <v>744</v>
      </c>
      <c r="AA225">
        <f t="shared" si="51"/>
        <v>720</v>
      </c>
      <c r="AB225">
        <f t="shared" si="51"/>
        <v>744</v>
      </c>
      <c r="AC225">
        <f t="shared" si="51"/>
        <v>744</v>
      </c>
      <c r="AD225">
        <f t="shared" si="51"/>
        <v>672</v>
      </c>
      <c r="AE225">
        <f t="shared" si="51"/>
        <v>744</v>
      </c>
      <c r="AO225">
        <f t="shared" si="47"/>
        <v>8784</v>
      </c>
    </row>
    <row r="226" spans="1:41" x14ac:dyDescent="0.25">
      <c r="A226" t="s">
        <v>8</v>
      </c>
      <c r="B226">
        <v>1</v>
      </c>
      <c r="C226">
        <v>216</v>
      </c>
      <c r="D226">
        <f t="shared" si="48"/>
        <v>744</v>
      </c>
      <c r="E226">
        <f t="shared" si="48"/>
        <v>744</v>
      </c>
      <c r="F226">
        <f t="shared" si="48"/>
        <v>696</v>
      </c>
      <c r="G226">
        <f t="shared" si="48"/>
        <v>744</v>
      </c>
      <c r="H226">
        <f t="shared" si="48"/>
        <v>720</v>
      </c>
      <c r="I226">
        <f t="shared" si="48"/>
        <v>744</v>
      </c>
      <c r="J226">
        <f t="shared" si="48"/>
        <v>720</v>
      </c>
      <c r="K226">
        <f t="shared" si="46"/>
        <v>744</v>
      </c>
      <c r="L226">
        <f t="shared" si="46"/>
        <v>744</v>
      </c>
      <c r="M226">
        <f t="shared" si="46"/>
        <v>720</v>
      </c>
      <c r="N226">
        <f t="shared" si="46"/>
        <v>744</v>
      </c>
      <c r="O226">
        <f t="shared" si="46"/>
        <v>720</v>
      </c>
      <c r="P226">
        <f t="shared" si="50"/>
        <v>744</v>
      </c>
      <c r="Q226">
        <f t="shared" si="50"/>
        <v>744</v>
      </c>
      <c r="R226">
        <f t="shared" si="50"/>
        <v>672</v>
      </c>
      <c r="S226">
        <f t="shared" si="50"/>
        <v>744</v>
      </c>
      <c r="T226">
        <f t="shared" si="50"/>
        <v>720</v>
      </c>
      <c r="U226">
        <f t="shared" si="50"/>
        <v>744</v>
      </c>
      <c r="V226">
        <f t="shared" si="50"/>
        <v>720</v>
      </c>
      <c r="W226">
        <f t="shared" si="51"/>
        <v>744</v>
      </c>
      <c r="X226">
        <f t="shared" si="51"/>
        <v>744</v>
      </c>
      <c r="Y226">
        <f t="shared" si="51"/>
        <v>720</v>
      </c>
      <c r="Z226">
        <f t="shared" si="51"/>
        <v>744</v>
      </c>
      <c r="AA226">
        <f t="shared" si="51"/>
        <v>720</v>
      </c>
      <c r="AB226">
        <f t="shared" si="51"/>
        <v>744</v>
      </c>
      <c r="AC226">
        <f t="shared" si="51"/>
        <v>744</v>
      </c>
      <c r="AD226">
        <f t="shared" si="51"/>
        <v>672</v>
      </c>
      <c r="AE226">
        <f t="shared" si="51"/>
        <v>744</v>
      </c>
      <c r="AO226">
        <f t="shared" si="47"/>
        <v>8784</v>
      </c>
    </row>
    <row r="227" spans="1:41" x14ac:dyDescent="0.25">
      <c r="A227" t="s">
        <v>8</v>
      </c>
      <c r="B227">
        <v>1</v>
      </c>
      <c r="C227">
        <v>217</v>
      </c>
      <c r="D227">
        <f t="shared" si="48"/>
        <v>744</v>
      </c>
      <c r="E227">
        <f t="shared" si="48"/>
        <v>744</v>
      </c>
      <c r="F227">
        <f t="shared" si="48"/>
        <v>696</v>
      </c>
      <c r="G227">
        <f t="shared" si="48"/>
        <v>744</v>
      </c>
      <c r="H227">
        <f t="shared" si="48"/>
        <v>720</v>
      </c>
      <c r="I227">
        <f t="shared" si="48"/>
        <v>744</v>
      </c>
      <c r="J227">
        <f t="shared" si="48"/>
        <v>720</v>
      </c>
      <c r="K227">
        <f t="shared" si="46"/>
        <v>744</v>
      </c>
      <c r="L227">
        <f t="shared" si="46"/>
        <v>744</v>
      </c>
      <c r="M227">
        <f t="shared" si="46"/>
        <v>720</v>
      </c>
      <c r="N227">
        <f t="shared" si="46"/>
        <v>744</v>
      </c>
      <c r="O227">
        <f t="shared" si="46"/>
        <v>720</v>
      </c>
      <c r="P227">
        <f t="shared" si="50"/>
        <v>744</v>
      </c>
      <c r="Q227">
        <f t="shared" si="50"/>
        <v>744</v>
      </c>
      <c r="R227">
        <f t="shared" si="50"/>
        <v>672</v>
      </c>
      <c r="S227">
        <f t="shared" si="50"/>
        <v>744</v>
      </c>
      <c r="T227">
        <f t="shared" si="50"/>
        <v>720</v>
      </c>
      <c r="U227">
        <f t="shared" si="50"/>
        <v>744</v>
      </c>
      <c r="V227">
        <f t="shared" si="50"/>
        <v>720</v>
      </c>
      <c r="W227">
        <f t="shared" si="51"/>
        <v>744</v>
      </c>
      <c r="X227">
        <f t="shared" si="51"/>
        <v>744</v>
      </c>
      <c r="Y227">
        <f t="shared" si="51"/>
        <v>720</v>
      </c>
      <c r="Z227">
        <f t="shared" si="51"/>
        <v>744</v>
      </c>
      <c r="AA227">
        <f t="shared" si="51"/>
        <v>720</v>
      </c>
      <c r="AB227">
        <f t="shared" si="51"/>
        <v>744</v>
      </c>
      <c r="AC227">
        <f t="shared" si="51"/>
        <v>744</v>
      </c>
      <c r="AD227">
        <f t="shared" si="51"/>
        <v>672</v>
      </c>
      <c r="AE227">
        <f t="shared" si="51"/>
        <v>744</v>
      </c>
      <c r="AO227">
        <f t="shared" si="47"/>
        <v>8784</v>
      </c>
    </row>
    <row r="228" spans="1:41" x14ac:dyDescent="0.25">
      <c r="A228" t="s">
        <v>8</v>
      </c>
      <c r="B228">
        <v>1</v>
      </c>
      <c r="C228">
        <v>218</v>
      </c>
      <c r="D228">
        <f t="shared" si="48"/>
        <v>744</v>
      </c>
      <c r="E228">
        <f t="shared" si="48"/>
        <v>744</v>
      </c>
      <c r="F228">
        <f t="shared" si="48"/>
        <v>696</v>
      </c>
      <c r="G228">
        <f t="shared" si="48"/>
        <v>744</v>
      </c>
      <c r="H228">
        <f t="shared" si="48"/>
        <v>720</v>
      </c>
      <c r="I228">
        <f t="shared" si="48"/>
        <v>744</v>
      </c>
      <c r="J228">
        <f t="shared" si="48"/>
        <v>720</v>
      </c>
      <c r="K228">
        <f t="shared" si="46"/>
        <v>744</v>
      </c>
      <c r="L228">
        <f t="shared" si="46"/>
        <v>744</v>
      </c>
      <c r="M228">
        <f t="shared" si="46"/>
        <v>720</v>
      </c>
      <c r="N228">
        <f t="shared" si="46"/>
        <v>744</v>
      </c>
      <c r="O228">
        <f t="shared" si="46"/>
        <v>720</v>
      </c>
      <c r="P228">
        <f t="shared" si="50"/>
        <v>744</v>
      </c>
      <c r="Q228">
        <f t="shared" si="50"/>
        <v>744</v>
      </c>
      <c r="R228">
        <f t="shared" si="50"/>
        <v>672</v>
      </c>
      <c r="S228">
        <f t="shared" si="50"/>
        <v>744</v>
      </c>
      <c r="T228">
        <f t="shared" si="50"/>
        <v>720</v>
      </c>
      <c r="U228">
        <f t="shared" si="50"/>
        <v>744</v>
      </c>
      <c r="V228">
        <f t="shared" si="50"/>
        <v>720</v>
      </c>
      <c r="W228">
        <f t="shared" si="51"/>
        <v>744</v>
      </c>
      <c r="X228">
        <f t="shared" si="51"/>
        <v>744</v>
      </c>
      <c r="Y228">
        <f t="shared" si="51"/>
        <v>720</v>
      </c>
      <c r="Z228">
        <f t="shared" si="51"/>
        <v>744</v>
      </c>
      <c r="AA228">
        <f t="shared" si="51"/>
        <v>720</v>
      </c>
      <c r="AB228">
        <f t="shared" si="51"/>
        <v>744</v>
      </c>
      <c r="AC228">
        <f t="shared" si="51"/>
        <v>744</v>
      </c>
      <c r="AD228">
        <f t="shared" si="51"/>
        <v>672</v>
      </c>
      <c r="AE228">
        <f t="shared" si="51"/>
        <v>744</v>
      </c>
      <c r="AO228">
        <f t="shared" si="47"/>
        <v>8784</v>
      </c>
    </row>
    <row r="229" spans="1:41" x14ac:dyDescent="0.25">
      <c r="A229" t="s">
        <v>8</v>
      </c>
      <c r="B229">
        <v>1</v>
      </c>
      <c r="C229">
        <v>219</v>
      </c>
      <c r="D229">
        <f t="shared" si="48"/>
        <v>744</v>
      </c>
      <c r="E229">
        <f t="shared" si="48"/>
        <v>744</v>
      </c>
      <c r="F229">
        <f t="shared" si="48"/>
        <v>696</v>
      </c>
      <c r="G229">
        <f t="shared" si="48"/>
        <v>744</v>
      </c>
      <c r="H229">
        <f t="shared" si="48"/>
        <v>720</v>
      </c>
      <c r="I229">
        <f t="shared" si="48"/>
        <v>744</v>
      </c>
      <c r="J229">
        <f t="shared" si="48"/>
        <v>720</v>
      </c>
      <c r="K229">
        <f t="shared" si="46"/>
        <v>744</v>
      </c>
      <c r="L229">
        <f t="shared" si="46"/>
        <v>744</v>
      </c>
      <c r="M229">
        <f t="shared" si="46"/>
        <v>720</v>
      </c>
      <c r="N229">
        <f t="shared" si="46"/>
        <v>744</v>
      </c>
      <c r="O229">
        <f t="shared" si="46"/>
        <v>720</v>
      </c>
      <c r="P229">
        <f t="shared" si="50"/>
        <v>744</v>
      </c>
      <c r="Q229">
        <f t="shared" si="50"/>
        <v>744</v>
      </c>
      <c r="R229">
        <f t="shared" si="50"/>
        <v>672</v>
      </c>
      <c r="S229">
        <f t="shared" si="50"/>
        <v>744</v>
      </c>
      <c r="T229">
        <f t="shared" si="50"/>
        <v>720</v>
      </c>
      <c r="U229">
        <f t="shared" si="50"/>
        <v>744</v>
      </c>
      <c r="V229">
        <f t="shared" si="50"/>
        <v>720</v>
      </c>
      <c r="W229">
        <f t="shared" si="51"/>
        <v>744</v>
      </c>
      <c r="X229">
        <f t="shared" si="51"/>
        <v>744</v>
      </c>
      <c r="Y229">
        <f t="shared" si="51"/>
        <v>720</v>
      </c>
      <c r="Z229">
        <f t="shared" si="51"/>
        <v>744</v>
      </c>
      <c r="AA229">
        <f t="shared" si="51"/>
        <v>720</v>
      </c>
      <c r="AB229">
        <f t="shared" si="51"/>
        <v>744</v>
      </c>
      <c r="AC229">
        <f t="shared" si="51"/>
        <v>744</v>
      </c>
      <c r="AD229">
        <f t="shared" si="51"/>
        <v>672</v>
      </c>
      <c r="AE229">
        <f t="shared" si="51"/>
        <v>744</v>
      </c>
      <c r="AO229">
        <f t="shared" si="47"/>
        <v>8784</v>
      </c>
    </row>
    <row r="230" spans="1:41" x14ac:dyDescent="0.25">
      <c r="A230" t="s">
        <v>8</v>
      </c>
      <c r="B230">
        <v>1</v>
      </c>
      <c r="C230">
        <v>220</v>
      </c>
      <c r="D230">
        <f t="shared" si="48"/>
        <v>744</v>
      </c>
      <c r="E230">
        <f t="shared" si="48"/>
        <v>744</v>
      </c>
      <c r="F230">
        <f t="shared" si="48"/>
        <v>696</v>
      </c>
      <c r="G230">
        <f t="shared" si="48"/>
        <v>744</v>
      </c>
      <c r="H230">
        <f t="shared" si="48"/>
        <v>720</v>
      </c>
      <c r="I230">
        <f t="shared" si="48"/>
        <v>744</v>
      </c>
      <c r="J230">
        <f t="shared" si="48"/>
        <v>720</v>
      </c>
      <c r="K230">
        <f t="shared" si="46"/>
        <v>744</v>
      </c>
      <c r="L230">
        <f t="shared" si="46"/>
        <v>744</v>
      </c>
      <c r="M230">
        <f t="shared" si="46"/>
        <v>720</v>
      </c>
      <c r="N230">
        <f t="shared" si="46"/>
        <v>744</v>
      </c>
      <c r="O230">
        <f t="shared" si="46"/>
        <v>720</v>
      </c>
      <c r="P230">
        <f t="shared" si="50"/>
        <v>744</v>
      </c>
      <c r="Q230">
        <f t="shared" si="50"/>
        <v>744</v>
      </c>
      <c r="R230">
        <f t="shared" si="50"/>
        <v>672</v>
      </c>
      <c r="S230">
        <f t="shared" si="50"/>
        <v>744</v>
      </c>
      <c r="T230">
        <f t="shared" si="50"/>
        <v>720</v>
      </c>
      <c r="U230">
        <f t="shared" si="50"/>
        <v>744</v>
      </c>
      <c r="V230">
        <f t="shared" si="50"/>
        <v>720</v>
      </c>
      <c r="W230">
        <f t="shared" si="51"/>
        <v>744</v>
      </c>
      <c r="X230">
        <f t="shared" si="51"/>
        <v>744</v>
      </c>
      <c r="Y230">
        <f t="shared" si="51"/>
        <v>720</v>
      </c>
      <c r="Z230">
        <f t="shared" si="51"/>
        <v>744</v>
      </c>
      <c r="AA230">
        <f t="shared" si="51"/>
        <v>720</v>
      </c>
      <c r="AB230">
        <f t="shared" si="51"/>
        <v>744</v>
      </c>
      <c r="AC230">
        <f t="shared" si="51"/>
        <v>744</v>
      </c>
      <c r="AD230">
        <f t="shared" si="51"/>
        <v>672</v>
      </c>
      <c r="AE230">
        <f t="shared" si="51"/>
        <v>744</v>
      </c>
      <c r="AO230">
        <f t="shared" si="47"/>
        <v>8784</v>
      </c>
    </row>
    <row r="231" spans="1:41" x14ac:dyDescent="0.25">
      <c r="A231" t="s">
        <v>8</v>
      </c>
      <c r="B231">
        <v>1</v>
      </c>
      <c r="C231">
        <v>221</v>
      </c>
      <c r="D231">
        <f t="shared" si="48"/>
        <v>744</v>
      </c>
      <c r="E231">
        <f t="shared" si="48"/>
        <v>744</v>
      </c>
      <c r="F231">
        <f t="shared" si="48"/>
        <v>696</v>
      </c>
      <c r="G231">
        <f t="shared" si="48"/>
        <v>744</v>
      </c>
      <c r="H231">
        <f t="shared" si="48"/>
        <v>720</v>
      </c>
      <c r="I231">
        <f t="shared" si="48"/>
        <v>744</v>
      </c>
      <c r="J231">
        <f t="shared" si="48"/>
        <v>720</v>
      </c>
      <c r="K231">
        <f t="shared" si="46"/>
        <v>744</v>
      </c>
      <c r="L231">
        <f t="shared" si="46"/>
        <v>744</v>
      </c>
      <c r="M231">
        <f t="shared" si="46"/>
        <v>720</v>
      </c>
      <c r="N231">
        <f t="shared" si="46"/>
        <v>744</v>
      </c>
      <c r="O231">
        <f t="shared" si="46"/>
        <v>720</v>
      </c>
      <c r="P231">
        <f t="shared" si="50"/>
        <v>744</v>
      </c>
      <c r="Q231">
        <f t="shared" si="50"/>
        <v>744</v>
      </c>
      <c r="R231">
        <f t="shared" si="50"/>
        <v>672</v>
      </c>
      <c r="S231">
        <f t="shared" si="50"/>
        <v>744</v>
      </c>
      <c r="T231">
        <f t="shared" si="50"/>
        <v>720</v>
      </c>
      <c r="U231">
        <f t="shared" si="50"/>
        <v>744</v>
      </c>
      <c r="V231">
        <f t="shared" si="50"/>
        <v>720</v>
      </c>
      <c r="W231">
        <f t="shared" si="51"/>
        <v>744</v>
      </c>
      <c r="X231">
        <f t="shared" si="51"/>
        <v>744</v>
      </c>
      <c r="Y231">
        <f t="shared" si="51"/>
        <v>720</v>
      </c>
      <c r="Z231">
        <f t="shared" si="51"/>
        <v>744</v>
      </c>
      <c r="AA231">
        <f t="shared" si="51"/>
        <v>720</v>
      </c>
      <c r="AB231">
        <f t="shared" si="51"/>
        <v>744</v>
      </c>
      <c r="AC231">
        <f t="shared" si="51"/>
        <v>744</v>
      </c>
      <c r="AD231">
        <f t="shared" si="51"/>
        <v>672</v>
      </c>
      <c r="AE231">
        <f t="shared" si="51"/>
        <v>744</v>
      </c>
      <c r="AO231">
        <f t="shared" si="47"/>
        <v>8784</v>
      </c>
    </row>
    <row r="232" spans="1:41" x14ac:dyDescent="0.25">
      <c r="A232" t="s">
        <v>8</v>
      </c>
      <c r="B232">
        <v>1</v>
      </c>
      <c r="C232">
        <v>222</v>
      </c>
      <c r="D232">
        <f t="shared" si="48"/>
        <v>744</v>
      </c>
      <c r="E232">
        <f t="shared" si="48"/>
        <v>744</v>
      </c>
      <c r="F232">
        <f t="shared" si="48"/>
        <v>696</v>
      </c>
      <c r="G232">
        <f t="shared" si="48"/>
        <v>744</v>
      </c>
      <c r="H232">
        <f t="shared" si="48"/>
        <v>720</v>
      </c>
      <c r="I232">
        <f t="shared" si="48"/>
        <v>744</v>
      </c>
      <c r="J232">
        <f t="shared" si="48"/>
        <v>720</v>
      </c>
      <c r="K232">
        <f t="shared" si="46"/>
        <v>744</v>
      </c>
      <c r="L232">
        <f t="shared" si="46"/>
        <v>744</v>
      </c>
      <c r="M232">
        <f t="shared" si="46"/>
        <v>720</v>
      </c>
      <c r="N232">
        <f t="shared" si="46"/>
        <v>744</v>
      </c>
      <c r="O232">
        <f t="shared" si="46"/>
        <v>720</v>
      </c>
      <c r="P232">
        <f t="shared" si="50"/>
        <v>744</v>
      </c>
      <c r="Q232">
        <f t="shared" si="50"/>
        <v>744</v>
      </c>
      <c r="R232">
        <f t="shared" si="50"/>
        <v>672</v>
      </c>
      <c r="S232">
        <f t="shared" si="50"/>
        <v>744</v>
      </c>
      <c r="T232">
        <f t="shared" si="50"/>
        <v>720</v>
      </c>
      <c r="U232">
        <f t="shared" si="50"/>
        <v>744</v>
      </c>
      <c r="V232">
        <f t="shared" si="50"/>
        <v>720</v>
      </c>
      <c r="W232">
        <f t="shared" si="51"/>
        <v>744</v>
      </c>
      <c r="X232">
        <f t="shared" si="51"/>
        <v>744</v>
      </c>
      <c r="Y232">
        <f t="shared" si="51"/>
        <v>720</v>
      </c>
      <c r="Z232">
        <f t="shared" si="51"/>
        <v>744</v>
      </c>
      <c r="AA232">
        <f t="shared" si="51"/>
        <v>720</v>
      </c>
      <c r="AB232">
        <f t="shared" si="51"/>
        <v>744</v>
      </c>
      <c r="AC232">
        <f t="shared" si="51"/>
        <v>744</v>
      </c>
      <c r="AD232">
        <f t="shared" si="51"/>
        <v>672</v>
      </c>
      <c r="AE232">
        <f t="shared" si="51"/>
        <v>744</v>
      </c>
      <c r="AO232">
        <f t="shared" si="47"/>
        <v>8784</v>
      </c>
    </row>
    <row r="233" spans="1:41" x14ac:dyDescent="0.25">
      <c r="A233" t="s">
        <v>8</v>
      </c>
      <c r="B233">
        <v>1</v>
      </c>
      <c r="C233">
        <v>223</v>
      </c>
      <c r="D233">
        <f t="shared" si="48"/>
        <v>744</v>
      </c>
      <c r="E233">
        <f t="shared" si="48"/>
        <v>744</v>
      </c>
      <c r="F233">
        <f t="shared" si="48"/>
        <v>696</v>
      </c>
      <c r="G233">
        <f t="shared" si="48"/>
        <v>744</v>
      </c>
      <c r="H233">
        <f t="shared" si="48"/>
        <v>720</v>
      </c>
      <c r="I233">
        <f t="shared" si="48"/>
        <v>744</v>
      </c>
      <c r="J233">
        <f t="shared" si="48"/>
        <v>720</v>
      </c>
      <c r="K233">
        <f t="shared" si="46"/>
        <v>744</v>
      </c>
      <c r="L233">
        <f t="shared" si="46"/>
        <v>744</v>
      </c>
      <c r="M233">
        <f t="shared" si="46"/>
        <v>720</v>
      </c>
      <c r="N233">
        <f t="shared" si="46"/>
        <v>744</v>
      </c>
      <c r="O233">
        <f t="shared" si="46"/>
        <v>720</v>
      </c>
      <c r="P233">
        <f t="shared" si="50"/>
        <v>744</v>
      </c>
      <c r="Q233">
        <f t="shared" si="50"/>
        <v>744</v>
      </c>
      <c r="R233">
        <f t="shared" si="50"/>
        <v>672</v>
      </c>
      <c r="S233">
        <f t="shared" si="50"/>
        <v>744</v>
      </c>
      <c r="T233">
        <f t="shared" si="50"/>
        <v>720</v>
      </c>
      <c r="U233">
        <f t="shared" si="50"/>
        <v>744</v>
      </c>
      <c r="V233">
        <f t="shared" si="50"/>
        <v>720</v>
      </c>
      <c r="W233">
        <f t="shared" si="51"/>
        <v>744</v>
      </c>
      <c r="X233">
        <f t="shared" si="51"/>
        <v>744</v>
      </c>
      <c r="Y233">
        <f t="shared" si="51"/>
        <v>720</v>
      </c>
      <c r="Z233">
        <f t="shared" si="51"/>
        <v>744</v>
      </c>
      <c r="AA233">
        <f t="shared" si="51"/>
        <v>720</v>
      </c>
      <c r="AB233">
        <f t="shared" si="51"/>
        <v>744</v>
      </c>
      <c r="AC233">
        <f t="shared" si="51"/>
        <v>744</v>
      </c>
      <c r="AD233">
        <f t="shared" si="51"/>
        <v>672</v>
      </c>
      <c r="AE233">
        <f t="shared" si="51"/>
        <v>744</v>
      </c>
      <c r="AO233">
        <f t="shared" si="47"/>
        <v>8784</v>
      </c>
    </row>
    <row r="234" spans="1:41" x14ac:dyDescent="0.25">
      <c r="A234" t="s">
        <v>8</v>
      </c>
      <c r="B234">
        <v>1</v>
      </c>
      <c r="C234">
        <v>224</v>
      </c>
      <c r="D234">
        <f t="shared" si="48"/>
        <v>744</v>
      </c>
      <c r="E234">
        <f t="shared" si="48"/>
        <v>744</v>
      </c>
      <c r="F234">
        <f t="shared" si="48"/>
        <v>696</v>
      </c>
      <c r="G234">
        <f t="shared" si="48"/>
        <v>744</v>
      </c>
      <c r="H234">
        <f t="shared" si="48"/>
        <v>720</v>
      </c>
      <c r="I234">
        <f t="shared" si="48"/>
        <v>744</v>
      </c>
      <c r="J234">
        <f t="shared" si="48"/>
        <v>720</v>
      </c>
      <c r="K234">
        <f t="shared" si="46"/>
        <v>744</v>
      </c>
      <c r="L234">
        <f t="shared" si="46"/>
        <v>744</v>
      </c>
      <c r="M234">
        <f t="shared" si="46"/>
        <v>720</v>
      </c>
      <c r="N234">
        <f t="shared" si="46"/>
        <v>744</v>
      </c>
      <c r="O234">
        <f t="shared" si="46"/>
        <v>720</v>
      </c>
      <c r="P234">
        <f t="shared" si="50"/>
        <v>744</v>
      </c>
      <c r="Q234">
        <f t="shared" si="50"/>
        <v>744</v>
      </c>
      <c r="R234">
        <f t="shared" si="50"/>
        <v>672</v>
      </c>
      <c r="S234">
        <f t="shared" si="50"/>
        <v>744</v>
      </c>
      <c r="T234">
        <f t="shared" si="50"/>
        <v>720</v>
      </c>
      <c r="U234">
        <f t="shared" si="50"/>
        <v>744</v>
      </c>
      <c r="V234">
        <f t="shared" si="50"/>
        <v>720</v>
      </c>
      <c r="W234">
        <f t="shared" si="51"/>
        <v>744</v>
      </c>
      <c r="X234">
        <f t="shared" si="51"/>
        <v>744</v>
      </c>
      <c r="Y234">
        <f t="shared" si="51"/>
        <v>720</v>
      </c>
      <c r="Z234">
        <f t="shared" si="51"/>
        <v>744</v>
      </c>
      <c r="AA234">
        <f t="shared" si="51"/>
        <v>720</v>
      </c>
      <c r="AB234">
        <f t="shared" si="51"/>
        <v>744</v>
      </c>
      <c r="AC234">
        <f t="shared" si="51"/>
        <v>744</v>
      </c>
      <c r="AD234">
        <f t="shared" si="51"/>
        <v>672</v>
      </c>
      <c r="AE234">
        <f t="shared" si="51"/>
        <v>744</v>
      </c>
      <c r="AO234">
        <f t="shared" si="47"/>
        <v>8784</v>
      </c>
    </row>
    <row r="235" spans="1:41" x14ac:dyDescent="0.25">
      <c r="A235" t="s">
        <v>8</v>
      </c>
      <c r="B235">
        <v>1</v>
      </c>
      <c r="C235">
        <v>225</v>
      </c>
      <c r="D235">
        <f t="shared" si="48"/>
        <v>744</v>
      </c>
      <c r="E235">
        <f t="shared" si="48"/>
        <v>744</v>
      </c>
      <c r="F235">
        <f t="shared" si="48"/>
        <v>696</v>
      </c>
      <c r="G235">
        <f t="shared" si="48"/>
        <v>744</v>
      </c>
      <c r="H235">
        <f t="shared" si="48"/>
        <v>720</v>
      </c>
      <c r="I235">
        <f t="shared" si="48"/>
        <v>744</v>
      </c>
      <c r="J235">
        <f t="shared" si="48"/>
        <v>720</v>
      </c>
      <c r="K235">
        <f t="shared" si="46"/>
        <v>744</v>
      </c>
      <c r="L235">
        <f t="shared" si="46"/>
        <v>744</v>
      </c>
      <c r="M235">
        <f t="shared" si="46"/>
        <v>720</v>
      </c>
      <c r="N235">
        <f t="shared" si="46"/>
        <v>744</v>
      </c>
      <c r="O235">
        <f t="shared" si="46"/>
        <v>720</v>
      </c>
      <c r="P235">
        <f t="shared" si="50"/>
        <v>744</v>
      </c>
      <c r="Q235">
        <f t="shared" si="50"/>
        <v>744</v>
      </c>
      <c r="R235">
        <f t="shared" si="50"/>
        <v>672</v>
      </c>
      <c r="S235">
        <f t="shared" si="50"/>
        <v>744</v>
      </c>
      <c r="T235">
        <f t="shared" si="50"/>
        <v>720</v>
      </c>
      <c r="U235">
        <f t="shared" si="50"/>
        <v>744</v>
      </c>
      <c r="V235">
        <f t="shared" si="50"/>
        <v>720</v>
      </c>
      <c r="W235">
        <f t="shared" si="51"/>
        <v>744</v>
      </c>
      <c r="X235">
        <f t="shared" si="51"/>
        <v>744</v>
      </c>
      <c r="Y235">
        <f t="shared" si="51"/>
        <v>720</v>
      </c>
      <c r="Z235">
        <f t="shared" si="51"/>
        <v>744</v>
      </c>
      <c r="AA235">
        <f t="shared" si="51"/>
        <v>720</v>
      </c>
      <c r="AB235">
        <f t="shared" si="51"/>
        <v>744</v>
      </c>
      <c r="AC235">
        <f t="shared" si="51"/>
        <v>744</v>
      </c>
      <c r="AD235">
        <f t="shared" si="51"/>
        <v>672</v>
      </c>
      <c r="AE235">
        <f t="shared" si="51"/>
        <v>744</v>
      </c>
      <c r="AO235">
        <f t="shared" si="47"/>
        <v>8784</v>
      </c>
    </row>
    <row r="236" spans="1:41" x14ac:dyDescent="0.25">
      <c r="A236" t="s">
        <v>8</v>
      </c>
      <c r="B236">
        <v>1</v>
      </c>
      <c r="C236">
        <v>226</v>
      </c>
      <c r="D236">
        <f t="shared" si="48"/>
        <v>744</v>
      </c>
      <c r="E236">
        <f t="shared" si="48"/>
        <v>744</v>
      </c>
      <c r="F236">
        <f t="shared" si="48"/>
        <v>696</v>
      </c>
      <c r="G236">
        <f t="shared" si="48"/>
        <v>744</v>
      </c>
      <c r="H236">
        <f t="shared" si="48"/>
        <v>720</v>
      </c>
      <c r="I236">
        <f t="shared" si="48"/>
        <v>744</v>
      </c>
      <c r="J236">
        <f t="shared" si="48"/>
        <v>720</v>
      </c>
      <c r="K236">
        <f t="shared" si="46"/>
        <v>744</v>
      </c>
      <c r="L236">
        <f t="shared" si="46"/>
        <v>744</v>
      </c>
      <c r="M236">
        <f t="shared" si="46"/>
        <v>720</v>
      </c>
      <c r="N236">
        <f t="shared" si="46"/>
        <v>744</v>
      </c>
      <c r="O236">
        <f t="shared" si="46"/>
        <v>720</v>
      </c>
      <c r="P236">
        <f t="shared" si="50"/>
        <v>744</v>
      </c>
      <c r="Q236">
        <f t="shared" si="50"/>
        <v>744</v>
      </c>
      <c r="R236">
        <f t="shared" si="50"/>
        <v>672</v>
      </c>
      <c r="S236">
        <f t="shared" si="50"/>
        <v>744</v>
      </c>
      <c r="T236">
        <f t="shared" si="50"/>
        <v>720</v>
      </c>
      <c r="U236">
        <f t="shared" si="50"/>
        <v>744</v>
      </c>
      <c r="V236">
        <f t="shared" si="50"/>
        <v>720</v>
      </c>
      <c r="W236">
        <f t="shared" si="51"/>
        <v>744</v>
      </c>
      <c r="X236">
        <f t="shared" si="51"/>
        <v>744</v>
      </c>
      <c r="Y236">
        <f t="shared" si="51"/>
        <v>720</v>
      </c>
      <c r="Z236">
        <f t="shared" si="51"/>
        <v>744</v>
      </c>
      <c r="AA236">
        <f t="shared" si="51"/>
        <v>720</v>
      </c>
      <c r="AB236">
        <f t="shared" si="51"/>
        <v>744</v>
      </c>
      <c r="AC236">
        <f t="shared" si="51"/>
        <v>744</v>
      </c>
      <c r="AD236">
        <f t="shared" si="51"/>
        <v>672</v>
      </c>
      <c r="AE236">
        <f t="shared" si="51"/>
        <v>744</v>
      </c>
      <c r="AO236">
        <f t="shared" si="47"/>
        <v>8784</v>
      </c>
    </row>
    <row r="237" spans="1:41" x14ac:dyDescent="0.25">
      <c r="A237" t="s">
        <v>8</v>
      </c>
      <c r="B237">
        <v>1</v>
      </c>
      <c r="C237">
        <v>227</v>
      </c>
      <c r="D237">
        <f t="shared" ref="D237:J246" si="52">D$6*NoOfHrsPerDay</f>
        <v>744</v>
      </c>
      <c r="E237">
        <f t="shared" si="52"/>
        <v>744</v>
      </c>
      <c r="F237">
        <f t="shared" si="52"/>
        <v>696</v>
      </c>
      <c r="G237">
        <f t="shared" si="52"/>
        <v>744</v>
      </c>
      <c r="H237">
        <f t="shared" si="52"/>
        <v>720</v>
      </c>
      <c r="I237">
        <f t="shared" si="52"/>
        <v>744</v>
      </c>
      <c r="J237">
        <f t="shared" si="52"/>
        <v>720</v>
      </c>
      <c r="K237">
        <f t="shared" si="46"/>
        <v>744</v>
      </c>
      <c r="L237">
        <f t="shared" si="46"/>
        <v>744</v>
      </c>
      <c r="M237">
        <f t="shared" si="46"/>
        <v>720</v>
      </c>
      <c r="N237">
        <f t="shared" si="46"/>
        <v>744</v>
      </c>
      <c r="O237">
        <f t="shared" si="46"/>
        <v>720</v>
      </c>
      <c r="P237">
        <f t="shared" si="50"/>
        <v>744</v>
      </c>
      <c r="Q237">
        <f t="shared" si="50"/>
        <v>744</v>
      </c>
      <c r="R237">
        <f t="shared" si="50"/>
        <v>672</v>
      </c>
      <c r="S237">
        <f t="shared" si="50"/>
        <v>744</v>
      </c>
      <c r="T237">
        <f t="shared" si="50"/>
        <v>720</v>
      </c>
      <c r="U237">
        <f t="shared" si="50"/>
        <v>744</v>
      </c>
      <c r="V237">
        <f t="shared" si="50"/>
        <v>720</v>
      </c>
      <c r="W237">
        <f t="shared" si="51"/>
        <v>744</v>
      </c>
      <c r="X237">
        <f t="shared" si="51"/>
        <v>744</v>
      </c>
      <c r="Y237">
        <f t="shared" si="51"/>
        <v>720</v>
      </c>
      <c r="Z237">
        <f t="shared" si="51"/>
        <v>744</v>
      </c>
      <c r="AA237">
        <f t="shared" si="51"/>
        <v>720</v>
      </c>
      <c r="AB237">
        <f t="shared" si="51"/>
        <v>744</v>
      </c>
      <c r="AC237">
        <f t="shared" si="51"/>
        <v>744</v>
      </c>
      <c r="AD237">
        <f t="shared" si="51"/>
        <v>672</v>
      </c>
      <c r="AE237">
        <f t="shared" si="51"/>
        <v>744</v>
      </c>
      <c r="AO237">
        <f t="shared" si="47"/>
        <v>8784</v>
      </c>
    </row>
    <row r="238" spans="1:41" x14ac:dyDescent="0.25">
      <c r="A238" t="s">
        <v>8</v>
      </c>
      <c r="B238">
        <v>1</v>
      </c>
      <c r="C238">
        <v>228</v>
      </c>
      <c r="D238">
        <f t="shared" si="52"/>
        <v>744</v>
      </c>
      <c r="E238">
        <f t="shared" si="52"/>
        <v>744</v>
      </c>
      <c r="F238">
        <f t="shared" si="52"/>
        <v>696</v>
      </c>
      <c r="G238">
        <f t="shared" si="52"/>
        <v>744</v>
      </c>
      <c r="H238">
        <f t="shared" si="52"/>
        <v>720</v>
      </c>
      <c r="I238">
        <f t="shared" si="52"/>
        <v>744</v>
      </c>
      <c r="J238">
        <f t="shared" si="52"/>
        <v>720</v>
      </c>
      <c r="K238">
        <f t="shared" si="46"/>
        <v>744</v>
      </c>
      <c r="L238">
        <f t="shared" si="46"/>
        <v>744</v>
      </c>
      <c r="M238">
        <f t="shared" si="46"/>
        <v>720</v>
      </c>
      <c r="N238">
        <f t="shared" si="46"/>
        <v>744</v>
      </c>
      <c r="O238">
        <f t="shared" si="46"/>
        <v>720</v>
      </c>
      <c r="P238">
        <f t="shared" si="50"/>
        <v>744</v>
      </c>
      <c r="Q238">
        <f t="shared" si="50"/>
        <v>744</v>
      </c>
      <c r="R238">
        <f t="shared" si="50"/>
        <v>672</v>
      </c>
      <c r="S238">
        <f t="shared" si="50"/>
        <v>744</v>
      </c>
      <c r="T238">
        <f t="shared" si="50"/>
        <v>720</v>
      </c>
      <c r="U238">
        <f t="shared" si="50"/>
        <v>744</v>
      </c>
      <c r="V238">
        <f t="shared" ref="V238:AE262" si="53">V$6*NoOfHrsPerDay</f>
        <v>720</v>
      </c>
      <c r="W238">
        <f t="shared" si="53"/>
        <v>744</v>
      </c>
      <c r="X238">
        <f t="shared" si="53"/>
        <v>744</v>
      </c>
      <c r="Y238">
        <f t="shared" si="53"/>
        <v>720</v>
      </c>
      <c r="Z238">
        <f t="shared" si="53"/>
        <v>744</v>
      </c>
      <c r="AA238">
        <f t="shared" si="53"/>
        <v>720</v>
      </c>
      <c r="AB238">
        <f t="shared" si="53"/>
        <v>744</v>
      </c>
      <c r="AC238">
        <f t="shared" si="53"/>
        <v>744</v>
      </c>
      <c r="AD238">
        <f t="shared" si="51"/>
        <v>672</v>
      </c>
      <c r="AE238">
        <f t="shared" si="51"/>
        <v>744</v>
      </c>
      <c r="AO238">
        <f t="shared" si="47"/>
        <v>8784</v>
      </c>
    </row>
    <row r="239" spans="1:41" x14ac:dyDescent="0.25">
      <c r="A239" t="s">
        <v>8</v>
      </c>
      <c r="B239">
        <v>1</v>
      </c>
      <c r="C239">
        <v>229</v>
      </c>
      <c r="D239">
        <f t="shared" si="52"/>
        <v>744</v>
      </c>
      <c r="E239">
        <f t="shared" si="52"/>
        <v>744</v>
      </c>
      <c r="F239">
        <f t="shared" si="52"/>
        <v>696</v>
      </c>
      <c r="G239">
        <f t="shared" si="52"/>
        <v>744</v>
      </c>
      <c r="H239">
        <f t="shared" si="52"/>
        <v>720</v>
      </c>
      <c r="I239">
        <f t="shared" si="52"/>
        <v>744</v>
      </c>
      <c r="J239">
        <f t="shared" si="52"/>
        <v>720</v>
      </c>
      <c r="K239">
        <f t="shared" si="46"/>
        <v>744</v>
      </c>
      <c r="L239">
        <f t="shared" si="46"/>
        <v>744</v>
      </c>
      <c r="M239">
        <f t="shared" si="46"/>
        <v>720</v>
      </c>
      <c r="N239">
        <f t="shared" si="46"/>
        <v>744</v>
      </c>
      <c r="O239">
        <f t="shared" si="46"/>
        <v>720</v>
      </c>
      <c r="P239">
        <f t="shared" si="50"/>
        <v>744</v>
      </c>
      <c r="Q239">
        <f t="shared" si="50"/>
        <v>744</v>
      </c>
      <c r="R239">
        <f t="shared" si="50"/>
        <v>672</v>
      </c>
      <c r="S239">
        <f t="shared" si="50"/>
        <v>744</v>
      </c>
      <c r="T239">
        <f t="shared" si="50"/>
        <v>720</v>
      </c>
      <c r="U239">
        <f t="shared" si="50"/>
        <v>744</v>
      </c>
      <c r="V239">
        <f t="shared" si="53"/>
        <v>720</v>
      </c>
      <c r="W239">
        <f t="shared" si="53"/>
        <v>744</v>
      </c>
      <c r="X239">
        <f t="shared" si="53"/>
        <v>744</v>
      </c>
      <c r="Y239">
        <f t="shared" si="53"/>
        <v>720</v>
      </c>
      <c r="Z239">
        <f t="shared" si="53"/>
        <v>744</v>
      </c>
      <c r="AA239">
        <f t="shared" si="53"/>
        <v>720</v>
      </c>
      <c r="AB239">
        <f t="shared" si="53"/>
        <v>744</v>
      </c>
      <c r="AC239">
        <f t="shared" si="53"/>
        <v>744</v>
      </c>
      <c r="AD239">
        <f t="shared" si="53"/>
        <v>672</v>
      </c>
      <c r="AE239">
        <f t="shared" si="53"/>
        <v>744</v>
      </c>
      <c r="AO239">
        <f t="shared" si="47"/>
        <v>8784</v>
      </c>
    </row>
    <row r="240" spans="1:41" x14ac:dyDescent="0.25">
      <c r="A240" t="s">
        <v>8</v>
      </c>
      <c r="B240">
        <v>1</v>
      </c>
      <c r="C240">
        <v>230</v>
      </c>
      <c r="D240">
        <f t="shared" si="52"/>
        <v>744</v>
      </c>
      <c r="E240">
        <f t="shared" si="52"/>
        <v>744</v>
      </c>
      <c r="F240">
        <f t="shared" si="52"/>
        <v>696</v>
      </c>
      <c r="G240">
        <f t="shared" si="52"/>
        <v>744</v>
      </c>
      <c r="H240">
        <f t="shared" si="52"/>
        <v>720</v>
      </c>
      <c r="I240">
        <f t="shared" si="52"/>
        <v>744</v>
      </c>
      <c r="J240">
        <f t="shared" si="52"/>
        <v>720</v>
      </c>
      <c r="K240">
        <f t="shared" si="46"/>
        <v>744</v>
      </c>
      <c r="L240">
        <f t="shared" si="46"/>
        <v>744</v>
      </c>
      <c r="M240">
        <f t="shared" si="46"/>
        <v>720</v>
      </c>
      <c r="N240">
        <f t="shared" si="46"/>
        <v>744</v>
      </c>
      <c r="O240">
        <f t="shared" si="46"/>
        <v>720</v>
      </c>
      <c r="P240">
        <f t="shared" si="50"/>
        <v>744</v>
      </c>
      <c r="Q240">
        <f t="shared" si="50"/>
        <v>744</v>
      </c>
      <c r="R240">
        <f t="shared" si="50"/>
        <v>672</v>
      </c>
      <c r="S240">
        <f t="shared" si="50"/>
        <v>744</v>
      </c>
      <c r="T240">
        <f t="shared" si="50"/>
        <v>720</v>
      </c>
      <c r="U240">
        <f t="shared" si="50"/>
        <v>744</v>
      </c>
      <c r="V240">
        <f t="shared" si="53"/>
        <v>720</v>
      </c>
      <c r="W240">
        <f t="shared" si="53"/>
        <v>744</v>
      </c>
      <c r="X240">
        <f t="shared" si="53"/>
        <v>744</v>
      </c>
      <c r="Y240">
        <f t="shared" si="53"/>
        <v>720</v>
      </c>
      <c r="Z240">
        <f t="shared" si="53"/>
        <v>744</v>
      </c>
      <c r="AA240">
        <f t="shared" si="53"/>
        <v>720</v>
      </c>
      <c r="AB240">
        <f t="shared" si="53"/>
        <v>744</v>
      </c>
      <c r="AC240">
        <f t="shared" si="53"/>
        <v>744</v>
      </c>
      <c r="AD240">
        <f t="shared" si="53"/>
        <v>672</v>
      </c>
      <c r="AE240">
        <f t="shared" si="53"/>
        <v>744</v>
      </c>
      <c r="AO240">
        <f t="shared" si="47"/>
        <v>8784</v>
      </c>
    </row>
    <row r="241" spans="1:41" x14ac:dyDescent="0.25">
      <c r="A241" t="s">
        <v>8</v>
      </c>
      <c r="B241">
        <v>1</v>
      </c>
      <c r="C241">
        <v>231</v>
      </c>
      <c r="D241">
        <f t="shared" si="52"/>
        <v>744</v>
      </c>
      <c r="E241">
        <f t="shared" si="52"/>
        <v>744</v>
      </c>
      <c r="F241">
        <f t="shared" si="52"/>
        <v>696</v>
      </c>
      <c r="G241">
        <f t="shared" si="52"/>
        <v>744</v>
      </c>
      <c r="H241">
        <f t="shared" si="52"/>
        <v>720</v>
      </c>
      <c r="I241">
        <f t="shared" si="52"/>
        <v>744</v>
      </c>
      <c r="J241">
        <f t="shared" si="52"/>
        <v>720</v>
      </c>
      <c r="K241">
        <f t="shared" si="46"/>
        <v>744</v>
      </c>
      <c r="L241">
        <f t="shared" si="46"/>
        <v>744</v>
      </c>
      <c r="M241">
        <f t="shared" si="46"/>
        <v>720</v>
      </c>
      <c r="N241">
        <f t="shared" si="46"/>
        <v>744</v>
      </c>
      <c r="O241">
        <f t="shared" si="46"/>
        <v>720</v>
      </c>
      <c r="P241">
        <f t="shared" si="50"/>
        <v>744</v>
      </c>
      <c r="Q241">
        <f t="shared" si="50"/>
        <v>744</v>
      </c>
      <c r="R241">
        <f t="shared" si="50"/>
        <v>672</v>
      </c>
      <c r="S241">
        <f t="shared" si="50"/>
        <v>744</v>
      </c>
      <c r="T241">
        <f t="shared" si="50"/>
        <v>720</v>
      </c>
      <c r="U241">
        <f t="shared" si="50"/>
        <v>744</v>
      </c>
      <c r="V241">
        <f t="shared" si="53"/>
        <v>720</v>
      </c>
      <c r="W241">
        <f t="shared" si="53"/>
        <v>744</v>
      </c>
      <c r="X241">
        <f t="shared" si="53"/>
        <v>744</v>
      </c>
      <c r="Y241">
        <f t="shared" si="53"/>
        <v>720</v>
      </c>
      <c r="Z241">
        <f t="shared" si="53"/>
        <v>744</v>
      </c>
      <c r="AA241">
        <f t="shared" si="53"/>
        <v>720</v>
      </c>
      <c r="AB241">
        <f t="shared" si="53"/>
        <v>744</v>
      </c>
      <c r="AC241">
        <f t="shared" si="53"/>
        <v>744</v>
      </c>
      <c r="AD241">
        <f t="shared" si="53"/>
        <v>672</v>
      </c>
      <c r="AE241">
        <f t="shared" si="53"/>
        <v>744</v>
      </c>
      <c r="AO241">
        <f t="shared" si="47"/>
        <v>8784</v>
      </c>
    </row>
    <row r="242" spans="1:41" x14ac:dyDescent="0.25">
      <c r="A242" t="s">
        <v>8</v>
      </c>
      <c r="B242">
        <v>1</v>
      </c>
      <c r="C242">
        <v>232</v>
      </c>
      <c r="D242">
        <f t="shared" si="52"/>
        <v>744</v>
      </c>
      <c r="E242">
        <f t="shared" si="52"/>
        <v>744</v>
      </c>
      <c r="F242">
        <f t="shared" si="52"/>
        <v>696</v>
      </c>
      <c r="G242">
        <f t="shared" si="52"/>
        <v>744</v>
      </c>
      <c r="H242">
        <f t="shared" si="52"/>
        <v>720</v>
      </c>
      <c r="I242">
        <f t="shared" si="52"/>
        <v>744</v>
      </c>
      <c r="J242">
        <f t="shared" si="52"/>
        <v>720</v>
      </c>
      <c r="K242">
        <f t="shared" si="46"/>
        <v>744</v>
      </c>
      <c r="L242">
        <f t="shared" si="46"/>
        <v>744</v>
      </c>
      <c r="M242">
        <f t="shared" si="46"/>
        <v>720</v>
      </c>
      <c r="N242">
        <f t="shared" si="46"/>
        <v>744</v>
      </c>
      <c r="O242">
        <f t="shared" si="46"/>
        <v>720</v>
      </c>
      <c r="P242">
        <f t="shared" si="50"/>
        <v>744</v>
      </c>
      <c r="Q242">
        <f t="shared" si="50"/>
        <v>744</v>
      </c>
      <c r="R242">
        <f t="shared" si="50"/>
        <v>672</v>
      </c>
      <c r="S242">
        <f t="shared" si="50"/>
        <v>744</v>
      </c>
      <c r="T242">
        <f t="shared" si="50"/>
        <v>720</v>
      </c>
      <c r="U242">
        <f t="shared" si="50"/>
        <v>744</v>
      </c>
      <c r="V242">
        <f t="shared" si="53"/>
        <v>720</v>
      </c>
      <c r="W242">
        <f t="shared" si="53"/>
        <v>744</v>
      </c>
      <c r="X242">
        <f t="shared" si="53"/>
        <v>744</v>
      </c>
      <c r="Y242">
        <f t="shared" si="53"/>
        <v>720</v>
      </c>
      <c r="Z242">
        <f t="shared" si="53"/>
        <v>744</v>
      </c>
      <c r="AA242">
        <f t="shared" si="53"/>
        <v>720</v>
      </c>
      <c r="AB242">
        <f t="shared" si="53"/>
        <v>744</v>
      </c>
      <c r="AC242">
        <f t="shared" si="53"/>
        <v>744</v>
      </c>
      <c r="AD242">
        <f t="shared" si="53"/>
        <v>672</v>
      </c>
      <c r="AE242">
        <f t="shared" si="53"/>
        <v>744</v>
      </c>
      <c r="AO242">
        <f t="shared" si="47"/>
        <v>8784</v>
      </c>
    </row>
    <row r="243" spans="1:41" x14ac:dyDescent="0.25">
      <c r="A243" t="s">
        <v>8</v>
      </c>
      <c r="B243">
        <v>1</v>
      </c>
      <c r="C243">
        <v>233</v>
      </c>
      <c r="D243">
        <f t="shared" si="52"/>
        <v>744</v>
      </c>
      <c r="E243">
        <f t="shared" si="52"/>
        <v>744</v>
      </c>
      <c r="F243">
        <f t="shared" si="52"/>
        <v>696</v>
      </c>
      <c r="G243">
        <f t="shared" si="52"/>
        <v>744</v>
      </c>
      <c r="H243">
        <f t="shared" si="52"/>
        <v>720</v>
      </c>
      <c r="I243">
        <f t="shared" si="52"/>
        <v>744</v>
      </c>
      <c r="J243">
        <f t="shared" si="52"/>
        <v>720</v>
      </c>
      <c r="K243">
        <f t="shared" si="46"/>
        <v>744</v>
      </c>
      <c r="L243">
        <f t="shared" si="46"/>
        <v>744</v>
      </c>
      <c r="M243">
        <f t="shared" si="46"/>
        <v>720</v>
      </c>
      <c r="N243">
        <f t="shared" si="46"/>
        <v>744</v>
      </c>
      <c r="O243">
        <f t="shared" si="46"/>
        <v>720</v>
      </c>
      <c r="P243">
        <f t="shared" si="50"/>
        <v>744</v>
      </c>
      <c r="Q243">
        <f t="shared" si="50"/>
        <v>744</v>
      </c>
      <c r="R243">
        <f t="shared" si="50"/>
        <v>672</v>
      </c>
      <c r="S243">
        <f t="shared" si="50"/>
        <v>744</v>
      </c>
      <c r="T243">
        <f t="shared" si="50"/>
        <v>720</v>
      </c>
      <c r="U243">
        <f t="shared" si="50"/>
        <v>744</v>
      </c>
      <c r="V243">
        <f t="shared" si="53"/>
        <v>720</v>
      </c>
      <c r="W243">
        <f t="shared" si="53"/>
        <v>744</v>
      </c>
      <c r="X243">
        <f t="shared" si="53"/>
        <v>744</v>
      </c>
      <c r="Y243">
        <f t="shared" si="53"/>
        <v>720</v>
      </c>
      <c r="Z243">
        <f t="shared" si="53"/>
        <v>744</v>
      </c>
      <c r="AA243">
        <f t="shared" si="53"/>
        <v>720</v>
      </c>
      <c r="AB243">
        <f t="shared" si="53"/>
        <v>744</v>
      </c>
      <c r="AC243">
        <f t="shared" si="53"/>
        <v>744</v>
      </c>
      <c r="AD243">
        <f t="shared" si="53"/>
        <v>672</v>
      </c>
      <c r="AE243">
        <f t="shared" si="53"/>
        <v>744</v>
      </c>
      <c r="AO243">
        <f t="shared" si="47"/>
        <v>8784</v>
      </c>
    </row>
    <row r="244" spans="1:41" x14ac:dyDescent="0.25">
      <c r="A244" t="s">
        <v>8</v>
      </c>
      <c r="B244">
        <v>1</v>
      </c>
      <c r="C244">
        <v>234</v>
      </c>
      <c r="D244">
        <f t="shared" si="52"/>
        <v>744</v>
      </c>
      <c r="E244">
        <f t="shared" si="52"/>
        <v>744</v>
      </c>
      <c r="F244">
        <f t="shared" si="52"/>
        <v>696</v>
      </c>
      <c r="G244">
        <f t="shared" si="52"/>
        <v>744</v>
      </c>
      <c r="H244">
        <f t="shared" si="52"/>
        <v>720</v>
      </c>
      <c r="I244">
        <f t="shared" si="52"/>
        <v>744</v>
      </c>
      <c r="J244">
        <f t="shared" si="52"/>
        <v>720</v>
      </c>
      <c r="K244">
        <f t="shared" si="46"/>
        <v>744</v>
      </c>
      <c r="L244">
        <f t="shared" si="46"/>
        <v>744</v>
      </c>
      <c r="M244">
        <f t="shared" si="46"/>
        <v>720</v>
      </c>
      <c r="N244">
        <f t="shared" si="46"/>
        <v>744</v>
      </c>
      <c r="O244">
        <f t="shared" si="46"/>
        <v>720</v>
      </c>
      <c r="P244">
        <f t="shared" si="50"/>
        <v>744</v>
      </c>
      <c r="Q244">
        <f t="shared" si="50"/>
        <v>744</v>
      </c>
      <c r="R244">
        <f t="shared" si="50"/>
        <v>672</v>
      </c>
      <c r="S244">
        <f t="shared" si="50"/>
        <v>744</v>
      </c>
      <c r="T244">
        <f t="shared" si="50"/>
        <v>720</v>
      </c>
      <c r="U244">
        <f t="shared" si="50"/>
        <v>744</v>
      </c>
      <c r="V244">
        <f t="shared" si="53"/>
        <v>720</v>
      </c>
      <c r="W244">
        <f t="shared" si="53"/>
        <v>744</v>
      </c>
      <c r="X244">
        <f t="shared" si="53"/>
        <v>744</v>
      </c>
      <c r="Y244">
        <f t="shared" si="53"/>
        <v>720</v>
      </c>
      <c r="Z244">
        <f t="shared" si="53"/>
        <v>744</v>
      </c>
      <c r="AA244">
        <f t="shared" si="53"/>
        <v>720</v>
      </c>
      <c r="AB244">
        <f t="shared" si="53"/>
        <v>744</v>
      </c>
      <c r="AC244">
        <f t="shared" si="53"/>
        <v>744</v>
      </c>
      <c r="AD244">
        <f t="shared" si="53"/>
        <v>672</v>
      </c>
      <c r="AE244">
        <f t="shared" si="53"/>
        <v>744</v>
      </c>
      <c r="AO244">
        <f t="shared" si="47"/>
        <v>8784</v>
      </c>
    </row>
    <row r="245" spans="1:41" x14ac:dyDescent="0.25">
      <c r="A245" t="s">
        <v>8</v>
      </c>
      <c r="B245">
        <v>1</v>
      </c>
      <c r="C245">
        <v>235</v>
      </c>
      <c r="D245">
        <f t="shared" si="52"/>
        <v>744</v>
      </c>
      <c r="E245">
        <f t="shared" si="52"/>
        <v>744</v>
      </c>
      <c r="F245">
        <f t="shared" si="52"/>
        <v>696</v>
      </c>
      <c r="G245">
        <f t="shared" si="52"/>
        <v>744</v>
      </c>
      <c r="H245">
        <f t="shared" si="52"/>
        <v>720</v>
      </c>
      <c r="I245">
        <f t="shared" si="52"/>
        <v>744</v>
      </c>
      <c r="J245">
        <f t="shared" si="52"/>
        <v>720</v>
      </c>
      <c r="K245">
        <f t="shared" si="46"/>
        <v>744</v>
      </c>
      <c r="L245">
        <f t="shared" si="46"/>
        <v>744</v>
      </c>
      <c r="M245">
        <f t="shared" si="46"/>
        <v>720</v>
      </c>
      <c r="N245">
        <f t="shared" si="46"/>
        <v>744</v>
      </c>
      <c r="O245">
        <f t="shared" si="46"/>
        <v>720</v>
      </c>
      <c r="P245">
        <f t="shared" si="50"/>
        <v>744</v>
      </c>
      <c r="Q245">
        <f t="shared" si="50"/>
        <v>744</v>
      </c>
      <c r="R245">
        <f t="shared" si="50"/>
        <v>672</v>
      </c>
      <c r="S245">
        <f t="shared" si="50"/>
        <v>744</v>
      </c>
      <c r="T245">
        <f t="shared" si="50"/>
        <v>720</v>
      </c>
      <c r="U245">
        <f t="shared" si="50"/>
        <v>744</v>
      </c>
      <c r="V245">
        <f t="shared" si="53"/>
        <v>720</v>
      </c>
      <c r="W245">
        <f t="shared" si="53"/>
        <v>744</v>
      </c>
      <c r="X245">
        <f t="shared" si="53"/>
        <v>744</v>
      </c>
      <c r="Y245">
        <f t="shared" si="53"/>
        <v>720</v>
      </c>
      <c r="Z245">
        <f t="shared" si="53"/>
        <v>744</v>
      </c>
      <c r="AA245">
        <f t="shared" si="53"/>
        <v>720</v>
      </c>
      <c r="AB245">
        <f t="shared" si="53"/>
        <v>744</v>
      </c>
      <c r="AC245">
        <f t="shared" si="53"/>
        <v>744</v>
      </c>
      <c r="AD245">
        <f t="shared" si="53"/>
        <v>672</v>
      </c>
      <c r="AE245">
        <f t="shared" si="53"/>
        <v>744</v>
      </c>
      <c r="AO245">
        <f t="shared" si="47"/>
        <v>8784</v>
      </c>
    </row>
    <row r="246" spans="1:41" x14ac:dyDescent="0.25">
      <c r="A246" t="s">
        <v>8</v>
      </c>
      <c r="B246">
        <v>1</v>
      </c>
      <c r="C246">
        <v>236</v>
      </c>
      <c r="D246">
        <f t="shared" si="52"/>
        <v>744</v>
      </c>
      <c r="E246">
        <f t="shared" si="52"/>
        <v>744</v>
      </c>
      <c r="F246">
        <f t="shared" si="52"/>
        <v>696</v>
      </c>
      <c r="G246">
        <f t="shared" si="52"/>
        <v>744</v>
      </c>
      <c r="H246">
        <f t="shared" si="52"/>
        <v>720</v>
      </c>
      <c r="I246">
        <f t="shared" si="52"/>
        <v>744</v>
      </c>
      <c r="J246">
        <f t="shared" si="52"/>
        <v>720</v>
      </c>
      <c r="K246">
        <f t="shared" si="46"/>
        <v>744</v>
      </c>
      <c r="L246">
        <f t="shared" si="46"/>
        <v>744</v>
      </c>
      <c r="M246">
        <f t="shared" si="46"/>
        <v>720</v>
      </c>
      <c r="N246">
        <f t="shared" si="46"/>
        <v>744</v>
      </c>
      <c r="O246">
        <f t="shared" si="46"/>
        <v>720</v>
      </c>
      <c r="P246">
        <f t="shared" si="50"/>
        <v>744</v>
      </c>
      <c r="Q246">
        <f t="shared" si="50"/>
        <v>744</v>
      </c>
      <c r="R246">
        <f t="shared" si="50"/>
        <v>672</v>
      </c>
      <c r="S246">
        <f t="shared" si="50"/>
        <v>744</v>
      </c>
      <c r="T246">
        <f t="shared" si="50"/>
        <v>720</v>
      </c>
      <c r="U246">
        <f t="shared" si="50"/>
        <v>744</v>
      </c>
      <c r="V246">
        <f t="shared" si="53"/>
        <v>720</v>
      </c>
      <c r="W246">
        <f t="shared" si="53"/>
        <v>744</v>
      </c>
      <c r="X246">
        <f t="shared" si="53"/>
        <v>744</v>
      </c>
      <c r="Y246">
        <f t="shared" si="53"/>
        <v>720</v>
      </c>
      <c r="Z246">
        <f t="shared" si="53"/>
        <v>744</v>
      </c>
      <c r="AA246">
        <f t="shared" si="53"/>
        <v>720</v>
      </c>
      <c r="AB246">
        <f t="shared" si="53"/>
        <v>744</v>
      </c>
      <c r="AC246">
        <f t="shared" si="53"/>
        <v>744</v>
      </c>
      <c r="AD246">
        <f t="shared" si="53"/>
        <v>672</v>
      </c>
      <c r="AE246">
        <f t="shared" si="53"/>
        <v>744</v>
      </c>
      <c r="AO246">
        <f t="shared" si="47"/>
        <v>8784</v>
      </c>
    </row>
    <row r="247" spans="1:41" x14ac:dyDescent="0.25">
      <c r="A247" t="s">
        <v>8</v>
      </c>
      <c r="B247">
        <v>1</v>
      </c>
      <c r="C247">
        <v>237</v>
      </c>
      <c r="D247">
        <f t="shared" ref="D247:J256" si="54">D$6*NoOfHrsPerDay</f>
        <v>744</v>
      </c>
      <c r="E247">
        <f t="shared" si="54"/>
        <v>744</v>
      </c>
      <c r="F247">
        <f t="shared" si="54"/>
        <v>696</v>
      </c>
      <c r="G247">
        <f t="shared" si="54"/>
        <v>744</v>
      </c>
      <c r="H247">
        <f t="shared" si="54"/>
        <v>720</v>
      </c>
      <c r="I247">
        <f t="shared" si="54"/>
        <v>744</v>
      </c>
      <c r="J247">
        <f t="shared" si="54"/>
        <v>720</v>
      </c>
      <c r="K247">
        <f t="shared" si="46"/>
        <v>744</v>
      </c>
      <c r="L247">
        <f t="shared" si="46"/>
        <v>744</v>
      </c>
      <c r="M247">
        <f t="shared" si="46"/>
        <v>720</v>
      </c>
      <c r="N247">
        <f t="shared" si="46"/>
        <v>744</v>
      </c>
      <c r="O247">
        <f t="shared" si="46"/>
        <v>720</v>
      </c>
      <c r="P247">
        <f t="shared" si="50"/>
        <v>744</v>
      </c>
      <c r="Q247">
        <f t="shared" si="50"/>
        <v>744</v>
      </c>
      <c r="R247">
        <f t="shared" si="50"/>
        <v>672</v>
      </c>
      <c r="S247">
        <f t="shared" si="50"/>
        <v>744</v>
      </c>
      <c r="T247">
        <f t="shared" si="50"/>
        <v>720</v>
      </c>
      <c r="U247">
        <f t="shared" si="50"/>
        <v>744</v>
      </c>
      <c r="V247">
        <f t="shared" si="53"/>
        <v>720</v>
      </c>
      <c r="W247">
        <f t="shared" si="53"/>
        <v>744</v>
      </c>
      <c r="X247">
        <f t="shared" si="53"/>
        <v>744</v>
      </c>
      <c r="Y247">
        <f t="shared" si="53"/>
        <v>720</v>
      </c>
      <c r="Z247">
        <f t="shared" si="53"/>
        <v>744</v>
      </c>
      <c r="AA247">
        <f t="shared" si="53"/>
        <v>720</v>
      </c>
      <c r="AB247">
        <f t="shared" si="53"/>
        <v>744</v>
      </c>
      <c r="AC247">
        <f t="shared" si="53"/>
        <v>744</v>
      </c>
      <c r="AD247">
        <f t="shared" si="53"/>
        <v>672</v>
      </c>
      <c r="AE247">
        <f t="shared" si="53"/>
        <v>744</v>
      </c>
      <c r="AO247">
        <f t="shared" si="47"/>
        <v>8784</v>
      </c>
    </row>
    <row r="248" spans="1:41" x14ac:dyDescent="0.25">
      <c r="A248" t="s">
        <v>8</v>
      </c>
      <c r="B248">
        <v>1</v>
      </c>
      <c r="C248">
        <v>238</v>
      </c>
      <c r="D248">
        <f t="shared" si="54"/>
        <v>744</v>
      </c>
      <c r="E248">
        <f t="shared" si="54"/>
        <v>744</v>
      </c>
      <c r="F248">
        <f t="shared" si="54"/>
        <v>696</v>
      </c>
      <c r="G248">
        <f t="shared" si="54"/>
        <v>744</v>
      </c>
      <c r="H248">
        <f t="shared" si="54"/>
        <v>720</v>
      </c>
      <c r="I248">
        <f t="shared" si="54"/>
        <v>744</v>
      </c>
      <c r="J248">
        <f t="shared" si="54"/>
        <v>720</v>
      </c>
      <c r="K248">
        <f t="shared" si="46"/>
        <v>744</v>
      </c>
      <c r="L248">
        <f t="shared" si="46"/>
        <v>744</v>
      </c>
      <c r="M248">
        <f t="shared" si="46"/>
        <v>720</v>
      </c>
      <c r="N248">
        <f t="shared" si="46"/>
        <v>744</v>
      </c>
      <c r="O248">
        <f t="shared" si="46"/>
        <v>720</v>
      </c>
      <c r="P248">
        <f t="shared" si="50"/>
        <v>744</v>
      </c>
      <c r="Q248">
        <f t="shared" si="50"/>
        <v>744</v>
      </c>
      <c r="R248">
        <f t="shared" si="50"/>
        <v>672</v>
      </c>
      <c r="S248">
        <f t="shared" si="50"/>
        <v>744</v>
      </c>
      <c r="T248">
        <f t="shared" si="50"/>
        <v>720</v>
      </c>
      <c r="U248">
        <f t="shared" si="50"/>
        <v>744</v>
      </c>
      <c r="V248">
        <f t="shared" si="53"/>
        <v>720</v>
      </c>
      <c r="W248">
        <f t="shared" si="53"/>
        <v>744</v>
      </c>
      <c r="X248">
        <f t="shared" si="53"/>
        <v>744</v>
      </c>
      <c r="Y248">
        <f t="shared" si="53"/>
        <v>720</v>
      </c>
      <c r="Z248">
        <f t="shared" si="53"/>
        <v>744</v>
      </c>
      <c r="AA248">
        <f t="shared" si="53"/>
        <v>720</v>
      </c>
      <c r="AB248">
        <f t="shared" si="53"/>
        <v>744</v>
      </c>
      <c r="AC248">
        <f t="shared" si="53"/>
        <v>744</v>
      </c>
      <c r="AD248">
        <f t="shared" si="53"/>
        <v>672</v>
      </c>
      <c r="AE248">
        <f t="shared" si="53"/>
        <v>744</v>
      </c>
      <c r="AO248">
        <f t="shared" si="47"/>
        <v>8784</v>
      </c>
    </row>
    <row r="249" spans="1:41" x14ac:dyDescent="0.25">
      <c r="A249" t="s">
        <v>8</v>
      </c>
      <c r="B249">
        <v>1</v>
      </c>
      <c r="C249">
        <v>239</v>
      </c>
      <c r="D249">
        <f t="shared" si="54"/>
        <v>744</v>
      </c>
      <c r="E249">
        <f t="shared" si="54"/>
        <v>744</v>
      </c>
      <c r="F249">
        <f t="shared" si="54"/>
        <v>696</v>
      </c>
      <c r="G249">
        <f t="shared" si="54"/>
        <v>744</v>
      </c>
      <c r="H249">
        <f t="shared" si="54"/>
        <v>720</v>
      </c>
      <c r="I249">
        <f t="shared" si="54"/>
        <v>744</v>
      </c>
      <c r="J249">
        <f t="shared" si="54"/>
        <v>720</v>
      </c>
      <c r="K249">
        <f t="shared" si="46"/>
        <v>744</v>
      </c>
      <c r="L249">
        <f t="shared" si="46"/>
        <v>744</v>
      </c>
      <c r="M249">
        <f t="shared" si="46"/>
        <v>720</v>
      </c>
      <c r="N249">
        <f t="shared" si="46"/>
        <v>744</v>
      </c>
      <c r="O249">
        <f t="shared" si="46"/>
        <v>720</v>
      </c>
      <c r="P249">
        <f t="shared" si="50"/>
        <v>744</v>
      </c>
      <c r="Q249">
        <f t="shared" si="50"/>
        <v>744</v>
      </c>
      <c r="R249">
        <f t="shared" si="50"/>
        <v>672</v>
      </c>
      <c r="S249">
        <f t="shared" si="50"/>
        <v>744</v>
      </c>
      <c r="T249">
        <f t="shared" si="50"/>
        <v>720</v>
      </c>
      <c r="U249">
        <f t="shared" si="50"/>
        <v>744</v>
      </c>
      <c r="V249">
        <f t="shared" si="53"/>
        <v>720</v>
      </c>
      <c r="W249">
        <f t="shared" si="53"/>
        <v>744</v>
      </c>
      <c r="X249">
        <f t="shared" si="53"/>
        <v>744</v>
      </c>
      <c r="Y249">
        <f t="shared" si="53"/>
        <v>720</v>
      </c>
      <c r="Z249">
        <f t="shared" si="53"/>
        <v>744</v>
      </c>
      <c r="AA249">
        <f t="shared" si="53"/>
        <v>720</v>
      </c>
      <c r="AB249">
        <f t="shared" si="53"/>
        <v>744</v>
      </c>
      <c r="AC249">
        <f t="shared" si="53"/>
        <v>744</v>
      </c>
      <c r="AD249">
        <f t="shared" si="53"/>
        <v>672</v>
      </c>
      <c r="AE249">
        <f t="shared" si="53"/>
        <v>744</v>
      </c>
      <c r="AO249">
        <f t="shared" si="47"/>
        <v>8784</v>
      </c>
    </row>
    <row r="250" spans="1:41" x14ac:dyDescent="0.25">
      <c r="A250" t="s">
        <v>8</v>
      </c>
      <c r="B250">
        <v>1</v>
      </c>
      <c r="C250">
        <v>240</v>
      </c>
      <c r="D250">
        <f t="shared" si="54"/>
        <v>744</v>
      </c>
      <c r="E250">
        <f t="shared" si="54"/>
        <v>744</v>
      </c>
      <c r="F250">
        <f t="shared" si="54"/>
        <v>696</v>
      </c>
      <c r="G250">
        <f t="shared" si="54"/>
        <v>744</v>
      </c>
      <c r="H250">
        <f t="shared" si="54"/>
        <v>720</v>
      </c>
      <c r="I250">
        <f t="shared" si="54"/>
        <v>744</v>
      </c>
      <c r="J250">
        <f t="shared" si="54"/>
        <v>720</v>
      </c>
      <c r="K250">
        <f t="shared" si="46"/>
        <v>744</v>
      </c>
      <c r="L250">
        <f t="shared" si="46"/>
        <v>744</v>
      </c>
      <c r="M250">
        <f t="shared" si="46"/>
        <v>720</v>
      </c>
      <c r="N250">
        <f t="shared" si="46"/>
        <v>744</v>
      </c>
      <c r="O250">
        <f t="shared" si="46"/>
        <v>720</v>
      </c>
      <c r="P250">
        <f t="shared" si="50"/>
        <v>744</v>
      </c>
      <c r="Q250">
        <f t="shared" si="50"/>
        <v>744</v>
      </c>
      <c r="R250">
        <f t="shared" si="50"/>
        <v>672</v>
      </c>
      <c r="S250">
        <f t="shared" si="50"/>
        <v>744</v>
      </c>
      <c r="T250">
        <f t="shared" si="50"/>
        <v>720</v>
      </c>
      <c r="U250">
        <f t="shared" si="50"/>
        <v>744</v>
      </c>
      <c r="V250">
        <f t="shared" si="53"/>
        <v>720</v>
      </c>
      <c r="W250">
        <f t="shared" si="53"/>
        <v>744</v>
      </c>
      <c r="X250">
        <f t="shared" si="53"/>
        <v>744</v>
      </c>
      <c r="Y250">
        <f t="shared" si="53"/>
        <v>720</v>
      </c>
      <c r="Z250">
        <f t="shared" si="53"/>
        <v>744</v>
      </c>
      <c r="AA250">
        <f t="shared" si="53"/>
        <v>720</v>
      </c>
      <c r="AB250">
        <f t="shared" si="53"/>
        <v>744</v>
      </c>
      <c r="AC250">
        <f t="shared" si="53"/>
        <v>744</v>
      </c>
      <c r="AD250">
        <f t="shared" si="53"/>
        <v>672</v>
      </c>
      <c r="AE250">
        <f t="shared" si="53"/>
        <v>744</v>
      </c>
      <c r="AO250">
        <f t="shared" si="47"/>
        <v>8784</v>
      </c>
    </row>
    <row r="251" spans="1:41" x14ac:dyDescent="0.25">
      <c r="A251" t="s">
        <v>8</v>
      </c>
      <c r="B251">
        <v>1</v>
      </c>
      <c r="C251">
        <v>241</v>
      </c>
      <c r="D251">
        <f t="shared" si="54"/>
        <v>744</v>
      </c>
      <c r="E251">
        <f t="shared" si="54"/>
        <v>744</v>
      </c>
      <c r="F251">
        <f t="shared" si="54"/>
        <v>696</v>
      </c>
      <c r="G251">
        <f t="shared" si="54"/>
        <v>744</v>
      </c>
      <c r="H251">
        <f t="shared" si="54"/>
        <v>720</v>
      </c>
      <c r="I251">
        <f t="shared" si="54"/>
        <v>744</v>
      </c>
      <c r="J251">
        <f t="shared" si="54"/>
        <v>720</v>
      </c>
      <c r="K251">
        <f t="shared" si="46"/>
        <v>744</v>
      </c>
      <c r="L251">
        <f t="shared" si="46"/>
        <v>744</v>
      </c>
      <c r="M251">
        <f t="shared" si="46"/>
        <v>720</v>
      </c>
      <c r="N251">
        <f t="shared" si="46"/>
        <v>744</v>
      </c>
      <c r="O251">
        <f t="shared" si="46"/>
        <v>720</v>
      </c>
      <c r="P251">
        <f t="shared" si="50"/>
        <v>744</v>
      </c>
      <c r="Q251">
        <f t="shared" si="50"/>
        <v>744</v>
      </c>
      <c r="R251">
        <f t="shared" si="50"/>
        <v>672</v>
      </c>
      <c r="S251">
        <f t="shared" si="50"/>
        <v>744</v>
      </c>
      <c r="T251">
        <f t="shared" si="50"/>
        <v>720</v>
      </c>
      <c r="U251">
        <f t="shared" si="50"/>
        <v>744</v>
      </c>
      <c r="V251">
        <f t="shared" si="53"/>
        <v>720</v>
      </c>
      <c r="W251">
        <f t="shared" si="53"/>
        <v>744</v>
      </c>
      <c r="X251">
        <f t="shared" si="53"/>
        <v>744</v>
      </c>
      <c r="Y251">
        <f t="shared" si="53"/>
        <v>720</v>
      </c>
      <c r="Z251">
        <f t="shared" si="53"/>
        <v>744</v>
      </c>
      <c r="AA251">
        <f t="shared" si="53"/>
        <v>720</v>
      </c>
      <c r="AB251">
        <f t="shared" si="53"/>
        <v>744</v>
      </c>
      <c r="AC251">
        <f t="shared" si="53"/>
        <v>744</v>
      </c>
      <c r="AD251">
        <f t="shared" si="53"/>
        <v>672</v>
      </c>
      <c r="AE251">
        <f t="shared" si="53"/>
        <v>744</v>
      </c>
      <c r="AO251">
        <f t="shared" si="47"/>
        <v>8784</v>
      </c>
    </row>
    <row r="252" spans="1:41" x14ac:dyDescent="0.25">
      <c r="A252" t="s">
        <v>8</v>
      </c>
      <c r="B252">
        <v>1</v>
      </c>
      <c r="C252">
        <v>242</v>
      </c>
      <c r="D252">
        <f t="shared" si="54"/>
        <v>744</v>
      </c>
      <c r="E252">
        <f t="shared" si="54"/>
        <v>744</v>
      </c>
      <c r="F252">
        <f t="shared" si="54"/>
        <v>696</v>
      </c>
      <c r="G252">
        <f t="shared" si="54"/>
        <v>744</v>
      </c>
      <c r="H252">
        <f t="shared" si="54"/>
        <v>720</v>
      </c>
      <c r="I252">
        <f t="shared" si="54"/>
        <v>744</v>
      </c>
      <c r="J252">
        <f t="shared" si="54"/>
        <v>720</v>
      </c>
      <c r="K252">
        <f t="shared" si="46"/>
        <v>744</v>
      </c>
      <c r="L252">
        <f t="shared" si="46"/>
        <v>744</v>
      </c>
      <c r="M252">
        <f t="shared" si="46"/>
        <v>720</v>
      </c>
      <c r="N252">
        <f t="shared" si="46"/>
        <v>744</v>
      </c>
      <c r="O252">
        <f t="shared" si="46"/>
        <v>720</v>
      </c>
      <c r="P252">
        <f t="shared" si="50"/>
        <v>744</v>
      </c>
      <c r="Q252">
        <f t="shared" si="50"/>
        <v>744</v>
      </c>
      <c r="R252">
        <f t="shared" si="50"/>
        <v>672</v>
      </c>
      <c r="S252">
        <f t="shared" si="50"/>
        <v>744</v>
      </c>
      <c r="T252">
        <f t="shared" si="50"/>
        <v>720</v>
      </c>
      <c r="U252">
        <f t="shared" si="50"/>
        <v>744</v>
      </c>
      <c r="V252">
        <f t="shared" si="53"/>
        <v>720</v>
      </c>
      <c r="W252">
        <f t="shared" si="53"/>
        <v>744</v>
      </c>
      <c r="X252">
        <f t="shared" si="53"/>
        <v>744</v>
      </c>
      <c r="Y252">
        <f t="shared" si="53"/>
        <v>720</v>
      </c>
      <c r="Z252">
        <f t="shared" si="53"/>
        <v>744</v>
      </c>
      <c r="AA252">
        <f t="shared" si="53"/>
        <v>720</v>
      </c>
      <c r="AB252">
        <f t="shared" si="53"/>
        <v>744</v>
      </c>
      <c r="AC252">
        <f t="shared" si="53"/>
        <v>744</v>
      </c>
      <c r="AD252">
        <f t="shared" si="53"/>
        <v>672</v>
      </c>
      <c r="AE252">
        <f t="shared" si="53"/>
        <v>744</v>
      </c>
      <c r="AO252">
        <f t="shared" si="47"/>
        <v>8784</v>
      </c>
    </row>
    <row r="253" spans="1:41" x14ac:dyDescent="0.25">
      <c r="A253" t="s">
        <v>8</v>
      </c>
      <c r="B253">
        <v>1</v>
      </c>
      <c r="C253">
        <v>243</v>
      </c>
      <c r="D253">
        <f t="shared" si="54"/>
        <v>744</v>
      </c>
      <c r="E253">
        <f t="shared" si="54"/>
        <v>744</v>
      </c>
      <c r="F253">
        <f t="shared" si="54"/>
        <v>696</v>
      </c>
      <c r="G253">
        <f t="shared" si="54"/>
        <v>744</v>
      </c>
      <c r="H253">
        <f t="shared" si="54"/>
        <v>720</v>
      </c>
      <c r="I253">
        <f t="shared" si="54"/>
        <v>744</v>
      </c>
      <c r="J253">
        <f t="shared" si="54"/>
        <v>720</v>
      </c>
      <c r="K253">
        <f t="shared" si="46"/>
        <v>744</v>
      </c>
      <c r="L253">
        <f t="shared" si="46"/>
        <v>744</v>
      </c>
      <c r="M253">
        <f t="shared" si="46"/>
        <v>720</v>
      </c>
      <c r="N253">
        <f t="shared" si="46"/>
        <v>744</v>
      </c>
      <c r="O253">
        <f t="shared" si="46"/>
        <v>720</v>
      </c>
      <c r="P253">
        <f t="shared" si="50"/>
        <v>744</v>
      </c>
      <c r="Q253">
        <f t="shared" si="50"/>
        <v>744</v>
      </c>
      <c r="R253">
        <f t="shared" si="50"/>
        <v>672</v>
      </c>
      <c r="S253">
        <f t="shared" si="50"/>
        <v>744</v>
      </c>
      <c r="T253">
        <f t="shared" si="50"/>
        <v>720</v>
      </c>
      <c r="U253">
        <f t="shared" si="50"/>
        <v>744</v>
      </c>
      <c r="V253">
        <f t="shared" si="53"/>
        <v>720</v>
      </c>
      <c r="W253">
        <f t="shared" si="53"/>
        <v>744</v>
      </c>
      <c r="X253">
        <f t="shared" si="53"/>
        <v>744</v>
      </c>
      <c r="Y253">
        <f t="shared" si="53"/>
        <v>720</v>
      </c>
      <c r="Z253">
        <f t="shared" si="53"/>
        <v>744</v>
      </c>
      <c r="AA253">
        <f t="shared" si="53"/>
        <v>720</v>
      </c>
      <c r="AB253">
        <f t="shared" si="53"/>
        <v>744</v>
      </c>
      <c r="AC253">
        <f t="shared" si="53"/>
        <v>744</v>
      </c>
      <c r="AD253">
        <f t="shared" si="53"/>
        <v>672</v>
      </c>
      <c r="AE253">
        <f t="shared" si="53"/>
        <v>744</v>
      </c>
      <c r="AO253">
        <f t="shared" si="47"/>
        <v>8784</v>
      </c>
    </row>
    <row r="254" spans="1:41" x14ac:dyDescent="0.25">
      <c r="A254" t="s">
        <v>8</v>
      </c>
      <c r="B254">
        <v>1</v>
      </c>
      <c r="C254">
        <v>244</v>
      </c>
      <c r="D254">
        <f t="shared" si="54"/>
        <v>744</v>
      </c>
      <c r="E254">
        <f t="shared" si="54"/>
        <v>744</v>
      </c>
      <c r="F254">
        <f t="shared" si="54"/>
        <v>696</v>
      </c>
      <c r="G254">
        <f t="shared" si="54"/>
        <v>744</v>
      </c>
      <c r="H254">
        <f t="shared" si="54"/>
        <v>720</v>
      </c>
      <c r="I254">
        <f t="shared" si="54"/>
        <v>744</v>
      </c>
      <c r="J254">
        <f t="shared" si="54"/>
        <v>720</v>
      </c>
      <c r="K254">
        <f t="shared" si="46"/>
        <v>744</v>
      </c>
      <c r="L254">
        <f t="shared" si="46"/>
        <v>744</v>
      </c>
      <c r="M254">
        <f t="shared" si="46"/>
        <v>720</v>
      </c>
      <c r="N254">
        <f t="shared" si="46"/>
        <v>744</v>
      </c>
      <c r="O254">
        <f t="shared" si="46"/>
        <v>720</v>
      </c>
      <c r="P254">
        <f t="shared" si="50"/>
        <v>744</v>
      </c>
      <c r="Q254">
        <f t="shared" si="50"/>
        <v>744</v>
      </c>
      <c r="R254">
        <f t="shared" si="50"/>
        <v>672</v>
      </c>
      <c r="S254">
        <f t="shared" si="50"/>
        <v>744</v>
      </c>
      <c r="T254">
        <f t="shared" si="50"/>
        <v>720</v>
      </c>
      <c r="U254">
        <f t="shared" si="50"/>
        <v>744</v>
      </c>
      <c r="V254">
        <f t="shared" si="53"/>
        <v>720</v>
      </c>
      <c r="W254">
        <f t="shared" si="53"/>
        <v>744</v>
      </c>
      <c r="X254">
        <f t="shared" si="53"/>
        <v>744</v>
      </c>
      <c r="Y254">
        <f t="shared" si="53"/>
        <v>720</v>
      </c>
      <c r="Z254">
        <f t="shared" si="53"/>
        <v>744</v>
      </c>
      <c r="AA254">
        <f t="shared" si="53"/>
        <v>720</v>
      </c>
      <c r="AB254">
        <f t="shared" si="53"/>
        <v>744</v>
      </c>
      <c r="AC254">
        <f t="shared" si="53"/>
        <v>744</v>
      </c>
      <c r="AD254">
        <f t="shared" si="53"/>
        <v>672</v>
      </c>
      <c r="AE254">
        <f t="shared" si="53"/>
        <v>744</v>
      </c>
      <c r="AO254">
        <f t="shared" si="47"/>
        <v>8784</v>
      </c>
    </row>
    <row r="255" spans="1:41" x14ac:dyDescent="0.25">
      <c r="A255" t="s">
        <v>8</v>
      </c>
      <c r="B255">
        <v>1</v>
      </c>
      <c r="C255">
        <v>245</v>
      </c>
      <c r="D255">
        <f t="shared" si="54"/>
        <v>744</v>
      </c>
      <c r="E255">
        <f t="shared" si="54"/>
        <v>744</v>
      </c>
      <c r="F255">
        <f t="shared" si="54"/>
        <v>696</v>
      </c>
      <c r="G255">
        <f t="shared" si="54"/>
        <v>744</v>
      </c>
      <c r="H255">
        <f t="shared" si="54"/>
        <v>720</v>
      </c>
      <c r="I255">
        <f t="shared" si="54"/>
        <v>744</v>
      </c>
      <c r="J255">
        <f t="shared" si="54"/>
        <v>720</v>
      </c>
      <c r="K255">
        <f t="shared" si="46"/>
        <v>744</v>
      </c>
      <c r="L255">
        <f t="shared" si="46"/>
        <v>744</v>
      </c>
      <c r="M255">
        <f t="shared" si="46"/>
        <v>720</v>
      </c>
      <c r="N255">
        <f t="shared" si="46"/>
        <v>744</v>
      </c>
      <c r="O255">
        <f t="shared" si="46"/>
        <v>720</v>
      </c>
      <c r="P255">
        <f t="shared" si="50"/>
        <v>744</v>
      </c>
      <c r="Q255">
        <f t="shared" si="50"/>
        <v>744</v>
      </c>
      <c r="R255">
        <f t="shared" si="50"/>
        <v>672</v>
      </c>
      <c r="S255">
        <f t="shared" si="50"/>
        <v>744</v>
      </c>
      <c r="T255">
        <f t="shared" si="50"/>
        <v>720</v>
      </c>
      <c r="U255">
        <f t="shared" si="50"/>
        <v>744</v>
      </c>
      <c r="V255">
        <f t="shared" si="53"/>
        <v>720</v>
      </c>
      <c r="W255">
        <f t="shared" si="53"/>
        <v>744</v>
      </c>
      <c r="X255">
        <f t="shared" si="53"/>
        <v>744</v>
      </c>
      <c r="Y255">
        <f t="shared" si="53"/>
        <v>720</v>
      </c>
      <c r="Z255">
        <f t="shared" si="53"/>
        <v>744</v>
      </c>
      <c r="AA255">
        <f t="shared" si="53"/>
        <v>720</v>
      </c>
      <c r="AB255">
        <f t="shared" si="53"/>
        <v>744</v>
      </c>
      <c r="AC255">
        <f t="shared" si="53"/>
        <v>744</v>
      </c>
      <c r="AD255">
        <f t="shared" si="53"/>
        <v>672</v>
      </c>
      <c r="AE255">
        <f t="shared" si="53"/>
        <v>744</v>
      </c>
      <c r="AO255">
        <f t="shared" si="47"/>
        <v>8784</v>
      </c>
    </row>
    <row r="256" spans="1:41" x14ac:dyDescent="0.25">
      <c r="A256" t="s">
        <v>8</v>
      </c>
      <c r="B256">
        <v>1</v>
      </c>
      <c r="C256">
        <v>246</v>
      </c>
      <c r="D256">
        <f t="shared" si="54"/>
        <v>744</v>
      </c>
      <c r="E256">
        <f t="shared" si="54"/>
        <v>744</v>
      </c>
      <c r="F256">
        <f t="shared" si="54"/>
        <v>696</v>
      </c>
      <c r="G256">
        <f t="shared" si="54"/>
        <v>744</v>
      </c>
      <c r="H256">
        <f t="shared" si="54"/>
        <v>720</v>
      </c>
      <c r="I256">
        <f t="shared" si="54"/>
        <v>744</v>
      </c>
      <c r="J256">
        <f t="shared" si="54"/>
        <v>720</v>
      </c>
      <c r="K256">
        <f t="shared" si="46"/>
        <v>744</v>
      </c>
      <c r="L256">
        <f t="shared" si="46"/>
        <v>744</v>
      </c>
      <c r="M256">
        <f t="shared" si="46"/>
        <v>720</v>
      </c>
      <c r="N256">
        <f t="shared" si="46"/>
        <v>744</v>
      </c>
      <c r="O256">
        <f t="shared" si="46"/>
        <v>720</v>
      </c>
      <c r="P256">
        <f t="shared" si="50"/>
        <v>744</v>
      </c>
      <c r="Q256">
        <f t="shared" si="50"/>
        <v>744</v>
      </c>
      <c r="R256">
        <f t="shared" si="50"/>
        <v>672</v>
      </c>
      <c r="S256">
        <f t="shared" si="50"/>
        <v>744</v>
      </c>
      <c r="T256">
        <f t="shared" si="50"/>
        <v>720</v>
      </c>
      <c r="U256">
        <f t="shared" si="50"/>
        <v>744</v>
      </c>
      <c r="V256">
        <f t="shared" si="53"/>
        <v>720</v>
      </c>
      <c r="W256">
        <f t="shared" si="53"/>
        <v>744</v>
      </c>
      <c r="X256">
        <f t="shared" si="53"/>
        <v>744</v>
      </c>
      <c r="Y256">
        <f t="shared" si="53"/>
        <v>720</v>
      </c>
      <c r="Z256">
        <f t="shared" si="53"/>
        <v>744</v>
      </c>
      <c r="AA256">
        <f t="shared" si="53"/>
        <v>720</v>
      </c>
      <c r="AB256">
        <f t="shared" si="53"/>
        <v>744</v>
      </c>
      <c r="AC256">
        <f t="shared" si="53"/>
        <v>744</v>
      </c>
      <c r="AD256">
        <f t="shared" si="53"/>
        <v>672</v>
      </c>
      <c r="AE256">
        <f t="shared" si="53"/>
        <v>744</v>
      </c>
      <c r="AO256">
        <f t="shared" si="47"/>
        <v>8784</v>
      </c>
    </row>
    <row r="257" spans="1:59" x14ac:dyDescent="0.25">
      <c r="A257" t="s">
        <v>8</v>
      </c>
      <c r="B257">
        <v>1</v>
      </c>
      <c r="C257">
        <v>247</v>
      </c>
      <c r="D257">
        <f t="shared" ref="D257:J269" si="55">D$6*NoOfHrsPerDay</f>
        <v>744</v>
      </c>
      <c r="E257">
        <f t="shared" si="55"/>
        <v>744</v>
      </c>
      <c r="F257">
        <f t="shared" si="55"/>
        <v>696</v>
      </c>
      <c r="G257">
        <f t="shared" si="55"/>
        <v>744</v>
      </c>
      <c r="H257">
        <f t="shared" si="55"/>
        <v>720</v>
      </c>
      <c r="I257">
        <f t="shared" si="55"/>
        <v>744</v>
      </c>
      <c r="J257">
        <f t="shared" si="55"/>
        <v>720</v>
      </c>
      <c r="K257">
        <f t="shared" si="46"/>
        <v>744</v>
      </c>
      <c r="L257">
        <f t="shared" si="46"/>
        <v>744</v>
      </c>
      <c r="M257">
        <f t="shared" si="46"/>
        <v>720</v>
      </c>
      <c r="N257">
        <f t="shared" si="46"/>
        <v>744</v>
      </c>
      <c r="O257">
        <f t="shared" si="46"/>
        <v>720</v>
      </c>
      <c r="P257">
        <f t="shared" si="50"/>
        <v>744</v>
      </c>
      <c r="Q257">
        <f t="shared" si="50"/>
        <v>744</v>
      </c>
      <c r="R257">
        <f t="shared" si="50"/>
        <v>672</v>
      </c>
      <c r="S257">
        <f t="shared" si="50"/>
        <v>744</v>
      </c>
      <c r="T257">
        <f t="shared" si="50"/>
        <v>720</v>
      </c>
      <c r="U257">
        <f t="shared" si="50"/>
        <v>744</v>
      </c>
      <c r="V257">
        <f t="shared" si="53"/>
        <v>720</v>
      </c>
      <c r="W257">
        <f t="shared" si="53"/>
        <v>744</v>
      </c>
      <c r="X257">
        <f t="shared" si="53"/>
        <v>744</v>
      </c>
      <c r="Y257">
        <f t="shared" si="53"/>
        <v>720</v>
      </c>
      <c r="Z257">
        <f t="shared" si="53"/>
        <v>744</v>
      </c>
      <c r="AA257">
        <f t="shared" si="53"/>
        <v>720</v>
      </c>
      <c r="AB257">
        <f t="shared" si="53"/>
        <v>744</v>
      </c>
      <c r="AC257">
        <f t="shared" si="53"/>
        <v>744</v>
      </c>
      <c r="AD257">
        <f t="shared" si="53"/>
        <v>672</v>
      </c>
      <c r="AE257">
        <f t="shared" si="53"/>
        <v>744</v>
      </c>
      <c r="AO257">
        <f t="shared" si="47"/>
        <v>8784</v>
      </c>
    </row>
    <row r="258" spans="1:59" x14ac:dyDescent="0.25">
      <c r="A258" t="s">
        <v>8</v>
      </c>
      <c r="B258">
        <v>1</v>
      </c>
      <c r="C258">
        <v>248</v>
      </c>
      <c r="D258">
        <f t="shared" si="55"/>
        <v>744</v>
      </c>
      <c r="E258">
        <f t="shared" si="55"/>
        <v>744</v>
      </c>
      <c r="F258">
        <f t="shared" si="55"/>
        <v>696</v>
      </c>
      <c r="G258">
        <f t="shared" si="55"/>
        <v>744</v>
      </c>
      <c r="H258">
        <f t="shared" si="55"/>
        <v>720</v>
      </c>
      <c r="I258">
        <f t="shared" si="55"/>
        <v>744</v>
      </c>
      <c r="J258">
        <f t="shared" si="55"/>
        <v>720</v>
      </c>
      <c r="K258">
        <f t="shared" si="46"/>
        <v>744</v>
      </c>
      <c r="L258">
        <f t="shared" si="46"/>
        <v>744</v>
      </c>
      <c r="M258">
        <f t="shared" si="46"/>
        <v>720</v>
      </c>
      <c r="N258">
        <f t="shared" si="46"/>
        <v>744</v>
      </c>
      <c r="O258">
        <f t="shared" si="46"/>
        <v>720</v>
      </c>
      <c r="P258">
        <f t="shared" si="50"/>
        <v>744</v>
      </c>
      <c r="Q258">
        <f t="shared" si="50"/>
        <v>744</v>
      </c>
      <c r="R258">
        <f t="shared" si="50"/>
        <v>672</v>
      </c>
      <c r="S258">
        <f t="shared" si="50"/>
        <v>744</v>
      </c>
      <c r="T258">
        <f t="shared" si="50"/>
        <v>720</v>
      </c>
      <c r="U258">
        <f t="shared" si="50"/>
        <v>744</v>
      </c>
      <c r="V258">
        <f t="shared" si="53"/>
        <v>720</v>
      </c>
      <c r="W258">
        <f t="shared" si="53"/>
        <v>744</v>
      </c>
      <c r="X258">
        <f t="shared" si="53"/>
        <v>744</v>
      </c>
      <c r="Y258">
        <f t="shared" si="53"/>
        <v>720</v>
      </c>
      <c r="Z258">
        <f t="shared" si="53"/>
        <v>744</v>
      </c>
      <c r="AA258">
        <f t="shared" si="53"/>
        <v>720</v>
      </c>
      <c r="AB258">
        <f t="shared" si="53"/>
        <v>744</v>
      </c>
      <c r="AC258">
        <f t="shared" si="53"/>
        <v>744</v>
      </c>
      <c r="AD258">
        <f t="shared" si="53"/>
        <v>672</v>
      </c>
      <c r="AE258">
        <f t="shared" si="53"/>
        <v>744</v>
      </c>
      <c r="AO258">
        <f t="shared" si="47"/>
        <v>8784</v>
      </c>
    </row>
    <row r="259" spans="1:59" x14ac:dyDescent="0.25">
      <c r="A259" t="s">
        <v>8</v>
      </c>
      <c r="B259">
        <v>1</v>
      </c>
      <c r="C259">
        <v>249</v>
      </c>
      <c r="D259">
        <f t="shared" si="55"/>
        <v>744</v>
      </c>
      <c r="E259">
        <f t="shared" si="55"/>
        <v>744</v>
      </c>
      <c r="F259">
        <f t="shared" si="55"/>
        <v>696</v>
      </c>
      <c r="G259">
        <f t="shared" si="55"/>
        <v>744</v>
      </c>
      <c r="H259">
        <f t="shared" si="55"/>
        <v>720</v>
      </c>
      <c r="I259">
        <f t="shared" si="55"/>
        <v>744</v>
      </c>
      <c r="J259">
        <f t="shared" si="55"/>
        <v>720</v>
      </c>
      <c r="K259">
        <f t="shared" si="46"/>
        <v>744</v>
      </c>
      <c r="L259">
        <f t="shared" si="46"/>
        <v>744</v>
      </c>
      <c r="M259">
        <f t="shared" si="46"/>
        <v>720</v>
      </c>
      <c r="N259">
        <f t="shared" si="46"/>
        <v>744</v>
      </c>
      <c r="O259">
        <f t="shared" si="46"/>
        <v>720</v>
      </c>
      <c r="P259">
        <f t="shared" si="50"/>
        <v>744</v>
      </c>
      <c r="Q259">
        <f t="shared" si="50"/>
        <v>744</v>
      </c>
      <c r="R259">
        <f t="shared" si="50"/>
        <v>672</v>
      </c>
      <c r="S259">
        <f t="shared" si="50"/>
        <v>744</v>
      </c>
      <c r="T259">
        <f t="shared" si="50"/>
        <v>720</v>
      </c>
      <c r="U259">
        <f t="shared" si="50"/>
        <v>744</v>
      </c>
      <c r="V259">
        <f t="shared" si="53"/>
        <v>720</v>
      </c>
      <c r="W259">
        <f t="shared" si="53"/>
        <v>744</v>
      </c>
      <c r="X259">
        <f t="shared" si="53"/>
        <v>744</v>
      </c>
      <c r="Y259">
        <f t="shared" si="53"/>
        <v>720</v>
      </c>
      <c r="Z259">
        <f t="shared" si="53"/>
        <v>744</v>
      </c>
      <c r="AA259">
        <f t="shared" si="53"/>
        <v>720</v>
      </c>
      <c r="AB259">
        <f t="shared" si="53"/>
        <v>744</v>
      </c>
      <c r="AC259">
        <f t="shared" si="53"/>
        <v>744</v>
      </c>
      <c r="AD259">
        <f t="shared" si="53"/>
        <v>672</v>
      </c>
      <c r="AE259">
        <f t="shared" si="53"/>
        <v>744</v>
      </c>
      <c r="AO259">
        <f t="shared" si="47"/>
        <v>8784</v>
      </c>
    </row>
    <row r="260" spans="1:59" x14ac:dyDescent="0.25">
      <c r="A260" t="s">
        <v>8</v>
      </c>
      <c r="B260">
        <v>1</v>
      </c>
      <c r="C260">
        <v>250</v>
      </c>
      <c r="D260">
        <f t="shared" si="55"/>
        <v>744</v>
      </c>
      <c r="E260">
        <f t="shared" si="55"/>
        <v>744</v>
      </c>
      <c r="F260">
        <f t="shared" si="55"/>
        <v>696</v>
      </c>
      <c r="G260">
        <f t="shared" si="55"/>
        <v>744</v>
      </c>
      <c r="H260">
        <f t="shared" si="55"/>
        <v>720</v>
      </c>
      <c r="I260">
        <f t="shared" si="55"/>
        <v>744</v>
      </c>
      <c r="J260">
        <f t="shared" si="55"/>
        <v>720</v>
      </c>
      <c r="K260">
        <f t="shared" si="46"/>
        <v>744</v>
      </c>
      <c r="L260">
        <f t="shared" si="46"/>
        <v>744</v>
      </c>
      <c r="M260">
        <f t="shared" si="46"/>
        <v>720</v>
      </c>
      <c r="N260">
        <f t="shared" si="46"/>
        <v>744</v>
      </c>
      <c r="O260">
        <f t="shared" si="46"/>
        <v>720</v>
      </c>
      <c r="P260">
        <f t="shared" si="50"/>
        <v>744</v>
      </c>
      <c r="Q260">
        <f t="shared" si="50"/>
        <v>744</v>
      </c>
      <c r="R260">
        <f t="shared" si="50"/>
        <v>672</v>
      </c>
      <c r="S260">
        <f t="shared" si="50"/>
        <v>744</v>
      </c>
      <c r="T260">
        <f t="shared" si="50"/>
        <v>720</v>
      </c>
      <c r="U260">
        <f t="shared" si="50"/>
        <v>744</v>
      </c>
      <c r="V260">
        <f t="shared" si="53"/>
        <v>720</v>
      </c>
      <c r="W260">
        <f t="shared" si="53"/>
        <v>744</v>
      </c>
      <c r="X260">
        <f t="shared" si="53"/>
        <v>744</v>
      </c>
      <c r="Y260">
        <f t="shared" si="53"/>
        <v>720</v>
      </c>
      <c r="Z260">
        <f t="shared" si="53"/>
        <v>744</v>
      </c>
      <c r="AA260">
        <f t="shared" si="53"/>
        <v>720</v>
      </c>
      <c r="AB260">
        <f t="shared" si="53"/>
        <v>744</v>
      </c>
      <c r="AC260">
        <f t="shared" si="53"/>
        <v>744</v>
      </c>
      <c r="AD260">
        <f t="shared" si="53"/>
        <v>672</v>
      </c>
      <c r="AE260">
        <f t="shared" si="53"/>
        <v>744</v>
      </c>
      <c r="AO260">
        <f t="shared" si="47"/>
        <v>8784</v>
      </c>
    </row>
    <row r="261" spans="1:59" x14ac:dyDescent="0.25">
      <c r="A261" t="s">
        <v>8</v>
      </c>
      <c r="B261">
        <v>1</v>
      </c>
      <c r="C261">
        <v>251</v>
      </c>
      <c r="D261">
        <f t="shared" si="55"/>
        <v>744</v>
      </c>
      <c r="E261">
        <f t="shared" si="55"/>
        <v>744</v>
      </c>
      <c r="F261">
        <f t="shared" si="55"/>
        <v>696</v>
      </c>
      <c r="G261">
        <f t="shared" si="55"/>
        <v>744</v>
      </c>
      <c r="H261">
        <f t="shared" si="55"/>
        <v>720</v>
      </c>
      <c r="I261">
        <f t="shared" si="55"/>
        <v>744</v>
      </c>
      <c r="J261">
        <f t="shared" si="55"/>
        <v>720</v>
      </c>
      <c r="K261">
        <f t="shared" si="46"/>
        <v>744</v>
      </c>
      <c r="L261">
        <f t="shared" si="46"/>
        <v>744</v>
      </c>
      <c r="M261">
        <f t="shared" si="46"/>
        <v>720</v>
      </c>
      <c r="N261">
        <f t="shared" si="46"/>
        <v>744</v>
      </c>
      <c r="O261">
        <f t="shared" si="46"/>
        <v>720</v>
      </c>
      <c r="P261">
        <f t="shared" si="50"/>
        <v>744</v>
      </c>
      <c r="Q261">
        <f t="shared" si="50"/>
        <v>744</v>
      </c>
      <c r="R261">
        <f t="shared" si="50"/>
        <v>672</v>
      </c>
      <c r="S261">
        <f t="shared" si="50"/>
        <v>744</v>
      </c>
      <c r="T261">
        <f t="shared" si="50"/>
        <v>720</v>
      </c>
      <c r="U261">
        <f t="shared" si="50"/>
        <v>744</v>
      </c>
      <c r="V261">
        <f t="shared" si="53"/>
        <v>720</v>
      </c>
      <c r="W261">
        <f t="shared" si="53"/>
        <v>744</v>
      </c>
      <c r="X261">
        <f t="shared" si="53"/>
        <v>744</v>
      </c>
      <c r="Y261">
        <f t="shared" si="53"/>
        <v>720</v>
      </c>
      <c r="Z261">
        <f t="shared" si="53"/>
        <v>744</v>
      </c>
      <c r="AA261">
        <f t="shared" si="53"/>
        <v>720</v>
      </c>
      <c r="AB261">
        <f t="shared" si="53"/>
        <v>744</v>
      </c>
      <c r="AC261">
        <f t="shared" si="53"/>
        <v>744</v>
      </c>
      <c r="AD261">
        <f t="shared" si="53"/>
        <v>672</v>
      </c>
      <c r="AE261">
        <f t="shared" si="53"/>
        <v>744</v>
      </c>
      <c r="AO261">
        <f t="shared" si="47"/>
        <v>8784</v>
      </c>
    </row>
    <row r="262" spans="1:59" x14ac:dyDescent="0.25">
      <c r="A262" t="s">
        <v>8</v>
      </c>
      <c r="B262">
        <v>1</v>
      </c>
      <c r="C262">
        <v>252</v>
      </c>
      <c r="D262">
        <f t="shared" si="55"/>
        <v>744</v>
      </c>
      <c r="E262">
        <f t="shared" si="55"/>
        <v>744</v>
      </c>
      <c r="F262">
        <f t="shared" si="55"/>
        <v>696</v>
      </c>
      <c r="G262">
        <f t="shared" si="55"/>
        <v>744</v>
      </c>
      <c r="H262">
        <f t="shared" si="55"/>
        <v>720</v>
      </c>
      <c r="I262">
        <f t="shared" si="55"/>
        <v>744</v>
      </c>
      <c r="J262">
        <f t="shared" si="55"/>
        <v>720</v>
      </c>
      <c r="K262">
        <f t="shared" si="46"/>
        <v>744</v>
      </c>
      <c r="L262">
        <f t="shared" si="46"/>
        <v>744</v>
      </c>
      <c r="M262">
        <f t="shared" si="46"/>
        <v>720</v>
      </c>
      <c r="N262">
        <f t="shared" si="46"/>
        <v>744</v>
      </c>
      <c r="O262">
        <f t="shared" si="46"/>
        <v>720</v>
      </c>
      <c r="P262">
        <f t="shared" si="50"/>
        <v>744</v>
      </c>
      <c r="Q262">
        <f t="shared" si="50"/>
        <v>744</v>
      </c>
      <c r="R262">
        <f t="shared" si="50"/>
        <v>672</v>
      </c>
      <c r="S262">
        <f t="shared" si="50"/>
        <v>744</v>
      </c>
      <c r="T262">
        <f t="shared" si="50"/>
        <v>720</v>
      </c>
      <c r="U262">
        <f t="shared" si="50"/>
        <v>744</v>
      </c>
      <c r="V262">
        <f t="shared" si="53"/>
        <v>720</v>
      </c>
      <c r="W262">
        <f t="shared" si="53"/>
        <v>744</v>
      </c>
      <c r="X262">
        <f t="shared" si="53"/>
        <v>744</v>
      </c>
      <c r="Y262">
        <f t="shared" si="53"/>
        <v>720</v>
      </c>
      <c r="Z262">
        <f t="shared" si="53"/>
        <v>744</v>
      </c>
      <c r="AA262">
        <f t="shared" si="53"/>
        <v>720</v>
      </c>
      <c r="AB262">
        <f t="shared" si="53"/>
        <v>744</v>
      </c>
      <c r="AC262">
        <f t="shared" si="53"/>
        <v>744</v>
      </c>
      <c r="AD262">
        <f t="shared" si="53"/>
        <v>672</v>
      </c>
      <c r="AE262">
        <f t="shared" si="53"/>
        <v>744</v>
      </c>
      <c r="AO262">
        <f t="shared" si="47"/>
        <v>8784</v>
      </c>
    </row>
    <row r="263" spans="1:59" x14ac:dyDescent="0.25">
      <c r="A263" t="s">
        <v>8</v>
      </c>
      <c r="B263">
        <v>1</v>
      </c>
      <c r="C263">
        <v>253</v>
      </c>
      <c r="D263">
        <f t="shared" si="55"/>
        <v>744</v>
      </c>
      <c r="E263">
        <f t="shared" si="55"/>
        <v>744</v>
      </c>
      <c r="F263">
        <f t="shared" si="55"/>
        <v>696</v>
      </c>
      <c r="G263">
        <f t="shared" si="55"/>
        <v>744</v>
      </c>
      <c r="H263">
        <f t="shared" si="55"/>
        <v>720</v>
      </c>
      <c r="I263">
        <f t="shared" si="55"/>
        <v>744</v>
      </c>
      <c r="J263">
        <f t="shared" si="55"/>
        <v>720</v>
      </c>
      <c r="K263">
        <f t="shared" si="46"/>
        <v>744</v>
      </c>
      <c r="L263">
        <f t="shared" si="46"/>
        <v>744</v>
      </c>
      <c r="M263">
        <f t="shared" si="46"/>
        <v>720</v>
      </c>
      <c r="N263">
        <f t="shared" si="46"/>
        <v>744</v>
      </c>
      <c r="O263">
        <f t="shared" ref="O263:AD269" si="56">O$6*NoOfHrsPerDay</f>
        <v>720</v>
      </c>
      <c r="P263">
        <f t="shared" si="56"/>
        <v>744</v>
      </c>
      <c r="Q263">
        <f t="shared" si="56"/>
        <v>744</v>
      </c>
      <c r="R263">
        <f t="shared" si="56"/>
        <v>672</v>
      </c>
      <c r="S263">
        <f t="shared" si="56"/>
        <v>744</v>
      </c>
      <c r="T263">
        <f t="shared" si="56"/>
        <v>720</v>
      </c>
      <c r="U263">
        <f t="shared" si="56"/>
        <v>744</v>
      </c>
      <c r="V263">
        <f t="shared" si="56"/>
        <v>720</v>
      </c>
      <c r="W263">
        <f t="shared" si="56"/>
        <v>744</v>
      </c>
      <c r="X263">
        <f t="shared" si="56"/>
        <v>744</v>
      </c>
      <c r="Y263">
        <f t="shared" si="56"/>
        <v>720</v>
      </c>
      <c r="Z263">
        <f t="shared" si="56"/>
        <v>744</v>
      </c>
      <c r="AA263">
        <f t="shared" si="56"/>
        <v>720</v>
      </c>
      <c r="AB263">
        <f t="shared" si="56"/>
        <v>744</v>
      </c>
      <c r="AC263">
        <f t="shared" si="56"/>
        <v>744</v>
      </c>
      <c r="AD263">
        <f t="shared" si="56"/>
        <v>672</v>
      </c>
      <c r="AE263">
        <f t="shared" ref="AE263:AE269" si="57">AE$6*NoOfHrsPerDay</f>
        <v>744</v>
      </c>
      <c r="AO263">
        <f t="shared" si="47"/>
        <v>8784</v>
      </c>
    </row>
    <row r="264" spans="1:59" x14ac:dyDescent="0.25">
      <c r="A264" t="s">
        <v>8</v>
      </c>
      <c r="B264">
        <v>1</v>
      </c>
      <c r="C264">
        <v>254</v>
      </c>
      <c r="D264">
        <f t="shared" si="55"/>
        <v>744</v>
      </c>
      <c r="E264">
        <f t="shared" si="55"/>
        <v>744</v>
      </c>
      <c r="F264">
        <f t="shared" si="55"/>
        <v>696</v>
      </c>
      <c r="G264">
        <f t="shared" si="55"/>
        <v>744</v>
      </c>
      <c r="H264">
        <f t="shared" si="55"/>
        <v>720</v>
      </c>
      <c r="I264">
        <f t="shared" si="55"/>
        <v>744</v>
      </c>
      <c r="J264">
        <f t="shared" si="55"/>
        <v>720</v>
      </c>
      <c r="K264">
        <f t="shared" si="46"/>
        <v>744</v>
      </c>
      <c r="L264">
        <f t="shared" si="46"/>
        <v>744</v>
      </c>
      <c r="M264">
        <f t="shared" si="46"/>
        <v>720</v>
      </c>
      <c r="N264">
        <f t="shared" si="46"/>
        <v>744</v>
      </c>
      <c r="O264">
        <f t="shared" si="56"/>
        <v>720</v>
      </c>
      <c r="P264">
        <f t="shared" si="56"/>
        <v>744</v>
      </c>
      <c r="Q264">
        <f t="shared" si="56"/>
        <v>744</v>
      </c>
      <c r="R264">
        <f t="shared" si="56"/>
        <v>672</v>
      </c>
      <c r="S264">
        <f t="shared" si="56"/>
        <v>744</v>
      </c>
      <c r="T264">
        <f t="shared" si="56"/>
        <v>720</v>
      </c>
      <c r="U264">
        <f t="shared" si="56"/>
        <v>744</v>
      </c>
      <c r="V264">
        <f t="shared" si="56"/>
        <v>720</v>
      </c>
      <c r="W264">
        <f t="shared" si="56"/>
        <v>744</v>
      </c>
      <c r="X264">
        <f t="shared" si="56"/>
        <v>744</v>
      </c>
      <c r="Y264">
        <f t="shared" si="56"/>
        <v>720</v>
      </c>
      <c r="Z264">
        <f t="shared" si="56"/>
        <v>744</v>
      </c>
      <c r="AA264">
        <f t="shared" si="56"/>
        <v>720</v>
      </c>
      <c r="AB264">
        <f t="shared" si="56"/>
        <v>744</v>
      </c>
      <c r="AC264">
        <f t="shared" si="56"/>
        <v>744</v>
      </c>
      <c r="AD264">
        <f t="shared" si="56"/>
        <v>672</v>
      </c>
      <c r="AE264">
        <f t="shared" si="57"/>
        <v>744</v>
      </c>
      <c r="AO264">
        <f t="shared" si="47"/>
        <v>8784</v>
      </c>
    </row>
    <row r="265" spans="1:59" x14ac:dyDescent="0.25">
      <c r="A265" t="s">
        <v>8</v>
      </c>
      <c r="B265">
        <v>1</v>
      </c>
      <c r="C265">
        <v>255</v>
      </c>
      <c r="D265">
        <f t="shared" si="55"/>
        <v>744</v>
      </c>
      <c r="E265">
        <f t="shared" si="55"/>
        <v>744</v>
      </c>
      <c r="F265">
        <f t="shared" si="55"/>
        <v>696</v>
      </c>
      <c r="G265">
        <f t="shared" si="55"/>
        <v>744</v>
      </c>
      <c r="H265">
        <f t="shared" si="55"/>
        <v>720</v>
      </c>
      <c r="I265">
        <f t="shared" si="55"/>
        <v>744</v>
      </c>
      <c r="J265">
        <f t="shared" si="55"/>
        <v>720</v>
      </c>
      <c r="K265">
        <f t="shared" si="46"/>
        <v>744</v>
      </c>
      <c r="L265">
        <f t="shared" si="46"/>
        <v>744</v>
      </c>
      <c r="M265">
        <f t="shared" si="46"/>
        <v>720</v>
      </c>
      <c r="N265">
        <f t="shared" si="46"/>
        <v>744</v>
      </c>
      <c r="O265">
        <f t="shared" si="56"/>
        <v>720</v>
      </c>
      <c r="P265">
        <f t="shared" si="56"/>
        <v>744</v>
      </c>
      <c r="Q265">
        <f t="shared" si="56"/>
        <v>744</v>
      </c>
      <c r="R265">
        <f t="shared" si="56"/>
        <v>672</v>
      </c>
      <c r="S265">
        <f t="shared" si="56"/>
        <v>744</v>
      </c>
      <c r="T265">
        <f t="shared" si="56"/>
        <v>720</v>
      </c>
      <c r="U265">
        <f t="shared" si="56"/>
        <v>744</v>
      </c>
      <c r="V265">
        <f t="shared" si="56"/>
        <v>720</v>
      </c>
      <c r="W265">
        <f t="shared" si="56"/>
        <v>744</v>
      </c>
      <c r="X265">
        <f t="shared" si="56"/>
        <v>744</v>
      </c>
      <c r="Y265">
        <f t="shared" si="56"/>
        <v>720</v>
      </c>
      <c r="Z265">
        <f t="shared" si="56"/>
        <v>744</v>
      </c>
      <c r="AA265">
        <f t="shared" si="56"/>
        <v>720</v>
      </c>
      <c r="AB265">
        <f t="shared" si="56"/>
        <v>744</v>
      </c>
      <c r="AC265">
        <f t="shared" si="56"/>
        <v>744</v>
      </c>
      <c r="AD265">
        <f t="shared" si="56"/>
        <v>672</v>
      </c>
      <c r="AE265">
        <f t="shared" si="57"/>
        <v>744</v>
      </c>
      <c r="AO265">
        <f t="shared" si="47"/>
        <v>8784</v>
      </c>
    </row>
    <row r="266" spans="1:59" x14ac:dyDescent="0.25">
      <c r="A266" t="s">
        <v>8</v>
      </c>
      <c r="B266">
        <v>1</v>
      </c>
      <c r="C266">
        <v>256</v>
      </c>
      <c r="D266">
        <f t="shared" si="55"/>
        <v>744</v>
      </c>
      <c r="E266">
        <f t="shared" si="55"/>
        <v>744</v>
      </c>
      <c r="F266">
        <f t="shared" si="55"/>
        <v>696</v>
      </c>
      <c r="G266">
        <f t="shared" si="55"/>
        <v>744</v>
      </c>
      <c r="H266">
        <f t="shared" si="55"/>
        <v>720</v>
      </c>
      <c r="I266">
        <f t="shared" si="55"/>
        <v>744</v>
      </c>
      <c r="J266">
        <f t="shared" si="55"/>
        <v>720</v>
      </c>
      <c r="K266">
        <f t="shared" si="46"/>
        <v>744</v>
      </c>
      <c r="L266">
        <f t="shared" si="46"/>
        <v>744</v>
      </c>
      <c r="M266">
        <f t="shared" si="46"/>
        <v>720</v>
      </c>
      <c r="N266">
        <f t="shared" si="46"/>
        <v>744</v>
      </c>
      <c r="O266">
        <f t="shared" si="56"/>
        <v>720</v>
      </c>
      <c r="P266">
        <f t="shared" si="56"/>
        <v>744</v>
      </c>
      <c r="Q266">
        <f t="shared" si="56"/>
        <v>744</v>
      </c>
      <c r="R266">
        <f t="shared" si="56"/>
        <v>672</v>
      </c>
      <c r="S266">
        <f t="shared" si="56"/>
        <v>744</v>
      </c>
      <c r="T266">
        <f t="shared" si="56"/>
        <v>720</v>
      </c>
      <c r="U266">
        <f t="shared" si="56"/>
        <v>744</v>
      </c>
      <c r="V266">
        <f t="shared" si="56"/>
        <v>720</v>
      </c>
      <c r="W266">
        <f t="shared" si="56"/>
        <v>744</v>
      </c>
      <c r="X266">
        <f t="shared" si="56"/>
        <v>744</v>
      </c>
      <c r="Y266">
        <f t="shared" si="56"/>
        <v>720</v>
      </c>
      <c r="Z266">
        <f t="shared" si="56"/>
        <v>744</v>
      </c>
      <c r="AA266">
        <f t="shared" si="56"/>
        <v>720</v>
      </c>
      <c r="AB266">
        <f t="shared" si="56"/>
        <v>744</v>
      </c>
      <c r="AC266">
        <f t="shared" si="56"/>
        <v>744</v>
      </c>
      <c r="AD266">
        <f t="shared" si="56"/>
        <v>672</v>
      </c>
      <c r="AE266">
        <f t="shared" si="57"/>
        <v>744</v>
      </c>
      <c r="AO266">
        <f t="shared" si="47"/>
        <v>8784</v>
      </c>
    </row>
    <row r="267" spans="1:59" x14ac:dyDescent="0.25">
      <c r="A267" t="s">
        <v>8</v>
      </c>
      <c r="B267">
        <v>1</v>
      </c>
      <c r="C267">
        <v>257</v>
      </c>
      <c r="D267">
        <f t="shared" si="55"/>
        <v>744</v>
      </c>
      <c r="E267">
        <f t="shared" si="55"/>
        <v>744</v>
      </c>
      <c r="F267">
        <f t="shared" si="55"/>
        <v>696</v>
      </c>
      <c r="G267">
        <f t="shared" si="55"/>
        <v>744</v>
      </c>
      <c r="H267">
        <f t="shared" si="55"/>
        <v>720</v>
      </c>
      <c r="I267">
        <f t="shared" si="55"/>
        <v>744</v>
      </c>
      <c r="J267">
        <f t="shared" si="55"/>
        <v>720</v>
      </c>
      <c r="K267">
        <f t="shared" si="46"/>
        <v>744</v>
      </c>
      <c r="L267">
        <f t="shared" si="46"/>
        <v>744</v>
      </c>
      <c r="M267">
        <f t="shared" si="46"/>
        <v>720</v>
      </c>
      <c r="N267">
        <f t="shared" si="46"/>
        <v>744</v>
      </c>
      <c r="O267">
        <f t="shared" si="56"/>
        <v>720</v>
      </c>
      <c r="P267">
        <f t="shared" si="56"/>
        <v>744</v>
      </c>
      <c r="Q267">
        <f t="shared" si="56"/>
        <v>744</v>
      </c>
      <c r="R267">
        <f t="shared" si="56"/>
        <v>672</v>
      </c>
      <c r="S267">
        <f t="shared" si="56"/>
        <v>744</v>
      </c>
      <c r="T267">
        <f t="shared" si="56"/>
        <v>720</v>
      </c>
      <c r="U267">
        <f t="shared" si="56"/>
        <v>744</v>
      </c>
      <c r="V267">
        <f t="shared" si="56"/>
        <v>720</v>
      </c>
      <c r="W267">
        <f t="shared" si="56"/>
        <v>744</v>
      </c>
      <c r="X267">
        <f t="shared" si="56"/>
        <v>744</v>
      </c>
      <c r="Y267">
        <f t="shared" si="56"/>
        <v>720</v>
      </c>
      <c r="Z267">
        <f t="shared" si="56"/>
        <v>744</v>
      </c>
      <c r="AA267">
        <f t="shared" si="56"/>
        <v>720</v>
      </c>
      <c r="AB267">
        <f t="shared" si="56"/>
        <v>744</v>
      </c>
      <c r="AC267">
        <f t="shared" si="56"/>
        <v>744</v>
      </c>
      <c r="AD267">
        <f t="shared" si="56"/>
        <v>672</v>
      </c>
      <c r="AE267">
        <f t="shared" si="57"/>
        <v>744</v>
      </c>
      <c r="AO267">
        <f t="shared" si="47"/>
        <v>8784</v>
      </c>
    </row>
    <row r="268" spans="1:59" x14ac:dyDescent="0.25">
      <c r="A268" t="s">
        <v>8</v>
      </c>
      <c r="B268">
        <v>1</v>
      </c>
      <c r="C268">
        <v>258</v>
      </c>
      <c r="D268">
        <f t="shared" si="55"/>
        <v>744</v>
      </c>
      <c r="E268">
        <f t="shared" si="55"/>
        <v>744</v>
      </c>
      <c r="F268">
        <f t="shared" si="55"/>
        <v>696</v>
      </c>
      <c r="G268">
        <f t="shared" si="55"/>
        <v>744</v>
      </c>
      <c r="H268">
        <f t="shared" si="55"/>
        <v>720</v>
      </c>
      <c r="I268">
        <f t="shared" si="55"/>
        <v>744</v>
      </c>
      <c r="J268">
        <f t="shared" si="55"/>
        <v>720</v>
      </c>
      <c r="K268">
        <f t="shared" ref="K268:AC269" si="58">K$6*NoOfHrsPerDay</f>
        <v>744</v>
      </c>
      <c r="L268">
        <f t="shared" si="58"/>
        <v>744</v>
      </c>
      <c r="M268">
        <f t="shared" si="58"/>
        <v>720</v>
      </c>
      <c r="N268">
        <f t="shared" si="58"/>
        <v>744</v>
      </c>
      <c r="O268">
        <f t="shared" si="58"/>
        <v>720</v>
      </c>
      <c r="P268">
        <f t="shared" si="58"/>
        <v>744</v>
      </c>
      <c r="Q268">
        <f t="shared" si="58"/>
        <v>744</v>
      </c>
      <c r="R268">
        <f t="shared" si="58"/>
        <v>672</v>
      </c>
      <c r="S268">
        <f t="shared" si="58"/>
        <v>744</v>
      </c>
      <c r="T268">
        <f t="shared" si="58"/>
        <v>720</v>
      </c>
      <c r="U268">
        <f t="shared" si="58"/>
        <v>744</v>
      </c>
      <c r="V268">
        <f t="shared" si="58"/>
        <v>720</v>
      </c>
      <c r="W268">
        <f t="shared" si="58"/>
        <v>744</v>
      </c>
      <c r="X268">
        <f t="shared" si="58"/>
        <v>744</v>
      </c>
      <c r="Y268">
        <f t="shared" si="58"/>
        <v>720</v>
      </c>
      <c r="Z268">
        <f t="shared" si="58"/>
        <v>744</v>
      </c>
      <c r="AA268">
        <f t="shared" si="58"/>
        <v>720</v>
      </c>
      <c r="AB268">
        <f t="shared" si="58"/>
        <v>744</v>
      </c>
      <c r="AC268">
        <f t="shared" si="58"/>
        <v>744</v>
      </c>
      <c r="AD268">
        <f t="shared" si="56"/>
        <v>672</v>
      </c>
      <c r="AE268">
        <f t="shared" si="57"/>
        <v>744</v>
      </c>
      <c r="AO268">
        <f>SUM(E268:P268)</f>
        <v>8784</v>
      </c>
    </row>
    <row r="269" spans="1:59" x14ac:dyDescent="0.25">
      <c r="A269" t="s">
        <v>8</v>
      </c>
      <c r="B269">
        <v>1</v>
      </c>
      <c r="C269">
        <v>259</v>
      </c>
      <c r="D269">
        <f t="shared" si="55"/>
        <v>744</v>
      </c>
      <c r="E269">
        <f t="shared" si="55"/>
        <v>744</v>
      </c>
      <c r="F269">
        <f t="shared" si="55"/>
        <v>696</v>
      </c>
      <c r="G269">
        <f t="shared" si="55"/>
        <v>744</v>
      </c>
      <c r="H269">
        <f t="shared" si="55"/>
        <v>720</v>
      </c>
      <c r="I269">
        <f t="shared" si="55"/>
        <v>744</v>
      </c>
      <c r="J269">
        <f t="shared" si="55"/>
        <v>720</v>
      </c>
      <c r="K269">
        <f t="shared" si="58"/>
        <v>744</v>
      </c>
      <c r="L269">
        <f t="shared" si="58"/>
        <v>744</v>
      </c>
      <c r="M269">
        <f t="shared" si="58"/>
        <v>720</v>
      </c>
      <c r="N269">
        <f t="shared" si="58"/>
        <v>744</v>
      </c>
      <c r="O269">
        <f t="shared" si="58"/>
        <v>720</v>
      </c>
      <c r="P269">
        <f t="shared" si="58"/>
        <v>744</v>
      </c>
      <c r="Q269">
        <f t="shared" si="58"/>
        <v>744</v>
      </c>
      <c r="R269">
        <f t="shared" si="58"/>
        <v>672</v>
      </c>
      <c r="S269">
        <f t="shared" si="58"/>
        <v>744</v>
      </c>
      <c r="T269">
        <f t="shared" si="58"/>
        <v>720</v>
      </c>
      <c r="U269">
        <f t="shared" si="58"/>
        <v>744</v>
      </c>
      <c r="V269">
        <f t="shared" si="58"/>
        <v>720</v>
      </c>
      <c r="W269">
        <f t="shared" si="58"/>
        <v>744</v>
      </c>
      <c r="X269">
        <f t="shared" si="58"/>
        <v>744</v>
      </c>
      <c r="Y269">
        <f t="shared" si="58"/>
        <v>720</v>
      </c>
      <c r="Z269">
        <f t="shared" si="58"/>
        <v>744</v>
      </c>
      <c r="AA269">
        <f t="shared" si="58"/>
        <v>720</v>
      </c>
      <c r="AB269">
        <f t="shared" si="58"/>
        <v>744</v>
      </c>
      <c r="AC269">
        <f t="shared" si="58"/>
        <v>744</v>
      </c>
      <c r="AD269">
        <f t="shared" si="56"/>
        <v>672</v>
      </c>
      <c r="AE269">
        <f t="shared" si="57"/>
        <v>744</v>
      </c>
      <c r="AO269">
        <f>SUM(E269:P269)</f>
        <v>8784</v>
      </c>
    </row>
    <row r="271" spans="1:59" x14ac:dyDescent="0.25">
      <c r="A271" t="s">
        <v>8</v>
      </c>
      <c r="B271" t="s">
        <v>25</v>
      </c>
      <c r="C271" t="s">
        <v>26</v>
      </c>
      <c r="D271" s="4">
        <f>SUM(D118:D269)-D273</f>
        <v>111600</v>
      </c>
      <c r="E271" s="4">
        <f>SUM(E118:E269)-E273</f>
        <v>111600</v>
      </c>
      <c r="F271" s="4">
        <f t="shared" ref="F271:O271" si="59">SUM(F118:F269)-F273</f>
        <v>104400</v>
      </c>
      <c r="G271" s="4">
        <f t="shared" si="59"/>
        <v>111600</v>
      </c>
      <c r="H271" s="4">
        <f t="shared" si="59"/>
        <v>108000</v>
      </c>
      <c r="I271" s="4">
        <f t="shared" si="59"/>
        <v>111600</v>
      </c>
      <c r="J271" s="4">
        <f t="shared" si="59"/>
        <v>108000</v>
      </c>
      <c r="K271" s="4">
        <f t="shared" si="59"/>
        <v>111607</v>
      </c>
      <c r="L271" s="4">
        <f t="shared" si="59"/>
        <v>111607</v>
      </c>
      <c r="M271" s="4">
        <f t="shared" si="59"/>
        <v>108000</v>
      </c>
      <c r="N271" s="4">
        <f t="shared" si="59"/>
        <v>111600</v>
      </c>
      <c r="O271" s="4">
        <f t="shared" si="59"/>
        <v>108000</v>
      </c>
      <c r="P271" s="4">
        <f t="shared" ref="P271:U271" si="60">SUM(P118:P269)-P273</f>
        <v>111600</v>
      </c>
      <c r="Q271" s="4">
        <f t="shared" si="60"/>
        <v>111600</v>
      </c>
      <c r="R271" s="4">
        <f t="shared" si="60"/>
        <v>100800</v>
      </c>
      <c r="S271" s="4">
        <f t="shared" si="60"/>
        <v>111600</v>
      </c>
      <c r="T271" s="4">
        <f t="shared" si="60"/>
        <v>108000</v>
      </c>
      <c r="U271" s="4">
        <f t="shared" si="60"/>
        <v>111600</v>
      </c>
      <c r="V271" s="4">
        <f t="shared" ref="V271:AA271" si="61">SUM(V118:V269)-V273</f>
        <v>108000</v>
      </c>
      <c r="W271" s="4">
        <f t="shared" si="61"/>
        <v>111600</v>
      </c>
      <c r="X271" s="4">
        <f t="shared" si="61"/>
        <v>111600</v>
      </c>
      <c r="Y271" s="4">
        <f t="shared" si="61"/>
        <v>108000</v>
      </c>
      <c r="Z271" s="4">
        <f t="shared" si="61"/>
        <v>111600</v>
      </c>
      <c r="AA271" s="4">
        <f t="shared" si="61"/>
        <v>108000</v>
      </c>
      <c r="AB271" s="4">
        <f>SUM(AB118:AB269)-AB273</f>
        <v>111600</v>
      </c>
      <c r="AC271" s="4">
        <f>SUM(AC118:AC269)-AC273</f>
        <v>111600</v>
      </c>
      <c r="AD271" s="4">
        <f>SUM(AD118:AD269)-AD273</f>
        <v>100800</v>
      </c>
      <c r="AE271" s="4">
        <f>SUM(AE118:AE269)-AE273</f>
        <v>111600</v>
      </c>
      <c r="AF271" s="4"/>
      <c r="AG271" s="4"/>
      <c r="AH271" s="4"/>
      <c r="AI271" s="4"/>
      <c r="AJ271" s="4"/>
      <c r="AK271" s="4"/>
      <c r="AL271" s="4"/>
      <c r="AM271" s="4"/>
      <c r="AN271" s="4"/>
      <c r="AO271" s="4">
        <f>SUM(AO118:AO269)-AO273</f>
        <v>1317614</v>
      </c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</row>
    <row r="272" spans="1:59" x14ac:dyDescent="0.25">
      <c r="A272" t="s">
        <v>1</v>
      </c>
      <c r="B272" t="s">
        <v>25</v>
      </c>
      <c r="C272" t="s">
        <v>26</v>
      </c>
      <c r="D272" s="4">
        <f>SUM(D11:D117)</f>
        <v>79608</v>
      </c>
      <c r="E272" s="4">
        <f>SUM(E11:E117)</f>
        <v>79608</v>
      </c>
      <c r="F272" s="4">
        <f t="shared" ref="F272:O272" si="62">SUM(F11:F117)</f>
        <v>74472</v>
      </c>
      <c r="G272" s="4">
        <f t="shared" si="62"/>
        <v>79608</v>
      </c>
      <c r="H272" s="4">
        <f t="shared" si="62"/>
        <v>77040</v>
      </c>
      <c r="I272" s="4">
        <f t="shared" si="62"/>
        <v>79608</v>
      </c>
      <c r="J272" s="4">
        <f t="shared" si="62"/>
        <v>77040</v>
      </c>
      <c r="K272" s="4">
        <f t="shared" si="62"/>
        <v>79608</v>
      </c>
      <c r="L272" s="4">
        <f t="shared" si="62"/>
        <v>79608</v>
      </c>
      <c r="M272" s="4">
        <f t="shared" si="62"/>
        <v>77040</v>
      </c>
      <c r="N272" s="4">
        <f t="shared" si="62"/>
        <v>79608</v>
      </c>
      <c r="O272" s="4">
        <f t="shared" si="62"/>
        <v>77040</v>
      </c>
      <c r="P272" s="4">
        <f t="shared" ref="P272:U272" si="63">SUM(P11:P117)</f>
        <v>79608</v>
      </c>
      <c r="Q272" s="4">
        <f t="shared" si="63"/>
        <v>79608</v>
      </c>
      <c r="R272" s="4">
        <f t="shared" si="63"/>
        <v>71904</v>
      </c>
      <c r="S272" s="4">
        <f t="shared" si="63"/>
        <v>79608</v>
      </c>
      <c r="T272" s="4">
        <f t="shared" si="63"/>
        <v>77040</v>
      </c>
      <c r="U272" s="4">
        <f t="shared" si="63"/>
        <v>79608</v>
      </c>
      <c r="V272" s="4">
        <f t="shared" ref="V272:AA272" si="64">SUM(V11:V117)</f>
        <v>77040</v>
      </c>
      <c r="W272" s="4">
        <f t="shared" si="64"/>
        <v>79608</v>
      </c>
      <c r="X272" s="4">
        <f t="shared" si="64"/>
        <v>79608</v>
      </c>
      <c r="Y272" s="4">
        <f t="shared" si="64"/>
        <v>77040</v>
      </c>
      <c r="Z272" s="4">
        <f t="shared" si="64"/>
        <v>79608</v>
      </c>
      <c r="AA272" s="4">
        <f t="shared" si="64"/>
        <v>77040</v>
      </c>
      <c r="AB272" s="4">
        <f>SUM(AB11:AB117)</f>
        <v>79608</v>
      </c>
      <c r="AC272" s="4">
        <f>SUM(AC11:AC117)</f>
        <v>79608</v>
      </c>
      <c r="AD272" s="4">
        <f>SUM(AD11:AD117)</f>
        <v>71904</v>
      </c>
      <c r="AE272" s="4">
        <f>SUM(AE11:AE117)</f>
        <v>79608</v>
      </c>
      <c r="AF272" s="4"/>
      <c r="AG272" s="4"/>
      <c r="AH272" s="4"/>
      <c r="AI272" s="4"/>
      <c r="AJ272" s="4"/>
      <c r="AK272" s="4"/>
      <c r="AL272" s="4"/>
      <c r="AM272" s="4"/>
      <c r="AN272" s="4"/>
      <c r="AO272" s="4">
        <f>SUM(AO11:AO117)</f>
        <v>939888</v>
      </c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</row>
    <row r="273" spans="1:59" x14ac:dyDescent="0.25">
      <c r="A273" t="s">
        <v>10</v>
      </c>
      <c r="B273" t="s">
        <v>25</v>
      </c>
      <c r="C273" t="s">
        <v>26</v>
      </c>
      <c r="D273" s="4">
        <f>SUM(D220:D221)</f>
        <v>1488</v>
      </c>
      <c r="E273" s="4">
        <f>SUM(E220:E221)</f>
        <v>1488</v>
      </c>
      <c r="F273" s="4">
        <f t="shared" ref="F273:O273" si="65">SUM(F220:F221)</f>
        <v>1392</v>
      </c>
      <c r="G273" s="4">
        <f t="shared" si="65"/>
        <v>1488</v>
      </c>
      <c r="H273" s="4">
        <f t="shared" si="65"/>
        <v>1440</v>
      </c>
      <c r="I273" s="4">
        <f t="shared" si="65"/>
        <v>1488</v>
      </c>
      <c r="J273" s="4">
        <f t="shared" si="65"/>
        <v>1440</v>
      </c>
      <c r="K273" s="4">
        <f t="shared" si="65"/>
        <v>1488</v>
      </c>
      <c r="L273" s="4">
        <f t="shared" si="65"/>
        <v>1488</v>
      </c>
      <c r="M273" s="4">
        <f t="shared" si="65"/>
        <v>1440</v>
      </c>
      <c r="N273" s="4">
        <f t="shared" si="65"/>
        <v>1488</v>
      </c>
      <c r="O273" s="4">
        <f t="shared" si="65"/>
        <v>1440</v>
      </c>
      <c r="P273" s="4">
        <f t="shared" ref="P273:U273" si="66">SUM(P220:P221)</f>
        <v>1488</v>
      </c>
      <c r="Q273" s="4">
        <f t="shared" si="66"/>
        <v>1488</v>
      </c>
      <c r="R273" s="4">
        <f t="shared" si="66"/>
        <v>1344</v>
      </c>
      <c r="S273" s="4">
        <f t="shared" si="66"/>
        <v>1488</v>
      </c>
      <c r="T273" s="4">
        <f t="shared" si="66"/>
        <v>1440</v>
      </c>
      <c r="U273" s="4">
        <f t="shared" si="66"/>
        <v>1488</v>
      </c>
      <c r="V273" s="4">
        <f t="shared" ref="V273:AA273" si="67">SUM(V220:V221)</f>
        <v>1440</v>
      </c>
      <c r="W273" s="4">
        <f t="shared" si="67"/>
        <v>1488</v>
      </c>
      <c r="X273" s="4">
        <f t="shared" si="67"/>
        <v>1488</v>
      </c>
      <c r="Y273" s="4">
        <f t="shared" si="67"/>
        <v>1440</v>
      </c>
      <c r="Z273" s="4">
        <f t="shared" si="67"/>
        <v>1488</v>
      </c>
      <c r="AA273" s="4">
        <f t="shared" si="67"/>
        <v>1440</v>
      </c>
      <c r="AB273" s="4">
        <f>SUM(AB220:AB221)</f>
        <v>1488</v>
      </c>
      <c r="AC273" s="4">
        <f>SUM(AC220:AC221)</f>
        <v>1488</v>
      </c>
      <c r="AD273" s="4">
        <f>SUM(AD220:AD221)</f>
        <v>1344</v>
      </c>
      <c r="AE273" s="4">
        <f>SUM(AE220:AE221)</f>
        <v>1488</v>
      </c>
      <c r="AF273" s="4"/>
      <c r="AG273" s="4"/>
      <c r="AH273" s="4"/>
      <c r="AI273" s="4"/>
      <c r="AJ273" s="4"/>
      <c r="AK273" s="4"/>
      <c r="AL273" s="4"/>
      <c r="AM273" s="4"/>
      <c r="AN273" s="4"/>
      <c r="AO273" s="4">
        <f>SUM(AO220:AO221)</f>
        <v>17568</v>
      </c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</row>
    <row r="275" spans="1:59" hidden="1" x14ac:dyDescent="0.25">
      <c r="B275" t="s">
        <v>97</v>
      </c>
      <c r="D275">
        <f>SUM(D220:D260)</f>
        <v>30504</v>
      </c>
      <c r="E275">
        <f t="shared" ref="E275:L275" si="68">SUM(E220:E260)</f>
        <v>30504</v>
      </c>
      <c r="F275">
        <f t="shared" si="68"/>
        <v>28536</v>
      </c>
      <c r="G275">
        <f t="shared" si="68"/>
        <v>30504</v>
      </c>
      <c r="H275">
        <f t="shared" si="68"/>
        <v>29520</v>
      </c>
      <c r="I275">
        <f t="shared" si="68"/>
        <v>30504</v>
      </c>
      <c r="J275">
        <f t="shared" si="68"/>
        <v>29520</v>
      </c>
      <c r="K275">
        <f t="shared" si="68"/>
        <v>30504</v>
      </c>
      <c r="L275">
        <f t="shared" si="68"/>
        <v>30504</v>
      </c>
    </row>
    <row r="278" spans="1:59" x14ac:dyDescent="0.25">
      <c r="AB278" s="4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5:AX277"/>
  <sheetViews>
    <sheetView workbookViewId="0">
      <selection activeCell="AN20" sqref="AN20"/>
    </sheetView>
  </sheetViews>
  <sheetFormatPr defaultRowHeight="13.2" x14ac:dyDescent="0.25"/>
  <cols>
    <col min="1" max="1" width="9.109375" style="29" customWidth="1"/>
    <col min="2" max="2" width="13.109375" style="29" customWidth="1"/>
    <col min="3" max="3" width="0" style="29" hidden="1" customWidth="1"/>
    <col min="4" max="28" width="9.109375" hidden="1" customWidth="1"/>
    <col min="29" max="29" width="11.109375" hidden="1" customWidth="1"/>
    <col min="30" max="30" width="13.109375" hidden="1" customWidth="1"/>
    <col min="31" max="35" width="9.109375" hidden="1" customWidth="1"/>
    <col min="36" max="36" width="0" hidden="1" customWidth="1"/>
  </cols>
  <sheetData>
    <row r="5" spans="1:35" ht="21" x14ac:dyDescent="0.4">
      <c r="A5" s="133" t="s">
        <v>95</v>
      </c>
    </row>
    <row r="6" spans="1:35" x14ac:dyDescent="0.25">
      <c r="A6" s="87" t="s">
        <v>96</v>
      </c>
    </row>
    <row r="9" spans="1:35" x14ac:dyDescent="0.25"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2000</v>
      </c>
      <c r="AD9" s="81">
        <v>2001</v>
      </c>
      <c r="AE9" s="81">
        <v>2000</v>
      </c>
      <c r="AF9" s="81">
        <v>2000</v>
      </c>
      <c r="AG9" s="81">
        <v>2000</v>
      </c>
      <c r="AH9" s="81">
        <v>2000</v>
      </c>
      <c r="AI9" s="81">
        <v>2001</v>
      </c>
    </row>
    <row r="10" spans="1:35" x14ac:dyDescent="0.25">
      <c r="A10" s="29" t="s">
        <v>0</v>
      </c>
      <c r="B10" s="29" t="s">
        <v>3</v>
      </c>
      <c r="C10" s="29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34</v>
      </c>
      <c r="AD10" s="82" t="s">
        <v>34</v>
      </c>
      <c r="AE10" s="82" t="s">
        <v>37</v>
      </c>
      <c r="AF10" s="82" t="s">
        <v>36</v>
      </c>
      <c r="AG10" s="82" t="s">
        <v>35</v>
      </c>
      <c r="AH10" s="82" t="s">
        <v>38</v>
      </c>
      <c r="AI10" s="82" t="s">
        <v>37</v>
      </c>
    </row>
    <row r="11" spans="1:35" x14ac:dyDescent="0.25">
      <c r="A11" s="86" t="s">
        <v>1</v>
      </c>
      <c r="B11" s="86">
        <v>2</v>
      </c>
      <c r="C11" s="86">
        <v>1</v>
      </c>
      <c r="D11" s="28">
        <f>LinhrsIn!D11/SurveyHrsIn!D11</f>
        <v>0.99986559139784947</v>
      </c>
      <c r="E11" s="28">
        <f>LinhrsIn!E11/SurveyHrsIn!E11</f>
        <v>0.99973118279569884</v>
      </c>
      <c r="F11" s="28">
        <f>LinhrsIn!F11/SurveyHrsIn!F11</f>
        <v>0.99885057471264371</v>
      </c>
      <c r="G11" s="28">
        <f>LinhrsIn!G11/SurveyHrsIn!G11</f>
        <v>0.99475806451612903</v>
      </c>
      <c r="H11" s="28">
        <f>LinhrsIn!H11/SurveyHrsIn!H11</f>
        <v>0.99972222222222218</v>
      </c>
      <c r="I11" s="28">
        <f>LinhrsIn!I11/SurveyHrsIn!I11</f>
        <v>0.99354838709677429</v>
      </c>
      <c r="J11" s="28">
        <f>LinhrsIn!J11/SurveyHrsIn!J11</f>
        <v>0.99944444444444447</v>
      </c>
      <c r="K11" s="28">
        <f>LinhrsIn!K11/SurveyHrsIn!K11</f>
        <v>0.99502688172043008</v>
      </c>
      <c r="L11" s="28">
        <f>LinhrsIn!L11/SurveyHrsIn!L11</f>
        <v>0.98252688172043012</v>
      </c>
      <c r="M11" s="28">
        <f>LinhrsIn!M11/SurveyHrsIn!M11</f>
        <v>0.99833333333333329</v>
      </c>
      <c r="N11" s="28">
        <f>LinhrsIn!N11/SurveyHrsIn!N11</f>
        <v>0.99771505376344083</v>
      </c>
      <c r="O11" s="28">
        <f>LinhrsIn!O11/SurveyHrsIn!O11</f>
        <v>0.99986111111111109</v>
      </c>
      <c r="P11" s="28">
        <f>LinhrsIn!P11/SurveyHrsIn!P11</f>
        <v>0.99986559139784947</v>
      </c>
      <c r="Q11" s="28">
        <f>LinhrsIn!Q11/SurveyHrsIn!Q11</f>
        <v>0.99946236559139789</v>
      </c>
      <c r="R11" s="28">
        <f>LinhrsIn!R11/SurveyHrsIn!R11</f>
        <v>0.99761904761904763</v>
      </c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>
        <f>AVERAGE(E11:P11)</f>
        <v>0.99661531073620901</v>
      </c>
      <c r="AD11" s="28">
        <f>AVERAGE(Q11:AB11)</f>
        <v>0.99854070660522276</v>
      </c>
      <c r="AE11" s="28">
        <f>AVERAGE(E11:G11)</f>
        <v>0.99777994067482378</v>
      </c>
      <c r="AF11" s="28">
        <f>AVERAGE(H11:J11)</f>
        <v>0.99757168458781365</v>
      </c>
      <c r="AG11" s="28">
        <f>AVERAGE(K11:M11)</f>
        <v>0.99196236559139772</v>
      </c>
      <c r="AH11" s="28">
        <f>AVERAGE(N11:P11)</f>
        <v>0.99914725209080046</v>
      </c>
      <c r="AI11" s="28">
        <f>AVERAGE(Q11:S11)</f>
        <v>0.99854070660522276</v>
      </c>
    </row>
    <row r="12" spans="1:35" x14ac:dyDescent="0.25">
      <c r="A12" s="86" t="s">
        <v>1</v>
      </c>
      <c r="B12" s="86">
        <v>2</v>
      </c>
      <c r="C12" s="86">
        <v>2</v>
      </c>
      <c r="D12" s="28">
        <f>LinhrsIn!D12/SurveyHrsIn!D12</f>
        <v>0.99865591397849462</v>
      </c>
      <c r="E12" s="28">
        <f>LinhrsIn!E12/SurveyHrsIn!E12</f>
        <v>0.81424731182795695</v>
      </c>
      <c r="F12" s="28">
        <f>LinhrsIn!F12/SurveyHrsIn!F12</f>
        <v>0.99971264367816082</v>
      </c>
      <c r="G12" s="28">
        <f>LinhrsIn!G12/SurveyHrsIn!G12</f>
        <v>0.99986559139784947</v>
      </c>
      <c r="H12" s="28">
        <f>LinhrsIn!H12/SurveyHrsIn!H12</f>
        <v>0.99972222222222218</v>
      </c>
      <c r="I12" s="28">
        <f>LinhrsIn!I12/SurveyHrsIn!I12</f>
        <v>0.99596774193548387</v>
      </c>
      <c r="J12" s="28">
        <f>LinhrsIn!J12/SurveyHrsIn!J12</f>
        <v>0.99833333333333329</v>
      </c>
      <c r="K12" s="28">
        <f>LinhrsIn!K12/SurveyHrsIn!K12</f>
        <v>0.99623655913978504</v>
      </c>
      <c r="L12" s="28">
        <f>LinhrsIn!L12/SurveyHrsIn!L12</f>
        <v>0.98602150537634414</v>
      </c>
      <c r="M12" s="28">
        <f>LinhrsIn!M12/SurveyHrsIn!M12</f>
        <v>0.98</v>
      </c>
      <c r="N12" s="28">
        <f>LinhrsIn!N12/SurveyHrsIn!N12</f>
        <v>1</v>
      </c>
      <c r="O12" s="28">
        <f>LinhrsIn!O12/SurveyHrsIn!O12</f>
        <v>1</v>
      </c>
      <c r="P12" s="28">
        <f>LinhrsIn!P12/SurveyHrsIn!P12</f>
        <v>0.99825268817204305</v>
      </c>
      <c r="Q12" s="28">
        <f>LinhrsIn!Q12/SurveyHrsIn!Q12</f>
        <v>0.98427419354838708</v>
      </c>
      <c r="R12" s="28">
        <f>LinhrsIn!R12/SurveyHrsIn!R12</f>
        <v>0.96949404761904767</v>
      </c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>
        <f t="shared" ref="AC12:AC75" si="0">AVERAGE(E12:P12)</f>
        <v>0.98069663309026478</v>
      </c>
      <c r="AD12" s="28">
        <f t="shared" ref="AD12:AD75" si="1">AVERAGE(Q12:AB12)</f>
        <v>0.97688412058371732</v>
      </c>
      <c r="AE12" s="28">
        <f t="shared" ref="AE12:AE75" si="2">AVERAGE(E12:G12)</f>
        <v>0.93794184896798916</v>
      </c>
      <c r="AF12" s="28">
        <f t="shared" ref="AF12:AF75" si="3">AVERAGE(H12:J12)</f>
        <v>0.99800776583034645</v>
      </c>
      <c r="AG12" s="28">
        <f t="shared" ref="AG12:AG75" si="4">AVERAGE(K12:M12)</f>
        <v>0.98741935483870968</v>
      </c>
      <c r="AH12" s="28">
        <f t="shared" ref="AH12:AH75" si="5">AVERAGE(N12:P12)</f>
        <v>0.99941756272401427</v>
      </c>
      <c r="AI12" s="28">
        <f t="shared" ref="AI12:AI75" si="6">AVERAGE(Q12:S12)</f>
        <v>0.97688412058371732</v>
      </c>
    </row>
    <row r="13" spans="1:35" x14ac:dyDescent="0.25">
      <c r="A13" s="86" t="s">
        <v>1</v>
      </c>
      <c r="B13" s="86">
        <v>2</v>
      </c>
      <c r="C13" s="86">
        <v>3</v>
      </c>
      <c r="D13" s="28">
        <f>LinhrsIn!D13/SurveyHrsIn!D13</f>
        <v>0.99973118279569884</v>
      </c>
      <c r="E13" s="28">
        <f>LinhrsIn!E13/SurveyHrsIn!E13</f>
        <v>0.99771505376344083</v>
      </c>
      <c r="F13" s="28">
        <f>LinhrsIn!F13/SurveyHrsIn!F13</f>
        <v>0.99971264367816082</v>
      </c>
      <c r="G13" s="28">
        <f>LinhrsIn!G13/SurveyHrsIn!G13</f>
        <v>0.99986559139784947</v>
      </c>
      <c r="H13" s="28">
        <f>LinhrsIn!H13/SurveyHrsIn!H13</f>
        <v>0.99972222222222218</v>
      </c>
      <c r="I13" s="28">
        <f>LinhrsIn!I13/SurveyHrsIn!I13</f>
        <v>0.99663978494623651</v>
      </c>
      <c r="J13" s="28">
        <f>LinhrsIn!J13/SurveyHrsIn!J13</f>
        <v>0.99930555555555556</v>
      </c>
      <c r="K13" s="28">
        <f>LinhrsIn!K13/SurveyHrsIn!K13</f>
        <v>0.8896505376344086</v>
      </c>
      <c r="L13" s="28">
        <f>LinhrsIn!L13/SurveyHrsIn!L13</f>
        <v>0.97016129032258058</v>
      </c>
      <c r="M13" s="28">
        <f>LinhrsIn!M13/SurveyHrsIn!M13</f>
        <v>0.99916666666666665</v>
      </c>
      <c r="N13" s="28">
        <f>LinhrsIn!N13/SurveyHrsIn!N13</f>
        <v>0.99986559139784947</v>
      </c>
      <c r="O13" s="28">
        <f>LinhrsIn!O13/SurveyHrsIn!O13</f>
        <v>1</v>
      </c>
      <c r="P13" s="28">
        <f>LinhrsIn!P13/SurveyHrsIn!P13</f>
        <v>0.99986559139784947</v>
      </c>
      <c r="Q13" s="28">
        <f>LinhrsIn!Q13/SurveyHrsIn!Q13</f>
        <v>0.99932795698924726</v>
      </c>
      <c r="R13" s="28">
        <f>LinhrsIn!R13/SurveyHrsIn!R13</f>
        <v>0.99374999999999991</v>
      </c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>
        <f t="shared" si="0"/>
        <v>0.98763921074856842</v>
      </c>
      <c r="AD13" s="28">
        <f t="shared" si="1"/>
        <v>0.99653897849462358</v>
      </c>
      <c r="AE13" s="28">
        <f t="shared" si="2"/>
        <v>0.99909776294648367</v>
      </c>
      <c r="AF13" s="28">
        <f t="shared" si="3"/>
        <v>0.99855585424133808</v>
      </c>
      <c r="AG13" s="28">
        <f t="shared" si="4"/>
        <v>0.95299283154121861</v>
      </c>
      <c r="AH13" s="28">
        <f t="shared" si="5"/>
        <v>0.99991039426523309</v>
      </c>
      <c r="AI13" s="28">
        <f t="shared" si="6"/>
        <v>0.99653897849462358</v>
      </c>
    </row>
    <row r="14" spans="1:35" x14ac:dyDescent="0.25">
      <c r="A14" s="86" t="s">
        <v>1</v>
      </c>
      <c r="B14" s="86">
        <v>2</v>
      </c>
      <c r="C14" s="86">
        <v>4</v>
      </c>
      <c r="D14" s="28">
        <f>LinhrsIn!D14/SurveyHrsIn!D14</f>
        <v>0.99986559139784947</v>
      </c>
      <c r="E14" s="28">
        <f>LinhrsIn!E14/SurveyHrsIn!E14</f>
        <v>0.99973118279569884</v>
      </c>
      <c r="F14" s="28">
        <f>LinhrsIn!F14/SurveyHrsIn!F14</f>
        <v>0.99770114942528731</v>
      </c>
      <c r="G14" s="28">
        <f>LinhrsIn!G14/SurveyHrsIn!G14</f>
        <v>0.99811827956989252</v>
      </c>
      <c r="H14" s="28">
        <f>LinhrsIn!H14/SurveyHrsIn!H14</f>
        <v>0.99750000000000005</v>
      </c>
      <c r="I14" s="28">
        <f>LinhrsIn!I14/SurveyHrsIn!I14</f>
        <v>0.989247311827957</v>
      </c>
      <c r="J14" s="28">
        <f>LinhrsIn!J14/SurveyHrsIn!J14</f>
        <v>0.81680555555555556</v>
      </c>
      <c r="K14" s="28">
        <f>LinhrsIn!K14/SurveyHrsIn!K14</f>
        <v>0.89516129032258063</v>
      </c>
      <c r="L14" s="28">
        <f>LinhrsIn!L14/SurveyHrsIn!L14</f>
        <v>0.99932795698924726</v>
      </c>
      <c r="M14" s="28">
        <f>LinhrsIn!M14/SurveyHrsIn!M14</f>
        <v>0.99944444444444447</v>
      </c>
      <c r="N14" s="28">
        <f>LinhrsIn!N14/SurveyHrsIn!N14</f>
        <v>1</v>
      </c>
      <c r="O14" s="28">
        <f>LinhrsIn!O14/SurveyHrsIn!O14</f>
        <v>0.79486111111111102</v>
      </c>
      <c r="P14" s="28">
        <f>LinhrsIn!P14/SurveyHrsIn!P14</f>
        <v>0.99986559139784947</v>
      </c>
      <c r="Q14" s="28">
        <f>LinhrsIn!Q14/SurveyHrsIn!Q14</f>
        <v>0.99946236559139789</v>
      </c>
      <c r="R14" s="28">
        <f>LinhrsIn!R14/SurveyHrsIn!R14</f>
        <v>0.9977678571428571</v>
      </c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>
        <f t="shared" si="0"/>
        <v>0.95731365611996866</v>
      </c>
      <c r="AD14" s="28">
        <f t="shared" si="1"/>
        <v>0.99861511136712755</v>
      </c>
      <c r="AE14" s="28">
        <f t="shared" si="2"/>
        <v>0.99851687059695948</v>
      </c>
      <c r="AF14" s="28">
        <f t="shared" si="3"/>
        <v>0.93451762246117076</v>
      </c>
      <c r="AG14" s="28">
        <f t="shared" si="4"/>
        <v>0.96464456391875741</v>
      </c>
      <c r="AH14" s="28">
        <f t="shared" si="5"/>
        <v>0.93157556750298687</v>
      </c>
      <c r="AI14" s="28">
        <f t="shared" si="6"/>
        <v>0.99861511136712755</v>
      </c>
    </row>
    <row r="15" spans="1:35" x14ac:dyDescent="0.25">
      <c r="A15" s="86" t="s">
        <v>1</v>
      </c>
      <c r="B15" s="86">
        <v>2</v>
      </c>
      <c r="C15" s="86">
        <v>5</v>
      </c>
      <c r="D15" s="28">
        <f>LinhrsIn!D15/SurveyHrsIn!D15</f>
        <v>0.99973118279569884</v>
      </c>
      <c r="E15" s="28">
        <f>LinhrsIn!E15/SurveyHrsIn!E15</f>
        <v>0.9990591397849462</v>
      </c>
      <c r="F15" s="28">
        <f>LinhrsIn!F15/SurveyHrsIn!F15</f>
        <v>0.98318965517241375</v>
      </c>
      <c r="G15" s="28">
        <f>LinhrsIn!G15/SurveyHrsIn!G15</f>
        <v>0.99959677419354842</v>
      </c>
      <c r="H15" s="28">
        <f>LinhrsIn!H15/SurveyHrsIn!H15</f>
        <v>0.99972222222222218</v>
      </c>
      <c r="I15" s="28">
        <f>LinhrsIn!I15/SurveyHrsIn!I15</f>
        <v>0.99986559139784947</v>
      </c>
      <c r="J15" s="28">
        <f>LinhrsIn!J15/SurveyHrsIn!J15</f>
        <v>0.99833333333333329</v>
      </c>
      <c r="K15" s="28">
        <f>LinhrsIn!K15/SurveyHrsIn!K15</f>
        <v>0.99596774193548387</v>
      </c>
      <c r="L15" s="28">
        <f>LinhrsIn!L15/SurveyHrsIn!L15</f>
        <v>0.99946236559139789</v>
      </c>
      <c r="M15" s="28">
        <f>LinhrsIn!M15/SurveyHrsIn!M15</f>
        <v>0.99930555555555556</v>
      </c>
      <c r="N15" s="28">
        <f>LinhrsIn!N15/SurveyHrsIn!N15</f>
        <v>1</v>
      </c>
      <c r="O15" s="28">
        <f>LinhrsIn!O15/SurveyHrsIn!O15</f>
        <v>1</v>
      </c>
      <c r="P15" s="28">
        <f>LinhrsIn!P15/SurveyHrsIn!P15</f>
        <v>0.99986559139784947</v>
      </c>
      <c r="Q15" s="28">
        <f>LinhrsIn!Q15/SurveyHrsIn!Q15</f>
        <v>0.99946236559139789</v>
      </c>
      <c r="R15" s="28">
        <f>LinhrsIn!R15/SurveyHrsIn!R15</f>
        <v>0.9933035714285714</v>
      </c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>
        <f t="shared" si="0"/>
        <v>0.99786399754871669</v>
      </c>
      <c r="AD15" s="28">
        <f t="shared" si="1"/>
        <v>0.99638296850998465</v>
      </c>
      <c r="AE15" s="28">
        <f t="shared" si="2"/>
        <v>0.99394852305030279</v>
      </c>
      <c r="AF15" s="28">
        <f t="shared" si="3"/>
        <v>0.99930704898446832</v>
      </c>
      <c r="AG15" s="28">
        <f t="shared" si="4"/>
        <v>0.99824522102747915</v>
      </c>
      <c r="AH15" s="28">
        <f t="shared" si="5"/>
        <v>0.99995519713261649</v>
      </c>
      <c r="AI15" s="28">
        <f t="shared" si="6"/>
        <v>0.99638296850998465</v>
      </c>
    </row>
    <row r="16" spans="1:35" x14ac:dyDescent="0.25">
      <c r="A16" s="86" t="s">
        <v>1</v>
      </c>
      <c r="B16" s="86">
        <v>2</v>
      </c>
      <c r="C16" s="86">
        <v>6</v>
      </c>
      <c r="D16" s="28">
        <f>LinhrsIn!D16/SurveyHrsIn!D16</f>
        <v>0.99973118279569884</v>
      </c>
      <c r="E16" s="28">
        <f>LinhrsIn!E16/SurveyHrsIn!E16</f>
        <v>0.99986559139784947</v>
      </c>
      <c r="F16" s="28">
        <f>LinhrsIn!F16/SurveyHrsIn!F16</f>
        <v>0.99841954022988499</v>
      </c>
      <c r="G16" s="28">
        <f>LinhrsIn!G16/SurveyHrsIn!G16</f>
        <v>1</v>
      </c>
      <c r="H16" s="28">
        <f>LinhrsIn!H16/SurveyHrsIn!H16</f>
        <v>0.99972222222222218</v>
      </c>
      <c r="I16" s="28">
        <f>LinhrsIn!I16/SurveyHrsIn!I16</f>
        <v>0.99986559139784947</v>
      </c>
      <c r="J16" s="28">
        <f>LinhrsIn!J16/SurveyHrsIn!J16</f>
        <v>0.99916666666666665</v>
      </c>
      <c r="K16" s="28">
        <f>LinhrsIn!K16/SurveyHrsIn!K16</f>
        <v>0.99327956989247312</v>
      </c>
      <c r="L16" s="28">
        <f>LinhrsIn!L16/SurveyHrsIn!L16</f>
        <v>0.98172043010752685</v>
      </c>
      <c r="M16" s="28">
        <f>LinhrsIn!M16/SurveyHrsIn!M16</f>
        <v>0.99930555555555556</v>
      </c>
      <c r="N16" s="28">
        <f>LinhrsIn!N16/SurveyHrsIn!N16</f>
        <v>0.99986559139784947</v>
      </c>
      <c r="O16" s="28">
        <f>LinhrsIn!O16/SurveyHrsIn!O16</f>
        <v>1</v>
      </c>
      <c r="P16" s="28">
        <f>LinhrsIn!P16/SurveyHrsIn!P16</f>
        <v>0.99569892473118271</v>
      </c>
      <c r="Q16" s="28">
        <f>LinhrsIn!Q16/SurveyHrsIn!Q16</f>
        <v>0.99932795698924726</v>
      </c>
      <c r="R16" s="28">
        <f>LinhrsIn!R16/SurveyHrsIn!R16</f>
        <v>0.9977678571428571</v>
      </c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>
        <f t="shared" si="0"/>
        <v>0.99724247363325513</v>
      </c>
      <c r="AD16" s="28">
        <f t="shared" si="1"/>
        <v>0.99854790706605212</v>
      </c>
      <c r="AE16" s="28">
        <f t="shared" si="2"/>
        <v>0.99942837720924482</v>
      </c>
      <c r="AF16" s="28">
        <f t="shared" si="3"/>
        <v>0.99958482676224614</v>
      </c>
      <c r="AG16" s="28">
        <f t="shared" si="4"/>
        <v>0.99143518518518514</v>
      </c>
      <c r="AH16" s="28">
        <f t="shared" si="5"/>
        <v>0.9985215053763441</v>
      </c>
      <c r="AI16" s="28">
        <f t="shared" si="6"/>
        <v>0.99854790706605212</v>
      </c>
    </row>
    <row r="17" spans="1:35" x14ac:dyDescent="0.25">
      <c r="A17" s="86" t="s">
        <v>1</v>
      </c>
      <c r="B17" s="86">
        <v>2</v>
      </c>
      <c r="C17" s="86">
        <v>7</v>
      </c>
      <c r="D17" s="28">
        <f>LinhrsIn!D17/SurveyHrsIn!D17</f>
        <v>0.99986559139784947</v>
      </c>
      <c r="E17" s="28">
        <f>LinhrsIn!E17/SurveyHrsIn!E17</f>
        <v>0.99986559139784947</v>
      </c>
      <c r="F17" s="28">
        <f>LinhrsIn!F17/SurveyHrsIn!F17</f>
        <v>0.66106321839080462</v>
      </c>
      <c r="G17" s="28">
        <f>LinhrsIn!G17/SurveyHrsIn!G17</f>
        <v>1</v>
      </c>
      <c r="H17" s="28">
        <f>LinhrsIn!H17/SurveyHrsIn!H17</f>
        <v>0.99972222222222218</v>
      </c>
      <c r="I17" s="28">
        <f>LinhrsIn!I17/SurveyHrsIn!I17</f>
        <v>0.99986559139784947</v>
      </c>
      <c r="J17" s="28">
        <f>LinhrsIn!J17/SurveyHrsIn!J17</f>
        <v>0.99930555555555556</v>
      </c>
      <c r="K17" s="28">
        <f>LinhrsIn!K17/SurveyHrsIn!K17</f>
        <v>0.99126344086021501</v>
      </c>
      <c r="L17" s="28">
        <f>LinhrsIn!L17/SurveyHrsIn!L17</f>
        <v>0.99932795698924726</v>
      </c>
      <c r="M17" s="28">
        <f>LinhrsIn!M17/SurveyHrsIn!M17</f>
        <v>0.99930555555555556</v>
      </c>
      <c r="N17" s="28">
        <f>LinhrsIn!N17/SurveyHrsIn!N17</f>
        <v>0.99986559139784947</v>
      </c>
      <c r="O17" s="28">
        <f>LinhrsIn!O17/SurveyHrsIn!O17</f>
        <v>1</v>
      </c>
      <c r="P17" s="28">
        <f>LinhrsIn!P17/SurveyHrsIn!P17</f>
        <v>0.99986559139784947</v>
      </c>
      <c r="Q17" s="28">
        <f>LinhrsIn!Q17/SurveyHrsIn!Q17</f>
        <v>0.99946236559139789</v>
      </c>
      <c r="R17" s="28">
        <f>LinhrsIn!R17/SurveyHrsIn!R17</f>
        <v>0.99761904761904763</v>
      </c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>
        <f t="shared" si="0"/>
        <v>0.97078752626374987</v>
      </c>
      <c r="AD17" s="28">
        <f t="shared" si="1"/>
        <v>0.99854070660522276</v>
      </c>
      <c r="AE17" s="28">
        <f t="shared" si="2"/>
        <v>0.88697626992955136</v>
      </c>
      <c r="AF17" s="28">
        <f t="shared" si="3"/>
        <v>0.9996311230585424</v>
      </c>
      <c r="AG17" s="28">
        <f t="shared" si="4"/>
        <v>0.99663231780167261</v>
      </c>
      <c r="AH17" s="28">
        <f t="shared" si="5"/>
        <v>0.99991039426523309</v>
      </c>
      <c r="AI17" s="28">
        <f t="shared" si="6"/>
        <v>0.99854070660522276</v>
      </c>
    </row>
    <row r="18" spans="1:35" x14ac:dyDescent="0.25">
      <c r="A18" s="86" t="s">
        <v>1</v>
      </c>
      <c r="B18" s="86">
        <v>2</v>
      </c>
      <c r="C18" s="86">
        <v>8</v>
      </c>
      <c r="D18" s="28">
        <f>LinhrsIn!D18/SurveyHrsIn!D18</f>
        <v>0.99973118279569884</v>
      </c>
      <c r="E18" s="28">
        <f>LinhrsIn!E18/SurveyHrsIn!E18</f>
        <v>0.99932795698924726</v>
      </c>
      <c r="F18" s="28">
        <f>LinhrsIn!F18/SurveyHrsIn!F18</f>
        <v>0.9979885057471265</v>
      </c>
      <c r="G18" s="28">
        <f>LinhrsIn!G18/SurveyHrsIn!G18</f>
        <v>0.99932795698924726</v>
      </c>
      <c r="H18" s="28">
        <f>LinhrsIn!H18/SurveyHrsIn!H18</f>
        <v>0.99972222222222218</v>
      </c>
      <c r="I18" s="28">
        <f>LinhrsIn!I18/SurveyHrsIn!I18</f>
        <v>0.99919354838709673</v>
      </c>
      <c r="J18" s="28">
        <f>LinhrsIn!J18/SurveyHrsIn!J18</f>
        <v>0.99986111111111109</v>
      </c>
      <c r="K18" s="28">
        <f>LinhrsIn!K18/SurveyHrsIn!K18</f>
        <v>0.99220430107526891</v>
      </c>
      <c r="L18" s="28">
        <f>LinhrsIn!L18/SurveyHrsIn!L18</f>
        <v>0.99233870967741933</v>
      </c>
      <c r="M18" s="28">
        <f>LinhrsIn!M18/SurveyHrsIn!M18</f>
        <v>0.99930555555555556</v>
      </c>
      <c r="N18" s="28">
        <f>LinhrsIn!N18/SurveyHrsIn!N18</f>
        <v>0.99045698924731185</v>
      </c>
      <c r="O18" s="28">
        <f>LinhrsIn!O18/SurveyHrsIn!O18</f>
        <v>0.89236111111111116</v>
      </c>
      <c r="P18" s="28">
        <f>LinhrsIn!P18/SurveyHrsIn!P18</f>
        <v>0.99959677419354842</v>
      </c>
      <c r="Q18" s="28">
        <f>LinhrsIn!Q18/SurveyHrsIn!Q18</f>
        <v>0.99946236559139789</v>
      </c>
      <c r="R18" s="28">
        <f>LinhrsIn!R18/SurveyHrsIn!R18</f>
        <v>0.99672619047619038</v>
      </c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>
        <f t="shared" si="0"/>
        <v>0.98847372852552207</v>
      </c>
      <c r="AD18" s="28">
        <f t="shared" si="1"/>
        <v>0.99809427803379414</v>
      </c>
      <c r="AE18" s="28">
        <f t="shared" si="2"/>
        <v>0.99888147324187371</v>
      </c>
      <c r="AF18" s="28">
        <f t="shared" si="3"/>
        <v>0.99959229390680993</v>
      </c>
      <c r="AG18" s="28">
        <f t="shared" si="4"/>
        <v>0.9946161887694146</v>
      </c>
      <c r="AH18" s="28">
        <f t="shared" si="5"/>
        <v>0.96080495818399048</v>
      </c>
      <c r="AI18" s="28">
        <f t="shared" si="6"/>
        <v>0.99809427803379414</v>
      </c>
    </row>
    <row r="19" spans="1:35" x14ac:dyDescent="0.25">
      <c r="A19" s="86" t="s">
        <v>1</v>
      </c>
      <c r="B19" s="86">
        <v>2</v>
      </c>
      <c r="C19" s="86">
        <v>9</v>
      </c>
      <c r="D19" s="28">
        <f>LinhrsIn!D19/SurveyHrsIn!D19</f>
        <v>0.99959677419354842</v>
      </c>
      <c r="E19" s="28">
        <f>LinhrsIn!E19/SurveyHrsIn!E19</f>
        <v>0.99986559139784947</v>
      </c>
      <c r="F19" s="28">
        <f>LinhrsIn!F19/SurveyHrsIn!F19</f>
        <v>0.99841954022988499</v>
      </c>
      <c r="G19" s="28">
        <f>LinhrsIn!G19/SurveyHrsIn!G19</f>
        <v>0.99838709677419346</v>
      </c>
      <c r="H19" s="28">
        <f>LinhrsIn!H19/SurveyHrsIn!H19</f>
        <v>0.99972222222222218</v>
      </c>
      <c r="I19" s="28">
        <f>LinhrsIn!I19/SurveyHrsIn!I19</f>
        <v>0.99986559139784947</v>
      </c>
      <c r="J19" s="28">
        <f>LinhrsIn!J19/SurveyHrsIn!J19</f>
        <v>0.99986111111111109</v>
      </c>
      <c r="K19" s="28">
        <f>LinhrsIn!K19/SurveyHrsIn!K19</f>
        <v>0.99045698924731185</v>
      </c>
      <c r="L19" s="28">
        <f>LinhrsIn!L19/SurveyHrsIn!L19</f>
        <v>0.96693548387096773</v>
      </c>
      <c r="M19" s="28">
        <f>LinhrsIn!M19/SurveyHrsIn!M19</f>
        <v>0.9981944444444445</v>
      </c>
      <c r="N19" s="28">
        <f>LinhrsIn!N19/SurveyHrsIn!N19</f>
        <v>1</v>
      </c>
      <c r="O19" s="28">
        <f>LinhrsIn!O19/SurveyHrsIn!O19</f>
        <v>1</v>
      </c>
      <c r="P19" s="28">
        <f>LinhrsIn!P19/SurveyHrsIn!P19</f>
        <v>1</v>
      </c>
      <c r="Q19" s="28">
        <f>LinhrsIn!Q19/SurveyHrsIn!Q19</f>
        <v>0.99946236559139789</v>
      </c>
      <c r="R19" s="28">
        <f>LinhrsIn!R19/SurveyHrsIn!R19</f>
        <v>0.9977678571428571</v>
      </c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>
        <f t="shared" si="0"/>
        <v>0.99597567255798614</v>
      </c>
      <c r="AD19" s="28">
        <f t="shared" si="1"/>
        <v>0.99861511136712755</v>
      </c>
      <c r="AE19" s="28">
        <f t="shared" si="2"/>
        <v>0.99889074280064261</v>
      </c>
      <c r="AF19" s="28">
        <f t="shared" si="3"/>
        <v>0.99981630824372758</v>
      </c>
      <c r="AG19" s="28">
        <f t="shared" si="4"/>
        <v>0.9851956391875748</v>
      </c>
      <c r="AH19" s="28">
        <f t="shared" si="5"/>
        <v>1</v>
      </c>
      <c r="AI19" s="28">
        <f t="shared" si="6"/>
        <v>0.99861511136712755</v>
      </c>
    </row>
    <row r="20" spans="1:35" x14ac:dyDescent="0.25">
      <c r="A20" s="86" t="s">
        <v>1</v>
      </c>
      <c r="B20" s="86">
        <v>2</v>
      </c>
      <c r="C20" s="86">
        <v>10</v>
      </c>
      <c r="D20" s="28">
        <f>LinhrsIn!D20/SurveyHrsIn!D20</f>
        <v>1</v>
      </c>
      <c r="E20" s="28">
        <f>LinhrsIn!E20/SurveyHrsIn!E20</f>
        <v>0.99986559139784947</v>
      </c>
      <c r="F20" s="28">
        <f>LinhrsIn!F20/SurveyHrsIn!F20</f>
        <v>0.99813218390804603</v>
      </c>
      <c r="G20" s="28">
        <f>LinhrsIn!G20/SurveyHrsIn!G20</f>
        <v>0.99986559139784947</v>
      </c>
      <c r="H20" s="28">
        <f>LinhrsIn!H20/SurveyHrsIn!H20</f>
        <v>0.99972222222222218</v>
      </c>
      <c r="I20" s="28">
        <f>LinhrsIn!I20/SurveyHrsIn!I20</f>
        <v>0.99986559139784947</v>
      </c>
      <c r="J20" s="28">
        <f>LinhrsIn!J20/SurveyHrsIn!J20</f>
        <v>0.99958333333333338</v>
      </c>
      <c r="K20" s="28">
        <f>LinhrsIn!K20/SurveyHrsIn!K20</f>
        <v>0.9961021505376344</v>
      </c>
      <c r="L20" s="28">
        <f>LinhrsIn!L20/SurveyHrsIn!L20</f>
        <v>0.99946236559139789</v>
      </c>
      <c r="M20" s="28">
        <f>LinhrsIn!M20/SurveyHrsIn!M20</f>
        <v>0.99486111111111108</v>
      </c>
      <c r="N20" s="28">
        <f>LinhrsIn!N20/SurveyHrsIn!N20</f>
        <v>0.99986559139784947</v>
      </c>
      <c r="O20" s="28">
        <f>LinhrsIn!O20/SurveyHrsIn!O20</f>
        <v>0.99986111111111109</v>
      </c>
      <c r="P20" s="28">
        <f>LinhrsIn!P20/SurveyHrsIn!P20</f>
        <v>0.99986559139784947</v>
      </c>
      <c r="Q20" s="28">
        <f>LinhrsIn!Q20/SurveyHrsIn!Q20</f>
        <v>0.99946236559139789</v>
      </c>
      <c r="R20" s="28">
        <f>LinhrsIn!R20/SurveyHrsIn!R20</f>
        <v>0.99747023809523805</v>
      </c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>
        <f t="shared" si="0"/>
        <v>0.99892103623367534</v>
      </c>
      <c r="AD20" s="28">
        <f t="shared" si="1"/>
        <v>0.99846630184331797</v>
      </c>
      <c r="AE20" s="28">
        <f t="shared" si="2"/>
        <v>0.99928778890124825</v>
      </c>
      <c r="AF20" s="28">
        <f t="shared" si="3"/>
        <v>0.99972371565113505</v>
      </c>
      <c r="AG20" s="28">
        <f t="shared" si="4"/>
        <v>0.99680854241338113</v>
      </c>
      <c r="AH20" s="28">
        <f t="shared" si="5"/>
        <v>0.99986409796893672</v>
      </c>
      <c r="AI20" s="28">
        <f t="shared" si="6"/>
        <v>0.99846630184331797</v>
      </c>
    </row>
    <row r="21" spans="1:35" x14ac:dyDescent="0.25">
      <c r="A21" s="86" t="s">
        <v>1</v>
      </c>
      <c r="B21" s="86">
        <v>2</v>
      </c>
      <c r="C21" s="86">
        <v>11</v>
      </c>
      <c r="D21" s="28">
        <f>LinhrsIn!D21/SurveyHrsIn!D21</f>
        <v>0.99986559139784947</v>
      </c>
      <c r="E21" s="28">
        <f>LinhrsIn!E21/SurveyHrsIn!E21</f>
        <v>0.99986559139784947</v>
      </c>
      <c r="F21" s="28">
        <f>LinhrsIn!F21/SurveyHrsIn!F21</f>
        <v>0.99597701149425288</v>
      </c>
      <c r="G21" s="28">
        <f>LinhrsIn!G21/SurveyHrsIn!G21</f>
        <v>0.99744623655913978</v>
      </c>
      <c r="H21" s="28">
        <f>LinhrsIn!H21/SurveyHrsIn!H21</f>
        <v>0.99541666666666673</v>
      </c>
      <c r="I21" s="28">
        <f>LinhrsIn!I21/SurveyHrsIn!I21</f>
        <v>0.99986559139784947</v>
      </c>
      <c r="J21" s="28">
        <f>LinhrsIn!J21/SurveyHrsIn!J21</f>
        <v>0.99972222222222218</v>
      </c>
      <c r="K21" s="28">
        <f>LinhrsIn!K21/SurveyHrsIn!K21</f>
        <v>0.99637096774193545</v>
      </c>
      <c r="L21" s="28">
        <f>LinhrsIn!L21/SurveyHrsIn!L21</f>
        <v>0.99946236559139789</v>
      </c>
      <c r="M21" s="28">
        <f>LinhrsIn!M21/SurveyHrsIn!M21</f>
        <v>0.99944444444444447</v>
      </c>
      <c r="N21" s="28">
        <f>LinhrsIn!N21/SurveyHrsIn!N21</f>
        <v>0.99327956989247312</v>
      </c>
      <c r="O21" s="28">
        <f>LinhrsIn!O21/SurveyHrsIn!O21</f>
        <v>0.99986111111111109</v>
      </c>
      <c r="P21" s="28">
        <f>LinhrsIn!P21/SurveyHrsIn!P21</f>
        <v>0.99717741935483872</v>
      </c>
      <c r="Q21" s="28">
        <f>LinhrsIn!Q21/SurveyHrsIn!Q21</f>
        <v>0.99946236559139789</v>
      </c>
      <c r="R21" s="28">
        <f>LinhrsIn!R21/SurveyHrsIn!R21</f>
        <v>0.9977678571428571</v>
      </c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>
        <f t="shared" si="0"/>
        <v>0.99782409982284859</v>
      </c>
      <c r="AD21" s="28">
        <f t="shared" si="1"/>
        <v>0.99861511136712755</v>
      </c>
      <c r="AE21" s="28">
        <f t="shared" si="2"/>
        <v>0.9977629464837473</v>
      </c>
      <c r="AF21" s="28">
        <f t="shared" si="3"/>
        <v>0.99833482676224605</v>
      </c>
      <c r="AG21" s="28">
        <f t="shared" si="4"/>
        <v>0.99842592592592594</v>
      </c>
      <c r="AH21" s="28">
        <f t="shared" si="5"/>
        <v>0.99677270011947428</v>
      </c>
      <c r="AI21" s="28">
        <f t="shared" si="6"/>
        <v>0.99861511136712755</v>
      </c>
    </row>
    <row r="22" spans="1:35" x14ac:dyDescent="0.25">
      <c r="A22" s="86" t="s">
        <v>1</v>
      </c>
      <c r="B22" s="86">
        <v>2</v>
      </c>
      <c r="C22" s="86">
        <v>12</v>
      </c>
      <c r="D22" s="28">
        <f>LinhrsIn!D22/SurveyHrsIn!D22</f>
        <v>0.9990591397849462</v>
      </c>
      <c r="E22" s="28">
        <f>LinhrsIn!E22/SurveyHrsIn!E22</f>
        <v>0.99959677419354842</v>
      </c>
      <c r="F22" s="28">
        <f>LinhrsIn!F22/SurveyHrsIn!F22</f>
        <v>0.99841954022988499</v>
      </c>
      <c r="G22" s="28">
        <f>LinhrsIn!G22/SurveyHrsIn!G22</f>
        <v>0.99946236559139789</v>
      </c>
      <c r="H22" s="28">
        <f>LinhrsIn!H22/SurveyHrsIn!H22</f>
        <v>0.94277777777777771</v>
      </c>
      <c r="I22" s="28">
        <f>LinhrsIn!I22/SurveyHrsIn!I22</f>
        <v>0.99892473118279579</v>
      </c>
      <c r="J22" s="28">
        <f>LinhrsIn!J22/SurveyHrsIn!J22</f>
        <v>0.99958333333333338</v>
      </c>
      <c r="K22" s="28">
        <f>LinhrsIn!K22/SurveyHrsIn!K22</f>
        <v>0.99623655913978504</v>
      </c>
      <c r="L22" s="28">
        <f>LinhrsIn!L22/SurveyHrsIn!L22</f>
        <v>0.95483870967741935</v>
      </c>
      <c r="M22" s="28">
        <f>LinhrsIn!M22/SurveyHrsIn!M22</f>
        <v>0.99930555555555556</v>
      </c>
      <c r="N22" s="28">
        <f>LinhrsIn!N22/SurveyHrsIn!N22</f>
        <v>1</v>
      </c>
      <c r="O22" s="28">
        <f>LinhrsIn!O22/SurveyHrsIn!O22</f>
        <v>1</v>
      </c>
      <c r="P22" s="28">
        <f>LinhrsIn!P22/SurveyHrsIn!P22</f>
        <v>0.99986559139784947</v>
      </c>
      <c r="Q22" s="28">
        <f>LinhrsIn!Q22/SurveyHrsIn!Q22</f>
        <v>0.99932795698924726</v>
      </c>
      <c r="R22" s="28">
        <f>LinhrsIn!R22/SurveyHrsIn!R22</f>
        <v>0.99761904761904763</v>
      </c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>
        <f t="shared" si="0"/>
        <v>0.99075091150661232</v>
      </c>
      <c r="AD22" s="28">
        <f t="shared" si="1"/>
        <v>0.99847350230414744</v>
      </c>
      <c r="AE22" s="28">
        <f t="shared" si="2"/>
        <v>0.99915956000494377</v>
      </c>
      <c r="AF22" s="28">
        <f t="shared" si="3"/>
        <v>0.98042861409796889</v>
      </c>
      <c r="AG22" s="28">
        <f t="shared" si="4"/>
        <v>0.98346027479091991</v>
      </c>
      <c r="AH22" s="28">
        <f t="shared" si="5"/>
        <v>0.99995519713261649</v>
      </c>
      <c r="AI22" s="28">
        <f t="shared" si="6"/>
        <v>0.99847350230414744</v>
      </c>
    </row>
    <row r="23" spans="1:35" x14ac:dyDescent="0.25">
      <c r="A23" s="86" t="s">
        <v>1</v>
      </c>
      <c r="B23" s="86">
        <v>2</v>
      </c>
      <c r="C23" s="86">
        <v>13</v>
      </c>
      <c r="D23" s="28">
        <f>LinhrsIn!D23/SurveyHrsIn!D23</f>
        <v>0.99959677419354842</v>
      </c>
      <c r="E23" s="28">
        <f>LinhrsIn!E23/SurveyHrsIn!E23</f>
        <v>1</v>
      </c>
      <c r="F23" s="28">
        <f>LinhrsIn!F23/SurveyHrsIn!F23</f>
        <v>0.99698275862068964</v>
      </c>
      <c r="G23" s="28">
        <f>LinhrsIn!G23/SurveyHrsIn!G23</f>
        <v>0.99959677419354842</v>
      </c>
      <c r="H23" s="28">
        <f>LinhrsIn!H23/SurveyHrsIn!H23</f>
        <v>0.99972222222222218</v>
      </c>
      <c r="I23" s="28">
        <f>LinhrsIn!I23/SurveyHrsIn!I23</f>
        <v>0.99798387096774188</v>
      </c>
      <c r="J23" s="28">
        <f>LinhrsIn!J23/SurveyHrsIn!J23</f>
        <v>0.99986111111111109</v>
      </c>
      <c r="K23" s="28">
        <f>LinhrsIn!K23/SurveyHrsIn!K23</f>
        <v>0.99623655913978504</v>
      </c>
      <c r="L23" s="28">
        <f>LinhrsIn!L23/SurveyHrsIn!L23</f>
        <v>0.99583333333333335</v>
      </c>
      <c r="M23" s="28">
        <f>LinhrsIn!M23/SurveyHrsIn!M23</f>
        <v>0.99541666666666673</v>
      </c>
      <c r="N23" s="28">
        <f>LinhrsIn!N23/SurveyHrsIn!N23</f>
        <v>0.99986559139784947</v>
      </c>
      <c r="O23" s="28">
        <f>LinhrsIn!O23/SurveyHrsIn!O23</f>
        <v>1</v>
      </c>
      <c r="P23" s="28">
        <f>LinhrsIn!P23/SurveyHrsIn!P23</f>
        <v>0.99986559139784947</v>
      </c>
      <c r="Q23" s="28">
        <f>LinhrsIn!Q23/SurveyHrsIn!Q23</f>
        <v>0.99946236559139789</v>
      </c>
      <c r="R23" s="28">
        <f>LinhrsIn!R23/SurveyHrsIn!R23</f>
        <v>0.9977678571428571</v>
      </c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>
        <f t="shared" si="0"/>
        <v>0.99844703992089989</v>
      </c>
      <c r="AD23" s="28">
        <f t="shared" si="1"/>
        <v>0.99861511136712755</v>
      </c>
      <c r="AE23" s="28">
        <f t="shared" si="2"/>
        <v>0.99885984427141272</v>
      </c>
      <c r="AF23" s="28">
        <f t="shared" si="3"/>
        <v>0.99918906810035846</v>
      </c>
      <c r="AG23" s="28">
        <f t="shared" si="4"/>
        <v>0.99582885304659507</v>
      </c>
      <c r="AH23" s="28">
        <f t="shared" si="5"/>
        <v>0.99991039426523309</v>
      </c>
      <c r="AI23" s="28">
        <f t="shared" si="6"/>
        <v>0.99861511136712755</v>
      </c>
    </row>
    <row r="24" spans="1:35" x14ac:dyDescent="0.25">
      <c r="A24" s="86" t="s">
        <v>1</v>
      </c>
      <c r="B24" s="86">
        <v>2</v>
      </c>
      <c r="C24" s="86">
        <v>14</v>
      </c>
      <c r="D24" s="28">
        <f>LinhrsIn!D24/SurveyHrsIn!D24</f>
        <v>0.99959677419354842</v>
      </c>
      <c r="E24" s="28">
        <f>LinhrsIn!E24/SurveyHrsIn!E24</f>
        <v>0.99973118279569884</v>
      </c>
      <c r="F24" s="28">
        <f>LinhrsIn!F24/SurveyHrsIn!F24</f>
        <v>1</v>
      </c>
      <c r="G24" s="28">
        <f>LinhrsIn!G24/SurveyHrsIn!G24</f>
        <v>0.99986559139784947</v>
      </c>
      <c r="H24" s="28">
        <f>LinhrsIn!H24/SurveyHrsIn!H24</f>
        <v>0.99958333333333338</v>
      </c>
      <c r="I24" s="28">
        <f>LinhrsIn!I24/SurveyHrsIn!I24</f>
        <v>1</v>
      </c>
      <c r="J24" s="28">
        <f>LinhrsIn!J24/SurveyHrsIn!J24</f>
        <v>0.99527777777777782</v>
      </c>
      <c r="K24" s="28">
        <f>LinhrsIn!K24/SurveyHrsIn!K24</f>
        <v>0.9961021505376344</v>
      </c>
      <c r="L24" s="28">
        <f>LinhrsIn!L24/SurveyHrsIn!L24</f>
        <v>0.99946236559139789</v>
      </c>
      <c r="M24" s="28">
        <f>LinhrsIn!M24/SurveyHrsIn!M24</f>
        <v>0.99958333333333338</v>
      </c>
      <c r="N24" s="28">
        <f>LinhrsIn!N24/SurveyHrsIn!N24</f>
        <v>1</v>
      </c>
      <c r="O24" s="28">
        <f>LinhrsIn!O24/SurveyHrsIn!O24</f>
        <v>1</v>
      </c>
      <c r="P24" s="28">
        <f>LinhrsIn!P24/SurveyHrsIn!P24</f>
        <v>0.99986559139784947</v>
      </c>
      <c r="Q24" s="28">
        <f>LinhrsIn!Q24/SurveyHrsIn!Q24</f>
        <v>0.99959677419354842</v>
      </c>
      <c r="R24" s="28">
        <f>LinhrsIn!R24/SurveyHrsIn!R24</f>
        <v>0.99062500000000009</v>
      </c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>
        <f t="shared" si="0"/>
        <v>0.99912261051373952</v>
      </c>
      <c r="AD24" s="28">
        <f t="shared" si="1"/>
        <v>0.9951108870967742</v>
      </c>
      <c r="AE24" s="28">
        <f t="shared" si="2"/>
        <v>0.99986559139784947</v>
      </c>
      <c r="AF24" s="28">
        <f t="shared" si="3"/>
        <v>0.99828703703703703</v>
      </c>
      <c r="AG24" s="28">
        <f t="shared" si="4"/>
        <v>0.99838261648745519</v>
      </c>
      <c r="AH24" s="28">
        <f t="shared" si="5"/>
        <v>0.99995519713261649</v>
      </c>
      <c r="AI24" s="28">
        <f t="shared" si="6"/>
        <v>0.9951108870967742</v>
      </c>
    </row>
    <row r="25" spans="1:35" x14ac:dyDescent="0.25">
      <c r="A25" s="86" t="s">
        <v>1</v>
      </c>
      <c r="B25" s="86">
        <v>2</v>
      </c>
      <c r="C25" s="86">
        <v>15</v>
      </c>
      <c r="D25" s="28">
        <f>LinhrsIn!D25/SurveyHrsIn!D25</f>
        <v>1</v>
      </c>
      <c r="E25" s="28">
        <f>LinhrsIn!E25/SurveyHrsIn!E25</f>
        <v>0.99825268817204305</v>
      </c>
      <c r="F25" s="28">
        <f>LinhrsIn!F25/SurveyHrsIn!F25</f>
        <v>0.99712643678160917</v>
      </c>
      <c r="G25" s="28">
        <f>LinhrsIn!G25/SurveyHrsIn!G25</f>
        <v>0.99986559139784947</v>
      </c>
      <c r="H25" s="28">
        <f>LinhrsIn!H25/SurveyHrsIn!H25</f>
        <v>0.99972222222222218</v>
      </c>
      <c r="I25" s="28">
        <f>LinhrsIn!I25/SurveyHrsIn!I25</f>
        <v>0.99569892473118271</v>
      </c>
      <c r="J25" s="28">
        <f>LinhrsIn!J25/SurveyHrsIn!J25</f>
        <v>0.99986111111111109</v>
      </c>
      <c r="K25" s="28">
        <f>LinhrsIn!K25/SurveyHrsIn!K25</f>
        <v>0.99623655913978504</v>
      </c>
      <c r="L25" s="28">
        <f>LinhrsIn!L25/SurveyHrsIn!L25</f>
        <v>0.99543010752688177</v>
      </c>
      <c r="M25" s="28">
        <f>LinhrsIn!M25/SurveyHrsIn!M25</f>
        <v>0.99930555555555556</v>
      </c>
      <c r="N25" s="28">
        <f>LinhrsIn!N25/SurveyHrsIn!N25</f>
        <v>0.99986559139784947</v>
      </c>
      <c r="O25" s="28">
        <f>LinhrsIn!O25/SurveyHrsIn!O25</f>
        <v>0.99986111111111109</v>
      </c>
      <c r="P25" s="28">
        <f>LinhrsIn!P25/SurveyHrsIn!P25</f>
        <v>0.99946236559139789</v>
      </c>
      <c r="Q25" s="28">
        <f>LinhrsIn!Q25/SurveyHrsIn!Q25</f>
        <v>0.99959677419354842</v>
      </c>
      <c r="R25" s="28">
        <f>LinhrsIn!R25/SurveyHrsIn!R25</f>
        <v>0.99732142857142869</v>
      </c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>
        <f t="shared" si="0"/>
        <v>0.99839068872821646</v>
      </c>
      <c r="AD25" s="28">
        <f t="shared" si="1"/>
        <v>0.99845910138248861</v>
      </c>
      <c r="AE25" s="28">
        <f t="shared" si="2"/>
        <v>0.9984149054505006</v>
      </c>
      <c r="AF25" s="28">
        <f t="shared" si="3"/>
        <v>0.9984274193548387</v>
      </c>
      <c r="AG25" s="28">
        <f t="shared" si="4"/>
        <v>0.99699074074074068</v>
      </c>
      <c r="AH25" s="28">
        <f t="shared" si="5"/>
        <v>0.99972968936678619</v>
      </c>
      <c r="AI25" s="28">
        <f t="shared" si="6"/>
        <v>0.99845910138248861</v>
      </c>
    </row>
    <row r="26" spans="1:35" x14ac:dyDescent="0.25">
      <c r="A26" s="86" t="s">
        <v>1</v>
      </c>
      <c r="B26" s="86">
        <v>2</v>
      </c>
      <c r="C26" s="86">
        <v>16</v>
      </c>
      <c r="D26" s="28">
        <f>LinhrsIn!D26/SurveyHrsIn!D26</f>
        <v>0.99973118279569884</v>
      </c>
      <c r="E26" s="28">
        <f>LinhrsIn!E26/SurveyHrsIn!E26</f>
        <v>0.99220430107526891</v>
      </c>
      <c r="F26" s="28">
        <f>LinhrsIn!F26/SurveyHrsIn!F26</f>
        <v>0.99956896551724139</v>
      </c>
      <c r="G26" s="28">
        <f>LinhrsIn!G26/SurveyHrsIn!G26</f>
        <v>0.99986559139784947</v>
      </c>
      <c r="H26" s="28">
        <f>LinhrsIn!H26/SurveyHrsIn!H26</f>
        <v>0.99972222222222218</v>
      </c>
      <c r="I26" s="28">
        <f>LinhrsIn!I26/SurveyHrsIn!I26</f>
        <v>0.99973118279569884</v>
      </c>
      <c r="J26" s="28">
        <f>LinhrsIn!J26/SurveyHrsIn!J26</f>
        <v>0.99958333333333338</v>
      </c>
      <c r="K26" s="28">
        <f>LinhrsIn!K26/SurveyHrsIn!K26</f>
        <v>0.9961021505376344</v>
      </c>
      <c r="L26" s="28">
        <f>LinhrsIn!L26/SurveyHrsIn!L26</f>
        <v>0.99946236559139789</v>
      </c>
      <c r="M26" s="28">
        <f>LinhrsIn!M26/SurveyHrsIn!M26</f>
        <v>0.99944444444444447</v>
      </c>
      <c r="N26" s="28">
        <f>LinhrsIn!N26/SurveyHrsIn!N26</f>
        <v>1</v>
      </c>
      <c r="O26" s="28">
        <f>LinhrsIn!O26/SurveyHrsIn!O26</f>
        <v>0.99305555555555558</v>
      </c>
      <c r="P26" s="28">
        <f>LinhrsIn!P26/SurveyHrsIn!P26</f>
        <v>0.99986559139784947</v>
      </c>
      <c r="Q26" s="28">
        <f>LinhrsIn!Q26/SurveyHrsIn!Q26</f>
        <v>0.99879032258064515</v>
      </c>
      <c r="R26" s="28">
        <f>LinhrsIn!R26/SurveyHrsIn!R26</f>
        <v>0.99732142857142869</v>
      </c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>
        <f t="shared" si="0"/>
        <v>0.99821714198904132</v>
      </c>
      <c r="AD26" s="28">
        <f t="shared" si="1"/>
        <v>0.99805587557603692</v>
      </c>
      <c r="AE26" s="28">
        <f t="shared" si="2"/>
        <v>0.99721295266345322</v>
      </c>
      <c r="AF26" s="28">
        <f t="shared" si="3"/>
        <v>0.99967891278375143</v>
      </c>
      <c r="AG26" s="28">
        <f t="shared" si="4"/>
        <v>0.99833632019115892</v>
      </c>
      <c r="AH26" s="28">
        <f t="shared" si="5"/>
        <v>0.99764038231780161</v>
      </c>
      <c r="AI26" s="28">
        <f t="shared" si="6"/>
        <v>0.99805587557603692</v>
      </c>
    </row>
    <row r="27" spans="1:35" x14ac:dyDescent="0.25">
      <c r="A27" s="86" t="s">
        <v>1</v>
      </c>
      <c r="B27" s="86">
        <v>2</v>
      </c>
      <c r="C27" s="86">
        <v>17</v>
      </c>
      <c r="D27" s="28">
        <f>LinhrsIn!D27/SurveyHrsIn!D27</f>
        <v>1</v>
      </c>
      <c r="E27" s="28">
        <f>LinhrsIn!E27/SurveyHrsIn!E27</f>
        <v>0.99220430107526891</v>
      </c>
      <c r="F27" s="28">
        <f>LinhrsIn!F27/SurveyHrsIn!F27</f>
        <v>0.99985632183908046</v>
      </c>
      <c r="G27" s="28">
        <f>LinhrsIn!G27/SurveyHrsIn!G27</f>
        <v>0.99986559139784947</v>
      </c>
      <c r="H27" s="28">
        <f>LinhrsIn!H27/SurveyHrsIn!H27</f>
        <v>0.99972222222222218</v>
      </c>
      <c r="I27" s="28">
        <f>LinhrsIn!I27/SurveyHrsIn!I27</f>
        <v>0.99986559139784947</v>
      </c>
      <c r="J27" s="28">
        <f>LinhrsIn!J27/SurveyHrsIn!J27</f>
        <v>0.99513888888888891</v>
      </c>
      <c r="K27" s="28">
        <f>LinhrsIn!K27/SurveyHrsIn!K27</f>
        <v>0.9961021505376344</v>
      </c>
      <c r="L27" s="28">
        <f>LinhrsIn!L27/SurveyHrsIn!L27</f>
        <v>0.99946236559139789</v>
      </c>
      <c r="M27" s="28">
        <f>LinhrsIn!M27/SurveyHrsIn!M27</f>
        <v>0.99916666666666665</v>
      </c>
      <c r="N27" s="28">
        <f>LinhrsIn!N27/SurveyHrsIn!N27</f>
        <v>1</v>
      </c>
      <c r="O27" s="28">
        <f>LinhrsIn!O27/SurveyHrsIn!O27</f>
        <v>1</v>
      </c>
      <c r="P27" s="28">
        <f>LinhrsIn!P27/SurveyHrsIn!P27</f>
        <v>0.99986559139784947</v>
      </c>
      <c r="Q27" s="28">
        <f>LinhrsIn!Q27/SurveyHrsIn!Q27</f>
        <v>0.99959677419354842</v>
      </c>
      <c r="R27" s="28">
        <f>LinhrsIn!R27/SurveyHrsIn!R27</f>
        <v>0.99627976190476186</v>
      </c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>
        <f t="shared" si="0"/>
        <v>0.99843747425122575</v>
      </c>
      <c r="AD27" s="28">
        <f t="shared" si="1"/>
        <v>0.99793826804915509</v>
      </c>
      <c r="AE27" s="28">
        <f t="shared" si="2"/>
        <v>0.99730873810406628</v>
      </c>
      <c r="AF27" s="28">
        <f t="shared" si="3"/>
        <v>0.99824223416965363</v>
      </c>
      <c r="AG27" s="28">
        <f t="shared" si="4"/>
        <v>0.99824372759856628</v>
      </c>
      <c r="AH27" s="28">
        <f t="shared" si="5"/>
        <v>0.99995519713261649</v>
      </c>
      <c r="AI27" s="28">
        <f t="shared" si="6"/>
        <v>0.99793826804915509</v>
      </c>
    </row>
    <row r="28" spans="1:35" x14ac:dyDescent="0.25">
      <c r="A28" s="86" t="s">
        <v>1</v>
      </c>
      <c r="B28" s="86">
        <v>2</v>
      </c>
      <c r="C28" s="86">
        <v>18</v>
      </c>
      <c r="D28" s="28">
        <f>LinhrsIn!D28/SurveyHrsIn!D28</f>
        <v>0.99973118279569884</v>
      </c>
      <c r="E28" s="28">
        <f>LinhrsIn!E28/SurveyHrsIn!E28</f>
        <v>0.99986559139784947</v>
      </c>
      <c r="F28" s="28">
        <f>LinhrsIn!F28/SurveyHrsIn!F28</f>
        <v>0.99928160919540232</v>
      </c>
      <c r="G28" s="28">
        <f>LinhrsIn!G28/SurveyHrsIn!G28</f>
        <v>0.99986559139784947</v>
      </c>
      <c r="H28" s="28">
        <f>LinhrsIn!H28/SurveyHrsIn!H28</f>
        <v>0.99972222222222218</v>
      </c>
      <c r="I28" s="28">
        <f>LinhrsIn!I28/SurveyHrsIn!I28</f>
        <v>0.99986559139784947</v>
      </c>
      <c r="J28" s="28">
        <f>LinhrsIn!J28/SurveyHrsIn!J28</f>
        <v>0.99680555555555561</v>
      </c>
      <c r="K28" s="28">
        <f>LinhrsIn!K28/SurveyHrsIn!K28</f>
        <v>0.99623655913978504</v>
      </c>
      <c r="L28" s="28">
        <f>LinhrsIn!L28/SurveyHrsIn!L28</f>
        <v>0.9990591397849462</v>
      </c>
      <c r="M28" s="28">
        <f>LinhrsIn!M28/SurveyHrsIn!M28</f>
        <v>0.99944444444444447</v>
      </c>
      <c r="N28" s="28">
        <f>LinhrsIn!N28/SurveyHrsIn!N28</f>
        <v>0.99986559139784947</v>
      </c>
      <c r="O28" s="28">
        <f>LinhrsIn!O28/SurveyHrsIn!O28</f>
        <v>0.99972222222222218</v>
      </c>
      <c r="P28" s="28">
        <f>LinhrsIn!P28/SurveyHrsIn!P28</f>
        <v>1</v>
      </c>
      <c r="Q28" s="28">
        <f>LinhrsIn!Q28/SurveyHrsIn!Q28</f>
        <v>0.99959677419354842</v>
      </c>
      <c r="R28" s="28">
        <f>LinhrsIn!R28/SurveyHrsIn!R28</f>
        <v>0.99732142857142869</v>
      </c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>
        <f t="shared" si="0"/>
        <v>0.9991445098463313</v>
      </c>
      <c r="AD28" s="28">
        <f t="shared" si="1"/>
        <v>0.99845910138248861</v>
      </c>
      <c r="AE28" s="28">
        <f t="shared" si="2"/>
        <v>0.99967093066370039</v>
      </c>
      <c r="AF28" s="28">
        <f t="shared" si="3"/>
        <v>0.99879778972520905</v>
      </c>
      <c r="AG28" s="28">
        <f t="shared" si="4"/>
        <v>0.9982467144563919</v>
      </c>
      <c r="AH28" s="28">
        <f t="shared" si="5"/>
        <v>0.99986260454002396</v>
      </c>
      <c r="AI28" s="28">
        <f t="shared" si="6"/>
        <v>0.99845910138248861</v>
      </c>
    </row>
    <row r="29" spans="1:35" x14ac:dyDescent="0.25">
      <c r="A29" s="86" t="s">
        <v>1</v>
      </c>
      <c r="B29" s="86">
        <v>2</v>
      </c>
      <c r="C29" s="86">
        <v>19</v>
      </c>
      <c r="D29" s="28">
        <f>LinhrsIn!D29/SurveyHrsIn!D29</f>
        <v>1</v>
      </c>
      <c r="E29" s="28">
        <f>LinhrsIn!E29/SurveyHrsIn!E29</f>
        <v>1</v>
      </c>
      <c r="F29" s="28">
        <f>LinhrsIn!F29/SurveyHrsIn!F29</f>
        <v>0.99698275862068964</v>
      </c>
      <c r="G29" s="28">
        <f>LinhrsIn!G29/SurveyHrsIn!G29</f>
        <v>1</v>
      </c>
      <c r="H29" s="28">
        <f>LinhrsIn!H29/SurveyHrsIn!H29</f>
        <v>0.99972222222222218</v>
      </c>
      <c r="I29" s="28">
        <f>LinhrsIn!I29/SurveyHrsIn!I29</f>
        <v>0.99986559139784947</v>
      </c>
      <c r="J29" s="28">
        <f>LinhrsIn!J29/SurveyHrsIn!J29</f>
        <v>0.99986111111111109</v>
      </c>
      <c r="K29" s="28">
        <f>LinhrsIn!K29/SurveyHrsIn!K29</f>
        <v>0.99623655913978504</v>
      </c>
      <c r="L29" s="28">
        <f>LinhrsIn!L29/SurveyHrsIn!L29</f>
        <v>0.99946236559139789</v>
      </c>
      <c r="M29" s="28">
        <f>LinhrsIn!M29/SurveyHrsIn!M29</f>
        <v>0.99958333333333338</v>
      </c>
      <c r="N29" s="28">
        <f>LinhrsIn!N29/SurveyHrsIn!N29</f>
        <v>1</v>
      </c>
      <c r="O29" s="28">
        <f>LinhrsIn!O29/SurveyHrsIn!O29</f>
        <v>1</v>
      </c>
      <c r="P29" s="28">
        <f>LinhrsIn!P29/SurveyHrsIn!P29</f>
        <v>0.99798387096774188</v>
      </c>
      <c r="Q29" s="28">
        <f>LinhrsIn!Q29/SurveyHrsIn!Q29</f>
        <v>0.99959677419354842</v>
      </c>
      <c r="R29" s="28">
        <f>LinhrsIn!R29/SurveyHrsIn!R29</f>
        <v>0.99761904761904763</v>
      </c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>
        <f t="shared" si="0"/>
        <v>0.99914148436534422</v>
      </c>
      <c r="AD29" s="28">
        <f t="shared" si="1"/>
        <v>0.99860791090629797</v>
      </c>
      <c r="AE29" s="28">
        <f t="shared" si="2"/>
        <v>0.99899425287356325</v>
      </c>
      <c r="AF29" s="28">
        <f t="shared" si="3"/>
        <v>0.99981630824372758</v>
      </c>
      <c r="AG29" s="28">
        <f t="shared" si="4"/>
        <v>0.99842741935483881</v>
      </c>
      <c r="AH29" s="28">
        <f t="shared" si="5"/>
        <v>0.99932795698924737</v>
      </c>
      <c r="AI29" s="28">
        <f t="shared" si="6"/>
        <v>0.99860791090629797</v>
      </c>
    </row>
    <row r="30" spans="1:35" x14ac:dyDescent="0.25">
      <c r="A30" s="86" t="s">
        <v>1</v>
      </c>
      <c r="B30" s="86">
        <v>2</v>
      </c>
      <c r="C30" s="86">
        <v>20</v>
      </c>
      <c r="D30" s="28">
        <f>LinhrsIn!D30/SurveyHrsIn!D30</f>
        <v>0.99865591397849462</v>
      </c>
      <c r="E30" s="28">
        <f>LinhrsIn!E30/SurveyHrsIn!E30</f>
        <v>0.9955645161290323</v>
      </c>
      <c r="F30" s="28">
        <f>LinhrsIn!F30/SurveyHrsIn!F30</f>
        <v>0.99770114942528731</v>
      </c>
      <c r="G30" s="28">
        <f>LinhrsIn!G30/SurveyHrsIn!G30</f>
        <v>1</v>
      </c>
      <c r="H30" s="28">
        <f>LinhrsIn!H30/SurveyHrsIn!H30</f>
        <v>0.99972222222222218</v>
      </c>
      <c r="I30" s="28">
        <f>LinhrsIn!I30/SurveyHrsIn!I30</f>
        <v>1</v>
      </c>
      <c r="J30" s="28">
        <f>LinhrsIn!J30/SurveyHrsIn!J30</f>
        <v>0.99805555555555558</v>
      </c>
      <c r="K30" s="28">
        <f>LinhrsIn!K30/SurveyHrsIn!K30</f>
        <v>0.99596774193548387</v>
      </c>
      <c r="L30" s="28">
        <f>LinhrsIn!L30/SurveyHrsIn!L30</f>
        <v>0.99946236559139789</v>
      </c>
      <c r="M30" s="28">
        <f>LinhrsIn!M30/SurveyHrsIn!M30</f>
        <v>0.99944444444444447</v>
      </c>
      <c r="N30" s="28">
        <f>LinhrsIn!N30/SurveyHrsIn!N30</f>
        <v>0.99973118279569884</v>
      </c>
      <c r="O30" s="28">
        <f>LinhrsIn!O30/SurveyHrsIn!O30</f>
        <v>0.99958333333333338</v>
      </c>
      <c r="P30" s="28">
        <f>LinhrsIn!P30/SurveyHrsIn!P30</f>
        <v>1</v>
      </c>
      <c r="Q30" s="28">
        <f>LinhrsIn!Q30/SurveyHrsIn!Q30</f>
        <v>0.99946236559139789</v>
      </c>
      <c r="R30" s="28">
        <f>LinhrsIn!R30/SurveyHrsIn!R30</f>
        <v>0.98809523809523814</v>
      </c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>
        <f t="shared" si="0"/>
        <v>0.99876937595270465</v>
      </c>
      <c r="AD30" s="28">
        <f t="shared" si="1"/>
        <v>0.99377880184331802</v>
      </c>
      <c r="AE30" s="28">
        <f t="shared" si="2"/>
        <v>0.99775522185143994</v>
      </c>
      <c r="AF30" s="28">
        <f t="shared" si="3"/>
        <v>0.99925925925925929</v>
      </c>
      <c r="AG30" s="28">
        <f t="shared" si="4"/>
        <v>0.99829151732377541</v>
      </c>
      <c r="AH30" s="28">
        <f t="shared" si="5"/>
        <v>0.99977150537634396</v>
      </c>
      <c r="AI30" s="28">
        <f t="shared" si="6"/>
        <v>0.99377880184331802</v>
      </c>
    </row>
    <row r="31" spans="1:35" x14ac:dyDescent="0.25">
      <c r="A31" s="86" t="s">
        <v>1</v>
      </c>
      <c r="B31" s="86">
        <v>2</v>
      </c>
      <c r="C31" s="86">
        <v>21</v>
      </c>
      <c r="D31" s="28">
        <f>LinhrsIn!D31/SurveyHrsIn!D31</f>
        <v>0.99932795698924726</v>
      </c>
      <c r="E31" s="28">
        <f>LinhrsIn!E31/SurveyHrsIn!E31</f>
        <v>1</v>
      </c>
      <c r="F31" s="28">
        <f>LinhrsIn!F31/SurveyHrsIn!F31</f>
        <v>0.99956896551724139</v>
      </c>
      <c r="G31" s="28">
        <f>LinhrsIn!G31/SurveyHrsIn!G31</f>
        <v>0.99973118279569884</v>
      </c>
      <c r="H31" s="28">
        <f>LinhrsIn!H31/SurveyHrsIn!H31</f>
        <v>0.99694444444444441</v>
      </c>
      <c r="I31" s="28">
        <f>LinhrsIn!I31/SurveyHrsIn!I31</f>
        <v>0.99986559139784947</v>
      </c>
      <c r="J31" s="28">
        <f>LinhrsIn!J31/SurveyHrsIn!J31</f>
        <v>0.99972222222222218</v>
      </c>
      <c r="K31" s="28">
        <f>LinhrsIn!K31/SurveyHrsIn!K31</f>
        <v>0.9961021505376344</v>
      </c>
      <c r="L31" s="28">
        <f>LinhrsIn!L31/SurveyHrsIn!L31</f>
        <v>0.99946236559139789</v>
      </c>
      <c r="M31" s="28">
        <f>LinhrsIn!M31/SurveyHrsIn!M31</f>
        <v>0.99958333333333338</v>
      </c>
      <c r="N31" s="28">
        <f>LinhrsIn!N31/SurveyHrsIn!N31</f>
        <v>0.9946236559139785</v>
      </c>
      <c r="O31" s="28">
        <f>LinhrsIn!O31/SurveyHrsIn!O31</f>
        <v>0.99958333333333338</v>
      </c>
      <c r="P31" s="28">
        <f>LinhrsIn!P31/SurveyHrsIn!P31</f>
        <v>0.99986559139784947</v>
      </c>
      <c r="Q31" s="28">
        <f>LinhrsIn!Q31/SurveyHrsIn!Q31</f>
        <v>0.99959677419354842</v>
      </c>
      <c r="R31" s="28">
        <f>LinhrsIn!R31/SurveyHrsIn!R31</f>
        <v>0.99449404761904758</v>
      </c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>
        <f t="shared" si="0"/>
        <v>0.9987544030404153</v>
      </c>
      <c r="AD31" s="28">
        <f t="shared" si="1"/>
        <v>0.99704541090629806</v>
      </c>
      <c r="AE31" s="28">
        <f t="shared" si="2"/>
        <v>0.99976671610431334</v>
      </c>
      <c r="AF31" s="28">
        <f t="shared" si="3"/>
        <v>0.99884408602150543</v>
      </c>
      <c r="AG31" s="28">
        <f t="shared" si="4"/>
        <v>0.99838261648745519</v>
      </c>
      <c r="AH31" s="28">
        <f t="shared" si="5"/>
        <v>0.99802419354838712</v>
      </c>
      <c r="AI31" s="28">
        <f t="shared" si="6"/>
        <v>0.99704541090629806</v>
      </c>
    </row>
    <row r="32" spans="1:35" x14ac:dyDescent="0.25">
      <c r="A32" s="86" t="s">
        <v>1</v>
      </c>
      <c r="B32" s="86">
        <v>2</v>
      </c>
      <c r="C32" s="86">
        <v>22</v>
      </c>
      <c r="D32" s="28">
        <f>LinhrsIn!D32/SurveyHrsIn!D32</f>
        <v>1</v>
      </c>
      <c r="E32" s="28">
        <f>LinhrsIn!E32/SurveyHrsIn!E32</f>
        <v>0.99986559139784947</v>
      </c>
      <c r="F32" s="28">
        <f>LinhrsIn!F32/SurveyHrsIn!F32</f>
        <v>0.9968390804597701</v>
      </c>
      <c r="G32" s="28">
        <f>LinhrsIn!G32/SurveyHrsIn!G32</f>
        <v>1</v>
      </c>
      <c r="H32" s="28">
        <f>LinhrsIn!H32/SurveyHrsIn!H32</f>
        <v>0.99958333333333338</v>
      </c>
      <c r="I32" s="28">
        <f>LinhrsIn!I32/SurveyHrsIn!I32</f>
        <v>0.99986559139784947</v>
      </c>
      <c r="J32" s="28">
        <f>LinhrsIn!J32/SurveyHrsIn!J32</f>
        <v>0.99986111111111109</v>
      </c>
      <c r="K32" s="28">
        <f>LinhrsIn!K32/SurveyHrsIn!K32</f>
        <v>0.89274193548387104</v>
      </c>
      <c r="L32" s="28">
        <f>LinhrsIn!L32/SurveyHrsIn!L32</f>
        <v>0.99784946236559136</v>
      </c>
      <c r="M32" s="28">
        <f>LinhrsIn!M32/SurveyHrsIn!M32</f>
        <v>0.96583333333333332</v>
      </c>
      <c r="N32" s="28">
        <f>LinhrsIn!N32/SurveyHrsIn!N32</f>
        <v>0.99973118279569884</v>
      </c>
      <c r="O32" s="28">
        <f>LinhrsIn!O32/SurveyHrsIn!O32</f>
        <v>1</v>
      </c>
      <c r="P32" s="28">
        <f>LinhrsIn!P32/SurveyHrsIn!P32</f>
        <v>1</v>
      </c>
      <c r="Q32" s="28">
        <f>LinhrsIn!Q32/SurveyHrsIn!Q32</f>
        <v>0.99892473118279579</v>
      </c>
      <c r="R32" s="28">
        <f>LinhrsIn!R32/SurveyHrsIn!R32</f>
        <v>0.9977678571428571</v>
      </c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>
        <f t="shared" si="0"/>
        <v>0.98768088513986729</v>
      </c>
      <c r="AD32" s="28">
        <f t="shared" si="1"/>
        <v>0.9983462941628265</v>
      </c>
      <c r="AE32" s="28">
        <f t="shared" si="2"/>
        <v>0.99890155728587315</v>
      </c>
      <c r="AF32" s="28">
        <f t="shared" si="3"/>
        <v>0.99977001194743131</v>
      </c>
      <c r="AG32" s="28">
        <f t="shared" si="4"/>
        <v>0.95214157706093194</v>
      </c>
      <c r="AH32" s="28">
        <f t="shared" si="5"/>
        <v>0.99991039426523287</v>
      </c>
      <c r="AI32" s="28">
        <f t="shared" si="6"/>
        <v>0.9983462941628265</v>
      </c>
    </row>
    <row r="33" spans="1:35" x14ac:dyDescent="0.25">
      <c r="A33" s="86" t="s">
        <v>1</v>
      </c>
      <c r="B33" s="86">
        <v>2</v>
      </c>
      <c r="C33" s="86">
        <v>23</v>
      </c>
      <c r="D33" s="28">
        <f>LinhrsIn!D33/SurveyHrsIn!D33</f>
        <v>1</v>
      </c>
      <c r="E33" s="28">
        <f>LinhrsIn!E33/SurveyHrsIn!E33</f>
        <v>0.99986559139784947</v>
      </c>
      <c r="F33" s="28">
        <f>LinhrsIn!F33/SurveyHrsIn!F33</f>
        <v>0.99870689655172418</v>
      </c>
      <c r="G33" s="28">
        <f>LinhrsIn!G33/SurveyHrsIn!G33</f>
        <v>1</v>
      </c>
      <c r="H33" s="28">
        <f>LinhrsIn!H33/SurveyHrsIn!H33</f>
        <v>0.99958333333333338</v>
      </c>
      <c r="I33" s="28">
        <f>LinhrsIn!I33/SurveyHrsIn!I33</f>
        <v>0.99986559139784947</v>
      </c>
      <c r="J33" s="28">
        <f>LinhrsIn!J33/SurveyHrsIn!J33</f>
        <v>0.99986111111111109</v>
      </c>
      <c r="K33" s="28">
        <f>LinhrsIn!K33/SurveyHrsIn!K33</f>
        <v>0.97190860215053765</v>
      </c>
      <c r="L33" s="28">
        <f>LinhrsIn!L33/SurveyHrsIn!L33</f>
        <v>0.97392473118279577</v>
      </c>
      <c r="M33" s="28">
        <f>LinhrsIn!M33/SurveyHrsIn!M33</f>
        <v>0.99222222222222223</v>
      </c>
      <c r="N33" s="28">
        <f>LinhrsIn!N33/SurveyHrsIn!N33</f>
        <v>0.99986559139784947</v>
      </c>
      <c r="O33" s="28">
        <f>LinhrsIn!O33/SurveyHrsIn!O33</f>
        <v>0.99986111111111109</v>
      </c>
      <c r="P33" s="28">
        <f>LinhrsIn!P33/SurveyHrsIn!P33</f>
        <v>1</v>
      </c>
      <c r="Q33" s="28">
        <f>LinhrsIn!Q33/SurveyHrsIn!Q33</f>
        <v>0.90228494623655908</v>
      </c>
      <c r="R33" s="28">
        <f>LinhrsIn!R33/SurveyHrsIn!R33</f>
        <v>0.67172619047619042</v>
      </c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>
        <f t="shared" si="0"/>
        <v>0.99463873182136531</v>
      </c>
      <c r="AD33" s="28">
        <f t="shared" si="1"/>
        <v>0.78700556835637481</v>
      </c>
      <c r="AE33" s="28">
        <f t="shared" si="2"/>
        <v>0.99952416264985777</v>
      </c>
      <c r="AF33" s="28">
        <f t="shared" si="3"/>
        <v>0.99977001194743131</v>
      </c>
      <c r="AG33" s="28">
        <f t="shared" si="4"/>
        <v>0.97935185185185192</v>
      </c>
      <c r="AH33" s="28">
        <f t="shared" si="5"/>
        <v>0.99990890083632022</v>
      </c>
      <c r="AI33" s="28">
        <f t="shared" si="6"/>
        <v>0.78700556835637481</v>
      </c>
    </row>
    <row r="34" spans="1:35" x14ac:dyDescent="0.25">
      <c r="A34" s="86" t="s">
        <v>1</v>
      </c>
      <c r="B34" s="86">
        <v>2</v>
      </c>
      <c r="C34" s="86">
        <v>24</v>
      </c>
      <c r="D34" s="28">
        <f>LinhrsIn!D34/SurveyHrsIn!D34</f>
        <v>1</v>
      </c>
      <c r="E34" s="28">
        <f>LinhrsIn!E34/SurveyHrsIn!E34</f>
        <v>0.99825268817204305</v>
      </c>
      <c r="F34" s="28">
        <f>LinhrsIn!F34/SurveyHrsIn!F34</f>
        <v>0.99971264367816082</v>
      </c>
      <c r="G34" s="28">
        <f>LinhrsIn!G34/SurveyHrsIn!G34</f>
        <v>0.99663978494623651</v>
      </c>
      <c r="H34" s="28">
        <f>LinhrsIn!H34/SurveyHrsIn!H34</f>
        <v>0.99791666666666667</v>
      </c>
      <c r="I34" s="28">
        <f>LinhrsIn!I34/SurveyHrsIn!I34</f>
        <v>0.98629032258064508</v>
      </c>
      <c r="J34" s="28">
        <f>LinhrsIn!J34/SurveyHrsIn!J34</f>
        <v>0.99055555555555563</v>
      </c>
      <c r="K34" s="28">
        <f>LinhrsIn!K34/SurveyHrsIn!K34</f>
        <v>0.96760752688172036</v>
      </c>
      <c r="L34" s="28">
        <f>LinhrsIn!L34/SurveyHrsIn!L34</f>
        <v>0.99784946236559136</v>
      </c>
      <c r="M34" s="28">
        <f>LinhrsIn!M34/SurveyHrsIn!M34</f>
        <v>0.99833333333333329</v>
      </c>
      <c r="N34" s="28">
        <f>LinhrsIn!N34/SurveyHrsIn!N34</f>
        <v>1</v>
      </c>
      <c r="O34" s="28">
        <f>LinhrsIn!O34/SurveyHrsIn!O34</f>
        <v>0.99986111111111109</v>
      </c>
      <c r="P34" s="28">
        <f>LinhrsIn!P34/SurveyHrsIn!P34</f>
        <v>0.99986559139784947</v>
      </c>
      <c r="Q34" s="28">
        <f>LinhrsIn!Q34/SurveyHrsIn!Q34</f>
        <v>0.99811827956989252</v>
      </c>
      <c r="R34" s="28">
        <f>LinhrsIn!R34/SurveyHrsIn!R34</f>
        <v>0.99806547619047625</v>
      </c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>
        <f t="shared" si="0"/>
        <v>0.99440705722407607</v>
      </c>
      <c r="AD34" s="28">
        <f t="shared" si="1"/>
        <v>0.99809187788018439</v>
      </c>
      <c r="AE34" s="28">
        <f t="shared" si="2"/>
        <v>0.99820170559881349</v>
      </c>
      <c r="AF34" s="28">
        <f t="shared" si="3"/>
        <v>0.99158751493428909</v>
      </c>
      <c r="AG34" s="28">
        <f t="shared" si="4"/>
        <v>0.98793010752688171</v>
      </c>
      <c r="AH34" s="28">
        <f t="shared" si="5"/>
        <v>0.99990890083632022</v>
      </c>
      <c r="AI34" s="28">
        <f t="shared" si="6"/>
        <v>0.99809187788018439</v>
      </c>
    </row>
    <row r="35" spans="1:35" x14ac:dyDescent="0.25">
      <c r="A35" s="86" t="s">
        <v>1</v>
      </c>
      <c r="B35" s="86">
        <v>2</v>
      </c>
      <c r="C35" s="86">
        <v>25</v>
      </c>
      <c r="D35" s="28">
        <f>LinhrsIn!D35/SurveyHrsIn!D35</f>
        <v>0.99986559139784947</v>
      </c>
      <c r="E35" s="28">
        <f>LinhrsIn!E35/SurveyHrsIn!E35</f>
        <v>0.99973118279569884</v>
      </c>
      <c r="F35" s="28">
        <f>LinhrsIn!F35/SurveyHrsIn!F35</f>
        <v>0.99741379310344835</v>
      </c>
      <c r="G35" s="28">
        <f>LinhrsIn!G35/SurveyHrsIn!G35</f>
        <v>1</v>
      </c>
      <c r="H35" s="28">
        <f>LinhrsIn!H35/SurveyHrsIn!H35</f>
        <v>0.99958333333333338</v>
      </c>
      <c r="I35" s="28">
        <f>LinhrsIn!I35/SurveyHrsIn!I35</f>
        <v>0.99986559139784947</v>
      </c>
      <c r="J35" s="28">
        <f>LinhrsIn!J35/SurveyHrsIn!J35</f>
        <v>0.99319444444444449</v>
      </c>
      <c r="K35" s="28">
        <f>LinhrsIn!K35/SurveyHrsIn!K35</f>
        <v>0.96854838709677427</v>
      </c>
      <c r="L35" s="28">
        <f>LinhrsIn!L35/SurveyHrsIn!L35</f>
        <v>0.99731182795698925</v>
      </c>
      <c r="M35" s="28">
        <f>LinhrsIn!M35/SurveyHrsIn!M35</f>
        <v>0.99805555555555558</v>
      </c>
      <c r="N35" s="28">
        <f>LinhrsIn!N35/SurveyHrsIn!N35</f>
        <v>0.99986559139784947</v>
      </c>
      <c r="O35" s="28">
        <f>LinhrsIn!O35/SurveyHrsIn!O35</f>
        <v>1</v>
      </c>
      <c r="P35" s="28">
        <f>LinhrsIn!P35/SurveyHrsIn!P35</f>
        <v>0.99986559139784947</v>
      </c>
      <c r="Q35" s="28">
        <f>LinhrsIn!Q35/SurveyHrsIn!Q35</f>
        <v>0.99892473118279579</v>
      </c>
      <c r="R35" s="28">
        <f>LinhrsIn!R35/SurveyHrsIn!R35</f>
        <v>0.9977678571428571</v>
      </c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>
        <f t="shared" si="0"/>
        <v>0.99611960820664935</v>
      </c>
      <c r="AD35" s="28">
        <f t="shared" si="1"/>
        <v>0.9983462941628265</v>
      </c>
      <c r="AE35" s="28">
        <f t="shared" si="2"/>
        <v>0.99904832529971577</v>
      </c>
      <c r="AF35" s="28">
        <f t="shared" si="3"/>
        <v>0.99754778972520908</v>
      </c>
      <c r="AG35" s="28">
        <f t="shared" si="4"/>
        <v>0.9879719235364397</v>
      </c>
      <c r="AH35" s="28">
        <f t="shared" si="5"/>
        <v>0.99991039426523309</v>
      </c>
      <c r="AI35" s="28">
        <f t="shared" si="6"/>
        <v>0.9983462941628265</v>
      </c>
    </row>
    <row r="36" spans="1:35" x14ac:dyDescent="0.25">
      <c r="A36" s="86" t="s">
        <v>1</v>
      </c>
      <c r="B36" s="86">
        <v>2</v>
      </c>
      <c r="C36" s="86">
        <v>26</v>
      </c>
      <c r="D36" s="28">
        <f>LinhrsIn!D36/SurveyHrsIn!D36</f>
        <v>1</v>
      </c>
      <c r="E36" s="28">
        <f>LinhrsIn!E36/SurveyHrsIn!E36</f>
        <v>1</v>
      </c>
      <c r="F36" s="28">
        <f>LinhrsIn!F36/SurveyHrsIn!F36</f>
        <v>0.99123563218390798</v>
      </c>
      <c r="G36" s="28">
        <f>LinhrsIn!G36/SurveyHrsIn!G36</f>
        <v>1</v>
      </c>
      <c r="H36" s="28">
        <f>LinhrsIn!H36/SurveyHrsIn!H36</f>
        <v>0.99958333333333338</v>
      </c>
      <c r="I36" s="28">
        <f>LinhrsIn!I36/SurveyHrsIn!I36</f>
        <v>0.95322580645161292</v>
      </c>
      <c r="J36" s="28">
        <f>LinhrsIn!J36/SurveyHrsIn!J36</f>
        <v>0.99958333333333338</v>
      </c>
      <c r="K36" s="28">
        <f>LinhrsIn!K36/SurveyHrsIn!K36</f>
        <v>0.97150537634408596</v>
      </c>
      <c r="L36" s="28">
        <f>LinhrsIn!L36/SurveyHrsIn!L36</f>
        <v>0.99784946236559136</v>
      </c>
      <c r="M36" s="28">
        <f>LinhrsIn!M36/SurveyHrsIn!M36</f>
        <v>0.99861111111111112</v>
      </c>
      <c r="N36" s="28">
        <f>LinhrsIn!N36/SurveyHrsIn!N36</f>
        <v>0.99986559139784947</v>
      </c>
      <c r="O36" s="28">
        <f>LinhrsIn!O36/SurveyHrsIn!O36</f>
        <v>0.99986111111111109</v>
      </c>
      <c r="P36" s="28">
        <f>LinhrsIn!P36/SurveyHrsIn!P36</f>
        <v>0.99986559139784947</v>
      </c>
      <c r="Q36" s="28">
        <f>LinhrsIn!Q36/SurveyHrsIn!Q36</f>
        <v>0.99932795698924726</v>
      </c>
      <c r="R36" s="28">
        <f>LinhrsIn!R36/SurveyHrsIn!R36</f>
        <v>0.9977678571428571</v>
      </c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>
        <f t="shared" si="0"/>
        <v>0.99259886241914896</v>
      </c>
      <c r="AD36" s="28">
        <f t="shared" si="1"/>
        <v>0.99854790706605212</v>
      </c>
      <c r="AE36" s="28">
        <f t="shared" si="2"/>
        <v>0.9970785440613027</v>
      </c>
      <c r="AF36" s="28">
        <f t="shared" si="3"/>
        <v>0.98413082437275989</v>
      </c>
      <c r="AG36" s="28">
        <f t="shared" si="4"/>
        <v>0.98932198327359622</v>
      </c>
      <c r="AH36" s="28">
        <f t="shared" si="5"/>
        <v>0.99986409796893672</v>
      </c>
      <c r="AI36" s="28">
        <f t="shared" si="6"/>
        <v>0.99854790706605212</v>
      </c>
    </row>
    <row r="37" spans="1:35" x14ac:dyDescent="0.25">
      <c r="A37" s="86" t="s">
        <v>1</v>
      </c>
      <c r="B37" s="86">
        <v>2</v>
      </c>
      <c r="C37" s="86">
        <v>27</v>
      </c>
      <c r="D37" s="28">
        <f>LinhrsIn!D37/SurveyHrsIn!D37</f>
        <v>0.95524193548387104</v>
      </c>
      <c r="E37" s="28">
        <f>LinhrsIn!E37/SurveyHrsIn!E37</f>
        <v>0.99260752688172038</v>
      </c>
      <c r="F37" s="28">
        <f>LinhrsIn!F37/SurveyHrsIn!F37</f>
        <v>1</v>
      </c>
      <c r="G37" s="28">
        <f>LinhrsIn!G37/SurveyHrsIn!G37</f>
        <v>0.99973118279569884</v>
      </c>
      <c r="H37" s="28">
        <f>LinhrsIn!H37/SurveyHrsIn!H37</f>
        <v>0.97166666666666668</v>
      </c>
      <c r="I37" s="28">
        <f>LinhrsIn!I37/SurveyHrsIn!I37</f>
        <v>0.9955645161290323</v>
      </c>
      <c r="J37" s="28">
        <f>LinhrsIn!J37/SurveyHrsIn!J37</f>
        <v>0.99916666666666665</v>
      </c>
      <c r="K37" s="28">
        <f>LinhrsIn!K37/SurveyHrsIn!K37</f>
        <v>0.97177419354838712</v>
      </c>
      <c r="L37" s="28">
        <f>LinhrsIn!L37/SurveyHrsIn!L37</f>
        <v>0.99771505376344083</v>
      </c>
      <c r="M37" s="28">
        <f>LinhrsIn!M37/SurveyHrsIn!M37</f>
        <v>0.99861111111111112</v>
      </c>
      <c r="N37" s="28">
        <f>LinhrsIn!N37/SurveyHrsIn!N37</f>
        <v>0.99865591397849462</v>
      </c>
      <c r="O37" s="28">
        <f>LinhrsIn!O37/SurveyHrsIn!O37</f>
        <v>0.99986111111111109</v>
      </c>
      <c r="P37" s="28">
        <f>LinhrsIn!P37/SurveyHrsIn!P37</f>
        <v>0.99986559139784947</v>
      </c>
      <c r="Q37" s="28">
        <f>LinhrsIn!Q37/SurveyHrsIn!Q37</f>
        <v>0.99932795698924726</v>
      </c>
      <c r="R37" s="28">
        <f>LinhrsIn!R37/SurveyHrsIn!R37</f>
        <v>0.99806547619047625</v>
      </c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>
        <f t="shared" si="0"/>
        <v>0.99376829450418158</v>
      </c>
      <c r="AD37" s="28">
        <f t="shared" si="1"/>
        <v>0.9986967165898617</v>
      </c>
      <c r="AE37" s="28">
        <f t="shared" si="2"/>
        <v>0.99744623655913978</v>
      </c>
      <c r="AF37" s="28">
        <f t="shared" si="3"/>
        <v>0.9887992831541218</v>
      </c>
      <c r="AG37" s="28">
        <f t="shared" si="4"/>
        <v>0.98936678614097973</v>
      </c>
      <c r="AH37" s="28">
        <f t="shared" si="5"/>
        <v>0.99946087216248503</v>
      </c>
      <c r="AI37" s="28">
        <f t="shared" si="6"/>
        <v>0.9986967165898617</v>
      </c>
    </row>
    <row r="38" spans="1:35" x14ac:dyDescent="0.25">
      <c r="A38" s="86" t="s">
        <v>1</v>
      </c>
      <c r="B38" s="86">
        <v>2</v>
      </c>
      <c r="C38" s="86">
        <v>28</v>
      </c>
      <c r="D38" s="28">
        <f>LinhrsIn!D38/SurveyHrsIn!D38</f>
        <v>1</v>
      </c>
      <c r="E38" s="28">
        <f>LinhrsIn!E38/SurveyHrsIn!E38</f>
        <v>0.99959677419354842</v>
      </c>
      <c r="F38" s="28">
        <f>LinhrsIn!F38/SurveyHrsIn!F38</f>
        <v>0.9968390804597701</v>
      </c>
      <c r="G38" s="28">
        <f>LinhrsIn!G38/SurveyHrsIn!G38</f>
        <v>0.9955645161290323</v>
      </c>
      <c r="H38" s="28">
        <f>LinhrsIn!H38/SurveyHrsIn!H38</f>
        <v>0.99638888888888888</v>
      </c>
      <c r="I38" s="28">
        <f>LinhrsIn!I38/SurveyHrsIn!I38</f>
        <v>0.98306451612903223</v>
      </c>
      <c r="J38" s="28">
        <f>LinhrsIn!J38/SurveyHrsIn!J38</f>
        <v>0.99736111111111114</v>
      </c>
      <c r="K38" s="28">
        <f>LinhrsIn!K38/SurveyHrsIn!K38</f>
        <v>0.44448924731182793</v>
      </c>
      <c r="L38" s="28">
        <f>LinhrsIn!L38/SurveyHrsIn!L38</f>
        <v>0.35013440860215056</v>
      </c>
      <c r="M38" s="28">
        <f>LinhrsIn!M38/SurveyHrsIn!M38</f>
        <v>0.99847222222222221</v>
      </c>
      <c r="N38" s="28">
        <f>LinhrsIn!N38/SurveyHrsIn!N38</f>
        <v>0.99892473118279579</v>
      </c>
      <c r="O38" s="28">
        <f>LinhrsIn!O38/SurveyHrsIn!O38</f>
        <v>1</v>
      </c>
      <c r="P38" s="28">
        <f>LinhrsIn!P38/SurveyHrsIn!P38</f>
        <v>1</v>
      </c>
      <c r="Q38" s="28">
        <f>LinhrsIn!Q38/SurveyHrsIn!Q38</f>
        <v>0.99932795698924726</v>
      </c>
      <c r="R38" s="28">
        <f>LinhrsIn!R38/SurveyHrsIn!R38</f>
        <v>0.9977678571428571</v>
      </c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>
        <f t="shared" si="0"/>
        <v>0.89673629135253163</v>
      </c>
      <c r="AD38" s="28">
        <f t="shared" si="1"/>
        <v>0.99854790706605212</v>
      </c>
      <c r="AE38" s="28">
        <f t="shared" si="2"/>
        <v>0.99733345692745023</v>
      </c>
      <c r="AF38" s="28">
        <f t="shared" si="3"/>
        <v>0.99227150537634401</v>
      </c>
      <c r="AG38" s="28">
        <f t="shared" si="4"/>
        <v>0.59769862604540025</v>
      </c>
      <c r="AH38" s="28">
        <f t="shared" si="5"/>
        <v>0.99964157706093193</v>
      </c>
      <c r="AI38" s="28">
        <f t="shared" si="6"/>
        <v>0.99854790706605212</v>
      </c>
    </row>
    <row r="39" spans="1:35" x14ac:dyDescent="0.25">
      <c r="A39" s="86" t="s">
        <v>1</v>
      </c>
      <c r="B39" s="86">
        <v>2</v>
      </c>
      <c r="C39" s="86">
        <v>29</v>
      </c>
      <c r="D39" s="28">
        <f>LinhrsIn!D39/SurveyHrsIn!D39</f>
        <v>0.99838709677419346</v>
      </c>
      <c r="E39" s="28">
        <f>LinhrsIn!E39/SurveyHrsIn!E39</f>
        <v>0.97244623655913975</v>
      </c>
      <c r="F39" s="28">
        <f>LinhrsIn!F39/SurveyHrsIn!F39</f>
        <v>0.99827586206896546</v>
      </c>
      <c r="G39" s="28">
        <f>LinhrsIn!G39/SurveyHrsIn!G39</f>
        <v>0.99354838709677429</v>
      </c>
      <c r="H39" s="28">
        <f>LinhrsIn!H39/SurveyHrsIn!H39</f>
        <v>0.99055555555555563</v>
      </c>
      <c r="I39" s="28">
        <f>LinhrsIn!I39/SurveyHrsIn!I39</f>
        <v>0.97836021505376336</v>
      </c>
      <c r="J39" s="28">
        <f>LinhrsIn!J39/SurveyHrsIn!J39</f>
        <v>0.99361111111111111</v>
      </c>
      <c r="K39" s="28">
        <f>LinhrsIn!K39/SurveyHrsIn!K39</f>
        <v>0.97177419354838712</v>
      </c>
      <c r="L39" s="28">
        <f>LinhrsIn!L39/SurveyHrsIn!L39</f>
        <v>0.99784946236559136</v>
      </c>
      <c r="M39" s="28">
        <f>LinhrsIn!M39/SurveyHrsIn!M39</f>
        <v>0.9754166666666666</v>
      </c>
      <c r="N39" s="28">
        <f>LinhrsIn!N39/SurveyHrsIn!N39</f>
        <v>0.99986559139784947</v>
      </c>
      <c r="O39" s="28">
        <f>LinhrsIn!O39/SurveyHrsIn!O39</f>
        <v>1</v>
      </c>
      <c r="P39" s="28">
        <f>LinhrsIn!P39/SurveyHrsIn!P39</f>
        <v>0.99986559139784947</v>
      </c>
      <c r="Q39" s="28">
        <f>LinhrsIn!Q39/SurveyHrsIn!Q39</f>
        <v>0.99663978494623651</v>
      </c>
      <c r="R39" s="28">
        <f>LinhrsIn!R39/SurveyHrsIn!R39</f>
        <v>0.99598214285714282</v>
      </c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>
        <f t="shared" si="0"/>
        <v>0.98929740606847105</v>
      </c>
      <c r="AD39" s="28">
        <f t="shared" si="1"/>
        <v>0.99631096390168961</v>
      </c>
      <c r="AE39" s="28">
        <f t="shared" si="2"/>
        <v>0.98809016190829313</v>
      </c>
      <c r="AF39" s="28">
        <f t="shared" si="3"/>
        <v>0.9875089605734767</v>
      </c>
      <c r="AG39" s="28">
        <f t="shared" si="4"/>
        <v>0.98168010752688184</v>
      </c>
      <c r="AH39" s="28">
        <f t="shared" si="5"/>
        <v>0.99991039426523309</v>
      </c>
      <c r="AI39" s="28">
        <f t="shared" si="6"/>
        <v>0.99631096390168961</v>
      </c>
    </row>
    <row r="40" spans="1:35" x14ac:dyDescent="0.25">
      <c r="A40" s="86" t="s">
        <v>1</v>
      </c>
      <c r="B40" s="86">
        <v>2</v>
      </c>
      <c r="C40" s="86">
        <v>30</v>
      </c>
      <c r="D40" s="28">
        <f>LinhrsIn!D40/SurveyHrsIn!D40</f>
        <v>0.99959677419354842</v>
      </c>
      <c r="E40" s="28">
        <f>LinhrsIn!E40/SurveyHrsIn!E40</f>
        <v>0.9990591397849462</v>
      </c>
      <c r="F40" s="28">
        <f>LinhrsIn!F40/SurveyHrsIn!F40</f>
        <v>1</v>
      </c>
      <c r="G40" s="28">
        <f>LinhrsIn!G40/SurveyHrsIn!G40</f>
        <v>1</v>
      </c>
      <c r="H40" s="28">
        <f>LinhrsIn!H40/SurveyHrsIn!H40</f>
        <v>0.99972222222222218</v>
      </c>
      <c r="I40" s="28">
        <f>LinhrsIn!I40/SurveyHrsIn!I40</f>
        <v>0.99986559139784947</v>
      </c>
      <c r="J40" s="28">
        <f>LinhrsIn!J40/SurveyHrsIn!J40</f>
        <v>1</v>
      </c>
      <c r="K40" s="28">
        <f>LinhrsIn!K40/SurveyHrsIn!K40</f>
        <v>0.97002688172043017</v>
      </c>
      <c r="L40" s="28">
        <f>LinhrsIn!L40/SurveyHrsIn!L40</f>
        <v>0.99771505376344083</v>
      </c>
      <c r="M40" s="28">
        <f>LinhrsIn!M40/SurveyHrsIn!M40</f>
        <v>0.99861111111111112</v>
      </c>
      <c r="N40" s="28">
        <f>LinhrsIn!N40/SurveyHrsIn!N40</f>
        <v>0.99973118279569884</v>
      </c>
      <c r="O40" s="28">
        <f>LinhrsIn!O40/SurveyHrsIn!O40</f>
        <v>0.99986111111111109</v>
      </c>
      <c r="P40" s="28">
        <f>LinhrsIn!P40/SurveyHrsIn!P40</f>
        <v>0.99986559139784947</v>
      </c>
      <c r="Q40" s="28">
        <f>LinhrsIn!Q40/SurveyHrsIn!Q40</f>
        <v>0.93481182795698925</v>
      </c>
      <c r="R40" s="28">
        <f>LinhrsIn!R40/SurveyHrsIn!R40</f>
        <v>0.49717261904761906</v>
      </c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>
        <f t="shared" si="0"/>
        <v>0.99703815710872157</v>
      </c>
      <c r="AD40" s="28">
        <f t="shared" si="1"/>
        <v>0.71599222350230418</v>
      </c>
      <c r="AE40" s="28">
        <f t="shared" si="2"/>
        <v>0.99968637992831544</v>
      </c>
      <c r="AF40" s="28">
        <f t="shared" si="3"/>
        <v>0.99986260454002396</v>
      </c>
      <c r="AG40" s="28">
        <f t="shared" si="4"/>
        <v>0.988784348864994</v>
      </c>
      <c r="AH40" s="28">
        <f t="shared" si="5"/>
        <v>0.9998192951015531</v>
      </c>
      <c r="AI40" s="28">
        <f t="shared" si="6"/>
        <v>0.71599222350230418</v>
      </c>
    </row>
    <row r="41" spans="1:35" x14ac:dyDescent="0.25">
      <c r="A41" s="86" t="s">
        <v>1</v>
      </c>
      <c r="B41" s="86">
        <v>2</v>
      </c>
      <c r="C41" s="86">
        <v>31</v>
      </c>
      <c r="D41" s="28">
        <f>LinhrsIn!D41/SurveyHrsIn!D41</f>
        <v>0.99959677419354842</v>
      </c>
      <c r="E41" s="28">
        <f>LinhrsIn!E41/SurveyHrsIn!E41</f>
        <v>0.9985215053763441</v>
      </c>
      <c r="F41" s="28">
        <f>LinhrsIn!F41/SurveyHrsIn!F41</f>
        <v>0.99928160919540232</v>
      </c>
      <c r="G41" s="28">
        <f>LinhrsIn!G41/SurveyHrsIn!G41</f>
        <v>0.9961021505376344</v>
      </c>
      <c r="H41" s="28">
        <f>LinhrsIn!H41/SurveyHrsIn!H41</f>
        <v>0.995</v>
      </c>
      <c r="I41" s="28">
        <f>LinhrsIn!I41/SurveyHrsIn!I41</f>
        <v>0.96666666666666667</v>
      </c>
      <c r="J41" s="28">
        <f>LinhrsIn!J41/SurveyHrsIn!J41</f>
        <v>0.99888888888888894</v>
      </c>
      <c r="K41" s="28">
        <f>LinhrsIn!K41/SurveyHrsIn!K41</f>
        <v>0.91895161290322591</v>
      </c>
      <c r="L41" s="28">
        <f>LinhrsIn!L41/SurveyHrsIn!L41</f>
        <v>0.99233870967741933</v>
      </c>
      <c r="M41" s="28">
        <f>LinhrsIn!M41/SurveyHrsIn!M41</f>
        <v>0.99861111111111112</v>
      </c>
      <c r="N41" s="28">
        <f>LinhrsIn!N41/SurveyHrsIn!N41</f>
        <v>1</v>
      </c>
      <c r="O41" s="28">
        <f>LinhrsIn!O41/SurveyHrsIn!O41</f>
        <v>1</v>
      </c>
      <c r="P41" s="28">
        <f>LinhrsIn!P41/SurveyHrsIn!P41</f>
        <v>0.99986559139784947</v>
      </c>
      <c r="Q41" s="28">
        <f>LinhrsIn!Q41/SurveyHrsIn!Q41</f>
        <v>0.99583333333333335</v>
      </c>
      <c r="R41" s="28">
        <f>LinhrsIn!R41/SurveyHrsIn!R41</f>
        <v>0.99806547619047625</v>
      </c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>
        <f t="shared" si="0"/>
        <v>0.98868565381287843</v>
      </c>
      <c r="AD41" s="28">
        <f t="shared" si="1"/>
        <v>0.99694940476190474</v>
      </c>
      <c r="AE41" s="28">
        <f t="shared" si="2"/>
        <v>0.99796842170312694</v>
      </c>
      <c r="AF41" s="28">
        <f t="shared" si="3"/>
        <v>0.98685185185185187</v>
      </c>
      <c r="AG41" s="28">
        <f t="shared" si="4"/>
        <v>0.96996714456391875</v>
      </c>
      <c r="AH41" s="28">
        <f t="shared" si="5"/>
        <v>0.99995519713261649</v>
      </c>
      <c r="AI41" s="28">
        <f t="shared" si="6"/>
        <v>0.99694940476190474</v>
      </c>
    </row>
    <row r="42" spans="1:35" x14ac:dyDescent="0.25">
      <c r="A42" s="86" t="s">
        <v>1</v>
      </c>
      <c r="B42" s="86">
        <v>2</v>
      </c>
      <c r="C42" s="86">
        <v>32</v>
      </c>
      <c r="D42" s="28">
        <f>LinhrsIn!D42/SurveyHrsIn!D42</f>
        <v>0.99986559139784947</v>
      </c>
      <c r="E42" s="28">
        <f>LinhrsIn!E42/SurveyHrsIn!E42</f>
        <v>0.99986559139784947</v>
      </c>
      <c r="F42" s="28">
        <f>LinhrsIn!F42/SurveyHrsIn!F42</f>
        <v>0.99784482758620685</v>
      </c>
      <c r="G42" s="28">
        <f>LinhrsIn!G42/SurveyHrsIn!G42</f>
        <v>1</v>
      </c>
      <c r="H42" s="28">
        <f>LinhrsIn!H42/SurveyHrsIn!H42</f>
        <v>0.99916666666666665</v>
      </c>
      <c r="I42" s="28">
        <f>LinhrsIn!I42/SurveyHrsIn!I42</f>
        <v>0.99986559139784947</v>
      </c>
      <c r="J42" s="28">
        <f>LinhrsIn!J42/SurveyHrsIn!J42</f>
        <v>0.99791666666666667</v>
      </c>
      <c r="K42" s="28">
        <f>LinhrsIn!K42/SurveyHrsIn!K42</f>
        <v>0.97231182795698923</v>
      </c>
      <c r="L42" s="28">
        <f>LinhrsIn!L42/SurveyHrsIn!L42</f>
        <v>0.99771505376344083</v>
      </c>
      <c r="M42" s="28">
        <f>LinhrsIn!M42/SurveyHrsIn!M42</f>
        <v>0.99847222222222221</v>
      </c>
      <c r="N42" s="28">
        <f>LinhrsIn!N42/SurveyHrsIn!N42</f>
        <v>0.99959677419354842</v>
      </c>
      <c r="O42" s="28">
        <f>LinhrsIn!O42/SurveyHrsIn!O42</f>
        <v>0.99944444444444447</v>
      </c>
      <c r="P42" s="28">
        <f>LinhrsIn!P42/SurveyHrsIn!P42</f>
        <v>0.99973118279569884</v>
      </c>
      <c r="Q42" s="28">
        <f>LinhrsIn!Q42/SurveyHrsIn!Q42</f>
        <v>0.98454301075268813</v>
      </c>
      <c r="R42" s="28">
        <f>LinhrsIn!R42/SurveyHrsIn!R42</f>
        <v>0.99077380952380945</v>
      </c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>
        <f t="shared" si="0"/>
        <v>0.99682757075763195</v>
      </c>
      <c r="AD42" s="28">
        <f t="shared" si="1"/>
        <v>0.98765841013824884</v>
      </c>
      <c r="AE42" s="28">
        <f t="shared" si="2"/>
        <v>0.99923680632801881</v>
      </c>
      <c r="AF42" s="28">
        <f t="shared" si="3"/>
        <v>0.99898297491039434</v>
      </c>
      <c r="AG42" s="28">
        <f t="shared" si="4"/>
        <v>0.98949970131421738</v>
      </c>
      <c r="AH42" s="28">
        <f t="shared" si="5"/>
        <v>0.99959080047789728</v>
      </c>
      <c r="AI42" s="28">
        <f t="shared" si="6"/>
        <v>0.98765841013824884</v>
      </c>
    </row>
    <row r="43" spans="1:35" x14ac:dyDescent="0.25">
      <c r="A43" s="86" t="s">
        <v>1</v>
      </c>
      <c r="B43" s="86">
        <v>2</v>
      </c>
      <c r="C43" s="86">
        <v>33</v>
      </c>
      <c r="D43" s="28">
        <f>LinhrsIn!D43/SurveyHrsIn!D43</f>
        <v>1</v>
      </c>
      <c r="E43" s="28">
        <f>LinhrsIn!E43/SurveyHrsIn!E43</f>
        <v>0.9985215053763441</v>
      </c>
      <c r="F43" s="28">
        <f>LinhrsIn!F43/SurveyHrsIn!F43</f>
        <v>0.99985632183908046</v>
      </c>
      <c r="G43" s="28">
        <f>LinhrsIn!G43/SurveyHrsIn!G43</f>
        <v>0.99919354838709673</v>
      </c>
      <c r="H43" s="28">
        <f>LinhrsIn!H43/SurveyHrsIn!H43</f>
        <v>0.99972222222222218</v>
      </c>
      <c r="I43" s="28">
        <f>LinhrsIn!I43/SurveyHrsIn!I43</f>
        <v>0.99475806451612903</v>
      </c>
      <c r="J43" s="28">
        <f>LinhrsIn!J43/SurveyHrsIn!J43</f>
        <v>0.99916666666666665</v>
      </c>
      <c r="K43" s="28">
        <f>LinhrsIn!K43/SurveyHrsIn!K43</f>
        <v>0.97244623655913975</v>
      </c>
      <c r="L43" s="28">
        <f>LinhrsIn!L43/SurveyHrsIn!L43</f>
        <v>0.99784946236559136</v>
      </c>
      <c r="M43" s="28">
        <f>LinhrsIn!M43/SurveyHrsIn!M43</f>
        <v>0.99416666666666664</v>
      </c>
      <c r="N43" s="28">
        <f>LinhrsIn!N43/SurveyHrsIn!N43</f>
        <v>1</v>
      </c>
      <c r="O43" s="28">
        <f>LinhrsIn!O43/SurveyHrsIn!O43</f>
        <v>1</v>
      </c>
      <c r="P43" s="28">
        <f>LinhrsIn!P43/SurveyHrsIn!P43</f>
        <v>0.97244623655913975</v>
      </c>
      <c r="Q43" s="28">
        <f>LinhrsIn!Q43/SurveyHrsIn!Q43</f>
        <v>0.97244623655913975</v>
      </c>
      <c r="R43" s="28">
        <f>LinhrsIn!R43/SurveyHrsIn!R43</f>
        <v>0.99806547619047625</v>
      </c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>
        <f t="shared" si="0"/>
        <v>0.99401057759650646</v>
      </c>
      <c r="AD43" s="28">
        <f t="shared" si="1"/>
        <v>0.98525585637480795</v>
      </c>
      <c r="AE43" s="28">
        <f t="shared" si="2"/>
        <v>0.99919045853417376</v>
      </c>
      <c r="AF43" s="28">
        <f t="shared" si="3"/>
        <v>0.99788231780167258</v>
      </c>
      <c r="AG43" s="28">
        <f t="shared" si="4"/>
        <v>0.98815412186379925</v>
      </c>
      <c r="AH43" s="28">
        <f t="shared" si="5"/>
        <v>0.99081541218638003</v>
      </c>
      <c r="AI43" s="28">
        <f t="shared" si="6"/>
        <v>0.98525585637480795</v>
      </c>
    </row>
    <row r="44" spans="1:35" x14ac:dyDescent="0.25">
      <c r="A44" s="86" t="s">
        <v>1</v>
      </c>
      <c r="B44" s="86">
        <v>2</v>
      </c>
      <c r="C44" s="86">
        <v>34</v>
      </c>
      <c r="D44" s="28">
        <f>LinhrsIn!D44/SurveyHrsIn!D44</f>
        <v>1</v>
      </c>
      <c r="E44" s="28">
        <f>LinhrsIn!E44/SurveyHrsIn!E44</f>
        <v>0.99986559139784947</v>
      </c>
      <c r="F44" s="28">
        <f>LinhrsIn!F44/SurveyHrsIn!F44</f>
        <v>0.99827586206896546</v>
      </c>
      <c r="G44" s="28">
        <f>LinhrsIn!G44/SurveyHrsIn!G44</f>
        <v>1</v>
      </c>
      <c r="H44" s="28">
        <f>LinhrsIn!H44/SurveyHrsIn!H44</f>
        <v>0.99972222222222218</v>
      </c>
      <c r="I44" s="28">
        <f>LinhrsIn!I44/SurveyHrsIn!I44</f>
        <v>0.99865591397849462</v>
      </c>
      <c r="J44" s="28">
        <f>LinhrsIn!J44/SurveyHrsIn!J44</f>
        <v>0.99791666666666667</v>
      </c>
      <c r="K44" s="28">
        <f>LinhrsIn!K44/SurveyHrsIn!K44</f>
        <v>0.9961021505376344</v>
      </c>
      <c r="L44" s="28">
        <f>LinhrsIn!L44/SurveyHrsIn!L44</f>
        <v>0.99959677419354842</v>
      </c>
      <c r="M44" s="28">
        <f>LinhrsIn!M44/SurveyHrsIn!M44</f>
        <v>0.99736111111111114</v>
      </c>
      <c r="N44" s="28">
        <f>LinhrsIn!N44/SurveyHrsIn!N44</f>
        <v>1</v>
      </c>
      <c r="O44" s="28">
        <f>LinhrsIn!O44/SurveyHrsIn!O44</f>
        <v>0.99833333333333329</v>
      </c>
      <c r="P44" s="28">
        <f>LinhrsIn!P44/SurveyHrsIn!P44</f>
        <v>1</v>
      </c>
      <c r="Q44" s="28">
        <f>LinhrsIn!Q44/SurveyHrsIn!Q44</f>
        <v>0.99959677419354842</v>
      </c>
      <c r="R44" s="28">
        <f>LinhrsIn!R44/SurveyHrsIn!R44</f>
        <v>0.99732142857142869</v>
      </c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>
        <f t="shared" si="0"/>
        <v>0.99881913545915213</v>
      </c>
      <c r="AD44" s="28">
        <f t="shared" si="1"/>
        <v>0.99845910138248861</v>
      </c>
      <c r="AE44" s="28">
        <f t="shared" si="2"/>
        <v>0.99938048448893824</v>
      </c>
      <c r="AF44" s="28">
        <f t="shared" si="3"/>
        <v>0.99876493428912783</v>
      </c>
      <c r="AG44" s="28">
        <f t="shared" si="4"/>
        <v>0.99768667861409799</v>
      </c>
      <c r="AH44" s="28">
        <f t="shared" si="5"/>
        <v>0.99944444444444436</v>
      </c>
      <c r="AI44" s="28">
        <f t="shared" si="6"/>
        <v>0.99845910138248861</v>
      </c>
    </row>
    <row r="45" spans="1:35" x14ac:dyDescent="0.25">
      <c r="A45" s="86" t="s">
        <v>1</v>
      </c>
      <c r="B45" s="86">
        <v>2</v>
      </c>
      <c r="C45" s="86">
        <v>35</v>
      </c>
      <c r="D45" s="28">
        <f>LinhrsIn!D45/SurveyHrsIn!D45</f>
        <v>0.99784946236559136</v>
      </c>
      <c r="E45" s="28">
        <f>LinhrsIn!E45/SurveyHrsIn!E45</f>
        <v>0.9985215053763441</v>
      </c>
      <c r="F45" s="28">
        <f>LinhrsIn!F45/SurveyHrsIn!F45</f>
        <v>0.99698275862068964</v>
      </c>
      <c r="G45" s="28">
        <f>LinhrsIn!G45/SurveyHrsIn!G45</f>
        <v>0.99959677419354842</v>
      </c>
      <c r="H45" s="28">
        <f>LinhrsIn!H45/SurveyHrsIn!H45</f>
        <v>0.99958333333333338</v>
      </c>
      <c r="I45" s="28">
        <f>LinhrsIn!I45/SurveyHrsIn!I45</f>
        <v>0.99879032258064515</v>
      </c>
      <c r="J45" s="28">
        <f>LinhrsIn!J45/SurveyHrsIn!J45</f>
        <v>0.99986111111111109</v>
      </c>
      <c r="K45" s="28">
        <f>LinhrsIn!K45/SurveyHrsIn!K45</f>
        <v>0.99623655913978504</v>
      </c>
      <c r="L45" s="28">
        <f>LinhrsIn!L45/SurveyHrsIn!L45</f>
        <v>0.99959677419354842</v>
      </c>
      <c r="M45" s="28">
        <f>LinhrsIn!M45/SurveyHrsIn!M45</f>
        <v>0.99944444444444447</v>
      </c>
      <c r="N45" s="28">
        <f>LinhrsIn!N45/SurveyHrsIn!N45</f>
        <v>0.99973118279569884</v>
      </c>
      <c r="O45" s="28">
        <f>LinhrsIn!O45/SurveyHrsIn!O45</f>
        <v>0.99958333333333338</v>
      </c>
      <c r="P45" s="28">
        <f>LinhrsIn!P45/SurveyHrsIn!P45</f>
        <v>0.99986559139784947</v>
      </c>
      <c r="Q45" s="28">
        <f>LinhrsIn!Q45/SurveyHrsIn!Q45</f>
        <v>0.97352150537634408</v>
      </c>
      <c r="R45" s="28">
        <f>LinhrsIn!R45/SurveyHrsIn!R45</f>
        <v>0.99732142857142869</v>
      </c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>
        <f t="shared" si="0"/>
        <v>0.998982807543361</v>
      </c>
      <c r="AD45" s="28">
        <f t="shared" si="1"/>
        <v>0.98542146697388633</v>
      </c>
      <c r="AE45" s="28">
        <f t="shared" si="2"/>
        <v>0.99836701273019413</v>
      </c>
      <c r="AF45" s="28">
        <f t="shared" si="3"/>
        <v>0.99941158900836324</v>
      </c>
      <c r="AG45" s="28">
        <f t="shared" si="4"/>
        <v>0.99842592592592594</v>
      </c>
      <c r="AH45" s="28">
        <f t="shared" si="5"/>
        <v>0.99972670250896056</v>
      </c>
      <c r="AI45" s="28">
        <f t="shared" si="6"/>
        <v>0.98542146697388633</v>
      </c>
    </row>
    <row r="46" spans="1:35" x14ac:dyDescent="0.25">
      <c r="A46" s="86" t="s">
        <v>1</v>
      </c>
      <c r="B46" s="86">
        <v>2</v>
      </c>
      <c r="C46" s="86">
        <v>36</v>
      </c>
      <c r="D46" s="28">
        <f>LinhrsIn!D46/SurveyHrsIn!D46</f>
        <v>1</v>
      </c>
      <c r="E46" s="28">
        <f>LinhrsIn!E46/SurveyHrsIn!E46</f>
        <v>0.99986559139784947</v>
      </c>
      <c r="F46" s="28">
        <f>LinhrsIn!F46/SurveyHrsIn!F46</f>
        <v>0.99856321839080464</v>
      </c>
      <c r="G46" s="28">
        <f>LinhrsIn!G46/SurveyHrsIn!G46</f>
        <v>0.99959677419354842</v>
      </c>
      <c r="H46" s="28">
        <f>LinhrsIn!H46/SurveyHrsIn!H46</f>
        <v>0.99972222222222218</v>
      </c>
      <c r="I46" s="28">
        <f>LinhrsIn!I46/SurveyHrsIn!I46</f>
        <v>0.99932795698924726</v>
      </c>
      <c r="J46" s="28">
        <f>LinhrsIn!J46/SurveyHrsIn!J46</f>
        <v>0.95638888888888896</v>
      </c>
      <c r="K46" s="28">
        <f>LinhrsIn!K46/SurveyHrsIn!K46</f>
        <v>0.95954301075268811</v>
      </c>
      <c r="L46" s="28">
        <f>LinhrsIn!L46/SurveyHrsIn!L46</f>
        <v>0.97607526881720441</v>
      </c>
      <c r="M46" s="28">
        <f>LinhrsIn!M46/SurveyHrsIn!M46</f>
        <v>0.99944444444444447</v>
      </c>
      <c r="N46" s="28">
        <f>LinhrsIn!N46/SurveyHrsIn!N46</f>
        <v>1</v>
      </c>
      <c r="O46" s="28">
        <f>LinhrsIn!O46/SurveyHrsIn!O46</f>
        <v>0.99986111111111109</v>
      </c>
      <c r="P46" s="28">
        <f>LinhrsIn!P46/SurveyHrsIn!P46</f>
        <v>0.99986559139784947</v>
      </c>
      <c r="Q46" s="28">
        <f>LinhrsIn!Q46/SurveyHrsIn!Q46</f>
        <v>0.99677419354838714</v>
      </c>
      <c r="R46" s="28">
        <f>LinhrsIn!R46/SurveyHrsIn!R46</f>
        <v>0.99732142857142869</v>
      </c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>
        <f t="shared" si="0"/>
        <v>0.99068783988382147</v>
      </c>
      <c r="AD46" s="28">
        <f t="shared" si="1"/>
        <v>0.99704781105990792</v>
      </c>
      <c r="AE46" s="28">
        <f t="shared" si="2"/>
        <v>0.99934186132740077</v>
      </c>
      <c r="AF46" s="28">
        <f t="shared" si="3"/>
        <v>0.9851463560334528</v>
      </c>
      <c r="AG46" s="28">
        <f t="shared" si="4"/>
        <v>0.97835424133811222</v>
      </c>
      <c r="AH46" s="28">
        <f t="shared" si="5"/>
        <v>0.99990890083632022</v>
      </c>
      <c r="AI46" s="28">
        <f t="shared" si="6"/>
        <v>0.99704781105990792</v>
      </c>
    </row>
    <row r="47" spans="1:35" x14ac:dyDescent="0.25">
      <c r="A47" s="86" t="s">
        <v>1</v>
      </c>
      <c r="B47" s="86">
        <v>2</v>
      </c>
      <c r="C47" s="86">
        <v>37</v>
      </c>
      <c r="D47" s="28">
        <f>LinhrsIn!D47/SurveyHrsIn!D47</f>
        <v>0.99973118279569884</v>
      </c>
      <c r="E47" s="28">
        <f>LinhrsIn!E47/SurveyHrsIn!E47</f>
        <v>1</v>
      </c>
      <c r="F47" s="28">
        <f>LinhrsIn!F47/SurveyHrsIn!F47</f>
        <v>0.99669540229885067</v>
      </c>
      <c r="G47" s="28">
        <f>LinhrsIn!G47/SurveyHrsIn!G47</f>
        <v>1</v>
      </c>
      <c r="H47" s="28">
        <f>LinhrsIn!H47/SurveyHrsIn!H47</f>
        <v>0.98541666666666672</v>
      </c>
      <c r="I47" s="28">
        <f>LinhrsIn!I47/SurveyHrsIn!I47</f>
        <v>0.99986559139784947</v>
      </c>
      <c r="J47" s="28">
        <f>LinhrsIn!J47/SurveyHrsIn!J47</f>
        <v>0.93986111111111115</v>
      </c>
      <c r="K47" s="28">
        <f>LinhrsIn!K47/SurveyHrsIn!K47</f>
        <v>0.99583333333333335</v>
      </c>
      <c r="L47" s="28">
        <f>LinhrsIn!L47/SurveyHrsIn!L47</f>
        <v>0.99959677419354842</v>
      </c>
      <c r="M47" s="28">
        <f>LinhrsIn!M47/SurveyHrsIn!M47</f>
        <v>0.99958333333333338</v>
      </c>
      <c r="N47" s="28">
        <f>LinhrsIn!N47/SurveyHrsIn!N47</f>
        <v>1</v>
      </c>
      <c r="O47" s="28">
        <f>LinhrsIn!O47/SurveyHrsIn!O47</f>
        <v>0.99875000000000003</v>
      </c>
      <c r="P47" s="28">
        <f>LinhrsIn!P47/SurveyHrsIn!P47</f>
        <v>0.99448924731182797</v>
      </c>
      <c r="Q47" s="28">
        <f>LinhrsIn!Q47/SurveyHrsIn!Q47</f>
        <v>0.94892473118279574</v>
      </c>
      <c r="R47" s="28">
        <f>LinhrsIn!R47/SurveyHrsIn!R47</f>
        <v>0.99598214285714282</v>
      </c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>
        <f t="shared" si="0"/>
        <v>0.99250762163720996</v>
      </c>
      <c r="AD47" s="28">
        <f t="shared" si="1"/>
        <v>0.97245343701996934</v>
      </c>
      <c r="AE47" s="28">
        <f t="shared" si="2"/>
        <v>0.99889846743295019</v>
      </c>
      <c r="AF47" s="28">
        <f t="shared" si="3"/>
        <v>0.97504778972520911</v>
      </c>
      <c r="AG47" s="28">
        <f t="shared" si="4"/>
        <v>0.99833781362007168</v>
      </c>
      <c r="AH47" s="28">
        <f t="shared" si="5"/>
        <v>0.9977464157706093</v>
      </c>
      <c r="AI47" s="28">
        <f t="shared" si="6"/>
        <v>0.97245343701996934</v>
      </c>
    </row>
    <row r="48" spans="1:35" x14ac:dyDescent="0.25">
      <c r="A48" s="86" t="s">
        <v>1</v>
      </c>
      <c r="B48" s="86">
        <v>2</v>
      </c>
      <c r="C48" s="86">
        <v>38</v>
      </c>
      <c r="D48" s="28">
        <f>LinhrsIn!D48/SurveyHrsIn!D48</f>
        <v>1</v>
      </c>
      <c r="E48" s="28">
        <f>LinhrsIn!E48/SurveyHrsIn!E48</f>
        <v>0.9990591397849462</v>
      </c>
      <c r="F48" s="28">
        <f>LinhrsIn!F48/SurveyHrsIn!F48</f>
        <v>1</v>
      </c>
      <c r="G48" s="28">
        <f>LinhrsIn!G48/SurveyHrsIn!G48</f>
        <v>0.99986559139784947</v>
      </c>
      <c r="H48" s="28">
        <f>LinhrsIn!H48/SurveyHrsIn!H48</f>
        <v>0.9834722222222223</v>
      </c>
      <c r="I48" s="28">
        <f>LinhrsIn!I48/SurveyHrsIn!I48</f>
        <v>0.99959677419354842</v>
      </c>
      <c r="J48" s="28">
        <f>LinhrsIn!J48/SurveyHrsIn!J48</f>
        <v>0.99916666666666665</v>
      </c>
      <c r="K48" s="28">
        <f>LinhrsIn!K48/SurveyHrsIn!K48</f>
        <v>0.99543010752688177</v>
      </c>
      <c r="L48" s="28">
        <f>LinhrsIn!L48/SurveyHrsIn!L48</f>
        <v>0.99354838709677429</v>
      </c>
      <c r="M48" s="28">
        <f>LinhrsIn!M48/SurveyHrsIn!M48</f>
        <v>0.99888888888888894</v>
      </c>
      <c r="N48" s="28">
        <f>LinhrsIn!N48/SurveyHrsIn!N48</f>
        <v>0.99959677419354842</v>
      </c>
      <c r="O48" s="28">
        <f>LinhrsIn!O48/SurveyHrsIn!O48</f>
        <v>0.99986111111111109</v>
      </c>
      <c r="P48" s="28">
        <f>LinhrsIn!P48/SurveyHrsIn!P48</f>
        <v>0.99932795698924726</v>
      </c>
      <c r="Q48" s="28">
        <f>LinhrsIn!Q48/SurveyHrsIn!Q48</f>
        <v>0.99758064516129041</v>
      </c>
      <c r="R48" s="28">
        <f>LinhrsIn!R48/SurveyHrsIn!R48</f>
        <v>0.99732142857142869</v>
      </c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>
        <f t="shared" si="0"/>
        <v>0.99731780167264039</v>
      </c>
      <c r="AD48" s="28">
        <f t="shared" si="1"/>
        <v>0.99745103686635961</v>
      </c>
      <c r="AE48" s="28">
        <f t="shared" si="2"/>
        <v>0.99964157706093193</v>
      </c>
      <c r="AF48" s="28">
        <f t="shared" si="3"/>
        <v>0.99407855436081238</v>
      </c>
      <c r="AG48" s="28">
        <f t="shared" si="4"/>
        <v>0.99595579450418159</v>
      </c>
      <c r="AH48" s="28">
        <f t="shared" si="5"/>
        <v>0.99959528076463544</v>
      </c>
      <c r="AI48" s="28">
        <f t="shared" si="6"/>
        <v>0.99745103686635961</v>
      </c>
    </row>
    <row r="49" spans="1:35" x14ac:dyDescent="0.25">
      <c r="A49" s="86" t="s">
        <v>1</v>
      </c>
      <c r="B49" s="86">
        <v>2</v>
      </c>
      <c r="C49" s="86">
        <v>39</v>
      </c>
      <c r="D49" s="28">
        <f>LinhrsIn!D49/SurveyHrsIn!D49</f>
        <v>0.99986559139784947</v>
      </c>
      <c r="E49" s="28">
        <f>LinhrsIn!E49/SurveyHrsIn!E49</f>
        <v>0.99731182795698925</v>
      </c>
      <c r="F49" s="28">
        <f>LinhrsIn!F49/SurveyHrsIn!F49</f>
        <v>0.99971264367816082</v>
      </c>
      <c r="G49" s="28">
        <f>LinhrsIn!G49/SurveyHrsIn!G49</f>
        <v>0.86881720430107523</v>
      </c>
      <c r="H49" s="28">
        <f>LinhrsIn!H49/SurveyHrsIn!H49</f>
        <v>0.53916666666666668</v>
      </c>
      <c r="I49" s="28">
        <f>LinhrsIn!I49/SurveyHrsIn!I49</f>
        <v>0.99986559139784947</v>
      </c>
      <c r="J49" s="28">
        <f>LinhrsIn!J49/SurveyHrsIn!J49</f>
        <v>0.99986111111111109</v>
      </c>
      <c r="K49" s="28">
        <f>LinhrsIn!K49/SurveyHrsIn!K49</f>
        <v>0.9946236559139785</v>
      </c>
      <c r="L49" s="28">
        <f>LinhrsIn!L49/SurveyHrsIn!L49</f>
        <v>0.99959677419354842</v>
      </c>
      <c r="M49" s="28">
        <f>LinhrsIn!M49/SurveyHrsIn!M49</f>
        <v>0.99958333333333338</v>
      </c>
      <c r="N49" s="28">
        <f>LinhrsIn!N49/SurveyHrsIn!N49</f>
        <v>0.99986559139784947</v>
      </c>
      <c r="O49" s="28">
        <f>LinhrsIn!O49/SurveyHrsIn!O49</f>
        <v>1</v>
      </c>
      <c r="P49" s="28">
        <f>LinhrsIn!P49/SurveyHrsIn!P49</f>
        <v>0.99986559139784947</v>
      </c>
      <c r="Q49" s="28">
        <f>LinhrsIn!Q49/SurveyHrsIn!Q49</f>
        <v>0.99959677419354842</v>
      </c>
      <c r="R49" s="28">
        <f>LinhrsIn!R49/SurveyHrsIn!R49</f>
        <v>0.99747023809523805</v>
      </c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>
        <f t="shared" si="0"/>
        <v>0.94985583261236772</v>
      </c>
      <c r="AD49" s="28">
        <f t="shared" si="1"/>
        <v>0.99853350614439318</v>
      </c>
      <c r="AE49" s="28">
        <f t="shared" si="2"/>
        <v>0.9552805586454084</v>
      </c>
      <c r="AF49" s="28">
        <f t="shared" si="3"/>
        <v>0.84629778972520908</v>
      </c>
      <c r="AG49" s="28">
        <f t="shared" si="4"/>
        <v>0.99793458781361999</v>
      </c>
      <c r="AH49" s="28">
        <f t="shared" si="5"/>
        <v>0.99991039426523309</v>
      </c>
      <c r="AI49" s="28">
        <f t="shared" si="6"/>
        <v>0.99853350614439318</v>
      </c>
    </row>
    <row r="50" spans="1:35" x14ac:dyDescent="0.25">
      <c r="A50" s="86" t="s">
        <v>1</v>
      </c>
      <c r="B50" s="86">
        <v>2</v>
      </c>
      <c r="C50" s="86">
        <v>40</v>
      </c>
      <c r="D50" s="28">
        <f>LinhrsIn!D50/SurveyHrsIn!D50</f>
        <v>0.99986559139784947</v>
      </c>
      <c r="E50" s="28">
        <f>LinhrsIn!E50/SurveyHrsIn!E50</f>
        <v>0.99959677419354842</v>
      </c>
      <c r="F50" s="28">
        <f>LinhrsIn!F50/SurveyHrsIn!F50</f>
        <v>1</v>
      </c>
      <c r="G50" s="28">
        <f>LinhrsIn!G50/SurveyHrsIn!G50</f>
        <v>1</v>
      </c>
      <c r="H50" s="28">
        <f>LinhrsIn!H50/SurveyHrsIn!H50</f>
        <v>0.99555555555555553</v>
      </c>
      <c r="I50" s="28">
        <f>LinhrsIn!I50/SurveyHrsIn!I50</f>
        <v>0.99986559139784947</v>
      </c>
      <c r="J50" s="28">
        <f>LinhrsIn!J50/SurveyHrsIn!J50</f>
        <v>0.99986111111111109</v>
      </c>
      <c r="K50" s="28">
        <f>LinhrsIn!K50/SurveyHrsIn!K50</f>
        <v>0.99623655913978504</v>
      </c>
      <c r="L50" s="28">
        <f>LinhrsIn!L50/SurveyHrsIn!L50</f>
        <v>0.99932795698924726</v>
      </c>
      <c r="M50" s="28">
        <f>LinhrsIn!M50/SurveyHrsIn!M50</f>
        <v>0.99930555555555556</v>
      </c>
      <c r="N50" s="28">
        <f>LinhrsIn!N50/SurveyHrsIn!N50</f>
        <v>0.97916666666666663</v>
      </c>
      <c r="O50" s="28">
        <f>LinhrsIn!O50/SurveyHrsIn!O50</f>
        <v>0.97986111111111107</v>
      </c>
      <c r="P50" s="28">
        <f>LinhrsIn!P50/SurveyHrsIn!P50</f>
        <v>1</v>
      </c>
      <c r="Q50" s="28">
        <f>LinhrsIn!Q50/SurveyHrsIn!Q50</f>
        <v>0.99959677419354842</v>
      </c>
      <c r="R50" s="28">
        <f>LinhrsIn!R50/SurveyHrsIn!R50</f>
        <v>0.99761904761904763</v>
      </c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>
        <f t="shared" si="0"/>
        <v>0.99573140681003569</v>
      </c>
      <c r="AD50" s="28">
        <f t="shared" si="1"/>
        <v>0.99860791090629797</v>
      </c>
      <c r="AE50" s="28">
        <f t="shared" si="2"/>
        <v>0.99986559139784947</v>
      </c>
      <c r="AF50" s="28">
        <f t="shared" si="3"/>
        <v>0.9984274193548387</v>
      </c>
      <c r="AG50" s="28">
        <f t="shared" si="4"/>
        <v>0.99829002389486254</v>
      </c>
      <c r="AH50" s="28">
        <f t="shared" si="5"/>
        <v>0.98634259259259249</v>
      </c>
      <c r="AI50" s="28">
        <f t="shared" si="6"/>
        <v>0.99860791090629797</v>
      </c>
    </row>
    <row r="51" spans="1:35" x14ac:dyDescent="0.25">
      <c r="A51" s="86" t="s">
        <v>1</v>
      </c>
      <c r="B51" s="86">
        <v>2</v>
      </c>
      <c r="C51" s="86">
        <v>41</v>
      </c>
      <c r="D51" s="28">
        <f>LinhrsIn!D51/SurveyHrsIn!D51</f>
        <v>1</v>
      </c>
      <c r="E51" s="28">
        <f>LinhrsIn!E51/SurveyHrsIn!E51</f>
        <v>0.99959677419354842</v>
      </c>
      <c r="F51" s="28">
        <f>LinhrsIn!F51/SurveyHrsIn!F51</f>
        <v>0.99985632183908046</v>
      </c>
      <c r="G51" s="28">
        <f>LinhrsIn!G51/SurveyHrsIn!G51</f>
        <v>1</v>
      </c>
      <c r="H51" s="28">
        <f>LinhrsIn!H51/SurveyHrsIn!H51</f>
        <v>0.99958333333333338</v>
      </c>
      <c r="I51" s="28">
        <f>LinhrsIn!I51/SurveyHrsIn!I51</f>
        <v>0.99583333333333335</v>
      </c>
      <c r="J51" s="28">
        <f>LinhrsIn!J51/SurveyHrsIn!J51</f>
        <v>0.99986111111111109</v>
      </c>
      <c r="K51" s="28">
        <f>LinhrsIn!K51/SurveyHrsIn!K51</f>
        <v>0.97137096774193554</v>
      </c>
      <c r="L51" s="28">
        <f>LinhrsIn!L51/SurveyHrsIn!L51</f>
        <v>0.99784946236559136</v>
      </c>
      <c r="M51" s="28">
        <f>LinhrsIn!M51/SurveyHrsIn!M51</f>
        <v>0.99847222222222221</v>
      </c>
      <c r="N51" s="28">
        <f>LinhrsIn!N51/SurveyHrsIn!N51</f>
        <v>0.99986559139784947</v>
      </c>
      <c r="O51" s="28">
        <f>LinhrsIn!O51/SurveyHrsIn!O51</f>
        <v>1</v>
      </c>
      <c r="P51" s="28">
        <f>LinhrsIn!P51/SurveyHrsIn!P51</f>
        <v>1</v>
      </c>
      <c r="Q51" s="28">
        <f>LinhrsIn!Q51/SurveyHrsIn!Q51</f>
        <v>0.9477150537634409</v>
      </c>
      <c r="R51" s="28">
        <f>LinhrsIn!R51/SurveyHrsIn!R51</f>
        <v>0.99464285714285716</v>
      </c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>
        <f t="shared" si="0"/>
        <v>0.99685742646150033</v>
      </c>
      <c r="AD51" s="28">
        <f t="shared" si="1"/>
        <v>0.97117895545314903</v>
      </c>
      <c r="AE51" s="28">
        <f t="shared" si="2"/>
        <v>0.999817698677543</v>
      </c>
      <c r="AF51" s="28">
        <f t="shared" si="3"/>
        <v>0.99842592592592594</v>
      </c>
      <c r="AG51" s="28">
        <f t="shared" si="4"/>
        <v>0.98923088410991633</v>
      </c>
      <c r="AH51" s="28">
        <f t="shared" si="5"/>
        <v>0.99995519713261649</v>
      </c>
      <c r="AI51" s="28">
        <f t="shared" si="6"/>
        <v>0.97117895545314903</v>
      </c>
    </row>
    <row r="52" spans="1:35" x14ac:dyDescent="0.25">
      <c r="A52" s="86" t="s">
        <v>1</v>
      </c>
      <c r="B52" s="86">
        <v>2</v>
      </c>
      <c r="C52" s="86">
        <v>42</v>
      </c>
      <c r="D52" s="28">
        <f>LinhrsIn!D52/SurveyHrsIn!D52</f>
        <v>0.99986559139784947</v>
      </c>
      <c r="E52" s="28">
        <f>LinhrsIn!E52/SurveyHrsIn!E52</f>
        <v>1</v>
      </c>
      <c r="F52" s="28">
        <f>LinhrsIn!F52/SurveyHrsIn!F52</f>
        <v>0.99827586206896546</v>
      </c>
      <c r="G52" s="28">
        <f>LinhrsIn!G52/SurveyHrsIn!G52</f>
        <v>0.9985215053763441</v>
      </c>
      <c r="H52" s="28">
        <f>LinhrsIn!H52/SurveyHrsIn!H52</f>
        <v>0.99958333333333338</v>
      </c>
      <c r="I52" s="28">
        <f>LinhrsIn!I52/SurveyHrsIn!I52</f>
        <v>0.99932795698924726</v>
      </c>
      <c r="J52" s="28">
        <f>LinhrsIn!J52/SurveyHrsIn!J52</f>
        <v>0.99986111111111109</v>
      </c>
      <c r="K52" s="28">
        <f>LinhrsIn!K52/SurveyHrsIn!K52</f>
        <v>0.97137096774193554</v>
      </c>
      <c r="L52" s="28">
        <f>LinhrsIn!L52/SurveyHrsIn!L52</f>
        <v>0.99784946236559136</v>
      </c>
      <c r="M52" s="28">
        <f>LinhrsIn!M52/SurveyHrsIn!M52</f>
        <v>0.99847222222222221</v>
      </c>
      <c r="N52" s="28">
        <f>LinhrsIn!N52/SurveyHrsIn!N52</f>
        <v>1</v>
      </c>
      <c r="O52" s="28">
        <f>LinhrsIn!O52/SurveyHrsIn!O52</f>
        <v>0.9981944444444445</v>
      </c>
      <c r="P52" s="28">
        <f>LinhrsIn!P52/SurveyHrsIn!P52</f>
        <v>1</v>
      </c>
      <c r="Q52" s="28">
        <f>LinhrsIn!Q52/SurveyHrsIn!Q52</f>
        <v>0.99932795698924726</v>
      </c>
      <c r="R52" s="28">
        <f>LinhrsIn!R52/SurveyHrsIn!R52</f>
        <v>0.9977678571428571</v>
      </c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>
        <f t="shared" si="0"/>
        <v>0.9967880721377661</v>
      </c>
      <c r="AD52" s="28">
        <f t="shared" si="1"/>
        <v>0.99854790706605212</v>
      </c>
      <c r="AE52" s="28">
        <f t="shared" si="2"/>
        <v>0.99893245581510326</v>
      </c>
      <c r="AF52" s="28">
        <f t="shared" si="3"/>
        <v>0.99959080047789728</v>
      </c>
      <c r="AG52" s="28">
        <f t="shared" si="4"/>
        <v>0.98923088410991633</v>
      </c>
      <c r="AH52" s="28">
        <f t="shared" si="5"/>
        <v>0.9993981481481482</v>
      </c>
      <c r="AI52" s="28">
        <f t="shared" si="6"/>
        <v>0.99854790706605212</v>
      </c>
    </row>
    <row r="53" spans="1:35" x14ac:dyDescent="0.25">
      <c r="A53" s="86" t="s">
        <v>1</v>
      </c>
      <c r="B53" s="86">
        <v>2</v>
      </c>
      <c r="C53" s="86">
        <v>43</v>
      </c>
      <c r="D53" s="28">
        <f>LinhrsIn!D53/SurveyHrsIn!D53</f>
        <v>1</v>
      </c>
      <c r="E53" s="28">
        <f>LinhrsIn!E53/SurveyHrsIn!E53</f>
        <v>0.99865591397849462</v>
      </c>
      <c r="F53" s="28">
        <f>LinhrsIn!F53/SurveyHrsIn!F53</f>
        <v>0.99597701149425288</v>
      </c>
      <c r="G53" s="28">
        <f>LinhrsIn!G53/SurveyHrsIn!G53</f>
        <v>0.99475806451612903</v>
      </c>
      <c r="H53" s="28">
        <f>LinhrsIn!H53/SurveyHrsIn!H53</f>
        <v>0.99958333333333338</v>
      </c>
      <c r="I53" s="28">
        <f>LinhrsIn!I53/SurveyHrsIn!I53</f>
        <v>0.96612903225806446</v>
      </c>
      <c r="J53" s="28">
        <f>LinhrsIn!J53/SurveyHrsIn!J53</f>
        <v>0.98694444444444451</v>
      </c>
      <c r="K53" s="28">
        <f>LinhrsIn!K53/SurveyHrsIn!K53</f>
        <v>0.97137096774193554</v>
      </c>
      <c r="L53" s="28">
        <f>LinhrsIn!L53/SurveyHrsIn!L53</f>
        <v>0.99784946236559136</v>
      </c>
      <c r="M53" s="28">
        <f>LinhrsIn!M53/SurveyHrsIn!M53</f>
        <v>0.99763888888888885</v>
      </c>
      <c r="N53" s="28">
        <f>LinhrsIn!N53/SurveyHrsIn!N53</f>
        <v>1</v>
      </c>
      <c r="O53" s="28">
        <f>LinhrsIn!O53/SurveyHrsIn!O53</f>
        <v>0.99986111111111109</v>
      </c>
      <c r="P53" s="28">
        <f>LinhrsIn!P53/SurveyHrsIn!P53</f>
        <v>0.99932795698924726</v>
      </c>
      <c r="Q53" s="28">
        <f>LinhrsIn!Q53/SurveyHrsIn!Q53</f>
        <v>0.93534946236559136</v>
      </c>
      <c r="R53" s="28">
        <f>LinhrsIn!R53/SurveyHrsIn!R53</f>
        <v>0.78645833333333337</v>
      </c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>
        <f t="shared" si="0"/>
        <v>0.99234134892679104</v>
      </c>
      <c r="AD53" s="28">
        <f t="shared" si="1"/>
        <v>0.86090389784946231</v>
      </c>
      <c r="AE53" s="28">
        <f t="shared" si="2"/>
        <v>0.99646366332962544</v>
      </c>
      <c r="AF53" s="28">
        <f t="shared" si="3"/>
        <v>0.98421893667861415</v>
      </c>
      <c r="AG53" s="28">
        <f t="shared" si="4"/>
        <v>0.98895310633213862</v>
      </c>
      <c r="AH53" s="28">
        <f t="shared" si="5"/>
        <v>0.99972968936678619</v>
      </c>
      <c r="AI53" s="28">
        <f t="shared" si="6"/>
        <v>0.86090389784946231</v>
      </c>
    </row>
    <row r="54" spans="1:35" x14ac:dyDescent="0.25">
      <c r="A54" s="86" t="s">
        <v>1</v>
      </c>
      <c r="B54" s="86">
        <v>2</v>
      </c>
      <c r="C54" s="86">
        <v>44</v>
      </c>
      <c r="D54" s="28">
        <f>LinhrsIn!D54/SurveyHrsIn!D54</f>
        <v>1</v>
      </c>
      <c r="E54" s="28">
        <f>LinhrsIn!E54/SurveyHrsIn!E54</f>
        <v>0.99986559139784947</v>
      </c>
      <c r="F54" s="28">
        <f>LinhrsIn!F54/SurveyHrsIn!F54</f>
        <v>0.99454022988505753</v>
      </c>
      <c r="G54" s="28">
        <f>LinhrsIn!G54/SurveyHrsIn!G54</f>
        <v>0.99758064516129041</v>
      </c>
      <c r="H54" s="28">
        <f>LinhrsIn!H54/SurveyHrsIn!H54</f>
        <v>0.99902777777777774</v>
      </c>
      <c r="I54" s="28">
        <f>LinhrsIn!I54/SurveyHrsIn!I54</f>
        <v>0.91868279569892475</v>
      </c>
      <c r="J54" s="28">
        <f>LinhrsIn!J54/SurveyHrsIn!J54</f>
        <v>0.99833333333333329</v>
      </c>
      <c r="K54" s="28">
        <f>LinhrsIn!K54/SurveyHrsIn!K54</f>
        <v>0.97862903225806452</v>
      </c>
      <c r="L54" s="28">
        <f>LinhrsIn!L54/SurveyHrsIn!L54</f>
        <v>0.99784946236559136</v>
      </c>
      <c r="M54" s="28">
        <f>LinhrsIn!M54/SurveyHrsIn!M54</f>
        <v>0.9981944444444445</v>
      </c>
      <c r="N54" s="28">
        <f>LinhrsIn!N54/SurveyHrsIn!N54</f>
        <v>0.99986559139784947</v>
      </c>
      <c r="O54" s="28">
        <f>LinhrsIn!O54/SurveyHrsIn!O54</f>
        <v>0.99180555555555561</v>
      </c>
      <c r="P54" s="28">
        <f>LinhrsIn!P54/SurveyHrsIn!P54</f>
        <v>0.99986559139784947</v>
      </c>
      <c r="Q54" s="28">
        <f>LinhrsIn!Q54/SurveyHrsIn!Q54</f>
        <v>0.99973118279569884</v>
      </c>
      <c r="R54" s="28">
        <f>LinhrsIn!R54/SurveyHrsIn!R54</f>
        <v>0.99791666666666667</v>
      </c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>
        <f t="shared" si="0"/>
        <v>0.98952000422279907</v>
      </c>
      <c r="AD54" s="28">
        <f t="shared" si="1"/>
        <v>0.99882392473118276</v>
      </c>
      <c r="AE54" s="28">
        <f t="shared" si="2"/>
        <v>0.99732882214806573</v>
      </c>
      <c r="AF54" s="28">
        <f t="shared" si="3"/>
        <v>0.97201463560334533</v>
      </c>
      <c r="AG54" s="28">
        <f t="shared" si="4"/>
        <v>0.9915576463560335</v>
      </c>
      <c r="AH54" s="28">
        <f t="shared" si="5"/>
        <v>0.99717891278375159</v>
      </c>
      <c r="AI54" s="28">
        <f t="shared" si="6"/>
        <v>0.99882392473118276</v>
      </c>
    </row>
    <row r="55" spans="1:35" x14ac:dyDescent="0.25">
      <c r="A55" s="86" t="s">
        <v>1</v>
      </c>
      <c r="B55" s="86">
        <v>2</v>
      </c>
      <c r="C55" s="86">
        <v>45</v>
      </c>
      <c r="D55" s="28">
        <f>LinhrsIn!D55/SurveyHrsIn!D55</f>
        <v>0.99986559139784947</v>
      </c>
      <c r="E55" s="28">
        <f>LinhrsIn!E55/SurveyHrsIn!E55</f>
        <v>0.9990591397849462</v>
      </c>
      <c r="F55" s="28">
        <f>LinhrsIn!F55/SurveyHrsIn!F55</f>
        <v>1</v>
      </c>
      <c r="G55" s="28">
        <f>LinhrsIn!G55/SurveyHrsIn!G55</f>
        <v>0.99986559139784947</v>
      </c>
      <c r="H55" s="28">
        <f>LinhrsIn!H55/SurveyHrsIn!H55</f>
        <v>0.99944444444444447</v>
      </c>
      <c r="I55" s="28">
        <f>LinhrsIn!I55/SurveyHrsIn!I55</f>
        <v>0.92782258064516121</v>
      </c>
      <c r="J55" s="28">
        <f>LinhrsIn!J55/SurveyHrsIn!J55</f>
        <v>0.99888888888888894</v>
      </c>
      <c r="K55" s="28">
        <f>LinhrsIn!K55/SurveyHrsIn!K55</f>
        <v>0.97862903225806452</v>
      </c>
      <c r="L55" s="28">
        <f>LinhrsIn!L55/SurveyHrsIn!L55</f>
        <v>0.99731182795698925</v>
      </c>
      <c r="M55" s="28">
        <f>LinhrsIn!M55/SurveyHrsIn!M55</f>
        <v>0.99875000000000003</v>
      </c>
      <c r="N55" s="28">
        <f>LinhrsIn!N55/SurveyHrsIn!N55</f>
        <v>1</v>
      </c>
      <c r="O55" s="28">
        <f>LinhrsIn!O55/SurveyHrsIn!O55</f>
        <v>0.99527777777777782</v>
      </c>
      <c r="P55" s="28">
        <f>LinhrsIn!P55/SurveyHrsIn!P55</f>
        <v>0.99408602150537639</v>
      </c>
      <c r="Q55" s="28">
        <f>LinhrsIn!Q55/SurveyHrsIn!Q55</f>
        <v>0.99946236559139789</v>
      </c>
      <c r="R55" s="28">
        <f>LinhrsIn!R55/SurveyHrsIn!R55</f>
        <v>0.99568452380952388</v>
      </c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>
        <f t="shared" si="0"/>
        <v>0.9907612753882914</v>
      </c>
      <c r="AD55" s="28">
        <f t="shared" si="1"/>
        <v>0.99757344470046094</v>
      </c>
      <c r="AE55" s="28">
        <f t="shared" si="2"/>
        <v>0.99964157706093193</v>
      </c>
      <c r="AF55" s="28">
        <f t="shared" si="3"/>
        <v>0.97538530465949813</v>
      </c>
      <c r="AG55" s="28">
        <f t="shared" si="4"/>
        <v>0.99156362007168453</v>
      </c>
      <c r="AH55" s="28">
        <f t="shared" si="5"/>
        <v>0.99645459976105144</v>
      </c>
      <c r="AI55" s="28">
        <f t="shared" si="6"/>
        <v>0.99757344470046094</v>
      </c>
    </row>
    <row r="56" spans="1:35" x14ac:dyDescent="0.25">
      <c r="A56" s="86" t="s">
        <v>1</v>
      </c>
      <c r="B56" s="86">
        <v>2</v>
      </c>
      <c r="C56" s="86">
        <v>46</v>
      </c>
      <c r="D56" s="28">
        <f>LinhrsIn!D56/SurveyHrsIn!D56</f>
        <v>0.99986559139784947</v>
      </c>
      <c r="E56" s="28">
        <f>LinhrsIn!E56/SurveyHrsIn!E56</f>
        <v>0.99932795698924726</v>
      </c>
      <c r="F56" s="28">
        <f>LinhrsIn!F56/SurveyHrsIn!F56</f>
        <v>0.99770114942528731</v>
      </c>
      <c r="G56" s="28">
        <f>LinhrsIn!G56/SurveyHrsIn!G56</f>
        <v>0.99569892473118271</v>
      </c>
      <c r="H56" s="28">
        <f>LinhrsIn!H56/SurveyHrsIn!H56</f>
        <v>0.99763888888888885</v>
      </c>
      <c r="I56" s="28">
        <f>LinhrsIn!I56/SurveyHrsIn!I56</f>
        <v>0.91706989247311821</v>
      </c>
      <c r="J56" s="28">
        <f>LinhrsIn!J56/SurveyHrsIn!J56</f>
        <v>0.99597222222222226</v>
      </c>
      <c r="K56" s="28">
        <f>LinhrsIn!K56/SurveyHrsIn!K56</f>
        <v>0.9775537634408602</v>
      </c>
      <c r="L56" s="28">
        <f>LinhrsIn!L56/SurveyHrsIn!L56</f>
        <v>0.99771505376344083</v>
      </c>
      <c r="M56" s="28">
        <f>LinhrsIn!M56/SurveyHrsIn!M56</f>
        <v>0.99611111111111117</v>
      </c>
      <c r="N56" s="28">
        <f>LinhrsIn!N56/SurveyHrsIn!N56</f>
        <v>1</v>
      </c>
      <c r="O56" s="28">
        <f>LinhrsIn!O56/SurveyHrsIn!O56</f>
        <v>1</v>
      </c>
      <c r="P56" s="28">
        <f>LinhrsIn!P56/SurveyHrsIn!P56</f>
        <v>1</v>
      </c>
      <c r="Q56" s="28">
        <f>LinhrsIn!Q56/SurveyHrsIn!Q56</f>
        <v>0.99946236559139789</v>
      </c>
      <c r="R56" s="28">
        <f>LinhrsIn!R56/SurveyHrsIn!R56</f>
        <v>0.99077380952380945</v>
      </c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>
        <f t="shared" si="0"/>
        <v>0.98956574692044652</v>
      </c>
      <c r="AD56" s="28">
        <f t="shared" si="1"/>
        <v>0.99511808755760367</v>
      </c>
      <c r="AE56" s="28">
        <f t="shared" si="2"/>
        <v>0.99757601038190569</v>
      </c>
      <c r="AF56" s="28">
        <f t="shared" si="3"/>
        <v>0.97022700119474303</v>
      </c>
      <c r="AG56" s="28">
        <f t="shared" si="4"/>
        <v>0.99045997610513725</v>
      </c>
      <c r="AH56" s="28">
        <f t="shared" si="5"/>
        <v>1</v>
      </c>
      <c r="AI56" s="28">
        <f t="shared" si="6"/>
        <v>0.99511808755760367</v>
      </c>
    </row>
    <row r="57" spans="1:35" x14ac:dyDescent="0.25">
      <c r="A57" s="86" t="s">
        <v>1</v>
      </c>
      <c r="B57" s="86">
        <v>2</v>
      </c>
      <c r="C57" s="86">
        <v>47</v>
      </c>
      <c r="D57" s="28">
        <f>LinhrsIn!D57/SurveyHrsIn!D57</f>
        <v>1</v>
      </c>
      <c r="E57" s="28">
        <f>LinhrsIn!E57/SurveyHrsIn!E57</f>
        <v>0.99919354838709673</v>
      </c>
      <c r="F57" s="28">
        <f>LinhrsIn!F57/SurveyHrsIn!F57</f>
        <v>0.99899425287356314</v>
      </c>
      <c r="G57" s="28">
        <f>LinhrsIn!G57/SurveyHrsIn!G57</f>
        <v>0.97607526881720441</v>
      </c>
      <c r="H57" s="28">
        <f>LinhrsIn!H57/SurveyHrsIn!H57</f>
        <v>0.99944444444444447</v>
      </c>
      <c r="I57" s="28">
        <f>LinhrsIn!I57/SurveyHrsIn!I57</f>
        <v>0.99690860215053767</v>
      </c>
      <c r="J57" s="28">
        <f>LinhrsIn!J57/SurveyHrsIn!J57</f>
        <v>1</v>
      </c>
      <c r="K57" s="28">
        <f>LinhrsIn!K57/SurveyHrsIn!K57</f>
        <v>0.9751344086021505</v>
      </c>
      <c r="L57" s="28">
        <f>LinhrsIn!L57/SurveyHrsIn!L57</f>
        <v>0.86787634408602155</v>
      </c>
      <c r="M57" s="28">
        <f>LinhrsIn!M57/SurveyHrsIn!M57</f>
        <v>0.99875000000000003</v>
      </c>
      <c r="N57" s="28">
        <f>LinhrsIn!N57/SurveyHrsIn!N57</f>
        <v>1</v>
      </c>
      <c r="O57" s="28">
        <f>LinhrsIn!O57/SurveyHrsIn!O57</f>
        <v>0.99805555555555558</v>
      </c>
      <c r="P57" s="28">
        <f>LinhrsIn!P57/SurveyHrsIn!P57</f>
        <v>0.99986559139784947</v>
      </c>
      <c r="Q57" s="28">
        <f>LinhrsIn!Q57/SurveyHrsIn!Q57</f>
        <v>0.99946236559139789</v>
      </c>
      <c r="R57" s="28">
        <f>LinhrsIn!R57/SurveyHrsIn!R57</f>
        <v>0.90937500000000004</v>
      </c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>
        <f t="shared" si="0"/>
        <v>0.98419150135953537</v>
      </c>
      <c r="AD57" s="28">
        <f t="shared" si="1"/>
        <v>0.95441868279569897</v>
      </c>
      <c r="AE57" s="28">
        <f t="shared" si="2"/>
        <v>0.99142102335928806</v>
      </c>
      <c r="AF57" s="28">
        <f t="shared" si="3"/>
        <v>0.99878434886499401</v>
      </c>
      <c r="AG57" s="28">
        <f t="shared" si="4"/>
        <v>0.94725358422939065</v>
      </c>
      <c r="AH57" s="28">
        <f t="shared" si="5"/>
        <v>0.99930704898446843</v>
      </c>
      <c r="AI57" s="28">
        <f t="shared" si="6"/>
        <v>0.95441868279569897</v>
      </c>
    </row>
    <row r="58" spans="1:35" x14ac:dyDescent="0.25">
      <c r="A58" s="86" t="s">
        <v>1</v>
      </c>
      <c r="B58" s="86">
        <v>2</v>
      </c>
      <c r="C58" s="86">
        <v>48</v>
      </c>
      <c r="D58" s="28">
        <f>LinhrsIn!D58/SurveyHrsIn!D58</f>
        <v>1</v>
      </c>
      <c r="E58" s="28">
        <f>LinhrsIn!E58/SurveyHrsIn!E58</f>
        <v>0.99919354838709673</v>
      </c>
      <c r="F58" s="28">
        <f>LinhrsIn!F58/SurveyHrsIn!F58</f>
        <v>0.99899425287356314</v>
      </c>
      <c r="G58" s="28">
        <f>LinhrsIn!G58/SurveyHrsIn!G58</f>
        <v>1</v>
      </c>
      <c r="H58" s="28">
        <f>LinhrsIn!H58/SurveyHrsIn!H58</f>
        <v>0.99944444444444447</v>
      </c>
      <c r="I58" s="28">
        <f>LinhrsIn!I58/SurveyHrsIn!I58</f>
        <v>0.99690860215053767</v>
      </c>
      <c r="J58" s="28">
        <f>LinhrsIn!J58/SurveyHrsIn!J58</f>
        <v>1</v>
      </c>
      <c r="K58" s="28">
        <f>LinhrsIn!K58/SurveyHrsIn!K58</f>
        <v>0.97862903225806452</v>
      </c>
      <c r="L58" s="28">
        <f>LinhrsIn!L58/SurveyHrsIn!L58</f>
        <v>0.99771505376344083</v>
      </c>
      <c r="M58" s="28">
        <f>LinhrsIn!M58/SurveyHrsIn!M58</f>
        <v>0.99861111111111112</v>
      </c>
      <c r="N58" s="28">
        <f>LinhrsIn!N58/SurveyHrsIn!N58</f>
        <v>1</v>
      </c>
      <c r="O58" s="28">
        <f>LinhrsIn!O58/SurveyHrsIn!O58</f>
        <v>0.99986111111111109</v>
      </c>
      <c r="P58" s="28">
        <f>LinhrsIn!P58/SurveyHrsIn!P58</f>
        <v>0.99986559139784947</v>
      </c>
      <c r="Q58" s="28">
        <f>LinhrsIn!Q58/SurveyHrsIn!Q58</f>
        <v>0.99946236559139789</v>
      </c>
      <c r="R58" s="28">
        <f>LinhrsIn!R58/SurveyHrsIn!R58</f>
        <v>0.99761904761904763</v>
      </c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>
        <f t="shared" si="0"/>
        <v>0.99743522895810155</v>
      </c>
      <c r="AD58" s="28">
        <f t="shared" si="1"/>
        <v>0.99854070660522276</v>
      </c>
      <c r="AE58" s="28">
        <f t="shared" si="2"/>
        <v>0.99939593375355329</v>
      </c>
      <c r="AF58" s="28">
        <f t="shared" si="3"/>
        <v>0.99878434886499401</v>
      </c>
      <c r="AG58" s="28">
        <f t="shared" si="4"/>
        <v>0.99165173237753879</v>
      </c>
      <c r="AH58" s="28">
        <f t="shared" si="5"/>
        <v>0.99990890083632022</v>
      </c>
      <c r="AI58" s="28">
        <f t="shared" si="6"/>
        <v>0.99854070660522276</v>
      </c>
    </row>
    <row r="59" spans="1:35" x14ac:dyDescent="0.25">
      <c r="A59" s="86" t="s">
        <v>1</v>
      </c>
      <c r="B59" s="86">
        <v>2</v>
      </c>
      <c r="C59" s="86">
        <v>49</v>
      </c>
      <c r="D59" s="28">
        <f>LinhrsIn!D59/SurveyHrsIn!D59</f>
        <v>1</v>
      </c>
      <c r="E59" s="28">
        <f>LinhrsIn!E59/SurveyHrsIn!E59</f>
        <v>0.99919354838709673</v>
      </c>
      <c r="F59" s="28">
        <f>LinhrsIn!F59/SurveyHrsIn!F59</f>
        <v>1</v>
      </c>
      <c r="G59" s="28">
        <f>LinhrsIn!G59/SurveyHrsIn!G59</f>
        <v>1</v>
      </c>
      <c r="H59" s="28">
        <f>LinhrsIn!H59/SurveyHrsIn!H59</f>
        <v>0.99958333333333338</v>
      </c>
      <c r="I59" s="28">
        <f>LinhrsIn!I59/SurveyHrsIn!I59</f>
        <v>0.99932795698924726</v>
      </c>
      <c r="J59" s="28">
        <f>LinhrsIn!J59/SurveyHrsIn!J59</f>
        <v>0.97722222222222221</v>
      </c>
      <c r="K59" s="28">
        <f>LinhrsIn!K59/SurveyHrsIn!K59</f>
        <v>0.99193548387096775</v>
      </c>
      <c r="L59" s="28">
        <f>LinhrsIn!L59/SurveyHrsIn!L59</f>
        <v>0.9990591397849462</v>
      </c>
      <c r="M59" s="28">
        <f>LinhrsIn!M59/SurveyHrsIn!M59</f>
        <v>0.99861111111111112</v>
      </c>
      <c r="N59" s="28">
        <f>LinhrsIn!N59/SurveyHrsIn!N59</f>
        <v>0.99005376344086027</v>
      </c>
      <c r="O59" s="28">
        <f>LinhrsIn!O59/SurveyHrsIn!O59</f>
        <v>1</v>
      </c>
      <c r="P59" s="28">
        <f>LinhrsIn!P59/SurveyHrsIn!P59</f>
        <v>0.97190860215053765</v>
      </c>
      <c r="Q59" s="28">
        <f>LinhrsIn!Q59/SurveyHrsIn!Q59</f>
        <v>0.99932795698924726</v>
      </c>
      <c r="R59" s="28">
        <f>LinhrsIn!R59/SurveyHrsIn!R59</f>
        <v>0.99747023809523805</v>
      </c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>
        <f t="shared" si="0"/>
        <v>0.99390793010752698</v>
      </c>
      <c r="AD59" s="28">
        <f t="shared" si="1"/>
        <v>0.99839909754224265</v>
      </c>
      <c r="AE59" s="28">
        <f t="shared" si="2"/>
        <v>0.99973118279569884</v>
      </c>
      <c r="AF59" s="28">
        <f t="shared" si="3"/>
        <v>0.99204450418160095</v>
      </c>
      <c r="AG59" s="28">
        <f t="shared" si="4"/>
        <v>0.99653524492234169</v>
      </c>
      <c r="AH59" s="28">
        <f t="shared" si="5"/>
        <v>0.9873207885304659</v>
      </c>
      <c r="AI59" s="28">
        <f t="shared" si="6"/>
        <v>0.99839909754224265</v>
      </c>
    </row>
    <row r="60" spans="1:35" x14ac:dyDescent="0.25">
      <c r="A60" s="86" t="s">
        <v>1</v>
      </c>
      <c r="B60" s="86">
        <v>2</v>
      </c>
      <c r="C60" s="86">
        <v>50</v>
      </c>
      <c r="D60" s="28">
        <f>LinhrsIn!D60/SurveyHrsIn!D60</f>
        <v>1</v>
      </c>
      <c r="E60" s="28">
        <f>LinhrsIn!E60/SurveyHrsIn!E60</f>
        <v>1</v>
      </c>
      <c r="F60" s="28">
        <f>LinhrsIn!F60/SurveyHrsIn!F60</f>
        <v>0.99813218390804603</v>
      </c>
      <c r="G60" s="28">
        <f>LinhrsIn!G60/SurveyHrsIn!G60</f>
        <v>0.99986559139784947</v>
      </c>
      <c r="H60" s="28">
        <f>LinhrsIn!H60/SurveyHrsIn!H60</f>
        <v>0.99958333333333338</v>
      </c>
      <c r="I60" s="28">
        <f>LinhrsIn!I60/SurveyHrsIn!I60</f>
        <v>0.98642473118279572</v>
      </c>
      <c r="J60" s="28">
        <f>LinhrsIn!J60/SurveyHrsIn!J60</f>
        <v>1</v>
      </c>
      <c r="K60" s="28">
        <f>LinhrsIn!K60/SurveyHrsIn!K60</f>
        <v>0.99193548387096775</v>
      </c>
      <c r="L60" s="28">
        <f>LinhrsIn!L60/SurveyHrsIn!L60</f>
        <v>0.99919354838709673</v>
      </c>
      <c r="M60" s="28">
        <f>LinhrsIn!M60/SurveyHrsIn!M60</f>
        <v>0.99847222222222221</v>
      </c>
      <c r="N60" s="28">
        <f>LinhrsIn!N60/SurveyHrsIn!N60</f>
        <v>0.99973118279569884</v>
      </c>
      <c r="O60" s="28">
        <f>LinhrsIn!O60/SurveyHrsIn!O60</f>
        <v>0.9966666666666667</v>
      </c>
      <c r="P60" s="28">
        <f>LinhrsIn!P60/SurveyHrsIn!P60</f>
        <v>0.99892473118279579</v>
      </c>
      <c r="Q60" s="28">
        <f>LinhrsIn!Q60/SurveyHrsIn!Q60</f>
        <v>0.99932795698924726</v>
      </c>
      <c r="R60" s="28">
        <f>LinhrsIn!R60/SurveyHrsIn!R60</f>
        <v>0.99747023809523805</v>
      </c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>
        <f t="shared" si="0"/>
        <v>0.99741080624562262</v>
      </c>
      <c r="AD60" s="28">
        <f t="shared" si="1"/>
        <v>0.99839909754224265</v>
      </c>
      <c r="AE60" s="28">
        <f t="shared" si="2"/>
        <v>0.99933259176863187</v>
      </c>
      <c r="AF60" s="28">
        <f t="shared" si="3"/>
        <v>0.99533602150537648</v>
      </c>
      <c r="AG60" s="28">
        <f t="shared" si="4"/>
        <v>0.99653375149342904</v>
      </c>
      <c r="AH60" s="28">
        <f t="shared" si="5"/>
        <v>0.99844086021505374</v>
      </c>
      <c r="AI60" s="28">
        <f t="shared" si="6"/>
        <v>0.99839909754224265</v>
      </c>
    </row>
    <row r="61" spans="1:35" x14ac:dyDescent="0.25">
      <c r="A61" s="86" t="s">
        <v>1</v>
      </c>
      <c r="B61" s="86">
        <v>2</v>
      </c>
      <c r="C61" s="86">
        <v>51</v>
      </c>
      <c r="D61" s="28">
        <f>LinhrsIn!D61/SurveyHrsIn!D61</f>
        <v>1</v>
      </c>
      <c r="E61" s="28">
        <f>LinhrsIn!E61/SurveyHrsIn!E61</f>
        <v>1</v>
      </c>
      <c r="F61" s="28">
        <f>LinhrsIn!F61/SurveyHrsIn!F61</f>
        <v>0.99928160919540232</v>
      </c>
      <c r="G61" s="28">
        <f>LinhrsIn!G61/SurveyHrsIn!G61</f>
        <v>0.99986559139784947</v>
      </c>
      <c r="H61" s="28">
        <f>LinhrsIn!H61/SurveyHrsIn!H61</f>
        <v>0.99972222222222218</v>
      </c>
      <c r="I61" s="28">
        <f>LinhrsIn!I61/SurveyHrsIn!I61</f>
        <v>0.99529569892473113</v>
      </c>
      <c r="J61" s="28">
        <f>LinhrsIn!J61/SurveyHrsIn!J61</f>
        <v>0.99944444444444447</v>
      </c>
      <c r="K61" s="28">
        <f>LinhrsIn!K61/SurveyHrsIn!K61</f>
        <v>0.99180107526881722</v>
      </c>
      <c r="L61" s="28">
        <f>LinhrsIn!L61/SurveyHrsIn!L61</f>
        <v>0.99946236559139789</v>
      </c>
      <c r="M61" s="28">
        <f>LinhrsIn!M61/SurveyHrsIn!M61</f>
        <v>0.99750000000000005</v>
      </c>
      <c r="N61" s="28">
        <f>LinhrsIn!N61/SurveyHrsIn!N61</f>
        <v>0.92002688172043012</v>
      </c>
      <c r="O61" s="28">
        <f>LinhrsIn!O61/SurveyHrsIn!O61</f>
        <v>0.99986111111111109</v>
      </c>
      <c r="P61" s="28">
        <f>LinhrsIn!P61/SurveyHrsIn!P61</f>
        <v>1</v>
      </c>
      <c r="Q61" s="28">
        <f>LinhrsIn!Q61/SurveyHrsIn!Q61</f>
        <v>0.99946236559139789</v>
      </c>
      <c r="R61" s="28">
        <f>LinhrsIn!R61/SurveyHrsIn!R61</f>
        <v>0.99747023809523805</v>
      </c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>
        <f t="shared" si="0"/>
        <v>0.99185508332303385</v>
      </c>
      <c r="AD61" s="28">
        <f t="shared" si="1"/>
        <v>0.99846630184331797</v>
      </c>
      <c r="AE61" s="28">
        <f t="shared" si="2"/>
        <v>0.99971573353108401</v>
      </c>
      <c r="AF61" s="28">
        <f t="shared" si="3"/>
        <v>0.99815412186379915</v>
      </c>
      <c r="AG61" s="28">
        <f t="shared" si="4"/>
        <v>0.99625448028673835</v>
      </c>
      <c r="AH61" s="28">
        <f t="shared" si="5"/>
        <v>0.97329599761051366</v>
      </c>
      <c r="AI61" s="28">
        <f t="shared" si="6"/>
        <v>0.99846630184331797</v>
      </c>
    </row>
    <row r="62" spans="1:35" x14ac:dyDescent="0.25">
      <c r="A62" s="86" t="s">
        <v>1</v>
      </c>
      <c r="B62" s="86">
        <v>2</v>
      </c>
      <c r="C62" s="86">
        <v>52</v>
      </c>
      <c r="D62" s="28">
        <f>LinhrsIn!D62/SurveyHrsIn!D62</f>
        <v>0.99986559139784947</v>
      </c>
      <c r="E62" s="28">
        <f>LinhrsIn!E62/SurveyHrsIn!E62</f>
        <v>0.9990591397849462</v>
      </c>
      <c r="F62" s="28">
        <f>LinhrsIn!F62/SurveyHrsIn!F62</f>
        <v>1</v>
      </c>
      <c r="G62" s="28">
        <f>LinhrsIn!G62/SurveyHrsIn!G62</f>
        <v>1</v>
      </c>
      <c r="H62" s="28">
        <f>LinhrsIn!H62/SurveyHrsIn!H62</f>
        <v>0.99958333333333338</v>
      </c>
      <c r="I62" s="28">
        <f>LinhrsIn!I62/SurveyHrsIn!I62</f>
        <v>0.99986559139784947</v>
      </c>
      <c r="J62" s="28">
        <f>LinhrsIn!J62/SurveyHrsIn!J62</f>
        <v>1</v>
      </c>
      <c r="K62" s="28">
        <f>LinhrsIn!K62/SurveyHrsIn!K62</f>
        <v>0.99166666666666659</v>
      </c>
      <c r="L62" s="28">
        <f>LinhrsIn!L62/SurveyHrsIn!L62</f>
        <v>0.94717741935483879</v>
      </c>
      <c r="M62" s="28">
        <f>LinhrsIn!M62/SurveyHrsIn!M62</f>
        <v>0.99847222222222221</v>
      </c>
      <c r="N62" s="28">
        <f>LinhrsIn!N62/SurveyHrsIn!N62</f>
        <v>0.98024193548387095</v>
      </c>
      <c r="O62" s="28">
        <f>LinhrsIn!O62/SurveyHrsIn!O62</f>
        <v>0.99986111111111109</v>
      </c>
      <c r="P62" s="28">
        <f>LinhrsIn!P62/SurveyHrsIn!P62</f>
        <v>0.99986559139784947</v>
      </c>
      <c r="Q62" s="28">
        <f>LinhrsIn!Q62/SurveyHrsIn!Q62</f>
        <v>0.99932795698924726</v>
      </c>
      <c r="R62" s="28">
        <f>LinhrsIn!R62/SurveyHrsIn!R62</f>
        <v>0.99747023809523805</v>
      </c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>
        <f t="shared" si="0"/>
        <v>0.99298275089605725</v>
      </c>
      <c r="AD62" s="28">
        <f t="shared" si="1"/>
        <v>0.99839909754224265</v>
      </c>
      <c r="AE62" s="28">
        <f t="shared" si="2"/>
        <v>0.99968637992831544</v>
      </c>
      <c r="AF62" s="28">
        <f t="shared" si="3"/>
        <v>0.99981630824372758</v>
      </c>
      <c r="AG62" s="28">
        <f t="shared" si="4"/>
        <v>0.97910543608124245</v>
      </c>
      <c r="AH62" s="28">
        <f t="shared" si="5"/>
        <v>0.99332287933094376</v>
      </c>
      <c r="AI62" s="28">
        <f t="shared" si="6"/>
        <v>0.99839909754224265</v>
      </c>
    </row>
    <row r="63" spans="1:35" x14ac:dyDescent="0.25">
      <c r="A63" s="86" t="s">
        <v>1</v>
      </c>
      <c r="B63" s="86">
        <v>2</v>
      </c>
      <c r="C63" s="86">
        <v>53</v>
      </c>
      <c r="D63" s="28">
        <f>LinhrsIn!D63/SurveyHrsIn!D63</f>
        <v>1</v>
      </c>
      <c r="E63" s="28">
        <f>LinhrsIn!E63/SurveyHrsIn!E63</f>
        <v>1</v>
      </c>
      <c r="F63" s="28">
        <f>LinhrsIn!F63/SurveyHrsIn!F63</f>
        <v>0.98591954022988515</v>
      </c>
      <c r="G63" s="28">
        <f>LinhrsIn!G63/SurveyHrsIn!G63</f>
        <v>1</v>
      </c>
      <c r="H63" s="28">
        <f>LinhrsIn!H63/SurveyHrsIn!H63</f>
        <v>0.99958333333333338</v>
      </c>
      <c r="I63" s="28">
        <f>LinhrsIn!I63/SurveyHrsIn!I63</f>
        <v>0.99986559139784947</v>
      </c>
      <c r="J63" s="28">
        <f>LinhrsIn!J63/SurveyHrsIn!J63</f>
        <v>0.99958333333333338</v>
      </c>
      <c r="K63" s="28">
        <f>LinhrsIn!K63/SurveyHrsIn!K63</f>
        <v>0.99166666666666659</v>
      </c>
      <c r="L63" s="28">
        <f>LinhrsIn!L63/SurveyHrsIn!L63</f>
        <v>0.99879032258064515</v>
      </c>
      <c r="M63" s="28">
        <f>LinhrsIn!M63/SurveyHrsIn!M63</f>
        <v>0.99861111111111112</v>
      </c>
      <c r="N63" s="28">
        <f>LinhrsIn!N63/SurveyHrsIn!N63</f>
        <v>0.78749999999999998</v>
      </c>
      <c r="O63" s="28">
        <f>LinhrsIn!O63/SurveyHrsIn!O63</f>
        <v>0.99958333333333338</v>
      </c>
      <c r="P63" s="28">
        <f>LinhrsIn!P63/SurveyHrsIn!P63</f>
        <v>0.99973118279569884</v>
      </c>
      <c r="Q63" s="28">
        <f>LinhrsIn!Q63/SurveyHrsIn!Q63</f>
        <v>0.99946236559139789</v>
      </c>
      <c r="R63" s="28">
        <f>LinhrsIn!R63/SurveyHrsIn!R63</f>
        <v>0.99747023809523805</v>
      </c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>
        <f t="shared" si="0"/>
        <v>0.98006953456515478</v>
      </c>
      <c r="AD63" s="28">
        <f t="shared" si="1"/>
        <v>0.99846630184331797</v>
      </c>
      <c r="AE63" s="28">
        <f t="shared" si="2"/>
        <v>0.99530651340996179</v>
      </c>
      <c r="AF63" s="28">
        <f t="shared" si="3"/>
        <v>0.99967741935483867</v>
      </c>
      <c r="AG63" s="28">
        <f t="shared" si="4"/>
        <v>0.99635603345280754</v>
      </c>
      <c r="AH63" s="28">
        <f t="shared" si="5"/>
        <v>0.92893817204301066</v>
      </c>
      <c r="AI63" s="28">
        <f t="shared" si="6"/>
        <v>0.99846630184331797</v>
      </c>
    </row>
    <row r="64" spans="1:35" x14ac:dyDescent="0.25">
      <c r="A64" s="86" t="s">
        <v>1</v>
      </c>
      <c r="B64" s="86">
        <v>2</v>
      </c>
      <c r="C64" s="86">
        <v>54</v>
      </c>
      <c r="D64" s="28">
        <f>LinhrsIn!D64/SurveyHrsIn!D64</f>
        <v>0.99959677419354842</v>
      </c>
      <c r="E64" s="28">
        <f>LinhrsIn!E64/SurveyHrsIn!E64</f>
        <v>0.99771505376344083</v>
      </c>
      <c r="F64" s="28">
        <f>LinhrsIn!F64/SurveyHrsIn!F64</f>
        <v>0.86681034482758612</v>
      </c>
      <c r="G64" s="28">
        <f>LinhrsIn!G64/SurveyHrsIn!G64</f>
        <v>0.99623655913978504</v>
      </c>
      <c r="H64" s="28">
        <f>LinhrsIn!H64/SurveyHrsIn!H64</f>
        <v>0.99638888888888888</v>
      </c>
      <c r="I64" s="28">
        <f>LinhrsIn!I64/SurveyHrsIn!I64</f>
        <v>0.98588709677419351</v>
      </c>
      <c r="J64" s="28">
        <f>LinhrsIn!J64/SurveyHrsIn!J64</f>
        <v>0.99597222222222226</v>
      </c>
      <c r="K64" s="28">
        <f>LinhrsIn!K64/SurveyHrsIn!K64</f>
        <v>0.98091397849462358</v>
      </c>
      <c r="L64" s="28">
        <f>LinhrsIn!L64/SurveyHrsIn!L64</f>
        <v>0.99959677419354842</v>
      </c>
      <c r="M64" s="28">
        <f>LinhrsIn!M64/SurveyHrsIn!M64</f>
        <v>0.99861111111111112</v>
      </c>
      <c r="N64" s="28">
        <f>LinhrsIn!N64/SurveyHrsIn!N64</f>
        <v>0.98642473118279572</v>
      </c>
      <c r="O64" s="28">
        <f>LinhrsIn!O64/SurveyHrsIn!O64</f>
        <v>0.99986111111111109</v>
      </c>
      <c r="P64" s="28">
        <f>LinhrsIn!P64/SurveyHrsIn!P64</f>
        <v>0.99811827956989252</v>
      </c>
      <c r="Q64" s="28">
        <f>LinhrsIn!Q64/SurveyHrsIn!Q64</f>
        <v>0.99932795698924726</v>
      </c>
      <c r="R64" s="28">
        <f>LinhrsIn!R64/SurveyHrsIn!R64</f>
        <v>0.99806547619047625</v>
      </c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>
        <f t="shared" si="0"/>
        <v>0.98354467927326661</v>
      </c>
      <c r="AD64" s="28">
        <f t="shared" si="1"/>
        <v>0.9986967165898617</v>
      </c>
      <c r="AE64" s="28">
        <f t="shared" si="2"/>
        <v>0.95358731924360407</v>
      </c>
      <c r="AF64" s="28">
        <f t="shared" si="3"/>
        <v>0.99274940262843481</v>
      </c>
      <c r="AG64" s="28">
        <f t="shared" si="4"/>
        <v>0.99304062126642767</v>
      </c>
      <c r="AH64" s="28">
        <f t="shared" si="5"/>
        <v>0.99480137395459967</v>
      </c>
      <c r="AI64" s="28">
        <f t="shared" si="6"/>
        <v>0.9986967165898617</v>
      </c>
    </row>
    <row r="65" spans="1:35" x14ac:dyDescent="0.25">
      <c r="A65" s="86" t="s">
        <v>1</v>
      </c>
      <c r="B65" s="86">
        <v>2</v>
      </c>
      <c r="C65" s="86">
        <v>55</v>
      </c>
      <c r="D65" s="28">
        <f>LinhrsIn!D65/SurveyHrsIn!D65</f>
        <v>1</v>
      </c>
      <c r="E65" s="28">
        <f>LinhrsIn!E65/SurveyHrsIn!E65</f>
        <v>1</v>
      </c>
      <c r="F65" s="28">
        <f>LinhrsIn!F65/SurveyHrsIn!F65</f>
        <v>0.99885057471264371</v>
      </c>
      <c r="G65" s="28">
        <f>LinhrsIn!G65/SurveyHrsIn!G65</f>
        <v>0.99986559139784947</v>
      </c>
      <c r="H65" s="28">
        <f>LinhrsIn!H65/SurveyHrsIn!H65</f>
        <v>0.99972222222222218</v>
      </c>
      <c r="I65" s="28">
        <f>LinhrsIn!I65/SurveyHrsIn!I65</f>
        <v>0.99919354838709673</v>
      </c>
      <c r="J65" s="28">
        <f>LinhrsIn!J65/SurveyHrsIn!J65</f>
        <v>0.99986111111111109</v>
      </c>
      <c r="K65" s="28">
        <f>LinhrsIn!K65/SurveyHrsIn!K65</f>
        <v>0.98104838709677411</v>
      </c>
      <c r="L65" s="28">
        <f>LinhrsIn!L65/SurveyHrsIn!L65</f>
        <v>0.99959677419354842</v>
      </c>
      <c r="M65" s="28">
        <f>LinhrsIn!M65/SurveyHrsIn!M65</f>
        <v>0.99875000000000003</v>
      </c>
      <c r="N65" s="28">
        <f>LinhrsIn!N65/SurveyHrsIn!N65</f>
        <v>0.98696236559139783</v>
      </c>
      <c r="O65" s="28">
        <f>LinhrsIn!O65/SurveyHrsIn!O65</f>
        <v>0.99930555555555556</v>
      </c>
      <c r="P65" s="28">
        <f>LinhrsIn!P65/SurveyHrsIn!P65</f>
        <v>0.99502688172043008</v>
      </c>
      <c r="Q65" s="28">
        <f>LinhrsIn!Q65/SurveyHrsIn!Q65</f>
        <v>0.99932795698924726</v>
      </c>
      <c r="R65" s="28">
        <f>LinhrsIn!R65/SurveyHrsIn!R65</f>
        <v>0.99806547619047625</v>
      </c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>
        <f t="shared" si="0"/>
        <v>0.99651525099905225</v>
      </c>
      <c r="AD65" s="28">
        <f t="shared" si="1"/>
        <v>0.9986967165898617</v>
      </c>
      <c r="AE65" s="28">
        <f t="shared" si="2"/>
        <v>0.99957205537016447</v>
      </c>
      <c r="AF65" s="28">
        <f t="shared" si="3"/>
        <v>0.99959229390680993</v>
      </c>
      <c r="AG65" s="28">
        <f t="shared" si="4"/>
        <v>0.99313172043010756</v>
      </c>
      <c r="AH65" s="28">
        <f t="shared" si="5"/>
        <v>0.99376493428912782</v>
      </c>
      <c r="AI65" s="28">
        <f t="shared" si="6"/>
        <v>0.9986967165898617</v>
      </c>
    </row>
    <row r="66" spans="1:35" x14ac:dyDescent="0.25">
      <c r="A66" s="86" t="s">
        <v>1</v>
      </c>
      <c r="B66" s="86">
        <v>2</v>
      </c>
      <c r="C66" s="86">
        <v>56</v>
      </c>
      <c r="D66" s="28">
        <f>LinhrsIn!D66/SurveyHrsIn!D66</f>
        <v>0.99986559139784947</v>
      </c>
      <c r="E66" s="28">
        <f>LinhrsIn!E66/SurveyHrsIn!E66</f>
        <v>1</v>
      </c>
      <c r="F66" s="28">
        <f>LinhrsIn!F66/SurveyHrsIn!F66</f>
        <v>0.99985632183908046</v>
      </c>
      <c r="G66" s="28">
        <f>LinhrsIn!G66/SurveyHrsIn!G66</f>
        <v>1</v>
      </c>
      <c r="H66" s="28">
        <f>LinhrsIn!H66/SurveyHrsIn!H66</f>
        <v>0.99972222222222218</v>
      </c>
      <c r="I66" s="28">
        <f>LinhrsIn!I66/SurveyHrsIn!I66</f>
        <v>0.99892473118279579</v>
      </c>
      <c r="J66" s="28">
        <f>LinhrsIn!J66/SurveyHrsIn!J66</f>
        <v>0.99958333333333338</v>
      </c>
      <c r="K66" s="28">
        <f>LinhrsIn!K66/SurveyHrsIn!K66</f>
        <v>0.98118279569892475</v>
      </c>
      <c r="L66" s="28">
        <f>LinhrsIn!L66/SurveyHrsIn!L66</f>
        <v>0.99959677419354842</v>
      </c>
      <c r="M66" s="28">
        <f>LinhrsIn!M66/SurveyHrsIn!M66</f>
        <v>0.99875000000000003</v>
      </c>
      <c r="N66" s="28">
        <f>LinhrsIn!N66/SurveyHrsIn!N66</f>
        <v>0.99260752688172038</v>
      </c>
      <c r="O66" s="28">
        <f>LinhrsIn!O66/SurveyHrsIn!O66</f>
        <v>0.99986111111111109</v>
      </c>
      <c r="P66" s="28">
        <f>LinhrsIn!P66/SurveyHrsIn!P66</f>
        <v>0.99865591397849462</v>
      </c>
      <c r="Q66" s="28">
        <f>LinhrsIn!Q66/SurveyHrsIn!Q66</f>
        <v>0.99919354838709673</v>
      </c>
      <c r="R66" s="28">
        <f>LinhrsIn!R66/SurveyHrsIn!R66</f>
        <v>0.99806547619047625</v>
      </c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>
        <f t="shared" si="0"/>
        <v>0.99739506087010266</v>
      </c>
      <c r="AD66" s="28">
        <f t="shared" si="1"/>
        <v>0.99862951228878649</v>
      </c>
      <c r="AE66" s="28">
        <f t="shared" si="2"/>
        <v>0.99995210727969353</v>
      </c>
      <c r="AF66" s="28">
        <f t="shared" si="3"/>
        <v>0.99941009557945037</v>
      </c>
      <c r="AG66" s="28">
        <f t="shared" si="4"/>
        <v>0.99317652329749107</v>
      </c>
      <c r="AH66" s="28">
        <f t="shared" si="5"/>
        <v>0.99704151732377533</v>
      </c>
      <c r="AI66" s="28">
        <f t="shared" si="6"/>
        <v>0.99862951228878649</v>
      </c>
    </row>
    <row r="67" spans="1:35" x14ac:dyDescent="0.25">
      <c r="A67" s="86" t="s">
        <v>1</v>
      </c>
      <c r="B67" s="86">
        <v>2</v>
      </c>
      <c r="C67" s="86">
        <v>57</v>
      </c>
      <c r="D67" s="28">
        <f>LinhrsIn!D67/SurveyHrsIn!D67</f>
        <v>0.99986559139784947</v>
      </c>
      <c r="E67" s="28">
        <f>LinhrsIn!E67/SurveyHrsIn!E67</f>
        <v>1</v>
      </c>
      <c r="F67" s="28">
        <f>LinhrsIn!F67/SurveyHrsIn!F67</f>
        <v>0.99913793103448267</v>
      </c>
      <c r="G67" s="28">
        <f>LinhrsIn!G67/SurveyHrsIn!G67</f>
        <v>0.99717741935483872</v>
      </c>
      <c r="H67" s="28">
        <f>LinhrsIn!H67/SurveyHrsIn!H67</f>
        <v>0.99916666666666665</v>
      </c>
      <c r="I67" s="28">
        <f>LinhrsIn!I67/SurveyHrsIn!I67</f>
        <v>0.98951612903225816</v>
      </c>
      <c r="J67" s="28">
        <f>LinhrsIn!J67/SurveyHrsIn!J67</f>
        <v>0.99805555555555558</v>
      </c>
      <c r="K67" s="28">
        <f>LinhrsIn!K67/SurveyHrsIn!K67</f>
        <v>0.98118279569892475</v>
      </c>
      <c r="L67" s="28">
        <f>LinhrsIn!L67/SurveyHrsIn!L67</f>
        <v>0.9721774193548387</v>
      </c>
      <c r="M67" s="28">
        <f>LinhrsIn!M67/SurveyHrsIn!M67</f>
        <v>0.99861111111111112</v>
      </c>
      <c r="N67" s="28">
        <f>LinhrsIn!N67/SurveyHrsIn!N67</f>
        <v>0.96653225806451615</v>
      </c>
      <c r="O67" s="28">
        <f>LinhrsIn!O67/SurveyHrsIn!O67</f>
        <v>1</v>
      </c>
      <c r="P67" s="28">
        <f>LinhrsIn!P67/SurveyHrsIn!P67</f>
        <v>0.99986559139784947</v>
      </c>
      <c r="Q67" s="28">
        <f>LinhrsIn!Q67/SurveyHrsIn!Q67</f>
        <v>0.99932795698924726</v>
      </c>
      <c r="R67" s="28">
        <f>LinhrsIn!R67/SurveyHrsIn!R67</f>
        <v>0.9977678571428571</v>
      </c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>
        <f t="shared" si="0"/>
        <v>0.99178523977258681</v>
      </c>
      <c r="AD67" s="28">
        <f t="shared" si="1"/>
        <v>0.99854790706605212</v>
      </c>
      <c r="AE67" s="28">
        <f t="shared" si="2"/>
        <v>0.99877178346310702</v>
      </c>
      <c r="AF67" s="28">
        <f t="shared" si="3"/>
        <v>0.99557945041816021</v>
      </c>
      <c r="AG67" s="28">
        <f t="shared" si="4"/>
        <v>0.98399044205495823</v>
      </c>
      <c r="AH67" s="28">
        <f t="shared" si="5"/>
        <v>0.9887992831541218</v>
      </c>
      <c r="AI67" s="28">
        <f t="shared" si="6"/>
        <v>0.99854790706605212</v>
      </c>
    </row>
    <row r="68" spans="1:35" x14ac:dyDescent="0.25">
      <c r="A68" s="86" t="s">
        <v>1</v>
      </c>
      <c r="B68" s="86">
        <v>2</v>
      </c>
      <c r="C68" s="86">
        <v>58</v>
      </c>
      <c r="D68" s="28">
        <f>LinhrsIn!D68/SurveyHrsIn!D68</f>
        <v>0.99946236559139789</v>
      </c>
      <c r="E68" s="28">
        <f>LinhrsIn!E68/SurveyHrsIn!E68</f>
        <v>1</v>
      </c>
      <c r="F68" s="28">
        <f>LinhrsIn!F68/SurveyHrsIn!F68</f>
        <v>0.99885057471264371</v>
      </c>
      <c r="G68" s="28">
        <f>LinhrsIn!G68/SurveyHrsIn!G68</f>
        <v>0.99717741935483872</v>
      </c>
      <c r="H68" s="28">
        <f>LinhrsIn!H68/SurveyHrsIn!H68</f>
        <v>0.94722222222222219</v>
      </c>
      <c r="I68" s="28">
        <f>LinhrsIn!I68/SurveyHrsIn!I68</f>
        <v>1</v>
      </c>
      <c r="J68" s="28">
        <f>LinhrsIn!J68/SurveyHrsIn!J68</f>
        <v>0.19777777777777777</v>
      </c>
      <c r="K68" s="28">
        <f>LinhrsIn!K68/SurveyHrsIn!K68</f>
        <v>0.55779569892473113</v>
      </c>
      <c r="L68" s="28">
        <f>LinhrsIn!L68/SurveyHrsIn!L68</f>
        <v>0.97110215053763438</v>
      </c>
      <c r="M68" s="28">
        <f>LinhrsIn!M68/SurveyHrsIn!M68</f>
        <v>0.99875000000000003</v>
      </c>
      <c r="N68" s="28">
        <f>LinhrsIn!N68/SurveyHrsIn!N68</f>
        <v>0.99946236559139789</v>
      </c>
      <c r="O68" s="28">
        <f>LinhrsIn!O68/SurveyHrsIn!O68</f>
        <v>0.99958333333333338</v>
      </c>
      <c r="P68" s="28">
        <f>LinhrsIn!P68/SurveyHrsIn!P68</f>
        <v>1</v>
      </c>
      <c r="Q68" s="28">
        <f>LinhrsIn!Q68/SurveyHrsIn!Q68</f>
        <v>0.99932795698924726</v>
      </c>
      <c r="R68" s="28">
        <f>LinhrsIn!R68/SurveyHrsIn!R68</f>
        <v>0.97886904761904758</v>
      </c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>
        <f t="shared" si="0"/>
        <v>0.88897679520454831</v>
      </c>
      <c r="AD68" s="28">
        <f t="shared" si="1"/>
        <v>0.98909850230414742</v>
      </c>
      <c r="AE68" s="28">
        <f t="shared" si="2"/>
        <v>0.99867599802249407</v>
      </c>
      <c r="AF68" s="28">
        <f t="shared" si="3"/>
        <v>0.71499999999999997</v>
      </c>
      <c r="AG68" s="28">
        <f t="shared" si="4"/>
        <v>0.84254928315412181</v>
      </c>
      <c r="AH68" s="28">
        <f t="shared" si="5"/>
        <v>0.99968189964157705</v>
      </c>
      <c r="AI68" s="28">
        <f t="shared" si="6"/>
        <v>0.98909850230414742</v>
      </c>
    </row>
    <row r="69" spans="1:35" x14ac:dyDescent="0.25">
      <c r="A69" s="86" t="s">
        <v>1</v>
      </c>
      <c r="B69" s="86">
        <v>2</v>
      </c>
      <c r="C69" s="86">
        <v>59</v>
      </c>
      <c r="D69" s="28">
        <f>LinhrsIn!D69/SurveyHrsIn!D69</f>
        <v>1</v>
      </c>
      <c r="E69" s="28">
        <f>LinhrsIn!E69/SurveyHrsIn!E69</f>
        <v>0.99986559139784947</v>
      </c>
      <c r="F69" s="28">
        <f>LinhrsIn!F69/SurveyHrsIn!F69</f>
        <v>0.98318965517241375</v>
      </c>
      <c r="G69" s="28">
        <f>LinhrsIn!G69/SurveyHrsIn!G69</f>
        <v>0.99986559139784947</v>
      </c>
      <c r="H69" s="28">
        <f>LinhrsIn!H69/SurveyHrsIn!H69</f>
        <v>0.99972222222222218</v>
      </c>
      <c r="I69" s="28">
        <f>LinhrsIn!I69/SurveyHrsIn!I69</f>
        <v>0.99986559139784947</v>
      </c>
      <c r="J69" s="28">
        <f>LinhrsIn!J69/SurveyHrsIn!J69</f>
        <v>0.99958333333333338</v>
      </c>
      <c r="K69" s="28">
        <f>LinhrsIn!K69/SurveyHrsIn!K69</f>
        <v>0.98131720430107527</v>
      </c>
      <c r="L69" s="28">
        <f>LinhrsIn!L69/SurveyHrsIn!L69</f>
        <v>0.99959677419354842</v>
      </c>
      <c r="M69" s="28">
        <f>LinhrsIn!M69/SurveyHrsIn!M69</f>
        <v>0.98638888888888898</v>
      </c>
      <c r="N69" s="28">
        <f>LinhrsIn!N69/SurveyHrsIn!N69</f>
        <v>0.9745967741935484</v>
      </c>
      <c r="O69" s="28">
        <f>LinhrsIn!O69/SurveyHrsIn!O69</f>
        <v>0.99972222222222218</v>
      </c>
      <c r="P69" s="28">
        <f>LinhrsIn!P69/SurveyHrsIn!P69</f>
        <v>0.96747311827956983</v>
      </c>
      <c r="Q69" s="28">
        <f>LinhrsIn!Q69/SurveyHrsIn!Q69</f>
        <v>0.956989247311828</v>
      </c>
      <c r="R69" s="28">
        <f>LinhrsIn!R69/SurveyHrsIn!R69</f>
        <v>0.89315476190476195</v>
      </c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>
        <f t="shared" si="0"/>
        <v>0.99093224725003093</v>
      </c>
      <c r="AD69" s="28">
        <f t="shared" si="1"/>
        <v>0.92507200460829497</v>
      </c>
      <c r="AE69" s="28">
        <f t="shared" si="2"/>
        <v>0.99430694598937086</v>
      </c>
      <c r="AF69" s="28">
        <f t="shared" si="3"/>
        <v>0.99972371565113505</v>
      </c>
      <c r="AG69" s="28">
        <f t="shared" si="4"/>
        <v>0.98910095579450419</v>
      </c>
      <c r="AH69" s="28">
        <f t="shared" si="5"/>
        <v>0.9805973715651134</v>
      </c>
      <c r="AI69" s="28">
        <f t="shared" si="6"/>
        <v>0.92507200460829497</v>
      </c>
    </row>
    <row r="70" spans="1:35" x14ac:dyDescent="0.25">
      <c r="A70" s="86" t="s">
        <v>1</v>
      </c>
      <c r="B70" s="86">
        <v>2</v>
      </c>
      <c r="C70" s="86">
        <v>60</v>
      </c>
      <c r="D70" s="28">
        <f>LinhrsIn!D70/SurveyHrsIn!D70</f>
        <v>0.9643817204301075</v>
      </c>
      <c r="E70" s="28">
        <f>LinhrsIn!E70/SurveyHrsIn!E70</f>
        <v>0.99677419354838714</v>
      </c>
      <c r="F70" s="28">
        <f>LinhrsIn!F70/SurveyHrsIn!F70</f>
        <v>0.9469827586206897</v>
      </c>
      <c r="G70" s="28">
        <f>LinhrsIn!G70/SurveyHrsIn!G70</f>
        <v>0.97620967741935483</v>
      </c>
      <c r="H70" s="28">
        <f>LinhrsIn!H70/SurveyHrsIn!H70</f>
        <v>0.93861111111111106</v>
      </c>
      <c r="I70" s="28">
        <f>LinhrsIn!I70/SurveyHrsIn!I70</f>
        <v>0.94717741935483879</v>
      </c>
      <c r="J70" s="28">
        <f>LinhrsIn!J70/SurveyHrsIn!J70</f>
        <v>0.99944444444444447</v>
      </c>
      <c r="K70" s="28">
        <f>LinhrsIn!K70/SurveyHrsIn!K70</f>
        <v>0.99180107526881722</v>
      </c>
      <c r="L70" s="28">
        <f>LinhrsIn!L70/SurveyHrsIn!L70</f>
        <v>0.99959677419354842</v>
      </c>
      <c r="M70" s="28">
        <f>LinhrsIn!M70/SurveyHrsIn!M70</f>
        <v>0.99861111111111112</v>
      </c>
      <c r="N70" s="28">
        <f>LinhrsIn!N70/SurveyHrsIn!N70</f>
        <v>0.9985215053763441</v>
      </c>
      <c r="O70" s="28">
        <f>LinhrsIn!O70/SurveyHrsIn!O70</f>
        <v>1</v>
      </c>
      <c r="P70" s="28">
        <f>LinhrsIn!P70/SurveyHrsIn!P70</f>
        <v>1</v>
      </c>
      <c r="Q70" s="28">
        <f>LinhrsIn!Q70/SurveyHrsIn!Q70</f>
        <v>0.99919354838709673</v>
      </c>
      <c r="R70" s="28">
        <f>LinhrsIn!R70/SurveyHrsIn!R70</f>
        <v>0.99806547619047625</v>
      </c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>
        <f t="shared" si="0"/>
        <v>0.98281083920405399</v>
      </c>
      <c r="AD70" s="28">
        <f t="shared" si="1"/>
        <v>0.99862951228878649</v>
      </c>
      <c r="AE70" s="28">
        <f t="shared" si="2"/>
        <v>0.97332220986281059</v>
      </c>
      <c r="AF70" s="28">
        <f t="shared" si="3"/>
        <v>0.96174432497013151</v>
      </c>
      <c r="AG70" s="28">
        <f t="shared" si="4"/>
        <v>0.99666965352449222</v>
      </c>
      <c r="AH70" s="28">
        <f t="shared" si="5"/>
        <v>0.9995071684587814</v>
      </c>
      <c r="AI70" s="28">
        <f t="shared" si="6"/>
        <v>0.99862951228878649</v>
      </c>
    </row>
    <row r="71" spans="1:35" x14ac:dyDescent="0.25">
      <c r="A71" s="86" t="s">
        <v>1</v>
      </c>
      <c r="B71" s="86">
        <v>2</v>
      </c>
      <c r="C71" s="86">
        <v>61</v>
      </c>
      <c r="D71" s="28">
        <f>LinhrsIn!D71/SurveyHrsIn!D71</f>
        <v>0.99986559139784947</v>
      </c>
      <c r="E71" s="28">
        <f>LinhrsIn!E71/SurveyHrsIn!E71</f>
        <v>0.99879032258064515</v>
      </c>
      <c r="F71" s="28">
        <f>LinhrsIn!F71/SurveyHrsIn!F71</f>
        <v>0.99985632183908046</v>
      </c>
      <c r="G71" s="28">
        <f>LinhrsIn!G71/SurveyHrsIn!G71</f>
        <v>0.99825268817204305</v>
      </c>
      <c r="H71" s="28">
        <f>LinhrsIn!H71/SurveyHrsIn!H71</f>
        <v>0.99972222222222218</v>
      </c>
      <c r="I71" s="28">
        <f>LinhrsIn!I71/SurveyHrsIn!I71</f>
        <v>0.99959677419354842</v>
      </c>
      <c r="J71" s="28">
        <f>LinhrsIn!J71/SurveyHrsIn!J71</f>
        <v>0.99986111111111109</v>
      </c>
      <c r="K71" s="28">
        <f>LinhrsIn!K71/SurveyHrsIn!K71</f>
        <v>0.98172043010752685</v>
      </c>
      <c r="L71" s="28">
        <f>LinhrsIn!L71/SurveyHrsIn!L71</f>
        <v>0.99959677419354842</v>
      </c>
      <c r="M71" s="28">
        <f>LinhrsIn!M71/SurveyHrsIn!M71</f>
        <v>0.99861111111111112</v>
      </c>
      <c r="N71" s="28">
        <f>LinhrsIn!N71/SurveyHrsIn!N71</f>
        <v>0.98454301075268813</v>
      </c>
      <c r="O71" s="28">
        <f>LinhrsIn!O71/SurveyHrsIn!O71</f>
        <v>0.99986111111111109</v>
      </c>
      <c r="P71" s="28">
        <f>LinhrsIn!P71/SurveyHrsIn!P71</f>
        <v>0.99986559139784947</v>
      </c>
      <c r="Q71" s="28">
        <f>LinhrsIn!Q71/SurveyHrsIn!Q71</f>
        <v>0.99879032258064515</v>
      </c>
      <c r="R71" s="28">
        <f>LinhrsIn!R71/SurveyHrsIn!R71</f>
        <v>0.9977678571428571</v>
      </c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>
        <f t="shared" si="0"/>
        <v>0.99668978906604044</v>
      </c>
      <c r="AD71" s="28">
        <f t="shared" si="1"/>
        <v>0.99827908986175107</v>
      </c>
      <c r="AE71" s="28">
        <f t="shared" si="2"/>
        <v>0.99896644419725611</v>
      </c>
      <c r="AF71" s="28">
        <f t="shared" si="3"/>
        <v>0.99972670250896056</v>
      </c>
      <c r="AG71" s="28">
        <f t="shared" si="4"/>
        <v>0.99330943847072872</v>
      </c>
      <c r="AH71" s="28">
        <f t="shared" si="5"/>
        <v>0.99475657108721627</v>
      </c>
      <c r="AI71" s="28">
        <f t="shared" si="6"/>
        <v>0.99827908986175107</v>
      </c>
    </row>
    <row r="72" spans="1:35" x14ac:dyDescent="0.25">
      <c r="A72" s="86" t="s">
        <v>1</v>
      </c>
      <c r="B72" s="86">
        <v>2</v>
      </c>
      <c r="C72" s="86">
        <v>62</v>
      </c>
      <c r="D72" s="28">
        <f>LinhrsIn!D72/SurveyHrsIn!D72</f>
        <v>0.99986559139784947</v>
      </c>
      <c r="E72" s="28">
        <f>LinhrsIn!E72/SurveyHrsIn!E72</f>
        <v>0.99865591397849462</v>
      </c>
      <c r="F72" s="28">
        <f>LinhrsIn!F72/SurveyHrsIn!F72</f>
        <v>0.99971264367816082</v>
      </c>
      <c r="G72" s="28">
        <f>LinhrsIn!G72/SurveyHrsIn!G72</f>
        <v>0.99959677419354842</v>
      </c>
      <c r="H72" s="28">
        <f>LinhrsIn!H72/SurveyHrsIn!H72</f>
        <v>0.99916666666666665</v>
      </c>
      <c r="I72" s="28">
        <f>LinhrsIn!I72/SurveyHrsIn!I72</f>
        <v>0.99865591397849462</v>
      </c>
      <c r="J72" s="28">
        <f>LinhrsIn!J72/SurveyHrsIn!J72</f>
        <v>0.99833333333333329</v>
      </c>
      <c r="K72" s="28">
        <f>LinhrsIn!K72/SurveyHrsIn!K72</f>
        <v>0.95376344086021514</v>
      </c>
      <c r="L72" s="28">
        <f>LinhrsIn!L72/SurveyHrsIn!L72</f>
        <v>0.9990591397849462</v>
      </c>
      <c r="M72" s="28">
        <f>LinhrsIn!M72/SurveyHrsIn!M72</f>
        <v>0.99861111111111112</v>
      </c>
      <c r="N72" s="28">
        <f>LinhrsIn!N72/SurveyHrsIn!N72</f>
        <v>0.99637096774193545</v>
      </c>
      <c r="O72" s="28">
        <f>LinhrsIn!O72/SurveyHrsIn!O72</f>
        <v>0.99986111111111109</v>
      </c>
      <c r="P72" s="28">
        <f>LinhrsIn!P72/SurveyHrsIn!P72</f>
        <v>0.99986559139784947</v>
      </c>
      <c r="Q72" s="28">
        <f>LinhrsIn!Q72/SurveyHrsIn!Q72</f>
        <v>0.99744623655913978</v>
      </c>
      <c r="R72" s="28">
        <f>LinhrsIn!R72/SurveyHrsIn!R72</f>
        <v>0.99717261904761911</v>
      </c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>
        <f t="shared" si="0"/>
        <v>0.9951377173196555</v>
      </c>
      <c r="AD72" s="28">
        <f t="shared" si="1"/>
        <v>0.99730942780337939</v>
      </c>
      <c r="AE72" s="28">
        <f t="shared" si="2"/>
        <v>0.99932177728340132</v>
      </c>
      <c r="AF72" s="28">
        <f t="shared" si="3"/>
        <v>0.99871863799283156</v>
      </c>
      <c r="AG72" s="28">
        <f t="shared" si="4"/>
        <v>0.98381123058542419</v>
      </c>
      <c r="AH72" s="28">
        <f t="shared" si="5"/>
        <v>0.99869922341696526</v>
      </c>
      <c r="AI72" s="28">
        <f t="shared" si="6"/>
        <v>0.99730942780337939</v>
      </c>
    </row>
    <row r="73" spans="1:35" x14ac:dyDescent="0.25">
      <c r="A73" s="86" t="s">
        <v>1</v>
      </c>
      <c r="B73" s="86">
        <v>2</v>
      </c>
      <c r="C73" s="86">
        <v>63</v>
      </c>
      <c r="D73" s="28">
        <f>LinhrsIn!D73/SurveyHrsIn!D73</f>
        <v>0.97526881720430114</v>
      </c>
      <c r="E73" s="28">
        <f>LinhrsIn!E73/SurveyHrsIn!E73</f>
        <v>0.9985215053763441</v>
      </c>
      <c r="F73" s="28">
        <f>LinhrsIn!F73/SurveyHrsIn!F73</f>
        <v>0.99985632183908046</v>
      </c>
      <c r="G73" s="28">
        <f>LinhrsIn!G73/SurveyHrsIn!G73</f>
        <v>1</v>
      </c>
      <c r="H73" s="28">
        <f>LinhrsIn!H73/SurveyHrsIn!H73</f>
        <v>0.99972222222222218</v>
      </c>
      <c r="I73" s="28">
        <f>LinhrsIn!I73/SurveyHrsIn!I73</f>
        <v>0.99986559139784947</v>
      </c>
      <c r="J73" s="28">
        <f>LinhrsIn!J73/SurveyHrsIn!J73</f>
        <v>0.99986111111111109</v>
      </c>
      <c r="K73" s="28">
        <f>LinhrsIn!K73/SurveyHrsIn!K73</f>
        <v>0.2314516129032258</v>
      </c>
      <c r="L73" s="28">
        <f>LinhrsIn!L73/SurveyHrsIn!L73</f>
        <v>0.98803763440860215</v>
      </c>
      <c r="M73" s="28">
        <f>LinhrsIn!M73/SurveyHrsIn!M73</f>
        <v>0.99638888888888888</v>
      </c>
      <c r="N73" s="28">
        <f>LinhrsIn!N73/SurveyHrsIn!N73</f>
        <v>0.99596774193548387</v>
      </c>
      <c r="O73" s="28">
        <f>LinhrsIn!O73/SurveyHrsIn!O73</f>
        <v>0.99986111111111109</v>
      </c>
      <c r="P73" s="28">
        <f>LinhrsIn!P73/SurveyHrsIn!P73</f>
        <v>0.99973118279569884</v>
      </c>
      <c r="Q73" s="28">
        <f>LinhrsIn!Q73/SurveyHrsIn!Q73</f>
        <v>0.9990591397849462</v>
      </c>
      <c r="R73" s="28">
        <f>LinhrsIn!R73/SurveyHrsIn!R73</f>
        <v>0.99806547619047625</v>
      </c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>
        <f t="shared" si="0"/>
        <v>0.93410541033246819</v>
      </c>
      <c r="AD73" s="28">
        <f t="shared" si="1"/>
        <v>0.99856230798771128</v>
      </c>
      <c r="AE73" s="28">
        <f t="shared" si="2"/>
        <v>0.99945927573847493</v>
      </c>
      <c r="AF73" s="28">
        <f t="shared" si="3"/>
        <v>0.99981630824372758</v>
      </c>
      <c r="AG73" s="28">
        <f t="shared" si="4"/>
        <v>0.73862604540023902</v>
      </c>
      <c r="AH73" s="28">
        <f t="shared" si="5"/>
        <v>0.99852001194743123</v>
      </c>
      <c r="AI73" s="28">
        <f t="shared" si="6"/>
        <v>0.99856230798771128</v>
      </c>
    </row>
    <row r="74" spans="1:35" x14ac:dyDescent="0.25">
      <c r="A74" s="86" t="s">
        <v>1</v>
      </c>
      <c r="B74" s="86">
        <v>2</v>
      </c>
      <c r="C74" s="86">
        <v>64</v>
      </c>
      <c r="D74" s="28">
        <f>LinhrsIn!D74/SurveyHrsIn!D74</f>
        <v>0.99986559139784947</v>
      </c>
      <c r="E74" s="28">
        <f>LinhrsIn!E74/SurveyHrsIn!E74</f>
        <v>0.99690860215053767</v>
      </c>
      <c r="F74" s="28">
        <f>LinhrsIn!F74/SurveyHrsIn!F74</f>
        <v>0.99885057471264371</v>
      </c>
      <c r="G74" s="28">
        <f>LinhrsIn!G74/SurveyHrsIn!G74</f>
        <v>0.99516129032258061</v>
      </c>
      <c r="H74" s="28">
        <f>LinhrsIn!H74/SurveyHrsIn!H74</f>
        <v>0.99652777777777779</v>
      </c>
      <c r="I74" s="28">
        <f>LinhrsIn!I74/SurveyHrsIn!I74</f>
        <v>0.980510752688172</v>
      </c>
      <c r="J74" s="28">
        <f>LinhrsIn!J74/SurveyHrsIn!J74</f>
        <v>0.99458333333333337</v>
      </c>
      <c r="K74" s="28">
        <f>LinhrsIn!K74/SurveyHrsIn!K74</f>
        <v>0.99139784946236564</v>
      </c>
      <c r="L74" s="28">
        <f>LinhrsIn!L74/SurveyHrsIn!L74</f>
        <v>0.99959677419354842</v>
      </c>
      <c r="M74" s="28">
        <f>LinhrsIn!M74/SurveyHrsIn!M74</f>
        <v>0.99861111111111112</v>
      </c>
      <c r="N74" s="28">
        <f>LinhrsIn!N74/SurveyHrsIn!N74</f>
        <v>0.99986559139784947</v>
      </c>
      <c r="O74" s="28">
        <f>LinhrsIn!O74/SurveyHrsIn!O74</f>
        <v>0.99986111111111109</v>
      </c>
      <c r="P74" s="28">
        <f>LinhrsIn!P74/SurveyHrsIn!P74</f>
        <v>0.99986559139784947</v>
      </c>
      <c r="Q74" s="28">
        <f>LinhrsIn!Q74/SurveyHrsIn!Q74</f>
        <v>0.99946236559139789</v>
      </c>
      <c r="R74" s="28">
        <f>LinhrsIn!R74/SurveyHrsIn!R74</f>
        <v>0.99761904761904763</v>
      </c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>
        <f t="shared" si="0"/>
        <v>0.99597836330490663</v>
      </c>
      <c r="AD74" s="28">
        <f t="shared" si="1"/>
        <v>0.99854070660522276</v>
      </c>
      <c r="AE74" s="28">
        <f t="shared" si="2"/>
        <v>0.99697348906192074</v>
      </c>
      <c r="AF74" s="28">
        <f t="shared" si="3"/>
        <v>0.99054062126642772</v>
      </c>
      <c r="AG74" s="28">
        <f t="shared" si="4"/>
        <v>0.99653524492234169</v>
      </c>
      <c r="AH74" s="28">
        <f t="shared" si="5"/>
        <v>0.99986409796893672</v>
      </c>
      <c r="AI74" s="28">
        <f t="shared" si="6"/>
        <v>0.99854070660522276</v>
      </c>
    </row>
    <row r="75" spans="1:35" x14ac:dyDescent="0.25">
      <c r="A75" s="86" t="s">
        <v>1</v>
      </c>
      <c r="B75" s="86">
        <v>2</v>
      </c>
      <c r="C75" s="86">
        <v>65</v>
      </c>
      <c r="D75" s="28">
        <f>LinhrsIn!D75/SurveyHrsIn!D75</f>
        <v>0.99986559139784947</v>
      </c>
      <c r="E75" s="28">
        <f>LinhrsIn!E75/SurveyHrsIn!E75</f>
        <v>0.99879032258064515</v>
      </c>
      <c r="F75" s="28">
        <f>LinhrsIn!F75/SurveyHrsIn!F75</f>
        <v>0.99985632183908046</v>
      </c>
      <c r="G75" s="28">
        <f>LinhrsIn!G75/SurveyHrsIn!G75</f>
        <v>0.99395161290322576</v>
      </c>
      <c r="H75" s="28">
        <f>LinhrsIn!H75/SurveyHrsIn!H75</f>
        <v>0.99875000000000003</v>
      </c>
      <c r="I75" s="28">
        <f>LinhrsIn!I75/SurveyHrsIn!I75</f>
        <v>0.99086021505376354</v>
      </c>
      <c r="J75" s="28">
        <f>LinhrsIn!J75/SurveyHrsIn!J75</f>
        <v>0.99652777777777779</v>
      </c>
      <c r="K75" s="28">
        <f>LinhrsIn!K75/SurveyHrsIn!K75</f>
        <v>0.99233870967741933</v>
      </c>
      <c r="L75" s="28">
        <f>LinhrsIn!L75/SurveyHrsIn!L75</f>
        <v>0.99959677419354842</v>
      </c>
      <c r="M75" s="28">
        <f>LinhrsIn!M75/SurveyHrsIn!M75</f>
        <v>0.99861111111111112</v>
      </c>
      <c r="N75" s="28">
        <f>LinhrsIn!N75/SurveyHrsIn!N75</f>
        <v>0.99986559139784947</v>
      </c>
      <c r="O75" s="28">
        <f>LinhrsIn!O75/SurveyHrsIn!O75</f>
        <v>0.99986111111111109</v>
      </c>
      <c r="P75" s="28">
        <f>LinhrsIn!P75/SurveyHrsIn!P75</f>
        <v>0.9682795698924731</v>
      </c>
      <c r="Q75" s="28">
        <f>LinhrsIn!Q75/SurveyHrsIn!Q75</f>
        <v>0.68091397849462365</v>
      </c>
      <c r="R75" s="28">
        <f>LinhrsIn!R75/SurveyHrsIn!R75</f>
        <v>0.8995535714285714</v>
      </c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>
        <f t="shared" si="0"/>
        <v>0.99477409312816711</v>
      </c>
      <c r="AD75" s="28">
        <f t="shared" si="1"/>
        <v>0.79023377496159752</v>
      </c>
      <c r="AE75" s="28">
        <f t="shared" si="2"/>
        <v>0.99753275244098383</v>
      </c>
      <c r="AF75" s="28">
        <f t="shared" si="3"/>
        <v>0.99537933094384712</v>
      </c>
      <c r="AG75" s="28">
        <f t="shared" si="4"/>
        <v>0.99684886499402625</v>
      </c>
      <c r="AH75" s="28">
        <f t="shared" si="5"/>
        <v>0.98933542413381126</v>
      </c>
      <c r="AI75" s="28">
        <f t="shared" si="6"/>
        <v>0.79023377496159752</v>
      </c>
    </row>
    <row r="76" spans="1:35" x14ac:dyDescent="0.25">
      <c r="A76" s="86" t="s">
        <v>1</v>
      </c>
      <c r="B76" s="86">
        <v>2</v>
      </c>
      <c r="C76" s="86">
        <v>66</v>
      </c>
      <c r="D76" s="28">
        <f>LinhrsIn!D76/SurveyHrsIn!D76</f>
        <v>0.80107526881720426</v>
      </c>
      <c r="E76" s="28">
        <f>LinhrsIn!E76/SurveyHrsIn!E76</f>
        <v>0.99287634408602155</v>
      </c>
      <c r="F76" s="28">
        <f>LinhrsIn!F76/SurveyHrsIn!F76</f>
        <v>0.99856321839080464</v>
      </c>
      <c r="G76" s="28">
        <f>LinhrsIn!G76/SurveyHrsIn!G76</f>
        <v>0.99112903225806448</v>
      </c>
      <c r="H76" s="28">
        <f>LinhrsIn!H76/SurveyHrsIn!H76</f>
        <v>0.99777777777777776</v>
      </c>
      <c r="I76" s="28">
        <f>LinhrsIn!I76/SurveyHrsIn!I76</f>
        <v>0.9829301075268817</v>
      </c>
      <c r="J76" s="28">
        <f>LinhrsIn!J76/SurveyHrsIn!J76</f>
        <v>0.99458333333333337</v>
      </c>
      <c r="K76" s="28">
        <f>LinhrsIn!K76/SurveyHrsIn!K76</f>
        <v>0.99220430107526891</v>
      </c>
      <c r="L76" s="28">
        <f>LinhrsIn!L76/SurveyHrsIn!L76</f>
        <v>0.99973118279569884</v>
      </c>
      <c r="M76" s="28">
        <f>LinhrsIn!M76/SurveyHrsIn!M76</f>
        <v>0.99861111111111112</v>
      </c>
      <c r="N76" s="28">
        <f>LinhrsIn!N76/SurveyHrsIn!N76</f>
        <v>0.99932795698924726</v>
      </c>
      <c r="O76" s="28">
        <f>LinhrsIn!O76/SurveyHrsIn!O76</f>
        <v>1</v>
      </c>
      <c r="P76" s="28">
        <f>LinhrsIn!P76/SurveyHrsIn!P76</f>
        <v>0.99986559139784947</v>
      </c>
      <c r="Q76" s="28">
        <f>LinhrsIn!Q76/SurveyHrsIn!Q76</f>
        <v>0.99932795698924726</v>
      </c>
      <c r="R76" s="28">
        <f>LinhrsIn!R76/SurveyHrsIn!R76</f>
        <v>0.99747023809523805</v>
      </c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>
        <f t="shared" ref="AC76:AC139" si="7">AVERAGE(E76:P76)</f>
        <v>0.99563332972850505</v>
      </c>
      <c r="AD76" s="28">
        <f t="shared" ref="AD76:AD139" si="8">AVERAGE(Q76:AB76)</f>
        <v>0.99839909754224265</v>
      </c>
      <c r="AE76" s="28">
        <f t="shared" ref="AE76:AE139" si="9">AVERAGE(E76:G76)</f>
        <v>0.99418953157829693</v>
      </c>
      <c r="AF76" s="28">
        <f t="shared" ref="AF76:AF139" si="10">AVERAGE(H76:J76)</f>
        <v>0.99176373954599761</v>
      </c>
      <c r="AG76" s="28">
        <f t="shared" ref="AG76:AG139" si="11">AVERAGE(K76:M76)</f>
        <v>0.99684886499402625</v>
      </c>
      <c r="AH76" s="28">
        <f t="shared" ref="AH76:AH139" si="12">AVERAGE(N76:P76)</f>
        <v>0.99973118279569884</v>
      </c>
      <c r="AI76" s="28">
        <f t="shared" ref="AI76:AI139" si="13">AVERAGE(Q76:S76)</f>
        <v>0.99839909754224265</v>
      </c>
    </row>
    <row r="77" spans="1:35" x14ac:dyDescent="0.25">
      <c r="A77" s="86" t="s">
        <v>1</v>
      </c>
      <c r="B77" s="86">
        <v>2</v>
      </c>
      <c r="C77" s="86">
        <v>67</v>
      </c>
      <c r="D77" s="28">
        <f>LinhrsIn!D77/SurveyHrsIn!D77</f>
        <v>0.99704301075268809</v>
      </c>
      <c r="E77" s="28">
        <f>LinhrsIn!E77/SurveyHrsIn!E77</f>
        <v>0.9990591397849462</v>
      </c>
      <c r="F77" s="28">
        <f>LinhrsIn!F77/SurveyHrsIn!F77</f>
        <v>0.98017241379310349</v>
      </c>
      <c r="G77" s="28">
        <f>LinhrsIn!G77/SurveyHrsIn!G77</f>
        <v>1</v>
      </c>
      <c r="H77" s="28">
        <f>LinhrsIn!H77/SurveyHrsIn!H77</f>
        <v>0.99972222222222218</v>
      </c>
      <c r="I77" s="28">
        <f>LinhrsIn!I77/SurveyHrsIn!I77</f>
        <v>0.99986559139784947</v>
      </c>
      <c r="J77" s="28">
        <f>LinhrsIn!J77/SurveyHrsIn!J77</f>
        <v>0.99986111111111109</v>
      </c>
      <c r="K77" s="28">
        <f>LinhrsIn!K77/SurveyHrsIn!K77</f>
        <v>0.99489247311827966</v>
      </c>
      <c r="L77" s="28">
        <f>LinhrsIn!L77/SurveyHrsIn!L77</f>
        <v>0.99973118279569884</v>
      </c>
      <c r="M77" s="28">
        <f>LinhrsIn!M77/SurveyHrsIn!M77</f>
        <v>0.99944444444444447</v>
      </c>
      <c r="N77" s="28">
        <f>LinhrsIn!N77/SurveyHrsIn!N77</f>
        <v>0.99986559139784947</v>
      </c>
      <c r="O77" s="28">
        <f>LinhrsIn!O77/SurveyHrsIn!O77</f>
        <v>1</v>
      </c>
      <c r="P77" s="28">
        <f>LinhrsIn!P77/SurveyHrsIn!P77</f>
        <v>1</v>
      </c>
      <c r="Q77" s="28">
        <f>LinhrsIn!Q77/SurveyHrsIn!Q77</f>
        <v>0.99946236559139789</v>
      </c>
      <c r="R77" s="28">
        <f>LinhrsIn!R77/SurveyHrsIn!R77</f>
        <v>0.9910714285714286</v>
      </c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>
        <f t="shared" si="7"/>
        <v>0.99771784750545889</v>
      </c>
      <c r="AD77" s="28">
        <f t="shared" si="8"/>
        <v>0.99526689708141325</v>
      </c>
      <c r="AE77" s="28">
        <f t="shared" si="9"/>
        <v>0.99307718452601657</v>
      </c>
      <c r="AF77" s="28">
        <f t="shared" si="10"/>
        <v>0.99981630824372758</v>
      </c>
      <c r="AG77" s="28">
        <f t="shared" si="11"/>
        <v>0.99802270011947425</v>
      </c>
      <c r="AH77" s="28">
        <f t="shared" si="12"/>
        <v>0.99995519713261649</v>
      </c>
      <c r="AI77" s="28">
        <f t="shared" si="13"/>
        <v>0.99526689708141325</v>
      </c>
    </row>
    <row r="78" spans="1:35" x14ac:dyDescent="0.25">
      <c r="A78" s="86" t="s">
        <v>1</v>
      </c>
      <c r="B78" s="86">
        <v>2</v>
      </c>
      <c r="C78" s="86">
        <v>68</v>
      </c>
      <c r="D78" s="28">
        <f>LinhrsIn!D78/SurveyHrsIn!D78</f>
        <v>0.99086021505376354</v>
      </c>
      <c r="E78" s="28">
        <f>LinhrsIn!E78/SurveyHrsIn!E78</f>
        <v>1</v>
      </c>
      <c r="F78" s="28">
        <f>LinhrsIn!F78/SurveyHrsIn!F78</f>
        <v>0.98017241379310349</v>
      </c>
      <c r="G78" s="28">
        <f>LinhrsIn!G78/SurveyHrsIn!G78</f>
        <v>1</v>
      </c>
      <c r="H78" s="28">
        <f>LinhrsIn!H78/SurveyHrsIn!H78</f>
        <v>0.99972222222222218</v>
      </c>
      <c r="I78" s="28">
        <f>LinhrsIn!I78/SurveyHrsIn!I78</f>
        <v>0.99986559139784947</v>
      </c>
      <c r="J78" s="28">
        <f>LinhrsIn!J78/SurveyHrsIn!J78</f>
        <v>0.99986111111111109</v>
      </c>
      <c r="K78" s="28">
        <f>LinhrsIn!K78/SurveyHrsIn!K78</f>
        <v>0.99502688172043008</v>
      </c>
      <c r="L78" s="28">
        <f>LinhrsIn!L78/SurveyHrsIn!L78</f>
        <v>0.99973118279569884</v>
      </c>
      <c r="M78" s="28">
        <f>LinhrsIn!M78/SurveyHrsIn!M78</f>
        <v>0.99930555555555556</v>
      </c>
      <c r="N78" s="28">
        <f>LinhrsIn!N78/SurveyHrsIn!N78</f>
        <v>0.9985215053763441</v>
      </c>
      <c r="O78" s="28">
        <f>LinhrsIn!O78/SurveyHrsIn!O78</f>
        <v>0.99986111111111109</v>
      </c>
      <c r="P78" s="28">
        <f>LinhrsIn!P78/SurveyHrsIn!P78</f>
        <v>0.99986559139784947</v>
      </c>
      <c r="Q78" s="28">
        <f>LinhrsIn!Q78/SurveyHrsIn!Q78</f>
        <v>0.99946236559139789</v>
      </c>
      <c r="R78" s="28">
        <f>LinhrsIn!R78/SurveyHrsIn!R78</f>
        <v>0.99806547619047625</v>
      </c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>
        <f t="shared" si="7"/>
        <v>0.99766109720677287</v>
      </c>
      <c r="AD78" s="28">
        <f t="shared" si="8"/>
        <v>0.99876392089093713</v>
      </c>
      <c r="AE78" s="28">
        <f t="shared" si="9"/>
        <v>0.99339080459770113</v>
      </c>
      <c r="AF78" s="28">
        <f t="shared" si="10"/>
        <v>0.99981630824372758</v>
      </c>
      <c r="AG78" s="28">
        <f t="shared" si="11"/>
        <v>0.99802120669056149</v>
      </c>
      <c r="AH78" s="28">
        <f t="shared" si="12"/>
        <v>0.99941606929510163</v>
      </c>
      <c r="AI78" s="28">
        <f t="shared" si="13"/>
        <v>0.99876392089093713</v>
      </c>
    </row>
    <row r="79" spans="1:35" x14ac:dyDescent="0.25">
      <c r="A79" s="86" t="s">
        <v>1</v>
      </c>
      <c r="B79" s="86">
        <v>2</v>
      </c>
      <c r="C79" s="86">
        <v>69</v>
      </c>
      <c r="D79" s="28">
        <f>LinhrsIn!D79/SurveyHrsIn!D79</f>
        <v>0.99744623655913978</v>
      </c>
      <c r="E79" s="28">
        <f>LinhrsIn!E79/SurveyHrsIn!E79</f>
        <v>1</v>
      </c>
      <c r="F79" s="28">
        <f>LinhrsIn!F79/SurveyHrsIn!F79</f>
        <v>0.9806034482758621</v>
      </c>
      <c r="G79" s="28">
        <f>LinhrsIn!G79/SurveyHrsIn!G79</f>
        <v>0.99784946236559136</v>
      </c>
      <c r="H79" s="28">
        <f>LinhrsIn!H79/SurveyHrsIn!H79</f>
        <v>0.99986111111111109</v>
      </c>
      <c r="I79" s="28">
        <f>LinhrsIn!I79/SurveyHrsIn!I79</f>
        <v>0.99986559139784947</v>
      </c>
      <c r="J79" s="28">
        <f>LinhrsIn!J79/SurveyHrsIn!J79</f>
        <v>0.99986111111111109</v>
      </c>
      <c r="K79" s="28">
        <f>LinhrsIn!K79/SurveyHrsIn!K79</f>
        <v>0.9946236559139785</v>
      </c>
      <c r="L79" s="28">
        <f>LinhrsIn!L79/SurveyHrsIn!L79</f>
        <v>0.99959677419354842</v>
      </c>
      <c r="M79" s="28">
        <f>LinhrsIn!M79/SurveyHrsIn!M79</f>
        <v>0.99944444444444447</v>
      </c>
      <c r="N79" s="28">
        <f>LinhrsIn!N79/SurveyHrsIn!N79</f>
        <v>0.99784946236559136</v>
      </c>
      <c r="O79" s="28">
        <f>LinhrsIn!O79/SurveyHrsIn!O79</f>
        <v>0.99986111111111109</v>
      </c>
      <c r="P79" s="28">
        <f>LinhrsIn!P79/SurveyHrsIn!P79</f>
        <v>0.99959677419354842</v>
      </c>
      <c r="Q79" s="28">
        <f>LinhrsIn!Q79/SurveyHrsIn!Q79</f>
        <v>0.99946236559139789</v>
      </c>
      <c r="R79" s="28">
        <f>LinhrsIn!R79/SurveyHrsIn!R79</f>
        <v>0.9977678571428571</v>
      </c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>
        <f t="shared" si="7"/>
        <v>0.99741774554031226</v>
      </c>
      <c r="AD79" s="28">
        <f t="shared" si="8"/>
        <v>0.99861511136712755</v>
      </c>
      <c r="AE79" s="28">
        <f t="shared" si="9"/>
        <v>0.99281763688048452</v>
      </c>
      <c r="AF79" s="28">
        <f t="shared" si="10"/>
        <v>0.99986260454002396</v>
      </c>
      <c r="AG79" s="28">
        <f t="shared" si="11"/>
        <v>0.99788829151732372</v>
      </c>
      <c r="AH79" s="28">
        <f t="shared" si="12"/>
        <v>0.99910244922341696</v>
      </c>
      <c r="AI79" s="28">
        <f t="shared" si="13"/>
        <v>0.99861511136712755</v>
      </c>
    </row>
    <row r="80" spans="1:35" x14ac:dyDescent="0.25">
      <c r="A80" s="86" t="s">
        <v>1</v>
      </c>
      <c r="B80" s="86">
        <v>2</v>
      </c>
      <c r="C80" s="86">
        <v>70</v>
      </c>
      <c r="D80" s="28">
        <f>LinhrsIn!D80/SurveyHrsIn!D80</f>
        <v>0.99744623655913978</v>
      </c>
      <c r="E80" s="28">
        <f>LinhrsIn!E80/SurveyHrsIn!E80</f>
        <v>1</v>
      </c>
      <c r="F80" s="28">
        <f>LinhrsIn!F80/SurveyHrsIn!F80</f>
        <v>0.97787356321839081</v>
      </c>
      <c r="G80" s="28">
        <f>LinhrsIn!G80/SurveyHrsIn!G80</f>
        <v>1</v>
      </c>
      <c r="H80" s="28">
        <f>LinhrsIn!H80/SurveyHrsIn!H80</f>
        <v>0.99972222222222218</v>
      </c>
      <c r="I80" s="28">
        <f>LinhrsIn!I80/SurveyHrsIn!I80</f>
        <v>0.99771505376344083</v>
      </c>
      <c r="J80" s="28">
        <f>LinhrsIn!J80/SurveyHrsIn!J80</f>
        <v>0.99986111111111109</v>
      </c>
      <c r="K80" s="28">
        <f>LinhrsIn!K80/SurveyHrsIn!K80</f>
        <v>0.99502688172043008</v>
      </c>
      <c r="L80" s="28">
        <f>LinhrsIn!L80/SurveyHrsIn!L80</f>
        <v>0.99973118279569884</v>
      </c>
      <c r="M80" s="28">
        <f>LinhrsIn!M80/SurveyHrsIn!M80</f>
        <v>0.99930555555555556</v>
      </c>
      <c r="N80" s="28">
        <f>LinhrsIn!N80/SurveyHrsIn!N80</f>
        <v>0.97688172043010746</v>
      </c>
      <c r="O80" s="28">
        <f>LinhrsIn!O80/SurveyHrsIn!O80</f>
        <v>1</v>
      </c>
      <c r="P80" s="28">
        <f>LinhrsIn!P80/SurveyHrsIn!P80</f>
        <v>0.97002688172043017</v>
      </c>
      <c r="Q80" s="28">
        <f>LinhrsIn!Q80/SurveyHrsIn!Q80</f>
        <v>0.99932795698924726</v>
      </c>
      <c r="R80" s="28">
        <f>LinhrsIn!R80/SurveyHrsIn!R80</f>
        <v>0.99717261904761911</v>
      </c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>
        <f t="shared" si="7"/>
        <v>0.9930120143781157</v>
      </c>
      <c r="AD80" s="28">
        <f t="shared" si="8"/>
        <v>0.99825028801843319</v>
      </c>
      <c r="AE80" s="28">
        <f t="shared" si="9"/>
        <v>0.99262452107279697</v>
      </c>
      <c r="AF80" s="28">
        <f t="shared" si="10"/>
        <v>0.99909946236559133</v>
      </c>
      <c r="AG80" s="28">
        <f t="shared" si="11"/>
        <v>0.99802120669056149</v>
      </c>
      <c r="AH80" s="28">
        <f t="shared" si="12"/>
        <v>0.98230286738351247</v>
      </c>
      <c r="AI80" s="28">
        <f t="shared" si="13"/>
        <v>0.99825028801843319</v>
      </c>
    </row>
    <row r="81" spans="1:35" x14ac:dyDescent="0.25">
      <c r="A81" s="86" t="s">
        <v>1</v>
      </c>
      <c r="B81" s="86">
        <v>2</v>
      </c>
      <c r="C81" s="86">
        <v>71</v>
      </c>
      <c r="D81" s="28">
        <f>LinhrsIn!D81/SurveyHrsIn!D81</f>
        <v>0.99233870967741933</v>
      </c>
      <c r="E81" s="28">
        <f>LinhrsIn!E81/SurveyHrsIn!E81</f>
        <v>1</v>
      </c>
      <c r="F81" s="28">
        <f>LinhrsIn!F81/SurveyHrsIn!F81</f>
        <v>0.97787356321839081</v>
      </c>
      <c r="G81" s="28">
        <f>LinhrsIn!G81/SurveyHrsIn!G81</f>
        <v>0.99986559139784947</v>
      </c>
      <c r="H81" s="28">
        <f>LinhrsIn!H81/SurveyHrsIn!H81</f>
        <v>0.98541666666666672</v>
      </c>
      <c r="I81" s="28">
        <f>LinhrsIn!I81/SurveyHrsIn!I81</f>
        <v>0.99986559139784947</v>
      </c>
      <c r="J81" s="28">
        <f>LinhrsIn!J81/SurveyHrsIn!J81</f>
        <v>0.99972222222222218</v>
      </c>
      <c r="K81" s="28">
        <f>LinhrsIn!K81/SurveyHrsIn!K81</f>
        <v>0.99126344086021501</v>
      </c>
      <c r="L81" s="28">
        <f>LinhrsIn!L81/SurveyHrsIn!L81</f>
        <v>0.99959677419354842</v>
      </c>
      <c r="M81" s="28">
        <f>LinhrsIn!M81/SurveyHrsIn!M81</f>
        <v>0.99944444444444447</v>
      </c>
      <c r="N81" s="28">
        <f>LinhrsIn!N81/SurveyHrsIn!N81</f>
        <v>0.97419354838709671</v>
      </c>
      <c r="O81" s="28">
        <f>LinhrsIn!O81/SurveyHrsIn!O81</f>
        <v>0.99736111111111114</v>
      </c>
      <c r="P81" s="28">
        <f>LinhrsIn!P81/SurveyHrsIn!P81</f>
        <v>0.99986559139784947</v>
      </c>
      <c r="Q81" s="28">
        <f>LinhrsIn!Q81/SurveyHrsIn!Q81</f>
        <v>0.99946236559139789</v>
      </c>
      <c r="R81" s="28">
        <f>LinhrsIn!R81/SurveyHrsIn!R81</f>
        <v>0.99761904761904763</v>
      </c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>
        <f t="shared" si="7"/>
        <v>0.99370571210810377</v>
      </c>
      <c r="AD81" s="28">
        <f t="shared" si="8"/>
        <v>0.99854070660522276</v>
      </c>
      <c r="AE81" s="28">
        <f t="shared" si="9"/>
        <v>0.99257971820541346</v>
      </c>
      <c r="AF81" s="28">
        <f t="shared" si="10"/>
        <v>0.99500149342891275</v>
      </c>
      <c r="AG81" s="28">
        <f t="shared" si="11"/>
        <v>0.99676821983273589</v>
      </c>
      <c r="AH81" s="28">
        <f t="shared" si="12"/>
        <v>0.99047341696535252</v>
      </c>
      <c r="AI81" s="28">
        <f t="shared" si="13"/>
        <v>0.99854070660522276</v>
      </c>
    </row>
    <row r="82" spans="1:35" x14ac:dyDescent="0.25">
      <c r="A82" s="86" t="s">
        <v>1</v>
      </c>
      <c r="B82" s="86">
        <v>2</v>
      </c>
      <c r="C82" s="86">
        <v>72</v>
      </c>
      <c r="D82" s="28">
        <f>LinhrsIn!D82/SurveyHrsIn!D82</f>
        <v>1</v>
      </c>
      <c r="E82" s="28">
        <f>LinhrsIn!E82/SurveyHrsIn!E82</f>
        <v>1</v>
      </c>
      <c r="F82" s="28">
        <f>LinhrsIn!F82/SurveyHrsIn!F82</f>
        <v>0.99899425287356314</v>
      </c>
      <c r="G82" s="28">
        <f>LinhrsIn!G82/SurveyHrsIn!G82</f>
        <v>1</v>
      </c>
      <c r="H82" s="28">
        <f>LinhrsIn!H82/SurveyHrsIn!H82</f>
        <v>0.99972222222222218</v>
      </c>
      <c r="I82" s="28">
        <f>LinhrsIn!I82/SurveyHrsIn!I82</f>
        <v>0.99986559139784947</v>
      </c>
      <c r="J82" s="28">
        <f>LinhrsIn!J82/SurveyHrsIn!J82</f>
        <v>0.99972222222222218</v>
      </c>
      <c r="K82" s="28">
        <f>LinhrsIn!K82/SurveyHrsIn!K82</f>
        <v>0.6977150537634409</v>
      </c>
      <c r="L82" s="28">
        <f>LinhrsIn!L82/SurveyHrsIn!L82</f>
        <v>0.99825268817204305</v>
      </c>
      <c r="M82" s="28">
        <f>LinhrsIn!M82/SurveyHrsIn!M82</f>
        <v>0.99861111111111112</v>
      </c>
      <c r="N82" s="28">
        <f>LinhrsIn!N82/SurveyHrsIn!N82</f>
        <v>0.99744623655913978</v>
      </c>
      <c r="O82" s="28">
        <f>LinhrsIn!O82/SurveyHrsIn!O82</f>
        <v>1</v>
      </c>
      <c r="P82" s="28">
        <f>LinhrsIn!P82/SurveyHrsIn!P82</f>
        <v>0.99959677419354842</v>
      </c>
      <c r="Q82" s="28">
        <f>LinhrsIn!Q82/SurveyHrsIn!Q82</f>
        <v>0.11693548387096774</v>
      </c>
      <c r="R82" s="28">
        <f>LinhrsIn!R82/SurveyHrsIn!R82</f>
        <v>0.8236607142857143</v>
      </c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>
        <f t="shared" si="7"/>
        <v>0.97416051270959514</v>
      </c>
      <c r="AD82" s="28">
        <f t="shared" si="8"/>
        <v>0.47029809907834103</v>
      </c>
      <c r="AE82" s="28">
        <f t="shared" si="9"/>
        <v>0.99966475095785434</v>
      </c>
      <c r="AF82" s="28">
        <f t="shared" si="10"/>
        <v>0.99977001194743131</v>
      </c>
      <c r="AG82" s="28">
        <f t="shared" si="11"/>
        <v>0.89819295101553165</v>
      </c>
      <c r="AH82" s="28">
        <f t="shared" si="12"/>
        <v>0.9990143369175627</v>
      </c>
      <c r="AI82" s="28">
        <f t="shared" si="13"/>
        <v>0.47029809907834103</v>
      </c>
    </row>
    <row r="83" spans="1:35" x14ac:dyDescent="0.25">
      <c r="A83" s="86" t="s">
        <v>1</v>
      </c>
      <c r="B83" s="86">
        <v>2</v>
      </c>
      <c r="C83" s="86">
        <v>73</v>
      </c>
      <c r="D83" s="28">
        <f>LinhrsIn!D83/SurveyHrsIn!D83</f>
        <v>1</v>
      </c>
      <c r="E83" s="28">
        <f>LinhrsIn!E83/SurveyHrsIn!E83</f>
        <v>1</v>
      </c>
      <c r="F83" s="28">
        <f>LinhrsIn!F83/SurveyHrsIn!F83</f>
        <v>0.99856321839080464</v>
      </c>
      <c r="G83" s="28">
        <f>LinhrsIn!G83/SurveyHrsIn!G83</f>
        <v>0.9985215053763441</v>
      </c>
      <c r="H83" s="28">
        <f>LinhrsIn!H83/SurveyHrsIn!H83</f>
        <v>0.99930555555555556</v>
      </c>
      <c r="I83" s="28">
        <f>LinhrsIn!I83/SurveyHrsIn!I83</f>
        <v>0.98991935483870963</v>
      </c>
      <c r="J83" s="28">
        <f>LinhrsIn!J83/SurveyHrsIn!J83</f>
        <v>0.99847222222222221</v>
      </c>
      <c r="K83" s="28">
        <f>LinhrsIn!K83/SurveyHrsIn!K83</f>
        <v>0.99153225806451617</v>
      </c>
      <c r="L83" s="28">
        <f>LinhrsIn!L83/SurveyHrsIn!L83</f>
        <v>0.99435483870967734</v>
      </c>
      <c r="M83" s="28">
        <f>LinhrsIn!M83/SurveyHrsIn!M83</f>
        <v>0.99861111111111112</v>
      </c>
      <c r="N83" s="28">
        <f>LinhrsIn!N83/SurveyHrsIn!N83</f>
        <v>0.93158602150537639</v>
      </c>
      <c r="O83" s="28">
        <f>LinhrsIn!O83/SurveyHrsIn!O83</f>
        <v>0.99986111111111109</v>
      </c>
      <c r="P83" s="28">
        <f>LinhrsIn!P83/SurveyHrsIn!P83</f>
        <v>0.99986559139784947</v>
      </c>
      <c r="Q83" s="28">
        <f>LinhrsIn!Q83/SurveyHrsIn!Q83</f>
        <v>0.99946236559139789</v>
      </c>
      <c r="R83" s="28">
        <f>LinhrsIn!R83/SurveyHrsIn!R83</f>
        <v>0.99791666666666667</v>
      </c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>
        <f t="shared" si="7"/>
        <v>0.99171606569027304</v>
      </c>
      <c r="AD83" s="28">
        <f t="shared" si="8"/>
        <v>0.99868951612903234</v>
      </c>
      <c r="AE83" s="28">
        <f t="shared" si="9"/>
        <v>0.99902824125571621</v>
      </c>
      <c r="AF83" s="28">
        <f t="shared" si="10"/>
        <v>0.9958990442054958</v>
      </c>
      <c r="AG83" s="28">
        <f t="shared" si="11"/>
        <v>0.99483273596176824</v>
      </c>
      <c r="AH83" s="28">
        <f t="shared" si="12"/>
        <v>0.97710424133811236</v>
      </c>
      <c r="AI83" s="28">
        <f t="shared" si="13"/>
        <v>0.99868951612903234</v>
      </c>
    </row>
    <row r="84" spans="1:35" x14ac:dyDescent="0.25">
      <c r="A84" s="86" t="s">
        <v>1</v>
      </c>
      <c r="B84" s="86">
        <v>2</v>
      </c>
      <c r="C84" s="86">
        <v>74</v>
      </c>
      <c r="D84" s="28">
        <f>LinhrsIn!D84/SurveyHrsIn!D84</f>
        <v>0.99986559139784947</v>
      </c>
      <c r="E84" s="28">
        <f>LinhrsIn!E84/SurveyHrsIn!E84</f>
        <v>0.99919354838709673</v>
      </c>
      <c r="F84" s="28">
        <f>LinhrsIn!F84/SurveyHrsIn!F84</f>
        <v>0.99899425287356314</v>
      </c>
      <c r="G84" s="28">
        <f>LinhrsIn!G84/SurveyHrsIn!G84</f>
        <v>1</v>
      </c>
      <c r="H84" s="28">
        <f>LinhrsIn!H84/SurveyHrsIn!H84</f>
        <v>0.99972222222222218</v>
      </c>
      <c r="I84" s="28">
        <f>LinhrsIn!I84/SurveyHrsIn!I84</f>
        <v>0.99986559139784947</v>
      </c>
      <c r="J84" s="28">
        <f>LinhrsIn!J84/SurveyHrsIn!J84</f>
        <v>0.99930555555555556</v>
      </c>
      <c r="K84" s="28">
        <f>LinhrsIn!K84/SurveyHrsIn!K84</f>
        <v>0.98064516129032264</v>
      </c>
      <c r="L84" s="28">
        <f>LinhrsIn!L84/SurveyHrsIn!L84</f>
        <v>0.99099462365591395</v>
      </c>
      <c r="M84" s="28">
        <f>LinhrsIn!M84/SurveyHrsIn!M84</f>
        <v>0.99861111111111112</v>
      </c>
      <c r="N84" s="28">
        <f>LinhrsIn!N84/SurveyHrsIn!N84</f>
        <v>0.99663978494623651</v>
      </c>
      <c r="O84" s="28">
        <f>LinhrsIn!O84/SurveyHrsIn!O84</f>
        <v>0.99986111111111109</v>
      </c>
      <c r="P84" s="28">
        <f>LinhrsIn!P84/SurveyHrsIn!P84</f>
        <v>1</v>
      </c>
      <c r="Q84" s="28">
        <f>LinhrsIn!Q84/SurveyHrsIn!Q84</f>
        <v>0.98172043010752685</v>
      </c>
      <c r="R84" s="28">
        <f>LinhrsIn!R84/SurveyHrsIn!R84</f>
        <v>0.99702380952380953</v>
      </c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>
        <f t="shared" si="7"/>
        <v>0.99698608021258173</v>
      </c>
      <c r="AD84" s="28">
        <f t="shared" si="8"/>
        <v>0.98937211981566819</v>
      </c>
      <c r="AE84" s="28">
        <f t="shared" si="9"/>
        <v>0.99939593375355329</v>
      </c>
      <c r="AF84" s="28">
        <f t="shared" si="10"/>
        <v>0.9996311230585424</v>
      </c>
      <c r="AG84" s="28">
        <f t="shared" si="11"/>
        <v>0.99008363201911587</v>
      </c>
      <c r="AH84" s="28">
        <f t="shared" si="12"/>
        <v>0.9988336320191159</v>
      </c>
      <c r="AI84" s="28">
        <f t="shared" si="13"/>
        <v>0.98937211981566819</v>
      </c>
    </row>
    <row r="85" spans="1:35" x14ac:dyDescent="0.25">
      <c r="A85" s="86" t="s">
        <v>1</v>
      </c>
      <c r="B85" s="86">
        <v>2</v>
      </c>
      <c r="C85" s="86">
        <v>75</v>
      </c>
      <c r="D85" s="28">
        <f>LinhrsIn!D85/SurveyHrsIn!D85</f>
        <v>0.99986559139784947</v>
      </c>
      <c r="E85" s="28">
        <f>LinhrsIn!E85/SurveyHrsIn!E85</f>
        <v>0.99865591397849462</v>
      </c>
      <c r="F85" s="28">
        <f>LinhrsIn!F85/SurveyHrsIn!F85</f>
        <v>0.99856321839080464</v>
      </c>
      <c r="G85" s="28">
        <f>LinhrsIn!G85/SurveyHrsIn!G85</f>
        <v>0.9990591397849462</v>
      </c>
      <c r="H85" s="28">
        <f>LinhrsIn!H85/SurveyHrsIn!H85</f>
        <v>0.99958333333333338</v>
      </c>
      <c r="I85" s="28">
        <f>LinhrsIn!I85/SurveyHrsIn!I85</f>
        <v>0.9990591397849462</v>
      </c>
      <c r="J85" s="28">
        <f>LinhrsIn!J85/SurveyHrsIn!J85</f>
        <v>1</v>
      </c>
      <c r="K85" s="28">
        <f>LinhrsIn!K85/SurveyHrsIn!K85</f>
        <v>0.99166666666666659</v>
      </c>
      <c r="L85" s="28">
        <f>LinhrsIn!L85/SurveyHrsIn!L85</f>
        <v>0.99717741935483872</v>
      </c>
      <c r="M85" s="28">
        <f>LinhrsIn!M85/SurveyHrsIn!M85</f>
        <v>0.99875000000000003</v>
      </c>
      <c r="N85" s="28">
        <f>LinhrsIn!N85/SurveyHrsIn!N85</f>
        <v>0.99959677419354842</v>
      </c>
      <c r="O85" s="28">
        <f>LinhrsIn!O85/SurveyHrsIn!O85</f>
        <v>0.99986111111111109</v>
      </c>
      <c r="P85" s="28">
        <f>LinhrsIn!P85/SurveyHrsIn!P85</f>
        <v>0.99986559139784947</v>
      </c>
      <c r="Q85" s="28">
        <f>LinhrsIn!Q85/SurveyHrsIn!Q85</f>
        <v>0.99946236559139789</v>
      </c>
      <c r="R85" s="28">
        <f>LinhrsIn!R85/SurveyHrsIn!R85</f>
        <v>0.99761904761904763</v>
      </c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>
        <f t="shared" si="7"/>
        <v>0.99848652566637819</v>
      </c>
      <c r="AD85" s="28">
        <f t="shared" si="8"/>
        <v>0.99854070660522276</v>
      </c>
      <c r="AE85" s="28">
        <f t="shared" si="9"/>
        <v>0.99875942405141516</v>
      </c>
      <c r="AF85" s="28">
        <f t="shared" si="10"/>
        <v>0.99954749103942653</v>
      </c>
      <c r="AG85" s="28">
        <f t="shared" si="11"/>
        <v>0.9958646953405017</v>
      </c>
      <c r="AH85" s="28">
        <f t="shared" si="12"/>
        <v>0.9997744922341697</v>
      </c>
      <c r="AI85" s="28">
        <f t="shared" si="13"/>
        <v>0.99854070660522276</v>
      </c>
    </row>
    <row r="86" spans="1:35" x14ac:dyDescent="0.25">
      <c r="A86" s="86" t="s">
        <v>1</v>
      </c>
      <c r="B86" s="86">
        <v>2</v>
      </c>
      <c r="C86" s="86">
        <v>76</v>
      </c>
      <c r="D86" s="28">
        <f>LinhrsIn!D86/SurveyHrsIn!D86</f>
        <v>1</v>
      </c>
      <c r="E86" s="28">
        <f>LinhrsIn!E86/SurveyHrsIn!E86</f>
        <v>0.99811827956989252</v>
      </c>
      <c r="F86" s="28">
        <f>LinhrsIn!F86/SurveyHrsIn!F86</f>
        <v>0.94655172413793098</v>
      </c>
      <c r="G86" s="28">
        <f>LinhrsIn!G86/SurveyHrsIn!G86</f>
        <v>0.99919354838709673</v>
      </c>
      <c r="H86" s="28">
        <f>LinhrsIn!H86/SurveyHrsIn!H86</f>
        <v>0.99388888888888893</v>
      </c>
      <c r="I86" s="28">
        <f>LinhrsIn!I86/SurveyHrsIn!I86</f>
        <v>0.99596774193548387</v>
      </c>
      <c r="J86" s="28">
        <f>LinhrsIn!J86/SurveyHrsIn!J86</f>
        <v>0.99944444444444447</v>
      </c>
      <c r="K86" s="28">
        <f>LinhrsIn!K86/SurveyHrsIn!K86</f>
        <v>0.94502688172043015</v>
      </c>
      <c r="L86" s="28">
        <f>LinhrsIn!L86/SurveyHrsIn!L86</f>
        <v>0.99959677419354842</v>
      </c>
      <c r="M86" s="28">
        <f>LinhrsIn!M86/SurveyHrsIn!M86</f>
        <v>0.99861111111111112</v>
      </c>
      <c r="N86" s="28">
        <f>LinhrsIn!N86/SurveyHrsIn!N86</f>
        <v>0.99973118279569884</v>
      </c>
      <c r="O86" s="28">
        <f>LinhrsIn!O86/SurveyHrsIn!O86</f>
        <v>1</v>
      </c>
      <c r="P86" s="28">
        <f>LinhrsIn!P86/SurveyHrsIn!P86</f>
        <v>0.99986559139784947</v>
      </c>
      <c r="Q86" s="28">
        <f>LinhrsIn!Q86/SurveyHrsIn!Q86</f>
        <v>0.99932795698924726</v>
      </c>
      <c r="R86" s="28">
        <f>LinhrsIn!R86/SurveyHrsIn!R86</f>
        <v>0.99791666666666667</v>
      </c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>
        <f t="shared" si="7"/>
        <v>0.98966634738186476</v>
      </c>
      <c r="AD86" s="28">
        <f t="shared" si="8"/>
        <v>0.99862231182795691</v>
      </c>
      <c r="AE86" s="28">
        <f t="shared" si="9"/>
        <v>0.98128785069830682</v>
      </c>
      <c r="AF86" s="28">
        <f t="shared" si="10"/>
        <v>0.99643369175627239</v>
      </c>
      <c r="AG86" s="28">
        <f t="shared" si="11"/>
        <v>0.98107825567503004</v>
      </c>
      <c r="AH86" s="28">
        <f t="shared" si="12"/>
        <v>0.99986559139784947</v>
      </c>
      <c r="AI86" s="28">
        <f t="shared" si="13"/>
        <v>0.99862231182795691</v>
      </c>
    </row>
    <row r="87" spans="1:35" x14ac:dyDescent="0.25">
      <c r="A87" s="86" t="s">
        <v>1</v>
      </c>
      <c r="B87" s="86">
        <v>2</v>
      </c>
      <c r="C87" s="86">
        <v>77</v>
      </c>
      <c r="D87" s="28">
        <f>LinhrsIn!D87/SurveyHrsIn!D87</f>
        <v>0.99959677419354842</v>
      </c>
      <c r="E87" s="28">
        <f>LinhrsIn!E87/SurveyHrsIn!E87</f>
        <v>0.99986559139784947</v>
      </c>
      <c r="F87" s="28">
        <f>LinhrsIn!F87/SurveyHrsIn!F87</f>
        <v>0.99928160919540232</v>
      </c>
      <c r="G87" s="28">
        <f>LinhrsIn!G87/SurveyHrsIn!G87</f>
        <v>1</v>
      </c>
      <c r="H87" s="28">
        <f>LinhrsIn!H87/SurveyHrsIn!H87</f>
        <v>0.99972222222222218</v>
      </c>
      <c r="I87" s="28">
        <f>LinhrsIn!I87/SurveyHrsIn!I87</f>
        <v>0.99825268817204305</v>
      </c>
      <c r="J87" s="28">
        <f>LinhrsIn!J87/SurveyHrsIn!J87</f>
        <v>0.99986111111111109</v>
      </c>
      <c r="K87" s="28">
        <f>LinhrsIn!K87/SurveyHrsIn!K87</f>
        <v>0.99260752688172038</v>
      </c>
      <c r="L87" s="28">
        <f>LinhrsIn!L87/SurveyHrsIn!L87</f>
        <v>0.99946236559139789</v>
      </c>
      <c r="M87" s="28">
        <f>LinhrsIn!M87/SurveyHrsIn!M87</f>
        <v>0.99805555555555558</v>
      </c>
      <c r="N87" s="28">
        <f>LinhrsIn!N87/SurveyHrsIn!N87</f>
        <v>1</v>
      </c>
      <c r="O87" s="28">
        <f>LinhrsIn!O87/SurveyHrsIn!O87</f>
        <v>1</v>
      </c>
      <c r="P87" s="28">
        <f>LinhrsIn!P87/SurveyHrsIn!P87</f>
        <v>1</v>
      </c>
      <c r="Q87" s="28">
        <f>LinhrsIn!Q87/SurveyHrsIn!Q87</f>
        <v>0.99892473118279579</v>
      </c>
      <c r="R87" s="28">
        <f>LinhrsIn!R87/SurveyHrsIn!R87</f>
        <v>0.99791666666666667</v>
      </c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>
        <f t="shared" si="7"/>
        <v>0.99892572251060852</v>
      </c>
      <c r="AD87" s="28">
        <f t="shared" si="8"/>
        <v>0.99842069892473129</v>
      </c>
      <c r="AE87" s="28">
        <f t="shared" si="9"/>
        <v>0.99971573353108401</v>
      </c>
      <c r="AF87" s="28">
        <f t="shared" si="10"/>
        <v>0.99927867383512547</v>
      </c>
      <c r="AG87" s="28">
        <f t="shared" si="11"/>
        <v>0.99670848267622469</v>
      </c>
      <c r="AH87" s="28">
        <f t="shared" si="12"/>
        <v>1</v>
      </c>
      <c r="AI87" s="28">
        <f t="shared" si="13"/>
        <v>0.99842069892473129</v>
      </c>
    </row>
    <row r="88" spans="1:35" x14ac:dyDescent="0.25">
      <c r="A88" s="86" t="s">
        <v>1</v>
      </c>
      <c r="B88" s="86">
        <v>2</v>
      </c>
      <c r="C88" s="86">
        <v>78</v>
      </c>
      <c r="D88" s="28">
        <f>LinhrsIn!D88/SurveyHrsIn!D88</f>
        <v>0.99986559139784947</v>
      </c>
      <c r="E88" s="28">
        <f>LinhrsIn!E88/SurveyHrsIn!E88</f>
        <v>0.99973118279569884</v>
      </c>
      <c r="F88" s="28">
        <f>LinhrsIn!F88/SurveyHrsIn!F88</f>
        <v>0.26637931034482759</v>
      </c>
      <c r="G88" s="28">
        <f>LinhrsIn!G88/SurveyHrsIn!G88</f>
        <v>0.99395161290322576</v>
      </c>
      <c r="H88" s="28">
        <f>LinhrsIn!H88/SurveyHrsIn!H88</f>
        <v>0.99861111111111112</v>
      </c>
      <c r="I88" s="28">
        <f>LinhrsIn!I88/SurveyHrsIn!I88</f>
        <v>0.99354838709677429</v>
      </c>
      <c r="J88" s="28">
        <f>LinhrsIn!J88/SurveyHrsIn!J88</f>
        <v>0.99958333333333338</v>
      </c>
      <c r="K88" s="28">
        <f>LinhrsIn!K88/SurveyHrsIn!K88</f>
        <v>0.86129032258064508</v>
      </c>
      <c r="L88" s="28">
        <f>LinhrsIn!L88/SurveyHrsIn!L88</f>
        <v>0.99892473118279579</v>
      </c>
      <c r="M88" s="28">
        <f>LinhrsIn!M88/SurveyHrsIn!M88</f>
        <v>0.99861111111111112</v>
      </c>
      <c r="N88" s="28">
        <f>LinhrsIn!N88/SurveyHrsIn!N88</f>
        <v>0.99986559139784947</v>
      </c>
      <c r="O88" s="28">
        <f>LinhrsIn!O88/SurveyHrsIn!O88</f>
        <v>0.99986111111111109</v>
      </c>
      <c r="P88" s="28">
        <f>LinhrsIn!P88/SurveyHrsIn!P88</f>
        <v>0.99986559139784947</v>
      </c>
      <c r="Q88" s="28">
        <f>LinhrsIn!Q88/SurveyHrsIn!Q88</f>
        <v>0.96653225806451615</v>
      </c>
      <c r="R88" s="28">
        <f>LinhrsIn!R88/SurveyHrsIn!R88</f>
        <v>0.99241071428571426</v>
      </c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>
        <f t="shared" si="7"/>
        <v>0.92585194969719442</v>
      </c>
      <c r="AD88" s="28">
        <f t="shared" si="8"/>
        <v>0.97947148617511526</v>
      </c>
      <c r="AE88" s="28">
        <f t="shared" si="9"/>
        <v>0.75335403534791734</v>
      </c>
      <c r="AF88" s="28">
        <f t="shared" si="10"/>
        <v>0.99724761051373967</v>
      </c>
      <c r="AG88" s="28">
        <f t="shared" si="11"/>
        <v>0.95294205495818396</v>
      </c>
      <c r="AH88" s="28">
        <f t="shared" si="12"/>
        <v>0.99986409796893672</v>
      </c>
      <c r="AI88" s="28">
        <f t="shared" si="13"/>
        <v>0.97947148617511526</v>
      </c>
    </row>
    <row r="89" spans="1:35" x14ac:dyDescent="0.25">
      <c r="A89" s="86" t="s">
        <v>1</v>
      </c>
      <c r="B89" s="86">
        <v>2</v>
      </c>
      <c r="C89" s="86">
        <v>79</v>
      </c>
      <c r="D89" s="28">
        <f>LinhrsIn!D89/SurveyHrsIn!D89</f>
        <v>1</v>
      </c>
      <c r="E89" s="28">
        <f>LinhrsIn!E89/SurveyHrsIn!E89</f>
        <v>1</v>
      </c>
      <c r="F89" s="28">
        <f>LinhrsIn!F89/SurveyHrsIn!F89</f>
        <v>0.99813218390804603</v>
      </c>
      <c r="G89" s="28">
        <f>LinhrsIn!G89/SurveyHrsIn!G89</f>
        <v>1</v>
      </c>
      <c r="H89" s="28">
        <f>LinhrsIn!H89/SurveyHrsIn!H89</f>
        <v>0.98708333333333342</v>
      </c>
      <c r="I89" s="28">
        <f>LinhrsIn!I89/SurveyHrsIn!I89</f>
        <v>0.99919354838709673</v>
      </c>
      <c r="J89" s="28">
        <f>LinhrsIn!J89/SurveyHrsIn!J89</f>
        <v>1</v>
      </c>
      <c r="K89" s="28">
        <f>LinhrsIn!K89/SurveyHrsIn!K89</f>
        <v>0.99260752688172038</v>
      </c>
      <c r="L89" s="28">
        <f>LinhrsIn!L89/SurveyHrsIn!L89</f>
        <v>0.99959677419354842</v>
      </c>
      <c r="M89" s="28">
        <f>LinhrsIn!M89/SurveyHrsIn!M89</f>
        <v>0.99861111111111112</v>
      </c>
      <c r="N89" s="28">
        <f>LinhrsIn!N89/SurveyHrsIn!N89</f>
        <v>0.99986559139784947</v>
      </c>
      <c r="O89" s="28">
        <f>LinhrsIn!O89/SurveyHrsIn!O89</f>
        <v>0.99986111111111109</v>
      </c>
      <c r="P89" s="28">
        <f>LinhrsIn!P89/SurveyHrsIn!P89</f>
        <v>0.99744623655913978</v>
      </c>
      <c r="Q89" s="28">
        <f>LinhrsIn!Q89/SurveyHrsIn!Q89</f>
        <v>0.9955645161290323</v>
      </c>
      <c r="R89" s="28">
        <f>LinhrsIn!R89/SurveyHrsIn!R89</f>
        <v>0.86443452380952379</v>
      </c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>
        <f t="shared" si="7"/>
        <v>0.99769978474024645</v>
      </c>
      <c r="AD89" s="28">
        <f t="shared" si="8"/>
        <v>0.9299995199692781</v>
      </c>
      <c r="AE89" s="28">
        <f t="shared" si="9"/>
        <v>0.99937739463601538</v>
      </c>
      <c r="AF89" s="28">
        <f t="shared" si="10"/>
        <v>0.99542562724014338</v>
      </c>
      <c r="AG89" s="28">
        <f t="shared" si="11"/>
        <v>0.99693847072879327</v>
      </c>
      <c r="AH89" s="28">
        <f t="shared" si="12"/>
        <v>0.99905764635603356</v>
      </c>
      <c r="AI89" s="28">
        <f t="shared" si="13"/>
        <v>0.9299995199692781</v>
      </c>
    </row>
    <row r="90" spans="1:35" x14ac:dyDescent="0.25">
      <c r="A90" s="86" t="s">
        <v>1</v>
      </c>
      <c r="B90" s="86">
        <v>2</v>
      </c>
      <c r="C90" s="86">
        <v>80</v>
      </c>
      <c r="D90" s="28">
        <f>LinhrsIn!D90/SurveyHrsIn!D90</f>
        <v>0.99744623655913978</v>
      </c>
      <c r="E90" s="28">
        <f>LinhrsIn!E90/SurveyHrsIn!E90</f>
        <v>0.99623655913978504</v>
      </c>
      <c r="F90" s="28">
        <f>LinhrsIn!F90/SurveyHrsIn!F90</f>
        <v>0.98031609195402292</v>
      </c>
      <c r="G90" s="28">
        <f>LinhrsIn!G90/SurveyHrsIn!G90</f>
        <v>1</v>
      </c>
      <c r="H90" s="28">
        <f>LinhrsIn!H90/SurveyHrsIn!H90</f>
        <v>0.99763888888888885</v>
      </c>
      <c r="I90" s="28">
        <f>LinhrsIn!I90/SurveyHrsIn!I90</f>
        <v>0.99986559139784947</v>
      </c>
      <c r="J90" s="28">
        <f>LinhrsIn!J90/SurveyHrsIn!J90</f>
        <v>0.99958333333333338</v>
      </c>
      <c r="K90" s="28">
        <f>LinhrsIn!K90/SurveyHrsIn!K90</f>
        <v>0.99032258064516121</v>
      </c>
      <c r="L90" s="28">
        <f>LinhrsIn!L90/SurveyHrsIn!L90</f>
        <v>0.99959677419354842</v>
      </c>
      <c r="M90" s="28">
        <f>LinhrsIn!M90/SurveyHrsIn!M90</f>
        <v>0.99930555555555556</v>
      </c>
      <c r="N90" s="28">
        <f>LinhrsIn!N90/SurveyHrsIn!N90</f>
        <v>0.99973118279569884</v>
      </c>
      <c r="O90" s="28">
        <f>LinhrsIn!O90/SurveyHrsIn!O90</f>
        <v>1</v>
      </c>
      <c r="P90" s="28">
        <f>LinhrsIn!P90/SurveyHrsIn!P90</f>
        <v>1</v>
      </c>
      <c r="Q90" s="28">
        <f>LinhrsIn!Q90/SurveyHrsIn!Q90</f>
        <v>0.99663978494623651</v>
      </c>
      <c r="R90" s="28">
        <f>LinhrsIn!R90/SurveyHrsIn!R90</f>
        <v>0.99732142857142869</v>
      </c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>
        <f t="shared" si="7"/>
        <v>0.99688304649198711</v>
      </c>
      <c r="AD90" s="28">
        <f t="shared" si="8"/>
        <v>0.9969806067588326</v>
      </c>
      <c r="AE90" s="28">
        <f t="shared" si="9"/>
        <v>0.99218421703126936</v>
      </c>
      <c r="AF90" s="28">
        <f t="shared" si="10"/>
        <v>0.99902927120669061</v>
      </c>
      <c r="AG90" s="28">
        <f t="shared" si="11"/>
        <v>0.99640830346475495</v>
      </c>
      <c r="AH90" s="28">
        <f t="shared" si="12"/>
        <v>0.99991039426523287</v>
      </c>
      <c r="AI90" s="28">
        <f t="shared" si="13"/>
        <v>0.9969806067588326</v>
      </c>
    </row>
    <row r="91" spans="1:35" x14ac:dyDescent="0.25">
      <c r="A91" s="86" t="s">
        <v>1</v>
      </c>
      <c r="B91" s="86">
        <v>2</v>
      </c>
      <c r="C91" s="86">
        <v>81</v>
      </c>
      <c r="D91" s="28">
        <f>LinhrsIn!D91/SurveyHrsIn!D91</f>
        <v>0.99744623655913978</v>
      </c>
      <c r="E91" s="28">
        <f>LinhrsIn!E91/SurveyHrsIn!E91</f>
        <v>1</v>
      </c>
      <c r="F91" s="28">
        <f>LinhrsIn!F91/SurveyHrsIn!F91</f>
        <v>0.98002873563218396</v>
      </c>
      <c r="G91" s="28">
        <f>LinhrsIn!G91/SurveyHrsIn!G91</f>
        <v>1</v>
      </c>
      <c r="H91" s="28">
        <f>LinhrsIn!H91/SurveyHrsIn!H91</f>
        <v>0.99930555555555556</v>
      </c>
      <c r="I91" s="28">
        <f>LinhrsIn!I91/SurveyHrsIn!I91</f>
        <v>0.99986559139784947</v>
      </c>
      <c r="J91" s="28">
        <f>LinhrsIn!J91/SurveyHrsIn!J91</f>
        <v>0.99833333333333329</v>
      </c>
      <c r="K91" s="28">
        <f>LinhrsIn!K91/SurveyHrsIn!K91</f>
        <v>0.99287634408602155</v>
      </c>
      <c r="L91" s="28">
        <f>LinhrsIn!L91/SurveyHrsIn!L91</f>
        <v>0.99959677419354842</v>
      </c>
      <c r="M91" s="28">
        <f>LinhrsIn!M91/SurveyHrsIn!M91</f>
        <v>0.99944444444444447</v>
      </c>
      <c r="N91" s="28">
        <f>LinhrsIn!N91/SurveyHrsIn!N91</f>
        <v>0.98427419354838708</v>
      </c>
      <c r="O91" s="28">
        <f>LinhrsIn!O91/SurveyHrsIn!O91</f>
        <v>0.99986111111111109</v>
      </c>
      <c r="P91" s="28">
        <f>LinhrsIn!P91/SurveyHrsIn!P91</f>
        <v>0.99986559139784947</v>
      </c>
      <c r="Q91" s="28">
        <f>LinhrsIn!Q91/SurveyHrsIn!Q91</f>
        <v>0.99677419354838714</v>
      </c>
      <c r="R91" s="28">
        <f>LinhrsIn!R91/SurveyHrsIn!R91</f>
        <v>0.97500000000000009</v>
      </c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>
        <f t="shared" si="7"/>
        <v>0.99612097289169033</v>
      </c>
      <c r="AD91" s="28">
        <f t="shared" si="8"/>
        <v>0.98588709677419362</v>
      </c>
      <c r="AE91" s="28">
        <f t="shared" si="9"/>
        <v>0.99334291187739465</v>
      </c>
      <c r="AF91" s="28">
        <f t="shared" si="10"/>
        <v>0.99916816009557952</v>
      </c>
      <c r="AG91" s="28">
        <f t="shared" si="11"/>
        <v>0.99730585424133811</v>
      </c>
      <c r="AH91" s="28">
        <f t="shared" si="12"/>
        <v>0.99466696535244925</v>
      </c>
      <c r="AI91" s="28">
        <f t="shared" si="13"/>
        <v>0.98588709677419362</v>
      </c>
    </row>
    <row r="92" spans="1:35" x14ac:dyDescent="0.25">
      <c r="A92" s="86" t="s">
        <v>1</v>
      </c>
      <c r="B92" s="86">
        <v>2</v>
      </c>
      <c r="C92" s="86">
        <v>82</v>
      </c>
      <c r="D92" s="28">
        <f>LinhrsIn!D92/SurveyHrsIn!D92</f>
        <v>0.99287634408602155</v>
      </c>
      <c r="E92" s="28">
        <f>LinhrsIn!E92/SurveyHrsIn!E92</f>
        <v>0.98897849462365583</v>
      </c>
      <c r="F92" s="28">
        <f>LinhrsIn!F92/SurveyHrsIn!F92</f>
        <v>0.98045977011494245</v>
      </c>
      <c r="G92" s="28">
        <f>LinhrsIn!G92/SurveyHrsIn!G92</f>
        <v>0.99879032258064515</v>
      </c>
      <c r="H92" s="28">
        <f>LinhrsIn!H92/SurveyHrsIn!H92</f>
        <v>0.99972222222222218</v>
      </c>
      <c r="I92" s="28">
        <f>LinhrsIn!I92/SurveyHrsIn!I92</f>
        <v>0.99973118279569884</v>
      </c>
      <c r="J92" s="28">
        <f>LinhrsIn!J92/SurveyHrsIn!J92</f>
        <v>0.99902777777777774</v>
      </c>
      <c r="K92" s="28">
        <f>LinhrsIn!K92/SurveyHrsIn!K92</f>
        <v>0.99475806451612903</v>
      </c>
      <c r="L92" s="28">
        <f>LinhrsIn!L92/SurveyHrsIn!L92</f>
        <v>0.99838709677419346</v>
      </c>
      <c r="M92" s="28">
        <f>LinhrsIn!M92/SurveyHrsIn!M92</f>
        <v>0.85986111111111119</v>
      </c>
      <c r="N92" s="28">
        <f>LinhrsIn!N92/SurveyHrsIn!N92</f>
        <v>0.98629032258064508</v>
      </c>
      <c r="O92" s="28">
        <f>LinhrsIn!O92/SurveyHrsIn!O92</f>
        <v>0.30625000000000002</v>
      </c>
      <c r="P92" s="28">
        <f>LinhrsIn!P92/SurveyHrsIn!P92</f>
        <v>0.99798387096774188</v>
      </c>
      <c r="Q92" s="28">
        <f>LinhrsIn!Q92/SurveyHrsIn!Q92</f>
        <v>0.99892473118279579</v>
      </c>
      <c r="R92" s="28">
        <f>LinhrsIn!R92/SurveyHrsIn!R92</f>
        <v>0.99747023809523805</v>
      </c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>
        <f t="shared" si="7"/>
        <v>0.92585335300539706</v>
      </c>
      <c r="AD92" s="28">
        <f t="shared" si="8"/>
        <v>0.99819748463901692</v>
      </c>
      <c r="AE92" s="28">
        <f t="shared" si="9"/>
        <v>0.98940952910641455</v>
      </c>
      <c r="AF92" s="28">
        <f t="shared" si="10"/>
        <v>0.99949372759856614</v>
      </c>
      <c r="AG92" s="28">
        <f t="shared" si="11"/>
        <v>0.95100209080047782</v>
      </c>
      <c r="AH92" s="28">
        <f t="shared" si="12"/>
        <v>0.76350806451612907</v>
      </c>
      <c r="AI92" s="28">
        <f t="shared" si="13"/>
        <v>0.99819748463901692</v>
      </c>
    </row>
    <row r="93" spans="1:35" x14ac:dyDescent="0.25">
      <c r="A93" s="86" t="s">
        <v>1</v>
      </c>
      <c r="B93" s="86">
        <v>2</v>
      </c>
      <c r="C93" s="86">
        <v>83</v>
      </c>
      <c r="D93" s="28">
        <f>LinhrsIn!D93/SurveyHrsIn!D93</f>
        <v>0.99744623655913978</v>
      </c>
      <c r="E93" s="28">
        <f>LinhrsIn!E93/SurveyHrsIn!E93</f>
        <v>0.99986559139784947</v>
      </c>
      <c r="F93" s="28">
        <f>LinhrsIn!F93/SurveyHrsIn!F93</f>
        <v>0.96048850574712641</v>
      </c>
      <c r="G93" s="28">
        <f>LinhrsIn!G93/SurveyHrsIn!G93</f>
        <v>1</v>
      </c>
      <c r="H93" s="28">
        <f>LinhrsIn!H93/SurveyHrsIn!H93</f>
        <v>0.99972222222222218</v>
      </c>
      <c r="I93" s="28">
        <f>LinhrsIn!I93/SurveyHrsIn!I93</f>
        <v>0.99986559139784947</v>
      </c>
      <c r="J93" s="28">
        <f>LinhrsIn!J93/SurveyHrsIn!J93</f>
        <v>0.99986111111111109</v>
      </c>
      <c r="K93" s="28">
        <f>LinhrsIn!K93/SurveyHrsIn!K93</f>
        <v>0.9961021505376344</v>
      </c>
      <c r="L93" s="28">
        <f>LinhrsIn!L93/SurveyHrsIn!L93</f>
        <v>0.99959677419354842</v>
      </c>
      <c r="M93" s="28">
        <f>LinhrsIn!M93/SurveyHrsIn!M93</f>
        <v>0.99777777777777776</v>
      </c>
      <c r="N93" s="28">
        <f>LinhrsIn!N93/SurveyHrsIn!N93</f>
        <v>0.98884408602150542</v>
      </c>
      <c r="O93" s="28">
        <f>LinhrsIn!O93/SurveyHrsIn!O93</f>
        <v>0.99986111111111109</v>
      </c>
      <c r="P93" s="28">
        <f>LinhrsIn!P93/SurveyHrsIn!P93</f>
        <v>0.99959677419354842</v>
      </c>
      <c r="Q93" s="28">
        <f>LinhrsIn!Q93/SurveyHrsIn!Q93</f>
        <v>0.99650537634408598</v>
      </c>
      <c r="R93" s="28">
        <f>LinhrsIn!R93/SurveyHrsIn!R93</f>
        <v>0.99791666666666667</v>
      </c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>
        <f t="shared" si="7"/>
        <v>0.99513180797594025</v>
      </c>
      <c r="AD93" s="28">
        <f t="shared" si="8"/>
        <v>0.99721102150537633</v>
      </c>
      <c r="AE93" s="28">
        <f t="shared" si="9"/>
        <v>0.98678469904832522</v>
      </c>
      <c r="AF93" s="28">
        <f t="shared" si="10"/>
        <v>0.99981630824372758</v>
      </c>
      <c r="AG93" s="28">
        <f t="shared" si="11"/>
        <v>0.9978255675029869</v>
      </c>
      <c r="AH93" s="28">
        <f t="shared" si="12"/>
        <v>0.99610065710872153</v>
      </c>
      <c r="AI93" s="28">
        <f t="shared" si="13"/>
        <v>0.99721102150537633</v>
      </c>
    </row>
    <row r="94" spans="1:35" x14ac:dyDescent="0.25">
      <c r="A94" s="86" t="s">
        <v>1</v>
      </c>
      <c r="B94" s="86">
        <v>2</v>
      </c>
      <c r="C94" s="86">
        <v>84</v>
      </c>
      <c r="D94" s="28">
        <f>LinhrsIn!D94/SurveyHrsIn!D94</f>
        <v>0.99744623655913978</v>
      </c>
      <c r="E94" s="28">
        <f>LinhrsIn!E94/SurveyHrsIn!E94</f>
        <v>0.99798387096774188</v>
      </c>
      <c r="F94" s="28">
        <f>LinhrsIn!F94/SurveyHrsIn!F94</f>
        <v>0.41566091954022988</v>
      </c>
      <c r="G94" s="28">
        <f>LinhrsIn!G94/SurveyHrsIn!G94</f>
        <v>0.99986559139784947</v>
      </c>
      <c r="H94" s="28">
        <f>LinhrsIn!H94/SurveyHrsIn!H94</f>
        <v>0.99986111111111109</v>
      </c>
      <c r="I94" s="28">
        <f>LinhrsIn!I94/SurveyHrsIn!I94</f>
        <v>1</v>
      </c>
      <c r="J94" s="28">
        <f>LinhrsIn!J94/SurveyHrsIn!J94</f>
        <v>0.99875000000000003</v>
      </c>
      <c r="K94" s="28">
        <f>LinhrsIn!K94/SurveyHrsIn!K94</f>
        <v>0.99516129032258061</v>
      </c>
      <c r="L94" s="28">
        <f>LinhrsIn!L94/SurveyHrsIn!L94</f>
        <v>0.99946236559139789</v>
      </c>
      <c r="M94" s="28">
        <f>LinhrsIn!M94/SurveyHrsIn!M94</f>
        <v>0.99930555555555556</v>
      </c>
      <c r="N94" s="28">
        <f>LinhrsIn!N94/SurveyHrsIn!N94</f>
        <v>0.96505376344086025</v>
      </c>
      <c r="O94" s="28">
        <f>LinhrsIn!O94/SurveyHrsIn!O94</f>
        <v>1</v>
      </c>
      <c r="P94" s="28">
        <f>LinhrsIn!P94/SurveyHrsIn!P94</f>
        <v>0.99744623655913978</v>
      </c>
      <c r="Q94" s="28">
        <f>LinhrsIn!Q94/SurveyHrsIn!Q94</f>
        <v>0.88897849462365586</v>
      </c>
      <c r="R94" s="28">
        <f>LinhrsIn!R94/SurveyHrsIn!R94</f>
        <v>0.65714285714285714</v>
      </c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>
        <f t="shared" si="7"/>
        <v>0.9473792253738722</v>
      </c>
      <c r="AD94" s="28">
        <f t="shared" si="8"/>
        <v>0.77306067588325655</v>
      </c>
      <c r="AE94" s="28">
        <f t="shared" si="9"/>
        <v>0.80450346063527378</v>
      </c>
      <c r="AF94" s="28">
        <f t="shared" si="10"/>
        <v>0.999537037037037</v>
      </c>
      <c r="AG94" s="28">
        <f t="shared" si="11"/>
        <v>0.99797640382317798</v>
      </c>
      <c r="AH94" s="28">
        <f t="shared" si="12"/>
        <v>0.98749999999999993</v>
      </c>
      <c r="AI94" s="28">
        <f t="shared" si="13"/>
        <v>0.77306067588325655</v>
      </c>
    </row>
    <row r="95" spans="1:35" x14ac:dyDescent="0.25">
      <c r="A95" s="86" t="s">
        <v>1</v>
      </c>
      <c r="B95" s="86">
        <v>2</v>
      </c>
      <c r="C95" s="86">
        <v>85</v>
      </c>
      <c r="D95" s="28">
        <f>LinhrsIn!D95/SurveyHrsIn!D95</f>
        <v>0.99865591397849462</v>
      </c>
      <c r="E95" s="28">
        <f>LinhrsIn!E95/SurveyHrsIn!E95</f>
        <v>0.99986559139784947</v>
      </c>
      <c r="F95" s="28">
        <f>LinhrsIn!F95/SurveyHrsIn!F95</f>
        <v>0.98031609195402292</v>
      </c>
      <c r="G95" s="28">
        <f>LinhrsIn!G95/SurveyHrsIn!G95</f>
        <v>0.14905913978494625</v>
      </c>
      <c r="H95" s="28">
        <f>LinhrsIn!H95/SurveyHrsIn!H95</f>
        <v>0.94194444444444447</v>
      </c>
      <c r="I95" s="28">
        <f>LinhrsIn!I95/SurveyHrsIn!I95</f>
        <v>0.99946236559139789</v>
      </c>
      <c r="J95" s="28">
        <f>LinhrsIn!J95/SurveyHrsIn!J95</f>
        <v>0.99972222222222218</v>
      </c>
      <c r="K95" s="28">
        <f>LinhrsIn!K95/SurveyHrsIn!K95</f>
        <v>0.99166666666666659</v>
      </c>
      <c r="L95" s="28">
        <f>LinhrsIn!L95/SurveyHrsIn!L95</f>
        <v>0.99825268817204305</v>
      </c>
      <c r="M95" s="28">
        <f>LinhrsIn!M95/SurveyHrsIn!M95</f>
        <v>0.99944444444444447</v>
      </c>
      <c r="N95" s="28">
        <f>LinhrsIn!N95/SurveyHrsIn!N95</f>
        <v>0.99973118279569884</v>
      </c>
      <c r="O95" s="28">
        <f>LinhrsIn!O95/SurveyHrsIn!O95</f>
        <v>1</v>
      </c>
      <c r="P95" s="28">
        <f>LinhrsIn!P95/SurveyHrsIn!P95</f>
        <v>0.98629032258064508</v>
      </c>
      <c r="Q95" s="28">
        <f>LinhrsIn!Q95/SurveyHrsIn!Q95</f>
        <v>0.93534946236559136</v>
      </c>
      <c r="R95" s="28">
        <f>LinhrsIn!R95/SurveyHrsIn!R95</f>
        <v>0.62127976190476186</v>
      </c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>
        <f t="shared" si="7"/>
        <v>0.92047959667119839</v>
      </c>
      <c r="AD95" s="28">
        <f t="shared" si="8"/>
        <v>0.77831461213517661</v>
      </c>
      <c r="AE95" s="28">
        <f t="shared" si="9"/>
        <v>0.70974694104560621</v>
      </c>
      <c r="AF95" s="28">
        <f t="shared" si="10"/>
        <v>0.98037634408602159</v>
      </c>
      <c r="AG95" s="28">
        <f t="shared" si="11"/>
        <v>0.99645459976105133</v>
      </c>
      <c r="AH95" s="28">
        <f t="shared" si="12"/>
        <v>0.99534050179211464</v>
      </c>
      <c r="AI95" s="28">
        <f t="shared" si="13"/>
        <v>0.77831461213517661</v>
      </c>
    </row>
    <row r="96" spans="1:35" x14ac:dyDescent="0.25">
      <c r="A96" s="86" t="s">
        <v>1</v>
      </c>
      <c r="B96" s="86">
        <v>2</v>
      </c>
      <c r="C96" s="86">
        <v>86</v>
      </c>
      <c r="D96" s="28">
        <f>LinhrsIn!D96/SurveyHrsIn!D96</f>
        <v>0.99744623655913978</v>
      </c>
      <c r="E96" s="28">
        <f>LinhrsIn!E96/SurveyHrsIn!E96</f>
        <v>0.99946236559139789</v>
      </c>
      <c r="F96" s="28">
        <f>LinhrsIn!F96/SurveyHrsIn!F96</f>
        <v>0.97916666666666663</v>
      </c>
      <c r="G96" s="28">
        <f>LinhrsIn!G96/SurveyHrsIn!G96</f>
        <v>1</v>
      </c>
      <c r="H96" s="28">
        <f>LinhrsIn!H96/SurveyHrsIn!H96</f>
        <v>0.99972222222222218</v>
      </c>
      <c r="I96" s="28">
        <f>LinhrsIn!I96/SurveyHrsIn!I96</f>
        <v>1</v>
      </c>
      <c r="J96" s="28">
        <f>LinhrsIn!J96/SurveyHrsIn!J96</f>
        <v>0.99986111111111109</v>
      </c>
      <c r="K96" s="28">
        <f>LinhrsIn!K96/SurveyHrsIn!K96</f>
        <v>0.99489247311827966</v>
      </c>
      <c r="L96" s="28">
        <f>LinhrsIn!L96/SurveyHrsIn!L96</f>
        <v>0.99959677419354842</v>
      </c>
      <c r="M96" s="28">
        <f>LinhrsIn!M96/SurveyHrsIn!M96</f>
        <v>0.99958333333333338</v>
      </c>
      <c r="N96" s="28">
        <f>LinhrsIn!N96/SurveyHrsIn!N96</f>
        <v>0.79932795698924741</v>
      </c>
      <c r="O96" s="28">
        <f>LinhrsIn!O96/SurveyHrsIn!O96</f>
        <v>1</v>
      </c>
      <c r="P96" s="28">
        <f>LinhrsIn!P96/SurveyHrsIn!P96</f>
        <v>1</v>
      </c>
      <c r="Q96" s="28">
        <f>LinhrsIn!Q96/SurveyHrsIn!Q96</f>
        <v>0.99529569892473113</v>
      </c>
      <c r="R96" s="28">
        <f>LinhrsIn!R96/SurveyHrsIn!R96</f>
        <v>0.9352678571428571</v>
      </c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>
        <f t="shared" si="7"/>
        <v>0.98096774193548386</v>
      </c>
      <c r="AD96" s="28">
        <f t="shared" si="8"/>
        <v>0.96528177803379411</v>
      </c>
      <c r="AE96" s="28">
        <f t="shared" si="9"/>
        <v>0.99287634408602143</v>
      </c>
      <c r="AF96" s="28">
        <f t="shared" si="10"/>
        <v>0.99986111111111109</v>
      </c>
      <c r="AG96" s="28">
        <f t="shared" si="11"/>
        <v>0.99802419354838712</v>
      </c>
      <c r="AH96" s="28">
        <f t="shared" si="12"/>
        <v>0.9331093189964158</v>
      </c>
      <c r="AI96" s="28">
        <f t="shared" si="13"/>
        <v>0.96528177803379411</v>
      </c>
    </row>
    <row r="97" spans="1:35" x14ac:dyDescent="0.25">
      <c r="A97" s="86" t="s">
        <v>1</v>
      </c>
      <c r="B97" s="86">
        <v>2</v>
      </c>
      <c r="C97" s="86">
        <v>87</v>
      </c>
      <c r="D97" s="28">
        <f>LinhrsIn!D97/SurveyHrsIn!D97</f>
        <v>0.99744623655913978</v>
      </c>
      <c r="E97" s="28">
        <f>LinhrsIn!E97/SurveyHrsIn!E97</f>
        <v>0.9961021505376344</v>
      </c>
      <c r="F97" s="28">
        <f>LinhrsIn!F97/SurveyHrsIn!F97</f>
        <v>0.98031609195402292</v>
      </c>
      <c r="G97" s="28">
        <f>LinhrsIn!G97/SurveyHrsIn!G97</f>
        <v>0.99690860215053767</v>
      </c>
      <c r="H97" s="28">
        <f>LinhrsIn!H97/SurveyHrsIn!H97</f>
        <v>0.98541666666666672</v>
      </c>
      <c r="I97" s="28">
        <f>LinhrsIn!I97/SurveyHrsIn!I97</f>
        <v>0.99986559139784947</v>
      </c>
      <c r="J97" s="28">
        <f>LinhrsIn!J97/SurveyHrsIn!J97</f>
        <v>0.99736111111111114</v>
      </c>
      <c r="K97" s="28">
        <f>LinhrsIn!K97/SurveyHrsIn!K97</f>
        <v>0.9961021505376344</v>
      </c>
      <c r="L97" s="28">
        <f>LinhrsIn!L97/SurveyHrsIn!L97</f>
        <v>0.99919354838709673</v>
      </c>
      <c r="M97" s="28">
        <f>LinhrsIn!M97/SurveyHrsIn!M97</f>
        <v>0.99861111111111112</v>
      </c>
      <c r="N97" s="28">
        <f>LinhrsIn!N97/SurveyHrsIn!N97</f>
        <v>0.95819892473118273</v>
      </c>
      <c r="O97" s="28">
        <f>LinhrsIn!O97/SurveyHrsIn!O97</f>
        <v>0.99930555555555556</v>
      </c>
      <c r="P97" s="28">
        <f>LinhrsIn!P97/SurveyHrsIn!P97</f>
        <v>0.99986559139784947</v>
      </c>
      <c r="Q97" s="28">
        <f>LinhrsIn!Q97/SurveyHrsIn!Q97</f>
        <v>0.99663978494623651</v>
      </c>
      <c r="R97" s="28">
        <f>LinhrsIn!R97/SurveyHrsIn!R97</f>
        <v>0.99732142857142869</v>
      </c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>
        <f t="shared" si="7"/>
        <v>0.9922705912948544</v>
      </c>
      <c r="AD97" s="28">
        <f t="shared" si="8"/>
        <v>0.9969806067588326</v>
      </c>
      <c r="AE97" s="28">
        <f t="shared" si="9"/>
        <v>0.99110894821406503</v>
      </c>
      <c r="AF97" s="28">
        <f t="shared" si="10"/>
        <v>0.99421445639187578</v>
      </c>
      <c r="AG97" s="28">
        <f t="shared" si="11"/>
        <v>0.99796893667861397</v>
      </c>
      <c r="AH97" s="28">
        <f t="shared" si="12"/>
        <v>0.98579002389486259</v>
      </c>
      <c r="AI97" s="28">
        <f t="shared" si="13"/>
        <v>0.9969806067588326</v>
      </c>
    </row>
    <row r="98" spans="1:35" x14ac:dyDescent="0.25">
      <c r="A98" s="86" t="s">
        <v>1</v>
      </c>
      <c r="B98" s="86">
        <v>2</v>
      </c>
      <c r="C98" s="86">
        <v>88</v>
      </c>
      <c r="D98" s="28">
        <f>LinhrsIn!D98/SurveyHrsIn!D98</f>
        <v>0.98360215053763433</v>
      </c>
      <c r="E98" s="28">
        <f>LinhrsIn!E98/SurveyHrsIn!E98</f>
        <v>0.99838709677419346</v>
      </c>
      <c r="F98" s="28">
        <f>LinhrsIn!F98/SurveyHrsIn!F98</f>
        <v>0.98089080459770117</v>
      </c>
      <c r="G98" s="28">
        <f>LinhrsIn!G98/SurveyHrsIn!G98</f>
        <v>0.99986559139784947</v>
      </c>
      <c r="H98" s="28">
        <f>LinhrsIn!H98/SurveyHrsIn!H98</f>
        <v>0.99972222222222218</v>
      </c>
      <c r="I98" s="28">
        <f>LinhrsIn!I98/SurveyHrsIn!I98</f>
        <v>0.99986559139784947</v>
      </c>
      <c r="J98" s="28">
        <f>LinhrsIn!J98/SurveyHrsIn!J98</f>
        <v>0.99986111111111109</v>
      </c>
      <c r="K98" s="28">
        <f>LinhrsIn!K98/SurveyHrsIn!K98</f>
        <v>0.99516129032258061</v>
      </c>
      <c r="L98" s="28">
        <f>LinhrsIn!L98/SurveyHrsIn!L98</f>
        <v>0.99959677419354842</v>
      </c>
      <c r="M98" s="28">
        <f>LinhrsIn!M98/SurveyHrsIn!M98</f>
        <v>0.99958333333333338</v>
      </c>
      <c r="N98" s="28">
        <f>LinhrsIn!N98/SurveyHrsIn!N98</f>
        <v>0.9936827956989247</v>
      </c>
      <c r="O98" s="28">
        <f>LinhrsIn!O98/SurveyHrsIn!O98</f>
        <v>0.99986111111111109</v>
      </c>
      <c r="P98" s="28">
        <f>LinhrsIn!P98/SurveyHrsIn!P98</f>
        <v>0.99959677419354842</v>
      </c>
      <c r="Q98" s="28">
        <f>LinhrsIn!Q98/SurveyHrsIn!Q98</f>
        <v>0.99180107526881722</v>
      </c>
      <c r="R98" s="28">
        <f>LinhrsIn!R98/SurveyHrsIn!R98</f>
        <v>0.99732142857142869</v>
      </c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>
        <f t="shared" si="7"/>
        <v>0.99717287469616445</v>
      </c>
      <c r="AD98" s="28">
        <f t="shared" si="8"/>
        <v>0.99456125192012301</v>
      </c>
      <c r="AE98" s="28">
        <f t="shared" si="9"/>
        <v>0.99304783092324811</v>
      </c>
      <c r="AF98" s="28">
        <f t="shared" si="10"/>
        <v>0.99981630824372758</v>
      </c>
      <c r="AG98" s="28">
        <f t="shared" si="11"/>
        <v>0.99811379928315402</v>
      </c>
      <c r="AH98" s="28">
        <f t="shared" si="12"/>
        <v>0.99771356033452807</v>
      </c>
      <c r="AI98" s="28">
        <f t="shared" si="13"/>
        <v>0.99456125192012301</v>
      </c>
    </row>
    <row r="99" spans="1:35" x14ac:dyDescent="0.25">
      <c r="A99" s="86" t="s">
        <v>1</v>
      </c>
      <c r="B99" s="86">
        <v>2</v>
      </c>
      <c r="C99" s="86">
        <v>89</v>
      </c>
      <c r="D99" s="28">
        <f>LinhrsIn!D99/SurveyHrsIn!D99</f>
        <v>0.99744623655913978</v>
      </c>
      <c r="E99" s="28">
        <f>LinhrsIn!E99/SurveyHrsIn!E99</f>
        <v>1</v>
      </c>
      <c r="F99" s="28">
        <f>LinhrsIn!F99/SurveyHrsIn!F99</f>
        <v>0.97959770114942524</v>
      </c>
      <c r="G99" s="28">
        <f>LinhrsIn!G99/SurveyHrsIn!G99</f>
        <v>0.99704301075268809</v>
      </c>
      <c r="H99" s="28">
        <f>LinhrsIn!H99/SurveyHrsIn!H99</f>
        <v>0.99763888888888885</v>
      </c>
      <c r="I99" s="28">
        <f>LinhrsIn!I99/SurveyHrsIn!I99</f>
        <v>0.9931451612903226</v>
      </c>
      <c r="J99" s="28">
        <f>LinhrsIn!J99/SurveyHrsIn!J99</f>
        <v>0.99986111111111109</v>
      </c>
      <c r="K99" s="28">
        <f>LinhrsIn!K99/SurveyHrsIn!K99</f>
        <v>0.94395161290322571</v>
      </c>
      <c r="L99" s="28">
        <f>LinhrsIn!L99/SurveyHrsIn!L99</f>
        <v>0.9692204301075269</v>
      </c>
      <c r="M99" s="28">
        <f>LinhrsIn!M99/SurveyHrsIn!M99</f>
        <v>0.99958333333333338</v>
      </c>
      <c r="N99" s="28">
        <f>LinhrsIn!N99/SurveyHrsIn!N99</f>
        <v>0.99744623655913978</v>
      </c>
      <c r="O99" s="28">
        <f>LinhrsIn!O99/SurveyHrsIn!O99</f>
        <v>0.99986111111111109</v>
      </c>
      <c r="P99" s="28">
        <f>LinhrsIn!P99/SurveyHrsIn!P99</f>
        <v>0.56451612903225812</v>
      </c>
      <c r="Q99" s="28">
        <f>LinhrsIn!Q99/SurveyHrsIn!Q99</f>
        <v>3.1586021505376344E-2</v>
      </c>
      <c r="R99" s="28">
        <f>LinhrsIn!R99/SurveyHrsIn!R99</f>
        <v>0.15014880952380955</v>
      </c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>
        <f t="shared" si="7"/>
        <v>0.95348872718658584</v>
      </c>
      <c r="AD99" s="28">
        <f t="shared" si="8"/>
        <v>9.0867415514592945E-2</v>
      </c>
      <c r="AE99" s="28">
        <f t="shared" si="9"/>
        <v>0.99221357063403781</v>
      </c>
      <c r="AF99" s="28">
        <f t="shared" si="10"/>
        <v>0.99688172043010759</v>
      </c>
      <c r="AG99" s="28">
        <f t="shared" si="11"/>
        <v>0.97091845878136196</v>
      </c>
      <c r="AH99" s="28">
        <f t="shared" si="12"/>
        <v>0.85394115890083633</v>
      </c>
      <c r="AI99" s="28">
        <f t="shared" si="13"/>
        <v>9.0867415514592945E-2</v>
      </c>
    </row>
    <row r="100" spans="1:35" x14ac:dyDescent="0.25">
      <c r="A100" s="86" t="s">
        <v>1</v>
      </c>
      <c r="B100" s="86">
        <v>2</v>
      </c>
      <c r="C100" s="86">
        <v>90</v>
      </c>
      <c r="D100" s="28">
        <f>LinhrsIn!D100/SurveyHrsIn!D100</f>
        <v>0.99744623655913978</v>
      </c>
      <c r="E100" s="28">
        <f>LinhrsIn!E100/SurveyHrsIn!E100</f>
        <v>0.99543010752688177</v>
      </c>
      <c r="F100" s="28">
        <f>LinhrsIn!F100/SurveyHrsIn!F100</f>
        <v>0.98074712643678164</v>
      </c>
      <c r="G100" s="28">
        <f>LinhrsIn!G100/SurveyHrsIn!G100</f>
        <v>1</v>
      </c>
      <c r="H100" s="28">
        <f>LinhrsIn!H100/SurveyHrsIn!H100</f>
        <v>0.99986111111111109</v>
      </c>
      <c r="I100" s="28">
        <f>LinhrsIn!I100/SurveyHrsIn!I100</f>
        <v>1</v>
      </c>
      <c r="J100" s="28">
        <f>LinhrsIn!J100/SurveyHrsIn!J100</f>
        <v>0.99986111111111109</v>
      </c>
      <c r="K100" s="28">
        <f>LinhrsIn!K100/SurveyHrsIn!K100</f>
        <v>0.99435483870967734</v>
      </c>
      <c r="L100" s="28">
        <f>LinhrsIn!L100/SurveyHrsIn!L100</f>
        <v>0.99771505376344083</v>
      </c>
      <c r="M100" s="28">
        <f>LinhrsIn!M100/SurveyHrsIn!M100</f>
        <v>0.99736111111111114</v>
      </c>
      <c r="N100" s="28">
        <f>LinhrsIn!N100/SurveyHrsIn!N100</f>
        <v>0.99959677419354842</v>
      </c>
      <c r="O100" s="28">
        <f>LinhrsIn!O100/SurveyHrsIn!O100</f>
        <v>1</v>
      </c>
      <c r="P100" s="28">
        <f>LinhrsIn!P100/SurveyHrsIn!P100</f>
        <v>0.99986559139784947</v>
      </c>
      <c r="Q100" s="28">
        <f>LinhrsIn!Q100/SurveyHrsIn!Q100</f>
        <v>0.99381720430107523</v>
      </c>
      <c r="R100" s="28">
        <f>LinhrsIn!R100/SurveyHrsIn!R100</f>
        <v>0.99687499999999996</v>
      </c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>
        <f t="shared" si="7"/>
        <v>0.99706606878012616</v>
      </c>
      <c r="AD100" s="28">
        <f t="shared" si="8"/>
        <v>0.99534610215053765</v>
      </c>
      <c r="AE100" s="28">
        <f t="shared" si="9"/>
        <v>0.99205907798788784</v>
      </c>
      <c r="AF100" s="28">
        <f t="shared" si="10"/>
        <v>0.99990740740740736</v>
      </c>
      <c r="AG100" s="28">
        <f t="shared" si="11"/>
        <v>0.99647700119474314</v>
      </c>
      <c r="AH100" s="28">
        <f t="shared" si="12"/>
        <v>0.99982078853046596</v>
      </c>
      <c r="AI100" s="28">
        <f t="shared" si="13"/>
        <v>0.99534610215053765</v>
      </c>
    </row>
    <row r="101" spans="1:35" x14ac:dyDescent="0.25">
      <c r="A101" s="86" t="s">
        <v>1</v>
      </c>
      <c r="B101" s="86">
        <v>2</v>
      </c>
      <c r="C101" s="86">
        <v>91</v>
      </c>
      <c r="D101" s="28">
        <f>LinhrsIn!D101/SurveyHrsIn!D101</f>
        <v>0.99744623655913978</v>
      </c>
      <c r="E101" s="28">
        <f>LinhrsIn!E101/SurveyHrsIn!E101</f>
        <v>0.9990591397849462</v>
      </c>
      <c r="F101" s="28">
        <f>LinhrsIn!F101/SurveyHrsIn!F101</f>
        <v>0.98045977011494245</v>
      </c>
      <c r="G101" s="28">
        <f>LinhrsIn!G101/SurveyHrsIn!G101</f>
        <v>0.99986559139784947</v>
      </c>
      <c r="H101" s="28">
        <f>LinhrsIn!H101/SurveyHrsIn!H101</f>
        <v>0.99972222222222218</v>
      </c>
      <c r="I101" s="28">
        <f>LinhrsIn!I101/SurveyHrsIn!I101</f>
        <v>0.99986559139784947</v>
      </c>
      <c r="J101" s="28">
        <f>LinhrsIn!J101/SurveyHrsIn!J101</f>
        <v>0.99916666666666665</v>
      </c>
      <c r="K101" s="28">
        <f>LinhrsIn!K101/SurveyHrsIn!K101</f>
        <v>0.98481182795698929</v>
      </c>
      <c r="L101" s="28">
        <f>LinhrsIn!L101/SurveyHrsIn!L101</f>
        <v>0.99919354838709673</v>
      </c>
      <c r="M101" s="28">
        <f>LinhrsIn!M101/SurveyHrsIn!M101</f>
        <v>0.99944444444444447</v>
      </c>
      <c r="N101" s="28">
        <f>LinhrsIn!N101/SurveyHrsIn!N101</f>
        <v>0.99260752688172038</v>
      </c>
      <c r="O101" s="28">
        <f>LinhrsIn!O101/SurveyHrsIn!O101</f>
        <v>0.96750000000000003</v>
      </c>
      <c r="P101" s="28">
        <f>LinhrsIn!P101/SurveyHrsIn!P101</f>
        <v>0.99435483870967734</v>
      </c>
      <c r="Q101" s="28">
        <f>LinhrsIn!Q101/SurveyHrsIn!Q101</f>
        <v>0.99959677419354842</v>
      </c>
      <c r="R101" s="28">
        <f>LinhrsIn!R101/SurveyHrsIn!R101</f>
        <v>0.97693452380952384</v>
      </c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>
        <f t="shared" si="7"/>
        <v>0.99300426399703368</v>
      </c>
      <c r="AD101" s="28">
        <f t="shared" si="8"/>
        <v>0.98826564900153613</v>
      </c>
      <c r="AE101" s="28">
        <f t="shared" si="9"/>
        <v>0.99312816709924601</v>
      </c>
      <c r="AF101" s="28">
        <f t="shared" si="10"/>
        <v>0.99958482676224614</v>
      </c>
      <c r="AG101" s="28">
        <f t="shared" si="11"/>
        <v>0.99448327359617672</v>
      </c>
      <c r="AH101" s="28">
        <f t="shared" si="12"/>
        <v>0.98482078853046584</v>
      </c>
      <c r="AI101" s="28">
        <f t="shared" si="13"/>
        <v>0.98826564900153613</v>
      </c>
    </row>
    <row r="102" spans="1:35" x14ac:dyDescent="0.25">
      <c r="A102" s="86" t="s">
        <v>1</v>
      </c>
      <c r="B102" s="86">
        <v>2</v>
      </c>
      <c r="C102" s="86">
        <v>92</v>
      </c>
      <c r="D102" s="28">
        <f>LinhrsIn!D102/SurveyHrsIn!D102</f>
        <v>0.99744623655913978</v>
      </c>
      <c r="E102" s="28">
        <f>LinhrsIn!E102/SurveyHrsIn!E102</f>
        <v>0.99986559139784947</v>
      </c>
      <c r="F102" s="28">
        <f>LinhrsIn!F102/SurveyHrsIn!F102</f>
        <v>0.98017241379310349</v>
      </c>
      <c r="G102" s="28">
        <f>LinhrsIn!G102/SurveyHrsIn!G102</f>
        <v>0.9961021505376344</v>
      </c>
      <c r="H102" s="28">
        <f>LinhrsIn!H102/SurveyHrsIn!H102</f>
        <v>0.99972222222222218</v>
      </c>
      <c r="I102" s="28">
        <f>LinhrsIn!I102/SurveyHrsIn!I102</f>
        <v>0.99986559139784947</v>
      </c>
      <c r="J102" s="28">
        <f>LinhrsIn!J102/SurveyHrsIn!J102</f>
        <v>0.99986111111111109</v>
      </c>
      <c r="K102" s="28">
        <f>LinhrsIn!K102/SurveyHrsIn!K102</f>
        <v>0.9961021505376344</v>
      </c>
      <c r="L102" s="28">
        <f>LinhrsIn!L102/SurveyHrsIn!L102</f>
        <v>0.99959677419354842</v>
      </c>
      <c r="M102" s="28">
        <f>LinhrsIn!M102/SurveyHrsIn!M102</f>
        <v>0.99791666666666667</v>
      </c>
      <c r="N102" s="28">
        <f>LinhrsIn!N102/SurveyHrsIn!N102</f>
        <v>0.90430107526881709</v>
      </c>
      <c r="O102" s="28">
        <f>LinhrsIn!O102/SurveyHrsIn!O102</f>
        <v>0.9458333333333333</v>
      </c>
      <c r="P102" s="28">
        <f>LinhrsIn!P102/SurveyHrsIn!P102</f>
        <v>0.99475806451612903</v>
      </c>
      <c r="Q102" s="28">
        <f>LinhrsIn!Q102/SurveyHrsIn!Q102</f>
        <v>0.99959677419354842</v>
      </c>
      <c r="R102" s="28">
        <f>LinhrsIn!R102/SurveyHrsIn!R102</f>
        <v>0.99761904761904763</v>
      </c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>
        <f t="shared" si="7"/>
        <v>0.98450809541465822</v>
      </c>
      <c r="AD102" s="28">
        <f t="shared" si="8"/>
        <v>0.99860791090629797</v>
      </c>
      <c r="AE102" s="28">
        <f t="shared" si="9"/>
        <v>0.99204671857619575</v>
      </c>
      <c r="AF102" s="28">
        <f t="shared" si="10"/>
        <v>0.99981630824372758</v>
      </c>
      <c r="AG102" s="28">
        <f t="shared" si="11"/>
        <v>0.99787186379928317</v>
      </c>
      <c r="AH102" s="28">
        <f t="shared" si="12"/>
        <v>0.94829749103942651</v>
      </c>
      <c r="AI102" s="28">
        <f t="shared" si="13"/>
        <v>0.99860791090629797</v>
      </c>
    </row>
    <row r="103" spans="1:35" x14ac:dyDescent="0.25">
      <c r="A103" s="86" t="s">
        <v>1</v>
      </c>
      <c r="B103" s="86">
        <v>2</v>
      </c>
      <c r="C103" s="86">
        <v>93</v>
      </c>
      <c r="D103" s="28">
        <f>LinhrsIn!D103/SurveyHrsIn!D103</f>
        <v>0.98279569892473129</v>
      </c>
      <c r="E103" s="28">
        <f>LinhrsIn!E103/SurveyHrsIn!E103</f>
        <v>0.99516129032258061</v>
      </c>
      <c r="F103" s="28">
        <f>LinhrsIn!F103/SurveyHrsIn!F103</f>
        <v>0.98017241379310349</v>
      </c>
      <c r="G103" s="28">
        <f>LinhrsIn!G103/SurveyHrsIn!G103</f>
        <v>0.99986559139784947</v>
      </c>
      <c r="H103" s="28">
        <f>LinhrsIn!H103/SurveyHrsIn!H103</f>
        <v>0.99972222222222218</v>
      </c>
      <c r="I103" s="28">
        <f>LinhrsIn!I103/SurveyHrsIn!I103</f>
        <v>0.99986559139784947</v>
      </c>
      <c r="J103" s="28">
        <f>LinhrsIn!J103/SurveyHrsIn!J103</f>
        <v>0.99986111111111109</v>
      </c>
      <c r="K103" s="28">
        <f>LinhrsIn!K103/SurveyHrsIn!K103</f>
        <v>0.9946236559139785</v>
      </c>
      <c r="L103" s="28">
        <f>LinhrsIn!L103/SurveyHrsIn!L103</f>
        <v>0.95564516129032262</v>
      </c>
      <c r="M103" s="28">
        <f>LinhrsIn!M103/SurveyHrsIn!M103</f>
        <v>0.98972222222222228</v>
      </c>
      <c r="N103" s="28">
        <f>LinhrsIn!N103/SurveyHrsIn!N103</f>
        <v>0.97822580645161283</v>
      </c>
      <c r="O103" s="28">
        <f>LinhrsIn!O103/SurveyHrsIn!O103</f>
        <v>0.99986111111111109</v>
      </c>
      <c r="P103" s="28">
        <f>LinhrsIn!P103/SurveyHrsIn!P103</f>
        <v>0.99637096774193545</v>
      </c>
      <c r="Q103" s="28">
        <f>LinhrsIn!Q103/SurveyHrsIn!Q103</f>
        <v>0.99946236559139789</v>
      </c>
      <c r="R103" s="28">
        <f>LinhrsIn!R103/SurveyHrsIn!R103</f>
        <v>0.99732142857142869</v>
      </c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>
        <f t="shared" si="7"/>
        <v>0.99075809541465831</v>
      </c>
      <c r="AD103" s="28">
        <f t="shared" si="8"/>
        <v>0.99839189708141329</v>
      </c>
      <c r="AE103" s="28">
        <f t="shared" si="9"/>
        <v>0.99173309850451119</v>
      </c>
      <c r="AF103" s="28">
        <f t="shared" si="10"/>
        <v>0.99981630824372758</v>
      </c>
      <c r="AG103" s="28">
        <f t="shared" si="11"/>
        <v>0.97999701314217447</v>
      </c>
      <c r="AH103" s="28">
        <f t="shared" si="12"/>
        <v>0.99148596176821968</v>
      </c>
      <c r="AI103" s="28">
        <f t="shared" si="13"/>
        <v>0.99839189708141329</v>
      </c>
    </row>
    <row r="104" spans="1:35" x14ac:dyDescent="0.25">
      <c r="A104" s="86" t="s">
        <v>1</v>
      </c>
      <c r="B104" s="86">
        <v>2</v>
      </c>
      <c r="C104" s="86">
        <v>94</v>
      </c>
      <c r="D104" s="28">
        <f>LinhrsIn!D104/SurveyHrsIn!D104</f>
        <v>0.99543010752688177</v>
      </c>
      <c r="E104" s="28">
        <f>LinhrsIn!E104/SurveyHrsIn!E104</f>
        <v>1</v>
      </c>
      <c r="F104" s="28">
        <f>LinhrsIn!F104/SurveyHrsIn!F104</f>
        <v>0.97974137931034477</v>
      </c>
      <c r="G104" s="28">
        <f>LinhrsIn!G104/SurveyHrsIn!G104</f>
        <v>1</v>
      </c>
      <c r="H104" s="28">
        <f>LinhrsIn!H104/SurveyHrsIn!H104</f>
        <v>0.99972222222222218</v>
      </c>
      <c r="I104" s="28">
        <f>LinhrsIn!I104/SurveyHrsIn!I104</f>
        <v>0.99986559139784947</v>
      </c>
      <c r="J104" s="28">
        <f>LinhrsIn!J104/SurveyHrsIn!J104</f>
        <v>0.99986111111111109</v>
      </c>
      <c r="K104" s="28">
        <f>LinhrsIn!K104/SurveyHrsIn!K104</f>
        <v>0.99354838709677429</v>
      </c>
      <c r="L104" s="28">
        <f>LinhrsIn!L104/SurveyHrsIn!L104</f>
        <v>0.99959677419354842</v>
      </c>
      <c r="M104" s="28">
        <f>LinhrsIn!M104/SurveyHrsIn!M104</f>
        <v>0.99958333333333338</v>
      </c>
      <c r="N104" s="28">
        <f>LinhrsIn!N104/SurveyHrsIn!N104</f>
        <v>0.99973118279569884</v>
      </c>
      <c r="O104" s="28">
        <f>LinhrsIn!O104/SurveyHrsIn!O104</f>
        <v>0.99986111111111109</v>
      </c>
      <c r="P104" s="28">
        <f>LinhrsIn!P104/SurveyHrsIn!P104</f>
        <v>0.99825268817204305</v>
      </c>
      <c r="Q104" s="28">
        <f>LinhrsIn!Q104/SurveyHrsIn!Q104</f>
        <v>0.99959677419354842</v>
      </c>
      <c r="R104" s="28">
        <f>LinhrsIn!R104/SurveyHrsIn!R104</f>
        <v>0.99077380952380945</v>
      </c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>
        <f t="shared" si="7"/>
        <v>0.99748031506200308</v>
      </c>
      <c r="AD104" s="28">
        <f t="shared" si="8"/>
        <v>0.99518529185867899</v>
      </c>
      <c r="AE104" s="28">
        <f t="shared" si="9"/>
        <v>0.99324712643678159</v>
      </c>
      <c r="AF104" s="28">
        <f t="shared" si="10"/>
        <v>0.99981630824372758</v>
      </c>
      <c r="AG104" s="28">
        <f t="shared" si="11"/>
        <v>0.99757616487455192</v>
      </c>
      <c r="AH104" s="28">
        <f t="shared" si="12"/>
        <v>0.99928166069295088</v>
      </c>
      <c r="AI104" s="28">
        <f t="shared" si="13"/>
        <v>0.99518529185867899</v>
      </c>
    </row>
    <row r="105" spans="1:35" x14ac:dyDescent="0.25">
      <c r="A105" s="86" t="s">
        <v>1</v>
      </c>
      <c r="B105" s="86">
        <v>2</v>
      </c>
      <c r="C105" s="86">
        <v>95</v>
      </c>
      <c r="D105" s="28">
        <f>LinhrsIn!D105/SurveyHrsIn!D105</f>
        <v>0.99744623655913978</v>
      </c>
      <c r="E105" s="28">
        <f>LinhrsIn!E105/SurveyHrsIn!E105</f>
        <v>0.99798387096774188</v>
      </c>
      <c r="F105" s="28">
        <f>LinhrsIn!F105/SurveyHrsIn!F105</f>
        <v>0.98002873563218396</v>
      </c>
      <c r="G105" s="28">
        <f>LinhrsIn!G105/SurveyHrsIn!G105</f>
        <v>0.99865591397849462</v>
      </c>
      <c r="H105" s="28">
        <f>LinhrsIn!H105/SurveyHrsIn!H105</f>
        <v>0.99944444444444447</v>
      </c>
      <c r="I105" s="28">
        <f>LinhrsIn!I105/SurveyHrsIn!I105</f>
        <v>0.99986559139784947</v>
      </c>
      <c r="J105" s="28">
        <f>LinhrsIn!J105/SurveyHrsIn!J105</f>
        <v>0.99986111111111109</v>
      </c>
      <c r="K105" s="28">
        <f>LinhrsIn!K105/SurveyHrsIn!K105</f>
        <v>0.99637096774193545</v>
      </c>
      <c r="L105" s="28">
        <f>LinhrsIn!L105/SurveyHrsIn!L105</f>
        <v>0.99932795698924726</v>
      </c>
      <c r="M105" s="28">
        <f>LinhrsIn!M105/SurveyHrsIn!M105</f>
        <v>0.99472222222222229</v>
      </c>
      <c r="N105" s="28">
        <f>LinhrsIn!N105/SurveyHrsIn!N105</f>
        <v>0.97419354838709671</v>
      </c>
      <c r="O105" s="28">
        <f>LinhrsIn!O105/SurveyHrsIn!O105</f>
        <v>0.99680555555555561</v>
      </c>
      <c r="P105" s="28">
        <f>LinhrsIn!P105/SurveyHrsIn!P105</f>
        <v>0.99623655913978504</v>
      </c>
      <c r="Q105" s="28">
        <f>LinhrsIn!Q105/SurveyHrsIn!Q105</f>
        <v>0.99959677419354842</v>
      </c>
      <c r="R105" s="28">
        <f>LinhrsIn!R105/SurveyHrsIn!R105</f>
        <v>0.9977678571428571</v>
      </c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>
        <f t="shared" si="7"/>
        <v>0.99445803979730574</v>
      </c>
      <c r="AD105" s="28">
        <f t="shared" si="8"/>
        <v>0.99868231566820276</v>
      </c>
      <c r="AE105" s="28">
        <f t="shared" si="9"/>
        <v>0.99222284019280682</v>
      </c>
      <c r="AF105" s="28">
        <f t="shared" si="10"/>
        <v>0.99972371565113505</v>
      </c>
      <c r="AG105" s="28">
        <f t="shared" si="11"/>
        <v>0.99680704898446837</v>
      </c>
      <c r="AH105" s="28">
        <f t="shared" si="12"/>
        <v>0.98907855436081249</v>
      </c>
      <c r="AI105" s="28">
        <f t="shared" si="13"/>
        <v>0.99868231566820276</v>
      </c>
    </row>
    <row r="106" spans="1:35" x14ac:dyDescent="0.25">
      <c r="A106" s="86" t="s">
        <v>1</v>
      </c>
      <c r="B106" s="86">
        <v>2</v>
      </c>
      <c r="C106" s="86">
        <v>96</v>
      </c>
      <c r="D106" s="28">
        <f>LinhrsIn!D106/SurveyHrsIn!D106</f>
        <v>0.99744623655913978</v>
      </c>
      <c r="E106" s="28">
        <f>LinhrsIn!E106/SurveyHrsIn!E106</f>
        <v>0.99986559139784947</v>
      </c>
      <c r="F106" s="28">
        <f>LinhrsIn!F106/SurveyHrsIn!F106</f>
        <v>0.97988505747126442</v>
      </c>
      <c r="G106" s="28">
        <f>LinhrsIn!G106/SurveyHrsIn!G106</f>
        <v>1</v>
      </c>
      <c r="H106" s="28">
        <f>LinhrsIn!H106/SurveyHrsIn!H106</f>
        <v>0.99944444444444447</v>
      </c>
      <c r="I106" s="28">
        <f>LinhrsIn!I106/SurveyHrsIn!I106</f>
        <v>0.99744623655913978</v>
      </c>
      <c r="J106" s="28">
        <f>LinhrsIn!J106/SurveyHrsIn!J106</f>
        <v>0.99986111111111109</v>
      </c>
      <c r="K106" s="28">
        <f>LinhrsIn!K106/SurveyHrsIn!K106</f>
        <v>0.95443548387096777</v>
      </c>
      <c r="L106" s="28">
        <f>LinhrsIn!L106/SurveyHrsIn!L106</f>
        <v>0.99959677419354842</v>
      </c>
      <c r="M106" s="28">
        <f>LinhrsIn!M106/SurveyHrsIn!M106</f>
        <v>0.99944444444444447</v>
      </c>
      <c r="N106" s="28">
        <f>LinhrsIn!N106/SurveyHrsIn!N106</f>
        <v>0.99973118279569884</v>
      </c>
      <c r="O106" s="28">
        <f>LinhrsIn!O106/SurveyHrsIn!O106</f>
        <v>0.99986111111111109</v>
      </c>
      <c r="P106" s="28">
        <f>LinhrsIn!P106/SurveyHrsIn!P106</f>
        <v>0.99126344086021501</v>
      </c>
      <c r="Q106" s="28">
        <f>LinhrsIn!Q106/SurveyHrsIn!Q106</f>
        <v>0.99973118279569884</v>
      </c>
      <c r="R106" s="28">
        <f>LinhrsIn!R106/SurveyHrsIn!R106</f>
        <v>0.99761904761904763</v>
      </c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>
        <f t="shared" si="7"/>
        <v>0.99340290652164975</v>
      </c>
      <c r="AD106" s="28">
        <f t="shared" si="8"/>
        <v>0.99867511520737318</v>
      </c>
      <c r="AE106" s="28">
        <f t="shared" si="9"/>
        <v>0.99325021628970467</v>
      </c>
      <c r="AF106" s="28">
        <f t="shared" si="10"/>
        <v>0.99891726403823178</v>
      </c>
      <c r="AG106" s="28">
        <f t="shared" si="11"/>
        <v>0.98449223416965348</v>
      </c>
      <c r="AH106" s="28">
        <f t="shared" si="12"/>
        <v>0.99695191158900831</v>
      </c>
      <c r="AI106" s="28">
        <f t="shared" si="13"/>
        <v>0.99867511520737318</v>
      </c>
    </row>
    <row r="107" spans="1:35" x14ac:dyDescent="0.25">
      <c r="A107" s="86" t="s">
        <v>1</v>
      </c>
      <c r="B107" s="86">
        <v>2</v>
      </c>
      <c r="C107" s="86">
        <v>97</v>
      </c>
      <c r="D107" s="28">
        <f>LinhrsIn!D107/SurveyHrsIn!D107</f>
        <v>0.99744623655913978</v>
      </c>
      <c r="E107" s="28">
        <f>LinhrsIn!E107/SurveyHrsIn!E107</f>
        <v>0.99986559139784947</v>
      </c>
      <c r="F107" s="28">
        <f>LinhrsIn!F107/SurveyHrsIn!F107</f>
        <v>0.98031609195402292</v>
      </c>
      <c r="G107" s="28">
        <f>LinhrsIn!G107/SurveyHrsIn!G107</f>
        <v>1</v>
      </c>
      <c r="H107" s="28">
        <f>LinhrsIn!H107/SurveyHrsIn!H107</f>
        <v>0.99930555555555556</v>
      </c>
      <c r="I107" s="28">
        <f>LinhrsIn!I107/SurveyHrsIn!I107</f>
        <v>0.99986559139784947</v>
      </c>
      <c r="J107" s="28">
        <f>LinhrsIn!J107/SurveyHrsIn!J107</f>
        <v>0.99972222222222218</v>
      </c>
      <c r="K107" s="28">
        <f>LinhrsIn!K107/SurveyHrsIn!K107</f>
        <v>0.9961021505376344</v>
      </c>
      <c r="L107" s="28">
        <f>LinhrsIn!L107/SurveyHrsIn!L107</f>
        <v>0.99959677419354842</v>
      </c>
      <c r="M107" s="28">
        <f>LinhrsIn!M107/SurveyHrsIn!M107</f>
        <v>0.99930555555555556</v>
      </c>
      <c r="N107" s="28">
        <f>LinhrsIn!N107/SurveyHrsIn!N107</f>
        <v>0.97446236559139787</v>
      </c>
      <c r="O107" s="28">
        <f>LinhrsIn!O107/SurveyHrsIn!O107</f>
        <v>0.99708333333333332</v>
      </c>
      <c r="P107" s="28">
        <f>LinhrsIn!P107/SurveyHrsIn!P107</f>
        <v>0.99986559139784947</v>
      </c>
      <c r="Q107" s="28">
        <f>LinhrsIn!Q107/SurveyHrsIn!Q107</f>
        <v>0.99932795698924726</v>
      </c>
      <c r="R107" s="28">
        <f>LinhrsIn!R107/SurveyHrsIn!R107</f>
        <v>0.99747023809523805</v>
      </c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>
        <f t="shared" si="7"/>
        <v>0.99545756859473489</v>
      </c>
      <c r="AD107" s="28">
        <f t="shared" si="8"/>
        <v>0.99839909754224265</v>
      </c>
      <c r="AE107" s="28">
        <f t="shared" si="9"/>
        <v>0.99339389445062409</v>
      </c>
      <c r="AF107" s="28">
        <f t="shared" si="10"/>
        <v>0.9996311230585424</v>
      </c>
      <c r="AG107" s="28">
        <f t="shared" si="11"/>
        <v>0.99833482676224605</v>
      </c>
      <c r="AH107" s="28">
        <f t="shared" si="12"/>
        <v>0.990470430107527</v>
      </c>
      <c r="AI107" s="28">
        <f t="shared" si="13"/>
        <v>0.99839909754224265</v>
      </c>
    </row>
    <row r="108" spans="1:35" x14ac:dyDescent="0.25">
      <c r="A108" s="86" t="s">
        <v>1</v>
      </c>
      <c r="B108" s="86">
        <v>2</v>
      </c>
      <c r="C108" s="86">
        <v>98</v>
      </c>
      <c r="D108" s="28">
        <f>LinhrsIn!D108/SurveyHrsIn!D108</f>
        <v>0.99744623655913978</v>
      </c>
      <c r="E108" s="28">
        <f>LinhrsIn!E108/SurveyHrsIn!E108</f>
        <v>0.99986559139784947</v>
      </c>
      <c r="F108" s="28">
        <f>LinhrsIn!F108/SurveyHrsIn!F108</f>
        <v>0.94755747126436785</v>
      </c>
      <c r="G108" s="28">
        <f>LinhrsIn!G108/SurveyHrsIn!G108</f>
        <v>0.99099462365591395</v>
      </c>
      <c r="H108" s="28">
        <f>LinhrsIn!H108/SurveyHrsIn!H108</f>
        <v>0.99958333333333338</v>
      </c>
      <c r="I108" s="28">
        <f>LinhrsIn!I108/SurveyHrsIn!I108</f>
        <v>0.99986559139784947</v>
      </c>
      <c r="J108" s="28">
        <f>LinhrsIn!J108/SurveyHrsIn!J108</f>
        <v>0.99958333333333338</v>
      </c>
      <c r="K108" s="28">
        <f>LinhrsIn!K108/SurveyHrsIn!K108</f>
        <v>0.99623655913978504</v>
      </c>
      <c r="L108" s="28">
        <f>LinhrsIn!L108/SurveyHrsIn!L108</f>
        <v>0.99865591397849462</v>
      </c>
      <c r="M108" s="28">
        <f>LinhrsIn!M108/SurveyHrsIn!M108</f>
        <v>0.99944444444444447</v>
      </c>
      <c r="N108" s="28">
        <f>LinhrsIn!N108/SurveyHrsIn!N108</f>
        <v>0.99784946236559136</v>
      </c>
      <c r="O108" s="28">
        <f>LinhrsIn!O108/SurveyHrsIn!O108</f>
        <v>0.99611111111111117</v>
      </c>
      <c r="P108" s="28">
        <f>LinhrsIn!P108/SurveyHrsIn!P108</f>
        <v>1</v>
      </c>
      <c r="Q108" s="28">
        <f>LinhrsIn!Q108/SurveyHrsIn!Q108</f>
        <v>0.99784946236559136</v>
      </c>
      <c r="R108" s="28">
        <f>LinhrsIn!R108/SurveyHrsIn!R108</f>
        <v>0.99717261904761911</v>
      </c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>
        <f t="shared" si="7"/>
        <v>0.99381228628517293</v>
      </c>
      <c r="AD108" s="28">
        <f t="shared" si="8"/>
        <v>0.99751104070660523</v>
      </c>
      <c r="AE108" s="28">
        <f t="shared" si="9"/>
        <v>0.97947256210604383</v>
      </c>
      <c r="AF108" s="28">
        <f t="shared" si="10"/>
        <v>0.99967741935483867</v>
      </c>
      <c r="AG108" s="28">
        <f t="shared" si="11"/>
        <v>0.99811230585424138</v>
      </c>
      <c r="AH108" s="28">
        <f t="shared" si="12"/>
        <v>0.99798685782556751</v>
      </c>
      <c r="AI108" s="28">
        <f t="shared" si="13"/>
        <v>0.99751104070660523</v>
      </c>
    </row>
    <row r="109" spans="1:35" x14ac:dyDescent="0.25">
      <c r="A109" s="86" t="s">
        <v>1</v>
      </c>
      <c r="B109" s="86">
        <v>2</v>
      </c>
      <c r="C109" s="86">
        <v>99</v>
      </c>
      <c r="D109" s="28">
        <f>LinhrsIn!D109/SurveyHrsIn!D109</f>
        <v>0.99744623655913978</v>
      </c>
      <c r="E109" s="28">
        <f>LinhrsIn!E109/SurveyHrsIn!E109</f>
        <v>0.99986559139784947</v>
      </c>
      <c r="F109" s="28">
        <f>LinhrsIn!F109/SurveyHrsIn!F109</f>
        <v>0.97945402298850581</v>
      </c>
      <c r="G109" s="28">
        <f>LinhrsIn!G109/SurveyHrsIn!G109</f>
        <v>0.99986559139784947</v>
      </c>
      <c r="H109" s="28">
        <f>LinhrsIn!H109/SurveyHrsIn!H109</f>
        <v>0.99944444444444447</v>
      </c>
      <c r="I109" s="28">
        <f>LinhrsIn!I109/SurveyHrsIn!I109</f>
        <v>0.99986559139784947</v>
      </c>
      <c r="J109" s="28">
        <f>LinhrsIn!J109/SurveyHrsIn!J109</f>
        <v>0.99958333333333338</v>
      </c>
      <c r="K109" s="28">
        <f>LinhrsIn!K109/SurveyHrsIn!K109</f>
        <v>0.9961021505376344</v>
      </c>
      <c r="L109" s="28">
        <f>LinhrsIn!L109/SurveyHrsIn!L109</f>
        <v>0.99959677419354842</v>
      </c>
      <c r="M109" s="28">
        <f>LinhrsIn!M109/SurveyHrsIn!M109</f>
        <v>0.99750000000000005</v>
      </c>
      <c r="N109" s="28">
        <f>LinhrsIn!N109/SurveyHrsIn!N109</f>
        <v>0.96102150537634412</v>
      </c>
      <c r="O109" s="28">
        <f>LinhrsIn!O109/SurveyHrsIn!O109</f>
        <v>0.99583333333333335</v>
      </c>
      <c r="P109" s="28">
        <f>LinhrsIn!P109/SurveyHrsIn!P109</f>
        <v>1</v>
      </c>
      <c r="Q109" s="28">
        <f>LinhrsIn!Q109/SurveyHrsIn!Q109</f>
        <v>0.9990591397849462</v>
      </c>
      <c r="R109" s="28">
        <f>LinhrsIn!R109/SurveyHrsIn!R109</f>
        <v>0.99747023809523805</v>
      </c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>
        <f t="shared" si="7"/>
        <v>0.99401102820005782</v>
      </c>
      <c r="AD109" s="28">
        <f t="shared" si="8"/>
        <v>0.99826468894009213</v>
      </c>
      <c r="AE109" s="28">
        <f t="shared" si="9"/>
        <v>0.99306173526140162</v>
      </c>
      <c r="AF109" s="28">
        <f t="shared" si="10"/>
        <v>0.9996311230585424</v>
      </c>
      <c r="AG109" s="28">
        <f t="shared" si="11"/>
        <v>0.99773297491039425</v>
      </c>
      <c r="AH109" s="28">
        <f t="shared" si="12"/>
        <v>0.98561827956989256</v>
      </c>
      <c r="AI109" s="28">
        <f t="shared" si="13"/>
        <v>0.99826468894009213</v>
      </c>
    </row>
    <row r="110" spans="1:35" x14ac:dyDescent="0.25">
      <c r="A110" s="86" t="s">
        <v>1</v>
      </c>
      <c r="B110" s="86">
        <v>2</v>
      </c>
      <c r="C110" s="86">
        <v>100</v>
      </c>
      <c r="D110" s="28">
        <f>LinhrsIn!D110/SurveyHrsIn!D110</f>
        <v>0.99731182795698925</v>
      </c>
      <c r="E110" s="28">
        <f>LinhrsIn!E110/SurveyHrsIn!E110</f>
        <v>1</v>
      </c>
      <c r="F110" s="28">
        <f>LinhrsIn!F110/SurveyHrsIn!F110</f>
        <v>0.97758620689655173</v>
      </c>
      <c r="G110" s="28">
        <f>LinhrsIn!G110/SurveyHrsIn!G110</f>
        <v>0.99892473118279579</v>
      </c>
      <c r="H110" s="28">
        <f>LinhrsIn!H110/SurveyHrsIn!H110</f>
        <v>0.99958333333333338</v>
      </c>
      <c r="I110" s="28">
        <f>LinhrsIn!I110/SurveyHrsIn!I110</f>
        <v>0.99973118279569884</v>
      </c>
      <c r="J110" s="28">
        <f>LinhrsIn!J110/SurveyHrsIn!J110</f>
        <v>0.99152777777777779</v>
      </c>
      <c r="K110" s="28">
        <f>LinhrsIn!K110/SurveyHrsIn!K110</f>
        <v>0.9961021505376344</v>
      </c>
      <c r="L110" s="28">
        <f>LinhrsIn!L110/SurveyHrsIn!L110</f>
        <v>0.99959677419354842</v>
      </c>
      <c r="M110" s="28">
        <f>LinhrsIn!M110/SurveyHrsIn!M110</f>
        <v>0.99388888888888893</v>
      </c>
      <c r="N110" s="28">
        <f>LinhrsIn!N110/SurveyHrsIn!N110</f>
        <v>0.99139784946236564</v>
      </c>
      <c r="O110" s="28">
        <f>LinhrsIn!O110/SurveyHrsIn!O110</f>
        <v>0.99722222222222223</v>
      </c>
      <c r="P110" s="28">
        <f>LinhrsIn!P110/SurveyHrsIn!P110</f>
        <v>0.99986559139784947</v>
      </c>
      <c r="Q110" s="28">
        <f>LinhrsIn!Q110/SurveyHrsIn!Q110</f>
        <v>0.99919354838709673</v>
      </c>
      <c r="R110" s="28">
        <f>LinhrsIn!R110/SurveyHrsIn!R110</f>
        <v>0.97648809523809532</v>
      </c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>
        <f t="shared" si="7"/>
        <v>0.99545222572405567</v>
      </c>
      <c r="AD110" s="28">
        <f t="shared" si="8"/>
        <v>0.98784082181259603</v>
      </c>
      <c r="AE110" s="28">
        <f t="shared" si="9"/>
        <v>0.99217031269311595</v>
      </c>
      <c r="AF110" s="28">
        <f t="shared" si="10"/>
        <v>0.99694743130226993</v>
      </c>
      <c r="AG110" s="28">
        <f t="shared" si="11"/>
        <v>0.99652927120669055</v>
      </c>
      <c r="AH110" s="28">
        <f t="shared" si="12"/>
        <v>0.99616188769414571</v>
      </c>
      <c r="AI110" s="28">
        <f t="shared" si="13"/>
        <v>0.98784082181259603</v>
      </c>
    </row>
    <row r="111" spans="1:35" x14ac:dyDescent="0.25">
      <c r="A111" s="86" t="s">
        <v>1</v>
      </c>
      <c r="B111" s="86">
        <v>2</v>
      </c>
      <c r="C111" s="86">
        <v>101</v>
      </c>
      <c r="D111" s="28">
        <f>LinhrsIn!D111/SurveyHrsIn!D111</f>
        <v>0.99717741935483872</v>
      </c>
      <c r="E111" s="28">
        <f>LinhrsIn!E111/SurveyHrsIn!E111</f>
        <v>0.97741935483870979</v>
      </c>
      <c r="F111" s="28">
        <f>LinhrsIn!F111/SurveyHrsIn!F111</f>
        <v>0.97715517241379313</v>
      </c>
      <c r="G111" s="28">
        <f>LinhrsIn!G111/SurveyHrsIn!G111</f>
        <v>0.99354838709677429</v>
      </c>
      <c r="H111" s="28">
        <f>LinhrsIn!H111/SurveyHrsIn!H111</f>
        <v>0.9852777777777777</v>
      </c>
      <c r="I111" s="28">
        <f>LinhrsIn!I111/SurveyHrsIn!I111</f>
        <v>0.99986559139784947</v>
      </c>
      <c r="J111" s="28">
        <f>LinhrsIn!J111/SurveyHrsIn!J111</f>
        <v>0.99791666666666667</v>
      </c>
      <c r="K111" s="28">
        <f>LinhrsIn!K111/SurveyHrsIn!K111</f>
        <v>0.99623655913978504</v>
      </c>
      <c r="L111" s="28">
        <f>LinhrsIn!L111/SurveyHrsIn!L111</f>
        <v>0.99959677419354842</v>
      </c>
      <c r="M111" s="28">
        <f>LinhrsIn!M111/SurveyHrsIn!M111</f>
        <v>0.99916666666666665</v>
      </c>
      <c r="N111" s="28">
        <f>LinhrsIn!N111/SurveyHrsIn!N111</f>
        <v>0.99959677419354842</v>
      </c>
      <c r="O111" s="28">
        <f>LinhrsIn!O111/SurveyHrsIn!O111</f>
        <v>0.99680555555555561</v>
      </c>
      <c r="P111" s="28">
        <f>LinhrsIn!P111/SurveyHrsIn!P111</f>
        <v>0.99986559139784947</v>
      </c>
      <c r="Q111" s="28">
        <f>LinhrsIn!Q111/SurveyHrsIn!Q111</f>
        <v>0.99919354838709673</v>
      </c>
      <c r="R111" s="28">
        <f>LinhrsIn!R111/SurveyHrsIn!R111</f>
        <v>0.99747023809523805</v>
      </c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>
        <f t="shared" si="7"/>
        <v>0.99353757261154385</v>
      </c>
      <c r="AD111" s="28">
        <f t="shared" si="8"/>
        <v>0.99833189324116733</v>
      </c>
      <c r="AE111" s="28">
        <f t="shared" si="9"/>
        <v>0.98270763811642581</v>
      </c>
      <c r="AF111" s="28">
        <f t="shared" si="10"/>
        <v>0.99435334528076469</v>
      </c>
      <c r="AG111" s="28">
        <f t="shared" si="11"/>
        <v>0.99833333333333341</v>
      </c>
      <c r="AH111" s="28">
        <f t="shared" si="12"/>
        <v>0.99875597371565117</v>
      </c>
      <c r="AI111" s="28">
        <f t="shared" si="13"/>
        <v>0.99833189324116733</v>
      </c>
    </row>
    <row r="112" spans="1:35" x14ac:dyDescent="0.25">
      <c r="A112" s="86" t="s">
        <v>1</v>
      </c>
      <c r="B112" s="86">
        <v>2</v>
      </c>
      <c r="C112" s="86">
        <v>102</v>
      </c>
      <c r="D112" s="28">
        <f>LinhrsIn!D112/SurveyHrsIn!D112</f>
        <v>0.99677419354838714</v>
      </c>
      <c r="E112" s="28">
        <f>LinhrsIn!E112/SurveyHrsIn!E112</f>
        <v>1</v>
      </c>
      <c r="F112" s="28">
        <f>LinhrsIn!F112/SurveyHrsIn!F112</f>
        <v>0.9810344827586206</v>
      </c>
      <c r="G112" s="28">
        <f>LinhrsIn!G112/SurveyHrsIn!G112</f>
        <v>0.99973118279569884</v>
      </c>
      <c r="H112" s="28">
        <f>LinhrsIn!H112/SurveyHrsIn!H112</f>
        <v>0.99958333333333338</v>
      </c>
      <c r="I112" s="28">
        <f>LinhrsIn!I112/SurveyHrsIn!I112</f>
        <v>0.99986559139784947</v>
      </c>
      <c r="J112" s="28">
        <f>LinhrsIn!J112/SurveyHrsIn!J112</f>
        <v>0.99930555555555556</v>
      </c>
      <c r="K112" s="28">
        <f>LinhrsIn!K112/SurveyHrsIn!K112</f>
        <v>0.9946236559139785</v>
      </c>
      <c r="L112" s="28">
        <f>LinhrsIn!L112/SurveyHrsIn!L112</f>
        <v>0.99959677419354842</v>
      </c>
      <c r="M112" s="28">
        <f>LinhrsIn!M112/SurveyHrsIn!M112</f>
        <v>0.99958333333333338</v>
      </c>
      <c r="N112" s="28">
        <f>LinhrsIn!N112/SurveyHrsIn!N112</f>
        <v>0.9955645161290323</v>
      </c>
      <c r="O112" s="28">
        <f>LinhrsIn!O112/SurveyHrsIn!O112</f>
        <v>0.99708333333333332</v>
      </c>
      <c r="P112" s="28">
        <f>LinhrsIn!P112/SurveyHrsIn!P112</f>
        <v>1</v>
      </c>
      <c r="Q112" s="28">
        <f>LinhrsIn!Q112/SurveyHrsIn!Q112</f>
        <v>0.99919354838709673</v>
      </c>
      <c r="R112" s="28">
        <f>LinhrsIn!R112/SurveyHrsIn!R112</f>
        <v>0.99747023809523805</v>
      </c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>
        <f t="shared" si="7"/>
        <v>0.99716431322869037</v>
      </c>
      <c r="AD112" s="28">
        <f t="shared" si="8"/>
        <v>0.99833189324116733</v>
      </c>
      <c r="AE112" s="28">
        <f t="shared" si="9"/>
        <v>0.99358855518477318</v>
      </c>
      <c r="AF112" s="28">
        <f t="shared" si="10"/>
        <v>0.99958482676224614</v>
      </c>
      <c r="AG112" s="28">
        <f t="shared" si="11"/>
        <v>0.99793458781361999</v>
      </c>
      <c r="AH112" s="28">
        <f t="shared" si="12"/>
        <v>0.99754928315412184</v>
      </c>
      <c r="AI112" s="28">
        <f t="shared" si="13"/>
        <v>0.99833189324116733</v>
      </c>
    </row>
    <row r="113" spans="1:35" x14ac:dyDescent="0.25">
      <c r="A113" s="86" t="s">
        <v>1</v>
      </c>
      <c r="B113" s="86">
        <v>2</v>
      </c>
      <c r="C113" s="86">
        <v>103</v>
      </c>
      <c r="D113" s="28">
        <f>LinhrsIn!D113/SurveyHrsIn!D113</f>
        <v>0.99690860215053767</v>
      </c>
      <c r="E113" s="28">
        <f>LinhrsIn!E113/SurveyHrsIn!E113</f>
        <v>1</v>
      </c>
      <c r="F113" s="28">
        <f>LinhrsIn!F113/SurveyHrsIn!F113</f>
        <v>0.97974137931034477</v>
      </c>
      <c r="G113" s="28">
        <f>LinhrsIn!G113/SurveyHrsIn!G113</f>
        <v>0.99946236559139789</v>
      </c>
      <c r="H113" s="28">
        <f>LinhrsIn!H113/SurveyHrsIn!H113</f>
        <v>0.99944444444444447</v>
      </c>
      <c r="I113" s="28">
        <f>LinhrsIn!I113/SurveyHrsIn!I113</f>
        <v>0.99986559139784947</v>
      </c>
      <c r="J113" s="28">
        <f>LinhrsIn!J113/SurveyHrsIn!J113</f>
        <v>0.99958333333333338</v>
      </c>
      <c r="K113" s="28">
        <f>LinhrsIn!K113/SurveyHrsIn!K113</f>
        <v>0.97379032258064513</v>
      </c>
      <c r="L113" s="28">
        <f>LinhrsIn!L113/SurveyHrsIn!L113</f>
        <v>0.99959677419354842</v>
      </c>
      <c r="M113" s="28">
        <f>LinhrsIn!M113/SurveyHrsIn!M113</f>
        <v>0.99805555555555558</v>
      </c>
      <c r="N113" s="28">
        <f>LinhrsIn!N113/SurveyHrsIn!N113</f>
        <v>0.99032258064516121</v>
      </c>
      <c r="O113" s="28">
        <f>LinhrsIn!O113/SurveyHrsIn!O113</f>
        <v>0.99611111111111117</v>
      </c>
      <c r="P113" s="28">
        <f>LinhrsIn!P113/SurveyHrsIn!P113</f>
        <v>0.99986559139784947</v>
      </c>
      <c r="Q113" s="28">
        <f>LinhrsIn!Q113/SurveyHrsIn!Q113</f>
        <v>0.99919354838709673</v>
      </c>
      <c r="R113" s="28">
        <f>LinhrsIn!R113/SurveyHrsIn!R113</f>
        <v>0.99747023809523805</v>
      </c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>
        <f t="shared" si="7"/>
        <v>0.9946532541301033</v>
      </c>
      <c r="AD113" s="28">
        <f t="shared" si="8"/>
        <v>0.99833189324116733</v>
      </c>
      <c r="AE113" s="28">
        <f t="shared" si="9"/>
        <v>0.99306791496724756</v>
      </c>
      <c r="AF113" s="28">
        <f t="shared" si="10"/>
        <v>0.9996311230585424</v>
      </c>
      <c r="AG113" s="28">
        <f t="shared" si="11"/>
        <v>0.9904808841099163</v>
      </c>
      <c r="AH113" s="28">
        <f t="shared" si="12"/>
        <v>0.99543309438470728</v>
      </c>
      <c r="AI113" s="28">
        <f t="shared" si="13"/>
        <v>0.99833189324116733</v>
      </c>
    </row>
    <row r="114" spans="1:35" x14ac:dyDescent="0.25">
      <c r="A114" s="86" t="s">
        <v>1</v>
      </c>
      <c r="B114" s="86">
        <v>2</v>
      </c>
      <c r="C114" s="86">
        <v>104</v>
      </c>
      <c r="D114" s="28">
        <f>LinhrsIn!D114/SurveyHrsIn!D114</f>
        <v>0.99744623655913978</v>
      </c>
      <c r="E114" s="28">
        <f>LinhrsIn!E114/SurveyHrsIn!E114</f>
        <v>0.99986559139784947</v>
      </c>
      <c r="F114" s="28">
        <f>LinhrsIn!F114/SurveyHrsIn!F114</f>
        <v>0.9806034482758621</v>
      </c>
      <c r="G114" s="28">
        <f>LinhrsIn!G114/SurveyHrsIn!G114</f>
        <v>0.99986559139784947</v>
      </c>
      <c r="H114" s="28">
        <f>LinhrsIn!H114/SurveyHrsIn!H114</f>
        <v>0.99958333333333338</v>
      </c>
      <c r="I114" s="28">
        <f>LinhrsIn!I114/SurveyHrsIn!I114</f>
        <v>0.99973118279569884</v>
      </c>
      <c r="J114" s="28">
        <f>LinhrsIn!J114/SurveyHrsIn!J114</f>
        <v>0.99180555555555561</v>
      </c>
      <c r="K114" s="28">
        <f>LinhrsIn!K114/SurveyHrsIn!K114</f>
        <v>0.99583333333333335</v>
      </c>
      <c r="L114" s="28">
        <f>LinhrsIn!L114/SurveyHrsIn!L114</f>
        <v>0.99932795698924726</v>
      </c>
      <c r="M114" s="28">
        <f>LinhrsIn!M114/SurveyHrsIn!M114</f>
        <v>0.99916666666666665</v>
      </c>
      <c r="N114" s="28">
        <f>LinhrsIn!N114/SurveyHrsIn!N114</f>
        <v>0.99798387096774188</v>
      </c>
      <c r="O114" s="28">
        <f>LinhrsIn!O114/SurveyHrsIn!O114</f>
        <v>0.99805555555555558</v>
      </c>
      <c r="P114" s="28">
        <f>LinhrsIn!P114/SurveyHrsIn!P114</f>
        <v>0.99959677419354842</v>
      </c>
      <c r="Q114" s="28">
        <f>LinhrsIn!Q114/SurveyHrsIn!Q114</f>
        <v>0.99879032258064515</v>
      </c>
      <c r="R114" s="28">
        <f>LinhrsIn!R114/SurveyHrsIn!R114</f>
        <v>0.99583333333333335</v>
      </c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>
        <f t="shared" si="7"/>
        <v>0.99678490503852035</v>
      </c>
      <c r="AD114" s="28">
        <f t="shared" si="8"/>
        <v>0.99731182795698925</v>
      </c>
      <c r="AE114" s="28">
        <f t="shared" si="9"/>
        <v>0.99344487702385376</v>
      </c>
      <c r="AF114" s="28">
        <f t="shared" si="10"/>
        <v>0.99704002389486257</v>
      </c>
      <c r="AG114" s="28">
        <f t="shared" si="11"/>
        <v>0.99810931899641575</v>
      </c>
      <c r="AH114" s="28">
        <f t="shared" si="12"/>
        <v>0.99854540023894867</v>
      </c>
      <c r="AI114" s="28">
        <f t="shared" si="13"/>
        <v>0.99731182795698925</v>
      </c>
    </row>
    <row r="115" spans="1:35" x14ac:dyDescent="0.25">
      <c r="A115" s="86" t="s">
        <v>1</v>
      </c>
      <c r="B115" s="86">
        <v>2</v>
      </c>
      <c r="C115" s="86">
        <v>105</v>
      </c>
      <c r="D115" s="28">
        <f>LinhrsIn!D115/SurveyHrsIn!D115</f>
        <v>0.99717741935483872</v>
      </c>
      <c r="E115" s="28">
        <f>LinhrsIn!E115/SurveyHrsIn!E115</f>
        <v>0.9985215053763441</v>
      </c>
      <c r="F115" s="28">
        <f>LinhrsIn!F115/SurveyHrsIn!F115</f>
        <v>0.97701149425287359</v>
      </c>
      <c r="G115" s="28">
        <f>LinhrsIn!G115/SurveyHrsIn!G115</f>
        <v>0.99986559139784947</v>
      </c>
      <c r="H115" s="28">
        <f>LinhrsIn!H115/SurveyHrsIn!H115</f>
        <v>0.99958333333333338</v>
      </c>
      <c r="I115" s="28">
        <f>LinhrsIn!I115/SurveyHrsIn!I115</f>
        <v>0.99973118279569884</v>
      </c>
      <c r="J115" s="28">
        <f>LinhrsIn!J115/SurveyHrsIn!J115</f>
        <v>0.99250000000000005</v>
      </c>
      <c r="K115" s="28">
        <f>LinhrsIn!K115/SurveyHrsIn!K115</f>
        <v>0.9961021505376344</v>
      </c>
      <c r="L115" s="28">
        <f>LinhrsIn!L115/SurveyHrsIn!L115</f>
        <v>0.99959677419354842</v>
      </c>
      <c r="M115" s="28">
        <f>LinhrsIn!M115/SurveyHrsIn!M115</f>
        <v>0.99916666666666665</v>
      </c>
      <c r="N115" s="28">
        <f>LinhrsIn!N115/SurveyHrsIn!N115</f>
        <v>0.98736559139784952</v>
      </c>
      <c r="O115" s="28">
        <f>LinhrsIn!O115/SurveyHrsIn!O115</f>
        <v>0.99430555555555555</v>
      </c>
      <c r="P115" s="28">
        <f>LinhrsIn!P115/SurveyHrsIn!P115</f>
        <v>1</v>
      </c>
      <c r="Q115" s="28">
        <f>LinhrsIn!Q115/SurveyHrsIn!Q115</f>
        <v>0.99919354838709673</v>
      </c>
      <c r="R115" s="28">
        <f>LinhrsIn!R115/SurveyHrsIn!R115</f>
        <v>0.99747023809523805</v>
      </c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>
        <f t="shared" si="7"/>
        <v>0.99531248712561293</v>
      </c>
      <c r="AD115" s="28">
        <f t="shared" si="8"/>
        <v>0.99833189324116733</v>
      </c>
      <c r="AE115" s="28">
        <f t="shared" si="9"/>
        <v>0.99179953034235568</v>
      </c>
      <c r="AF115" s="28">
        <f t="shared" si="10"/>
        <v>0.99727150537634401</v>
      </c>
      <c r="AG115" s="28">
        <f t="shared" si="11"/>
        <v>0.99828853046594979</v>
      </c>
      <c r="AH115" s="28">
        <f t="shared" si="12"/>
        <v>0.99389038231780169</v>
      </c>
      <c r="AI115" s="28">
        <f t="shared" si="13"/>
        <v>0.99833189324116733</v>
      </c>
    </row>
    <row r="116" spans="1:35" x14ac:dyDescent="0.25">
      <c r="A116" s="86" t="s">
        <v>1</v>
      </c>
      <c r="B116" s="86">
        <v>2</v>
      </c>
      <c r="C116" s="86">
        <v>106</v>
      </c>
      <c r="D116" s="28">
        <f>LinhrsIn!D116/SurveyHrsIn!D116</f>
        <v>0.99596774193548387</v>
      </c>
      <c r="E116" s="28">
        <f>LinhrsIn!E116/SurveyHrsIn!E116</f>
        <v>0.99825268817204305</v>
      </c>
      <c r="F116" s="28">
        <f>LinhrsIn!F116/SurveyHrsIn!F116</f>
        <v>0.9806034482758621</v>
      </c>
      <c r="G116" s="28">
        <f>LinhrsIn!G116/SurveyHrsIn!G116</f>
        <v>0.9990591397849462</v>
      </c>
      <c r="H116" s="28">
        <f>LinhrsIn!H116/SurveyHrsIn!H116</f>
        <v>0.99958333333333338</v>
      </c>
      <c r="I116" s="28">
        <f>LinhrsIn!I116/SurveyHrsIn!I116</f>
        <v>0.99959677419354842</v>
      </c>
      <c r="J116" s="28">
        <f>LinhrsIn!J116/SurveyHrsIn!J116</f>
        <v>0.9720833333333333</v>
      </c>
      <c r="K116" s="28">
        <f>LinhrsIn!K116/SurveyHrsIn!K116</f>
        <v>0.9961021505376344</v>
      </c>
      <c r="L116" s="28">
        <f>LinhrsIn!L116/SurveyHrsIn!L116</f>
        <v>0.99959677419354842</v>
      </c>
      <c r="M116" s="28">
        <f>LinhrsIn!M116/SurveyHrsIn!M116</f>
        <v>0.99750000000000005</v>
      </c>
      <c r="N116" s="28">
        <f>LinhrsIn!N116/SurveyHrsIn!N116</f>
        <v>0.99354838709677429</v>
      </c>
      <c r="O116" s="28">
        <f>LinhrsIn!O116/SurveyHrsIn!O116</f>
        <v>1</v>
      </c>
      <c r="P116" s="28">
        <f>LinhrsIn!P116/SurveyHrsIn!P116</f>
        <v>0.99986559139784947</v>
      </c>
      <c r="Q116" s="28">
        <f>LinhrsIn!Q116/SurveyHrsIn!Q116</f>
        <v>0.99919354838709673</v>
      </c>
      <c r="R116" s="28">
        <f>LinhrsIn!R116/SurveyHrsIn!R116</f>
        <v>0.89464285714285718</v>
      </c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>
        <f t="shared" si="7"/>
        <v>0.99464930169323951</v>
      </c>
      <c r="AD116" s="28">
        <f t="shared" si="8"/>
        <v>0.94691820276497696</v>
      </c>
      <c r="AE116" s="28">
        <f t="shared" si="9"/>
        <v>0.99263842541095038</v>
      </c>
      <c r="AF116" s="28">
        <f t="shared" si="10"/>
        <v>0.990421146953405</v>
      </c>
      <c r="AG116" s="28">
        <f t="shared" si="11"/>
        <v>0.99773297491039425</v>
      </c>
      <c r="AH116" s="28">
        <f t="shared" si="12"/>
        <v>0.99780465949820796</v>
      </c>
      <c r="AI116" s="28">
        <f t="shared" si="13"/>
        <v>0.94691820276497696</v>
      </c>
    </row>
    <row r="117" spans="1:35" x14ac:dyDescent="0.25">
      <c r="A117" s="86" t="s">
        <v>1</v>
      </c>
      <c r="B117" s="86">
        <v>2</v>
      </c>
      <c r="C117" s="86">
        <v>107</v>
      </c>
      <c r="D117" s="28">
        <f>LinhrsIn!D117/SurveyHrsIn!D117</f>
        <v>0.99623655913978504</v>
      </c>
      <c r="E117" s="28">
        <f>LinhrsIn!E117/SurveyHrsIn!E117</f>
        <v>0.99879032258064515</v>
      </c>
      <c r="F117" s="28">
        <f>LinhrsIn!F117/SurveyHrsIn!F117</f>
        <v>0.97974137931034477</v>
      </c>
      <c r="G117" s="28">
        <f>LinhrsIn!G117/SurveyHrsIn!G117</f>
        <v>1</v>
      </c>
      <c r="H117" s="28">
        <f>LinhrsIn!H117/SurveyHrsIn!H117</f>
        <v>0.99958333333333338</v>
      </c>
      <c r="I117" s="28">
        <f>LinhrsIn!I117/SurveyHrsIn!I117</f>
        <v>0.99986559139784947</v>
      </c>
      <c r="J117" s="28">
        <f>LinhrsIn!J117/SurveyHrsIn!J117</f>
        <v>0.99958333333333338</v>
      </c>
      <c r="K117" s="28">
        <f>LinhrsIn!K117/SurveyHrsIn!K117</f>
        <v>0.99569892473118271</v>
      </c>
      <c r="L117" s="28">
        <f>LinhrsIn!L117/SurveyHrsIn!L117</f>
        <v>0.99959677419354842</v>
      </c>
      <c r="M117" s="28">
        <f>LinhrsIn!M117/SurveyHrsIn!M117</f>
        <v>0.99763888888888885</v>
      </c>
      <c r="N117" s="28">
        <f>LinhrsIn!N117/SurveyHrsIn!N117</f>
        <v>0.98602150537634414</v>
      </c>
      <c r="O117" s="28">
        <f>LinhrsIn!O117/SurveyHrsIn!O117</f>
        <v>0.99972222222222218</v>
      </c>
      <c r="P117" s="28">
        <f>LinhrsIn!P117/SurveyHrsIn!P117</f>
        <v>0.99986559139784947</v>
      </c>
      <c r="Q117" s="28">
        <f>LinhrsIn!Q117/SurveyHrsIn!Q117</f>
        <v>0.9990591397849462</v>
      </c>
      <c r="R117" s="28">
        <f>LinhrsIn!R117/SurveyHrsIn!R117</f>
        <v>0.99702380952380953</v>
      </c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>
        <f t="shared" si="7"/>
        <v>0.99634232223046182</v>
      </c>
      <c r="AD117" s="28">
        <f t="shared" si="8"/>
        <v>0.99804147465437787</v>
      </c>
      <c r="AE117" s="28">
        <f t="shared" si="9"/>
        <v>0.99284390063033001</v>
      </c>
      <c r="AF117" s="28">
        <f t="shared" si="10"/>
        <v>0.99967741935483867</v>
      </c>
      <c r="AG117" s="28">
        <f t="shared" si="11"/>
        <v>0.99764486260453999</v>
      </c>
      <c r="AH117" s="28">
        <f t="shared" si="12"/>
        <v>0.9952031063321386</v>
      </c>
      <c r="AI117" s="28">
        <f t="shared" si="13"/>
        <v>0.99804147465437787</v>
      </c>
    </row>
    <row r="118" spans="1:35" x14ac:dyDescent="0.25">
      <c r="A118" s="86" t="s">
        <v>8</v>
      </c>
      <c r="B118" s="86">
        <v>1</v>
      </c>
      <c r="C118" s="86">
        <v>108</v>
      </c>
      <c r="D118" s="28">
        <f>LinhrsIn!D118/SurveyHrsIn!D118</f>
        <v>0.99354838709677429</v>
      </c>
      <c r="E118" s="28">
        <f>LinhrsIn!E118/SurveyHrsIn!E118</f>
        <v>0.99973118279569884</v>
      </c>
      <c r="F118" s="28">
        <f>LinhrsIn!F118/SurveyHrsIn!F118</f>
        <v>0.99928160919540232</v>
      </c>
      <c r="G118" s="28">
        <f>LinhrsIn!G118/SurveyHrsIn!G118</f>
        <v>0.81532258064516128</v>
      </c>
      <c r="H118" s="28">
        <f>LinhrsIn!H118/SurveyHrsIn!H118</f>
        <v>0.36777777777777781</v>
      </c>
      <c r="I118" s="28">
        <f>LinhrsIn!I118/SurveyHrsIn!I118</f>
        <v>0.99919354838709673</v>
      </c>
      <c r="J118" s="28">
        <f>LinhrsIn!J118/SurveyHrsIn!J118</f>
        <v>0.99861111111111112</v>
      </c>
      <c r="K118" s="28">
        <f>LinhrsIn!K118/SurveyHrsIn!K118</f>
        <v>0.97647849462365588</v>
      </c>
      <c r="L118" s="28">
        <f>LinhrsIn!L118/SurveyHrsIn!L118</f>
        <v>0.99180107526881722</v>
      </c>
      <c r="M118" s="28">
        <f>LinhrsIn!M118/SurveyHrsIn!M118</f>
        <v>0.99888888888888894</v>
      </c>
      <c r="N118" s="28">
        <f>LinhrsIn!N118/SurveyHrsIn!N118</f>
        <v>0.99475806451612903</v>
      </c>
      <c r="O118" s="28">
        <f>LinhrsIn!O118/SurveyHrsIn!O118</f>
        <v>0.99986111111111109</v>
      </c>
      <c r="P118" s="28">
        <f>LinhrsIn!P118/SurveyHrsIn!P118</f>
        <v>0.75672043010752688</v>
      </c>
      <c r="Q118" s="28">
        <f>LinhrsIn!Q118/SurveyHrsIn!Q118</f>
        <v>0.41438172043010757</v>
      </c>
      <c r="R118" s="28">
        <f>LinhrsIn!R118/SurveyHrsIn!R118</f>
        <v>0.99895833333333328</v>
      </c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>
        <f t="shared" si="7"/>
        <v>0.90820215620236466</v>
      </c>
      <c r="AD118" s="28">
        <f t="shared" si="8"/>
        <v>0.70667002688172043</v>
      </c>
      <c r="AE118" s="28">
        <f t="shared" si="9"/>
        <v>0.93811179087875418</v>
      </c>
      <c r="AF118" s="28">
        <f t="shared" si="10"/>
        <v>0.78852747909199528</v>
      </c>
      <c r="AG118" s="28">
        <f t="shared" si="11"/>
        <v>0.98905615292712079</v>
      </c>
      <c r="AH118" s="28">
        <f t="shared" si="12"/>
        <v>0.91711320191158896</v>
      </c>
      <c r="AI118" s="28">
        <f t="shared" si="13"/>
        <v>0.70667002688172043</v>
      </c>
    </row>
    <row r="119" spans="1:35" x14ac:dyDescent="0.25">
      <c r="A119" s="86" t="s">
        <v>8</v>
      </c>
      <c r="B119" s="86">
        <v>1</v>
      </c>
      <c r="C119" s="86">
        <v>109</v>
      </c>
      <c r="D119" s="28">
        <f>LinhrsIn!D119/SurveyHrsIn!D119</f>
        <v>0.99731182795698925</v>
      </c>
      <c r="E119" s="28">
        <f>LinhrsIn!E119/SurveyHrsIn!E119</f>
        <v>0.98951612903225816</v>
      </c>
      <c r="F119" s="28">
        <f>LinhrsIn!F119/SurveyHrsIn!F119</f>
        <v>0.99770114942528731</v>
      </c>
      <c r="G119" s="28">
        <f>LinhrsIn!G119/SurveyHrsIn!G119</f>
        <v>0.87365591397849462</v>
      </c>
      <c r="H119" s="28">
        <f>LinhrsIn!H119/SurveyHrsIn!H119</f>
        <v>0.97277777777777774</v>
      </c>
      <c r="I119" s="28">
        <f>LinhrsIn!I119/SurveyHrsIn!I119</f>
        <v>0.98750000000000004</v>
      </c>
      <c r="J119" s="28">
        <f>LinhrsIn!J119/SurveyHrsIn!J119</f>
        <v>0.9852777777777777</v>
      </c>
      <c r="K119" s="28">
        <f>LinhrsIn!K119/SurveyHrsIn!K119</f>
        <v>0.97647849462365588</v>
      </c>
      <c r="L119" s="28">
        <f>LinhrsIn!L119/SurveyHrsIn!L119</f>
        <v>0.99059139784946237</v>
      </c>
      <c r="M119" s="28">
        <f>LinhrsIn!M119/SurveyHrsIn!M119</f>
        <v>0.99736111111111114</v>
      </c>
      <c r="N119" s="28">
        <f>LinhrsIn!N119/SurveyHrsIn!N119</f>
        <v>0.9946236559139785</v>
      </c>
      <c r="O119" s="28">
        <f>LinhrsIn!O119/SurveyHrsIn!O119</f>
        <v>0.99513888888888891</v>
      </c>
      <c r="P119" s="28">
        <f>LinhrsIn!P119/SurveyHrsIn!P119</f>
        <v>0.82043010752688172</v>
      </c>
      <c r="Q119" s="28">
        <f>LinhrsIn!Q119/SurveyHrsIn!Q119</f>
        <v>0.99865591397849462</v>
      </c>
      <c r="R119" s="28">
        <f>LinhrsIn!R119/SurveyHrsIn!R119</f>
        <v>0.99895833333333328</v>
      </c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>
        <f t="shared" si="7"/>
        <v>0.96508770032546443</v>
      </c>
      <c r="AD119" s="28">
        <f t="shared" si="8"/>
        <v>0.99880712365591395</v>
      </c>
      <c r="AE119" s="28">
        <f t="shared" si="9"/>
        <v>0.95362439747868011</v>
      </c>
      <c r="AF119" s="28">
        <f t="shared" si="10"/>
        <v>0.98185185185185186</v>
      </c>
      <c r="AG119" s="28">
        <f t="shared" si="11"/>
        <v>0.98814366786140972</v>
      </c>
      <c r="AH119" s="28">
        <f t="shared" si="12"/>
        <v>0.93673088410991634</v>
      </c>
      <c r="AI119" s="28">
        <f t="shared" si="13"/>
        <v>0.99880712365591395</v>
      </c>
    </row>
    <row r="120" spans="1:35" x14ac:dyDescent="0.25">
      <c r="A120" s="86" t="s">
        <v>8</v>
      </c>
      <c r="B120" s="86">
        <v>1</v>
      </c>
      <c r="C120" s="86">
        <v>110</v>
      </c>
      <c r="D120" s="28">
        <f>LinhrsIn!D120/SurveyHrsIn!D120</f>
        <v>0.99193548387096775</v>
      </c>
      <c r="E120" s="28">
        <f>LinhrsIn!E120/SurveyHrsIn!E120</f>
        <v>0.99475806451612903</v>
      </c>
      <c r="F120" s="28">
        <f>LinhrsIn!F120/SurveyHrsIn!F120</f>
        <v>0.99942528735632186</v>
      </c>
      <c r="G120" s="28">
        <f>LinhrsIn!G120/SurveyHrsIn!G120</f>
        <v>0.78897849462365588</v>
      </c>
      <c r="H120" s="28">
        <f>LinhrsIn!H120/SurveyHrsIn!H120</f>
        <v>0.97416666666666663</v>
      </c>
      <c r="I120" s="28">
        <f>LinhrsIn!I120/SurveyHrsIn!I120</f>
        <v>0.99771505376344083</v>
      </c>
      <c r="J120" s="28">
        <f>LinhrsIn!J120/SurveyHrsIn!J120</f>
        <v>0.9981944444444445</v>
      </c>
      <c r="K120" s="28">
        <f>LinhrsIn!K120/SurveyHrsIn!K120</f>
        <v>0.98548387096774204</v>
      </c>
      <c r="L120" s="28">
        <f>LinhrsIn!L120/SurveyHrsIn!L120</f>
        <v>0.98857526881720426</v>
      </c>
      <c r="M120" s="28">
        <f>LinhrsIn!M120/SurveyHrsIn!M120</f>
        <v>0.99638888888888888</v>
      </c>
      <c r="N120" s="28">
        <f>LinhrsIn!N120/SurveyHrsIn!N120</f>
        <v>0.99341397849462365</v>
      </c>
      <c r="O120" s="28">
        <f>LinhrsIn!O120/SurveyHrsIn!O120</f>
        <v>0.9834722222222223</v>
      </c>
      <c r="P120" s="28">
        <f>LinhrsIn!P120/SurveyHrsIn!P120</f>
        <v>0.81317204301075274</v>
      </c>
      <c r="Q120" s="28">
        <f>LinhrsIn!Q120/SurveyHrsIn!Q120</f>
        <v>0.86599462365591395</v>
      </c>
      <c r="R120" s="28">
        <f>LinhrsIn!R120/SurveyHrsIn!R120</f>
        <v>0.99880952380952392</v>
      </c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>
        <f t="shared" si="7"/>
        <v>0.95947869031434097</v>
      </c>
      <c r="AD120" s="28">
        <f t="shared" si="8"/>
        <v>0.93240207373271899</v>
      </c>
      <c r="AE120" s="28">
        <f t="shared" si="9"/>
        <v>0.92772061549870222</v>
      </c>
      <c r="AF120" s="28">
        <f t="shared" si="10"/>
        <v>0.99002538829151732</v>
      </c>
      <c r="AG120" s="28">
        <f t="shared" si="11"/>
        <v>0.99014934289127832</v>
      </c>
      <c r="AH120" s="28">
        <f t="shared" si="12"/>
        <v>0.93001941457586623</v>
      </c>
      <c r="AI120" s="28">
        <f t="shared" si="13"/>
        <v>0.93240207373271899</v>
      </c>
    </row>
    <row r="121" spans="1:35" x14ac:dyDescent="0.25">
      <c r="A121" s="86" t="s">
        <v>8</v>
      </c>
      <c r="B121" s="86">
        <v>1</v>
      </c>
      <c r="C121" s="86">
        <v>111</v>
      </c>
      <c r="D121" s="28">
        <f>LinhrsIn!D121/SurveyHrsIn!D121</f>
        <v>0.99301075268817196</v>
      </c>
      <c r="E121" s="28">
        <f>LinhrsIn!E121/SurveyHrsIn!E121</f>
        <v>0.97405913978494629</v>
      </c>
      <c r="F121" s="28">
        <f>LinhrsIn!F121/SurveyHrsIn!F121</f>
        <v>0.99755747126436778</v>
      </c>
      <c r="G121" s="28">
        <f>LinhrsIn!G121/SurveyHrsIn!G121</f>
        <v>0.94368279569892477</v>
      </c>
      <c r="H121" s="28">
        <f>LinhrsIn!H121/SurveyHrsIn!H121</f>
        <v>0.97444444444444445</v>
      </c>
      <c r="I121" s="28">
        <f>LinhrsIn!I121/SurveyHrsIn!I121</f>
        <v>0.99704301075268809</v>
      </c>
      <c r="J121" s="28">
        <f>LinhrsIn!J121/SurveyHrsIn!J121</f>
        <v>0.99138888888888888</v>
      </c>
      <c r="K121" s="28">
        <f>LinhrsIn!K121/SurveyHrsIn!K121</f>
        <v>0.9955645161290323</v>
      </c>
      <c r="L121" s="28">
        <f>LinhrsIn!L121/SurveyHrsIn!L121</f>
        <v>0.99220430107526891</v>
      </c>
      <c r="M121" s="28">
        <f>LinhrsIn!M121/SurveyHrsIn!M121</f>
        <v>0.99902777777777774</v>
      </c>
      <c r="N121" s="28">
        <f>LinhrsIn!N121/SurveyHrsIn!N121</f>
        <v>0.99502688172043008</v>
      </c>
      <c r="O121" s="28">
        <f>LinhrsIn!O121/SurveyHrsIn!O121</f>
        <v>0.99930555555555556</v>
      </c>
      <c r="P121" s="28">
        <f>LinhrsIn!P121/SurveyHrsIn!P121</f>
        <v>0.82392473118279574</v>
      </c>
      <c r="Q121" s="28">
        <f>LinhrsIn!Q121/SurveyHrsIn!Q121</f>
        <v>0.65255376344086025</v>
      </c>
      <c r="R121" s="28">
        <f>LinhrsIn!R121/SurveyHrsIn!R121</f>
        <v>0.99895833333333328</v>
      </c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>
        <f t="shared" si="7"/>
        <v>0.97360245952292657</v>
      </c>
      <c r="AD121" s="28">
        <f t="shared" si="8"/>
        <v>0.82575604838709671</v>
      </c>
      <c r="AE121" s="28">
        <f t="shared" si="9"/>
        <v>0.97176646891607954</v>
      </c>
      <c r="AF121" s="28">
        <f t="shared" si="10"/>
        <v>0.9876254480286738</v>
      </c>
      <c r="AG121" s="28">
        <f t="shared" si="11"/>
        <v>0.99559886499402628</v>
      </c>
      <c r="AH121" s="28">
        <f t="shared" si="12"/>
        <v>0.93941905615292709</v>
      </c>
      <c r="AI121" s="28">
        <f t="shared" si="13"/>
        <v>0.82575604838709671</v>
      </c>
    </row>
    <row r="122" spans="1:35" x14ac:dyDescent="0.25">
      <c r="A122" s="86" t="s">
        <v>8</v>
      </c>
      <c r="B122" s="86">
        <v>1</v>
      </c>
      <c r="C122" s="86">
        <v>112</v>
      </c>
      <c r="D122" s="28">
        <f>LinhrsIn!D122/SurveyHrsIn!D122</f>
        <v>0.99771505376344083</v>
      </c>
      <c r="E122" s="28">
        <f>LinhrsIn!E122/SurveyHrsIn!E122</f>
        <v>0.99932795698924726</v>
      </c>
      <c r="F122" s="28">
        <f>LinhrsIn!F122/SurveyHrsIn!F122</f>
        <v>0.99899425287356314</v>
      </c>
      <c r="G122" s="28">
        <f>LinhrsIn!G122/SurveyHrsIn!G122</f>
        <v>0.86451612903225816</v>
      </c>
      <c r="H122" s="28">
        <f>LinhrsIn!H122/SurveyHrsIn!H122</f>
        <v>0.97027777777777779</v>
      </c>
      <c r="I122" s="28">
        <f>LinhrsIn!I122/SurveyHrsIn!I122</f>
        <v>0.98319892473118276</v>
      </c>
      <c r="J122" s="28">
        <f>LinhrsIn!J122/SurveyHrsIn!J122</f>
        <v>0.99722222222222223</v>
      </c>
      <c r="K122" s="28">
        <f>LinhrsIn!K122/SurveyHrsIn!K122</f>
        <v>0.99919354838709673</v>
      </c>
      <c r="L122" s="28">
        <f>LinhrsIn!L122/SurveyHrsIn!L122</f>
        <v>0.99126344086021501</v>
      </c>
      <c r="M122" s="28">
        <f>LinhrsIn!M122/SurveyHrsIn!M122</f>
        <v>0.99833333333333329</v>
      </c>
      <c r="N122" s="28">
        <f>LinhrsIn!N122/SurveyHrsIn!N122</f>
        <v>0.99435483870967734</v>
      </c>
      <c r="O122" s="28">
        <f>LinhrsIn!O122/SurveyHrsIn!O122</f>
        <v>0.99986111111111109</v>
      </c>
      <c r="P122" s="28">
        <f>LinhrsIn!P122/SurveyHrsIn!P122</f>
        <v>0.9990591397849462</v>
      </c>
      <c r="Q122" s="28">
        <f>LinhrsIn!Q122/SurveyHrsIn!Q122</f>
        <v>0.99919354838709673</v>
      </c>
      <c r="R122" s="28">
        <f>LinhrsIn!R122/SurveyHrsIn!R122</f>
        <v>0.99732142857142869</v>
      </c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>
        <f t="shared" si="7"/>
        <v>0.98296688965105261</v>
      </c>
      <c r="AD122" s="28">
        <f t="shared" si="8"/>
        <v>0.99825748847926277</v>
      </c>
      <c r="AE122" s="28">
        <f t="shared" si="9"/>
        <v>0.95427944629835615</v>
      </c>
      <c r="AF122" s="28">
        <f t="shared" si="10"/>
        <v>0.98356630824372759</v>
      </c>
      <c r="AG122" s="28">
        <f t="shared" si="11"/>
        <v>0.9962634408602149</v>
      </c>
      <c r="AH122" s="28">
        <f t="shared" si="12"/>
        <v>0.99775836320191147</v>
      </c>
      <c r="AI122" s="28">
        <f t="shared" si="13"/>
        <v>0.99825748847926277</v>
      </c>
    </row>
    <row r="123" spans="1:35" x14ac:dyDescent="0.25">
      <c r="A123" s="86" t="s">
        <v>8</v>
      </c>
      <c r="B123" s="86">
        <v>1</v>
      </c>
      <c r="C123" s="86">
        <v>113</v>
      </c>
      <c r="D123" s="28">
        <f>LinhrsIn!D123/SurveyHrsIn!D123</f>
        <v>0.98077956989247317</v>
      </c>
      <c r="E123" s="28">
        <f>LinhrsIn!E123/SurveyHrsIn!E123</f>
        <v>0.9931451612903226</v>
      </c>
      <c r="F123" s="28">
        <f>LinhrsIn!F123/SurveyHrsIn!F123</f>
        <v>0.99698275862068964</v>
      </c>
      <c r="G123" s="28">
        <f>LinhrsIn!G123/SurveyHrsIn!G123</f>
        <v>0.26532258064516129</v>
      </c>
      <c r="H123" s="28">
        <f>LinhrsIn!H123/SurveyHrsIn!H123</f>
        <v>0.96916666666666662</v>
      </c>
      <c r="I123" s="28">
        <f>LinhrsIn!I123/SurveyHrsIn!I123</f>
        <v>0.85752688172043012</v>
      </c>
      <c r="J123" s="28">
        <f>LinhrsIn!J123/SurveyHrsIn!J123</f>
        <v>0.95180555555555546</v>
      </c>
      <c r="K123" s="28">
        <f>LinhrsIn!K123/SurveyHrsIn!K123</f>
        <v>0.99637096774193545</v>
      </c>
      <c r="L123" s="28">
        <f>LinhrsIn!L123/SurveyHrsIn!L123</f>
        <v>0.98938172043010753</v>
      </c>
      <c r="M123" s="28">
        <f>LinhrsIn!M123/SurveyHrsIn!M123</f>
        <v>0.99888888888888894</v>
      </c>
      <c r="N123" s="28">
        <f>LinhrsIn!N123/SurveyHrsIn!N123</f>
        <v>0.98938172043010753</v>
      </c>
      <c r="O123" s="28">
        <f>LinhrsIn!O123/SurveyHrsIn!O123</f>
        <v>0.95430555555555563</v>
      </c>
      <c r="P123" s="28">
        <f>LinhrsIn!P123/SurveyHrsIn!P123</f>
        <v>0.99973118279569884</v>
      </c>
      <c r="Q123" s="28">
        <f>LinhrsIn!Q123/SurveyHrsIn!Q123</f>
        <v>0.9985215053763441</v>
      </c>
      <c r="R123" s="28">
        <f>LinhrsIn!R123/SurveyHrsIn!R123</f>
        <v>0.99880952380952392</v>
      </c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>
        <f t="shared" si="7"/>
        <v>0.91350080336176009</v>
      </c>
      <c r="AD123" s="28">
        <f t="shared" si="8"/>
        <v>0.99866551459293396</v>
      </c>
      <c r="AE123" s="28">
        <f t="shared" si="9"/>
        <v>0.75181683351872453</v>
      </c>
      <c r="AF123" s="28">
        <f t="shared" si="10"/>
        <v>0.92616636798088414</v>
      </c>
      <c r="AG123" s="28">
        <f t="shared" si="11"/>
        <v>0.99488052568697738</v>
      </c>
      <c r="AH123" s="28">
        <f t="shared" si="12"/>
        <v>0.981139486260454</v>
      </c>
      <c r="AI123" s="28">
        <f t="shared" si="13"/>
        <v>0.99866551459293396</v>
      </c>
    </row>
    <row r="124" spans="1:35" x14ac:dyDescent="0.25">
      <c r="A124" s="86" t="s">
        <v>8</v>
      </c>
      <c r="B124" s="86">
        <v>1</v>
      </c>
      <c r="C124" s="86">
        <v>114</v>
      </c>
      <c r="D124" s="28">
        <f>LinhrsIn!D124/SurveyHrsIn!D124</f>
        <v>0.99771505376344083</v>
      </c>
      <c r="E124" s="28">
        <f>LinhrsIn!E124/SurveyHrsIn!E124</f>
        <v>0.99986559139784947</v>
      </c>
      <c r="F124" s="28">
        <f>LinhrsIn!F124/SurveyHrsIn!F124</f>
        <v>0.99640804597701149</v>
      </c>
      <c r="G124" s="28">
        <f>LinhrsIn!G124/SurveyHrsIn!G124</f>
        <v>0.88225806451612898</v>
      </c>
      <c r="H124" s="28">
        <f>LinhrsIn!H124/SurveyHrsIn!H124</f>
        <v>0.97333333333333327</v>
      </c>
      <c r="I124" s="28">
        <f>LinhrsIn!I124/SurveyHrsIn!I124</f>
        <v>0.99717741935483872</v>
      </c>
      <c r="J124" s="28">
        <f>LinhrsIn!J124/SurveyHrsIn!J124</f>
        <v>0.99694444444444441</v>
      </c>
      <c r="K124" s="28">
        <f>LinhrsIn!K124/SurveyHrsIn!K124</f>
        <v>0.99529569892473113</v>
      </c>
      <c r="L124" s="28">
        <f>LinhrsIn!L124/SurveyHrsIn!L124</f>
        <v>0.98467741935483877</v>
      </c>
      <c r="M124" s="28">
        <f>LinhrsIn!M124/SurveyHrsIn!M124</f>
        <v>0.9966666666666667</v>
      </c>
      <c r="N124" s="28">
        <f>LinhrsIn!N124/SurveyHrsIn!N124</f>
        <v>0.99260752688172038</v>
      </c>
      <c r="O124" s="28">
        <f>LinhrsIn!O124/SurveyHrsIn!O124</f>
        <v>0.99763888888888885</v>
      </c>
      <c r="P124" s="28">
        <f>LinhrsIn!P124/SurveyHrsIn!P124</f>
        <v>0.99973118279569884</v>
      </c>
      <c r="Q124" s="28">
        <f>LinhrsIn!Q124/SurveyHrsIn!Q124</f>
        <v>0.9990591397849462</v>
      </c>
      <c r="R124" s="28">
        <f>LinhrsIn!R124/SurveyHrsIn!R124</f>
        <v>0.97172619047619047</v>
      </c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>
        <f t="shared" si="7"/>
        <v>0.98438369021134575</v>
      </c>
      <c r="AD124" s="28">
        <f t="shared" si="8"/>
        <v>0.98539266513056833</v>
      </c>
      <c r="AE124" s="28">
        <f t="shared" si="9"/>
        <v>0.95951056729699669</v>
      </c>
      <c r="AF124" s="28">
        <f t="shared" si="10"/>
        <v>0.98915173237753873</v>
      </c>
      <c r="AG124" s="28">
        <f t="shared" si="11"/>
        <v>0.99221326164874546</v>
      </c>
      <c r="AH124" s="28">
        <f t="shared" si="12"/>
        <v>0.99665919952210269</v>
      </c>
      <c r="AI124" s="28">
        <f t="shared" si="13"/>
        <v>0.98539266513056833</v>
      </c>
    </row>
    <row r="125" spans="1:35" x14ac:dyDescent="0.25">
      <c r="A125" s="86" t="s">
        <v>8</v>
      </c>
      <c r="B125" s="86">
        <v>1</v>
      </c>
      <c r="C125" s="86">
        <v>115</v>
      </c>
      <c r="D125" s="28">
        <f>LinhrsIn!D125/SurveyHrsIn!D125</f>
        <v>0.99677419354838714</v>
      </c>
      <c r="E125" s="28">
        <f>LinhrsIn!E125/SurveyHrsIn!E125</f>
        <v>0.99717741935483872</v>
      </c>
      <c r="F125" s="28">
        <f>LinhrsIn!F125/SurveyHrsIn!F125</f>
        <v>0.96939655172413797</v>
      </c>
      <c r="G125" s="28">
        <f>LinhrsIn!G125/SurveyHrsIn!G125</f>
        <v>0.88400537634408605</v>
      </c>
      <c r="H125" s="28">
        <f>LinhrsIn!H125/SurveyHrsIn!H125</f>
        <v>0.97222222222222221</v>
      </c>
      <c r="I125" s="28">
        <f>LinhrsIn!I125/SurveyHrsIn!I125</f>
        <v>0.91962365591397854</v>
      </c>
      <c r="J125" s="28">
        <f>LinhrsIn!J125/SurveyHrsIn!J125</f>
        <v>0.68944444444444442</v>
      </c>
      <c r="K125" s="28">
        <f>LinhrsIn!K125/SurveyHrsIn!K125</f>
        <v>0.99758064516129041</v>
      </c>
      <c r="L125" s="28">
        <f>LinhrsIn!L125/SurveyHrsIn!L125</f>
        <v>0.98736559139784952</v>
      </c>
      <c r="M125" s="28">
        <f>LinhrsIn!M125/SurveyHrsIn!M125</f>
        <v>0.99847222222222221</v>
      </c>
      <c r="N125" s="28">
        <f>LinhrsIn!N125/SurveyHrsIn!N125</f>
        <v>0.99422043010752692</v>
      </c>
      <c r="O125" s="28">
        <f>LinhrsIn!O125/SurveyHrsIn!O125</f>
        <v>0.99958333333333338</v>
      </c>
      <c r="P125" s="28">
        <f>LinhrsIn!P125/SurveyHrsIn!P125</f>
        <v>0.99986559139784947</v>
      </c>
      <c r="Q125" s="28">
        <f>LinhrsIn!Q125/SurveyHrsIn!Q125</f>
        <v>0.99892473118279579</v>
      </c>
      <c r="R125" s="28">
        <f>LinhrsIn!R125/SurveyHrsIn!R125</f>
        <v>0.99791666666666667</v>
      </c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>
        <f t="shared" si="7"/>
        <v>0.95074645696864835</v>
      </c>
      <c r="AD125" s="28">
        <f t="shared" si="8"/>
        <v>0.99842069892473129</v>
      </c>
      <c r="AE125" s="28">
        <f t="shared" si="9"/>
        <v>0.95019311580768751</v>
      </c>
      <c r="AF125" s="28">
        <f t="shared" si="10"/>
        <v>0.86043010752688165</v>
      </c>
      <c r="AG125" s="28">
        <f t="shared" si="11"/>
        <v>0.99447281959378742</v>
      </c>
      <c r="AH125" s="28">
        <f t="shared" si="12"/>
        <v>0.99788978494623659</v>
      </c>
      <c r="AI125" s="28">
        <f t="shared" si="13"/>
        <v>0.99842069892473129</v>
      </c>
    </row>
    <row r="126" spans="1:35" x14ac:dyDescent="0.25">
      <c r="A126" s="86" t="s">
        <v>8</v>
      </c>
      <c r="B126" s="86">
        <v>1</v>
      </c>
      <c r="C126" s="86">
        <v>116</v>
      </c>
      <c r="D126" s="28">
        <f>LinhrsIn!D126/SurveyHrsIn!D126</f>
        <v>0.99032258064516121</v>
      </c>
      <c r="E126" s="28">
        <f>LinhrsIn!E126/SurveyHrsIn!E126</f>
        <v>0.99798387096774188</v>
      </c>
      <c r="F126" s="28">
        <f>LinhrsIn!F126/SurveyHrsIn!F126</f>
        <v>0.99985632183908046</v>
      </c>
      <c r="G126" s="28">
        <f>LinhrsIn!G126/SurveyHrsIn!G126</f>
        <v>0.95067204301075259</v>
      </c>
      <c r="H126" s="28">
        <f>LinhrsIn!H126/SurveyHrsIn!H126</f>
        <v>0.98611111111111116</v>
      </c>
      <c r="I126" s="28">
        <f>LinhrsIn!I126/SurveyHrsIn!I126</f>
        <v>0.85766129032258065</v>
      </c>
      <c r="J126" s="28">
        <f>LinhrsIn!J126/SurveyHrsIn!J126</f>
        <v>0.99416666666666664</v>
      </c>
      <c r="K126" s="28">
        <f>LinhrsIn!K126/SurveyHrsIn!K126</f>
        <v>0.99892473118279579</v>
      </c>
      <c r="L126" s="28">
        <f>LinhrsIn!L126/SurveyHrsIn!L126</f>
        <v>0.99233870967741933</v>
      </c>
      <c r="M126" s="28">
        <f>LinhrsIn!M126/SurveyHrsIn!M126</f>
        <v>0.99861111111111112</v>
      </c>
      <c r="N126" s="28">
        <f>LinhrsIn!N126/SurveyHrsIn!N126</f>
        <v>0.97325268817204302</v>
      </c>
      <c r="O126" s="28">
        <f>LinhrsIn!O126/SurveyHrsIn!O126</f>
        <v>0.9934722222222222</v>
      </c>
      <c r="P126" s="28">
        <f>LinhrsIn!P126/SurveyHrsIn!P126</f>
        <v>1.3440860215053764E-7</v>
      </c>
      <c r="Q126" s="28">
        <f>LinhrsIn!Q126/SurveyHrsIn!Q126</f>
        <v>0.57755376344086018</v>
      </c>
      <c r="R126" s="28">
        <f>LinhrsIn!R126/SurveyHrsIn!R126</f>
        <v>0.98318452380952392</v>
      </c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>
        <f t="shared" si="7"/>
        <v>0.89525424172434376</v>
      </c>
      <c r="AD126" s="28">
        <f t="shared" si="8"/>
        <v>0.78036914362519205</v>
      </c>
      <c r="AE126" s="28">
        <f t="shared" si="9"/>
        <v>0.98283741193919161</v>
      </c>
      <c r="AF126" s="28">
        <f t="shared" si="10"/>
        <v>0.94597968936678622</v>
      </c>
      <c r="AG126" s="28">
        <f t="shared" si="11"/>
        <v>0.9966248506571086</v>
      </c>
      <c r="AH126" s="28">
        <f t="shared" si="12"/>
        <v>0.65557501493428916</v>
      </c>
      <c r="AI126" s="28">
        <f t="shared" si="13"/>
        <v>0.78036914362519205</v>
      </c>
    </row>
    <row r="127" spans="1:35" x14ac:dyDescent="0.25">
      <c r="A127" s="86" t="s">
        <v>8</v>
      </c>
      <c r="B127" s="86">
        <v>1</v>
      </c>
      <c r="C127" s="86">
        <v>117</v>
      </c>
      <c r="D127" s="28">
        <f>LinhrsIn!D127/SurveyHrsIn!D127</f>
        <v>0.99180107526881722</v>
      </c>
      <c r="E127" s="28">
        <f>LinhrsIn!E127/SurveyHrsIn!E127</f>
        <v>0.99946236559139789</v>
      </c>
      <c r="F127" s="28">
        <f>LinhrsIn!F127/SurveyHrsIn!F127</f>
        <v>0.99755747126436778</v>
      </c>
      <c r="G127" s="28">
        <f>LinhrsIn!G127/SurveyHrsIn!G127</f>
        <v>0.95013440860215048</v>
      </c>
      <c r="H127" s="28">
        <f>LinhrsIn!H127/SurveyHrsIn!H127</f>
        <v>0.97124999999999995</v>
      </c>
      <c r="I127" s="28">
        <f>LinhrsIn!I127/SurveyHrsIn!I127</f>
        <v>0.97822580645161283</v>
      </c>
      <c r="J127" s="28">
        <f>LinhrsIn!J127/SurveyHrsIn!J127</f>
        <v>0.97277777777777774</v>
      </c>
      <c r="K127" s="28">
        <f>LinhrsIn!K127/SurveyHrsIn!K127</f>
        <v>0.9985215053763441</v>
      </c>
      <c r="L127" s="28">
        <f>LinhrsIn!L127/SurveyHrsIn!L127</f>
        <v>0.99005376344086027</v>
      </c>
      <c r="M127" s="28">
        <f>LinhrsIn!M127/SurveyHrsIn!M127</f>
        <v>0.98958333333333337</v>
      </c>
      <c r="N127" s="28">
        <f>LinhrsIn!N127/SurveyHrsIn!N127</f>
        <v>0.978494623655914</v>
      </c>
      <c r="O127" s="28">
        <f>LinhrsIn!O127/SurveyHrsIn!O127</f>
        <v>0.99972222222222218</v>
      </c>
      <c r="P127" s="28">
        <f>LinhrsIn!P127/SurveyHrsIn!P127</f>
        <v>0.78051075268817205</v>
      </c>
      <c r="Q127" s="28">
        <f>LinhrsIn!Q127/SurveyHrsIn!Q127</f>
        <v>0.5971774193548387</v>
      </c>
      <c r="R127" s="28">
        <f>LinhrsIn!R127/SurveyHrsIn!R127</f>
        <v>0.88690476190476186</v>
      </c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>
        <f t="shared" si="7"/>
        <v>0.9671911692003462</v>
      </c>
      <c r="AD127" s="28">
        <f t="shared" si="8"/>
        <v>0.74204109062980028</v>
      </c>
      <c r="AE127" s="28">
        <f t="shared" si="9"/>
        <v>0.98238474848597201</v>
      </c>
      <c r="AF127" s="28">
        <f t="shared" si="10"/>
        <v>0.97408452807646351</v>
      </c>
      <c r="AG127" s="28">
        <f t="shared" si="11"/>
        <v>0.99271953405017932</v>
      </c>
      <c r="AH127" s="28">
        <f t="shared" si="12"/>
        <v>0.9195758661887693</v>
      </c>
      <c r="AI127" s="28">
        <f t="shared" si="13"/>
        <v>0.74204109062980028</v>
      </c>
    </row>
    <row r="128" spans="1:35" x14ac:dyDescent="0.25">
      <c r="A128" s="86" t="s">
        <v>8</v>
      </c>
      <c r="B128" s="86">
        <v>1</v>
      </c>
      <c r="C128" s="86">
        <v>118</v>
      </c>
      <c r="D128" s="28">
        <f>LinhrsIn!D128/SurveyHrsIn!D128</f>
        <v>0.99731182795698925</v>
      </c>
      <c r="E128" s="28">
        <f>LinhrsIn!E128/SurveyHrsIn!E128</f>
        <v>1</v>
      </c>
      <c r="F128" s="28">
        <f>LinhrsIn!F128/SurveyHrsIn!F128</f>
        <v>1</v>
      </c>
      <c r="G128" s="28">
        <f>LinhrsIn!G128/SurveyHrsIn!G128</f>
        <v>0.93817204301075274</v>
      </c>
      <c r="H128" s="28">
        <f>LinhrsIn!H128/SurveyHrsIn!H128</f>
        <v>0.97305555555555556</v>
      </c>
      <c r="I128" s="28">
        <f>LinhrsIn!I128/SurveyHrsIn!I128</f>
        <v>0.99959677419354842</v>
      </c>
      <c r="J128" s="28">
        <f>LinhrsIn!J128/SurveyHrsIn!J128</f>
        <v>0.99986111111111109</v>
      </c>
      <c r="K128" s="28">
        <f>LinhrsIn!K128/SurveyHrsIn!K128</f>
        <v>0.99932795698924726</v>
      </c>
      <c r="L128" s="28">
        <f>LinhrsIn!L128/SurveyHrsIn!L128</f>
        <v>0.98938172043010753</v>
      </c>
      <c r="M128" s="28">
        <f>LinhrsIn!M128/SurveyHrsIn!M128</f>
        <v>0.99958333333333338</v>
      </c>
      <c r="N128" s="28">
        <f>LinhrsIn!N128/SurveyHrsIn!N128</f>
        <v>0.99516129032258061</v>
      </c>
      <c r="O128" s="28">
        <f>LinhrsIn!O128/SurveyHrsIn!O128</f>
        <v>0.99986111111111109</v>
      </c>
      <c r="P128" s="28">
        <f>LinhrsIn!P128/SurveyHrsIn!P128</f>
        <v>0.81774193548387097</v>
      </c>
      <c r="Q128" s="28">
        <f>LinhrsIn!Q128/SurveyHrsIn!Q128</f>
        <v>0.99973118279569884</v>
      </c>
      <c r="R128" s="28">
        <f>LinhrsIn!R128/SurveyHrsIn!R128</f>
        <v>0.99895833333333328</v>
      </c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>
        <f t="shared" si="7"/>
        <v>0.97597856929510163</v>
      </c>
      <c r="AD128" s="28">
        <f t="shared" si="8"/>
        <v>0.99934475806451606</v>
      </c>
      <c r="AE128" s="28">
        <f t="shared" si="9"/>
        <v>0.97939068100358428</v>
      </c>
      <c r="AF128" s="28">
        <f t="shared" si="10"/>
        <v>0.99083781362007173</v>
      </c>
      <c r="AG128" s="28">
        <f t="shared" si="11"/>
        <v>0.99609767025089602</v>
      </c>
      <c r="AH128" s="28">
        <f t="shared" si="12"/>
        <v>0.93758811230585426</v>
      </c>
      <c r="AI128" s="28">
        <f t="shared" si="13"/>
        <v>0.99934475806451606</v>
      </c>
    </row>
    <row r="129" spans="1:35" x14ac:dyDescent="0.25">
      <c r="A129" s="86" t="s">
        <v>8</v>
      </c>
      <c r="B129" s="86">
        <v>1</v>
      </c>
      <c r="C129" s="86">
        <v>119</v>
      </c>
      <c r="D129" s="28">
        <f>LinhrsIn!D129/SurveyHrsIn!D129</f>
        <v>0.99704301075268809</v>
      </c>
      <c r="E129" s="28">
        <f>LinhrsIn!E129/SurveyHrsIn!E129</f>
        <v>0.99959677419354842</v>
      </c>
      <c r="F129" s="28">
        <f>LinhrsIn!F129/SurveyHrsIn!F129</f>
        <v>0.99942528735632186</v>
      </c>
      <c r="G129" s="28">
        <f>LinhrsIn!G129/SurveyHrsIn!G129</f>
        <v>0.93548387096774188</v>
      </c>
      <c r="H129" s="28">
        <f>LinhrsIn!H129/SurveyHrsIn!H129</f>
        <v>0.3659722222222222</v>
      </c>
      <c r="I129" s="28">
        <f>LinhrsIn!I129/SurveyHrsIn!I129</f>
        <v>0.9228494623655914</v>
      </c>
      <c r="J129" s="28">
        <f>LinhrsIn!J129/SurveyHrsIn!J129</f>
        <v>0.93472222222222223</v>
      </c>
      <c r="K129" s="28">
        <f>LinhrsIn!K129/SurveyHrsIn!K129</f>
        <v>0.98709677419354835</v>
      </c>
      <c r="L129" s="28">
        <f>LinhrsIn!L129/SurveyHrsIn!L129</f>
        <v>0.99180107526881722</v>
      </c>
      <c r="M129" s="28">
        <f>LinhrsIn!M129/SurveyHrsIn!M129</f>
        <v>0.99763888888888885</v>
      </c>
      <c r="N129" s="28">
        <f>LinhrsIn!N129/SurveyHrsIn!N129</f>
        <v>0.99448924731182797</v>
      </c>
      <c r="O129" s="28">
        <f>LinhrsIn!O129/SurveyHrsIn!O129</f>
        <v>0.99305555555555558</v>
      </c>
      <c r="P129" s="28">
        <f>LinhrsIn!P129/SurveyHrsIn!P129</f>
        <v>0.77741935483870961</v>
      </c>
      <c r="Q129" s="28">
        <f>LinhrsIn!Q129/SurveyHrsIn!Q129</f>
        <v>0.99865591397849462</v>
      </c>
      <c r="R129" s="28">
        <f>LinhrsIn!R129/SurveyHrsIn!R129</f>
        <v>0.99464285714285716</v>
      </c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>
        <f t="shared" si="7"/>
        <v>0.90829589461541627</v>
      </c>
      <c r="AD129" s="28">
        <f t="shared" si="8"/>
        <v>0.99664938556067595</v>
      </c>
      <c r="AE129" s="28">
        <f t="shared" si="9"/>
        <v>0.97816864417253735</v>
      </c>
      <c r="AF129" s="28">
        <f t="shared" si="10"/>
        <v>0.74118130227001189</v>
      </c>
      <c r="AG129" s="28">
        <f t="shared" si="11"/>
        <v>0.99217891278375159</v>
      </c>
      <c r="AH129" s="28">
        <f t="shared" si="12"/>
        <v>0.92165471923536435</v>
      </c>
      <c r="AI129" s="28">
        <f t="shared" si="13"/>
        <v>0.99664938556067595</v>
      </c>
    </row>
    <row r="130" spans="1:35" x14ac:dyDescent="0.25">
      <c r="A130" s="86" t="s">
        <v>8</v>
      </c>
      <c r="B130" s="86">
        <v>1</v>
      </c>
      <c r="C130" s="86">
        <v>120</v>
      </c>
      <c r="D130" s="28">
        <f>LinhrsIn!D130/SurveyHrsIn!D130</f>
        <v>0.99758064516129041</v>
      </c>
      <c r="E130" s="28">
        <f>LinhrsIn!E130/SurveyHrsIn!E130</f>
        <v>0.96008064516129021</v>
      </c>
      <c r="F130" s="28">
        <f>LinhrsIn!F130/SurveyHrsIn!F130</f>
        <v>0.99856321839080464</v>
      </c>
      <c r="G130" s="28">
        <f>LinhrsIn!G130/SurveyHrsIn!G130</f>
        <v>0.92513440860215046</v>
      </c>
      <c r="H130" s="28">
        <f>LinhrsIn!H130/SurveyHrsIn!H130</f>
        <v>0.96958333333333335</v>
      </c>
      <c r="I130" s="28">
        <f>LinhrsIn!I130/SurveyHrsIn!I130</f>
        <v>0.97069892473118291</v>
      </c>
      <c r="J130" s="28">
        <f>LinhrsIn!J130/SurveyHrsIn!J130</f>
        <v>0.97472222222222216</v>
      </c>
      <c r="K130" s="28">
        <f>LinhrsIn!K130/SurveyHrsIn!K130</f>
        <v>0.99771505376344083</v>
      </c>
      <c r="L130" s="28">
        <f>LinhrsIn!L130/SurveyHrsIn!L130</f>
        <v>0.98346774193548392</v>
      </c>
      <c r="M130" s="28">
        <f>LinhrsIn!M130/SurveyHrsIn!M130</f>
        <v>0.98694444444444451</v>
      </c>
      <c r="N130" s="28">
        <f>LinhrsIn!N130/SurveyHrsIn!N130</f>
        <v>0.99139784946236564</v>
      </c>
      <c r="O130" s="28">
        <f>LinhrsIn!O130/SurveyHrsIn!O130</f>
        <v>0.99958333333333338</v>
      </c>
      <c r="P130" s="28">
        <f>LinhrsIn!P130/SurveyHrsIn!P130</f>
        <v>0.73709677419354835</v>
      </c>
      <c r="Q130" s="28">
        <f>LinhrsIn!Q130/SurveyHrsIn!Q130</f>
        <v>0.97029569892473111</v>
      </c>
      <c r="R130" s="28">
        <f>LinhrsIn!R130/SurveyHrsIn!R130</f>
        <v>0.99598214285714282</v>
      </c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>
        <f t="shared" si="7"/>
        <v>0.95791566246446669</v>
      </c>
      <c r="AD130" s="28">
        <f t="shared" si="8"/>
        <v>0.98313892089093691</v>
      </c>
      <c r="AE130" s="28">
        <f t="shared" si="9"/>
        <v>0.96125942405141507</v>
      </c>
      <c r="AF130" s="28">
        <f t="shared" si="10"/>
        <v>0.97166816009557955</v>
      </c>
      <c r="AG130" s="28">
        <f t="shared" si="11"/>
        <v>0.98937574671445638</v>
      </c>
      <c r="AH130" s="28">
        <f t="shared" si="12"/>
        <v>0.90935931899641587</v>
      </c>
      <c r="AI130" s="28">
        <f t="shared" si="13"/>
        <v>0.98313892089093691</v>
      </c>
    </row>
    <row r="131" spans="1:35" x14ac:dyDescent="0.25">
      <c r="A131" s="86" t="s">
        <v>8</v>
      </c>
      <c r="B131" s="86">
        <v>1</v>
      </c>
      <c r="C131" s="86">
        <v>121</v>
      </c>
      <c r="D131" s="28">
        <f>LinhrsIn!D131/SurveyHrsIn!D131</f>
        <v>0.95389784946236567</v>
      </c>
      <c r="E131" s="28">
        <f>LinhrsIn!E131/SurveyHrsIn!E131</f>
        <v>0.98897849462365583</v>
      </c>
      <c r="F131" s="28">
        <f>LinhrsIn!F131/SurveyHrsIn!F131</f>
        <v>0.99942528735632186</v>
      </c>
      <c r="G131" s="28">
        <f>LinhrsIn!G131/SurveyHrsIn!G131</f>
        <v>0.94018817204301075</v>
      </c>
      <c r="H131" s="28">
        <f>LinhrsIn!H131/SurveyHrsIn!H131</f>
        <v>0.97430555555555554</v>
      </c>
      <c r="I131" s="28">
        <f>LinhrsIn!I131/SurveyHrsIn!I131</f>
        <v>0.81115591397849462</v>
      </c>
      <c r="J131" s="28">
        <f>LinhrsIn!J131/SurveyHrsIn!J131</f>
        <v>0.97305555555555556</v>
      </c>
      <c r="K131" s="28">
        <f>LinhrsIn!K131/SurveyHrsIn!K131</f>
        <v>0.9946236559139785</v>
      </c>
      <c r="L131" s="28">
        <f>LinhrsIn!L131/SurveyHrsIn!L131</f>
        <v>0.98709677419354835</v>
      </c>
      <c r="M131" s="28">
        <f>LinhrsIn!M131/SurveyHrsIn!M131</f>
        <v>0.99652777777777779</v>
      </c>
      <c r="N131" s="28">
        <f>LinhrsIn!N131/SurveyHrsIn!N131</f>
        <v>0.99408602150537639</v>
      </c>
      <c r="O131" s="28">
        <f>LinhrsIn!O131/SurveyHrsIn!O131</f>
        <v>0.99930555555555556</v>
      </c>
      <c r="P131" s="28">
        <f>LinhrsIn!P131/SurveyHrsIn!P131</f>
        <v>0.80430107526881722</v>
      </c>
      <c r="Q131" s="28">
        <f>LinhrsIn!Q131/SurveyHrsIn!Q131</f>
        <v>0.41303763440860214</v>
      </c>
      <c r="R131" s="28">
        <f>LinhrsIn!R131/SurveyHrsIn!R131</f>
        <v>0.99895833333333328</v>
      </c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>
        <f t="shared" si="7"/>
        <v>0.95525415327730412</v>
      </c>
      <c r="AD131" s="28">
        <f t="shared" si="8"/>
        <v>0.70599798387096768</v>
      </c>
      <c r="AE131" s="28">
        <f t="shared" si="9"/>
        <v>0.97619731800766285</v>
      </c>
      <c r="AF131" s="28">
        <f t="shared" si="10"/>
        <v>0.91950567502986846</v>
      </c>
      <c r="AG131" s="28">
        <f t="shared" si="11"/>
        <v>0.99274940262843492</v>
      </c>
      <c r="AH131" s="28">
        <f t="shared" si="12"/>
        <v>0.93256421744324969</v>
      </c>
      <c r="AI131" s="28">
        <f t="shared" si="13"/>
        <v>0.70599798387096768</v>
      </c>
    </row>
    <row r="132" spans="1:35" x14ac:dyDescent="0.25">
      <c r="A132" s="86" t="s">
        <v>8</v>
      </c>
      <c r="B132" s="86">
        <v>1</v>
      </c>
      <c r="C132" s="86">
        <v>122</v>
      </c>
      <c r="D132" s="28">
        <f>LinhrsIn!D132/SurveyHrsIn!D132</f>
        <v>0.99301075268817196</v>
      </c>
      <c r="E132" s="28">
        <f>LinhrsIn!E132/SurveyHrsIn!E132</f>
        <v>0.99543010752688177</v>
      </c>
      <c r="F132" s="28">
        <f>LinhrsIn!F132/SurveyHrsIn!F132</f>
        <v>0.97844827586206895</v>
      </c>
      <c r="G132" s="28">
        <f>LinhrsIn!G132/SurveyHrsIn!G132</f>
        <v>0.92809139784946237</v>
      </c>
      <c r="H132" s="28">
        <f>LinhrsIn!H132/SurveyHrsIn!H132</f>
        <v>0.95500000000000007</v>
      </c>
      <c r="I132" s="28">
        <f>LinhrsIn!I132/SurveyHrsIn!I132</f>
        <v>0.95443548387096777</v>
      </c>
      <c r="J132" s="28">
        <f>LinhrsIn!J132/SurveyHrsIn!J132</f>
        <v>0.96277777777777784</v>
      </c>
      <c r="K132" s="28">
        <f>LinhrsIn!K132/SurveyHrsIn!K132</f>
        <v>0.99475806451612903</v>
      </c>
      <c r="L132" s="28">
        <f>LinhrsIn!L132/SurveyHrsIn!L132</f>
        <v>0.97056451612903227</v>
      </c>
      <c r="M132" s="28">
        <f>LinhrsIn!M132/SurveyHrsIn!M132</f>
        <v>0.96416666666666673</v>
      </c>
      <c r="N132" s="28">
        <f>LinhrsIn!N132/SurveyHrsIn!N132</f>
        <v>0.97177419354838712</v>
      </c>
      <c r="O132" s="28">
        <f>LinhrsIn!O132/SurveyHrsIn!O132</f>
        <v>0.99763888888888885</v>
      </c>
      <c r="P132" s="28">
        <f>LinhrsIn!P132/SurveyHrsIn!P132</f>
        <v>0.76397849462365586</v>
      </c>
      <c r="Q132" s="28">
        <f>LinhrsIn!Q132/SurveyHrsIn!Q132</f>
        <v>0.9389784946236559</v>
      </c>
      <c r="R132" s="28">
        <f>LinhrsIn!R132/SurveyHrsIn!R132</f>
        <v>0.99583333333333335</v>
      </c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>
        <f t="shared" si="7"/>
        <v>0.95308865560499323</v>
      </c>
      <c r="AD132" s="28">
        <f t="shared" si="8"/>
        <v>0.96740591397849462</v>
      </c>
      <c r="AE132" s="28">
        <f t="shared" si="9"/>
        <v>0.96732326041280448</v>
      </c>
      <c r="AF132" s="28">
        <f t="shared" si="10"/>
        <v>0.95740442054958186</v>
      </c>
      <c r="AG132" s="28">
        <f t="shared" si="11"/>
        <v>0.97649641577060942</v>
      </c>
      <c r="AH132" s="28">
        <f t="shared" si="12"/>
        <v>0.91113052568697717</v>
      </c>
      <c r="AI132" s="28">
        <f t="shared" si="13"/>
        <v>0.96740591397849462</v>
      </c>
    </row>
    <row r="133" spans="1:35" x14ac:dyDescent="0.25">
      <c r="A133" s="86" t="s">
        <v>8</v>
      </c>
      <c r="B133" s="86">
        <v>1</v>
      </c>
      <c r="C133" s="86">
        <v>123</v>
      </c>
      <c r="D133" s="28">
        <f>LinhrsIn!D133/SurveyHrsIn!D133</f>
        <v>0.99489247311827966</v>
      </c>
      <c r="E133" s="28">
        <f>LinhrsIn!E133/SurveyHrsIn!E133</f>
        <v>0.99932795698924726</v>
      </c>
      <c r="F133" s="28">
        <f>LinhrsIn!F133/SurveyHrsIn!F133</f>
        <v>0.99784482758620685</v>
      </c>
      <c r="G133" s="28">
        <f>LinhrsIn!G133/SurveyHrsIn!G133</f>
        <v>0.93790322580645158</v>
      </c>
      <c r="H133" s="28">
        <f>LinhrsIn!H133/SurveyHrsIn!H133</f>
        <v>0.97486111111111107</v>
      </c>
      <c r="I133" s="28">
        <f>LinhrsIn!I133/SurveyHrsIn!I133</f>
        <v>0.99690860215053767</v>
      </c>
      <c r="J133" s="28">
        <f>LinhrsIn!J133/SurveyHrsIn!J133</f>
        <v>0.97402777777777771</v>
      </c>
      <c r="K133" s="28">
        <f>LinhrsIn!K133/SurveyHrsIn!K133</f>
        <v>0.99435483870967734</v>
      </c>
      <c r="L133" s="28">
        <f>LinhrsIn!L133/SurveyHrsIn!L133</f>
        <v>0.98655913978494625</v>
      </c>
      <c r="M133" s="28">
        <f>LinhrsIn!M133/SurveyHrsIn!M133</f>
        <v>0.9966666666666667</v>
      </c>
      <c r="N133" s="28">
        <f>LinhrsIn!N133/SurveyHrsIn!N133</f>
        <v>0.99287634408602155</v>
      </c>
      <c r="O133" s="28">
        <f>LinhrsIn!O133/SurveyHrsIn!O133</f>
        <v>0.99777777777777776</v>
      </c>
      <c r="P133" s="28">
        <f>LinhrsIn!P133/SurveyHrsIn!P133</f>
        <v>0.61612903225806448</v>
      </c>
      <c r="Q133" s="28">
        <f>LinhrsIn!Q133/SurveyHrsIn!Q133</f>
        <v>0.99946236559139789</v>
      </c>
      <c r="R133" s="28">
        <f>LinhrsIn!R133/SurveyHrsIn!R133</f>
        <v>0.99568452380952388</v>
      </c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>
        <f t="shared" si="7"/>
        <v>0.95543644172537368</v>
      </c>
      <c r="AD133" s="28">
        <f t="shared" si="8"/>
        <v>0.99757344470046094</v>
      </c>
      <c r="AE133" s="28">
        <f t="shared" si="9"/>
        <v>0.97835867012730182</v>
      </c>
      <c r="AF133" s="28">
        <f t="shared" si="10"/>
        <v>0.98193249701314222</v>
      </c>
      <c r="AG133" s="28">
        <f t="shared" si="11"/>
        <v>0.99252688172043013</v>
      </c>
      <c r="AH133" s="28">
        <f t="shared" si="12"/>
        <v>0.8689277180406213</v>
      </c>
      <c r="AI133" s="28">
        <f t="shared" si="13"/>
        <v>0.99757344470046094</v>
      </c>
    </row>
    <row r="134" spans="1:35" x14ac:dyDescent="0.25">
      <c r="A134" s="86" t="s">
        <v>8</v>
      </c>
      <c r="B134" s="86">
        <v>1</v>
      </c>
      <c r="C134" s="86">
        <v>124</v>
      </c>
      <c r="D134" s="28">
        <f>LinhrsIn!D134/SurveyHrsIn!D134</f>
        <v>0.9955645161290323</v>
      </c>
      <c r="E134" s="28">
        <f>LinhrsIn!E134/SurveyHrsIn!E134</f>
        <v>0.99704301075268809</v>
      </c>
      <c r="F134" s="28">
        <f>LinhrsIn!F134/SurveyHrsIn!F134</f>
        <v>0.99971264367816082</v>
      </c>
      <c r="G134" s="28">
        <f>LinhrsIn!G134/SurveyHrsIn!G134</f>
        <v>0.94354838709677424</v>
      </c>
      <c r="H134" s="28">
        <f>LinhrsIn!H134/SurveyHrsIn!H134</f>
        <v>0.95430555555555563</v>
      </c>
      <c r="I134" s="28">
        <f>LinhrsIn!I134/SurveyHrsIn!I134</f>
        <v>0.98521505376344087</v>
      </c>
      <c r="J134" s="28">
        <f>LinhrsIn!J134/SurveyHrsIn!J134</f>
        <v>0.99750000000000005</v>
      </c>
      <c r="K134" s="28">
        <f>LinhrsIn!K134/SurveyHrsIn!K134</f>
        <v>0.99650537634408598</v>
      </c>
      <c r="L134" s="28">
        <f>LinhrsIn!L134/SurveyHrsIn!L134</f>
        <v>0.49569892473118282</v>
      </c>
      <c r="M134" s="28">
        <f>LinhrsIn!M134/SurveyHrsIn!M134</f>
        <v>0.99833333333333329</v>
      </c>
      <c r="N134" s="28">
        <f>LinhrsIn!N134/SurveyHrsIn!N134</f>
        <v>0.99341397849462365</v>
      </c>
      <c r="O134" s="28">
        <f>LinhrsIn!O134/SurveyHrsIn!O134</f>
        <v>0.99041666666666672</v>
      </c>
      <c r="P134" s="28">
        <f>LinhrsIn!P134/SurveyHrsIn!P134</f>
        <v>0.9990591397849462</v>
      </c>
      <c r="Q134" s="28">
        <f>LinhrsIn!Q134/SurveyHrsIn!Q134</f>
        <v>0.99838709677419346</v>
      </c>
      <c r="R134" s="28">
        <f>LinhrsIn!R134/SurveyHrsIn!R134</f>
        <v>0.99687499999999996</v>
      </c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>
        <f t="shared" si="7"/>
        <v>0.94589600585012157</v>
      </c>
      <c r="AD134" s="28">
        <f t="shared" si="8"/>
        <v>0.99763104838709671</v>
      </c>
      <c r="AE134" s="28">
        <f t="shared" si="9"/>
        <v>0.98010134717587449</v>
      </c>
      <c r="AF134" s="28">
        <f t="shared" si="10"/>
        <v>0.97900686977299889</v>
      </c>
      <c r="AG134" s="28">
        <f t="shared" si="11"/>
        <v>0.830179211469534</v>
      </c>
      <c r="AH134" s="28">
        <f t="shared" si="12"/>
        <v>0.9942965949820789</v>
      </c>
      <c r="AI134" s="28">
        <f t="shared" si="13"/>
        <v>0.99763104838709671</v>
      </c>
    </row>
    <row r="135" spans="1:35" x14ac:dyDescent="0.25">
      <c r="A135" s="86" t="s">
        <v>8</v>
      </c>
      <c r="B135" s="86">
        <v>1</v>
      </c>
      <c r="C135" s="86">
        <v>125</v>
      </c>
      <c r="D135" s="28">
        <f>LinhrsIn!D135/SurveyHrsIn!D135</f>
        <v>0.96801075268817205</v>
      </c>
      <c r="E135" s="28">
        <f>LinhrsIn!E135/SurveyHrsIn!E135</f>
        <v>0.9838709677419355</v>
      </c>
      <c r="F135" s="28">
        <f>LinhrsIn!F135/SurveyHrsIn!F135</f>
        <v>0.95143678160919543</v>
      </c>
      <c r="G135" s="28">
        <f>LinhrsIn!G135/SurveyHrsIn!G135</f>
        <v>0.93951612903225812</v>
      </c>
      <c r="H135" s="28">
        <f>LinhrsIn!H135/SurveyHrsIn!H135</f>
        <v>0.93916666666666671</v>
      </c>
      <c r="I135" s="28">
        <f>LinhrsIn!I135/SurveyHrsIn!I135</f>
        <v>0.99811827956989252</v>
      </c>
      <c r="J135" s="28">
        <f>LinhrsIn!J135/SurveyHrsIn!J135</f>
        <v>0.995</v>
      </c>
      <c r="K135" s="28">
        <f>LinhrsIn!K135/SurveyHrsIn!K135</f>
        <v>0.99946236559139789</v>
      </c>
      <c r="L135" s="28">
        <f>LinhrsIn!L135/SurveyHrsIn!L135</f>
        <v>0.98938172043010753</v>
      </c>
      <c r="M135" s="28">
        <f>LinhrsIn!M135/SurveyHrsIn!M135</f>
        <v>0.99847222222222221</v>
      </c>
      <c r="N135" s="28">
        <f>LinhrsIn!N135/SurveyHrsIn!N135</f>
        <v>0.99502688172043008</v>
      </c>
      <c r="O135" s="28">
        <f>LinhrsIn!O135/SurveyHrsIn!O135</f>
        <v>1</v>
      </c>
      <c r="P135" s="28">
        <f>LinhrsIn!P135/SurveyHrsIn!P135</f>
        <v>0.99704301075268809</v>
      </c>
      <c r="Q135" s="28">
        <f>LinhrsIn!Q135/SurveyHrsIn!Q135</f>
        <v>0.99932795698924726</v>
      </c>
      <c r="R135" s="28">
        <f>LinhrsIn!R135/SurveyHrsIn!R135</f>
        <v>0.99687499999999996</v>
      </c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>
        <f t="shared" si="7"/>
        <v>0.9822079187780659</v>
      </c>
      <c r="AD135" s="28">
        <f t="shared" si="8"/>
        <v>0.99810147849462361</v>
      </c>
      <c r="AE135" s="28">
        <f t="shared" si="9"/>
        <v>0.95827462612779624</v>
      </c>
      <c r="AF135" s="28">
        <f t="shared" si="10"/>
        <v>0.97742831541218644</v>
      </c>
      <c r="AG135" s="28">
        <f t="shared" si="11"/>
        <v>0.99577210274790906</v>
      </c>
      <c r="AH135" s="28">
        <f t="shared" si="12"/>
        <v>0.99735663082437276</v>
      </c>
      <c r="AI135" s="28">
        <f t="shared" si="13"/>
        <v>0.99810147849462361</v>
      </c>
    </row>
    <row r="136" spans="1:35" x14ac:dyDescent="0.25">
      <c r="A136" s="86" t="s">
        <v>8</v>
      </c>
      <c r="B136" s="86">
        <v>1</v>
      </c>
      <c r="C136" s="86">
        <v>126</v>
      </c>
      <c r="D136" s="28">
        <f>LinhrsIn!D136/SurveyHrsIn!D136</f>
        <v>0.99569892473118271</v>
      </c>
      <c r="E136" s="28">
        <f>LinhrsIn!E136/SurveyHrsIn!E136</f>
        <v>0.99946236559139789</v>
      </c>
      <c r="F136" s="28">
        <f>LinhrsIn!F136/SurveyHrsIn!F136</f>
        <v>0.99813218390804603</v>
      </c>
      <c r="G136" s="28">
        <f>LinhrsIn!G136/SurveyHrsIn!G136</f>
        <v>0.94166666666666665</v>
      </c>
      <c r="H136" s="28">
        <f>LinhrsIn!H136/SurveyHrsIn!H136</f>
        <v>0.97444444444444445</v>
      </c>
      <c r="I136" s="28">
        <f>LinhrsIn!I136/SurveyHrsIn!I136</f>
        <v>0.98091397849462358</v>
      </c>
      <c r="J136" s="28">
        <f>LinhrsIn!J136/SurveyHrsIn!J136</f>
        <v>0.94874999999999998</v>
      </c>
      <c r="K136" s="28">
        <f>LinhrsIn!K136/SurveyHrsIn!K136</f>
        <v>0.98763440860215046</v>
      </c>
      <c r="L136" s="28">
        <f>LinhrsIn!L136/SurveyHrsIn!L136</f>
        <v>0.98938172043010753</v>
      </c>
      <c r="M136" s="28">
        <f>LinhrsIn!M136/SurveyHrsIn!M136</f>
        <v>0.99916666666666665</v>
      </c>
      <c r="N136" s="28">
        <f>LinhrsIn!N136/SurveyHrsIn!N136</f>
        <v>0.99166666666666659</v>
      </c>
      <c r="O136" s="28">
        <f>LinhrsIn!O136/SurveyHrsIn!O136</f>
        <v>0.99972222222222218</v>
      </c>
      <c r="P136" s="28">
        <f>LinhrsIn!P136/SurveyHrsIn!P136</f>
        <v>0.99986559139784947</v>
      </c>
      <c r="Q136" s="28">
        <f>LinhrsIn!Q136/SurveyHrsIn!Q136</f>
        <v>0.7768817204301075</v>
      </c>
      <c r="R136" s="28">
        <f>LinhrsIn!R136/SurveyHrsIn!R136</f>
        <v>0.63749999999999996</v>
      </c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>
        <f t="shared" si="7"/>
        <v>0.98423390959090362</v>
      </c>
      <c r="AD136" s="28">
        <f t="shared" si="8"/>
        <v>0.70719086021505373</v>
      </c>
      <c r="AE136" s="28">
        <f t="shared" si="9"/>
        <v>0.97975373872203697</v>
      </c>
      <c r="AF136" s="28">
        <f t="shared" si="10"/>
        <v>0.96803614097968937</v>
      </c>
      <c r="AG136" s="28">
        <f t="shared" si="11"/>
        <v>0.99206093189964151</v>
      </c>
      <c r="AH136" s="28">
        <f t="shared" si="12"/>
        <v>0.99708482676224619</v>
      </c>
      <c r="AI136" s="28">
        <f t="shared" si="13"/>
        <v>0.70719086021505373</v>
      </c>
    </row>
    <row r="137" spans="1:35" x14ac:dyDescent="0.25">
      <c r="A137" s="86" t="s">
        <v>8</v>
      </c>
      <c r="B137" s="86">
        <v>1</v>
      </c>
      <c r="C137" s="86">
        <v>127</v>
      </c>
      <c r="D137" s="28">
        <f>LinhrsIn!D137/SurveyHrsIn!D137</f>
        <v>0.9877688172043011</v>
      </c>
      <c r="E137" s="28">
        <f>LinhrsIn!E137/SurveyHrsIn!E137</f>
        <v>0.99381720430107523</v>
      </c>
      <c r="F137" s="28">
        <f>LinhrsIn!F137/SurveyHrsIn!F137</f>
        <v>0.99913793103448267</v>
      </c>
      <c r="G137" s="28">
        <f>LinhrsIn!G137/SurveyHrsIn!G137</f>
        <v>0.94502688172043015</v>
      </c>
      <c r="H137" s="28">
        <f>LinhrsIn!H137/SurveyHrsIn!H137</f>
        <v>0.95944444444444443</v>
      </c>
      <c r="I137" s="28">
        <f>LinhrsIn!I137/SurveyHrsIn!I137</f>
        <v>0.989247311827957</v>
      </c>
      <c r="J137" s="28">
        <f>LinhrsIn!J137/SurveyHrsIn!J137</f>
        <v>0.99236111111111114</v>
      </c>
      <c r="K137" s="28">
        <f>LinhrsIn!K137/SurveyHrsIn!K137</f>
        <v>0.99569892473118271</v>
      </c>
      <c r="L137" s="28">
        <f>LinhrsIn!L137/SurveyHrsIn!L137</f>
        <v>0.989247311827957</v>
      </c>
      <c r="M137" s="28">
        <f>LinhrsIn!M137/SurveyHrsIn!M137</f>
        <v>0.99888888888888894</v>
      </c>
      <c r="N137" s="28">
        <f>LinhrsIn!N137/SurveyHrsIn!N137</f>
        <v>0.99475806451612903</v>
      </c>
      <c r="O137" s="28">
        <f>LinhrsIn!O137/SurveyHrsIn!O137</f>
        <v>0.99750000000000005</v>
      </c>
      <c r="P137" s="28">
        <f>LinhrsIn!P137/SurveyHrsIn!P137</f>
        <v>0.9897849462365591</v>
      </c>
      <c r="Q137" s="28">
        <f>LinhrsIn!Q137/SurveyHrsIn!Q137</f>
        <v>0.99771505376344083</v>
      </c>
      <c r="R137" s="28">
        <f>LinhrsIn!R137/SurveyHrsIn!R137</f>
        <v>0.99613095238095239</v>
      </c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>
        <f t="shared" si="7"/>
        <v>0.98707608505335154</v>
      </c>
      <c r="AD137" s="28">
        <f t="shared" si="8"/>
        <v>0.99692300307219661</v>
      </c>
      <c r="AE137" s="28">
        <f t="shared" si="9"/>
        <v>0.97932733901866265</v>
      </c>
      <c r="AF137" s="28">
        <f t="shared" si="10"/>
        <v>0.98035095579450415</v>
      </c>
      <c r="AG137" s="28">
        <f t="shared" si="11"/>
        <v>0.99461170848267633</v>
      </c>
      <c r="AH137" s="28">
        <f t="shared" si="12"/>
        <v>0.99401433691756269</v>
      </c>
      <c r="AI137" s="28">
        <f t="shared" si="13"/>
        <v>0.99692300307219661</v>
      </c>
    </row>
    <row r="138" spans="1:35" x14ac:dyDescent="0.25">
      <c r="A138" s="86" t="s">
        <v>8</v>
      </c>
      <c r="B138" s="86">
        <v>1</v>
      </c>
      <c r="C138" s="86">
        <v>128</v>
      </c>
      <c r="D138" s="28">
        <f>LinhrsIn!D138/SurveyHrsIn!D138</f>
        <v>0.99771505376344083</v>
      </c>
      <c r="E138" s="28">
        <f>LinhrsIn!E138/SurveyHrsIn!E138</f>
        <v>0.99287634408602155</v>
      </c>
      <c r="F138" s="28">
        <f>LinhrsIn!F138/SurveyHrsIn!F138</f>
        <v>0.99841954022988499</v>
      </c>
      <c r="G138" s="28">
        <f>LinhrsIn!G138/SurveyHrsIn!G138</f>
        <v>0.94489247311827962</v>
      </c>
      <c r="H138" s="28">
        <f>LinhrsIn!H138/SurveyHrsIn!H138</f>
        <v>0.97458333333333336</v>
      </c>
      <c r="I138" s="28">
        <f>LinhrsIn!I138/SurveyHrsIn!I138</f>
        <v>0.98091397849462358</v>
      </c>
      <c r="J138" s="28">
        <f>LinhrsIn!J138/SurveyHrsIn!J138</f>
        <v>0.99694444444444441</v>
      </c>
      <c r="K138" s="28">
        <f>LinhrsIn!K138/SurveyHrsIn!K138</f>
        <v>0.99946236559139789</v>
      </c>
      <c r="L138" s="28">
        <f>LinhrsIn!L138/SurveyHrsIn!L138</f>
        <v>0.99166666666666659</v>
      </c>
      <c r="M138" s="28">
        <f>LinhrsIn!M138/SurveyHrsIn!M138</f>
        <v>0.99791666666666667</v>
      </c>
      <c r="N138" s="28">
        <f>LinhrsIn!N138/SurveyHrsIn!N138</f>
        <v>0.99516129032258061</v>
      </c>
      <c r="O138" s="28">
        <f>LinhrsIn!O138/SurveyHrsIn!O138</f>
        <v>0.99944444444444447</v>
      </c>
      <c r="P138" s="28">
        <f>LinhrsIn!P138/SurveyHrsIn!P138</f>
        <v>0.99677419354838714</v>
      </c>
      <c r="Q138" s="28">
        <f>LinhrsIn!Q138/SurveyHrsIn!Q138</f>
        <v>0.98010752688172054</v>
      </c>
      <c r="R138" s="28">
        <f>LinhrsIn!R138/SurveyHrsIn!R138</f>
        <v>0.99270833333333341</v>
      </c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>
        <f t="shared" si="7"/>
        <v>0.9890879784122274</v>
      </c>
      <c r="AD138" s="28">
        <f t="shared" si="8"/>
        <v>0.98640793010752703</v>
      </c>
      <c r="AE138" s="28">
        <f t="shared" si="9"/>
        <v>0.97872945247806209</v>
      </c>
      <c r="AF138" s="28">
        <f t="shared" si="10"/>
        <v>0.98414725209080045</v>
      </c>
      <c r="AG138" s="28">
        <f t="shared" si="11"/>
        <v>0.99634856630824375</v>
      </c>
      <c r="AH138" s="28">
        <f t="shared" si="12"/>
        <v>0.99712664277180407</v>
      </c>
      <c r="AI138" s="28">
        <f t="shared" si="13"/>
        <v>0.98640793010752703</v>
      </c>
    </row>
    <row r="139" spans="1:35" x14ac:dyDescent="0.25">
      <c r="A139" s="86" t="s">
        <v>8</v>
      </c>
      <c r="B139" s="86">
        <v>1</v>
      </c>
      <c r="C139" s="86">
        <v>129</v>
      </c>
      <c r="D139" s="28">
        <f>LinhrsIn!D139/SurveyHrsIn!D139</f>
        <v>0.99233870967741933</v>
      </c>
      <c r="E139" s="28">
        <f>LinhrsIn!E139/SurveyHrsIn!E139</f>
        <v>0.99879032258064515</v>
      </c>
      <c r="F139" s="28">
        <f>LinhrsIn!F139/SurveyHrsIn!F139</f>
        <v>0.99985632183908046</v>
      </c>
      <c r="G139" s="28">
        <f>LinhrsIn!G139/SurveyHrsIn!G139</f>
        <v>0.95551075268817198</v>
      </c>
      <c r="H139" s="28">
        <f>LinhrsIn!H139/SurveyHrsIn!H139</f>
        <v>0.97138888888888886</v>
      </c>
      <c r="I139" s="28">
        <f>LinhrsIn!I139/SurveyHrsIn!I139</f>
        <v>0.98400537634408602</v>
      </c>
      <c r="J139" s="28">
        <f>LinhrsIn!J139/SurveyHrsIn!J139</f>
        <v>0.99708333333333332</v>
      </c>
      <c r="K139" s="28">
        <f>LinhrsIn!K139/SurveyHrsIn!K139</f>
        <v>0.99825268817204305</v>
      </c>
      <c r="L139" s="28">
        <f>LinhrsIn!L139/SurveyHrsIn!L139</f>
        <v>0.98938172043010753</v>
      </c>
      <c r="M139" s="28">
        <f>LinhrsIn!M139/SurveyHrsIn!M139</f>
        <v>0.99875000000000003</v>
      </c>
      <c r="N139" s="28">
        <f>LinhrsIn!N139/SurveyHrsIn!N139</f>
        <v>0.99516129032258061</v>
      </c>
      <c r="O139" s="28">
        <f>LinhrsIn!O139/SurveyHrsIn!O139</f>
        <v>0.99861111111111112</v>
      </c>
      <c r="P139" s="28">
        <f>LinhrsIn!P139/SurveyHrsIn!P139</f>
        <v>0.82190860215053763</v>
      </c>
      <c r="Q139" s="28">
        <f>LinhrsIn!Q139/SurveyHrsIn!Q139</f>
        <v>0.99986559139784947</v>
      </c>
      <c r="R139" s="28">
        <f>LinhrsIn!R139/SurveyHrsIn!R139</f>
        <v>0.99851190476190477</v>
      </c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>
        <f t="shared" si="7"/>
        <v>0.97572503398838217</v>
      </c>
      <c r="AD139" s="28">
        <f t="shared" si="8"/>
        <v>0.99918874807987712</v>
      </c>
      <c r="AE139" s="28">
        <f t="shared" si="9"/>
        <v>0.9847191323692992</v>
      </c>
      <c r="AF139" s="28">
        <f t="shared" si="10"/>
        <v>0.98415919952210273</v>
      </c>
      <c r="AG139" s="28">
        <f t="shared" si="11"/>
        <v>0.99546146953405013</v>
      </c>
      <c r="AH139" s="28">
        <f t="shared" si="12"/>
        <v>0.93856033452807652</v>
      </c>
      <c r="AI139" s="28">
        <f t="shared" si="13"/>
        <v>0.99918874807987712</v>
      </c>
    </row>
    <row r="140" spans="1:35" x14ac:dyDescent="0.25">
      <c r="A140" s="86" t="s">
        <v>8</v>
      </c>
      <c r="B140" s="86">
        <v>1</v>
      </c>
      <c r="C140" s="86">
        <v>130</v>
      </c>
      <c r="D140" s="28">
        <f>LinhrsIn!D140/SurveyHrsIn!D140</f>
        <v>0.99771505376344083</v>
      </c>
      <c r="E140" s="28">
        <f>LinhrsIn!E140/SurveyHrsIn!E140</f>
        <v>0.99435483870967734</v>
      </c>
      <c r="F140" s="28">
        <f>LinhrsIn!F140/SurveyHrsIn!F140</f>
        <v>0.96508620689655178</v>
      </c>
      <c r="G140" s="28">
        <f>LinhrsIn!G140/SurveyHrsIn!G140</f>
        <v>0.88749999999999996</v>
      </c>
      <c r="H140" s="28">
        <f>LinhrsIn!H140/SurveyHrsIn!H140</f>
        <v>0.36624999999999996</v>
      </c>
      <c r="I140" s="28">
        <f>LinhrsIn!I140/SurveyHrsIn!I140</f>
        <v>0.91303763440860208</v>
      </c>
      <c r="J140" s="28">
        <f>LinhrsIn!J140/SurveyHrsIn!J140</f>
        <v>0.92555555555555558</v>
      </c>
      <c r="K140" s="28">
        <f>LinhrsIn!K140/SurveyHrsIn!K140</f>
        <v>0.97352150537634408</v>
      </c>
      <c r="L140" s="28">
        <f>LinhrsIn!L140/SurveyHrsIn!L140</f>
        <v>0.98938172043010753</v>
      </c>
      <c r="M140" s="28">
        <f>LinhrsIn!M140/SurveyHrsIn!M140</f>
        <v>0.99180555555555561</v>
      </c>
      <c r="N140" s="28">
        <f>LinhrsIn!N140/SurveyHrsIn!N140</f>
        <v>0.9877688172043011</v>
      </c>
      <c r="O140" s="28">
        <f>LinhrsIn!O140/SurveyHrsIn!O140</f>
        <v>0.99847222222222221</v>
      </c>
      <c r="P140" s="28">
        <f>LinhrsIn!P140/SurveyHrsIn!P140</f>
        <v>0.99946236559139789</v>
      </c>
      <c r="Q140" s="28">
        <f>LinhrsIn!Q140/SurveyHrsIn!Q140</f>
        <v>0.99663978494623651</v>
      </c>
      <c r="R140" s="28">
        <f>LinhrsIn!R140/SurveyHrsIn!R140</f>
        <v>0.99866071428571435</v>
      </c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>
        <f t="shared" ref="AC140:AC203" si="14">AVERAGE(E140:P140)</f>
        <v>0.91601636849585966</v>
      </c>
      <c r="AD140" s="28">
        <f t="shared" ref="AD140:AD203" si="15">AVERAGE(Q140:AB140)</f>
        <v>0.99765024961597537</v>
      </c>
      <c r="AE140" s="28">
        <f t="shared" ref="AE140:AE203" si="16">AVERAGE(E140:G140)</f>
        <v>0.94898034853540969</v>
      </c>
      <c r="AF140" s="28">
        <f t="shared" ref="AF140:AF203" si="17">AVERAGE(H140:J140)</f>
        <v>0.73494772998805258</v>
      </c>
      <c r="AG140" s="28">
        <f t="shared" ref="AG140:AG203" si="18">AVERAGE(K140:M140)</f>
        <v>0.98490292712066907</v>
      </c>
      <c r="AH140" s="28">
        <f t="shared" ref="AH140:AH203" si="19">AVERAGE(N140:P140)</f>
        <v>0.99523446833930718</v>
      </c>
      <c r="AI140" s="28">
        <f t="shared" ref="AI140:AI203" si="20">AVERAGE(Q140:S140)</f>
        <v>0.99765024961597537</v>
      </c>
    </row>
    <row r="141" spans="1:35" x14ac:dyDescent="0.25">
      <c r="A141" s="86" t="s">
        <v>8</v>
      </c>
      <c r="B141" s="86">
        <v>1</v>
      </c>
      <c r="C141" s="86">
        <v>131</v>
      </c>
      <c r="D141" s="28">
        <f>LinhrsIn!D141/SurveyHrsIn!D141</f>
        <v>0.97741935483870979</v>
      </c>
      <c r="E141" s="28">
        <f>LinhrsIn!E141/SurveyHrsIn!E141</f>
        <v>0.99986559139784947</v>
      </c>
      <c r="F141" s="28">
        <f>LinhrsIn!F141/SurveyHrsIn!F141</f>
        <v>0.99985632183908046</v>
      </c>
      <c r="G141" s="28">
        <f>LinhrsIn!G141/SurveyHrsIn!G141</f>
        <v>0.95537634408602146</v>
      </c>
      <c r="H141" s="28">
        <f>LinhrsIn!H141/SurveyHrsIn!H141</f>
        <v>0.96111111111111114</v>
      </c>
      <c r="I141" s="28">
        <f>LinhrsIn!I141/SurveyHrsIn!I141</f>
        <v>0.54919354838709677</v>
      </c>
      <c r="J141" s="28">
        <f>LinhrsIn!J141/SurveyHrsIn!J141</f>
        <v>0.87097222222222226</v>
      </c>
      <c r="K141" s="28">
        <f>LinhrsIn!K141/SurveyHrsIn!K141</f>
        <v>0.99247311827956985</v>
      </c>
      <c r="L141" s="28">
        <f>LinhrsIn!L141/SurveyHrsIn!L141</f>
        <v>0.99206989247311828</v>
      </c>
      <c r="M141" s="28">
        <f>LinhrsIn!M141/SurveyHrsIn!M141</f>
        <v>0.99847222222222221</v>
      </c>
      <c r="N141" s="28">
        <f>LinhrsIn!N141/SurveyHrsIn!N141</f>
        <v>0.99516129032258061</v>
      </c>
      <c r="O141" s="28">
        <f>LinhrsIn!O141/SurveyHrsIn!O141</f>
        <v>0.99736111111111114</v>
      </c>
      <c r="P141" s="28">
        <f>LinhrsIn!P141/SurveyHrsIn!P141</f>
        <v>1</v>
      </c>
      <c r="Q141" s="28">
        <f>LinhrsIn!Q141/SurveyHrsIn!Q141</f>
        <v>0.99865591397849462</v>
      </c>
      <c r="R141" s="28">
        <f>LinhrsIn!R141/SurveyHrsIn!R141</f>
        <v>0.99880952380952392</v>
      </c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>
        <f t="shared" si="14"/>
        <v>0.94265939778766528</v>
      </c>
      <c r="AD141" s="28">
        <f t="shared" si="15"/>
        <v>0.99873271889400927</v>
      </c>
      <c r="AE141" s="28">
        <f t="shared" si="16"/>
        <v>0.98503275244098376</v>
      </c>
      <c r="AF141" s="28">
        <f t="shared" si="17"/>
        <v>0.79375896057347672</v>
      </c>
      <c r="AG141" s="28">
        <f t="shared" si="18"/>
        <v>0.99433841099163678</v>
      </c>
      <c r="AH141" s="28">
        <f t="shared" si="19"/>
        <v>0.99750746714456395</v>
      </c>
      <c r="AI141" s="28">
        <f t="shared" si="20"/>
        <v>0.99873271889400927</v>
      </c>
    </row>
    <row r="142" spans="1:35" x14ac:dyDescent="0.25">
      <c r="A142" s="86" t="s">
        <v>8</v>
      </c>
      <c r="B142" s="86">
        <v>1</v>
      </c>
      <c r="C142" s="86">
        <v>132</v>
      </c>
      <c r="D142" s="28">
        <f>LinhrsIn!D142/SurveyHrsIn!D142</f>
        <v>0.99784946236559136</v>
      </c>
      <c r="E142" s="28">
        <f>LinhrsIn!E142/SurveyHrsIn!E142</f>
        <v>0.99959677419354842</v>
      </c>
      <c r="F142" s="28">
        <f>LinhrsIn!F142/SurveyHrsIn!F142</f>
        <v>0.9979885057471265</v>
      </c>
      <c r="G142" s="28">
        <f>LinhrsIn!G142/SurveyHrsIn!G142</f>
        <v>0.94408602150537635</v>
      </c>
      <c r="H142" s="28">
        <f>LinhrsIn!H142/SurveyHrsIn!H142</f>
        <v>0.96444444444444444</v>
      </c>
      <c r="I142" s="28">
        <f>LinhrsIn!I142/SurveyHrsIn!I142</f>
        <v>0.96330645161290329</v>
      </c>
      <c r="J142" s="28">
        <f>LinhrsIn!J142/SurveyHrsIn!J142</f>
        <v>0.99763888888888885</v>
      </c>
      <c r="K142" s="28">
        <f>LinhrsIn!K142/SurveyHrsIn!K142</f>
        <v>0.9907258064516129</v>
      </c>
      <c r="L142" s="28">
        <f>LinhrsIn!L142/SurveyHrsIn!L142</f>
        <v>0.97446236559139787</v>
      </c>
      <c r="M142" s="28">
        <f>LinhrsIn!M142/SurveyHrsIn!M142</f>
        <v>0.99833333333333329</v>
      </c>
      <c r="N142" s="28">
        <f>LinhrsIn!N142/SurveyHrsIn!N142</f>
        <v>0.99354838709677429</v>
      </c>
      <c r="O142" s="28">
        <f>LinhrsIn!O142/SurveyHrsIn!O142</f>
        <v>0.99902777777777774</v>
      </c>
      <c r="P142" s="28">
        <f>LinhrsIn!P142/SurveyHrsIn!P142</f>
        <v>0.99919354838709673</v>
      </c>
      <c r="Q142" s="28">
        <f>LinhrsIn!Q142/SurveyHrsIn!Q142</f>
        <v>0.99932795698924726</v>
      </c>
      <c r="R142" s="28">
        <f>LinhrsIn!R142/SurveyHrsIn!R142</f>
        <v>0.99866071428571435</v>
      </c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>
        <f t="shared" si="14"/>
        <v>0.98519602541919016</v>
      </c>
      <c r="AD142" s="28">
        <f t="shared" si="15"/>
        <v>0.99899433563748086</v>
      </c>
      <c r="AE142" s="28">
        <f t="shared" si="16"/>
        <v>0.98055710048201716</v>
      </c>
      <c r="AF142" s="28">
        <f t="shared" si="17"/>
        <v>0.97512992831541212</v>
      </c>
      <c r="AG142" s="28">
        <f t="shared" si="18"/>
        <v>0.9878405017921148</v>
      </c>
      <c r="AH142" s="28">
        <f t="shared" si="19"/>
        <v>0.99725657108721621</v>
      </c>
      <c r="AI142" s="28">
        <f t="shared" si="20"/>
        <v>0.99899433563748086</v>
      </c>
    </row>
    <row r="143" spans="1:35" x14ac:dyDescent="0.25">
      <c r="A143" s="86" t="s">
        <v>8</v>
      </c>
      <c r="B143" s="86">
        <v>1</v>
      </c>
      <c r="C143" s="86">
        <v>133</v>
      </c>
      <c r="D143" s="28">
        <f>LinhrsIn!D143/SurveyHrsIn!D143</f>
        <v>0.99637096774193545</v>
      </c>
      <c r="E143" s="28">
        <f>LinhrsIn!E143/SurveyHrsIn!E143</f>
        <v>0.99354838709677429</v>
      </c>
      <c r="F143" s="28">
        <f>LinhrsIn!F143/SurveyHrsIn!F143</f>
        <v>0.99770114942528731</v>
      </c>
      <c r="G143" s="28">
        <f>LinhrsIn!G143/SurveyHrsIn!G143</f>
        <v>0.95</v>
      </c>
      <c r="H143" s="28">
        <f>LinhrsIn!H143/SurveyHrsIn!H143</f>
        <v>0.94541666666666668</v>
      </c>
      <c r="I143" s="28">
        <f>LinhrsIn!I143/SurveyHrsIn!I143</f>
        <v>0.85698924731182802</v>
      </c>
      <c r="J143" s="28">
        <f>LinhrsIn!J143/SurveyHrsIn!J143</f>
        <v>0.56083333333333329</v>
      </c>
      <c r="K143" s="28">
        <f>LinhrsIn!K143/SurveyHrsIn!K143</f>
        <v>0.99475806451612903</v>
      </c>
      <c r="L143" s="28">
        <f>LinhrsIn!L143/SurveyHrsIn!L143</f>
        <v>0.96868279569892479</v>
      </c>
      <c r="M143" s="28">
        <f>LinhrsIn!M143/SurveyHrsIn!M143</f>
        <v>0.99763888888888885</v>
      </c>
      <c r="N143" s="28">
        <f>LinhrsIn!N143/SurveyHrsIn!N143</f>
        <v>0.99220430107526891</v>
      </c>
      <c r="O143" s="28">
        <f>LinhrsIn!O143/SurveyHrsIn!O143</f>
        <v>0.99888888888888894</v>
      </c>
      <c r="P143" s="28">
        <f>LinhrsIn!P143/SurveyHrsIn!P143</f>
        <v>0.82016129032258067</v>
      </c>
      <c r="Q143" s="28">
        <f>LinhrsIn!Q143/SurveyHrsIn!Q143</f>
        <v>0.99475806451612903</v>
      </c>
      <c r="R143" s="28">
        <f>LinhrsIn!R143/SurveyHrsIn!R143</f>
        <v>0.99523809523809514</v>
      </c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>
        <f t="shared" si="14"/>
        <v>0.92306858443538087</v>
      </c>
      <c r="AD143" s="28">
        <f t="shared" si="15"/>
        <v>0.99499807987711208</v>
      </c>
      <c r="AE143" s="28">
        <f t="shared" si="16"/>
        <v>0.98041651217402048</v>
      </c>
      <c r="AF143" s="28">
        <f t="shared" si="17"/>
        <v>0.78774641577060933</v>
      </c>
      <c r="AG143" s="28">
        <f t="shared" si="18"/>
        <v>0.98702658303464752</v>
      </c>
      <c r="AH143" s="28">
        <f t="shared" si="19"/>
        <v>0.93708482676224625</v>
      </c>
      <c r="AI143" s="28">
        <f t="shared" si="20"/>
        <v>0.99499807987711208</v>
      </c>
    </row>
    <row r="144" spans="1:35" x14ac:dyDescent="0.25">
      <c r="A144" s="86" t="s">
        <v>8</v>
      </c>
      <c r="B144" s="86">
        <v>1</v>
      </c>
      <c r="C144" s="86">
        <v>134</v>
      </c>
      <c r="D144" s="28">
        <f>LinhrsIn!D144/SurveyHrsIn!D144</f>
        <v>0.99650537634408598</v>
      </c>
      <c r="E144" s="28">
        <f>LinhrsIn!E144/SurveyHrsIn!E144</f>
        <v>0.99408602150537639</v>
      </c>
      <c r="F144" s="28">
        <f>LinhrsIn!F144/SurveyHrsIn!F144</f>
        <v>0.99583333333333335</v>
      </c>
      <c r="G144" s="28">
        <f>LinhrsIn!G144/SurveyHrsIn!G144</f>
        <v>0.95201612903225796</v>
      </c>
      <c r="H144" s="28">
        <f>LinhrsIn!H144/SurveyHrsIn!H144</f>
        <v>0.96527777777777779</v>
      </c>
      <c r="I144" s="28">
        <f>LinhrsIn!I144/SurveyHrsIn!I144</f>
        <v>0.96706989247311825</v>
      </c>
      <c r="J144" s="28">
        <f>LinhrsIn!J144/SurveyHrsIn!J144</f>
        <v>0.96444444444444444</v>
      </c>
      <c r="K144" s="28">
        <f>LinhrsIn!K144/SurveyHrsIn!K144</f>
        <v>0.9931451612903226</v>
      </c>
      <c r="L144" s="28">
        <f>LinhrsIn!L144/SurveyHrsIn!L144</f>
        <v>0.97298387096774186</v>
      </c>
      <c r="M144" s="28">
        <f>LinhrsIn!M144/SurveyHrsIn!M144</f>
        <v>0.96402777777777782</v>
      </c>
      <c r="N144" s="28">
        <f>LinhrsIn!N144/SurveyHrsIn!N144</f>
        <v>0.98212365591397854</v>
      </c>
      <c r="O144" s="28">
        <f>LinhrsIn!O144/SurveyHrsIn!O144</f>
        <v>0.99958333333333338</v>
      </c>
      <c r="P144" s="28">
        <f>LinhrsIn!P144/SurveyHrsIn!P144</f>
        <v>0.99663978494623651</v>
      </c>
      <c r="Q144" s="28">
        <f>LinhrsIn!Q144/SurveyHrsIn!Q144</f>
        <v>0.9907258064516129</v>
      </c>
      <c r="R144" s="28">
        <f>LinhrsIn!R144/SurveyHrsIn!R144</f>
        <v>0.99598214285714282</v>
      </c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>
        <f t="shared" si="14"/>
        <v>0.97893593189964145</v>
      </c>
      <c r="AD144" s="28">
        <f t="shared" si="15"/>
        <v>0.9933539746543778</v>
      </c>
      <c r="AE144" s="28">
        <f t="shared" si="16"/>
        <v>0.98064516129032253</v>
      </c>
      <c r="AF144" s="28">
        <f t="shared" si="17"/>
        <v>0.9655973715651136</v>
      </c>
      <c r="AG144" s="28">
        <f t="shared" si="18"/>
        <v>0.97671893667861409</v>
      </c>
      <c r="AH144" s="28">
        <f t="shared" si="19"/>
        <v>0.99278225806451614</v>
      </c>
      <c r="AI144" s="28">
        <f t="shared" si="20"/>
        <v>0.9933539746543778</v>
      </c>
    </row>
    <row r="145" spans="1:35" x14ac:dyDescent="0.25">
      <c r="A145" s="86" t="s">
        <v>8</v>
      </c>
      <c r="B145" s="86">
        <v>1</v>
      </c>
      <c r="C145" s="86">
        <v>135</v>
      </c>
      <c r="D145" s="28">
        <f>LinhrsIn!D145/SurveyHrsIn!D145</f>
        <v>0.96276881720430096</v>
      </c>
      <c r="E145" s="28">
        <f>LinhrsIn!E145/SurveyHrsIn!E145</f>
        <v>0.99744623655913978</v>
      </c>
      <c r="F145" s="28">
        <f>LinhrsIn!F145/SurveyHrsIn!F145</f>
        <v>0.99885057471264371</v>
      </c>
      <c r="G145" s="28">
        <f>LinhrsIn!G145/SurveyHrsIn!G145</f>
        <v>0.91908602150537633</v>
      </c>
      <c r="H145" s="28">
        <f>LinhrsIn!H145/SurveyHrsIn!H145</f>
        <v>0.97097222222222224</v>
      </c>
      <c r="I145" s="28">
        <f>LinhrsIn!I145/SurveyHrsIn!I145</f>
        <v>0.98064516129032264</v>
      </c>
      <c r="J145" s="28">
        <f>LinhrsIn!J145/SurveyHrsIn!J145</f>
        <v>0.9804166666666666</v>
      </c>
      <c r="K145" s="28">
        <f>LinhrsIn!K145/SurveyHrsIn!K145</f>
        <v>0.9897849462365591</v>
      </c>
      <c r="L145" s="28">
        <f>LinhrsIn!L145/SurveyHrsIn!L145</f>
        <v>0.98319892473118276</v>
      </c>
      <c r="M145" s="28">
        <f>LinhrsIn!M145/SurveyHrsIn!M145</f>
        <v>0.98361111111111121</v>
      </c>
      <c r="N145" s="28">
        <f>LinhrsIn!N145/SurveyHrsIn!N145</f>
        <v>0.99018817204301079</v>
      </c>
      <c r="O145" s="28">
        <f>LinhrsIn!O145/SurveyHrsIn!O145</f>
        <v>1</v>
      </c>
      <c r="P145" s="28">
        <f>LinhrsIn!P145/SurveyHrsIn!P145</f>
        <v>0.99422043010752692</v>
      </c>
      <c r="Q145" s="28">
        <f>LinhrsIn!Q145/SurveyHrsIn!Q145</f>
        <v>0.99650537634408598</v>
      </c>
      <c r="R145" s="28">
        <f>LinhrsIn!R145/SurveyHrsIn!R145</f>
        <v>0.9241071428571429</v>
      </c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>
        <f t="shared" si="14"/>
        <v>0.98236837226548024</v>
      </c>
      <c r="AD145" s="28">
        <f t="shared" si="15"/>
        <v>0.96030625960061444</v>
      </c>
      <c r="AE145" s="28">
        <f t="shared" si="16"/>
        <v>0.97179427759238657</v>
      </c>
      <c r="AF145" s="28">
        <f t="shared" si="17"/>
        <v>0.97734468339307057</v>
      </c>
      <c r="AG145" s="28">
        <f t="shared" si="18"/>
        <v>0.98553166069295095</v>
      </c>
      <c r="AH145" s="28">
        <f t="shared" si="19"/>
        <v>0.99480286738351253</v>
      </c>
      <c r="AI145" s="28">
        <f t="shared" si="20"/>
        <v>0.96030625960061444</v>
      </c>
    </row>
    <row r="146" spans="1:35" x14ac:dyDescent="0.25">
      <c r="A146" s="86" t="s">
        <v>8</v>
      </c>
      <c r="B146" s="86">
        <v>1</v>
      </c>
      <c r="C146" s="86">
        <v>136</v>
      </c>
      <c r="D146" s="28">
        <f>LinhrsIn!D146/SurveyHrsIn!D146</f>
        <v>0.99784946236559136</v>
      </c>
      <c r="E146" s="28">
        <f>LinhrsIn!E146/SurveyHrsIn!E146</f>
        <v>0.99865591397849462</v>
      </c>
      <c r="F146" s="28">
        <f>LinhrsIn!F146/SurveyHrsIn!F146</f>
        <v>0.99985632183908046</v>
      </c>
      <c r="G146" s="28">
        <f>LinhrsIn!G146/SurveyHrsIn!G146</f>
        <v>0.95551075268817198</v>
      </c>
      <c r="H146" s="28">
        <f>LinhrsIn!H146/SurveyHrsIn!H146</f>
        <v>0.97472222222222216</v>
      </c>
      <c r="I146" s="28">
        <f>LinhrsIn!I146/SurveyHrsIn!I146</f>
        <v>0.99959677419354842</v>
      </c>
      <c r="J146" s="28">
        <f>LinhrsIn!J146/SurveyHrsIn!J146</f>
        <v>0.99944444444444447</v>
      </c>
      <c r="K146" s="28">
        <f>LinhrsIn!K146/SurveyHrsIn!K146</f>
        <v>0.99838709677419346</v>
      </c>
      <c r="L146" s="28">
        <f>LinhrsIn!L146/SurveyHrsIn!L146</f>
        <v>0.99220430107526891</v>
      </c>
      <c r="M146" s="28">
        <f>LinhrsIn!M146/SurveyHrsIn!M146</f>
        <v>0.99944444444444447</v>
      </c>
      <c r="N146" s="28">
        <f>LinhrsIn!N146/SurveyHrsIn!N146</f>
        <v>0.99502688172043008</v>
      </c>
      <c r="O146" s="28">
        <f>LinhrsIn!O146/SurveyHrsIn!O146</f>
        <v>1</v>
      </c>
      <c r="P146" s="28">
        <f>LinhrsIn!P146/SurveyHrsIn!P146</f>
        <v>1</v>
      </c>
      <c r="Q146" s="28">
        <f>LinhrsIn!Q146/SurveyHrsIn!Q146</f>
        <v>0.99946236559139789</v>
      </c>
      <c r="R146" s="28">
        <f>LinhrsIn!R146/SurveyHrsIn!R146</f>
        <v>0.97738095238095235</v>
      </c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>
        <f t="shared" si="14"/>
        <v>0.99273742944835819</v>
      </c>
      <c r="AD146" s="28">
        <f t="shared" si="15"/>
        <v>0.98842165898617518</v>
      </c>
      <c r="AE146" s="28">
        <f t="shared" si="16"/>
        <v>0.98467432950191569</v>
      </c>
      <c r="AF146" s="28">
        <f t="shared" si="17"/>
        <v>0.99125448028673835</v>
      </c>
      <c r="AG146" s="28">
        <f t="shared" si="18"/>
        <v>0.99667861409796898</v>
      </c>
      <c r="AH146" s="28">
        <f t="shared" si="19"/>
        <v>0.99834229390681006</v>
      </c>
      <c r="AI146" s="28">
        <f t="shared" si="20"/>
        <v>0.98842165898617518</v>
      </c>
    </row>
    <row r="147" spans="1:35" x14ac:dyDescent="0.25">
      <c r="A147" s="86" t="s">
        <v>8</v>
      </c>
      <c r="B147" s="86">
        <v>1</v>
      </c>
      <c r="C147" s="86">
        <v>137</v>
      </c>
      <c r="D147" s="28">
        <f>LinhrsIn!D147/SurveyHrsIn!D147</f>
        <v>0.99784946236559136</v>
      </c>
      <c r="E147" s="28">
        <f>LinhrsIn!E147/SurveyHrsIn!E147</f>
        <v>0.98373655913978486</v>
      </c>
      <c r="F147" s="28">
        <f>LinhrsIn!F147/SurveyHrsIn!F147</f>
        <v>0.99956896551724139</v>
      </c>
      <c r="G147" s="28">
        <f>LinhrsIn!G147/SurveyHrsIn!G147</f>
        <v>0.95510752688172051</v>
      </c>
      <c r="H147" s="28">
        <f>LinhrsIn!H147/SurveyHrsIn!H147</f>
        <v>0.97430555555555554</v>
      </c>
      <c r="I147" s="28">
        <f>LinhrsIn!I147/SurveyHrsIn!I147</f>
        <v>0.99932795698924726</v>
      </c>
      <c r="J147" s="28">
        <f>LinhrsIn!J147/SurveyHrsIn!J147</f>
        <v>0.99916666666666665</v>
      </c>
      <c r="K147" s="28">
        <f>LinhrsIn!K147/SurveyHrsIn!K147</f>
        <v>0.99475806451612903</v>
      </c>
      <c r="L147" s="28">
        <f>LinhrsIn!L147/SurveyHrsIn!L147</f>
        <v>0.96706989247311825</v>
      </c>
      <c r="M147" s="28">
        <f>LinhrsIn!M147/SurveyHrsIn!M147</f>
        <v>0.99875000000000003</v>
      </c>
      <c r="N147" s="28">
        <f>LinhrsIn!N147/SurveyHrsIn!N147</f>
        <v>0.98817204301075279</v>
      </c>
      <c r="O147" s="28">
        <f>LinhrsIn!O147/SurveyHrsIn!O147</f>
        <v>0.99944444444444447</v>
      </c>
      <c r="P147" s="28">
        <f>LinhrsIn!P147/SurveyHrsIn!P147</f>
        <v>0.99986559139784947</v>
      </c>
      <c r="Q147" s="28">
        <f>LinhrsIn!Q147/SurveyHrsIn!Q147</f>
        <v>0.99919354838709673</v>
      </c>
      <c r="R147" s="28">
        <f>LinhrsIn!R147/SurveyHrsIn!R147</f>
        <v>0.99866071428571435</v>
      </c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>
        <f t="shared" si="14"/>
        <v>0.98827277221604248</v>
      </c>
      <c r="AD147" s="28">
        <f t="shared" si="15"/>
        <v>0.99892713133640554</v>
      </c>
      <c r="AE147" s="28">
        <f t="shared" si="16"/>
        <v>0.97947101717958229</v>
      </c>
      <c r="AF147" s="28">
        <f t="shared" si="17"/>
        <v>0.99093339307048989</v>
      </c>
      <c r="AG147" s="28">
        <f t="shared" si="18"/>
        <v>0.98685931899641588</v>
      </c>
      <c r="AH147" s="28">
        <f t="shared" si="19"/>
        <v>0.99582735961768221</v>
      </c>
      <c r="AI147" s="28">
        <f t="shared" si="20"/>
        <v>0.99892713133640554</v>
      </c>
    </row>
    <row r="148" spans="1:35" x14ac:dyDescent="0.25">
      <c r="A148" s="86" t="s">
        <v>8</v>
      </c>
      <c r="B148" s="86">
        <v>1</v>
      </c>
      <c r="C148" s="86">
        <v>138</v>
      </c>
      <c r="D148" s="28">
        <f>LinhrsIn!D148/SurveyHrsIn!D148</f>
        <v>0.99784946236559136</v>
      </c>
      <c r="E148" s="28">
        <f>LinhrsIn!E148/SurveyHrsIn!E148</f>
        <v>0.99529569892473113</v>
      </c>
      <c r="F148" s="28">
        <f>LinhrsIn!F148/SurveyHrsIn!F148</f>
        <v>0.99784482758620685</v>
      </c>
      <c r="G148" s="28">
        <f>LinhrsIn!G148/SurveyHrsIn!G148</f>
        <v>0.94341397849462361</v>
      </c>
      <c r="H148" s="28">
        <f>LinhrsIn!H148/SurveyHrsIn!H148</f>
        <v>0.97444444444444445</v>
      </c>
      <c r="I148" s="28">
        <f>LinhrsIn!I148/SurveyHrsIn!I148</f>
        <v>0.99166666666666659</v>
      </c>
      <c r="J148" s="28">
        <f>LinhrsIn!J148/SurveyHrsIn!J148</f>
        <v>0.98972222222222228</v>
      </c>
      <c r="K148" s="28">
        <f>LinhrsIn!K148/SurveyHrsIn!K148</f>
        <v>0.99758064516129041</v>
      </c>
      <c r="L148" s="28">
        <f>LinhrsIn!L148/SurveyHrsIn!L148</f>
        <v>0.98857526881720426</v>
      </c>
      <c r="M148" s="28">
        <f>LinhrsIn!M148/SurveyHrsIn!M148</f>
        <v>0.99763888888888885</v>
      </c>
      <c r="N148" s="28">
        <f>LinhrsIn!N148/SurveyHrsIn!N148</f>
        <v>0.99502688172043008</v>
      </c>
      <c r="O148" s="28">
        <f>LinhrsIn!O148/SurveyHrsIn!O148</f>
        <v>0.99972222222222218</v>
      </c>
      <c r="P148" s="28">
        <f>LinhrsIn!P148/SurveyHrsIn!P148</f>
        <v>0.99986559139784947</v>
      </c>
      <c r="Q148" s="28">
        <f>LinhrsIn!Q148/SurveyHrsIn!Q148</f>
        <v>0.99825268817204305</v>
      </c>
      <c r="R148" s="28">
        <f>LinhrsIn!R148/SurveyHrsIn!R148</f>
        <v>0.99791666666666667</v>
      </c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>
        <f t="shared" si="14"/>
        <v>0.98923311137889824</v>
      </c>
      <c r="AD148" s="28">
        <f t="shared" si="15"/>
        <v>0.9980846774193548</v>
      </c>
      <c r="AE148" s="28">
        <f t="shared" si="16"/>
        <v>0.97885150166852053</v>
      </c>
      <c r="AF148" s="28">
        <f t="shared" si="17"/>
        <v>0.98527777777777781</v>
      </c>
      <c r="AG148" s="28">
        <f t="shared" si="18"/>
        <v>0.99459826762246129</v>
      </c>
      <c r="AH148" s="28">
        <f t="shared" si="19"/>
        <v>0.99820489844683402</v>
      </c>
      <c r="AI148" s="28">
        <f t="shared" si="20"/>
        <v>0.9980846774193548</v>
      </c>
    </row>
    <row r="149" spans="1:35" x14ac:dyDescent="0.25">
      <c r="A149" s="86" t="s">
        <v>8</v>
      </c>
      <c r="B149" s="86">
        <v>1</v>
      </c>
      <c r="C149" s="86">
        <v>139</v>
      </c>
      <c r="D149" s="28">
        <f>LinhrsIn!D149/SurveyHrsIn!D149</f>
        <v>0.9961021505376344</v>
      </c>
      <c r="E149" s="28">
        <f>LinhrsIn!E149/SurveyHrsIn!E149</f>
        <v>0.99771505376344083</v>
      </c>
      <c r="F149" s="28">
        <f>LinhrsIn!F149/SurveyHrsIn!F149</f>
        <v>0.96149425287356327</v>
      </c>
      <c r="G149" s="28">
        <f>LinhrsIn!G149/SurveyHrsIn!G149</f>
        <v>0.94233870967741939</v>
      </c>
      <c r="H149" s="28">
        <f>LinhrsIn!H149/SurveyHrsIn!H149</f>
        <v>0.97361111111111109</v>
      </c>
      <c r="I149" s="28">
        <f>LinhrsIn!I149/SurveyHrsIn!I149</f>
        <v>0.99784946236559136</v>
      </c>
      <c r="J149" s="28">
        <f>LinhrsIn!J149/SurveyHrsIn!J149</f>
        <v>0.99750000000000005</v>
      </c>
      <c r="K149" s="28">
        <f>LinhrsIn!K149/SurveyHrsIn!K149</f>
        <v>0.9853494623655914</v>
      </c>
      <c r="L149" s="28">
        <f>LinhrsIn!L149/SurveyHrsIn!L149</f>
        <v>0.9853494623655914</v>
      </c>
      <c r="M149" s="28">
        <f>LinhrsIn!M149/SurveyHrsIn!M149</f>
        <v>0.99750000000000005</v>
      </c>
      <c r="N149" s="28">
        <f>LinhrsIn!N149/SurveyHrsIn!N149</f>
        <v>0.99354838709677429</v>
      </c>
      <c r="O149" s="28">
        <f>LinhrsIn!O149/SurveyHrsIn!O149</f>
        <v>0.99930555555555556</v>
      </c>
      <c r="P149" s="28">
        <f>LinhrsIn!P149/SurveyHrsIn!P149</f>
        <v>0.99973118279569884</v>
      </c>
      <c r="Q149" s="28">
        <f>LinhrsIn!Q149/SurveyHrsIn!Q149</f>
        <v>0.99892473118279579</v>
      </c>
      <c r="R149" s="28">
        <f>LinhrsIn!R149/SurveyHrsIn!R149</f>
        <v>1.105952380952381</v>
      </c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>
        <f t="shared" si="14"/>
        <v>0.98594105333086146</v>
      </c>
      <c r="AD149" s="28">
        <f t="shared" si="15"/>
        <v>1.0524385560675884</v>
      </c>
      <c r="AE149" s="28">
        <f t="shared" si="16"/>
        <v>0.96718267210480791</v>
      </c>
      <c r="AF149" s="28">
        <f t="shared" si="17"/>
        <v>0.9896535244922342</v>
      </c>
      <c r="AG149" s="28">
        <f t="shared" si="18"/>
        <v>0.98939964157706095</v>
      </c>
      <c r="AH149" s="28">
        <f t="shared" si="19"/>
        <v>0.99752837514934278</v>
      </c>
      <c r="AI149" s="28">
        <f t="shared" si="20"/>
        <v>1.0524385560675884</v>
      </c>
    </row>
    <row r="150" spans="1:35" x14ac:dyDescent="0.25">
      <c r="A150" s="86" t="s">
        <v>8</v>
      </c>
      <c r="B150" s="86">
        <v>1</v>
      </c>
      <c r="C150" s="86">
        <v>140</v>
      </c>
      <c r="D150" s="28">
        <f>LinhrsIn!D150/SurveyHrsIn!D150</f>
        <v>0.99771505376344083</v>
      </c>
      <c r="E150" s="28">
        <f>LinhrsIn!E150/SurveyHrsIn!E150</f>
        <v>0.99798387096774188</v>
      </c>
      <c r="F150" s="28">
        <f>LinhrsIn!F150/SurveyHrsIn!F150</f>
        <v>0.99942528735632186</v>
      </c>
      <c r="G150" s="28">
        <f>LinhrsIn!G150/SurveyHrsIn!G150</f>
        <v>0.95026881720430112</v>
      </c>
      <c r="H150" s="28">
        <f>LinhrsIn!H150/SurveyHrsIn!H150</f>
        <v>0.97361111111111109</v>
      </c>
      <c r="I150" s="28">
        <f>LinhrsIn!I150/SurveyHrsIn!I150</f>
        <v>0.99771505376344083</v>
      </c>
      <c r="J150" s="28">
        <f>LinhrsIn!J150/SurveyHrsIn!J150</f>
        <v>0.98416666666666675</v>
      </c>
      <c r="K150" s="28">
        <f>LinhrsIn!K150/SurveyHrsIn!K150</f>
        <v>0.98481182795698929</v>
      </c>
      <c r="L150" s="28">
        <f>LinhrsIn!L150/SurveyHrsIn!L150</f>
        <v>0.95174731182795702</v>
      </c>
      <c r="M150" s="28">
        <f>LinhrsIn!M150/SurveyHrsIn!M150</f>
        <v>0.99805555555555558</v>
      </c>
      <c r="N150" s="28">
        <f>LinhrsIn!N150/SurveyHrsIn!N150</f>
        <v>0.98521505376344087</v>
      </c>
      <c r="O150" s="28">
        <f>LinhrsIn!O150/SurveyHrsIn!O150</f>
        <v>0.99986111111111109</v>
      </c>
      <c r="P150" s="28">
        <f>LinhrsIn!P150/SurveyHrsIn!P150</f>
        <v>1</v>
      </c>
      <c r="Q150" s="28">
        <f>LinhrsIn!Q150/SurveyHrsIn!Q150</f>
        <v>0.99946236559139789</v>
      </c>
      <c r="R150" s="28">
        <f>LinhrsIn!R150/SurveyHrsIn!R150</f>
        <v>0.97589285714285712</v>
      </c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>
        <f t="shared" si="14"/>
        <v>0.98523847227371963</v>
      </c>
      <c r="AD150" s="28">
        <f t="shared" si="15"/>
        <v>0.98767761136712751</v>
      </c>
      <c r="AE150" s="28">
        <f t="shared" si="16"/>
        <v>0.98255932517612166</v>
      </c>
      <c r="AF150" s="28">
        <f t="shared" si="17"/>
        <v>0.98516427718040622</v>
      </c>
      <c r="AG150" s="28">
        <f t="shared" si="18"/>
        <v>0.978204898446834</v>
      </c>
      <c r="AH150" s="28">
        <f t="shared" si="19"/>
        <v>0.99502538829151732</v>
      </c>
      <c r="AI150" s="28">
        <f t="shared" si="20"/>
        <v>0.98767761136712751</v>
      </c>
    </row>
    <row r="151" spans="1:35" x14ac:dyDescent="0.25">
      <c r="A151" s="86" t="s">
        <v>8</v>
      </c>
      <c r="B151" s="86">
        <v>1</v>
      </c>
      <c r="C151" s="86">
        <v>141</v>
      </c>
      <c r="D151" s="28">
        <f>LinhrsIn!D151/SurveyHrsIn!D151</f>
        <v>0.9955645161290323</v>
      </c>
      <c r="E151" s="28">
        <f>LinhrsIn!E151/SurveyHrsIn!E151</f>
        <v>0.9985215053763441</v>
      </c>
      <c r="F151" s="28">
        <f>LinhrsIn!F151/SurveyHrsIn!F151</f>
        <v>1</v>
      </c>
      <c r="G151" s="28">
        <f>LinhrsIn!G151/SurveyHrsIn!G151</f>
        <v>1</v>
      </c>
      <c r="H151" s="28">
        <f>LinhrsIn!H151/SurveyHrsIn!H151</f>
        <v>0.36583333333333329</v>
      </c>
      <c r="I151" s="28">
        <f>LinhrsIn!I151/SurveyHrsIn!I151</f>
        <v>0.99798387096774188</v>
      </c>
      <c r="J151" s="28">
        <f>LinhrsIn!J151/SurveyHrsIn!J151</f>
        <v>0.99319444444444449</v>
      </c>
      <c r="K151" s="28">
        <f>LinhrsIn!K151/SurveyHrsIn!K151</f>
        <v>0.99919354838709673</v>
      </c>
      <c r="L151" s="28">
        <f>LinhrsIn!L151/SurveyHrsIn!L151</f>
        <v>0.96586021505376352</v>
      </c>
      <c r="M151" s="28">
        <f>LinhrsIn!M151/SurveyHrsIn!M151</f>
        <v>0.99861111111111112</v>
      </c>
      <c r="N151" s="28">
        <f>LinhrsIn!N151/SurveyHrsIn!N151</f>
        <v>0.99516129032258061</v>
      </c>
      <c r="O151" s="28">
        <f>LinhrsIn!O151/SurveyHrsIn!O151</f>
        <v>1</v>
      </c>
      <c r="P151" s="28">
        <f>LinhrsIn!P151/SurveyHrsIn!P151</f>
        <v>1</v>
      </c>
      <c r="Q151" s="28">
        <f>LinhrsIn!Q151/SurveyHrsIn!Q151</f>
        <v>0.99946236559139789</v>
      </c>
      <c r="R151" s="28">
        <f>LinhrsIn!R151/SurveyHrsIn!R151</f>
        <v>0.99717261904761911</v>
      </c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>
        <f t="shared" si="14"/>
        <v>0.9428632765830347</v>
      </c>
      <c r="AD151" s="28">
        <f t="shared" si="15"/>
        <v>0.9983174923195085</v>
      </c>
      <c r="AE151" s="28">
        <f t="shared" si="16"/>
        <v>0.9995071684587814</v>
      </c>
      <c r="AF151" s="28">
        <f t="shared" si="17"/>
        <v>0.78567054958183979</v>
      </c>
      <c r="AG151" s="28">
        <f t="shared" si="18"/>
        <v>0.98788829151732382</v>
      </c>
      <c r="AH151" s="28">
        <f t="shared" si="19"/>
        <v>0.99838709677419357</v>
      </c>
      <c r="AI151" s="28">
        <f t="shared" si="20"/>
        <v>0.9983174923195085</v>
      </c>
    </row>
    <row r="152" spans="1:35" x14ac:dyDescent="0.25">
      <c r="A152" s="86" t="s">
        <v>8</v>
      </c>
      <c r="B152" s="86">
        <v>1</v>
      </c>
      <c r="C152" s="86">
        <v>142</v>
      </c>
      <c r="D152" s="28">
        <f>LinhrsIn!D152/SurveyHrsIn!D152</f>
        <v>0.99784946236559136</v>
      </c>
      <c r="E152" s="28">
        <f>LinhrsIn!E152/SurveyHrsIn!E152</f>
        <v>0.959005376344086</v>
      </c>
      <c r="F152" s="28">
        <f>LinhrsIn!F152/SurveyHrsIn!F152</f>
        <v>0.98994252873563215</v>
      </c>
      <c r="G152" s="28">
        <f>LinhrsIn!G152/SurveyHrsIn!G152</f>
        <v>0.95282258064516123</v>
      </c>
      <c r="H152" s="28">
        <f>LinhrsIn!H152/SurveyHrsIn!H152</f>
        <v>0.96763888888888894</v>
      </c>
      <c r="I152" s="28">
        <f>LinhrsIn!I152/SurveyHrsIn!I152</f>
        <v>0.9985215053763441</v>
      </c>
      <c r="J152" s="28">
        <f>LinhrsIn!J152/SurveyHrsIn!J152</f>
        <v>0.99777777777777776</v>
      </c>
      <c r="K152" s="28">
        <f>LinhrsIn!K152/SurveyHrsIn!K152</f>
        <v>0.99516129032258061</v>
      </c>
      <c r="L152" s="28">
        <f>LinhrsIn!L152/SurveyHrsIn!L152</f>
        <v>0.97970430107526874</v>
      </c>
      <c r="M152" s="28">
        <f>LinhrsIn!M152/SurveyHrsIn!M152</f>
        <v>0.9770833333333333</v>
      </c>
      <c r="N152" s="28">
        <f>LinhrsIn!N152/SurveyHrsIn!N152</f>
        <v>0.99354838709677429</v>
      </c>
      <c r="O152" s="28">
        <f>LinhrsIn!O152/SurveyHrsIn!O152</f>
        <v>0.99972222222222218</v>
      </c>
      <c r="P152" s="28">
        <f>LinhrsIn!P152/SurveyHrsIn!P152</f>
        <v>1</v>
      </c>
      <c r="Q152" s="28">
        <f>LinhrsIn!Q152/SurveyHrsIn!Q152</f>
        <v>0.99919354838709673</v>
      </c>
      <c r="R152" s="28">
        <f>LinhrsIn!R152/SurveyHrsIn!R152</f>
        <v>0.99389880952380949</v>
      </c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>
        <f t="shared" si="14"/>
        <v>0.98424401598483902</v>
      </c>
      <c r="AD152" s="28">
        <f t="shared" si="15"/>
        <v>0.99654617895545305</v>
      </c>
      <c r="AE152" s="28">
        <f t="shared" si="16"/>
        <v>0.96725682857495976</v>
      </c>
      <c r="AF152" s="28">
        <f t="shared" si="17"/>
        <v>0.9879793906810036</v>
      </c>
      <c r="AG152" s="28">
        <f t="shared" si="18"/>
        <v>0.98398297491039421</v>
      </c>
      <c r="AH152" s="28">
        <f t="shared" si="19"/>
        <v>0.99775686977299882</v>
      </c>
      <c r="AI152" s="28">
        <f t="shared" si="20"/>
        <v>0.99654617895545305</v>
      </c>
    </row>
    <row r="153" spans="1:35" x14ac:dyDescent="0.25">
      <c r="A153" s="86" t="s">
        <v>8</v>
      </c>
      <c r="B153" s="86">
        <v>1</v>
      </c>
      <c r="C153" s="86">
        <v>143</v>
      </c>
      <c r="D153" s="28">
        <f>LinhrsIn!D153/SurveyHrsIn!D153</f>
        <v>0.94892473118279574</v>
      </c>
      <c r="E153" s="28">
        <f>LinhrsIn!E153/SurveyHrsIn!E153</f>
        <v>0.99529569892473113</v>
      </c>
      <c r="F153" s="28">
        <f>LinhrsIn!F153/SurveyHrsIn!F153</f>
        <v>0.99928160919540232</v>
      </c>
      <c r="G153" s="28">
        <f>LinhrsIn!G153/SurveyHrsIn!G153</f>
        <v>0.94569892473118278</v>
      </c>
      <c r="H153" s="28">
        <f>LinhrsIn!H153/SurveyHrsIn!H153</f>
        <v>0.95500000000000007</v>
      </c>
      <c r="I153" s="28">
        <f>LinhrsIn!I153/SurveyHrsIn!I153</f>
        <v>0.99892473118279579</v>
      </c>
      <c r="J153" s="28">
        <f>LinhrsIn!J153/SurveyHrsIn!J153</f>
        <v>0.99986111111111109</v>
      </c>
      <c r="K153" s="28">
        <f>LinhrsIn!K153/SurveyHrsIn!K153</f>
        <v>0.99771505376344083</v>
      </c>
      <c r="L153" s="28">
        <f>LinhrsIn!L153/SurveyHrsIn!L153</f>
        <v>0.99381720430107523</v>
      </c>
      <c r="M153" s="28">
        <f>LinhrsIn!M153/SurveyHrsIn!M153</f>
        <v>0.99958333333333338</v>
      </c>
      <c r="N153" s="28">
        <f>LinhrsIn!N153/SurveyHrsIn!N153</f>
        <v>0.99986559139784947</v>
      </c>
      <c r="O153" s="28">
        <f>LinhrsIn!O153/SurveyHrsIn!O153</f>
        <v>1</v>
      </c>
      <c r="P153" s="28">
        <f>LinhrsIn!P153/SurveyHrsIn!P153</f>
        <v>1</v>
      </c>
      <c r="Q153" s="28">
        <f>LinhrsIn!Q153/SurveyHrsIn!Q153</f>
        <v>0.99959677419354842</v>
      </c>
      <c r="R153" s="28">
        <f>LinhrsIn!R153/SurveyHrsIn!R153</f>
        <v>0.99598214285714282</v>
      </c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>
        <f t="shared" si="14"/>
        <v>0.99042027149507694</v>
      </c>
      <c r="AD153" s="28">
        <f t="shared" si="15"/>
        <v>0.99778945852534562</v>
      </c>
      <c r="AE153" s="28">
        <f t="shared" si="16"/>
        <v>0.98009207761710548</v>
      </c>
      <c r="AF153" s="28">
        <f t="shared" si="17"/>
        <v>0.98459528076463565</v>
      </c>
      <c r="AG153" s="28">
        <f t="shared" si="18"/>
        <v>0.99703853046594981</v>
      </c>
      <c r="AH153" s="28">
        <f t="shared" si="19"/>
        <v>0.99995519713261649</v>
      </c>
      <c r="AI153" s="28">
        <f t="shared" si="20"/>
        <v>0.99778945852534562</v>
      </c>
    </row>
    <row r="154" spans="1:35" x14ac:dyDescent="0.25">
      <c r="A154" s="86" t="s">
        <v>8</v>
      </c>
      <c r="B154" s="86">
        <v>1</v>
      </c>
      <c r="C154" s="86">
        <v>144</v>
      </c>
      <c r="D154" s="28">
        <f>LinhrsIn!D154/SurveyHrsIn!D154</f>
        <v>0.94879032258064511</v>
      </c>
      <c r="E154" s="28">
        <f>LinhrsIn!E154/SurveyHrsIn!E154</f>
        <v>0.99892473118279579</v>
      </c>
      <c r="F154" s="28">
        <f>LinhrsIn!F154/SurveyHrsIn!F154</f>
        <v>1</v>
      </c>
      <c r="G154" s="28">
        <f>LinhrsIn!G154/SurveyHrsIn!G154</f>
        <v>0.94220430107526887</v>
      </c>
      <c r="H154" s="28">
        <f>LinhrsIn!H154/SurveyHrsIn!H154</f>
        <v>0.93736111111111109</v>
      </c>
      <c r="I154" s="28">
        <f>LinhrsIn!I154/SurveyHrsIn!I154</f>
        <v>0.99946236559139789</v>
      </c>
      <c r="J154" s="28">
        <f>LinhrsIn!J154/SurveyHrsIn!J154</f>
        <v>0.99888888888888894</v>
      </c>
      <c r="K154" s="28">
        <f>LinhrsIn!K154/SurveyHrsIn!K154</f>
        <v>0.9844086021505376</v>
      </c>
      <c r="L154" s="28">
        <f>LinhrsIn!L154/SurveyHrsIn!L154</f>
        <v>1.0004032258064515</v>
      </c>
      <c r="M154" s="28">
        <f>LinhrsIn!M154/SurveyHrsIn!M154</f>
        <v>0.99958333333333338</v>
      </c>
      <c r="N154" s="28">
        <f>LinhrsIn!N154/SurveyHrsIn!N154</f>
        <v>0.99986559139784947</v>
      </c>
      <c r="O154" s="28">
        <f>LinhrsIn!O154/SurveyHrsIn!O154</f>
        <v>1</v>
      </c>
      <c r="P154" s="28">
        <f>LinhrsIn!P154/SurveyHrsIn!P154</f>
        <v>0.99986559139784947</v>
      </c>
      <c r="Q154" s="28">
        <f>LinhrsIn!Q154/SurveyHrsIn!Q154</f>
        <v>0.99959677419354842</v>
      </c>
      <c r="R154" s="28">
        <f>LinhrsIn!R154/SurveyHrsIn!R154</f>
        <v>0.99687499999999996</v>
      </c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>
        <f t="shared" si="14"/>
        <v>0.98841397849462365</v>
      </c>
      <c r="AD154" s="28">
        <f t="shared" si="15"/>
        <v>0.99823588709677424</v>
      </c>
      <c r="AE154" s="28">
        <f t="shared" si="16"/>
        <v>0.98037634408602159</v>
      </c>
      <c r="AF154" s="28">
        <f t="shared" si="17"/>
        <v>0.97857078853046586</v>
      </c>
      <c r="AG154" s="28">
        <f t="shared" si="18"/>
        <v>0.99479838709677415</v>
      </c>
      <c r="AH154" s="28">
        <f t="shared" si="19"/>
        <v>0.99991039426523309</v>
      </c>
      <c r="AI154" s="28">
        <f t="shared" si="20"/>
        <v>0.99823588709677424</v>
      </c>
    </row>
    <row r="155" spans="1:35" x14ac:dyDescent="0.25">
      <c r="A155" s="86" t="s">
        <v>8</v>
      </c>
      <c r="B155" s="86">
        <v>1</v>
      </c>
      <c r="C155" s="86">
        <v>145</v>
      </c>
      <c r="D155" s="28">
        <f>LinhrsIn!D155/SurveyHrsIn!D155</f>
        <v>0.87634408602150538</v>
      </c>
      <c r="E155" s="28">
        <f>LinhrsIn!E155/SurveyHrsIn!E155</f>
        <v>0.99986559139784947</v>
      </c>
      <c r="F155" s="28">
        <f>LinhrsIn!F155/SurveyHrsIn!F155</f>
        <v>1</v>
      </c>
      <c r="G155" s="28">
        <f>LinhrsIn!G155/SurveyHrsIn!G155</f>
        <v>0.94206989247311823</v>
      </c>
      <c r="H155" s="28">
        <f>LinhrsIn!H155/SurveyHrsIn!H155</f>
        <v>0.95333333333333325</v>
      </c>
      <c r="I155" s="28">
        <f>LinhrsIn!I155/SurveyHrsIn!I155</f>
        <v>0.99448924731182797</v>
      </c>
      <c r="J155" s="28">
        <f>LinhrsIn!J155/SurveyHrsIn!J155</f>
        <v>0.99888888888888894</v>
      </c>
      <c r="K155" s="28">
        <f>LinhrsIn!K155/SurveyHrsIn!K155</f>
        <v>0.99919354838709673</v>
      </c>
      <c r="L155" s="28">
        <f>LinhrsIn!L155/SurveyHrsIn!L155</f>
        <v>0.99381720430107523</v>
      </c>
      <c r="M155" s="28">
        <f>LinhrsIn!M155/SurveyHrsIn!M155</f>
        <v>0.99597222222222226</v>
      </c>
      <c r="N155" s="28">
        <f>LinhrsIn!N155/SurveyHrsIn!N155</f>
        <v>0.99973118279569884</v>
      </c>
      <c r="O155" s="28">
        <f>LinhrsIn!O155/SurveyHrsIn!O155</f>
        <v>0.99986111111111109</v>
      </c>
      <c r="P155" s="28">
        <f>LinhrsIn!P155/SurveyHrsIn!P155</f>
        <v>0.99986559139784947</v>
      </c>
      <c r="Q155" s="28">
        <f>LinhrsIn!Q155/SurveyHrsIn!Q155</f>
        <v>0.99959677419354842</v>
      </c>
      <c r="R155" s="28">
        <f>LinhrsIn!R155/SurveyHrsIn!R155</f>
        <v>0.99910714285714286</v>
      </c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>
        <f t="shared" si="14"/>
        <v>0.98975731780167264</v>
      </c>
      <c r="AD155" s="28">
        <f t="shared" si="15"/>
        <v>0.99935195852534564</v>
      </c>
      <c r="AE155" s="28">
        <f t="shared" si="16"/>
        <v>0.98064516129032253</v>
      </c>
      <c r="AF155" s="28">
        <f t="shared" si="17"/>
        <v>0.98223715651135013</v>
      </c>
      <c r="AG155" s="28">
        <f t="shared" si="18"/>
        <v>0.9963276583034647</v>
      </c>
      <c r="AH155" s="28">
        <f t="shared" si="19"/>
        <v>0.9998192951015531</v>
      </c>
      <c r="AI155" s="28">
        <f t="shared" si="20"/>
        <v>0.99935195852534564</v>
      </c>
    </row>
    <row r="156" spans="1:35" x14ac:dyDescent="0.25">
      <c r="A156" s="86" t="s">
        <v>8</v>
      </c>
      <c r="B156" s="86">
        <v>1</v>
      </c>
      <c r="C156" s="86">
        <v>146</v>
      </c>
      <c r="D156" s="28">
        <f>LinhrsIn!D156/SurveyHrsIn!D156</f>
        <v>0.94852150537634417</v>
      </c>
      <c r="E156" s="28">
        <f>LinhrsIn!E156/SurveyHrsIn!E156</f>
        <v>0.99986559139784947</v>
      </c>
      <c r="F156" s="28">
        <f>LinhrsIn!F156/SurveyHrsIn!F156</f>
        <v>0.99985632183908046</v>
      </c>
      <c r="G156" s="28">
        <f>LinhrsIn!G156/SurveyHrsIn!G156</f>
        <v>0.94448924731182804</v>
      </c>
      <c r="H156" s="28">
        <f>LinhrsIn!H156/SurveyHrsIn!H156</f>
        <v>0.95500000000000007</v>
      </c>
      <c r="I156" s="28">
        <f>LinhrsIn!I156/SurveyHrsIn!I156</f>
        <v>0.99973118279569884</v>
      </c>
      <c r="J156" s="28">
        <f>LinhrsIn!J156/SurveyHrsIn!J156</f>
        <v>0.99986111111111109</v>
      </c>
      <c r="K156" s="28">
        <f>LinhrsIn!K156/SurveyHrsIn!K156</f>
        <v>0.99919354838709673</v>
      </c>
      <c r="L156" s="28">
        <f>LinhrsIn!L156/SurveyHrsIn!L156</f>
        <v>0.99381720430107523</v>
      </c>
      <c r="M156" s="28">
        <f>LinhrsIn!M156/SurveyHrsIn!M156</f>
        <v>0.99375000000000002</v>
      </c>
      <c r="N156" s="28">
        <f>LinhrsIn!N156/SurveyHrsIn!N156</f>
        <v>0.99354838709677429</v>
      </c>
      <c r="O156" s="28">
        <f>LinhrsIn!O156/SurveyHrsIn!O156</f>
        <v>0.9770833333333333</v>
      </c>
      <c r="P156" s="28">
        <f>LinhrsIn!P156/SurveyHrsIn!P156</f>
        <v>0.97540322580645167</v>
      </c>
      <c r="Q156" s="28">
        <f>LinhrsIn!Q156/SurveyHrsIn!Q156</f>
        <v>0.99959677419354842</v>
      </c>
      <c r="R156" s="28">
        <f>LinhrsIn!R156/SurveyHrsIn!R156</f>
        <v>0.99657738095238102</v>
      </c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>
        <f t="shared" si="14"/>
        <v>0.9859665961150248</v>
      </c>
      <c r="AD156" s="28">
        <f t="shared" si="15"/>
        <v>0.99808707757296466</v>
      </c>
      <c r="AE156" s="28">
        <f t="shared" si="16"/>
        <v>0.98140372018291933</v>
      </c>
      <c r="AF156" s="28">
        <f t="shared" si="17"/>
        <v>0.98486409796893659</v>
      </c>
      <c r="AG156" s="28">
        <f t="shared" si="18"/>
        <v>0.99558691756272399</v>
      </c>
      <c r="AH156" s="28">
        <f t="shared" si="19"/>
        <v>0.98201164874551983</v>
      </c>
      <c r="AI156" s="28">
        <f t="shared" si="20"/>
        <v>0.99808707757296466</v>
      </c>
    </row>
    <row r="157" spans="1:35" x14ac:dyDescent="0.25">
      <c r="A157" s="86" t="s">
        <v>8</v>
      </c>
      <c r="B157" s="86">
        <v>1</v>
      </c>
      <c r="C157" s="86">
        <v>147</v>
      </c>
      <c r="D157" s="28">
        <f>LinhrsIn!D157/SurveyHrsIn!D157</f>
        <v>0.98911290322580647</v>
      </c>
      <c r="E157" s="28">
        <f>LinhrsIn!E157/SurveyHrsIn!E157</f>
        <v>0.99986559139784947</v>
      </c>
      <c r="F157" s="28">
        <f>LinhrsIn!F157/SurveyHrsIn!F157</f>
        <v>0.99813218390804603</v>
      </c>
      <c r="G157" s="28">
        <f>LinhrsIn!G157/SurveyHrsIn!G157</f>
        <v>0.94112903225806455</v>
      </c>
      <c r="H157" s="28">
        <f>LinhrsIn!H157/SurveyHrsIn!H157</f>
        <v>0.95333333333333325</v>
      </c>
      <c r="I157" s="28">
        <f>LinhrsIn!I157/SurveyHrsIn!I157</f>
        <v>0.9990591397849462</v>
      </c>
      <c r="J157" s="28">
        <f>LinhrsIn!J157/SurveyHrsIn!J157</f>
        <v>0.99847222222222221</v>
      </c>
      <c r="K157" s="28">
        <f>LinhrsIn!K157/SurveyHrsIn!K157</f>
        <v>0.99784946236559136</v>
      </c>
      <c r="L157" s="28">
        <f>LinhrsIn!L157/SurveyHrsIn!L157</f>
        <v>0.98870967741935489</v>
      </c>
      <c r="M157" s="28">
        <f>LinhrsIn!M157/SurveyHrsIn!M157</f>
        <v>0.99833333333333329</v>
      </c>
      <c r="N157" s="28">
        <f>LinhrsIn!N157/SurveyHrsIn!N157</f>
        <v>0.99798387096774188</v>
      </c>
      <c r="O157" s="28">
        <f>LinhrsIn!O157/SurveyHrsIn!O157</f>
        <v>0.99986111111111109</v>
      </c>
      <c r="P157" s="28">
        <f>LinhrsIn!P157/SurveyHrsIn!P157</f>
        <v>0.99865591397849462</v>
      </c>
      <c r="Q157" s="28">
        <f>LinhrsIn!Q157/SurveyHrsIn!Q157</f>
        <v>0.99663978494623651</v>
      </c>
      <c r="R157" s="28">
        <f>LinhrsIn!R157/SurveyHrsIn!R157</f>
        <v>0.99494047619047621</v>
      </c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>
        <f t="shared" si="14"/>
        <v>0.98928207267334056</v>
      </c>
      <c r="AD157" s="28">
        <f t="shared" si="15"/>
        <v>0.9957901305683563</v>
      </c>
      <c r="AE157" s="28">
        <f t="shared" si="16"/>
        <v>0.97970893585465335</v>
      </c>
      <c r="AF157" s="28">
        <f t="shared" si="17"/>
        <v>0.98362156511350063</v>
      </c>
      <c r="AG157" s="28">
        <f t="shared" si="18"/>
        <v>0.99496415770609314</v>
      </c>
      <c r="AH157" s="28">
        <f t="shared" si="19"/>
        <v>0.9988336320191159</v>
      </c>
      <c r="AI157" s="28">
        <f t="shared" si="20"/>
        <v>0.9957901305683563</v>
      </c>
    </row>
    <row r="158" spans="1:35" x14ac:dyDescent="0.25">
      <c r="A158" s="86" t="s">
        <v>8</v>
      </c>
      <c r="B158" s="86">
        <v>1</v>
      </c>
      <c r="C158" s="86">
        <v>148</v>
      </c>
      <c r="D158" s="28">
        <f>LinhrsIn!D158/SurveyHrsIn!D158</f>
        <v>0.94852150537634417</v>
      </c>
      <c r="E158" s="28">
        <f>LinhrsIn!E158/SurveyHrsIn!E158</f>
        <v>0.99301075268817196</v>
      </c>
      <c r="F158" s="28">
        <f>LinhrsIn!F158/SurveyHrsIn!F158</f>
        <v>0.99827586206896546</v>
      </c>
      <c r="G158" s="28">
        <f>LinhrsIn!G158/SurveyHrsIn!G158</f>
        <v>0.94516129032258067</v>
      </c>
      <c r="H158" s="28">
        <f>LinhrsIn!H158/SurveyHrsIn!H158</f>
        <v>0.95291666666666675</v>
      </c>
      <c r="I158" s="28">
        <f>LinhrsIn!I158/SurveyHrsIn!I158</f>
        <v>0.99865591397849462</v>
      </c>
      <c r="J158" s="28">
        <f>LinhrsIn!J158/SurveyHrsIn!J158</f>
        <v>0.9752777777777778</v>
      </c>
      <c r="K158" s="28">
        <f>LinhrsIn!K158/SurveyHrsIn!K158</f>
        <v>0.99408602150537639</v>
      </c>
      <c r="L158" s="28">
        <f>LinhrsIn!L158/SurveyHrsIn!L158</f>
        <v>0.98870967741935489</v>
      </c>
      <c r="M158" s="28">
        <f>LinhrsIn!M158/SurveyHrsIn!M158</f>
        <v>0.99833333333333329</v>
      </c>
      <c r="N158" s="28">
        <f>LinhrsIn!N158/SurveyHrsIn!N158</f>
        <v>0.9990591397849462</v>
      </c>
      <c r="O158" s="28">
        <f>LinhrsIn!O158/SurveyHrsIn!O158</f>
        <v>0.99972222222222218</v>
      </c>
      <c r="P158" s="28">
        <f>LinhrsIn!P158/SurveyHrsIn!P158</f>
        <v>0.99986559139784947</v>
      </c>
      <c r="Q158" s="28">
        <f>LinhrsIn!Q158/SurveyHrsIn!Q158</f>
        <v>0.99946236559139789</v>
      </c>
      <c r="R158" s="28">
        <f>LinhrsIn!R158/SurveyHrsIn!R158</f>
        <v>0.99910714285714286</v>
      </c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>
        <f t="shared" si="14"/>
        <v>0.98692285409714486</v>
      </c>
      <c r="AD158" s="28">
        <f t="shared" si="15"/>
        <v>0.99928475422427043</v>
      </c>
      <c r="AE158" s="28">
        <f t="shared" si="16"/>
        <v>0.97881596835990603</v>
      </c>
      <c r="AF158" s="28">
        <f t="shared" si="17"/>
        <v>0.9756167861409798</v>
      </c>
      <c r="AG158" s="28">
        <f t="shared" si="18"/>
        <v>0.9937096774193549</v>
      </c>
      <c r="AH158" s="28">
        <f t="shared" si="19"/>
        <v>0.99954898446833929</v>
      </c>
      <c r="AI158" s="28">
        <f t="shared" si="20"/>
        <v>0.99928475422427043</v>
      </c>
    </row>
    <row r="159" spans="1:35" x14ac:dyDescent="0.25">
      <c r="A159" s="86" t="s">
        <v>8</v>
      </c>
      <c r="B159" s="86">
        <v>1</v>
      </c>
      <c r="C159" s="86">
        <v>149</v>
      </c>
      <c r="D159" s="28">
        <f>LinhrsIn!D159/SurveyHrsIn!D159</f>
        <v>0.99475806451612903</v>
      </c>
      <c r="E159" s="28">
        <f>LinhrsIn!E159/SurveyHrsIn!E159</f>
        <v>0.99946236559139789</v>
      </c>
      <c r="F159" s="28">
        <f>LinhrsIn!F159/SurveyHrsIn!F159</f>
        <v>1</v>
      </c>
      <c r="G159" s="28">
        <f>LinhrsIn!G159/SurveyHrsIn!G159</f>
        <v>0.93561827956989252</v>
      </c>
      <c r="H159" s="28">
        <f>LinhrsIn!H159/SurveyHrsIn!H159</f>
        <v>0.96916666666666662</v>
      </c>
      <c r="I159" s="28">
        <f>LinhrsIn!I159/SurveyHrsIn!I159</f>
        <v>0.99865591397849462</v>
      </c>
      <c r="J159" s="28">
        <f>LinhrsIn!J159/SurveyHrsIn!J159</f>
        <v>0.99861111111111112</v>
      </c>
      <c r="K159" s="28">
        <f>LinhrsIn!K159/SurveyHrsIn!K159</f>
        <v>0.99919354838709673</v>
      </c>
      <c r="L159" s="28">
        <f>LinhrsIn!L159/SurveyHrsIn!L159</f>
        <v>0.99381720430107523</v>
      </c>
      <c r="M159" s="28">
        <f>LinhrsIn!M159/SurveyHrsIn!M159</f>
        <v>0.99972222222222218</v>
      </c>
      <c r="N159" s="28">
        <f>LinhrsIn!N159/SurveyHrsIn!N159</f>
        <v>0.99986559139784947</v>
      </c>
      <c r="O159" s="28">
        <f>LinhrsIn!O159/SurveyHrsIn!O159</f>
        <v>0.97097222222222224</v>
      </c>
      <c r="P159" s="28">
        <f>LinhrsIn!P159/SurveyHrsIn!P159</f>
        <v>0.99973118279569884</v>
      </c>
      <c r="Q159" s="28">
        <f>LinhrsIn!Q159/SurveyHrsIn!Q159</f>
        <v>0.99677419354838714</v>
      </c>
      <c r="R159" s="28">
        <f>LinhrsIn!R159/SurveyHrsIn!R159</f>
        <v>0.99806547619047625</v>
      </c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>
        <f t="shared" si="14"/>
        <v>0.98873469235364408</v>
      </c>
      <c r="AD159" s="28">
        <f t="shared" si="15"/>
        <v>0.99741983486943164</v>
      </c>
      <c r="AE159" s="28">
        <f t="shared" si="16"/>
        <v>0.97836021505376347</v>
      </c>
      <c r="AF159" s="28">
        <f t="shared" si="17"/>
        <v>0.98881123058542408</v>
      </c>
      <c r="AG159" s="28">
        <f t="shared" si="18"/>
        <v>0.99757765830346479</v>
      </c>
      <c r="AH159" s="28">
        <f t="shared" si="19"/>
        <v>0.99018966547192344</v>
      </c>
      <c r="AI159" s="28">
        <f t="shared" si="20"/>
        <v>0.99741983486943164</v>
      </c>
    </row>
    <row r="160" spans="1:35" x14ac:dyDescent="0.25">
      <c r="A160" s="86" t="s">
        <v>8</v>
      </c>
      <c r="B160" s="86">
        <v>1</v>
      </c>
      <c r="C160" s="86">
        <v>150</v>
      </c>
      <c r="D160" s="28">
        <f>LinhrsIn!D160/SurveyHrsIn!D160</f>
        <v>0.69946236559139785</v>
      </c>
      <c r="E160" s="28">
        <f>LinhrsIn!E160/SurveyHrsIn!E160</f>
        <v>0.99946236559139789</v>
      </c>
      <c r="F160" s="28">
        <f>LinhrsIn!F160/SurveyHrsIn!F160</f>
        <v>0.99971264367816082</v>
      </c>
      <c r="G160" s="28">
        <f>LinhrsIn!G160/SurveyHrsIn!G160</f>
        <v>0.94166666666666665</v>
      </c>
      <c r="H160" s="28">
        <f>LinhrsIn!H160/SurveyHrsIn!H160</f>
        <v>0.88847222222222233</v>
      </c>
      <c r="I160" s="28">
        <f>LinhrsIn!I160/SurveyHrsIn!I160</f>
        <v>0.9946236559139785</v>
      </c>
      <c r="J160" s="28">
        <f>LinhrsIn!J160/SurveyHrsIn!J160</f>
        <v>0.99444444444444446</v>
      </c>
      <c r="K160" s="28">
        <f>LinhrsIn!K160/SurveyHrsIn!K160</f>
        <v>0.9990591397849462</v>
      </c>
      <c r="L160" s="28">
        <f>LinhrsIn!L160/SurveyHrsIn!L160</f>
        <v>0.99274193548387102</v>
      </c>
      <c r="M160" s="28">
        <f>LinhrsIn!M160/SurveyHrsIn!M160</f>
        <v>0.9981944444444445</v>
      </c>
      <c r="N160" s="28">
        <f>LinhrsIn!N160/SurveyHrsIn!N160</f>
        <v>0.99704301075268809</v>
      </c>
      <c r="O160" s="28">
        <f>LinhrsIn!O160/SurveyHrsIn!O160</f>
        <v>0.99861111111111112</v>
      </c>
      <c r="P160" s="28">
        <f>LinhrsIn!P160/SurveyHrsIn!P160</f>
        <v>0.99973118279569884</v>
      </c>
      <c r="Q160" s="28">
        <f>LinhrsIn!Q160/SurveyHrsIn!Q160</f>
        <v>0.99865591397849462</v>
      </c>
      <c r="R160" s="28">
        <f>LinhrsIn!R160/SurveyHrsIn!R160</f>
        <v>0.99910714285714286</v>
      </c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>
        <f t="shared" si="14"/>
        <v>0.98364690190746928</v>
      </c>
      <c r="AD160" s="28">
        <f t="shared" si="15"/>
        <v>0.99888152841781874</v>
      </c>
      <c r="AE160" s="28">
        <f t="shared" si="16"/>
        <v>0.98028055864540831</v>
      </c>
      <c r="AF160" s="28">
        <f t="shared" si="17"/>
        <v>0.95918010752688188</v>
      </c>
      <c r="AG160" s="28">
        <f t="shared" si="18"/>
        <v>0.99666517323775394</v>
      </c>
      <c r="AH160" s="28">
        <f t="shared" si="19"/>
        <v>0.99846176821983257</v>
      </c>
      <c r="AI160" s="28">
        <f t="shared" si="20"/>
        <v>0.99888152841781874</v>
      </c>
    </row>
    <row r="161" spans="1:35" x14ac:dyDescent="0.25">
      <c r="A161" s="86" t="s">
        <v>8</v>
      </c>
      <c r="B161" s="86">
        <v>1</v>
      </c>
      <c r="C161" s="86">
        <v>151</v>
      </c>
      <c r="D161" s="28">
        <f>LinhrsIn!D161/SurveyHrsIn!D161</f>
        <v>0.99435483870967734</v>
      </c>
      <c r="E161" s="28">
        <f>LinhrsIn!E161/SurveyHrsIn!E161</f>
        <v>0.99946236559139789</v>
      </c>
      <c r="F161" s="28">
        <f>LinhrsIn!F161/SurveyHrsIn!F161</f>
        <v>0.99985632183908046</v>
      </c>
      <c r="G161" s="28">
        <f>LinhrsIn!G161/SurveyHrsIn!G161</f>
        <v>0.94274193548387097</v>
      </c>
      <c r="H161" s="28">
        <f>LinhrsIn!H161/SurveyHrsIn!H161</f>
        <v>0.44666666666666671</v>
      </c>
      <c r="I161" s="28">
        <f>LinhrsIn!I161/SurveyHrsIn!I161</f>
        <v>0.99973118279569884</v>
      </c>
      <c r="J161" s="28">
        <f>LinhrsIn!J161/SurveyHrsIn!J161</f>
        <v>0.99902777777777774</v>
      </c>
      <c r="K161" s="28">
        <f>LinhrsIn!K161/SurveyHrsIn!K161</f>
        <v>1</v>
      </c>
      <c r="L161" s="28">
        <f>LinhrsIn!L161/SurveyHrsIn!L161</f>
        <v>0.9936827956989247</v>
      </c>
      <c r="M161" s="28">
        <f>LinhrsIn!M161/SurveyHrsIn!M161</f>
        <v>0.99958333333333338</v>
      </c>
      <c r="N161" s="28">
        <f>LinhrsIn!N161/SurveyHrsIn!N161</f>
        <v>0.99986559139784947</v>
      </c>
      <c r="O161" s="28">
        <f>LinhrsIn!O161/SurveyHrsIn!O161</f>
        <v>0.99986111111111109</v>
      </c>
      <c r="P161" s="28">
        <f>LinhrsIn!P161/SurveyHrsIn!P161</f>
        <v>0.99986559139784947</v>
      </c>
      <c r="Q161" s="28">
        <f>LinhrsIn!Q161/SurveyHrsIn!Q161</f>
        <v>0.99959677419354842</v>
      </c>
      <c r="R161" s="28">
        <f>LinhrsIn!R161/SurveyHrsIn!R161</f>
        <v>0.99910714285714286</v>
      </c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>
        <f t="shared" si="14"/>
        <v>0.94836205609113022</v>
      </c>
      <c r="AD161" s="28">
        <f t="shared" si="15"/>
        <v>0.99935195852534564</v>
      </c>
      <c r="AE161" s="28">
        <f t="shared" si="16"/>
        <v>0.98068687430478318</v>
      </c>
      <c r="AF161" s="28">
        <f t="shared" si="17"/>
        <v>0.81514187574671437</v>
      </c>
      <c r="AG161" s="28">
        <f t="shared" si="18"/>
        <v>0.99775537634408595</v>
      </c>
      <c r="AH161" s="28">
        <f t="shared" si="19"/>
        <v>0.99986409796893672</v>
      </c>
      <c r="AI161" s="28">
        <f t="shared" si="20"/>
        <v>0.99935195852534564</v>
      </c>
    </row>
    <row r="162" spans="1:35" x14ac:dyDescent="0.25">
      <c r="A162" s="86" t="s">
        <v>8</v>
      </c>
      <c r="B162" s="86">
        <v>1</v>
      </c>
      <c r="C162" s="86">
        <v>152</v>
      </c>
      <c r="D162" s="28">
        <f>LinhrsIn!D162/SurveyHrsIn!D162</f>
        <v>0.99408602150537639</v>
      </c>
      <c r="E162" s="28">
        <f>LinhrsIn!E162/SurveyHrsIn!E162</f>
        <v>0.96895161290322573</v>
      </c>
      <c r="F162" s="28">
        <f>LinhrsIn!F162/SurveyHrsIn!F162</f>
        <v>0.99870689655172418</v>
      </c>
      <c r="G162" s="28">
        <f>LinhrsIn!G162/SurveyHrsIn!G162</f>
        <v>0.94233870967741939</v>
      </c>
      <c r="H162" s="28">
        <f>LinhrsIn!H162/SurveyHrsIn!H162</f>
        <v>0.93625000000000003</v>
      </c>
      <c r="I162" s="28">
        <f>LinhrsIn!I162/SurveyHrsIn!I162</f>
        <v>0.99932795698924726</v>
      </c>
      <c r="J162" s="28">
        <f>LinhrsIn!J162/SurveyHrsIn!J162</f>
        <v>0.99888888888888894</v>
      </c>
      <c r="K162" s="28">
        <f>LinhrsIn!K162/SurveyHrsIn!K162</f>
        <v>0.99919354838709673</v>
      </c>
      <c r="L162" s="28">
        <f>LinhrsIn!L162/SurveyHrsIn!L162</f>
        <v>0.9936827956989247</v>
      </c>
      <c r="M162" s="28">
        <f>LinhrsIn!M162/SurveyHrsIn!M162</f>
        <v>0.99958333333333338</v>
      </c>
      <c r="N162" s="28">
        <f>LinhrsIn!N162/SurveyHrsIn!N162</f>
        <v>0.99771505376344083</v>
      </c>
      <c r="O162" s="28">
        <f>LinhrsIn!O162/SurveyHrsIn!O162</f>
        <v>1</v>
      </c>
      <c r="P162" s="28">
        <f>LinhrsIn!P162/SurveyHrsIn!P162</f>
        <v>0.99946236559139789</v>
      </c>
      <c r="Q162" s="28">
        <f>LinhrsIn!Q162/SurveyHrsIn!Q162</f>
        <v>0.99959677419354842</v>
      </c>
      <c r="R162" s="28">
        <f>LinhrsIn!R162/SurveyHrsIn!R162</f>
        <v>0.99389880952380949</v>
      </c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>
        <f t="shared" si="14"/>
        <v>0.98617509681539162</v>
      </c>
      <c r="AD162" s="28">
        <f t="shared" si="15"/>
        <v>0.9967477918586789</v>
      </c>
      <c r="AE162" s="28">
        <f t="shared" si="16"/>
        <v>0.96999907304412314</v>
      </c>
      <c r="AF162" s="28">
        <f t="shared" si="17"/>
        <v>0.978155615292712</v>
      </c>
      <c r="AG162" s="28">
        <f t="shared" si="18"/>
        <v>0.9974865591397849</v>
      </c>
      <c r="AH162" s="28">
        <f t="shared" si="19"/>
        <v>0.9990591397849462</v>
      </c>
      <c r="AI162" s="28">
        <f t="shared" si="20"/>
        <v>0.9967477918586789</v>
      </c>
    </row>
    <row r="163" spans="1:35" x14ac:dyDescent="0.25">
      <c r="A163" s="86" t="s">
        <v>8</v>
      </c>
      <c r="B163" s="86">
        <v>1</v>
      </c>
      <c r="C163" s="86">
        <v>153</v>
      </c>
      <c r="D163" s="28">
        <f>LinhrsIn!D163/SurveyHrsIn!D163</f>
        <v>0.97916666666666663</v>
      </c>
      <c r="E163" s="28">
        <f>LinhrsIn!E163/SurveyHrsIn!E163</f>
        <v>0.9961021505376344</v>
      </c>
      <c r="F163" s="28">
        <f>LinhrsIn!F163/SurveyHrsIn!F163</f>
        <v>0.99410919540229881</v>
      </c>
      <c r="G163" s="28">
        <f>LinhrsIn!G163/SurveyHrsIn!G163</f>
        <v>0.94556451612903225</v>
      </c>
      <c r="H163" s="28">
        <f>LinhrsIn!H163/SurveyHrsIn!H163</f>
        <v>0.96944444444444444</v>
      </c>
      <c r="I163" s="28">
        <f>LinhrsIn!I163/SurveyHrsIn!I163</f>
        <v>0.9955645161290323</v>
      </c>
      <c r="J163" s="28">
        <f>LinhrsIn!J163/SurveyHrsIn!J163</f>
        <v>0.99652777777777779</v>
      </c>
      <c r="K163" s="28">
        <f>LinhrsIn!K163/SurveyHrsIn!K163</f>
        <v>0.99758064516129041</v>
      </c>
      <c r="L163" s="28">
        <f>LinhrsIn!L163/SurveyHrsIn!L163</f>
        <v>0.9907258064516129</v>
      </c>
      <c r="M163" s="28">
        <f>LinhrsIn!M163/SurveyHrsIn!M163</f>
        <v>0.99472222222222229</v>
      </c>
      <c r="N163" s="28">
        <f>LinhrsIn!N163/SurveyHrsIn!N163</f>
        <v>0.99623655913978504</v>
      </c>
      <c r="O163" s="28">
        <f>LinhrsIn!O163/SurveyHrsIn!O163</f>
        <v>1</v>
      </c>
      <c r="P163" s="28">
        <f>LinhrsIn!P163/SurveyHrsIn!P163</f>
        <v>0.99986559139784947</v>
      </c>
      <c r="Q163" s="28">
        <f>LinhrsIn!Q163/SurveyHrsIn!Q163</f>
        <v>0.99247311827956985</v>
      </c>
      <c r="R163" s="28">
        <f>LinhrsIn!R163/SurveyHrsIn!R163</f>
        <v>0.99925595238095233</v>
      </c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>
        <f t="shared" si="14"/>
        <v>0.98970361873274826</v>
      </c>
      <c r="AD163" s="28">
        <f t="shared" si="15"/>
        <v>0.99586453533026109</v>
      </c>
      <c r="AE163" s="28">
        <f t="shared" si="16"/>
        <v>0.97859195402298838</v>
      </c>
      <c r="AF163" s="28">
        <f t="shared" si="17"/>
        <v>0.98717891278375147</v>
      </c>
      <c r="AG163" s="28">
        <f t="shared" si="18"/>
        <v>0.99434289127837516</v>
      </c>
      <c r="AH163" s="28">
        <f t="shared" si="19"/>
        <v>0.99870071684587813</v>
      </c>
      <c r="AI163" s="28">
        <f t="shared" si="20"/>
        <v>0.99586453533026109</v>
      </c>
    </row>
    <row r="164" spans="1:35" x14ac:dyDescent="0.25">
      <c r="A164" s="86" t="s">
        <v>8</v>
      </c>
      <c r="B164" s="86">
        <v>1</v>
      </c>
      <c r="C164" s="86">
        <v>154</v>
      </c>
      <c r="D164" s="28">
        <f>LinhrsIn!D164/SurveyHrsIn!D164</f>
        <v>0.99475806451612903</v>
      </c>
      <c r="E164" s="28">
        <f>LinhrsIn!E164/SurveyHrsIn!E164</f>
        <v>0.99825268817204305</v>
      </c>
      <c r="F164" s="28">
        <f>LinhrsIn!F164/SurveyHrsIn!F164</f>
        <v>0.99985632183908046</v>
      </c>
      <c r="G164" s="28">
        <f>LinhrsIn!G164/SurveyHrsIn!G164</f>
        <v>0.94341397849462361</v>
      </c>
      <c r="H164" s="28">
        <f>LinhrsIn!H164/SurveyHrsIn!H164</f>
        <v>0.95388888888888879</v>
      </c>
      <c r="I164" s="28">
        <f>LinhrsIn!I164/SurveyHrsIn!I164</f>
        <v>0.99959677419354842</v>
      </c>
      <c r="J164" s="28">
        <f>LinhrsIn!J164/SurveyHrsIn!J164</f>
        <v>0.99986111111111109</v>
      </c>
      <c r="K164" s="28">
        <f>LinhrsIn!K164/SurveyHrsIn!K164</f>
        <v>0.99932795698924726</v>
      </c>
      <c r="L164" s="28">
        <f>LinhrsIn!L164/SurveyHrsIn!L164</f>
        <v>0.99381720430107523</v>
      </c>
      <c r="M164" s="28">
        <f>LinhrsIn!M164/SurveyHrsIn!M164</f>
        <v>0.99958333333333338</v>
      </c>
      <c r="N164" s="28">
        <f>LinhrsIn!N164/SurveyHrsIn!N164</f>
        <v>0.99663978494623651</v>
      </c>
      <c r="O164" s="28">
        <f>LinhrsIn!O164/SurveyHrsIn!O164</f>
        <v>0.99972222222222218</v>
      </c>
      <c r="P164" s="28">
        <f>LinhrsIn!P164/SurveyHrsIn!P164</f>
        <v>0.99986559139784947</v>
      </c>
      <c r="Q164" s="28">
        <f>LinhrsIn!Q164/SurveyHrsIn!Q164</f>
        <v>0.99959677419354842</v>
      </c>
      <c r="R164" s="28">
        <f>LinhrsIn!R164/SurveyHrsIn!R164</f>
        <v>0.99627976190476186</v>
      </c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>
        <f t="shared" si="14"/>
        <v>0.99031882132410498</v>
      </c>
      <c r="AD164" s="28">
        <f t="shared" si="15"/>
        <v>0.99793826804915509</v>
      </c>
      <c r="AE164" s="28">
        <f t="shared" si="16"/>
        <v>0.98050766283524904</v>
      </c>
      <c r="AF164" s="28">
        <f t="shared" si="17"/>
        <v>0.98444892473118273</v>
      </c>
      <c r="AG164" s="28">
        <f t="shared" si="18"/>
        <v>0.99757616487455192</v>
      </c>
      <c r="AH164" s="28">
        <f t="shared" si="19"/>
        <v>0.99874253285543613</v>
      </c>
      <c r="AI164" s="28">
        <f t="shared" si="20"/>
        <v>0.99793826804915509</v>
      </c>
    </row>
    <row r="165" spans="1:35" x14ac:dyDescent="0.25">
      <c r="A165" s="86" t="s">
        <v>8</v>
      </c>
      <c r="B165" s="86">
        <v>1</v>
      </c>
      <c r="C165" s="86">
        <v>155</v>
      </c>
      <c r="D165" s="28">
        <f>LinhrsIn!D165/SurveyHrsIn!D165</f>
        <v>0.99475806451612903</v>
      </c>
      <c r="E165" s="28">
        <f>LinhrsIn!E165/SurveyHrsIn!E165</f>
        <v>0.9985215053763441</v>
      </c>
      <c r="F165" s="28">
        <f>LinhrsIn!F165/SurveyHrsIn!F165</f>
        <v>1</v>
      </c>
      <c r="G165" s="28">
        <f>LinhrsIn!G165/SurveyHrsIn!G165</f>
        <v>0.94327956989247308</v>
      </c>
      <c r="H165" s="28">
        <f>LinhrsIn!H165/SurveyHrsIn!H165</f>
        <v>0.95486111111111116</v>
      </c>
      <c r="I165" s="28">
        <f>LinhrsIn!I165/SurveyHrsIn!I165</f>
        <v>0.99825268817204305</v>
      </c>
      <c r="J165" s="28">
        <f>LinhrsIn!J165/SurveyHrsIn!J165</f>
        <v>0.99972222222222218</v>
      </c>
      <c r="K165" s="28">
        <f>LinhrsIn!K165/SurveyHrsIn!K165</f>
        <v>0.99932795698924726</v>
      </c>
      <c r="L165" s="28">
        <f>LinhrsIn!L165/SurveyHrsIn!L165</f>
        <v>0.99381720430107523</v>
      </c>
      <c r="M165" s="28">
        <f>LinhrsIn!M165/SurveyHrsIn!M165</f>
        <v>0.99958333333333338</v>
      </c>
      <c r="N165" s="28">
        <f>LinhrsIn!N165/SurveyHrsIn!N165</f>
        <v>0.99973118279569884</v>
      </c>
      <c r="O165" s="28">
        <f>LinhrsIn!O165/SurveyHrsIn!O165</f>
        <v>0.84111111111111114</v>
      </c>
      <c r="P165" s="28">
        <f>LinhrsIn!P165/SurveyHrsIn!P165</f>
        <v>0.99986559139784947</v>
      </c>
      <c r="Q165" s="28">
        <f>LinhrsIn!Q165/SurveyHrsIn!Q165</f>
        <v>0.99946236559139789</v>
      </c>
      <c r="R165" s="28">
        <f>LinhrsIn!R165/SurveyHrsIn!R165</f>
        <v>0.99806547619047625</v>
      </c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>
        <f t="shared" si="14"/>
        <v>0.97733945639187569</v>
      </c>
      <c r="AD165" s="28">
        <f t="shared" si="15"/>
        <v>0.99876392089093713</v>
      </c>
      <c r="AE165" s="28">
        <f t="shared" si="16"/>
        <v>0.98060035842293913</v>
      </c>
      <c r="AF165" s="28">
        <f t="shared" si="17"/>
        <v>0.98427867383512557</v>
      </c>
      <c r="AG165" s="28">
        <f t="shared" si="18"/>
        <v>0.99757616487455192</v>
      </c>
      <c r="AH165" s="28">
        <f t="shared" si="19"/>
        <v>0.94690262843488648</v>
      </c>
      <c r="AI165" s="28">
        <f t="shared" si="20"/>
        <v>0.99876392089093713</v>
      </c>
    </row>
    <row r="166" spans="1:35" x14ac:dyDescent="0.25">
      <c r="A166" s="86" t="s">
        <v>8</v>
      </c>
      <c r="B166" s="86">
        <v>1</v>
      </c>
      <c r="C166" s="86">
        <v>156</v>
      </c>
      <c r="D166" s="28">
        <f>LinhrsIn!D166/SurveyHrsIn!D166</f>
        <v>0.99489247311827966</v>
      </c>
      <c r="E166" s="28">
        <f>LinhrsIn!E166/SurveyHrsIn!E166</f>
        <v>0.9990591397849462</v>
      </c>
      <c r="F166" s="28">
        <f>LinhrsIn!F166/SurveyHrsIn!F166</f>
        <v>0.99985632183908046</v>
      </c>
      <c r="G166" s="28">
        <f>LinhrsIn!G166/SurveyHrsIn!G166</f>
        <v>0.92432795698924741</v>
      </c>
      <c r="H166" s="28">
        <f>LinhrsIn!H166/SurveyHrsIn!H166</f>
        <v>0.97027777777777779</v>
      </c>
      <c r="I166" s="28">
        <f>LinhrsIn!I166/SurveyHrsIn!I166</f>
        <v>0.99543010752688177</v>
      </c>
      <c r="J166" s="28">
        <f>LinhrsIn!J166/SurveyHrsIn!J166</f>
        <v>0.76902777777777787</v>
      </c>
      <c r="K166" s="28">
        <f>LinhrsIn!K166/SurveyHrsIn!K166</f>
        <v>0.99865591397849462</v>
      </c>
      <c r="L166" s="28">
        <f>LinhrsIn!L166/SurveyHrsIn!L166</f>
        <v>0.9936827956989247</v>
      </c>
      <c r="M166" s="28">
        <f>LinhrsIn!M166/SurveyHrsIn!M166</f>
        <v>0.99861111111111112</v>
      </c>
      <c r="N166" s="28">
        <f>LinhrsIn!N166/SurveyHrsIn!N166</f>
        <v>0.99973118279569884</v>
      </c>
      <c r="O166" s="28">
        <f>LinhrsIn!O166/SurveyHrsIn!O166</f>
        <v>1</v>
      </c>
      <c r="P166" s="28">
        <f>LinhrsIn!P166/SurveyHrsIn!P166</f>
        <v>1</v>
      </c>
      <c r="Q166" s="28">
        <f>LinhrsIn!Q166/SurveyHrsIn!Q166</f>
        <v>0.99959677419354842</v>
      </c>
      <c r="R166" s="28">
        <f>LinhrsIn!R166/SurveyHrsIn!R166</f>
        <v>0.99910714285714286</v>
      </c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>
        <f t="shared" si="14"/>
        <v>0.97072167377332841</v>
      </c>
      <c r="AD166" s="28">
        <f t="shared" si="15"/>
        <v>0.99935195852534564</v>
      </c>
      <c r="AE166" s="28">
        <f t="shared" si="16"/>
        <v>0.9744144728710914</v>
      </c>
      <c r="AF166" s="28">
        <f t="shared" si="17"/>
        <v>0.91157855436081248</v>
      </c>
      <c r="AG166" s="28">
        <f t="shared" si="18"/>
        <v>0.99698327359617667</v>
      </c>
      <c r="AH166" s="28">
        <f t="shared" si="19"/>
        <v>0.99991039426523287</v>
      </c>
      <c r="AI166" s="28">
        <f t="shared" si="20"/>
        <v>0.99935195852534564</v>
      </c>
    </row>
    <row r="167" spans="1:35" x14ac:dyDescent="0.25">
      <c r="A167" s="86" t="s">
        <v>8</v>
      </c>
      <c r="B167" s="86">
        <v>1</v>
      </c>
      <c r="C167" s="86">
        <v>157</v>
      </c>
      <c r="D167" s="28">
        <f>LinhrsIn!D167/SurveyHrsIn!D167</f>
        <v>0.99489247311827966</v>
      </c>
      <c r="E167" s="28">
        <f>LinhrsIn!E167/SurveyHrsIn!E167</f>
        <v>0.99946236559139789</v>
      </c>
      <c r="F167" s="28">
        <f>LinhrsIn!F167/SurveyHrsIn!F167</f>
        <v>1</v>
      </c>
      <c r="G167" s="28">
        <f>LinhrsIn!G167/SurveyHrsIn!G167</f>
        <v>0.9438172043010753</v>
      </c>
      <c r="H167" s="28">
        <f>LinhrsIn!H167/SurveyHrsIn!H167</f>
        <v>0.97041666666666671</v>
      </c>
      <c r="I167" s="28">
        <f>LinhrsIn!I167/SurveyHrsIn!I167</f>
        <v>0.99838709677419346</v>
      </c>
      <c r="J167" s="28">
        <f>LinhrsIn!J167/SurveyHrsIn!J167</f>
        <v>1</v>
      </c>
      <c r="K167" s="28">
        <f>LinhrsIn!K167/SurveyHrsIn!K167</f>
        <v>1.3440860215053762E-9</v>
      </c>
      <c r="L167" s="28">
        <f>LinhrsIn!L167/SurveyHrsIn!L167</f>
        <v>4.3010752688172046E-2</v>
      </c>
      <c r="M167" s="28">
        <f>LinhrsIn!M167/SurveyHrsIn!M167</f>
        <v>0.95430555555555563</v>
      </c>
      <c r="N167" s="28">
        <f>LinhrsIn!N167/SurveyHrsIn!N167</f>
        <v>0.99758064516129041</v>
      </c>
      <c r="O167" s="28">
        <f>LinhrsIn!O167/SurveyHrsIn!O167</f>
        <v>1</v>
      </c>
      <c r="P167" s="28">
        <f>LinhrsIn!P167/SurveyHrsIn!P167</f>
        <v>0.99986559139784947</v>
      </c>
      <c r="Q167" s="28">
        <f>LinhrsIn!Q167/SurveyHrsIn!Q167</f>
        <v>0.99879032258064515</v>
      </c>
      <c r="R167" s="28">
        <f>LinhrsIn!R167/SurveyHrsIn!R167</f>
        <v>0.99910714285714286</v>
      </c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>
        <f t="shared" si="14"/>
        <v>0.82557048995669058</v>
      </c>
      <c r="AD167" s="28">
        <f t="shared" si="15"/>
        <v>0.99894873271889395</v>
      </c>
      <c r="AE167" s="28">
        <f t="shared" si="16"/>
        <v>0.98109318996415773</v>
      </c>
      <c r="AF167" s="28">
        <f t="shared" si="17"/>
        <v>0.98960125448028669</v>
      </c>
      <c r="AG167" s="28">
        <f t="shared" si="18"/>
        <v>0.33243876986260457</v>
      </c>
      <c r="AH167" s="28">
        <f t="shared" si="19"/>
        <v>0.99914874551971333</v>
      </c>
      <c r="AI167" s="28">
        <f t="shared" si="20"/>
        <v>0.99894873271889395</v>
      </c>
    </row>
    <row r="168" spans="1:35" x14ac:dyDescent="0.25">
      <c r="A168" s="86" t="s">
        <v>8</v>
      </c>
      <c r="B168" s="86">
        <v>1</v>
      </c>
      <c r="C168" s="86">
        <v>158</v>
      </c>
      <c r="D168" s="28">
        <f>LinhrsIn!D168/SurveyHrsIn!D168</f>
        <v>0.99502688172043008</v>
      </c>
      <c r="E168" s="28">
        <f>LinhrsIn!E168/SurveyHrsIn!E168</f>
        <v>0.96142473118279559</v>
      </c>
      <c r="F168" s="28">
        <f>LinhrsIn!F168/SurveyHrsIn!F168</f>
        <v>0.99813218390804603</v>
      </c>
      <c r="G168" s="28">
        <f>LinhrsIn!G168/SurveyHrsIn!G168</f>
        <v>0.94220430107526887</v>
      </c>
      <c r="H168" s="28">
        <f>LinhrsIn!H168/SurveyHrsIn!H168</f>
        <v>0.97027777777777779</v>
      </c>
      <c r="I168" s="28">
        <f>LinhrsIn!I168/SurveyHrsIn!I168</f>
        <v>0.99704301075268809</v>
      </c>
      <c r="J168" s="28">
        <f>LinhrsIn!J168/SurveyHrsIn!J168</f>
        <v>0.99902777777777774</v>
      </c>
      <c r="K168" s="28">
        <f>LinhrsIn!K168/SurveyHrsIn!K168</f>
        <v>0.99932795698924726</v>
      </c>
      <c r="L168" s="28">
        <f>LinhrsIn!L168/SurveyHrsIn!L168</f>
        <v>0.99381720430107523</v>
      </c>
      <c r="M168" s="28">
        <f>LinhrsIn!M168/SurveyHrsIn!M168</f>
        <v>0.99972222222222218</v>
      </c>
      <c r="N168" s="28">
        <f>LinhrsIn!N168/SurveyHrsIn!N168</f>
        <v>0.99973118279569884</v>
      </c>
      <c r="O168" s="28">
        <f>LinhrsIn!O168/SurveyHrsIn!O168</f>
        <v>0.99986111111111109</v>
      </c>
      <c r="P168" s="28">
        <f>LinhrsIn!P168/SurveyHrsIn!P168</f>
        <v>0.9985215053763441</v>
      </c>
      <c r="Q168" s="28">
        <f>LinhrsIn!Q168/SurveyHrsIn!Q168</f>
        <v>0.99946236559139789</v>
      </c>
      <c r="R168" s="28">
        <f>LinhrsIn!R168/SurveyHrsIn!R168</f>
        <v>0.99732142857142869</v>
      </c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>
        <f t="shared" si="14"/>
        <v>0.988257580439171</v>
      </c>
      <c r="AD168" s="28">
        <f t="shared" si="15"/>
        <v>0.99839189708141329</v>
      </c>
      <c r="AE168" s="28">
        <f t="shared" si="16"/>
        <v>0.96725373872203679</v>
      </c>
      <c r="AF168" s="28">
        <f t="shared" si="17"/>
        <v>0.98878285543608113</v>
      </c>
      <c r="AG168" s="28">
        <f t="shared" si="18"/>
        <v>0.9976224611708483</v>
      </c>
      <c r="AH168" s="28">
        <f t="shared" si="19"/>
        <v>0.99937126642771801</v>
      </c>
      <c r="AI168" s="28">
        <f t="shared" si="20"/>
        <v>0.99839189708141329</v>
      </c>
    </row>
    <row r="169" spans="1:35" x14ac:dyDescent="0.25">
      <c r="A169" s="86" t="s">
        <v>8</v>
      </c>
      <c r="B169" s="86">
        <v>1</v>
      </c>
      <c r="C169" s="86">
        <v>159</v>
      </c>
      <c r="D169" s="28">
        <f>LinhrsIn!D169/SurveyHrsIn!D169</f>
        <v>0.99502688172043008</v>
      </c>
      <c r="E169" s="28">
        <f>LinhrsIn!E169/SurveyHrsIn!E169</f>
        <v>0.9990591397849462</v>
      </c>
      <c r="F169" s="28">
        <f>LinhrsIn!F169/SurveyHrsIn!F169</f>
        <v>0.99985632183908046</v>
      </c>
      <c r="G169" s="28">
        <f>LinhrsIn!G169/SurveyHrsIn!G169</f>
        <v>0.94301075268817203</v>
      </c>
      <c r="H169" s="28">
        <f>LinhrsIn!H169/SurveyHrsIn!H169</f>
        <v>0.95472222222222214</v>
      </c>
      <c r="I169" s="28">
        <f>LinhrsIn!I169/SurveyHrsIn!I169</f>
        <v>0.99946236559139789</v>
      </c>
      <c r="J169" s="28">
        <f>LinhrsIn!J169/SurveyHrsIn!J169</f>
        <v>0.99861111111111112</v>
      </c>
      <c r="K169" s="28">
        <f>LinhrsIn!K169/SurveyHrsIn!K169</f>
        <v>0.99919354838709673</v>
      </c>
      <c r="L169" s="28">
        <f>LinhrsIn!L169/SurveyHrsIn!L169</f>
        <v>0.9936827956989247</v>
      </c>
      <c r="M169" s="28">
        <f>LinhrsIn!M169/SurveyHrsIn!M169</f>
        <v>0.99972222222222218</v>
      </c>
      <c r="N169" s="28">
        <f>LinhrsIn!N169/SurveyHrsIn!N169</f>
        <v>0.99973118279569884</v>
      </c>
      <c r="O169" s="28">
        <f>LinhrsIn!O169/SurveyHrsIn!O169</f>
        <v>0.99986111111111109</v>
      </c>
      <c r="P169" s="28">
        <f>LinhrsIn!P169/SurveyHrsIn!P169</f>
        <v>0.99408602150537639</v>
      </c>
      <c r="Q169" s="28">
        <f>LinhrsIn!Q169/SurveyHrsIn!Q169</f>
        <v>0.99637096774193545</v>
      </c>
      <c r="R169" s="28">
        <f>LinhrsIn!R169/SurveyHrsIn!R169</f>
        <v>0.99910714285714286</v>
      </c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>
        <f t="shared" si="14"/>
        <v>0.9900832329131134</v>
      </c>
      <c r="AD169" s="28">
        <f t="shared" si="15"/>
        <v>0.9977390552995391</v>
      </c>
      <c r="AE169" s="28">
        <f t="shared" si="16"/>
        <v>0.98064207143739957</v>
      </c>
      <c r="AF169" s="28">
        <f t="shared" si="17"/>
        <v>0.98426523297491053</v>
      </c>
      <c r="AG169" s="28">
        <f t="shared" si="18"/>
        <v>0.99753285543608117</v>
      </c>
      <c r="AH169" s="28">
        <f t="shared" si="19"/>
        <v>0.99789277180406211</v>
      </c>
      <c r="AI169" s="28">
        <f t="shared" si="20"/>
        <v>0.9977390552995391</v>
      </c>
    </row>
    <row r="170" spans="1:35" x14ac:dyDescent="0.25">
      <c r="A170" s="86" t="s">
        <v>8</v>
      </c>
      <c r="B170" s="86">
        <v>1</v>
      </c>
      <c r="C170" s="86">
        <v>160</v>
      </c>
      <c r="D170" s="28">
        <f>LinhrsIn!D170/SurveyHrsIn!D170</f>
        <v>0.99502688172043008</v>
      </c>
      <c r="E170" s="28">
        <f>LinhrsIn!E170/SurveyHrsIn!E170</f>
        <v>0.99932795698924726</v>
      </c>
      <c r="F170" s="28">
        <f>LinhrsIn!F170/SurveyHrsIn!F170</f>
        <v>0.99956896551724139</v>
      </c>
      <c r="G170" s="28">
        <f>LinhrsIn!G170/SurveyHrsIn!G170</f>
        <v>0.94569892473118278</v>
      </c>
      <c r="H170" s="28">
        <f>LinhrsIn!H170/SurveyHrsIn!H170</f>
        <v>0.95486111111111116</v>
      </c>
      <c r="I170" s="28">
        <f>LinhrsIn!I170/SurveyHrsIn!I170</f>
        <v>0.99973118279569884</v>
      </c>
      <c r="J170" s="28">
        <f>LinhrsIn!J170/SurveyHrsIn!J170</f>
        <v>0.99986111111111109</v>
      </c>
      <c r="K170" s="28">
        <f>LinhrsIn!K170/SurveyHrsIn!K170</f>
        <v>0.99932795698924726</v>
      </c>
      <c r="L170" s="28">
        <f>LinhrsIn!L170/SurveyHrsIn!L170</f>
        <v>0.99381720430107523</v>
      </c>
      <c r="M170" s="28">
        <f>LinhrsIn!M170/SurveyHrsIn!M170</f>
        <v>0.99972222222222218</v>
      </c>
      <c r="N170" s="28">
        <f>LinhrsIn!N170/SurveyHrsIn!N170</f>
        <v>0.99973118279569884</v>
      </c>
      <c r="O170" s="28">
        <f>LinhrsIn!O170/SurveyHrsIn!O170</f>
        <v>1</v>
      </c>
      <c r="P170" s="28">
        <f>LinhrsIn!P170/SurveyHrsIn!P170</f>
        <v>1</v>
      </c>
      <c r="Q170" s="28">
        <f>LinhrsIn!Q170/SurveyHrsIn!Q170</f>
        <v>0.99959677419354842</v>
      </c>
      <c r="R170" s="28">
        <f>LinhrsIn!R170/SurveyHrsIn!R170</f>
        <v>0.99910714285714286</v>
      </c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>
        <f t="shared" si="14"/>
        <v>0.99097065154698638</v>
      </c>
      <c r="AD170" s="28">
        <f t="shared" si="15"/>
        <v>0.99935195852534564</v>
      </c>
      <c r="AE170" s="28">
        <f t="shared" si="16"/>
        <v>0.98153194907922392</v>
      </c>
      <c r="AF170" s="28">
        <f t="shared" si="17"/>
        <v>0.98481780167264032</v>
      </c>
      <c r="AG170" s="28">
        <f t="shared" si="18"/>
        <v>0.9976224611708483</v>
      </c>
      <c r="AH170" s="28">
        <f t="shared" si="19"/>
        <v>0.99991039426523287</v>
      </c>
      <c r="AI170" s="28">
        <f t="shared" si="20"/>
        <v>0.99935195852534564</v>
      </c>
    </row>
    <row r="171" spans="1:35" x14ac:dyDescent="0.25">
      <c r="A171" s="86" t="s">
        <v>8</v>
      </c>
      <c r="B171" s="86">
        <v>1</v>
      </c>
      <c r="C171" s="86">
        <v>161</v>
      </c>
      <c r="D171" s="28">
        <f>LinhrsIn!D171/SurveyHrsIn!D171</f>
        <v>0.99516129032258061</v>
      </c>
      <c r="E171" s="28">
        <f>LinhrsIn!E171/SurveyHrsIn!E171</f>
        <v>0.9990591397849462</v>
      </c>
      <c r="F171" s="28">
        <f>LinhrsIn!F171/SurveyHrsIn!F171</f>
        <v>0.99741379310344835</v>
      </c>
      <c r="G171" s="28">
        <f>LinhrsIn!G171/SurveyHrsIn!G171</f>
        <v>0.94341397849462361</v>
      </c>
      <c r="H171" s="28">
        <f>LinhrsIn!H171/SurveyHrsIn!H171</f>
        <v>0.96944444444444444</v>
      </c>
      <c r="I171" s="28">
        <f>LinhrsIn!I171/SurveyHrsIn!I171</f>
        <v>0.99395161290322576</v>
      </c>
      <c r="J171" s="28">
        <f>LinhrsIn!J171/SurveyHrsIn!J171</f>
        <v>0.99597222222222226</v>
      </c>
      <c r="K171" s="28">
        <f>LinhrsIn!K171/SurveyHrsIn!K171</f>
        <v>0.99919354838709673</v>
      </c>
      <c r="L171" s="28">
        <f>LinhrsIn!L171/SurveyHrsIn!L171</f>
        <v>0.9936827956989247</v>
      </c>
      <c r="M171" s="28">
        <f>LinhrsIn!M171/SurveyHrsIn!M171</f>
        <v>0.99930555555555556</v>
      </c>
      <c r="N171" s="28">
        <f>LinhrsIn!N171/SurveyHrsIn!N171</f>
        <v>0.99932795698924726</v>
      </c>
      <c r="O171" s="28">
        <f>LinhrsIn!O171/SurveyHrsIn!O171</f>
        <v>0.99888888888888894</v>
      </c>
      <c r="P171" s="28">
        <f>LinhrsIn!P171/SurveyHrsIn!P171</f>
        <v>0.99986559139784947</v>
      </c>
      <c r="Q171" s="28">
        <f>LinhrsIn!Q171/SurveyHrsIn!Q171</f>
        <v>0.99677419354838714</v>
      </c>
      <c r="R171" s="28">
        <f>LinhrsIn!R171/SurveyHrsIn!R171</f>
        <v>0.99627976190476186</v>
      </c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>
        <f t="shared" si="14"/>
        <v>0.99079329398920601</v>
      </c>
      <c r="AD171" s="28">
        <f t="shared" si="15"/>
        <v>0.9965269777265745</v>
      </c>
      <c r="AE171" s="28">
        <f t="shared" si="16"/>
        <v>0.97996230379433946</v>
      </c>
      <c r="AF171" s="28">
        <f t="shared" si="17"/>
        <v>0.98645609318996408</v>
      </c>
      <c r="AG171" s="28">
        <f t="shared" si="18"/>
        <v>0.99739396654719226</v>
      </c>
      <c r="AH171" s="28">
        <f t="shared" si="19"/>
        <v>0.99936081242532859</v>
      </c>
      <c r="AI171" s="28">
        <f t="shared" si="20"/>
        <v>0.9965269777265745</v>
      </c>
    </row>
    <row r="172" spans="1:35" x14ac:dyDescent="0.25">
      <c r="A172" s="86" t="s">
        <v>8</v>
      </c>
      <c r="B172" s="86">
        <v>1</v>
      </c>
      <c r="C172" s="86">
        <v>162</v>
      </c>
      <c r="D172" s="28">
        <f>LinhrsIn!D172/SurveyHrsIn!D172</f>
        <v>0.99650537634408598</v>
      </c>
      <c r="E172" s="28">
        <f>LinhrsIn!E172/SurveyHrsIn!E172</f>
        <v>0.9985215053763441</v>
      </c>
      <c r="F172" s="28">
        <f>LinhrsIn!F172/SurveyHrsIn!F172</f>
        <v>1</v>
      </c>
      <c r="G172" s="28">
        <f>LinhrsIn!G172/SurveyHrsIn!G172</f>
        <v>0.94569892473118278</v>
      </c>
      <c r="H172" s="28">
        <f>LinhrsIn!H172/SurveyHrsIn!H172</f>
        <v>0.96944444444444444</v>
      </c>
      <c r="I172" s="28">
        <f>LinhrsIn!I172/SurveyHrsIn!I172</f>
        <v>0.9990591397849462</v>
      </c>
      <c r="J172" s="28">
        <f>LinhrsIn!J172/SurveyHrsIn!J172</f>
        <v>0.99236111111111114</v>
      </c>
      <c r="K172" s="28">
        <f>LinhrsIn!K172/SurveyHrsIn!K172</f>
        <v>0.989247311827957</v>
      </c>
      <c r="L172" s="28">
        <f>LinhrsIn!L172/SurveyHrsIn!L172</f>
        <v>0.99341397849462365</v>
      </c>
      <c r="M172" s="28">
        <f>LinhrsIn!M172/SurveyHrsIn!M172</f>
        <v>0.99944444444444447</v>
      </c>
      <c r="N172" s="28">
        <f>LinhrsIn!N172/SurveyHrsIn!N172</f>
        <v>0.99959677419354842</v>
      </c>
      <c r="O172" s="28">
        <f>LinhrsIn!O172/SurveyHrsIn!O172</f>
        <v>1</v>
      </c>
      <c r="P172" s="28">
        <f>LinhrsIn!P172/SurveyHrsIn!P172</f>
        <v>0.99986559139784947</v>
      </c>
      <c r="Q172" s="28">
        <f>LinhrsIn!Q172/SurveyHrsIn!Q172</f>
        <v>0.99973118279569884</v>
      </c>
      <c r="R172" s="28">
        <f>LinhrsIn!R172/SurveyHrsIn!R172</f>
        <v>0.99940476190476191</v>
      </c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>
        <f t="shared" si="14"/>
        <v>0.99055443548387112</v>
      </c>
      <c r="AD172" s="28">
        <f t="shared" si="15"/>
        <v>0.99956797235023043</v>
      </c>
      <c r="AE172" s="28">
        <f t="shared" si="16"/>
        <v>0.98140681003584229</v>
      </c>
      <c r="AF172" s="28">
        <f t="shared" si="17"/>
        <v>0.98695489844683404</v>
      </c>
      <c r="AG172" s="28">
        <f t="shared" si="18"/>
        <v>0.99403524492234174</v>
      </c>
      <c r="AH172" s="28">
        <f t="shared" si="19"/>
        <v>0.99982078853046596</v>
      </c>
      <c r="AI172" s="28">
        <f t="shared" si="20"/>
        <v>0.99956797235023043</v>
      </c>
    </row>
    <row r="173" spans="1:35" x14ac:dyDescent="0.25">
      <c r="A173" s="86" t="s">
        <v>8</v>
      </c>
      <c r="B173" s="86">
        <v>1</v>
      </c>
      <c r="C173" s="86">
        <v>163</v>
      </c>
      <c r="D173" s="28">
        <f>LinhrsIn!D173/SurveyHrsIn!D173</f>
        <v>0.99758064516129041</v>
      </c>
      <c r="E173" s="28">
        <f>LinhrsIn!E173/SurveyHrsIn!E173</f>
        <v>0.99919354838709673</v>
      </c>
      <c r="F173" s="28">
        <f>LinhrsIn!F173/SurveyHrsIn!F173</f>
        <v>0.99841954022988499</v>
      </c>
      <c r="G173" s="28">
        <f>LinhrsIn!G173/SurveyHrsIn!G173</f>
        <v>0.94260752688172034</v>
      </c>
      <c r="H173" s="28">
        <f>LinhrsIn!H173/SurveyHrsIn!H173</f>
        <v>0.97</v>
      </c>
      <c r="I173" s="28">
        <f>LinhrsIn!I173/SurveyHrsIn!I173</f>
        <v>0.9985215053763441</v>
      </c>
      <c r="J173" s="28">
        <f>LinhrsIn!J173/SurveyHrsIn!J173</f>
        <v>0.99638888888888888</v>
      </c>
      <c r="K173" s="28">
        <f>LinhrsIn!K173/SurveyHrsIn!K173</f>
        <v>0.9883064516129032</v>
      </c>
      <c r="L173" s="28">
        <f>LinhrsIn!L173/SurveyHrsIn!L173</f>
        <v>0.99986559139784947</v>
      </c>
      <c r="M173" s="28">
        <f>LinhrsIn!M173/SurveyHrsIn!M173</f>
        <v>0.99930555555555556</v>
      </c>
      <c r="N173" s="28">
        <f>LinhrsIn!N173/SurveyHrsIn!N173</f>
        <v>0.99973118279569884</v>
      </c>
      <c r="O173" s="28">
        <f>LinhrsIn!O173/SurveyHrsIn!O173</f>
        <v>1</v>
      </c>
      <c r="P173" s="28">
        <f>LinhrsIn!P173/SurveyHrsIn!P173</f>
        <v>1</v>
      </c>
      <c r="Q173" s="28">
        <f>LinhrsIn!Q173/SurveyHrsIn!Q173</f>
        <v>0.99932795698924726</v>
      </c>
      <c r="R173" s="28">
        <f>LinhrsIn!R173/SurveyHrsIn!R173</f>
        <v>0.99940476190476191</v>
      </c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>
        <f t="shared" si="14"/>
        <v>0.99102831592716178</v>
      </c>
      <c r="AD173" s="28">
        <f t="shared" si="15"/>
        <v>0.99936635944700458</v>
      </c>
      <c r="AE173" s="28">
        <f t="shared" si="16"/>
        <v>0.98007353849956724</v>
      </c>
      <c r="AF173" s="28">
        <f t="shared" si="17"/>
        <v>0.98830346475507769</v>
      </c>
      <c r="AG173" s="28">
        <f t="shared" si="18"/>
        <v>0.99582586618876945</v>
      </c>
      <c r="AH173" s="28">
        <f t="shared" si="19"/>
        <v>0.99991039426523287</v>
      </c>
      <c r="AI173" s="28">
        <f t="shared" si="20"/>
        <v>0.99936635944700458</v>
      </c>
    </row>
    <row r="174" spans="1:35" x14ac:dyDescent="0.25">
      <c r="A174" s="86" t="s">
        <v>8</v>
      </c>
      <c r="B174" s="86">
        <v>1</v>
      </c>
      <c r="C174" s="86">
        <v>164</v>
      </c>
      <c r="D174" s="28">
        <f>LinhrsIn!D174/SurveyHrsIn!D174</f>
        <v>0.99193548387096775</v>
      </c>
      <c r="E174" s="28">
        <f>LinhrsIn!E174/SurveyHrsIn!E174</f>
        <v>0.99784946236559136</v>
      </c>
      <c r="F174" s="28">
        <f>LinhrsIn!F174/SurveyHrsIn!F174</f>
        <v>0.99827586206896546</v>
      </c>
      <c r="G174" s="28">
        <f>LinhrsIn!G174/SurveyHrsIn!G174</f>
        <v>0.9428763440860215</v>
      </c>
      <c r="H174" s="28">
        <f>LinhrsIn!H174/SurveyHrsIn!H174</f>
        <v>0.96472222222222226</v>
      </c>
      <c r="I174" s="28">
        <f>LinhrsIn!I174/SurveyHrsIn!I174</f>
        <v>0.99811827956989252</v>
      </c>
      <c r="J174" s="28">
        <f>LinhrsIn!J174/SurveyHrsIn!J174</f>
        <v>0.9804166666666666</v>
      </c>
      <c r="K174" s="28">
        <f>LinhrsIn!K174/SurveyHrsIn!K174</f>
        <v>0.98897849462365583</v>
      </c>
      <c r="L174" s="28">
        <f>LinhrsIn!L174/SurveyHrsIn!L174</f>
        <v>0.98991935483870963</v>
      </c>
      <c r="M174" s="28">
        <f>LinhrsIn!M174/SurveyHrsIn!M174</f>
        <v>0.98888888888888893</v>
      </c>
      <c r="N174" s="28">
        <f>LinhrsIn!N174/SurveyHrsIn!N174</f>
        <v>0.99435483870967734</v>
      </c>
      <c r="O174" s="28">
        <f>LinhrsIn!O174/SurveyHrsIn!O174</f>
        <v>0.98805555555555558</v>
      </c>
      <c r="P174" s="28">
        <f>LinhrsIn!P174/SurveyHrsIn!P174</f>
        <v>0.99973118279569884</v>
      </c>
      <c r="Q174" s="28">
        <f>LinhrsIn!Q174/SurveyHrsIn!Q174</f>
        <v>0.99838709677419346</v>
      </c>
      <c r="R174" s="28">
        <f>LinhrsIn!R174/SurveyHrsIn!R174</f>
        <v>0.99925595238095233</v>
      </c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>
        <f t="shared" si="14"/>
        <v>0.986015596032629</v>
      </c>
      <c r="AD174" s="28">
        <f t="shared" si="15"/>
        <v>0.99882152457757289</v>
      </c>
      <c r="AE174" s="28">
        <f t="shared" si="16"/>
        <v>0.9796672228401927</v>
      </c>
      <c r="AF174" s="28">
        <f t="shared" si="17"/>
        <v>0.98108572281959383</v>
      </c>
      <c r="AG174" s="28">
        <f t="shared" si="18"/>
        <v>0.98926224611708469</v>
      </c>
      <c r="AH174" s="28">
        <f t="shared" si="19"/>
        <v>0.99404719235364392</v>
      </c>
      <c r="AI174" s="28">
        <f t="shared" si="20"/>
        <v>0.99882152457757289</v>
      </c>
    </row>
    <row r="175" spans="1:35" x14ac:dyDescent="0.25">
      <c r="A175" s="86" t="s">
        <v>8</v>
      </c>
      <c r="B175" s="86">
        <v>1</v>
      </c>
      <c r="C175" s="86">
        <v>165</v>
      </c>
      <c r="D175" s="28">
        <f>LinhrsIn!D175/SurveyHrsIn!D175</f>
        <v>0.95228494623655913</v>
      </c>
      <c r="E175" s="28">
        <f>LinhrsIn!E175/SurveyHrsIn!E175</f>
        <v>0.99865591397849462</v>
      </c>
      <c r="F175" s="28">
        <f>LinhrsIn!F175/SurveyHrsIn!F175</f>
        <v>0.99985632183908046</v>
      </c>
      <c r="G175" s="28">
        <f>LinhrsIn!G175/SurveyHrsIn!G175</f>
        <v>0.93991935483870959</v>
      </c>
      <c r="H175" s="28">
        <f>LinhrsIn!H175/SurveyHrsIn!H175</f>
        <v>0.97</v>
      </c>
      <c r="I175" s="28">
        <f>LinhrsIn!I175/SurveyHrsIn!I175</f>
        <v>0.99045698924731185</v>
      </c>
      <c r="J175" s="28">
        <f>LinhrsIn!J175/SurveyHrsIn!J175</f>
        <v>0.95333333333333325</v>
      </c>
      <c r="K175" s="28">
        <f>LinhrsIn!K175/SurveyHrsIn!K175</f>
        <v>0.98911290322580647</v>
      </c>
      <c r="L175" s="28">
        <f>LinhrsIn!L175/SurveyHrsIn!L175</f>
        <v>0.99354838709677429</v>
      </c>
      <c r="M175" s="28">
        <f>LinhrsIn!M175/SurveyHrsIn!M175</f>
        <v>0.99875000000000003</v>
      </c>
      <c r="N175" s="28">
        <f>LinhrsIn!N175/SurveyHrsIn!N175</f>
        <v>0.99919354838709673</v>
      </c>
      <c r="O175" s="28">
        <f>LinhrsIn!O175/SurveyHrsIn!O175</f>
        <v>0.9225000000000001</v>
      </c>
      <c r="P175" s="28">
        <f>LinhrsIn!P175/SurveyHrsIn!P175</f>
        <v>0.99986559139784947</v>
      </c>
      <c r="Q175" s="28">
        <f>LinhrsIn!Q175/SurveyHrsIn!Q175</f>
        <v>0.99838709677419346</v>
      </c>
      <c r="R175" s="28">
        <f>LinhrsIn!R175/SurveyHrsIn!R175</f>
        <v>0.96711309523809519</v>
      </c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>
        <f t="shared" si="14"/>
        <v>0.97959936194537134</v>
      </c>
      <c r="AD175" s="28">
        <f t="shared" si="15"/>
        <v>0.98275009600614438</v>
      </c>
      <c r="AE175" s="28">
        <f t="shared" si="16"/>
        <v>0.97947719688542823</v>
      </c>
      <c r="AF175" s="28">
        <f t="shared" si="17"/>
        <v>0.97126344086021499</v>
      </c>
      <c r="AG175" s="28">
        <f t="shared" si="18"/>
        <v>0.99380376344086019</v>
      </c>
      <c r="AH175" s="28">
        <f t="shared" si="19"/>
        <v>0.97385304659498217</v>
      </c>
      <c r="AI175" s="28">
        <f t="shared" si="20"/>
        <v>0.98275009600614438</v>
      </c>
    </row>
    <row r="176" spans="1:35" x14ac:dyDescent="0.25">
      <c r="A176" s="86" t="s">
        <v>8</v>
      </c>
      <c r="B176" s="86">
        <v>1</v>
      </c>
      <c r="C176" s="86">
        <v>166</v>
      </c>
      <c r="D176" s="28">
        <f>LinhrsIn!D176/SurveyHrsIn!D176</f>
        <v>0.99784946236559136</v>
      </c>
      <c r="E176" s="28">
        <f>LinhrsIn!E176/SurveyHrsIn!E176</f>
        <v>0.99892473118279579</v>
      </c>
      <c r="F176" s="28">
        <f>LinhrsIn!F176/SurveyHrsIn!F176</f>
        <v>1</v>
      </c>
      <c r="G176" s="28">
        <f>LinhrsIn!G176/SurveyHrsIn!G176</f>
        <v>0.94368279569892477</v>
      </c>
      <c r="H176" s="28">
        <f>LinhrsIn!H176/SurveyHrsIn!H176</f>
        <v>0.95263888888888881</v>
      </c>
      <c r="I176" s="28">
        <f>LinhrsIn!I176/SurveyHrsIn!I176</f>
        <v>0.97876344086021516</v>
      </c>
      <c r="J176" s="28">
        <f>LinhrsIn!J176/SurveyHrsIn!J176</f>
        <v>0.99861111111111112</v>
      </c>
      <c r="K176" s="28">
        <f>LinhrsIn!K176/SurveyHrsIn!K176</f>
        <v>0.98682795698924741</v>
      </c>
      <c r="L176" s="28">
        <f>LinhrsIn!L176/SurveyHrsIn!L176</f>
        <v>0.99422043010752692</v>
      </c>
      <c r="M176" s="28">
        <f>LinhrsIn!M176/SurveyHrsIn!M176</f>
        <v>0.99888888888888894</v>
      </c>
      <c r="N176" s="28">
        <f>LinhrsIn!N176/SurveyHrsIn!N176</f>
        <v>0.97486559139784945</v>
      </c>
      <c r="O176" s="28">
        <f>LinhrsIn!O176/SurveyHrsIn!O176</f>
        <v>0.92986111111111114</v>
      </c>
      <c r="P176" s="28">
        <f>LinhrsIn!P176/SurveyHrsIn!P176</f>
        <v>0.97446236559139787</v>
      </c>
      <c r="Q176" s="28">
        <f>LinhrsIn!Q176/SurveyHrsIn!Q176</f>
        <v>0.98212365591397854</v>
      </c>
      <c r="R176" s="28">
        <f>LinhrsIn!R176/SurveyHrsIn!R176</f>
        <v>0.97559523809523818</v>
      </c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>
        <f t="shared" si="14"/>
        <v>0.97764560931899636</v>
      </c>
      <c r="AD176" s="28">
        <f t="shared" si="15"/>
        <v>0.97885944700460836</v>
      </c>
      <c r="AE176" s="28">
        <f t="shared" si="16"/>
        <v>0.98086917562724019</v>
      </c>
      <c r="AF176" s="28">
        <f t="shared" si="17"/>
        <v>0.97667114695340496</v>
      </c>
      <c r="AG176" s="28">
        <f t="shared" si="18"/>
        <v>0.99331242532855446</v>
      </c>
      <c r="AH176" s="28">
        <f t="shared" si="19"/>
        <v>0.95972968936678615</v>
      </c>
      <c r="AI176" s="28">
        <f t="shared" si="20"/>
        <v>0.97885944700460836</v>
      </c>
    </row>
    <row r="177" spans="1:35" x14ac:dyDescent="0.25">
      <c r="A177" s="86" t="s">
        <v>8</v>
      </c>
      <c r="B177" s="86">
        <v>1</v>
      </c>
      <c r="C177" s="86">
        <v>167</v>
      </c>
      <c r="D177" s="28">
        <f>LinhrsIn!D177/SurveyHrsIn!D177</f>
        <v>0.99784946236559136</v>
      </c>
      <c r="E177" s="28">
        <f>LinhrsIn!E177/SurveyHrsIn!E177</f>
        <v>0.99932795698924726</v>
      </c>
      <c r="F177" s="28">
        <f>LinhrsIn!F177/SurveyHrsIn!F177</f>
        <v>0.99870689655172418</v>
      </c>
      <c r="G177" s="28">
        <f>LinhrsIn!G177/SurveyHrsIn!G177</f>
        <v>0.94314516129032266</v>
      </c>
      <c r="H177" s="28">
        <f>LinhrsIn!H177/SurveyHrsIn!H177</f>
        <v>0.96847222222222218</v>
      </c>
      <c r="I177" s="28">
        <f>LinhrsIn!I177/SurveyHrsIn!I177</f>
        <v>0.99932795698924726</v>
      </c>
      <c r="J177" s="28">
        <f>LinhrsIn!J177/SurveyHrsIn!J177</f>
        <v>0.99986111111111109</v>
      </c>
      <c r="K177" s="28">
        <f>LinhrsIn!K177/SurveyHrsIn!K177</f>
        <v>0.989247311827957</v>
      </c>
      <c r="L177" s="28">
        <f>LinhrsIn!L177/SurveyHrsIn!L177</f>
        <v>0.99341397849462365</v>
      </c>
      <c r="M177" s="28">
        <f>LinhrsIn!M177/SurveyHrsIn!M177</f>
        <v>0.99944444444444447</v>
      </c>
      <c r="N177" s="28">
        <f>LinhrsIn!N177/SurveyHrsIn!N177</f>
        <v>0.99986559139784947</v>
      </c>
      <c r="O177" s="28">
        <f>LinhrsIn!O177/SurveyHrsIn!O177</f>
        <v>0.99972222222222218</v>
      </c>
      <c r="P177" s="28">
        <f>LinhrsIn!P177/SurveyHrsIn!P177</f>
        <v>0.99986559139784947</v>
      </c>
      <c r="Q177" s="28">
        <f>LinhrsIn!Q177/SurveyHrsIn!Q177</f>
        <v>0.99946236559139789</v>
      </c>
      <c r="R177" s="28">
        <f>LinhrsIn!R177/SurveyHrsIn!R177</f>
        <v>0.99806547619047625</v>
      </c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>
        <f t="shared" si="14"/>
        <v>0.9908667037449016</v>
      </c>
      <c r="AD177" s="28">
        <f t="shared" si="15"/>
        <v>0.99876392089093713</v>
      </c>
      <c r="AE177" s="28">
        <f t="shared" si="16"/>
        <v>0.98039333827709807</v>
      </c>
      <c r="AF177" s="28">
        <f t="shared" si="17"/>
        <v>0.98922043010752692</v>
      </c>
      <c r="AG177" s="28">
        <f t="shared" si="18"/>
        <v>0.99403524492234174</v>
      </c>
      <c r="AH177" s="28">
        <f t="shared" si="19"/>
        <v>0.99981780167264045</v>
      </c>
      <c r="AI177" s="28">
        <f t="shared" si="20"/>
        <v>0.99876392089093713</v>
      </c>
    </row>
    <row r="178" spans="1:35" x14ac:dyDescent="0.25">
      <c r="A178" s="86" t="s">
        <v>8</v>
      </c>
      <c r="B178" s="86">
        <v>1</v>
      </c>
      <c r="C178" s="86">
        <v>168</v>
      </c>
      <c r="D178" s="28">
        <f>LinhrsIn!D178/SurveyHrsIn!D178</f>
        <v>0.99677419354838714</v>
      </c>
      <c r="E178" s="28">
        <f>LinhrsIn!E178/SurveyHrsIn!E178</f>
        <v>0.99879032258064515</v>
      </c>
      <c r="F178" s="28">
        <f>LinhrsIn!F178/SurveyHrsIn!F178</f>
        <v>0.9979885057471265</v>
      </c>
      <c r="G178" s="28">
        <f>LinhrsIn!G178/SurveyHrsIn!G178</f>
        <v>0.94112903225806455</v>
      </c>
      <c r="H178" s="28">
        <f>LinhrsIn!H178/SurveyHrsIn!H178</f>
        <v>0.9669444444444445</v>
      </c>
      <c r="I178" s="28">
        <f>LinhrsIn!I178/SurveyHrsIn!I178</f>
        <v>0.99986559139784947</v>
      </c>
      <c r="J178" s="28">
        <f>LinhrsIn!J178/SurveyHrsIn!J178</f>
        <v>0.99986111111111109</v>
      </c>
      <c r="K178" s="28">
        <f>LinhrsIn!K178/SurveyHrsIn!K178</f>
        <v>0.98911290322580647</v>
      </c>
      <c r="L178" s="28">
        <f>LinhrsIn!L178/SurveyHrsIn!L178</f>
        <v>0.9936827956989247</v>
      </c>
      <c r="M178" s="28">
        <f>LinhrsIn!M178/SurveyHrsIn!M178</f>
        <v>0.99972222222222218</v>
      </c>
      <c r="N178" s="28">
        <f>LinhrsIn!N178/SurveyHrsIn!N178</f>
        <v>0.99986559139784947</v>
      </c>
      <c r="O178" s="28">
        <f>LinhrsIn!O178/SurveyHrsIn!O178</f>
        <v>1</v>
      </c>
      <c r="P178" s="28">
        <f>LinhrsIn!P178/SurveyHrsIn!P178</f>
        <v>1</v>
      </c>
      <c r="Q178" s="28">
        <f>LinhrsIn!Q178/SurveyHrsIn!Q178</f>
        <v>0.99973118279569884</v>
      </c>
      <c r="R178" s="28">
        <f>LinhrsIn!R178/SurveyHrsIn!R178</f>
        <v>0.99806547619047625</v>
      </c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>
        <f t="shared" si="14"/>
        <v>0.99058021000700369</v>
      </c>
      <c r="AD178" s="28">
        <f t="shared" si="15"/>
        <v>0.99889832949308754</v>
      </c>
      <c r="AE178" s="28">
        <f t="shared" si="16"/>
        <v>0.97930262019527881</v>
      </c>
      <c r="AF178" s="28">
        <f t="shared" si="17"/>
        <v>0.98889038231780158</v>
      </c>
      <c r="AG178" s="28">
        <f t="shared" si="18"/>
        <v>0.99417264038231778</v>
      </c>
      <c r="AH178" s="28">
        <f t="shared" si="19"/>
        <v>0.99995519713261649</v>
      </c>
      <c r="AI178" s="28">
        <f t="shared" si="20"/>
        <v>0.99889832949308754</v>
      </c>
    </row>
    <row r="179" spans="1:35" x14ac:dyDescent="0.25">
      <c r="A179" s="86" t="s">
        <v>8</v>
      </c>
      <c r="B179" s="86">
        <v>1</v>
      </c>
      <c r="C179" s="86">
        <v>169</v>
      </c>
      <c r="D179" s="28">
        <f>LinhrsIn!D179/SurveyHrsIn!D179</f>
        <v>0.9955645161290323</v>
      </c>
      <c r="E179" s="28">
        <f>LinhrsIn!E179/SurveyHrsIn!E179</f>
        <v>0.99798387096774188</v>
      </c>
      <c r="F179" s="28">
        <f>LinhrsIn!F179/SurveyHrsIn!F179</f>
        <v>0.99913793103448267</v>
      </c>
      <c r="G179" s="28">
        <f>LinhrsIn!G179/SurveyHrsIn!G179</f>
        <v>0.9419354838709677</v>
      </c>
      <c r="H179" s="28">
        <f>LinhrsIn!H179/SurveyHrsIn!H179</f>
        <v>0.95152777777777786</v>
      </c>
      <c r="I179" s="28">
        <f>LinhrsIn!I179/SurveyHrsIn!I179</f>
        <v>0.99946236559139789</v>
      </c>
      <c r="J179" s="28">
        <f>LinhrsIn!J179/SurveyHrsIn!J179</f>
        <v>0.99916666666666665</v>
      </c>
      <c r="K179" s="28">
        <f>LinhrsIn!K179/SurveyHrsIn!K179</f>
        <v>0.98790322580645162</v>
      </c>
      <c r="L179" s="28">
        <f>LinhrsIn!L179/SurveyHrsIn!L179</f>
        <v>0.9936827956989247</v>
      </c>
      <c r="M179" s="28">
        <f>LinhrsIn!M179/SurveyHrsIn!M179</f>
        <v>0.97930555555555554</v>
      </c>
      <c r="N179" s="28">
        <f>LinhrsIn!N179/SurveyHrsIn!N179</f>
        <v>0.99637096774193545</v>
      </c>
      <c r="O179" s="28">
        <f>LinhrsIn!O179/SurveyHrsIn!O179</f>
        <v>1</v>
      </c>
      <c r="P179" s="28">
        <f>LinhrsIn!P179/SurveyHrsIn!P179</f>
        <v>1</v>
      </c>
      <c r="Q179" s="28">
        <f>LinhrsIn!Q179/SurveyHrsIn!Q179</f>
        <v>0.99973118279569884</v>
      </c>
      <c r="R179" s="28">
        <f>LinhrsIn!R179/SurveyHrsIn!R179</f>
        <v>0.99092261904761902</v>
      </c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>
        <f t="shared" si="14"/>
        <v>0.98720638672599181</v>
      </c>
      <c r="AD179" s="28">
        <f t="shared" si="15"/>
        <v>0.99532690092165899</v>
      </c>
      <c r="AE179" s="28">
        <f t="shared" si="16"/>
        <v>0.97968576195773072</v>
      </c>
      <c r="AF179" s="28">
        <f t="shared" si="17"/>
        <v>0.98338560334528069</v>
      </c>
      <c r="AG179" s="28">
        <f t="shared" si="18"/>
        <v>0.98696385902031059</v>
      </c>
      <c r="AH179" s="28">
        <f t="shared" si="19"/>
        <v>0.99879032258064504</v>
      </c>
      <c r="AI179" s="28">
        <f t="shared" si="20"/>
        <v>0.99532690092165899</v>
      </c>
    </row>
    <row r="180" spans="1:35" x14ac:dyDescent="0.25">
      <c r="A180" s="86" t="s">
        <v>8</v>
      </c>
      <c r="B180" s="86">
        <v>1</v>
      </c>
      <c r="C180" s="86">
        <v>170</v>
      </c>
      <c r="D180" s="28">
        <f>LinhrsIn!D180/SurveyHrsIn!D180</f>
        <v>0.99784946236559136</v>
      </c>
      <c r="E180" s="28">
        <f>LinhrsIn!E180/SurveyHrsIn!E180</f>
        <v>0.99946236559139789</v>
      </c>
      <c r="F180" s="28">
        <f>LinhrsIn!F180/SurveyHrsIn!F180</f>
        <v>0.99899425287356314</v>
      </c>
      <c r="G180" s="28">
        <f>LinhrsIn!G180/SurveyHrsIn!G180</f>
        <v>0.94301075268817203</v>
      </c>
      <c r="H180" s="28">
        <f>LinhrsIn!H180/SurveyHrsIn!H180</f>
        <v>0.96972222222222226</v>
      </c>
      <c r="I180" s="28">
        <f>LinhrsIn!I180/SurveyHrsIn!I180</f>
        <v>0.99973118279569884</v>
      </c>
      <c r="J180" s="28">
        <f>LinhrsIn!J180/SurveyHrsIn!J180</f>
        <v>0.99986111111111109</v>
      </c>
      <c r="K180" s="28">
        <f>LinhrsIn!K180/SurveyHrsIn!K180</f>
        <v>0.98911290322580647</v>
      </c>
      <c r="L180" s="28">
        <f>LinhrsIn!L180/SurveyHrsIn!L180</f>
        <v>0.9936827956989247</v>
      </c>
      <c r="M180" s="28">
        <f>LinhrsIn!M180/SurveyHrsIn!M180</f>
        <v>0.99972222222222218</v>
      </c>
      <c r="N180" s="28">
        <f>LinhrsIn!N180/SurveyHrsIn!N180</f>
        <v>0.99663978494623651</v>
      </c>
      <c r="O180" s="28">
        <f>LinhrsIn!O180/SurveyHrsIn!O180</f>
        <v>0.99986111111111109</v>
      </c>
      <c r="P180" s="28">
        <f>LinhrsIn!P180/SurveyHrsIn!P180</f>
        <v>0.99973118279569884</v>
      </c>
      <c r="Q180" s="28">
        <f>LinhrsIn!Q180/SurveyHrsIn!Q180</f>
        <v>0.99959677419354842</v>
      </c>
      <c r="R180" s="28">
        <f>LinhrsIn!R180/SurveyHrsIn!R180</f>
        <v>0.99925595238095233</v>
      </c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>
        <f t="shared" si="14"/>
        <v>0.99079432394018052</v>
      </c>
      <c r="AD180" s="28">
        <f t="shared" si="15"/>
        <v>0.99942636328725043</v>
      </c>
      <c r="AE180" s="28">
        <f t="shared" si="16"/>
        <v>0.98048912371771102</v>
      </c>
      <c r="AF180" s="28">
        <f t="shared" si="17"/>
        <v>0.98977150537634406</v>
      </c>
      <c r="AG180" s="28">
        <f t="shared" si="18"/>
        <v>0.99417264038231778</v>
      </c>
      <c r="AH180" s="28">
        <f t="shared" si="19"/>
        <v>0.99874402628434877</v>
      </c>
      <c r="AI180" s="28">
        <f t="shared" si="20"/>
        <v>0.99942636328725043</v>
      </c>
    </row>
    <row r="181" spans="1:35" x14ac:dyDescent="0.25">
      <c r="A181" s="86" t="s">
        <v>8</v>
      </c>
      <c r="B181" s="86">
        <v>1</v>
      </c>
      <c r="C181" s="86">
        <v>171</v>
      </c>
      <c r="D181" s="28">
        <f>LinhrsIn!D181/SurveyHrsIn!D181</f>
        <v>0.99784946236559136</v>
      </c>
      <c r="E181" s="28">
        <f>LinhrsIn!E181/SurveyHrsIn!E181</f>
        <v>0.9985215053763441</v>
      </c>
      <c r="F181" s="28">
        <f>LinhrsIn!F181/SurveyHrsIn!F181</f>
        <v>0.99885057471264371</v>
      </c>
      <c r="G181" s="28">
        <f>LinhrsIn!G181/SurveyHrsIn!G181</f>
        <v>0.93776881720430116</v>
      </c>
      <c r="H181" s="28">
        <f>LinhrsIn!H181/SurveyHrsIn!H181</f>
        <v>0.97027777777777779</v>
      </c>
      <c r="I181" s="28">
        <f>LinhrsIn!I181/SurveyHrsIn!I181</f>
        <v>0.99959677419354842</v>
      </c>
      <c r="J181" s="28">
        <f>LinhrsIn!J181/SurveyHrsIn!J181</f>
        <v>0.98805555555555558</v>
      </c>
      <c r="K181" s="28">
        <f>LinhrsIn!K181/SurveyHrsIn!K181</f>
        <v>0.98373655913978486</v>
      </c>
      <c r="L181" s="28">
        <f>LinhrsIn!L181/SurveyHrsIn!L181</f>
        <v>0.9936827956989247</v>
      </c>
      <c r="M181" s="28">
        <f>LinhrsIn!M181/SurveyHrsIn!M181</f>
        <v>0.99972222222222218</v>
      </c>
      <c r="N181" s="28">
        <f>LinhrsIn!N181/SurveyHrsIn!N181</f>
        <v>0.99663978494623651</v>
      </c>
      <c r="O181" s="28">
        <f>LinhrsIn!O181/SurveyHrsIn!O181</f>
        <v>0.99986111111111109</v>
      </c>
      <c r="P181" s="28">
        <f>LinhrsIn!P181/SurveyHrsIn!P181</f>
        <v>0.99986559139784947</v>
      </c>
      <c r="Q181" s="28">
        <f>LinhrsIn!Q181/SurveyHrsIn!Q181</f>
        <v>0.99959677419354842</v>
      </c>
      <c r="R181" s="28">
        <f>LinhrsIn!R181/SurveyHrsIn!R181</f>
        <v>0.99791666666666667</v>
      </c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>
        <f t="shared" si="14"/>
        <v>0.98888158911135815</v>
      </c>
      <c r="AD181" s="28">
        <f t="shared" si="15"/>
        <v>0.99875672043010755</v>
      </c>
      <c r="AE181" s="28">
        <f t="shared" si="16"/>
        <v>0.97838029909776303</v>
      </c>
      <c r="AF181" s="28">
        <f t="shared" si="17"/>
        <v>0.98597670250896063</v>
      </c>
      <c r="AG181" s="28">
        <f t="shared" si="18"/>
        <v>0.99238052568697732</v>
      </c>
      <c r="AH181" s="28">
        <f t="shared" si="19"/>
        <v>0.99878882915173239</v>
      </c>
      <c r="AI181" s="28">
        <f t="shared" si="20"/>
        <v>0.99875672043010755</v>
      </c>
    </row>
    <row r="182" spans="1:35" x14ac:dyDescent="0.25">
      <c r="A182" s="86" t="s">
        <v>8</v>
      </c>
      <c r="B182" s="86">
        <v>1</v>
      </c>
      <c r="C182" s="86">
        <v>172</v>
      </c>
      <c r="D182" s="28">
        <f>LinhrsIn!D182/SurveyHrsIn!D182</f>
        <v>0.89314516129032262</v>
      </c>
      <c r="E182" s="28">
        <f>LinhrsIn!E182/SurveyHrsIn!E182</f>
        <v>0.99301075268817196</v>
      </c>
      <c r="F182" s="28">
        <f>LinhrsIn!F182/SurveyHrsIn!F182</f>
        <v>1</v>
      </c>
      <c r="G182" s="28">
        <f>LinhrsIn!G182/SurveyHrsIn!G182</f>
        <v>0.94569892473118278</v>
      </c>
      <c r="H182" s="28">
        <f>LinhrsIn!H182/SurveyHrsIn!H182</f>
        <v>0.97013888888888888</v>
      </c>
      <c r="I182" s="28">
        <f>LinhrsIn!I182/SurveyHrsIn!I182</f>
        <v>0.99986559139784947</v>
      </c>
      <c r="J182" s="28">
        <f>LinhrsIn!J182/SurveyHrsIn!J182</f>
        <v>1</v>
      </c>
      <c r="K182" s="28">
        <f>LinhrsIn!K182/SurveyHrsIn!K182</f>
        <v>0.98911290322580647</v>
      </c>
      <c r="L182" s="28">
        <f>LinhrsIn!L182/SurveyHrsIn!L182</f>
        <v>0.9936827956989247</v>
      </c>
      <c r="M182" s="28">
        <f>LinhrsIn!M182/SurveyHrsIn!M182</f>
        <v>0.99972222222222218</v>
      </c>
      <c r="N182" s="28">
        <f>LinhrsIn!N182/SurveyHrsIn!N182</f>
        <v>0.99663978494623651</v>
      </c>
      <c r="O182" s="28">
        <f>LinhrsIn!O182/SurveyHrsIn!O182</f>
        <v>0.99986111111111109</v>
      </c>
      <c r="P182" s="28">
        <f>LinhrsIn!P182/SurveyHrsIn!P182</f>
        <v>0.99986559139784947</v>
      </c>
      <c r="Q182" s="28">
        <f>LinhrsIn!Q182/SurveyHrsIn!Q182</f>
        <v>0.99973118279569884</v>
      </c>
      <c r="R182" s="28">
        <f>LinhrsIn!R182/SurveyHrsIn!R182</f>
        <v>0.99925595238095233</v>
      </c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>
        <f t="shared" si="14"/>
        <v>0.99063321385902026</v>
      </c>
      <c r="AD182" s="28">
        <f t="shared" si="15"/>
        <v>0.99949356758832564</v>
      </c>
      <c r="AE182" s="28">
        <f t="shared" si="16"/>
        <v>0.97956989247311821</v>
      </c>
      <c r="AF182" s="28">
        <f t="shared" si="17"/>
        <v>0.99000149342891275</v>
      </c>
      <c r="AG182" s="28">
        <f t="shared" si="18"/>
        <v>0.99417264038231778</v>
      </c>
      <c r="AH182" s="28">
        <f t="shared" si="19"/>
        <v>0.99878882915173239</v>
      </c>
      <c r="AI182" s="28">
        <f t="shared" si="20"/>
        <v>0.99949356758832564</v>
      </c>
    </row>
    <row r="183" spans="1:35" x14ac:dyDescent="0.25">
      <c r="A183" s="86" t="s">
        <v>8</v>
      </c>
      <c r="B183" s="86">
        <v>1</v>
      </c>
      <c r="C183" s="86">
        <v>173</v>
      </c>
      <c r="D183" s="28">
        <f>LinhrsIn!D183/SurveyHrsIn!D183</f>
        <v>0.99784946236559136</v>
      </c>
      <c r="E183" s="28">
        <f>LinhrsIn!E183/SurveyHrsIn!E183</f>
        <v>0.99784946236559136</v>
      </c>
      <c r="F183" s="28">
        <f>LinhrsIn!F183/SurveyHrsIn!F183</f>
        <v>0.99066091954022983</v>
      </c>
      <c r="G183" s="28">
        <f>LinhrsIn!G183/SurveyHrsIn!G183</f>
        <v>0.94543010752688172</v>
      </c>
      <c r="H183" s="28">
        <f>LinhrsIn!H183/SurveyHrsIn!H183</f>
        <v>0.96638888888888885</v>
      </c>
      <c r="I183" s="28">
        <f>LinhrsIn!I183/SurveyHrsIn!I183</f>
        <v>0.98212365591397854</v>
      </c>
      <c r="J183" s="28">
        <f>LinhrsIn!J183/SurveyHrsIn!J183</f>
        <v>0.96916666666666662</v>
      </c>
      <c r="K183" s="28">
        <f>LinhrsIn!K183/SurveyHrsIn!K183</f>
        <v>0.98857526881720426</v>
      </c>
      <c r="L183" s="28">
        <f>LinhrsIn!L183/SurveyHrsIn!L183</f>
        <v>0.97473118279569904</v>
      </c>
      <c r="M183" s="28">
        <f>LinhrsIn!M183/SurveyHrsIn!M183</f>
        <v>0.9916666666666667</v>
      </c>
      <c r="N183" s="28">
        <f>LinhrsIn!N183/SurveyHrsIn!N183</f>
        <v>0.99583333333333335</v>
      </c>
      <c r="O183" s="28">
        <f>LinhrsIn!O183/SurveyHrsIn!O183</f>
        <v>0.99750000000000005</v>
      </c>
      <c r="P183" s="28">
        <f>LinhrsIn!P183/SurveyHrsIn!P183</f>
        <v>0.9883064516129032</v>
      </c>
      <c r="Q183" s="28">
        <f>LinhrsIn!Q183/SurveyHrsIn!Q183</f>
        <v>0.99650537634408598</v>
      </c>
      <c r="R183" s="28">
        <f>LinhrsIn!R183/SurveyHrsIn!R183</f>
        <v>0.99910714285714286</v>
      </c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>
        <f t="shared" si="14"/>
        <v>0.9823527170106704</v>
      </c>
      <c r="AD183" s="28">
        <f t="shared" si="15"/>
        <v>0.99780625960061442</v>
      </c>
      <c r="AE183" s="28">
        <f t="shared" si="16"/>
        <v>0.9779801631442343</v>
      </c>
      <c r="AF183" s="28">
        <f t="shared" si="17"/>
        <v>0.97255973715651134</v>
      </c>
      <c r="AG183" s="28">
        <f t="shared" si="18"/>
        <v>0.98499103942652333</v>
      </c>
      <c r="AH183" s="28">
        <f t="shared" si="19"/>
        <v>0.99387992831541216</v>
      </c>
      <c r="AI183" s="28">
        <f t="shared" si="20"/>
        <v>0.99780625960061442</v>
      </c>
    </row>
    <row r="184" spans="1:35" x14ac:dyDescent="0.25">
      <c r="A184" s="86" t="s">
        <v>8</v>
      </c>
      <c r="B184" s="86">
        <v>1</v>
      </c>
      <c r="C184" s="86">
        <v>174</v>
      </c>
      <c r="D184" s="28">
        <f>LinhrsIn!D184/SurveyHrsIn!D184</f>
        <v>0.99744623655913978</v>
      </c>
      <c r="E184" s="28">
        <f>LinhrsIn!E184/SurveyHrsIn!E184</f>
        <v>0.99865591397849462</v>
      </c>
      <c r="F184" s="28">
        <f>LinhrsIn!F184/SurveyHrsIn!F184</f>
        <v>0.99913793103448267</v>
      </c>
      <c r="G184" s="28">
        <f>LinhrsIn!G184/SurveyHrsIn!G184</f>
        <v>0.94086021505376349</v>
      </c>
      <c r="H184" s="28">
        <f>LinhrsIn!H184/SurveyHrsIn!H184</f>
        <v>0.96986111111111106</v>
      </c>
      <c r="I184" s="28">
        <f>LinhrsIn!I184/SurveyHrsIn!I184</f>
        <v>0.99879032258064515</v>
      </c>
      <c r="J184" s="28">
        <f>LinhrsIn!J184/SurveyHrsIn!J184</f>
        <v>0.99791666666666667</v>
      </c>
      <c r="K184" s="28">
        <f>LinhrsIn!K184/SurveyHrsIn!K184</f>
        <v>0.98655913978494625</v>
      </c>
      <c r="L184" s="28">
        <f>LinhrsIn!L184/SurveyHrsIn!L184</f>
        <v>0.99193548387096775</v>
      </c>
      <c r="M184" s="28">
        <f>LinhrsIn!M184/SurveyHrsIn!M184</f>
        <v>0.99763888888888885</v>
      </c>
      <c r="N184" s="28">
        <f>LinhrsIn!N184/SurveyHrsIn!N184</f>
        <v>0.99932795698924726</v>
      </c>
      <c r="O184" s="28">
        <f>LinhrsIn!O184/SurveyHrsIn!O184</f>
        <v>0.99944444444444447</v>
      </c>
      <c r="P184" s="28">
        <f>LinhrsIn!P184/SurveyHrsIn!P184</f>
        <v>0.9946236559139785</v>
      </c>
      <c r="Q184" s="28">
        <f>LinhrsIn!Q184/SurveyHrsIn!Q184</f>
        <v>0.99771505376344083</v>
      </c>
      <c r="R184" s="28">
        <f>LinhrsIn!R184/SurveyHrsIn!R184</f>
        <v>0.99925595238095233</v>
      </c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>
        <f t="shared" si="14"/>
        <v>0.98956264419313644</v>
      </c>
      <c r="AD184" s="28">
        <f t="shared" si="15"/>
        <v>0.99848550307219663</v>
      </c>
      <c r="AE184" s="28">
        <f t="shared" si="16"/>
        <v>0.97955135335558019</v>
      </c>
      <c r="AF184" s="28">
        <f t="shared" si="17"/>
        <v>0.9888560334528077</v>
      </c>
      <c r="AG184" s="28">
        <f t="shared" si="18"/>
        <v>0.99204450418160095</v>
      </c>
      <c r="AH184" s="28">
        <f t="shared" si="19"/>
        <v>0.99779868578255682</v>
      </c>
      <c r="AI184" s="28">
        <f t="shared" si="20"/>
        <v>0.99848550307219663</v>
      </c>
    </row>
    <row r="185" spans="1:35" x14ac:dyDescent="0.25">
      <c r="A185" s="86" t="s">
        <v>8</v>
      </c>
      <c r="B185" s="86">
        <v>1</v>
      </c>
      <c r="C185" s="86">
        <v>175</v>
      </c>
      <c r="D185" s="28">
        <f>LinhrsIn!D185/SurveyHrsIn!D185</f>
        <v>1</v>
      </c>
      <c r="E185" s="28">
        <f>LinhrsIn!E185/SurveyHrsIn!E185</f>
        <v>0.99932795698924726</v>
      </c>
      <c r="F185" s="28">
        <f>LinhrsIn!F185/SurveyHrsIn!F185</f>
        <v>1</v>
      </c>
      <c r="G185" s="28">
        <f>LinhrsIn!G185/SurveyHrsIn!G185</f>
        <v>0.92002688172043012</v>
      </c>
      <c r="H185" s="28">
        <f>LinhrsIn!H185/SurveyHrsIn!H185</f>
        <v>0.99194444444444452</v>
      </c>
      <c r="I185" s="28">
        <f>LinhrsIn!I185/SurveyHrsIn!I185</f>
        <v>0.99973118279569884</v>
      </c>
      <c r="J185" s="28">
        <f>LinhrsIn!J185/SurveyHrsIn!J185</f>
        <v>0.99902777777777774</v>
      </c>
      <c r="K185" s="28">
        <f>LinhrsIn!K185/SurveyHrsIn!K185</f>
        <v>0.98938172043010753</v>
      </c>
      <c r="L185" s="28">
        <f>LinhrsIn!L185/SurveyHrsIn!L185</f>
        <v>0.99690860215053767</v>
      </c>
      <c r="M185" s="28">
        <f>LinhrsIn!M185/SurveyHrsIn!M185</f>
        <v>0.99958333333333338</v>
      </c>
      <c r="N185" s="28">
        <f>LinhrsIn!N185/SurveyHrsIn!N185</f>
        <v>0.99220430107526891</v>
      </c>
      <c r="O185" s="28">
        <f>LinhrsIn!O185/SurveyHrsIn!O185</f>
        <v>1</v>
      </c>
      <c r="P185" s="28">
        <f>LinhrsIn!P185/SurveyHrsIn!P185</f>
        <v>0.99986559139784947</v>
      </c>
      <c r="Q185" s="28">
        <f>LinhrsIn!Q185/SurveyHrsIn!Q185</f>
        <v>0.96680107526881709</v>
      </c>
      <c r="R185" s="28">
        <f>LinhrsIn!R185/SurveyHrsIn!R185</f>
        <v>0.96160714285714288</v>
      </c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>
        <f t="shared" si="14"/>
        <v>0.99066681600955808</v>
      </c>
      <c r="AD185" s="28">
        <f t="shared" si="15"/>
        <v>0.96420410906298004</v>
      </c>
      <c r="AE185" s="28">
        <f t="shared" si="16"/>
        <v>0.9731182795698925</v>
      </c>
      <c r="AF185" s="28">
        <f t="shared" si="17"/>
        <v>0.99690113500597366</v>
      </c>
      <c r="AG185" s="28">
        <f t="shared" si="18"/>
        <v>0.99529121863799286</v>
      </c>
      <c r="AH185" s="28">
        <f t="shared" si="19"/>
        <v>0.99735663082437276</v>
      </c>
      <c r="AI185" s="28">
        <f t="shared" si="20"/>
        <v>0.96420410906298004</v>
      </c>
    </row>
    <row r="186" spans="1:35" x14ac:dyDescent="0.25">
      <c r="A186" s="86" t="s">
        <v>8</v>
      </c>
      <c r="B186" s="86">
        <v>1</v>
      </c>
      <c r="C186" s="86">
        <v>176</v>
      </c>
      <c r="D186" s="28">
        <f>LinhrsIn!D186/SurveyHrsIn!D186</f>
        <v>0.99811827956989252</v>
      </c>
      <c r="E186" s="28">
        <f>LinhrsIn!E186/SurveyHrsIn!E186</f>
        <v>1</v>
      </c>
      <c r="F186" s="28">
        <f>LinhrsIn!F186/SurveyHrsIn!F186</f>
        <v>0.99741379310344835</v>
      </c>
      <c r="G186" s="28">
        <f>LinhrsIn!G186/SurveyHrsIn!G186</f>
        <v>3.9112903225806454E-2</v>
      </c>
      <c r="H186" s="28">
        <f>LinhrsIn!H186/SurveyHrsIn!H186</f>
        <v>0.99222222222222223</v>
      </c>
      <c r="I186" s="28">
        <f>LinhrsIn!I186/SurveyHrsIn!I186</f>
        <v>0.99973118279569884</v>
      </c>
      <c r="J186" s="28">
        <f>LinhrsIn!J186/SurveyHrsIn!J186</f>
        <v>0.99986111111111109</v>
      </c>
      <c r="K186" s="28">
        <f>LinhrsIn!K186/SurveyHrsIn!K186</f>
        <v>0.98951612903225816</v>
      </c>
      <c r="L186" s="28">
        <f>LinhrsIn!L186/SurveyHrsIn!L186</f>
        <v>0.99704301075268809</v>
      </c>
      <c r="M186" s="28">
        <f>LinhrsIn!M186/SurveyHrsIn!M186</f>
        <v>0.99958333333333338</v>
      </c>
      <c r="N186" s="28">
        <f>LinhrsIn!N186/SurveyHrsIn!N186</f>
        <v>0.98897849462365583</v>
      </c>
      <c r="O186" s="28">
        <f>LinhrsIn!O186/SurveyHrsIn!O186</f>
        <v>1</v>
      </c>
      <c r="P186" s="28">
        <f>LinhrsIn!P186/SurveyHrsIn!P186</f>
        <v>0.99959677419354842</v>
      </c>
      <c r="Q186" s="28">
        <f>LinhrsIn!Q186/SurveyHrsIn!Q186</f>
        <v>0.99879032258064515</v>
      </c>
      <c r="R186" s="28">
        <f>LinhrsIn!R186/SurveyHrsIn!R186</f>
        <v>0.99821428571428561</v>
      </c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>
        <f t="shared" si="14"/>
        <v>0.91692157953281417</v>
      </c>
      <c r="AD186" s="28">
        <f t="shared" si="15"/>
        <v>0.99850230414746544</v>
      </c>
      <c r="AE186" s="28">
        <f t="shared" si="16"/>
        <v>0.6788422321097517</v>
      </c>
      <c r="AF186" s="28">
        <f t="shared" si="17"/>
        <v>0.99727150537634401</v>
      </c>
      <c r="AG186" s="28">
        <f t="shared" si="18"/>
        <v>0.99538082437275988</v>
      </c>
      <c r="AH186" s="28">
        <f t="shared" si="19"/>
        <v>0.99619175627240131</v>
      </c>
      <c r="AI186" s="28">
        <f t="shared" si="20"/>
        <v>0.99850230414746544</v>
      </c>
    </row>
    <row r="187" spans="1:35" x14ac:dyDescent="0.25">
      <c r="A187" s="86" t="s">
        <v>8</v>
      </c>
      <c r="B187" s="86">
        <v>1</v>
      </c>
      <c r="C187" s="86">
        <v>177</v>
      </c>
      <c r="D187" s="28">
        <f>LinhrsIn!D187/SurveyHrsIn!D187</f>
        <v>0.92110215053763433</v>
      </c>
      <c r="E187" s="28">
        <f>LinhrsIn!E187/SurveyHrsIn!E187</f>
        <v>0.99973118279569884</v>
      </c>
      <c r="F187" s="28">
        <f>LinhrsIn!F187/SurveyHrsIn!F187</f>
        <v>0.99856321839080464</v>
      </c>
      <c r="G187" s="28">
        <f>LinhrsIn!G187/SurveyHrsIn!G187</f>
        <v>0.92002688172043012</v>
      </c>
      <c r="H187" s="28">
        <f>LinhrsIn!H187/SurveyHrsIn!H187</f>
        <v>0.99208333333333332</v>
      </c>
      <c r="I187" s="28">
        <f>LinhrsIn!I187/SurveyHrsIn!I187</f>
        <v>0.99973118279569884</v>
      </c>
      <c r="J187" s="28">
        <f>LinhrsIn!J187/SurveyHrsIn!J187</f>
        <v>1</v>
      </c>
      <c r="K187" s="28">
        <f>LinhrsIn!K187/SurveyHrsIn!K187</f>
        <v>0.98723118279569888</v>
      </c>
      <c r="L187" s="28">
        <f>LinhrsIn!L187/SurveyHrsIn!L187</f>
        <v>0.9961021505376344</v>
      </c>
      <c r="M187" s="28">
        <f>LinhrsIn!M187/SurveyHrsIn!M187</f>
        <v>0.99958333333333338</v>
      </c>
      <c r="N187" s="28">
        <f>LinhrsIn!N187/SurveyHrsIn!N187</f>
        <v>0.99112903225806448</v>
      </c>
      <c r="O187" s="28">
        <f>LinhrsIn!O187/SurveyHrsIn!O187</f>
        <v>1</v>
      </c>
      <c r="P187" s="28">
        <f>LinhrsIn!P187/SurveyHrsIn!P187</f>
        <v>0.99959677419354842</v>
      </c>
      <c r="Q187" s="28">
        <f>LinhrsIn!Q187/SurveyHrsIn!Q187</f>
        <v>0.99879032258064515</v>
      </c>
      <c r="R187" s="28">
        <f>LinhrsIn!R187/SurveyHrsIn!R187</f>
        <v>0.99583333333333335</v>
      </c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>
        <f t="shared" si="14"/>
        <v>0.99031485601285374</v>
      </c>
      <c r="AD187" s="28">
        <f t="shared" si="15"/>
        <v>0.99731182795698925</v>
      </c>
      <c r="AE187" s="28">
        <f t="shared" si="16"/>
        <v>0.97277376096897783</v>
      </c>
      <c r="AF187" s="28">
        <f t="shared" si="17"/>
        <v>0.99727150537634401</v>
      </c>
      <c r="AG187" s="28">
        <f t="shared" si="18"/>
        <v>0.99430555555555555</v>
      </c>
      <c r="AH187" s="28">
        <f t="shared" si="19"/>
        <v>0.99690860215053767</v>
      </c>
      <c r="AI187" s="28">
        <f t="shared" si="20"/>
        <v>0.99731182795698925</v>
      </c>
    </row>
    <row r="188" spans="1:35" x14ac:dyDescent="0.25">
      <c r="A188" s="86" t="s">
        <v>8</v>
      </c>
      <c r="B188" s="86">
        <v>1</v>
      </c>
      <c r="C188" s="86">
        <v>178</v>
      </c>
      <c r="D188" s="28">
        <f>LinhrsIn!D188/SurveyHrsIn!D188</f>
        <v>0.99986559139784947</v>
      </c>
      <c r="E188" s="28">
        <f>LinhrsIn!E188/SurveyHrsIn!E188</f>
        <v>1</v>
      </c>
      <c r="F188" s="28">
        <f>LinhrsIn!F188/SurveyHrsIn!F188</f>
        <v>0.99913793103448267</v>
      </c>
      <c r="G188" s="28">
        <f>LinhrsIn!G188/SurveyHrsIn!G188</f>
        <v>0.91948924731182802</v>
      </c>
      <c r="H188" s="28">
        <f>LinhrsIn!H188/SurveyHrsIn!H188</f>
        <v>0.99263888888888896</v>
      </c>
      <c r="I188" s="28">
        <f>LinhrsIn!I188/SurveyHrsIn!I188</f>
        <v>0.99973118279569884</v>
      </c>
      <c r="J188" s="28">
        <f>LinhrsIn!J188/SurveyHrsIn!J188</f>
        <v>0.99986111111111109</v>
      </c>
      <c r="K188" s="28">
        <f>LinhrsIn!K188/SurveyHrsIn!K188</f>
        <v>0.98938172043010753</v>
      </c>
      <c r="L188" s="28">
        <f>LinhrsIn!L188/SurveyHrsIn!L188</f>
        <v>0.99422043010752692</v>
      </c>
      <c r="M188" s="28">
        <f>LinhrsIn!M188/SurveyHrsIn!M188</f>
        <v>0.99958333333333338</v>
      </c>
      <c r="N188" s="28">
        <f>LinhrsIn!N188/SurveyHrsIn!N188</f>
        <v>0.98629032258064508</v>
      </c>
      <c r="O188" s="28">
        <f>LinhrsIn!O188/SurveyHrsIn!O188</f>
        <v>1</v>
      </c>
      <c r="P188" s="28">
        <f>LinhrsIn!P188/SurveyHrsIn!P188</f>
        <v>0.99865591397849462</v>
      </c>
      <c r="Q188" s="28">
        <f>LinhrsIn!Q188/SurveyHrsIn!Q188</f>
        <v>0.99865591397849462</v>
      </c>
      <c r="R188" s="28">
        <f>LinhrsIn!R188/SurveyHrsIn!R188</f>
        <v>0.96860119047619042</v>
      </c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>
        <f t="shared" si="14"/>
        <v>0.98991584013100964</v>
      </c>
      <c r="AD188" s="28">
        <f t="shared" si="15"/>
        <v>0.98362855222734247</v>
      </c>
      <c r="AE188" s="28">
        <f t="shared" si="16"/>
        <v>0.97287572611543682</v>
      </c>
      <c r="AF188" s="28">
        <f t="shared" si="17"/>
        <v>0.99741039426523292</v>
      </c>
      <c r="AG188" s="28">
        <f t="shared" si="18"/>
        <v>0.99439516129032268</v>
      </c>
      <c r="AH188" s="28">
        <f t="shared" si="19"/>
        <v>0.99498207885304657</v>
      </c>
      <c r="AI188" s="28">
        <f t="shared" si="20"/>
        <v>0.98362855222734247</v>
      </c>
    </row>
    <row r="189" spans="1:35" x14ac:dyDescent="0.25">
      <c r="A189" s="86" t="s">
        <v>8</v>
      </c>
      <c r="B189" s="86">
        <v>1</v>
      </c>
      <c r="C189" s="86">
        <v>179</v>
      </c>
      <c r="D189" s="28">
        <f>LinhrsIn!D189/SurveyHrsIn!D189</f>
        <v>1</v>
      </c>
      <c r="E189" s="28">
        <f>LinhrsIn!E189/SurveyHrsIn!E189</f>
        <v>1</v>
      </c>
      <c r="F189" s="28">
        <f>LinhrsIn!F189/SurveyHrsIn!F189</f>
        <v>0.99956896551724139</v>
      </c>
      <c r="G189" s="28">
        <f>LinhrsIn!G189/SurveyHrsIn!G189</f>
        <v>0.92002688172043012</v>
      </c>
      <c r="H189" s="28">
        <f>LinhrsIn!H189/SurveyHrsIn!H189</f>
        <v>0.99277777777777776</v>
      </c>
      <c r="I189" s="28">
        <f>LinhrsIn!I189/SurveyHrsIn!I189</f>
        <v>0.99973118279569884</v>
      </c>
      <c r="J189" s="28">
        <f>LinhrsIn!J189/SurveyHrsIn!J189</f>
        <v>0.99986111111111109</v>
      </c>
      <c r="K189" s="28">
        <f>LinhrsIn!K189/SurveyHrsIn!K189</f>
        <v>0.98938172043010753</v>
      </c>
      <c r="L189" s="28">
        <f>LinhrsIn!L189/SurveyHrsIn!L189</f>
        <v>0.99287634408602155</v>
      </c>
      <c r="M189" s="28">
        <f>LinhrsIn!M189/SurveyHrsIn!M189</f>
        <v>0.99958333333333338</v>
      </c>
      <c r="N189" s="28">
        <f>LinhrsIn!N189/SurveyHrsIn!N189</f>
        <v>0.99099462365591395</v>
      </c>
      <c r="O189" s="28">
        <f>LinhrsIn!O189/SurveyHrsIn!O189</f>
        <v>1</v>
      </c>
      <c r="P189" s="28">
        <f>LinhrsIn!P189/SurveyHrsIn!P189</f>
        <v>0.99959677419354842</v>
      </c>
      <c r="Q189" s="28">
        <f>LinhrsIn!Q189/SurveyHrsIn!Q189</f>
        <v>0.99879032258064515</v>
      </c>
      <c r="R189" s="28">
        <f>LinhrsIn!R189/SurveyHrsIn!R189</f>
        <v>0.99791666666666667</v>
      </c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>
        <f t="shared" si="14"/>
        <v>0.99036655955176534</v>
      </c>
      <c r="AD189" s="28">
        <f t="shared" si="15"/>
        <v>0.99835349462365586</v>
      </c>
      <c r="AE189" s="28">
        <f t="shared" si="16"/>
        <v>0.97319861574589039</v>
      </c>
      <c r="AF189" s="28">
        <f t="shared" si="17"/>
        <v>0.9974566905615293</v>
      </c>
      <c r="AG189" s="28">
        <f t="shared" si="18"/>
        <v>0.99394713261648748</v>
      </c>
      <c r="AH189" s="28">
        <f t="shared" si="19"/>
        <v>0.99686379928315416</v>
      </c>
      <c r="AI189" s="28">
        <f t="shared" si="20"/>
        <v>0.99835349462365586</v>
      </c>
    </row>
    <row r="190" spans="1:35" x14ac:dyDescent="0.25">
      <c r="A190" s="86" t="s">
        <v>8</v>
      </c>
      <c r="B190" s="86">
        <v>1</v>
      </c>
      <c r="C190" s="86">
        <v>180</v>
      </c>
      <c r="D190" s="28">
        <f>LinhrsIn!D190/SurveyHrsIn!D190</f>
        <v>1</v>
      </c>
      <c r="E190" s="28">
        <f>LinhrsIn!E190/SurveyHrsIn!E190</f>
        <v>0.99596774193548387</v>
      </c>
      <c r="F190" s="28">
        <f>LinhrsIn!F190/SurveyHrsIn!F190</f>
        <v>0.99856321839080464</v>
      </c>
      <c r="G190" s="28">
        <f>LinhrsIn!G190/SurveyHrsIn!G190</f>
        <v>0.9174731182795699</v>
      </c>
      <c r="H190" s="28">
        <f>LinhrsIn!H190/SurveyHrsIn!H190</f>
        <v>0.38041666666666663</v>
      </c>
      <c r="I190" s="28">
        <f>LinhrsIn!I190/SurveyHrsIn!I190</f>
        <v>0.99973118279569884</v>
      </c>
      <c r="J190" s="28">
        <f>LinhrsIn!J190/SurveyHrsIn!J190</f>
        <v>0.99986111111111109</v>
      </c>
      <c r="K190" s="28">
        <f>LinhrsIn!K190/SurveyHrsIn!K190</f>
        <v>0.98938172043010753</v>
      </c>
      <c r="L190" s="28">
        <f>LinhrsIn!L190/SurveyHrsIn!L190</f>
        <v>0.99663978494623651</v>
      </c>
      <c r="M190" s="28">
        <f>LinhrsIn!M190/SurveyHrsIn!M190</f>
        <v>0.99944444444444447</v>
      </c>
      <c r="N190" s="28">
        <f>LinhrsIn!N190/SurveyHrsIn!N190</f>
        <v>0.99489247311827966</v>
      </c>
      <c r="O190" s="28">
        <f>LinhrsIn!O190/SurveyHrsIn!O190</f>
        <v>1</v>
      </c>
      <c r="P190" s="28">
        <f>LinhrsIn!P190/SurveyHrsIn!P190</f>
        <v>0.99959677419354842</v>
      </c>
      <c r="Q190" s="28">
        <f>LinhrsIn!Q190/SurveyHrsIn!Q190</f>
        <v>0.99879032258064515</v>
      </c>
      <c r="R190" s="28">
        <f>LinhrsIn!R190/SurveyHrsIn!R190</f>
        <v>0.99732142857142869</v>
      </c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>
        <f t="shared" si="14"/>
        <v>0.93933068635932926</v>
      </c>
      <c r="AD190" s="28">
        <f t="shared" si="15"/>
        <v>0.99805587557603692</v>
      </c>
      <c r="AE190" s="28">
        <f t="shared" si="16"/>
        <v>0.9706680262019528</v>
      </c>
      <c r="AF190" s="28">
        <f t="shared" si="17"/>
        <v>0.79333632019115885</v>
      </c>
      <c r="AG190" s="28">
        <f t="shared" si="18"/>
        <v>0.99515531660692946</v>
      </c>
      <c r="AH190" s="28">
        <f t="shared" si="19"/>
        <v>0.99816308243727603</v>
      </c>
      <c r="AI190" s="28">
        <f t="shared" si="20"/>
        <v>0.99805587557603692</v>
      </c>
    </row>
    <row r="191" spans="1:35" x14ac:dyDescent="0.25">
      <c r="A191" s="86" t="s">
        <v>8</v>
      </c>
      <c r="B191" s="86">
        <v>1</v>
      </c>
      <c r="C191" s="86">
        <v>181</v>
      </c>
      <c r="D191" s="28">
        <f>LinhrsIn!D191/SurveyHrsIn!D191</f>
        <v>0.99986559139784947</v>
      </c>
      <c r="E191" s="28">
        <f>LinhrsIn!E191/SurveyHrsIn!E191</f>
        <v>1</v>
      </c>
      <c r="F191" s="28">
        <f>LinhrsIn!F191/SurveyHrsIn!F191</f>
        <v>0.99913793103448267</v>
      </c>
      <c r="G191" s="28">
        <f>LinhrsIn!G191/SurveyHrsIn!G191</f>
        <v>0.91760752688172054</v>
      </c>
      <c r="H191" s="28">
        <f>LinhrsIn!H191/SurveyHrsIn!H191</f>
        <v>0.99236111111111114</v>
      </c>
      <c r="I191" s="28">
        <f>LinhrsIn!I191/SurveyHrsIn!I191</f>
        <v>0.99973118279569884</v>
      </c>
      <c r="J191" s="28">
        <f>LinhrsIn!J191/SurveyHrsIn!J191</f>
        <v>1</v>
      </c>
      <c r="K191" s="28">
        <f>LinhrsIn!K191/SurveyHrsIn!K191</f>
        <v>0.98938172043010753</v>
      </c>
      <c r="L191" s="28">
        <f>LinhrsIn!L191/SurveyHrsIn!L191</f>
        <v>0.99677419354838714</v>
      </c>
      <c r="M191" s="28">
        <f>LinhrsIn!M191/SurveyHrsIn!M191</f>
        <v>0.99958333333333338</v>
      </c>
      <c r="N191" s="28">
        <f>LinhrsIn!N191/SurveyHrsIn!N191</f>
        <v>0.99448924731182797</v>
      </c>
      <c r="O191" s="28">
        <f>LinhrsIn!O191/SurveyHrsIn!O191</f>
        <v>1</v>
      </c>
      <c r="P191" s="28">
        <f>LinhrsIn!P191/SurveyHrsIn!P191</f>
        <v>0.99959677419354842</v>
      </c>
      <c r="Q191" s="28">
        <f>LinhrsIn!Q191/SurveyHrsIn!Q191</f>
        <v>0.99879032258064515</v>
      </c>
      <c r="R191" s="28">
        <f>LinhrsIn!R191/SurveyHrsIn!R191</f>
        <v>0.99791666666666667</v>
      </c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>
        <f t="shared" si="14"/>
        <v>0.99072191838668477</v>
      </c>
      <c r="AD191" s="28">
        <f t="shared" si="15"/>
        <v>0.99835349462365586</v>
      </c>
      <c r="AE191" s="28">
        <f t="shared" si="16"/>
        <v>0.97224848597206781</v>
      </c>
      <c r="AF191" s="28">
        <f t="shared" si="17"/>
        <v>0.99736409796893666</v>
      </c>
      <c r="AG191" s="28">
        <f t="shared" si="18"/>
        <v>0.99524641577060935</v>
      </c>
      <c r="AH191" s="28">
        <f t="shared" si="19"/>
        <v>0.9980286738351255</v>
      </c>
      <c r="AI191" s="28">
        <f t="shared" si="20"/>
        <v>0.99835349462365586</v>
      </c>
    </row>
    <row r="192" spans="1:35" x14ac:dyDescent="0.25">
      <c r="A192" s="86" t="s">
        <v>8</v>
      </c>
      <c r="B192" s="86">
        <v>1</v>
      </c>
      <c r="C192" s="86">
        <v>182</v>
      </c>
      <c r="D192" s="28">
        <f>LinhrsIn!D192/SurveyHrsIn!D192</f>
        <v>0.99637096774193545</v>
      </c>
      <c r="E192" s="28">
        <f>LinhrsIn!E192/SurveyHrsIn!E192</f>
        <v>0.99986559139784947</v>
      </c>
      <c r="F192" s="28">
        <f>LinhrsIn!F192/SurveyHrsIn!F192</f>
        <v>0.99841954022988499</v>
      </c>
      <c r="G192" s="28">
        <f>LinhrsIn!G192/SurveyHrsIn!G192</f>
        <v>0.95241935483870965</v>
      </c>
      <c r="H192" s="28">
        <f>LinhrsIn!H192/SurveyHrsIn!H192</f>
        <v>0.98583333333333323</v>
      </c>
      <c r="I192" s="28">
        <f>LinhrsIn!I192/SurveyHrsIn!I192</f>
        <v>0.9990591397849462</v>
      </c>
      <c r="J192" s="28">
        <f>LinhrsIn!J192/SurveyHrsIn!J192</f>
        <v>0.99430555555555555</v>
      </c>
      <c r="K192" s="28">
        <f>LinhrsIn!K192/SurveyHrsIn!K192</f>
        <v>0.9883064516129032</v>
      </c>
      <c r="L192" s="28">
        <f>LinhrsIn!L192/SurveyHrsIn!L192</f>
        <v>0.99327956989247312</v>
      </c>
      <c r="M192" s="28">
        <f>LinhrsIn!M192/SurveyHrsIn!M192</f>
        <v>0.99763888888888885</v>
      </c>
      <c r="N192" s="28">
        <f>LinhrsIn!N192/SurveyHrsIn!N192</f>
        <v>0.9883064516129032</v>
      </c>
      <c r="O192" s="28">
        <f>LinhrsIn!O192/SurveyHrsIn!O192</f>
        <v>0.99791666666666667</v>
      </c>
      <c r="P192" s="28">
        <f>LinhrsIn!P192/SurveyHrsIn!P192</f>
        <v>0.99959677419354842</v>
      </c>
      <c r="Q192" s="28">
        <f>LinhrsIn!Q192/SurveyHrsIn!Q192</f>
        <v>0.99986559139784947</v>
      </c>
      <c r="R192" s="28">
        <f>LinhrsIn!R192/SurveyHrsIn!R192</f>
        <v>0.99761904761904763</v>
      </c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>
        <f t="shared" si="14"/>
        <v>0.99124560983397192</v>
      </c>
      <c r="AD192" s="28">
        <f t="shared" si="15"/>
        <v>0.99874231950844861</v>
      </c>
      <c r="AE192" s="28">
        <f t="shared" si="16"/>
        <v>0.98356816215548137</v>
      </c>
      <c r="AF192" s="28">
        <f t="shared" si="17"/>
        <v>0.993066009557945</v>
      </c>
      <c r="AG192" s="28">
        <f t="shared" si="18"/>
        <v>0.99307497013142176</v>
      </c>
      <c r="AH192" s="28">
        <f t="shared" si="19"/>
        <v>0.99527329749103943</v>
      </c>
      <c r="AI192" s="28">
        <f t="shared" si="20"/>
        <v>0.99874231950844861</v>
      </c>
    </row>
    <row r="193" spans="1:35" x14ac:dyDescent="0.25">
      <c r="A193" s="86" t="s">
        <v>8</v>
      </c>
      <c r="B193" s="86">
        <v>1</v>
      </c>
      <c r="C193" s="86">
        <v>183</v>
      </c>
      <c r="D193" s="28">
        <f>LinhrsIn!D193/SurveyHrsIn!D193</f>
        <v>0.99596774193548387</v>
      </c>
      <c r="E193" s="28">
        <f>LinhrsIn!E193/SurveyHrsIn!E193</f>
        <v>1</v>
      </c>
      <c r="F193" s="28">
        <f>LinhrsIn!F193/SurveyHrsIn!F193</f>
        <v>0.9742816091954023</v>
      </c>
      <c r="G193" s="28">
        <f>LinhrsIn!G193/SurveyHrsIn!G193</f>
        <v>0.9545698924731183</v>
      </c>
      <c r="H193" s="28">
        <f>LinhrsIn!H193/SurveyHrsIn!H193</f>
        <v>0.97152777777777777</v>
      </c>
      <c r="I193" s="28">
        <f>LinhrsIn!I193/SurveyHrsIn!I193</f>
        <v>0.99973118279569884</v>
      </c>
      <c r="J193" s="28">
        <f>LinhrsIn!J193/SurveyHrsIn!J193</f>
        <v>0.99930555555555556</v>
      </c>
      <c r="K193" s="28">
        <f>LinhrsIn!K193/SurveyHrsIn!K193</f>
        <v>0.98884408602150542</v>
      </c>
      <c r="L193" s="28">
        <f>LinhrsIn!L193/SurveyHrsIn!L193</f>
        <v>0.99260752688172038</v>
      </c>
      <c r="M193" s="28">
        <f>LinhrsIn!M193/SurveyHrsIn!M193</f>
        <v>0.99777777777777776</v>
      </c>
      <c r="N193" s="28">
        <f>LinhrsIn!N193/SurveyHrsIn!N193</f>
        <v>0.98521505376344087</v>
      </c>
      <c r="O193" s="28">
        <f>LinhrsIn!O193/SurveyHrsIn!O193</f>
        <v>0.99791666666666667</v>
      </c>
      <c r="P193" s="28">
        <f>LinhrsIn!P193/SurveyHrsIn!P193</f>
        <v>1</v>
      </c>
      <c r="Q193" s="28">
        <f>LinhrsIn!Q193/SurveyHrsIn!Q193</f>
        <v>0.99986559139784947</v>
      </c>
      <c r="R193" s="28">
        <f>LinhrsIn!R193/SurveyHrsIn!R193</f>
        <v>0.99895833333333328</v>
      </c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>
        <f t="shared" si="14"/>
        <v>0.98848142740905531</v>
      </c>
      <c r="AD193" s="28">
        <f t="shared" si="15"/>
        <v>0.99941196236559138</v>
      </c>
      <c r="AE193" s="28">
        <f t="shared" si="16"/>
        <v>0.9762838338895069</v>
      </c>
      <c r="AF193" s="28">
        <f t="shared" si="17"/>
        <v>0.99018817204301068</v>
      </c>
      <c r="AG193" s="28">
        <f t="shared" si="18"/>
        <v>0.99307646356033452</v>
      </c>
      <c r="AH193" s="28">
        <f t="shared" si="19"/>
        <v>0.99437724014336926</v>
      </c>
      <c r="AI193" s="28">
        <f t="shared" si="20"/>
        <v>0.99941196236559138</v>
      </c>
    </row>
    <row r="194" spans="1:35" x14ac:dyDescent="0.25">
      <c r="A194" s="86" t="s">
        <v>8</v>
      </c>
      <c r="B194" s="86">
        <v>1</v>
      </c>
      <c r="C194" s="86">
        <v>184</v>
      </c>
      <c r="D194" s="28">
        <f>LinhrsIn!D194/SurveyHrsIn!D194</f>
        <v>0.9961021505376344</v>
      </c>
      <c r="E194" s="28">
        <f>LinhrsIn!E194/SurveyHrsIn!E194</f>
        <v>0.99973118279569884</v>
      </c>
      <c r="F194" s="28">
        <f>LinhrsIn!F194/SurveyHrsIn!F194</f>
        <v>0.99856321839080464</v>
      </c>
      <c r="G194" s="28">
        <f>LinhrsIn!G194/SurveyHrsIn!G194</f>
        <v>0.95389784946236567</v>
      </c>
      <c r="H194" s="28">
        <f>LinhrsIn!H194/SurveyHrsIn!H194</f>
        <v>0.97736111111111112</v>
      </c>
      <c r="I194" s="28">
        <f>LinhrsIn!I194/SurveyHrsIn!I194</f>
        <v>0.99623655913978504</v>
      </c>
      <c r="J194" s="28">
        <f>LinhrsIn!J194/SurveyHrsIn!J194</f>
        <v>0.9966666666666667</v>
      </c>
      <c r="K194" s="28">
        <f>LinhrsIn!K194/SurveyHrsIn!K194</f>
        <v>0.9883064516129032</v>
      </c>
      <c r="L194" s="28">
        <f>LinhrsIn!L194/SurveyHrsIn!L194</f>
        <v>0.99166666666666659</v>
      </c>
      <c r="M194" s="28">
        <f>LinhrsIn!M194/SurveyHrsIn!M194</f>
        <v>0.99541666666666673</v>
      </c>
      <c r="N194" s="28">
        <f>LinhrsIn!N194/SurveyHrsIn!N194</f>
        <v>0.91088709677419366</v>
      </c>
      <c r="O194" s="28">
        <f>LinhrsIn!O194/SurveyHrsIn!O194</f>
        <v>0.99402777777777784</v>
      </c>
      <c r="P194" s="28">
        <f>LinhrsIn!P194/SurveyHrsIn!P194</f>
        <v>0.98991935483870963</v>
      </c>
      <c r="Q194" s="28">
        <f>LinhrsIn!Q194/SurveyHrsIn!Q194</f>
        <v>0.99892473118279579</v>
      </c>
      <c r="R194" s="28">
        <f>LinhrsIn!R194/SurveyHrsIn!R194</f>
        <v>0.59241071428571435</v>
      </c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>
        <f t="shared" si="14"/>
        <v>0.98272338349194577</v>
      </c>
      <c r="AD194" s="28">
        <f t="shared" si="15"/>
        <v>0.79566772273425501</v>
      </c>
      <c r="AE194" s="28">
        <f t="shared" si="16"/>
        <v>0.98406408354962316</v>
      </c>
      <c r="AF194" s="28">
        <f t="shared" si="17"/>
        <v>0.99008811230585436</v>
      </c>
      <c r="AG194" s="28">
        <f t="shared" si="18"/>
        <v>0.99179659498207895</v>
      </c>
      <c r="AH194" s="28">
        <f t="shared" si="19"/>
        <v>0.96494474313022705</v>
      </c>
      <c r="AI194" s="28">
        <f t="shared" si="20"/>
        <v>0.79566772273425501</v>
      </c>
    </row>
    <row r="195" spans="1:35" x14ac:dyDescent="0.25">
      <c r="A195" s="86" t="s">
        <v>8</v>
      </c>
      <c r="B195" s="86">
        <v>1</v>
      </c>
      <c r="C195" s="86">
        <v>185</v>
      </c>
      <c r="D195" s="28">
        <f>LinhrsIn!D195/SurveyHrsIn!D195</f>
        <v>0.99637096774193545</v>
      </c>
      <c r="E195" s="28">
        <f>LinhrsIn!E195/SurveyHrsIn!E195</f>
        <v>0.99892473118279579</v>
      </c>
      <c r="F195" s="28">
        <f>LinhrsIn!F195/SurveyHrsIn!F195</f>
        <v>0.99454022988505753</v>
      </c>
      <c r="G195" s="28">
        <f>LinhrsIn!G195/SurveyHrsIn!G195</f>
        <v>0.95053763440860217</v>
      </c>
      <c r="H195" s="28">
        <f>LinhrsIn!H195/SurveyHrsIn!H195</f>
        <v>0.36680555555555561</v>
      </c>
      <c r="I195" s="28">
        <f>LinhrsIn!I195/SurveyHrsIn!I195</f>
        <v>0.99973118279569884</v>
      </c>
      <c r="J195" s="28">
        <f>LinhrsIn!J195/SurveyHrsIn!J195</f>
        <v>0.99388888888888893</v>
      </c>
      <c r="K195" s="28">
        <f>LinhrsIn!K195/SurveyHrsIn!K195</f>
        <v>0.98884408602150542</v>
      </c>
      <c r="L195" s="28">
        <f>LinhrsIn!L195/SurveyHrsIn!L195</f>
        <v>0.99126344086021501</v>
      </c>
      <c r="M195" s="28">
        <f>LinhrsIn!M195/SurveyHrsIn!M195</f>
        <v>0.9850000000000001</v>
      </c>
      <c r="N195" s="28">
        <f>LinhrsIn!N195/SurveyHrsIn!N195</f>
        <v>0.98682795698924741</v>
      </c>
      <c r="O195" s="28">
        <f>LinhrsIn!O195/SurveyHrsIn!O195</f>
        <v>0.99791666666666667</v>
      </c>
      <c r="P195" s="28">
        <f>LinhrsIn!P195/SurveyHrsIn!P195</f>
        <v>0.99986559139784947</v>
      </c>
      <c r="Q195" s="28">
        <f>LinhrsIn!Q195/SurveyHrsIn!Q195</f>
        <v>0.99986559139784947</v>
      </c>
      <c r="R195" s="28">
        <f>LinhrsIn!R195/SurveyHrsIn!R195</f>
        <v>0.99806547619047625</v>
      </c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>
        <f t="shared" si="14"/>
        <v>0.93784549705434017</v>
      </c>
      <c r="AD195" s="28">
        <f t="shared" si="15"/>
        <v>0.99896553379416286</v>
      </c>
      <c r="AE195" s="28">
        <f t="shared" si="16"/>
        <v>0.98133419849215187</v>
      </c>
      <c r="AF195" s="28">
        <f t="shared" si="17"/>
        <v>0.78680854241338105</v>
      </c>
      <c r="AG195" s="28">
        <f t="shared" si="18"/>
        <v>0.98836917562724003</v>
      </c>
      <c r="AH195" s="28">
        <f t="shared" si="19"/>
        <v>0.99487007168458785</v>
      </c>
      <c r="AI195" s="28">
        <f t="shared" si="20"/>
        <v>0.99896553379416286</v>
      </c>
    </row>
    <row r="196" spans="1:35" x14ac:dyDescent="0.25">
      <c r="A196" s="86" t="s">
        <v>8</v>
      </c>
      <c r="B196" s="86">
        <v>1</v>
      </c>
      <c r="C196" s="86">
        <v>186</v>
      </c>
      <c r="D196" s="28">
        <f>LinhrsIn!D196/SurveyHrsIn!D196</f>
        <v>0.99637096774193545</v>
      </c>
      <c r="E196" s="28">
        <f>LinhrsIn!E196/SurveyHrsIn!E196</f>
        <v>0.99986559139784947</v>
      </c>
      <c r="F196" s="28">
        <f>LinhrsIn!F196/SurveyHrsIn!F196</f>
        <v>0.99885057471264371</v>
      </c>
      <c r="G196" s="28">
        <f>LinhrsIn!G196/SurveyHrsIn!G196</f>
        <v>0.95430107526881724</v>
      </c>
      <c r="H196" s="28">
        <f>LinhrsIn!H196/SurveyHrsIn!H196</f>
        <v>0.36986111111111114</v>
      </c>
      <c r="I196" s="28">
        <f>LinhrsIn!I196/SurveyHrsIn!I196</f>
        <v>0.99973118279569884</v>
      </c>
      <c r="J196" s="28">
        <f>LinhrsIn!J196/SurveyHrsIn!J196</f>
        <v>0.98986111111111119</v>
      </c>
      <c r="K196" s="28">
        <f>LinhrsIn!K196/SurveyHrsIn!K196</f>
        <v>0.98145161290322591</v>
      </c>
      <c r="L196" s="28">
        <f>LinhrsIn!L196/SurveyHrsIn!L196</f>
        <v>0.87701612903225812</v>
      </c>
      <c r="M196" s="28">
        <f>LinhrsIn!M196/SurveyHrsIn!M196</f>
        <v>0.99569444444444444</v>
      </c>
      <c r="N196" s="28">
        <f>LinhrsIn!N196/SurveyHrsIn!N196</f>
        <v>0.98333333333333339</v>
      </c>
      <c r="O196" s="28">
        <f>LinhrsIn!O196/SurveyHrsIn!O196</f>
        <v>0.99722222222222223</v>
      </c>
      <c r="P196" s="28">
        <f>LinhrsIn!P196/SurveyHrsIn!P196</f>
        <v>0.99986559139784947</v>
      </c>
      <c r="Q196" s="28">
        <f>LinhrsIn!Q196/SurveyHrsIn!Q196</f>
        <v>0.99932795698924726</v>
      </c>
      <c r="R196" s="28">
        <f>LinhrsIn!R196/SurveyHrsIn!R196</f>
        <v>0.99747023809523805</v>
      </c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>
        <f t="shared" si="14"/>
        <v>0.92892116497754695</v>
      </c>
      <c r="AD196" s="28">
        <f t="shared" si="15"/>
        <v>0.99839909754224265</v>
      </c>
      <c r="AE196" s="28">
        <f t="shared" si="16"/>
        <v>0.98433908045977014</v>
      </c>
      <c r="AF196" s="28">
        <f t="shared" si="17"/>
        <v>0.78648446833930707</v>
      </c>
      <c r="AG196" s="28">
        <f t="shared" si="18"/>
        <v>0.95138739545997619</v>
      </c>
      <c r="AH196" s="28">
        <f t="shared" si="19"/>
        <v>0.99347371565113507</v>
      </c>
      <c r="AI196" s="28">
        <f t="shared" si="20"/>
        <v>0.99839909754224265</v>
      </c>
    </row>
    <row r="197" spans="1:35" x14ac:dyDescent="0.25">
      <c r="A197" s="86" t="s">
        <v>8</v>
      </c>
      <c r="B197" s="86">
        <v>1</v>
      </c>
      <c r="C197" s="86">
        <v>187</v>
      </c>
      <c r="D197" s="28">
        <f>LinhrsIn!D197/SurveyHrsIn!D197</f>
        <v>0.99637096774193545</v>
      </c>
      <c r="E197" s="28">
        <f>LinhrsIn!E197/SurveyHrsIn!E197</f>
        <v>1</v>
      </c>
      <c r="F197" s="28">
        <f>LinhrsIn!F197/SurveyHrsIn!F197</f>
        <v>0.99899425287356314</v>
      </c>
      <c r="G197" s="28">
        <f>LinhrsIn!G197/SurveyHrsIn!G197</f>
        <v>0.95241935483870965</v>
      </c>
      <c r="H197" s="28">
        <f>LinhrsIn!H197/SurveyHrsIn!H197</f>
        <v>0.98652777777777767</v>
      </c>
      <c r="I197" s="28">
        <f>LinhrsIn!I197/SurveyHrsIn!I197</f>
        <v>0.99717741935483872</v>
      </c>
      <c r="J197" s="28">
        <f>LinhrsIn!J197/SurveyHrsIn!J197</f>
        <v>0.99986111111111109</v>
      </c>
      <c r="K197" s="28">
        <f>LinhrsIn!K197/SurveyHrsIn!K197</f>
        <v>0.98615591397849467</v>
      </c>
      <c r="L197" s="28">
        <f>LinhrsIn!L197/SurveyHrsIn!L197</f>
        <v>0.9936827956989247</v>
      </c>
      <c r="M197" s="28">
        <f>LinhrsIn!M197/SurveyHrsIn!M197</f>
        <v>0.99777777777777776</v>
      </c>
      <c r="N197" s="28">
        <f>LinhrsIn!N197/SurveyHrsIn!N197</f>
        <v>0.989247311827957</v>
      </c>
      <c r="O197" s="28">
        <f>LinhrsIn!O197/SurveyHrsIn!O197</f>
        <v>0.94541666666666668</v>
      </c>
      <c r="P197" s="28">
        <f>LinhrsIn!P197/SurveyHrsIn!P197</f>
        <v>0.99986559139784947</v>
      </c>
      <c r="Q197" s="28">
        <f>LinhrsIn!Q197/SurveyHrsIn!Q197</f>
        <v>0.99946236559139789</v>
      </c>
      <c r="R197" s="28">
        <f>LinhrsIn!R197/SurveyHrsIn!R197</f>
        <v>0.99851190476190477</v>
      </c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>
        <f t="shared" si="14"/>
        <v>0.987260497775306</v>
      </c>
      <c r="AD197" s="28">
        <f t="shared" si="15"/>
        <v>0.99898713517665128</v>
      </c>
      <c r="AE197" s="28">
        <f t="shared" si="16"/>
        <v>0.983804535904091</v>
      </c>
      <c r="AF197" s="28">
        <f t="shared" si="17"/>
        <v>0.9945221027479092</v>
      </c>
      <c r="AG197" s="28">
        <f t="shared" si="18"/>
        <v>0.99253882915173242</v>
      </c>
      <c r="AH197" s="28">
        <f t="shared" si="19"/>
        <v>0.97817652329749105</v>
      </c>
      <c r="AI197" s="28">
        <f t="shared" si="20"/>
        <v>0.99898713517665128</v>
      </c>
    </row>
    <row r="198" spans="1:35" x14ac:dyDescent="0.25">
      <c r="A198" s="86" t="s">
        <v>8</v>
      </c>
      <c r="B198" s="86">
        <v>1</v>
      </c>
      <c r="C198" s="86">
        <v>188</v>
      </c>
      <c r="D198" s="28">
        <f>LinhrsIn!D198/SurveyHrsIn!D198</f>
        <v>0.99489247311827966</v>
      </c>
      <c r="E198" s="28">
        <f>LinhrsIn!E198/SurveyHrsIn!E198</f>
        <v>0.99771505376344083</v>
      </c>
      <c r="F198" s="28">
        <f>LinhrsIn!F198/SurveyHrsIn!F198</f>
        <v>0.99712643678160917</v>
      </c>
      <c r="G198" s="28">
        <f>LinhrsIn!G198/SurveyHrsIn!G198</f>
        <v>0.93467741935483872</v>
      </c>
      <c r="H198" s="28">
        <f>LinhrsIn!H198/SurveyHrsIn!H198</f>
        <v>0.98652777777777767</v>
      </c>
      <c r="I198" s="28">
        <f>LinhrsIn!I198/SurveyHrsIn!I198</f>
        <v>0.99811827956989252</v>
      </c>
      <c r="J198" s="28">
        <f>LinhrsIn!J198/SurveyHrsIn!J198</f>
        <v>0.99944444444444447</v>
      </c>
      <c r="K198" s="28">
        <f>LinhrsIn!K198/SurveyHrsIn!K198</f>
        <v>0.98884408602150542</v>
      </c>
      <c r="L198" s="28">
        <f>LinhrsIn!L198/SurveyHrsIn!L198</f>
        <v>0.99395161290322576</v>
      </c>
      <c r="M198" s="28">
        <f>LinhrsIn!M198/SurveyHrsIn!M198</f>
        <v>0.99777777777777776</v>
      </c>
      <c r="N198" s="28">
        <f>LinhrsIn!N198/SurveyHrsIn!N198</f>
        <v>0.98642473118279572</v>
      </c>
      <c r="O198" s="28">
        <f>LinhrsIn!O198/SurveyHrsIn!O198</f>
        <v>0.99138888888888888</v>
      </c>
      <c r="P198" s="28">
        <f>LinhrsIn!P198/SurveyHrsIn!P198</f>
        <v>0.99919354838709673</v>
      </c>
      <c r="Q198" s="28">
        <f>LinhrsIn!Q198/SurveyHrsIn!Q198</f>
        <v>0.99986559139784947</v>
      </c>
      <c r="R198" s="28">
        <f>LinhrsIn!R198/SurveyHrsIn!R198</f>
        <v>0.99880952380952392</v>
      </c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>
        <f t="shared" si="14"/>
        <v>0.98926583807110779</v>
      </c>
      <c r="AD198" s="28">
        <f t="shared" si="15"/>
        <v>0.9993375576036867</v>
      </c>
      <c r="AE198" s="28">
        <f t="shared" si="16"/>
        <v>0.97650630329996291</v>
      </c>
      <c r="AF198" s="28">
        <f t="shared" si="17"/>
        <v>0.99469683393070485</v>
      </c>
      <c r="AG198" s="28">
        <f t="shared" si="18"/>
        <v>0.99352449223416972</v>
      </c>
      <c r="AH198" s="28">
        <f t="shared" si="19"/>
        <v>0.9923357228195937</v>
      </c>
      <c r="AI198" s="28">
        <f t="shared" si="20"/>
        <v>0.9993375576036867</v>
      </c>
    </row>
    <row r="199" spans="1:35" x14ac:dyDescent="0.25">
      <c r="A199" s="86" t="s">
        <v>8</v>
      </c>
      <c r="B199" s="86">
        <v>1</v>
      </c>
      <c r="C199" s="86">
        <v>189</v>
      </c>
      <c r="D199" s="28">
        <f>LinhrsIn!D199/SurveyHrsIn!D199</f>
        <v>0.99583333333333335</v>
      </c>
      <c r="E199" s="28">
        <f>LinhrsIn!E199/SurveyHrsIn!E199</f>
        <v>0.99986559139784947</v>
      </c>
      <c r="F199" s="28">
        <f>LinhrsIn!F199/SurveyHrsIn!F199</f>
        <v>0.99985632183908046</v>
      </c>
      <c r="G199" s="28">
        <f>LinhrsIn!G199/SurveyHrsIn!G199</f>
        <v>0.95430107526881724</v>
      </c>
      <c r="H199" s="28">
        <f>LinhrsIn!H199/SurveyHrsIn!H199</f>
        <v>0.98583333333333323</v>
      </c>
      <c r="I199" s="28">
        <f>LinhrsIn!I199/SurveyHrsIn!I199</f>
        <v>0.9955645161290323</v>
      </c>
      <c r="J199" s="28">
        <f>LinhrsIn!J199/SurveyHrsIn!J199</f>
        <v>0.99930555555555556</v>
      </c>
      <c r="K199" s="28">
        <f>LinhrsIn!K199/SurveyHrsIn!K199</f>
        <v>0.98857526881720426</v>
      </c>
      <c r="L199" s="28">
        <f>LinhrsIn!L199/SurveyHrsIn!L199</f>
        <v>0.97392473118279577</v>
      </c>
      <c r="M199" s="28">
        <f>LinhrsIn!M199/SurveyHrsIn!M199</f>
        <v>0.99777777777777776</v>
      </c>
      <c r="N199" s="28">
        <f>LinhrsIn!N199/SurveyHrsIn!N199</f>
        <v>0.98844086021505373</v>
      </c>
      <c r="O199" s="28">
        <f>LinhrsIn!O199/SurveyHrsIn!O199</f>
        <v>0.99791666666666667</v>
      </c>
      <c r="P199" s="28">
        <f>LinhrsIn!P199/SurveyHrsIn!P199</f>
        <v>0.99986559139784947</v>
      </c>
      <c r="Q199" s="28">
        <f>LinhrsIn!Q199/SurveyHrsIn!Q199</f>
        <v>0.99946236559139789</v>
      </c>
      <c r="R199" s="28">
        <f>LinhrsIn!R199/SurveyHrsIn!R199</f>
        <v>0.99851190476190477</v>
      </c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>
        <f t="shared" si="14"/>
        <v>0.99010227413175134</v>
      </c>
      <c r="AD199" s="28">
        <f t="shared" si="15"/>
        <v>0.99898713517665128</v>
      </c>
      <c r="AE199" s="28">
        <f t="shared" si="16"/>
        <v>0.98467432950191569</v>
      </c>
      <c r="AF199" s="28">
        <f t="shared" si="17"/>
        <v>0.99356780167264036</v>
      </c>
      <c r="AG199" s="28">
        <f t="shared" si="18"/>
        <v>0.98675925925925922</v>
      </c>
      <c r="AH199" s="28">
        <f t="shared" si="19"/>
        <v>0.99540770609318996</v>
      </c>
      <c r="AI199" s="28">
        <f t="shared" si="20"/>
        <v>0.99898713517665128</v>
      </c>
    </row>
    <row r="200" spans="1:35" x14ac:dyDescent="0.25">
      <c r="A200" s="86" t="s">
        <v>8</v>
      </c>
      <c r="B200" s="86">
        <v>1</v>
      </c>
      <c r="C200" s="86">
        <v>190</v>
      </c>
      <c r="D200" s="28">
        <f>LinhrsIn!D200/SurveyHrsIn!D200</f>
        <v>0.99892473118279579</v>
      </c>
      <c r="E200" s="28">
        <f>LinhrsIn!E200/SurveyHrsIn!E200</f>
        <v>0.99986559139784947</v>
      </c>
      <c r="F200" s="28">
        <f>LinhrsIn!F200/SurveyHrsIn!F200</f>
        <v>0.9979885057471265</v>
      </c>
      <c r="G200" s="28">
        <f>LinhrsIn!G200/SurveyHrsIn!G200</f>
        <v>0.91814516129032264</v>
      </c>
      <c r="H200" s="28">
        <f>LinhrsIn!H200/SurveyHrsIn!H200</f>
        <v>0.99152777777777779</v>
      </c>
      <c r="I200" s="28">
        <f>LinhrsIn!I200/SurveyHrsIn!I200</f>
        <v>0.99784946236559136</v>
      </c>
      <c r="J200" s="28">
        <f>LinhrsIn!J200/SurveyHrsIn!J200</f>
        <v>0.99875000000000003</v>
      </c>
      <c r="K200" s="28">
        <f>LinhrsIn!K200/SurveyHrsIn!K200</f>
        <v>0.98951612903225816</v>
      </c>
      <c r="L200" s="28">
        <f>LinhrsIn!L200/SurveyHrsIn!L200</f>
        <v>0.99704301075268809</v>
      </c>
      <c r="M200" s="28">
        <f>LinhrsIn!M200/SurveyHrsIn!M200</f>
        <v>0.99972222222222218</v>
      </c>
      <c r="N200" s="28">
        <f>LinhrsIn!N200/SurveyHrsIn!N200</f>
        <v>0.99663978494623651</v>
      </c>
      <c r="O200" s="28">
        <f>LinhrsIn!O200/SurveyHrsIn!O200</f>
        <v>1</v>
      </c>
      <c r="P200" s="28">
        <f>LinhrsIn!P200/SurveyHrsIn!P200</f>
        <v>0.99986559139784947</v>
      </c>
      <c r="Q200" s="28">
        <f>LinhrsIn!Q200/SurveyHrsIn!Q200</f>
        <v>0.99986559139784947</v>
      </c>
      <c r="R200" s="28">
        <f>LinhrsIn!R200/SurveyHrsIn!R200</f>
        <v>0.97038690476190481</v>
      </c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>
        <f t="shared" si="14"/>
        <v>0.99057610307749344</v>
      </c>
      <c r="AD200" s="28">
        <f t="shared" si="15"/>
        <v>0.98512624807987714</v>
      </c>
      <c r="AE200" s="28">
        <f t="shared" si="16"/>
        <v>0.97199975281176609</v>
      </c>
      <c r="AF200" s="28">
        <f t="shared" si="17"/>
        <v>0.99604241338112309</v>
      </c>
      <c r="AG200" s="28">
        <f t="shared" si="18"/>
        <v>0.99542712066905603</v>
      </c>
      <c r="AH200" s="28">
        <f t="shared" si="19"/>
        <v>0.99883512544802866</v>
      </c>
      <c r="AI200" s="28">
        <f t="shared" si="20"/>
        <v>0.98512624807987714</v>
      </c>
    </row>
    <row r="201" spans="1:35" x14ac:dyDescent="0.25">
      <c r="A201" s="86" t="s">
        <v>8</v>
      </c>
      <c r="B201" s="86">
        <v>1</v>
      </c>
      <c r="C201" s="86">
        <v>191</v>
      </c>
      <c r="D201" s="28">
        <f>LinhrsIn!D201/SurveyHrsIn!D201</f>
        <v>0.99865591397849462</v>
      </c>
      <c r="E201" s="28">
        <f>LinhrsIn!E201/SurveyHrsIn!E201</f>
        <v>0.99946236559139789</v>
      </c>
      <c r="F201" s="28">
        <f>LinhrsIn!F201/SurveyHrsIn!F201</f>
        <v>0.99985632183908046</v>
      </c>
      <c r="G201" s="28">
        <f>LinhrsIn!G201/SurveyHrsIn!G201</f>
        <v>0.91962365591397854</v>
      </c>
      <c r="H201" s="28">
        <f>LinhrsIn!H201/SurveyHrsIn!H201</f>
        <v>0.93597222222222221</v>
      </c>
      <c r="I201" s="28">
        <f>LinhrsIn!I201/SurveyHrsIn!I201</f>
        <v>0.99973118279569884</v>
      </c>
      <c r="J201" s="28">
        <f>LinhrsIn!J201/SurveyHrsIn!J201</f>
        <v>0.99694444444444441</v>
      </c>
      <c r="K201" s="28">
        <f>LinhrsIn!K201/SurveyHrsIn!K201</f>
        <v>0.98951612903225816</v>
      </c>
      <c r="L201" s="28">
        <f>LinhrsIn!L201/SurveyHrsIn!L201</f>
        <v>0.99704301075268809</v>
      </c>
      <c r="M201" s="28">
        <f>LinhrsIn!M201/SurveyHrsIn!M201</f>
        <v>0.9966666666666667</v>
      </c>
      <c r="N201" s="28">
        <f>LinhrsIn!N201/SurveyHrsIn!N201</f>
        <v>0.98400537634408602</v>
      </c>
      <c r="O201" s="28">
        <f>LinhrsIn!O201/SurveyHrsIn!O201</f>
        <v>0.99916666666666665</v>
      </c>
      <c r="P201" s="28">
        <f>LinhrsIn!P201/SurveyHrsIn!P201</f>
        <v>0.99247311827956985</v>
      </c>
      <c r="Q201" s="28">
        <f>LinhrsIn!Q201/SurveyHrsIn!Q201</f>
        <v>0.98400537634408602</v>
      </c>
      <c r="R201" s="28">
        <f>LinhrsIn!R201/SurveyHrsIn!R201</f>
        <v>0.99345238095238098</v>
      </c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>
        <f t="shared" si="14"/>
        <v>0.98420509671239653</v>
      </c>
      <c r="AD201" s="28">
        <f t="shared" si="15"/>
        <v>0.98872887864823356</v>
      </c>
      <c r="AE201" s="28">
        <f t="shared" si="16"/>
        <v>0.97298078111481912</v>
      </c>
      <c r="AF201" s="28">
        <f t="shared" si="17"/>
        <v>0.97754928315412182</v>
      </c>
      <c r="AG201" s="28">
        <f t="shared" si="18"/>
        <v>0.99440860215053772</v>
      </c>
      <c r="AH201" s="28">
        <f t="shared" si="19"/>
        <v>0.99188172043010747</v>
      </c>
      <c r="AI201" s="28">
        <f t="shared" si="20"/>
        <v>0.98872887864823356</v>
      </c>
    </row>
    <row r="202" spans="1:35" x14ac:dyDescent="0.25">
      <c r="A202" s="86" t="s">
        <v>8</v>
      </c>
      <c r="B202" s="86">
        <v>1</v>
      </c>
      <c r="C202" s="86">
        <v>192</v>
      </c>
      <c r="D202" s="28">
        <f>LinhrsIn!D202/SurveyHrsIn!D202</f>
        <v>0.99973118279569884</v>
      </c>
      <c r="E202" s="28">
        <f>LinhrsIn!E202/SurveyHrsIn!E202</f>
        <v>0.99959677419354842</v>
      </c>
      <c r="F202" s="28">
        <f>LinhrsIn!F202/SurveyHrsIn!F202</f>
        <v>0.99712643678160917</v>
      </c>
      <c r="G202" s="28">
        <f>LinhrsIn!G202/SurveyHrsIn!G202</f>
        <v>0.92002688172043012</v>
      </c>
      <c r="H202" s="28">
        <f>LinhrsIn!H202/SurveyHrsIn!H202</f>
        <v>0.99263888888888896</v>
      </c>
      <c r="I202" s="28">
        <f>LinhrsIn!I202/SurveyHrsIn!I202</f>
        <v>0.97325268817204302</v>
      </c>
      <c r="J202" s="28">
        <f>LinhrsIn!J202/SurveyHrsIn!J202</f>
        <v>1</v>
      </c>
      <c r="K202" s="28">
        <f>LinhrsIn!K202/SurveyHrsIn!K202</f>
        <v>0.98951612903225816</v>
      </c>
      <c r="L202" s="28">
        <f>LinhrsIn!L202/SurveyHrsIn!L202</f>
        <v>0.99704301075268809</v>
      </c>
      <c r="M202" s="28">
        <f>LinhrsIn!M202/SurveyHrsIn!M202</f>
        <v>0.99972222222222218</v>
      </c>
      <c r="N202" s="28">
        <f>LinhrsIn!N202/SurveyHrsIn!N202</f>
        <v>0.99986559139784947</v>
      </c>
      <c r="O202" s="28">
        <f>LinhrsIn!O202/SurveyHrsIn!O202</f>
        <v>0.99958333333333338</v>
      </c>
      <c r="P202" s="28">
        <f>LinhrsIn!P202/SurveyHrsIn!P202</f>
        <v>1</v>
      </c>
      <c r="Q202" s="28">
        <f>LinhrsIn!Q202/SurveyHrsIn!Q202</f>
        <v>0.99986559139784947</v>
      </c>
      <c r="R202" s="28">
        <f>LinhrsIn!R202/SurveyHrsIn!R202</f>
        <v>0.99925595238095233</v>
      </c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>
        <f t="shared" si="14"/>
        <v>0.9890309963745727</v>
      </c>
      <c r="AD202" s="28">
        <f t="shared" si="15"/>
        <v>0.99956077188940085</v>
      </c>
      <c r="AE202" s="28">
        <f t="shared" si="16"/>
        <v>0.97225003089852924</v>
      </c>
      <c r="AF202" s="28">
        <f t="shared" si="17"/>
        <v>0.98863052568697729</v>
      </c>
      <c r="AG202" s="28">
        <f t="shared" si="18"/>
        <v>0.99542712066905603</v>
      </c>
      <c r="AH202" s="28">
        <f t="shared" si="19"/>
        <v>0.99981630824372758</v>
      </c>
      <c r="AI202" s="28">
        <f t="shared" si="20"/>
        <v>0.99956077188940085</v>
      </c>
    </row>
    <row r="203" spans="1:35" x14ac:dyDescent="0.25">
      <c r="A203" s="86" t="s">
        <v>8</v>
      </c>
      <c r="B203" s="86">
        <v>1</v>
      </c>
      <c r="C203" s="86">
        <v>193</v>
      </c>
      <c r="D203" s="28">
        <f>LinhrsIn!D203/SurveyHrsIn!D203</f>
        <v>0.99973118279569884</v>
      </c>
      <c r="E203" s="28">
        <f>LinhrsIn!E203/SurveyHrsIn!E203</f>
        <v>0.9985215053763441</v>
      </c>
      <c r="F203" s="28">
        <f>LinhrsIn!F203/SurveyHrsIn!F203</f>
        <v>0.99985632183908046</v>
      </c>
      <c r="G203" s="28">
        <f>LinhrsIn!G203/SurveyHrsIn!G203</f>
        <v>0.92002688172043012</v>
      </c>
      <c r="H203" s="28">
        <f>LinhrsIn!H203/SurveyHrsIn!H203</f>
        <v>0.99277777777777776</v>
      </c>
      <c r="I203" s="28">
        <f>LinhrsIn!I203/SurveyHrsIn!I203</f>
        <v>0.99973118279569884</v>
      </c>
      <c r="J203" s="28">
        <f>LinhrsIn!J203/SurveyHrsIn!J203</f>
        <v>0.99847222222222221</v>
      </c>
      <c r="K203" s="28">
        <f>LinhrsIn!K203/SurveyHrsIn!K203</f>
        <v>0.99906790945406121</v>
      </c>
      <c r="L203" s="28">
        <f>LinhrsIn!L203/SurveyHrsIn!L203</f>
        <v>0.97989347536617843</v>
      </c>
      <c r="M203" s="28">
        <f>LinhrsIn!M203/SurveyHrsIn!M203</f>
        <v>0.99944444444444447</v>
      </c>
      <c r="N203" s="28">
        <f>LinhrsIn!N203/SurveyHrsIn!N203</f>
        <v>0.99986559139784947</v>
      </c>
      <c r="O203" s="28">
        <f>LinhrsIn!O203/SurveyHrsIn!O203</f>
        <v>1</v>
      </c>
      <c r="P203" s="28">
        <f>LinhrsIn!P203/SurveyHrsIn!P203</f>
        <v>0.98279569892473129</v>
      </c>
      <c r="Q203" s="28">
        <f>LinhrsIn!Q203/SurveyHrsIn!Q203</f>
        <v>0.99986559139784947</v>
      </c>
      <c r="R203" s="28">
        <f>LinhrsIn!R203/SurveyHrsIn!R203</f>
        <v>0.99910714285714286</v>
      </c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>
        <f t="shared" si="14"/>
        <v>0.98920441760990163</v>
      </c>
      <c r="AD203" s="28">
        <f t="shared" si="15"/>
        <v>0.99948636712749617</v>
      </c>
      <c r="AE203" s="28">
        <f t="shared" si="16"/>
        <v>0.97280156964528486</v>
      </c>
      <c r="AF203" s="28">
        <f t="shared" si="17"/>
        <v>0.99699372759856641</v>
      </c>
      <c r="AG203" s="28">
        <f t="shared" si="18"/>
        <v>0.992801943088228</v>
      </c>
      <c r="AH203" s="28">
        <f t="shared" si="19"/>
        <v>0.99422043010752692</v>
      </c>
      <c r="AI203" s="28">
        <f t="shared" si="20"/>
        <v>0.99948636712749617</v>
      </c>
    </row>
    <row r="204" spans="1:35" x14ac:dyDescent="0.25">
      <c r="A204" s="86" t="s">
        <v>8</v>
      </c>
      <c r="B204" s="86">
        <v>1</v>
      </c>
      <c r="C204" s="86">
        <v>194</v>
      </c>
      <c r="D204" s="28">
        <f>LinhrsIn!D204/SurveyHrsIn!D204</f>
        <v>0.99959677419354842</v>
      </c>
      <c r="E204" s="28">
        <f>LinhrsIn!E204/SurveyHrsIn!E204</f>
        <v>0.97123655913978502</v>
      </c>
      <c r="F204" s="28">
        <f>LinhrsIn!F204/SurveyHrsIn!F204</f>
        <v>0.99755747126436778</v>
      </c>
      <c r="G204" s="28">
        <f>LinhrsIn!G204/SurveyHrsIn!G204</f>
        <v>0.91975806451612896</v>
      </c>
      <c r="H204" s="28">
        <f>LinhrsIn!H204/SurveyHrsIn!H204</f>
        <v>0.99138888888888888</v>
      </c>
      <c r="I204" s="28">
        <f>LinhrsIn!I204/SurveyHrsIn!I204</f>
        <v>0.99932795698924726</v>
      </c>
      <c r="J204" s="28">
        <f>LinhrsIn!J204/SurveyHrsIn!J204</f>
        <v>0.99750000000000005</v>
      </c>
      <c r="K204" s="28">
        <f>LinhrsIn!K204/SurveyHrsIn!K204</f>
        <v>0.98870967741935489</v>
      </c>
      <c r="L204" s="28">
        <f>LinhrsIn!L204/SurveyHrsIn!L204</f>
        <v>0.9955645161290323</v>
      </c>
      <c r="M204" s="28">
        <f>LinhrsIn!M204/SurveyHrsIn!M204</f>
        <v>0.99944444444444447</v>
      </c>
      <c r="N204" s="28">
        <f>LinhrsIn!N204/SurveyHrsIn!N204</f>
        <v>0.99784946236559136</v>
      </c>
      <c r="O204" s="28">
        <f>LinhrsIn!O204/SurveyHrsIn!O204</f>
        <v>0.99986111111111109</v>
      </c>
      <c r="P204" s="28">
        <f>LinhrsIn!P204/SurveyHrsIn!P204</f>
        <v>0.99959677419354842</v>
      </c>
      <c r="Q204" s="28">
        <f>LinhrsIn!Q204/SurveyHrsIn!Q204</f>
        <v>0.99986559139784947</v>
      </c>
      <c r="R204" s="28">
        <f>LinhrsIn!R204/SurveyHrsIn!R204</f>
        <v>0.99925595238095233</v>
      </c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>
        <f t="shared" ref="AC204:AC267" si="21">AVERAGE(E204:P204)</f>
        <v>0.98814957720512508</v>
      </c>
      <c r="AD204" s="28">
        <f t="shared" ref="AD204:AD267" si="22">AVERAGE(Q204:AB204)</f>
        <v>0.99956077188940085</v>
      </c>
      <c r="AE204" s="28">
        <f t="shared" ref="AE204:AE267" si="23">AVERAGE(E204:G204)</f>
        <v>0.96285069830676073</v>
      </c>
      <c r="AF204" s="28">
        <f t="shared" ref="AF204:AF267" si="24">AVERAGE(H204:J204)</f>
        <v>0.99607228195937869</v>
      </c>
      <c r="AG204" s="28">
        <f t="shared" ref="AG204:AG267" si="25">AVERAGE(K204:M204)</f>
        <v>0.99457287933094385</v>
      </c>
      <c r="AH204" s="28">
        <f t="shared" ref="AH204:AH267" si="26">AVERAGE(N204:P204)</f>
        <v>0.99910244922341696</v>
      </c>
      <c r="AI204" s="28">
        <f t="shared" ref="AI204:AI267" si="27">AVERAGE(Q204:S204)</f>
        <v>0.99956077188940085</v>
      </c>
    </row>
    <row r="205" spans="1:35" x14ac:dyDescent="0.25">
      <c r="A205" s="86" t="s">
        <v>8</v>
      </c>
      <c r="B205" s="86">
        <v>1</v>
      </c>
      <c r="C205" s="86">
        <v>195</v>
      </c>
      <c r="D205" s="28">
        <f>LinhrsIn!D205/SurveyHrsIn!D205</f>
        <v>0.95725806451612905</v>
      </c>
      <c r="E205" s="28">
        <f>LinhrsIn!E205/SurveyHrsIn!E205</f>
        <v>0.99946236559139789</v>
      </c>
      <c r="F205" s="28">
        <f>LinhrsIn!F205/SurveyHrsIn!F205</f>
        <v>0.95704022988505755</v>
      </c>
      <c r="G205" s="28">
        <f>LinhrsIn!G205/SurveyHrsIn!G205</f>
        <v>0.64126344086021514</v>
      </c>
      <c r="H205" s="28">
        <f>LinhrsIn!H205/SurveyHrsIn!H205</f>
        <v>0.99111111111111116</v>
      </c>
      <c r="I205" s="28">
        <f>LinhrsIn!I205/SurveyHrsIn!I205</f>
        <v>0.99973118279569884</v>
      </c>
      <c r="J205" s="28">
        <f>LinhrsIn!J205/SurveyHrsIn!J205</f>
        <v>0.99958333333333338</v>
      </c>
      <c r="K205" s="28">
        <f>LinhrsIn!K205/SurveyHrsIn!K205</f>
        <v>0.98615591397849467</v>
      </c>
      <c r="L205" s="28">
        <f>LinhrsIn!L205/SurveyHrsIn!L205</f>
        <v>0.9907258064516129</v>
      </c>
      <c r="M205" s="28">
        <f>LinhrsIn!M205/SurveyHrsIn!M205</f>
        <v>0.99972222222222218</v>
      </c>
      <c r="N205" s="28">
        <f>LinhrsIn!N205/SurveyHrsIn!N205</f>
        <v>0.99986559139784947</v>
      </c>
      <c r="O205" s="28">
        <f>LinhrsIn!O205/SurveyHrsIn!O205</f>
        <v>1</v>
      </c>
      <c r="P205" s="28">
        <f>LinhrsIn!P205/SurveyHrsIn!P205</f>
        <v>0.99986559139784947</v>
      </c>
      <c r="Q205" s="28">
        <f>LinhrsIn!Q205/SurveyHrsIn!Q205</f>
        <v>0.99986559139784947</v>
      </c>
      <c r="R205" s="28">
        <f>LinhrsIn!R205/SurveyHrsIn!R205</f>
        <v>0.99925595238095233</v>
      </c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>
        <f t="shared" si="21"/>
        <v>0.96371056575207026</v>
      </c>
      <c r="AD205" s="28">
        <f t="shared" si="22"/>
        <v>0.99956077188940085</v>
      </c>
      <c r="AE205" s="28">
        <f t="shared" si="23"/>
        <v>0.86592201211222353</v>
      </c>
      <c r="AF205" s="28">
        <f t="shared" si="24"/>
        <v>0.99680854241338113</v>
      </c>
      <c r="AG205" s="28">
        <f t="shared" si="25"/>
        <v>0.99220131421744329</v>
      </c>
      <c r="AH205" s="28">
        <f t="shared" si="26"/>
        <v>0.99991039426523309</v>
      </c>
      <c r="AI205" s="28">
        <f t="shared" si="27"/>
        <v>0.99956077188940085</v>
      </c>
    </row>
    <row r="206" spans="1:35" x14ac:dyDescent="0.25">
      <c r="A206" s="86" t="s">
        <v>8</v>
      </c>
      <c r="B206" s="86">
        <v>1</v>
      </c>
      <c r="C206" s="86">
        <v>196</v>
      </c>
      <c r="D206" s="28">
        <f>LinhrsIn!D206/SurveyHrsIn!D206</f>
        <v>0.99973118279569884</v>
      </c>
      <c r="E206" s="28">
        <f>LinhrsIn!E206/SurveyHrsIn!E206</f>
        <v>1</v>
      </c>
      <c r="F206" s="28">
        <f>LinhrsIn!F206/SurveyHrsIn!F206</f>
        <v>0.97025862068965507</v>
      </c>
      <c r="G206" s="28">
        <f>LinhrsIn!G206/SurveyHrsIn!G206</f>
        <v>0.91948924731182802</v>
      </c>
      <c r="H206" s="28">
        <f>LinhrsIn!H206/SurveyHrsIn!H206</f>
        <v>0.98583333333333323</v>
      </c>
      <c r="I206" s="28">
        <f>LinhrsIn!I206/SurveyHrsIn!I206</f>
        <v>0.99959677419354842</v>
      </c>
      <c r="J206" s="28">
        <f>LinhrsIn!J206/SurveyHrsIn!J206</f>
        <v>0.9981944444444445</v>
      </c>
      <c r="K206" s="28">
        <f>LinhrsIn!K206/SurveyHrsIn!K206</f>
        <v>0.98951612903225816</v>
      </c>
      <c r="L206" s="28">
        <f>LinhrsIn!L206/SurveyHrsIn!L206</f>
        <v>0.99354838709677429</v>
      </c>
      <c r="M206" s="28">
        <f>LinhrsIn!M206/SurveyHrsIn!M206</f>
        <v>0.99861111111111112</v>
      </c>
      <c r="N206" s="28">
        <f>LinhrsIn!N206/SurveyHrsIn!N206</f>
        <v>0.98091397849462358</v>
      </c>
      <c r="O206" s="28">
        <f>LinhrsIn!O206/SurveyHrsIn!O206</f>
        <v>0.99986111111111109</v>
      </c>
      <c r="P206" s="28">
        <f>LinhrsIn!P206/SurveyHrsIn!P206</f>
        <v>0.99986559139784947</v>
      </c>
      <c r="Q206" s="28">
        <f>LinhrsIn!Q206/SurveyHrsIn!Q206</f>
        <v>0.99986559139784947</v>
      </c>
      <c r="R206" s="28">
        <f>LinhrsIn!R206/SurveyHrsIn!R206</f>
        <v>0.99761904761904763</v>
      </c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>
        <f t="shared" si="21"/>
        <v>0.98630739401804479</v>
      </c>
      <c r="AD206" s="28">
        <f t="shared" si="22"/>
        <v>0.99874231950844861</v>
      </c>
      <c r="AE206" s="28">
        <f t="shared" si="23"/>
        <v>0.9632492893338277</v>
      </c>
      <c r="AF206" s="28">
        <f t="shared" si="24"/>
        <v>0.99454151732377538</v>
      </c>
      <c r="AG206" s="28">
        <f t="shared" si="25"/>
        <v>0.99389187574671445</v>
      </c>
      <c r="AH206" s="28">
        <f t="shared" si="26"/>
        <v>0.99354689366786142</v>
      </c>
      <c r="AI206" s="28">
        <f t="shared" si="27"/>
        <v>0.99874231950844861</v>
      </c>
    </row>
    <row r="207" spans="1:35" x14ac:dyDescent="0.25">
      <c r="A207" s="86" t="s">
        <v>8</v>
      </c>
      <c r="B207" s="86">
        <v>1</v>
      </c>
      <c r="C207" s="86">
        <v>197</v>
      </c>
      <c r="D207" s="28">
        <f>LinhrsIn!D207/SurveyHrsIn!D207</f>
        <v>0.99973118279569884</v>
      </c>
      <c r="E207" s="28">
        <f>LinhrsIn!E207/SurveyHrsIn!E207</f>
        <v>1</v>
      </c>
      <c r="F207" s="28">
        <f>LinhrsIn!F207/SurveyHrsIn!F207</f>
        <v>0.99841954022988499</v>
      </c>
      <c r="G207" s="28">
        <f>LinhrsIn!G207/SurveyHrsIn!G207</f>
        <v>0.92056451612903223</v>
      </c>
      <c r="H207" s="28">
        <f>LinhrsIn!H207/SurveyHrsIn!H207</f>
        <v>0.99263888888888896</v>
      </c>
      <c r="I207" s="28">
        <f>LinhrsIn!I207/SurveyHrsIn!I207</f>
        <v>0.98629032258064508</v>
      </c>
      <c r="J207" s="28">
        <f>LinhrsIn!J207/SurveyHrsIn!J207</f>
        <v>0.99875000000000003</v>
      </c>
      <c r="K207" s="28">
        <f>LinhrsIn!K207/SurveyHrsIn!K207</f>
        <v>0.98951612903225816</v>
      </c>
      <c r="L207" s="28">
        <f>LinhrsIn!L207/SurveyHrsIn!L207</f>
        <v>0.99690860215053767</v>
      </c>
      <c r="M207" s="28">
        <f>LinhrsIn!M207/SurveyHrsIn!M207</f>
        <v>0.99611111111111117</v>
      </c>
      <c r="N207" s="28">
        <f>LinhrsIn!N207/SurveyHrsIn!N207</f>
        <v>0.99758064516129041</v>
      </c>
      <c r="O207" s="28">
        <f>LinhrsIn!O207/SurveyHrsIn!O207</f>
        <v>1</v>
      </c>
      <c r="P207" s="28">
        <f>LinhrsIn!P207/SurveyHrsIn!P207</f>
        <v>0.99838709677419346</v>
      </c>
      <c r="Q207" s="28">
        <f>LinhrsIn!Q207/SurveyHrsIn!Q207</f>
        <v>0.99986559139784947</v>
      </c>
      <c r="R207" s="28">
        <f>LinhrsIn!R207/SurveyHrsIn!R207</f>
        <v>0.99910714285714286</v>
      </c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>
        <f t="shared" si="21"/>
        <v>0.98959723767148677</v>
      </c>
      <c r="AD207" s="28">
        <f t="shared" si="22"/>
        <v>0.99948636712749617</v>
      </c>
      <c r="AE207" s="28">
        <f t="shared" si="23"/>
        <v>0.97299468545297241</v>
      </c>
      <c r="AF207" s="28">
        <f t="shared" si="24"/>
        <v>0.99255973715651136</v>
      </c>
      <c r="AG207" s="28">
        <f t="shared" si="25"/>
        <v>0.99417861409796904</v>
      </c>
      <c r="AH207" s="28">
        <f t="shared" si="26"/>
        <v>0.99865591397849462</v>
      </c>
      <c r="AI207" s="28">
        <f t="shared" si="27"/>
        <v>0.99948636712749617</v>
      </c>
    </row>
    <row r="208" spans="1:35" x14ac:dyDescent="0.25">
      <c r="A208" s="86" t="s">
        <v>8</v>
      </c>
      <c r="B208" s="86">
        <v>1</v>
      </c>
      <c r="C208" s="86">
        <v>198</v>
      </c>
      <c r="D208" s="28">
        <f>LinhrsIn!D208/SurveyHrsIn!D208</f>
        <v>0.99865591397849462</v>
      </c>
      <c r="E208" s="28">
        <f>LinhrsIn!E208/SurveyHrsIn!E208</f>
        <v>0.99825268817204305</v>
      </c>
      <c r="F208" s="28">
        <f>LinhrsIn!F208/SurveyHrsIn!F208</f>
        <v>0.99971264367816082</v>
      </c>
      <c r="G208" s="28">
        <f>LinhrsIn!G208/SurveyHrsIn!G208</f>
        <v>0.91922043010752685</v>
      </c>
      <c r="H208" s="28">
        <f>LinhrsIn!H208/SurveyHrsIn!H208</f>
        <v>0.99222222222222223</v>
      </c>
      <c r="I208" s="28">
        <f>LinhrsIn!I208/SurveyHrsIn!I208</f>
        <v>0.9961021505376344</v>
      </c>
      <c r="J208" s="28">
        <f>LinhrsIn!J208/SurveyHrsIn!J208</f>
        <v>0.99180555555555561</v>
      </c>
      <c r="K208" s="28">
        <f>LinhrsIn!K208/SurveyHrsIn!K208</f>
        <v>0.98709677419354835</v>
      </c>
      <c r="L208" s="28">
        <f>LinhrsIn!L208/SurveyHrsIn!L208</f>
        <v>0.98790322580645162</v>
      </c>
      <c r="M208" s="28">
        <f>LinhrsIn!M208/SurveyHrsIn!M208</f>
        <v>0.99624999999999997</v>
      </c>
      <c r="N208" s="28">
        <f>LinhrsIn!N208/SurveyHrsIn!N208</f>
        <v>0.99596774193548387</v>
      </c>
      <c r="O208" s="28">
        <f>LinhrsIn!O208/SurveyHrsIn!O208</f>
        <v>1</v>
      </c>
      <c r="P208" s="28">
        <f>LinhrsIn!P208/SurveyHrsIn!P208</f>
        <v>0.99986559139784947</v>
      </c>
      <c r="Q208" s="28">
        <f>LinhrsIn!Q208/SurveyHrsIn!Q208</f>
        <v>0.99986559139784947</v>
      </c>
      <c r="R208" s="28">
        <f>LinhrsIn!R208/SurveyHrsIn!R208</f>
        <v>0.99910714285714286</v>
      </c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>
        <f t="shared" si="21"/>
        <v>0.98869991863387308</v>
      </c>
      <c r="AD208" s="28">
        <f t="shared" si="22"/>
        <v>0.99948636712749617</v>
      </c>
      <c r="AE208" s="28">
        <f t="shared" si="23"/>
        <v>0.9723952539859102</v>
      </c>
      <c r="AF208" s="28">
        <f t="shared" si="24"/>
        <v>0.99337664277180415</v>
      </c>
      <c r="AG208" s="28">
        <f t="shared" si="25"/>
        <v>0.99041666666666661</v>
      </c>
      <c r="AH208" s="28">
        <f t="shared" si="26"/>
        <v>0.99861111111111123</v>
      </c>
      <c r="AI208" s="28">
        <f t="shared" si="27"/>
        <v>0.99948636712749617</v>
      </c>
    </row>
    <row r="209" spans="1:35" x14ac:dyDescent="0.25">
      <c r="A209" s="86" t="s">
        <v>8</v>
      </c>
      <c r="B209" s="86">
        <v>1</v>
      </c>
      <c r="C209" s="86">
        <v>199</v>
      </c>
      <c r="D209" s="28">
        <f>LinhrsIn!D209/SurveyHrsIn!D209</f>
        <v>0.99663978494623651</v>
      </c>
      <c r="E209" s="28">
        <f>LinhrsIn!E209/SurveyHrsIn!E209</f>
        <v>0.99892473118279579</v>
      </c>
      <c r="F209" s="28">
        <f>LinhrsIn!F209/SurveyHrsIn!F209</f>
        <v>0.99669540229885067</v>
      </c>
      <c r="G209" s="28">
        <f>LinhrsIn!G209/SurveyHrsIn!G209</f>
        <v>0.91948924731182802</v>
      </c>
      <c r="H209" s="28">
        <f>LinhrsIn!H209/SurveyHrsIn!H209</f>
        <v>0.9883333333333334</v>
      </c>
      <c r="I209" s="28">
        <f>LinhrsIn!I209/SurveyHrsIn!I209</f>
        <v>0.9775537634408602</v>
      </c>
      <c r="J209" s="28">
        <f>LinhrsIn!J209/SurveyHrsIn!J209</f>
        <v>0.98694444444444451</v>
      </c>
      <c r="K209" s="28">
        <f>LinhrsIn!K209/SurveyHrsIn!K209</f>
        <v>0.98951612903225816</v>
      </c>
      <c r="L209" s="28">
        <f>LinhrsIn!L209/SurveyHrsIn!L209</f>
        <v>0.99690860215053767</v>
      </c>
      <c r="M209" s="28">
        <f>LinhrsIn!M209/SurveyHrsIn!M209</f>
        <v>0.84472222222222226</v>
      </c>
      <c r="N209" s="28">
        <f>LinhrsIn!N209/SurveyHrsIn!N209</f>
        <v>0.98991935483870963</v>
      </c>
      <c r="O209" s="28">
        <f>LinhrsIn!O209/SurveyHrsIn!O209</f>
        <v>1</v>
      </c>
      <c r="P209" s="28">
        <f>LinhrsIn!P209/SurveyHrsIn!P209</f>
        <v>1</v>
      </c>
      <c r="Q209" s="28">
        <f>LinhrsIn!Q209/SurveyHrsIn!Q209</f>
        <v>0.99986559139784947</v>
      </c>
      <c r="R209" s="28">
        <f>LinhrsIn!R209/SurveyHrsIn!R209</f>
        <v>0.99925595238095233</v>
      </c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>
        <f t="shared" si="21"/>
        <v>0.97408393585465325</v>
      </c>
      <c r="AD209" s="28">
        <f t="shared" si="22"/>
        <v>0.99956077188940085</v>
      </c>
      <c r="AE209" s="28">
        <f t="shared" si="23"/>
        <v>0.97170312693115812</v>
      </c>
      <c r="AF209" s="28">
        <f t="shared" si="24"/>
        <v>0.9842771804062127</v>
      </c>
      <c r="AG209" s="28">
        <f t="shared" si="25"/>
        <v>0.943715651135006</v>
      </c>
      <c r="AH209" s="28">
        <f t="shared" si="26"/>
        <v>0.99663978494623651</v>
      </c>
      <c r="AI209" s="28">
        <f t="shared" si="27"/>
        <v>0.99956077188940085</v>
      </c>
    </row>
    <row r="210" spans="1:35" x14ac:dyDescent="0.25">
      <c r="A210" s="86" t="s">
        <v>8</v>
      </c>
      <c r="B210" s="86">
        <v>1</v>
      </c>
      <c r="C210" s="86">
        <v>200</v>
      </c>
      <c r="D210" s="28">
        <f>LinhrsIn!D210/SurveyHrsIn!D210</f>
        <v>0.99798387096774188</v>
      </c>
      <c r="E210" s="28">
        <f>LinhrsIn!E210/SurveyHrsIn!E210</f>
        <v>0.9985215053763441</v>
      </c>
      <c r="F210" s="28">
        <f>LinhrsIn!F210/SurveyHrsIn!F210</f>
        <v>0.99985632183908046</v>
      </c>
      <c r="G210" s="28">
        <f>LinhrsIn!G210/SurveyHrsIn!G210</f>
        <v>0.91962365591397854</v>
      </c>
      <c r="H210" s="28">
        <f>LinhrsIn!H210/SurveyHrsIn!H210</f>
        <v>0.99222222222222223</v>
      </c>
      <c r="I210" s="28">
        <f>LinhrsIn!I210/SurveyHrsIn!I210</f>
        <v>0.99973118279569884</v>
      </c>
      <c r="J210" s="28">
        <f>LinhrsIn!J210/SurveyHrsIn!J210</f>
        <v>0.99986111111111109</v>
      </c>
      <c r="K210" s="28">
        <f>LinhrsIn!K210/SurveyHrsIn!K210</f>
        <v>0.98951612903225816</v>
      </c>
      <c r="L210" s="28">
        <f>LinhrsIn!L210/SurveyHrsIn!L210</f>
        <v>0.99690860215053767</v>
      </c>
      <c r="M210" s="28">
        <f>LinhrsIn!M210/SurveyHrsIn!M210</f>
        <v>0.99472222222222229</v>
      </c>
      <c r="N210" s="28">
        <f>LinhrsIn!N210/SurveyHrsIn!N210</f>
        <v>0.99879032258064515</v>
      </c>
      <c r="O210" s="28">
        <f>LinhrsIn!O210/SurveyHrsIn!O210</f>
        <v>0.99694444444444441</v>
      </c>
      <c r="P210" s="28">
        <f>LinhrsIn!P210/SurveyHrsIn!P210</f>
        <v>1</v>
      </c>
      <c r="Q210" s="28">
        <f>LinhrsIn!Q210/SurveyHrsIn!Q210</f>
        <v>0.99973118279569884</v>
      </c>
      <c r="R210" s="28">
        <f>LinhrsIn!R210/SurveyHrsIn!R210</f>
        <v>0.99910714285714286</v>
      </c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>
        <f t="shared" si="21"/>
        <v>0.99055814330737857</v>
      </c>
      <c r="AD210" s="28">
        <f t="shared" si="22"/>
        <v>0.99941916282642085</v>
      </c>
      <c r="AE210" s="28">
        <f t="shared" si="23"/>
        <v>0.97266716104313444</v>
      </c>
      <c r="AF210" s="28">
        <f t="shared" si="24"/>
        <v>0.99727150537634401</v>
      </c>
      <c r="AG210" s="28">
        <f t="shared" si="25"/>
        <v>0.99371565113500593</v>
      </c>
      <c r="AH210" s="28">
        <f t="shared" si="26"/>
        <v>0.99857825567502978</v>
      </c>
      <c r="AI210" s="28">
        <f t="shared" si="27"/>
        <v>0.99941916282642085</v>
      </c>
    </row>
    <row r="211" spans="1:35" x14ac:dyDescent="0.25">
      <c r="A211" s="86" t="s">
        <v>8</v>
      </c>
      <c r="B211" s="86">
        <v>1</v>
      </c>
      <c r="C211" s="86">
        <v>201</v>
      </c>
      <c r="D211" s="28">
        <f>LinhrsIn!D211/SurveyHrsIn!D211</f>
        <v>0.99973118279569884</v>
      </c>
      <c r="E211" s="28">
        <f>LinhrsIn!E211/SurveyHrsIn!E211</f>
        <v>0.99986559139784947</v>
      </c>
      <c r="F211" s="28">
        <f>LinhrsIn!F211/SurveyHrsIn!F211</f>
        <v>0.99841954022988499</v>
      </c>
      <c r="G211" s="28">
        <f>LinhrsIn!G211/SurveyHrsIn!G211</f>
        <v>0.91975806451612896</v>
      </c>
      <c r="H211" s="28">
        <f>LinhrsIn!H211/SurveyHrsIn!H211</f>
        <v>0.99277777777777776</v>
      </c>
      <c r="I211" s="28">
        <f>LinhrsIn!I211/SurveyHrsIn!I211</f>
        <v>0.99973118279569884</v>
      </c>
      <c r="J211" s="28">
        <f>LinhrsIn!J211/SurveyHrsIn!J211</f>
        <v>1</v>
      </c>
      <c r="K211" s="28">
        <f>LinhrsIn!K211/SurveyHrsIn!K211</f>
        <v>0.9829301075268817</v>
      </c>
      <c r="L211" s="28">
        <f>LinhrsIn!L211/SurveyHrsIn!L211</f>
        <v>0.96344086021505371</v>
      </c>
      <c r="M211" s="28">
        <f>LinhrsIn!M211/SurveyHrsIn!M211</f>
        <v>0.99555555555555553</v>
      </c>
      <c r="N211" s="28">
        <f>LinhrsIn!N211/SurveyHrsIn!N211</f>
        <v>0.99986559139784947</v>
      </c>
      <c r="O211" s="28">
        <f>LinhrsIn!O211/SurveyHrsIn!O211</f>
        <v>0.99833333333333329</v>
      </c>
      <c r="P211" s="28">
        <f>LinhrsIn!P211/SurveyHrsIn!P211</f>
        <v>0.99986559139784947</v>
      </c>
      <c r="Q211" s="28">
        <f>LinhrsIn!Q211/SurveyHrsIn!Q211</f>
        <v>0.99973118279569884</v>
      </c>
      <c r="R211" s="28">
        <f>LinhrsIn!R211/SurveyHrsIn!R211</f>
        <v>0.99925595238095233</v>
      </c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>
        <f t="shared" si="21"/>
        <v>0.9875452663453218</v>
      </c>
      <c r="AD211" s="28">
        <f t="shared" si="22"/>
        <v>0.99949356758832564</v>
      </c>
      <c r="AE211" s="28">
        <f t="shared" si="23"/>
        <v>0.97268106538128796</v>
      </c>
      <c r="AF211" s="28">
        <f t="shared" si="24"/>
        <v>0.99750298685782557</v>
      </c>
      <c r="AG211" s="28">
        <f t="shared" si="25"/>
        <v>0.98064217443249702</v>
      </c>
      <c r="AH211" s="28">
        <f t="shared" si="26"/>
        <v>0.99935483870967745</v>
      </c>
      <c r="AI211" s="28">
        <f t="shared" si="27"/>
        <v>0.99949356758832564</v>
      </c>
    </row>
    <row r="212" spans="1:35" x14ac:dyDescent="0.25">
      <c r="A212" s="86" t="s">
        <v>8</v>
      </c>
      <c r="B212" s="86">
        <v>1</v>
      </c>
      <c r="C212" s="86">
        <v>202</v>
      </c>
      <c r="D212" s="28">
        <f>LinhrsIn!D212/SurveyHrsIn!D212</f>
        <v>0.99112903225806448</v>
      </c>
      <c r="E212" s="28">
        <f>LinhrsIn!E212/SurveyHrsIn!E212</f>
        <v>0.9946236559139785</v>
      </c>
      <c r="F212" s="28">
        <f>LinhrsIn!F212/SurveyHrsIn!F212</f>
        <v>0.99727011494252882</v>
      </c>
      <c r="G212" s="28">
        <f>LinhrsIn!G212/SurveyHrsIn!G212</f>
        <v>0.95551075268817198</v>
      </c>
      <c r="H212" s="28">
        <f>LinhrsIn!H212/SurveyHrsIn!H212</f>
        <v>0.37125000000000002</v>
      </c>
      <c r="I212" s="28">
        <f>LinhrsIn!I212/SurveyHrsIn!I212</f>
        <v>0.99704301075268809</v>
      </c>
      <c r="J212" s="28">
        <f>LinhrsIn!J212/SurveyHrsIn!J212</f>
        <v>0.94861111111111107</v>
      </c>
      <c r="K212" s="28">
        <f>LinhrsIn!K212/SurveyHrsIn!K212</f>
        <v>0.96733870967741942</v>
      </c>
      <c r="L212" s="28">
        <f>LinhrsIn!L212/SurveyHrsIn!L212</f>
        <v>0.95161290322580649</v>
      </c>
      <c r="M212" s="28">
        <f>LinhrsIn!M212/SurveyHrsIn!M212</f>
        <v>0.9654166666666667</v>
      </c>
      <c r="N212" s="28">
        <f>LinhrsIn!N212/SurveyHrsIn!N212</f>
        <v>0.99502688172043008</v>
      </c>
      <c r="O212" s="28">
        <f>LinhrsIn!O212/SurveyHrsIn!O212</f>
        <v>0.99791666666666667</v>
      </c>
      <c r="P212" s="28">
        <f>LinhrsIn!P212/SurveyHrsIn!P212</f>
        <v>0.99986559139784947</v>
      </c>
      <c r="Q212" s="28">
        <f>LinhrsIn!Q212/SurveyHrsIn!Q212</f>
        <v>0.9990591397849462</v>
      </c>
      <c r="R212" s="28">
        <f>LinhrsIn!R212/SurveyHrsIn!R212</f>
        <v>0.99747023809523805</v>
      </c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>
        <f t="shared" si="21"/>
        <v>0.92845717206360978</v>
      </c>
      <c r="AD212" s="28">
        <f t="shared" si="22"/>
        <v>0.99826468894009213</v>
      </c>
      <c r="AE212" s="28">
        <f t="shared" si="23"/>
        <v>0.9824681745148931</v>
      </c>
      <c r="AF212" s="28">
        <f t="shared" si="24"/>
        <v>0.77230137395459975</v>
      </c>
      <c r="AG212" s="28">
        <f t="shared" si="25"/>
        <v>0.96145609318996417</v>
      </c>
      <c r="AH212" s="28">
        <f t="shared" si="26"/>
        <v>0.997603046594982</v>
      </c>
      <c r="AI212" s="28">
        <f t="shared" si="27"/>
        <v>0.99826468894009213</v>
      </c>
    </row>
    <row r="213" spans="1:35" x14ac:dyDescent="0.25">
      <c r="A213" s="86" t="s">
        <v>8</v>
      </c>
      <c r="B213" s="86">
        <v>1</v>
      </c>
      <c r="C213" s="86">
        <v>203</v>
      </c>
      <c r="D213" s="28">
        <f>LinhrsIn!D213/SurveyHrsIn!D213</f>
        <v>0.99637096774193545</v>
      </c>
      <c r="E213" s="28">
        <f>LinhrsIn!E213/SurveyHrsIn!E213</f>
        <v>0.99879032258064515</v>
      </c>
      <c r="F213" s="28">
        <f>LinhrsIn!F213/SurveyHrsIn!F213</f>
        <v>0.99971264367816082</v>
      </c>
      <c r="G213" s="28">
        <f>LinhrsIn!G213/SurveyHrsIn!G213</f>
        <v>0.95564516129032262</v>
      </c>
      <c r="H213" s="28">
        <f>LinhrsIn!H213/SurveyHrsIn!H213</f>
        <v>0.96499999999999997</v>
      </c>
      <c r="I213" s="28">
        <f>LinhrsIn!I213/SurveyHrsIn!I213</f>
        <v>0.9990591397849462</v>
      </c>
      <c r="J213" s="28">
        <f>LinhrsIn!J213/SurveyHrsIn!J213</f>
        <v>0.99986111111111109</v>
      </c>
      <c r="K213" s="28">
        <f>LinhrsIn!K213/SurveyHrsIn!K213</f>
        <v>0.98884408602150542</v>
      </c>
      <c r="L213" s="28">
        <f>LinhrsIn!L213/SurveyHrsIn!L213</f>
        <v>0.9936827956989247</v>
      </c>
      <c r="M213" s="28">
        <f>LinhrsIn!M213/SurveyHrsIn!M213</f>
        <v>0.99777777777777776</v>
      </c>
      <c r="N213" s="28">
        <f>LinhrsIn!N213/SurveyHrsIn!N213</f>
        <v>0.99798387096774188</v>
      </c>
      <c r="O213" s="28">
        <f>LinhrsIn!O213/SurveyHrsIn!O213</f>
        <v>0.99791666666666667</v>
      </c>
      <c r="P213" s="28">
        <f>LinhrsIn!P213/SurveyHrsIn!P213</f>
        <v>1</v>
      </c>
      <c r="Q213" s="28">
        <f>LinhrsIn!Q213/SurveyHrsIn!Q213</f>
        <v>0.99986559139784947</v>
      </c>
      <c r="R213" s="28">
        <f>LinhrsIn!R213/SurveyHrsIn!R213</f>
        <v>0.99895833333333328</v>
      </c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>
        <f t="shared" si="21"/>
        <v>0.9911894646314835</v>
      </c>
      <c r="AD213" s="28">
        <f t="shared" si="22"/>
        <v>0.99941196236559138</v>
      </c>
      <c r="AE213" s="28">
        <f t="shared" si="23"/>
        <v>0.98471604251637623</v>
      </c>
      <c r="AF213" s="28">
        <f t="shared" si="24"/>
        <v>0.98797341696535235</v>
      </c>
      <c r="AG213" s="28">
        <f t="shared" si="25"/>
        <v>0.99343488649940259</v>
      </c>
      <c r="AH213" s="28">
        <f t="shared" si="26"/>
        <v>0.99863351254480293</v>
      </c>
      <c r="AI213" s="28">
        <f t="shared" si="27"/>
        <v>0.99941196236559138</v>
      </c>
    </row>
    <row r="214" spans="1:35" x14ac:dyDescent="0.25">
      <c r="A214" s="86" t="s">
        <v>8</v>
      </c>
      <c r="B214" s="86">
        <v>1</v>
      </c>
      <c r="C214" s="86">
        <v>204</v>
      </c>
      <c r="D214" s="28">
        <f>LinhrsIn!D214/SurveyHrsIn!D214</f>
        <v>0.97634408602150535</v>
      </c>
      <c r="E214" s="28">
        <f>LinhrsIn!E214/SurveyHrsIn!E214</f>
        <v>0.14045698924731181</v>
      </c>
      <c r="F214" s="28">
        <f>LinhrsIn!F214/SurveyHrsIn!F214</f>
        <v>0.99942528735632186</v>
      </c>
      <c r="G214" s="28">
        <f>LinhrsIn!G214/SurveyHrsIn!G214</f>
        <v>0.95564516129032262</v>
      </c>
      <c r="H214" s="28">
        <f>LinhrsIn!H214/SurveyHrsIn!H214</f>
        <v>0.37138888888888888</v>
      </c>
      <c r="I214" s="28">
        <f>LinhrsIn!I214/SurveyHrsIn!I214</f>
        <v>0.99973118279569884</v>
      </c>
      <c r="J214" s="28">
        <f>LinhrsIn!J214/SurveyHrsIn!J214</f>
        <v>1</v>
      </c>
      <c r="K214" s="28">
        <f>LinhrsIn!K214/SurveyHrsIn!K214</f>
        <v>0.98763440860215046</v>
      </c>
      <c r="L214" s="28">
        <f>LinhrsIn!L214/SurveyHrsIn!L214</f>
        <v>0.99354838709677429</v>
      </c>
      <c r="M214" s="28">
        <f>LinhrsIn!M214/SurveyHrsIn!M214</f>
        <v>0.99777777777777776</v>
      </c>
      <c r="N214" s="28">
        <f>LinhrsIn!N214/SurveyHrsIn!N214</f>
        <v>0.99112903225806448</v>
      </c>
      <c r="O214" s="28">
        <f>LinhrsIn!O214/SurveyHrsIn!O214</f>
        <v>0.99763888888888885</v>
      </c>
      <c r="P214" s="28">
        <f>LinhrsIn!P214/SurveyHrsIn!P214</f>
        <v>0.99986559139784947</v>
      </c>
      <c r="Q214" s="28">
        <f>LinhrsIn!Q214/SurveyHrsIn!Q214</f>
        <v>0.80201612903225816</v>
      </c>
      <c r="R214" s="28">
        <f>LinhrsIn!R214/SurveyHrsIn!R214</f>
        <v>0.99895833333333328</v>
      </c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>
        <f t="shared" si="21"/>
        <v>0.86952013296667063</v>
      </c>
      <c r="AD214" s="28">
        <f t="shared" si="22"/>
        <v>0.90048723118279572</v>
      </c>
      <c r="AE214" s="28">
        <f t="shared" si="23"/>
        <v>0.69850914596465208</v>
      </c>
      <c r="AF214" s="28">
        <f t="shared" si="24"/>
        <v>0.79037335722819579</v>
      </c>
      <c r="AG214" s="28">
        <f t="shared" si="25"/>
        <v>0.9929868578255675</v>
      </c>
      <c r="AH214" s="28">
        <f t="shared" si="26"/>
        <v>0.9962111708482676</v>
      </c>
      <c r="AI214" s="28">
        <f t="shared" si="27"/>
        <v>0.90048723118279572</v>
      </c>
    </row>
    <row r="215" spans="1:35" x14ac:dyDescent="0.25">
      <c r="A215" s="86" t="s">
        <v>8</v>
      </c>
      <c r="B215" s="86">
        <v>1</v>
      </c>
      <c r="C215" s="86">
        <v>205</v>
      </c>
      <c r="D215" s="28">
        <f>LinhrsIn!D215/SurveyHrsIn!D215</f>
        <v>0.99637096774193545</v>
      </c>
      <c r="E215" s="28">
        <f>LinhrsIn!E215/SurveyHrsIn!E215</f>
        <v>1</v>
      </c>
      <c r="F215" s="28">
        <f>LinhrsIn!F215/SurveyHrsIn!F215</f>
        <v>0.99755747126436778</v>
      </c>
      <c r="G215" s="28">
        <f>LinhrsIn!G215/SurveyHrsIn!G215</f>
        <v>0.95564516129032262</v>
      </c>
      <c r="H215" s="28">
        <f>LinhrsIn!H215/SurveyHrsIn!H215</f>
        <v>0.96305555555555555</v>
      </c>
      <c r="I215" s="28">
        <f>LinhrsIn!I215/SurveyHrsIn!I215</f>
        <v>0.99932795698924726</v>
      </c>
      <c r="J215" s="28">
        <f>LinhrsIn!J215/SurveyHrsIn!J215</f>
        <v>0.99902777777777774</v>
      </c>
      <c r="K215" s="28">
        <f>LinhrsIn!K215/SurveyHrsIn!K215</f>
        <v>0.98897849462365583</v>
      </c>
      <c r="L215" s="28">
        <f>LinhrsIn!L215/SurveyHrsIn!L215</f>
        <v>0.97405913978494629</v>
      </c>
      <c r="M215" s="28">
        <f>LinhrsIn!M215/SurveyHrsIn!M215</f>
        <v>0.99777777777777776</v>
      </c>
      <c r="N215" s="28">
        <f>LinhrsIn!N215/SurveyHrsIn!N215</f>
        <v>0.99569892473118271</v>
      </c>
      <c r="O215" s="28">
        <f>LinhrsIn!O215/SurveyHrsIn!O215</f>
        <v>0.99541666666666673</v>
      </c>
      <c r="P215" s="28">
        <f>LinhrsIn!P215/SurveyHrsIn!P215</f>
        <v>1</v>
      </c>
      <c r="Q215" s="28">
        <f>LinhrsIn!Q215/SurveyHrsIn!Q215</f>
        <v>0.99744623655913978</v>
      </c>
      <c r="R215" s="28">
        <f>LinhrsIn!R215/SurveyHrsIn!R215</f>
        <v>0.99761904761904763</v>
      </c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>
        <f t="shared" si="21"/>
        <v>0.98887874387179187</v>
      </c>
      <c r="AD215" s="28">
        <f t="shared" si="22"/>
        <v>0.99753264208909376</v>
      </c>
      <c r="AE215" s="28">
        <f t="shared" si="23"/>
        <v>0.98440087751823013</v>
      </c>
      <c r="AF215" s="28">
        <f t="shared" si="24"/>
        <v>0.98713709677419359</v>
      </c>
      <c r="AG215" s="28">
        <f t="shared" si="25"/>
        <v>0.98693847072879326</v>
      </c>
      <c r="AH215" s="28">
        <f t="shared" si="26"/>
        <v>0.99703853046594981</v>
      </c>
      <c r="AI215" s="28">
        <f t="shared" si="27"/>
        <v>0.99753264208909376</v>
      </c>
    </row>
    <row r="216" spans="1:35" x14ac:dyDescent="0.25">
      <c r="A216" s="86" t="s">
        <v>8</v>
      </c>
      <c r="B216" s="86">
        <v>1</v>
      </c>
      <c r="C216" s="86">
        <v>206</v>
      </c>
      <c r="D216" s="28">
        <f>LinhrsIn!D216/SurveyHrsIn!D216</f>
        <v>0.99637096774193545</v>
      </c>
      <c r="E216" s="28">
        <f>LinhrsIn!E216/SurveyHrsIn!E216</f>
        <v>0.99986559139784947</v>
      </c>
      <c r="F216" s="28">
        <f>LinhrsIn!F216/SurveyHrsIn!F216</f>
        <v>0.99612068965517231</v>
      </c>
      <c r="G216" s="28">
        <f>LinhrsIn!G216/SurveyHrsIn!G216</f>
        <v>0.95564516129032262</v>
      </c>
      <c r="H216" s="28">
        <f>LinhrsIn!H216/SurveyHrsIn!H216</f>
        <v>0.96930555555555553</v>
      </c>
      <c r="I216" s="28">
        <f>LinhrsIn!I216/SurveyHrsIn!I216</f>
        <v>0.99973118279569884</v>
      </c>
      <c r="J216" s="28">
        <f>LinhrsIn!J216/SurveyHrsIn!J216</f>
        <v>0.99986111111111109</v>
      </c>
      <c r="K216" s="28">
        <f>LinhrsIn!K216/SurveyHrsIn!K216</f>
        <v>0.96720430107526889</v>
      </c>
      <c r="L216" s="28">
        <f>LinhrsIn!L216/SurveyHrsIn!L216</f>
        <v>0.99180107526881722</v>
      </c>
      <c r="M216" s="28">
        <f>LinhrsIn!M216/SurveyHrsIn!M216</f>
        <v>0.99777777777777776</v>
      </c>
      <c r="N216" s="28">
        <f>LinhrsIn!N216/SurveyHrsIn!N216</f>
        <v>0.95336021505376334</v>
      </c>
      <c r="O216" s="28">
        <f>LinhrsIn!O216/SurveyHrsIn!O216</f>
        <v>0.99791666666666667</v>
      </c>
      <c r="P216" s="28">
        <f>LinhrsIn!P216/SurveyHrsIn!P216</f>
        <v>0.99986559139784947</v>
      </c>
      <c r="Q216" s="28">
        <f>LinhrsIn!Q216/SurveyHrsIn!Q216</f>
        <v>0.8002688172043011</v>
      </c>
      <c r="R216" s="28">
        <f>LinhrsIn!R216/SurveyHrsIn!R216</f>
        <v>0.97351190476190486</v>
      </c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>
        <f t="shared" si="21"/>
        <v>0.98570457658715449</v>
      </c>
      <c r="AD216" s="28">
        <f t="shared" si="22"/>
        <v>0.88689036098310292</v>
      </c>
      <c r="AE216" s="28">
        <f t="shared" si="23"/>
        <v>0.98387714744778154</v>
      </c>
      <c r="AF216" s="28">
        <f t="shared" si="24"/>
        <v>0.98963261648745515</v>
      </c>
      <c r="AG216" s="28">
        <f t="shared" si="25"/>
        <v>0.985594384707288</v>
      </c>
      <c r="AH216" s="28">
        <f t="shared" si="26"/>
        <v>0.98371415770609316</v>
      </c>
      <c r="AI216" s="28">
        <f t="shared" si="27"/>
        <v>0.88689036098310292</v>
      </c>
    </row>
    <row r="217" spans="1:35" x14ac:dyDescent="0.25">
      <c r="A217" s="86" t="s">
        <v>8</v>
      </c>
      <c r="B217" s="86">
        <v>1</v>
      </c>
      <c r="C217" s="86">
        <v>207</v>
      </c>
      <c r="D217" s="28">
        <f>LinhrsIn!D217/SurveyHrsIn!D217</f>
        <v>0.99637096774193545</v>
      </c>
      <c r="E217" s="28">
        <f>LinhrsIn!E217/SurveyHrsIn!E217</f>
        <v>1</v>
      </c>
      <c r="F217" s="28">
        <f>LinhrsIn!F217/SurveyHrsIn!F217</f>
        <v>0.99669540229885067</v>
      </c>
      <c r="G217" s="28">
        <f>LinhrsIn!G217/SurveyHrsIn!G217</f>
        <v>0.95564516129032262</v>
      </c>
      <c r="H217" s="28">
        <f>LinhrsIn!H217/SurveyHrsIn!H217</f>
        <v>0.9852777777777777</v>
      </c>
      <c r="I217" s="28">
        <f>LinhrsIn!I217/SurveyHrsIn!I217</f>
        <v>0.99973118279569884</v>
      </c>
      <c r="J217" s="28">
        <f>LinhrsIn!J217/SurveyHrsIn!J217</f>
        <v>0.99986111111111109</v>
      </c>
      <c r="K217" s="28">
        <f>LinhrsIn!K217/SurveyHrsIn!K217</f>
        <v>0.96182795698924739</v>
      </c>
      <c r="L217" s="28">
        <f>LinhrsIn!L217/SurveyHrsIn!L217</f>
        <v>0.9936827956989247</v>
      </c>
      <c r="M217" s="28">
        <f>LinhrsIn!M217/SurveyHrsIn!M217</f>
        <v>0.98763888888888896</v>
      </c>
      <c r="N217" s="28">
        <f>LinhrsIn!N217/SurveyHrsIn!N217</f>
        <v>0.9955645161290323</v>
      </c>
      <c r="O217" s="28">
        <f>LinhrsIn!O217/SurveyHrsIn!O217</f>
        <v>0.99777777777777776</v>
      </c>
      <c r="P217" s="28">
        <f>LinhrsIn!P217/SurveyHrsIn!P217</f>
        <v>0.99973118279569884</v>
      </c>
      <c r="Q217" s="28">
        <f>LinhrsIn!Q217/SurveyHrsIn!Q217</f>
        <v>0.99784946236559136</v>
      </c>
      <c r="R217" s="28">
        <f>LinhrsIn!R217/SurveyHrsIn!R217</f>
        <v>0.99866071428571435</v>
      </c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>
        <f t="shared" si="21"/>
        <v>0.98945281279611086</v>
      </c>
      <c r="AD217" s="28">
        <f t="shared" si="22"/>
        <v>0.99825508832565291</v>
      </c>
      <c r="AE217" s="28">
        <f t="shared" si="23"/>
        <v>0.98411352119639106</v>
      </c>
      <c r="AF217" s="28">
        <f t="shared" si="24"/>
        <v>0.99495669056152913</v>
      </c>
      <c r="AG217" s="28">
        <f t="shared" si="25"/>
        <v>0.98104988052568698</v>
      </c>
      <c r="AH217" s="28">
        <f t="shared" si="26"/>
        <v>0.99769115890083626</v>
      </c>
      <c r="AI217" s="28">
        <f t="shared" si="27"/>
        <v>0.99825508832565291</v>
      </c>
    </row>
    <row r="218" spans="1:35" x14ac:dyDescent="0.25">
      <c r="A218" s="86" t="s">
        <v>8</v>
      </c>
      <c r="B218" s="86">
        <v>1</v>
      </c>
      <c r="C218" s="86">
        <v>208</v>
      </c>
      <c r="D218" s="28">
        <f>LinhrsIn!D218/SurveyHrsIn!D218</f>
        <v>0.99637096774193545</v>
      </c>
      <c r="E218" s="28">
        <f>LinhrsIn!E218/SurveyHrsIn!E218</f>
        <v>0.99986559139784947</v>
      </c>
      <c r="F218" s="28">
        <f>LinhrsIn!F218/SurveyHrsIn!F218</f>
        <v>0.99741379310344835</v>
      </c>
      <c r="G218" s="28">
        <f>LinhrsIn!G218/SurveyHrsIn!G218</f>
        <v>0.95564516129032262</v>
      </c>
      <c r="H218" s="28">
        <f>LinhrsIn!H218/SurveyHrsIn!H218</f>
        <v>0.98444444444444434</v>
      </c>
      <c r="I218" s="28">
        <f>LinhrsIn!I218/SurveyHrsIn!I218</f>
        <v>0.99946236559139789</v>
      </c>
      <c r="J218" s="28">
        <f>LinhrsIn!J218/SurveyHrsIn!J218</f>
        <v>0.99902777777777774</v>
      </c>
      <c r="K218" s="28">
        <f>LinhrsIn!K218/SurveyHrsIn!K218</f>
        <v>0.98897849462365583</v>
      </c>
      <c r="L218" s="28">
        <f>LinhrsIn!L218/SurveyHrsIn!L218</f>
        <v>0.99354838709677429</v>
      </c>
      <c r="M218" s="28">
        <f>LinhrsIn!M218/SurveyHrsIn!M218</f>
        <v>0.99583333333333335</v>
      </c>
      <c r="N218" s="28">
        <f>LinhrsIn!N218/SurveyHrsIn!N218</f>
        <v>0.99422043010752692</v>
      </c>
      <c r="O218" s="28">
        <f>LinhrsIn!O218/SurveyHrsIn!O218</f>
        <v>0.99624999999999997</v>
      </c>
      <c r="P218" s="28">
        <f>LinhrsIn!P218/SurveyHrsIn!P218</f>
        <v>0.99986559139784947</v>
      </c>
      <c r="Q218" s="28">
        <f>LinhrsIn!Q218/SurveyHrsIn!Q218</f>
        <v>0.99784946236559136</v>
      </c>
      <c r="R218" s="28">
        <f>LinhrsIn!R218/SurveyHrsIn!R218</f>
        <v>0.99761904761904763</v>
      </c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>
        <f t="shared" si="21"/>
        <v>0.99204628084703173</v>
      </c>
      <c r="AD218" s="28">
        <f t="shared" si="22"/>
        <v>0.99773425499231949</v>
      </c>
      <c r="AE218" s="28">
        <f t="shared" si="23"/>
        <v>0.98430818193054004</v>
      </c>
      <c r="AF218" s="28">
        <f t="shared" si="24"/>
        <v>0.99431152927120658</v>
      </c>
      <c r="AG218" s="28">
        <f t="shared" si="25"/>
        <v>0.99278673835125453</v>
      </c>
      <c r="AH218" s="28">
        <f t="shared" si="26"/>
        <v>0.99677867383512542</v>
      </c>
      <c r="AI218" s="28">
        <f t="shared" si="27"/>
        <v>0.99773425499231949</v>
      </c>
    </row>
    <row r="219" spans="1:35" x14ac:dyDescent="0.25">
      <c r="A219" s="86" t="s">
        <v>8</v>
      </c>
      <c r="B219" s="86">
        <v>1</v>
      </c>
      <c r="C219" s="86">
        <v>209</v>
      </c>
      <c r="D219" s="28">
        <f>LinhrsIn!D219/SurveyHrsIn!D219</f>
        <v>0.99637096774193545</v>
      </c>
      <c r="E219" s="28">
        <f>LinhrsIn!E219/SurveyHrsIn!E219</f>
        <v>0.99879032258064515</v>
      </c>
      <c r="F219" s="28">
        <f>LinhrsIn!F219/SurveyHrsIn!F219</f>
        <v>0.99870689655172418</v>
      </c>
      <c r="G219" s="28">
        <f>LinhrsIn!G219/SurveyHrsIn!G219</f>
        <v>0.95564516129032262</v>
      </c>
      <c r="H219" s="28">
        <f>LinhrsIn!H219/SurveyHrsIn!H219</f>
        <v>0.9852777777777777</v>
      </c>
      <c r="I219" s="28">
        <f>LinhrsIn!I219/SurveyHrsIn!I219</f>
        <v>0.99973118279569884</v>
      </c>
      <c r="J219" s="28">
        <f>LinhrsIn!J219/SurveyHrsIn!J219</f>
        <v>0.99986111111111109</v>
      </c>
      <c r="K219" s="28">
        <f>LinhrsIn!K219/SurveyHrsIn!K219</f>
        <v>0.98897849462365583</v>
      </c>
      <c r="L219" s="28">
        <f>LinhrsIn!L219/SurveyHrsIn!L219</f>
        <v>0.9936827956989247</v>
      </c>
      <c r="M219" s="28">
        <f>LinhrsIn!M219/SurveyHrsIn!M219</f>
        <v>0.99513888888888891</v>
      </c>
      <c r="N219" s="28">
        <f>LinhrsIn!N219/SurveyHrsIn!N219</f>
        <v>0.99354838709677429</v>
      </c>
      <c r="O219" s="28">
        <f>LinhrsIn!O219/SurveyHrsIn!O219</f>
        <v>0.99763888888888885</v>
      </c>
      <c r="P219" s="28">
        <f>LinhrsIn!P219/SurveyHrsIn!P219</f>
        <v>0.99986559139784947</v>
      </c>
      <c r="Q219" s="28">
        <f>LinhrsIn!Q219/SurveyHrsIn!Q219</f>
        <v>0.99784946236559136</v>
      </c>
      <c r="R219" s="28">
        <f>LinhrsIn!R219/SurveyHrsIn!R219</f>
        <v>0.99895833333333328</v>
      </c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>
        <f t="shared" si="21"/>
        <v>0.99223879155852179</v>
      </c>
      <c r="AD219" s="28">
        <f t="shared" si="22"/>
        <v>0.99840389784946226</v>
      </c>
      <c r="AE219" s="28">
        <f t="shared" si="23"/>
        <v>0.98438079347423058</v>
      </c>
      <c r="AF219" s="28">
        <f t="shared" si="24"/>
        <v>0.99495669056152913</v>
      </c>
      <c r="AG219" s="28">
        <f t="shared" si="25"/>
        <v>0.99260005973715648</v>
      </c>
      <c r="AH219" s="28">
        <f t="shared" si="26"/>
        <v>0.99701762246117098</v>
      </c>
      <c r="AI219" s="28">
        <f t="shared" si="27"/>
        <v>0.99840389784946226</v>
      </c>
    </row>
    <row r="220" spans="1:35" x14ac:dyDescent="0.25">
      <c r="A220" s="86" t="s">
        <v>10</v>
      </c>
      <c r="B220" s="86">
        <v>1</v>
      </c>
      <c r="C220" s="86">
        <v>210</v>
      </c>
      <c r="D220" s="28">
        <f>LinhrsIn!D220/SurveyHrsIn!D220</f>
        <v>0.99475806451612903</v>
      </c>
      <c r="E220" s="28">
        <f>LinhrsIn!E220/SurveyHrsIn!E220</f>
        <v>0.99986559139784947</v>
      </c>
      <c r="F220" s="28">
        <f>LinhrsIn!F220/SurveyHrsIn!F220</f>
        <v>1</v>
      </c>
      <c r="G220" s="28">
        <f>LinhrsIn!G220/SurveyHrsIn!G220</f>
        <v>0.90658602150537637</v>
      </c>
      <c r="H220" s="28">
        <f>LinhrsIn!H220/SurveyHrsIn!H220</f>
        <v>0.99208333333333332</v>
      </c>
      <c r="I220" s="28">
        <f>LinhrsIn!I220/SurveyHrsIn!I220</f>
        <v>0.99784946236559136</v>
      </c>
      <c r="J220" s="28">
        <f>LinhrsIn!J220/SurveyHrsIn!J220</f>
        <v>0.99888888888888894</v>
      </c>
      <c r="K220" s="28">
        <f>LinhrsIn!K220/SurveyHrsIn!K220</f>
        <v>0.99919354838709673</v>
      </c>
      <c r="L220" s="28">
        <f>LinhrsIn!L220/SurveyHrsIn!L220</f>
        <v>0.99623655913978504</v>
      </c>
      <c r="M220" s="28">
        <f>LinhrsIn!M220/SurveyHrsIn!M220</f>
        <v>0.99861111111111112</v>
      </c>
      <c r="N220" s="28">
        <f>LinhrsIn!N220/SurveyHrsIn!N220</f>
        <v>0.99583333333333335</v>
      </c>
      <c r="O220" s="28">
        <f>LinhrsIn!O220/SurveyHrsIn!O220</f>
        <v>0.99986111111111109</v>
      </c>
      <c r="P220" s="28">
        <f>LinhrsIn!P220/SurveyHrsIn!P220</f>
        <v>1</v>
      </c>
      <c r="Q220" s="28">
        <f>LinhrsIn!Q220/SurveyHrsIn!Q220</f>
        <v>0.99784946236559136</v>
      </c>
      <c r="R220" s="28">
        <f>LinhrsIn!R220/SurveyHrsIn!R220</f>
        <v>0.99910714285714286</v>
      </c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>
        <f t="shared" si="21"/>
        <v>0.99041741338112299</v>
      </c>
      <c r="AD220" s="28">
        <f t="shared" si="22"/>
        <v>0.99847830261136705</v>
      </c>
      <c r="AE220" s="28">
        <f t="shared" si="23"/>
        <v>0.96881720430107532</v>
      </c>
      <c r="AF220" s="28">
        <f t="shared" si="24"/>
        <v>0.99627389486260454</v>
      </c>
      <c r="AG220" s="28">
        <f t="shared" si="25"/>
        <v>0.9980137395459977</v>
      </c>
      <c r="AH220" s="28">
        <f t="shared" si="26"/>
        <v>0.99856481481481474</v>
      </c>
      <c r="AI220" s="28">
        <f t="shared" si="27"/>
        <v>0.99847830261136705</v>
      </c>
    </row>
    <row r="221" spans="1:35" x14ac:dyDescent="0.25">
      <c r="A221" s="86" t="s">
        <v>10</v>
      </c>
      <c r="B221" s="86">
        <v>1</v>
      </c>
      <c r="C221" s="86">
        <v>211</v>
      </c>
      <c r="D221" s="28">
        <f>LinhrsIn!D221/SurveyHrsIn!D221</f>
        <v>0.99811827956989252</v>
      </c>
      <c r="E221" s="28">
        <f>LinhrsIn!E221/SurveyHrsIn!E221</f>
        <v>1</v>
      </c>
      <c r="F221" s="28">
        <f>LinhrsIn!F221/SurveyHrsIn!F221</f>
        <v>0.99856321839080464</v>
      </c>
      <c r="G221" s="28">
        <f>LinhrsIn!G221/SurveyHrsIn!G221</f>
        <v>0.92002688172043012</v>
      </c>
      <c r="H221" s="28">
        <f>LinhrsIn!H221/SurveyHrsIn!H221</f>
        <v>0.99277777777777776</v>
      </c>
      <c r="I221" s="28">
        <f>LinhrsIn!I221/SurveyHrsIn!I221</f>
        <v>0.99892473118279579</v>
      </c>
      <c r="J221" s="28">
        <f>LinhrsIn!J221/SurveyHrsIn!J221</f>
        <v>0.99986111111111109</v>
      </c>
      <c r="K221" s="28">
        <f>LinhrsIn!K221/SurveyHrsIn!K221</f>
        <v>0.99919354838709673</v>
      </c>
      <c r="L221" s="28">
        <f>LinhrsIn!L221/SurveyHrsIn!L221</f>
        <v>0.99650537634408598</v>
      </c>
      <c r="M221" s="28">
        <f>LinhrsIn!M221/SurveyHrsIn!M221</f>
        <v>0.99972222222222218</v>
      </c>
      <c r="N221" s="28">
        <f>LinhrsIn!N221/SurveyHrsIn!N221</f>
        <v>0.99596774193548387</v>
      </c>
      <c r="O221" s="28">
        <f>LinhrsIn!O221/SurveyHrsIn!O221</f>
        <v>0.99986111111111109</v>
      </c>
      <c r="P221" s="28">
        <f>LinhrsIn!P221/SurveyHrsIn!P221</f>
        <v>0.91626344086021516</v>
      </c>
      <c r="Q221" s="28">
        <f>LinhrsIn!Q221/SurveyHrsIn!Q221</f>
        <v>0.99986559139784947</v>
      </c>
      <c r="R221" s="28">
        <f>LinhrsIn!R221/SurveyHrsIn!R221</f>
        <v>0.97038690476190481</v>
      </c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>
        <f t="shared" si="21"/>
        <v>0.98480559675359436</v>
      </c>
      <c r="AD221" s="28">
        <f t="shared" si="22"/>
        <v>0.98512624807987714</v>
      </c>
      <c r="AE221" s="28">
        <f t="shared" si="23"/>
        <v>0.97286336670374496</v>
      </c>
      <c r="AF221" s="28">
        <f t="shared" si="24"/>
        <v>0.99718787335722825</v>
      </c>
      <c r="AG221" s="28">
        <f t="shared" si="25"/>
        <v>0.99847371565113496</v>
      </c>
      <c r="AH221" s="28">
        <f t="shared" si="26"/>
        <v>0.97069743130227015</v>
      </c>
      <c r="AI221" s="28">
        <f t="shared" si="27"/>
        <v>0.98512624807987714</v>
      </c>
    </row>
    <row r="222" spans="1:35" x14ac:dyDescent="0.25">
      <c r="A222" s="86" t="s">
        <v>8</v>
      </c>
      <c r="B222" s="86">
        <v>1</v>
      </c>
      <c r="C222" s="86">
        <v>212</v>
      </c>
      <c r="D222" s="28">
        <f>LinhrsIn!D222/SurveyHrsIn!D222</f>
        <v>0.99448924731182797</v>
      </c>
      <c r="E222" s="28">
        <f>LinhrsIn!E222/SurveyHrsIn!E222</f>
        <v>0.99959677419354842</v>
      </c>
      <c r="F222" s="28">
        <f>LinhrsIn!F222/SurveyHrsIn!F222</f>
        <v>0.99597701149425288</v>
      </c>
      <c r="G222" s="28">
        <f>LinhrsIn!G222/SurveyHrsIn!G222</f>
        <v>0.94489247311827962</v>
      </c>
      <c r="H222" s="28">
        <f>LinhrsIn!H222/SurveyHrsIn!H222</f>
        <v>0.9622222222222222</v>
      </c>
      <c r="I222" s="28">
        <f>LinhrsIn!I222/SurveyHrsIn!I222</f>
        <v>0.97177419354838712</v>
      </c>
      <c r="J222" s="28">
        <f>LinhrsIn!J222/SurveyHrsIn!J222</f>
        <v>0.96791666666666665</v>
      </c>
      <c r="K222" s="28">
        <f>LinhrsIn!K222/SurveyHrsIn!K222</f>
        <v>0.97661290322580652</v>
      </c>
      <c r="L222" s="28">
        <f>LinhrsIn!L222/SurveyHrsIn!L222</f>
        <v>0.99287634408602155</v>
      </c>
      <c r="M222" s="28">
        <f>LinhrsIn!M222/SurveyHrsIn!M222</f>
        <v>0.98583333333333323</v>
      </c>
      <c r="N222" s="28">
        <f>LinhrsIn!N222/SurveyHrsIn!N222</f>
        <v>0.99206989247311828</v>
      </c>
      <c r="O222" s="28">
        <f>LinhrsIn!O222/SurveyHrsIn!O222</f>
        <v>0.99986111111111109</v>
      </c>
      <c r="P222" s="28">
        <f>LinhrsIn!P222/SurveyHrsIn!P222</f>
        <v>0.8764784946236559</v>
      </c>
      <c r="Q222" s="28">
        <f>LinhrsIn!Q222/SurveyHrsIn!Q222</f>
        <v>0.92970430107526891</v>
      </c>
      <c r="R222" s="28">
        <f>LinhrsIn!R222/SurveyHrsIn!R222</f>
        <v>0.89166666666666672</v>
      </c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>
        <f t="shared" si="21"/>
        <v>0.97217595167470028</v>
      </c>
      <c r="AD222" s="28">
        <f t="shared" si="22"/>
        <v>0.91068548387096782</v>
      </c>
      <c r="AE222" s="28">
        <f t="shared" si="23"/>
        <v>0.9801554196020269</v>
      </c>
      <c r="AF222" s="28">
        <f t="shared" si="24"/>
        <v>0.96730436081242532</v>
      </c>
      <c r="AG222" s="28">
        <f t="shared" si="25"/>
        <v>0.98510752688172054</v>
      </c>
      <c r="AH222" s="28">
        <f t="shared" si="26"/>
        <v>0.95613649940262846</v>
      </c>
      <c r="AI222" s="28">
        <f t="shared" si="27"/>
        <v>0.91068548387096782</v>
      </c>
    </row>
    <row r="223" spans="1:35" x14ac:dyDescent="0.25">
      <c r="A223" s="86" t="s">
        <v>8</v>
      </c>
      <c r="B223" s="86">
        <v>1</v>
      </c>
      <c r="C223" s="86">
        <v>213</v>
      </c>
      <c r="D223" s="28">
        <f>LinhrsIn!D223/SurveyHrsIn!D223</f>
        <v>0.9990591397849462</v>
      </c>
      <c r="E223" s="28">
        <f>LinhrsIn!E223/SurveyHrsIn!E223</f>
        <v>0.99986559139784947</v>
      </c>
      <c r="F223" s="28">
        <f>LinhrsIn!F223/SurveyHrsIn!F223</f>
        <v>0.99985632183908046</v>
      </c>
      <c r="G223" s="28">
        <f>LinhrsIn!G223/SurveyHrsIn!G223</f>
        <v>0.94731182795698921</v>
      </c>
      <c r="H223" s="28">
        <f>LinhrsIn!H223/SurveyHrsIn!H223</f>
        <v>0.97291666666666665</v>
      </c>
      <c r="I223" s="28">
        <f>LinhrsIn!I223/SurveyHrsIn!I223</f>
        <v>0.99448924731182797</v>
      </c>
      <c r="J223" s="28">
        <f>LinhrsIn!J223/SurveyHrsIn!J223</f>
        <v>0.98097222222222213</v>
      </c>
      <c r="K223" s="28">
        <f>LinhrsIn!K223/SurveyHrsIn!K223</f>
        <v>0.97634408602150535</v>
      </c>
      <c r="L223" s="28">
        <f>LinhrsIn!L223/SurveyHrsIn!L223</f>
        <v>0.99502688172043008</v>
      </c>
      <c r="M223" s="28">
        <f>LinhrsIn!M223/SurveyHrsIn!M223</f>
        <v>0.99541666666666673</v>
      </c>
      <c r="N223" s="28">
        <f>LinhrsIn!N223/SurveyHrsIn!N223</f>
        <v>0.99650537634408598</v>
      </c>
      <c r="O223" s="28">
        <f>LinhrsIn!O223/SurveyHrsIn!O223</f>
        <v>0.99875000000000003</v>
      </c>
      <c r="P223" s="28">
        <f>LinhrsIn!P223/SurveyHrsIn!P223</f>
        <v>0.97956989247311821</v>
      </c>
      <c r="Q223" s="28">
        <f>LinhrsIn!Q223/SurveyHrsIn!Q223</f>
        <v>0.9990591397849462</v>
      </c>
      <c r="R223" s="28">
        <f>LinhrsIn!R223/SurveyHrsIn!R223</f>
        <v>0.94181547619047612</v>
      </c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>
        <f t="shared" si="21"/>
        <v>0.98641873171837025</v>
      </c>
      <c r="AD223" s="28">
        <f t="shared" si="22"/>
        <v>0.97043730798771111</v>
      </c>
      <c r="AE223" s="28">
        <f t="shared" si="23"/>
        <v>0.98234458039797301</v>
      </c>
      <c r="AF223" s="28">
        <f t="shared" si="24"/>
        <v>0.98279271206690544</v>
      </c>
      <c r="AG223" s="28">
        <f t="shared" si="25"/>
        <v>0.98892921146953405</v>
      </c>
      <c r="AH223" s="28">
        <f t="shared" si="26"/>
        <v>0.99160842293906803</v>
      </c>
      <c r="AI223" s="28">
        <f t="shared" si="27"/>
        <v>0.97043730798771111</v>
      </c>
    </row>
    <row r="224" spans="1:35" x14ac:dyDescent="0.25">
      <c r="A224" s="86" t="s">
        <v>8</v>
      </c>
      <c r="B224" s="86">
        <v>1</v>
      </c>
      <c r="C224" s="86">
        <v>214</v>
      </c>
      <c r="D224" s="28">
        <f>LinhrsIn!D224/SurveyHrsIn!D224</f>
        <v>0.99623655913978504</v>
      </c>
      <c r="E224" s="28">
        <f>LinhrsIn!E224/SurveyHrsIn!E224</f>
        <v>0.99825268817204305</v>
      </c>
      <c r="F224" s="28">
        <f>LinhrsIn!F224/SurveyHrsIn!F224</f>
        <v>0.39640804597701146</v>
      </c>
      <c r="G224" s="28">
        <f>LinhrsIn!G224/SurveyHrsIn!G224</f>
        <v>0.40537634408602152</v>
      </c>
      <c r="H224" s="28">
        <f>LinhrsIn!H224/SurveyHrsIn!H224</f>
        <v>0.97236111111111112</v>
      </c>
      <c r="I224" s="28">
        <f>LinhrsIn!I224/SurveyHrsIn!I224</f>
        <v>0.99489247311827966</v>
      </c>
      <c r="J224" s="28">
        <f>LinhrsIn!J224/SurveyHrsIn!J224</f>
        <v>0.98625000000000007</v>
      </c>
      <c r="K224" s="28">
        <f>LinhrsIn!K224/SurveyHrsIn!K224</f>
        <v>0.97728494623655915</v>
      </c>
      <c r="L224" s="28">
        <f>LinhrsIn!L224/SurveyHrsIn!L224</f>
        <v>0.9907258064516129</v>
      </c>
      <c r="M224" s="28">
        <f>LinhrsIn!M224/SurveyHrsIn!M224</f>
        <v>0.99513888888888891</v>
      </c>
      <c r="N224" s="28">
        <f>LinhrsIn!N224/SurveyHrsIn!N224</f>
        <v>0.50336021505376349</v>
      </c>
      <c r="O224" s="28">
        <f>LinhrsIn!O224/SurveyHrsIn!O224</f>
        <v>0.99986111111111109</v>
      </c>
      <c r="P224" s="28">
        <f>LinhrsIn!P224/SurveyHrsIn!P224</f>
        <v>0.9946236559139785</v>
      </c>
      <c r="Q224" s="28">
        <f>LinhrsIn!Q224/SurveyHrsIn!Q224</f>
        <v>0.99959677419354842</v>
      </c>
      <c r="R224" s="28">
        <f>LinhrsIn!R224/SurveyHrsIn!R224</f>
        <v>0.99910714285714286</v>
      </c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>
        <f t="shared" si="21"/>
        <v>0.85121127384336503</v>
      </c>
      <c r="AD224" s="28">
        <f t="shared" si="22"/>
        <v>0.99935195852534564</v>
      </c>
      <c r="AE224" s="28">
        <f t="shared" si="23"/>
        <v>0.60001235941169195</v>
      </c>
      <c r="AF224" s="28">
        <f t="shared" si="24"/>
        <v>0.98450119474313025</v>
      </c>
      <c r="AG224" s="28">
        <f t="shared" si="25"/>
        <v>0.98771654719235358</v>
      </c>
      <c r="AH224" s="28">
        <f t="shared" si="26"/>
        <v>0.83261499402628436</v>
      </c>
      <c r="AI224" s="28">
        <f t="shared" si="27"/>
        <v>0.99935195852534564</v>
      </c>
    </row>
    <row r="225" spans="1:35" x14ac:dyDescent="0.25">
      <c r="A225" s="86" t="s">
        <v>8</v>
      </c>
      <c r="B225" s="86">
        <v>1</v>
      </c>
      <c r="C225" s="86">
        <v>215</v>
      </c>
      <c r="D225" s="28">
        <f>LinhrsIn!D225/SurveyHrsIn!D225</f>
        <v>0.9990591397849462</v>
      </c>
      <c r="E225" s="28">
        <f>LinhrsIn!E225/SurveyHrsIn!E225</f>
        <v>1</v>
      </c>
      <c r="F225" s="28">
        <f>LinhrsIn!F225/SurveyHrsIn!F225</f>
        <v>0.99655172413793103</v>
      </c>
      <c r="G225" s="28">
        <f>LinhrsIn!G225/SurveyHrsIn!G225</f>
        <v>0.94744623655913973</v>
      </c>
      <c r="H225" s="28">
        <f>LinhrsIn!H225/SurveyHrsIn!H225</f>
        <v>0.37777777777777777</v>
      </c>
      <c r="I225" s="28">
        <f>LinhrsIn!I225/SurveyHrsIn!I225</f>
        <v>0.99475806451612903</v>
      </c>
      <c r="J225" s="28">
        <f>LinhrsIn!J225/SurveyHrsIn!J225</f>
        <v>0.98652777777777767</v>
      </c>
      <c r="K225" s="28">
        <f>LinhrsIn!K225/SurveyHrsIn!K225</f>
        <v>0.97688172043010746</v>
      </c>
      <c r="L225" s="28">
        <f>LinhrsIn!L225/SurveyHrsIn!L225</f>
        <v>0.99529569892473113</v>
      </c>
      <c r="M225" s="28">
        <f>LinhrsIn!M225/SurveyHrsIn!M225</f>
        <v>0.99583333333333335</v>
      </c>
      <c r="N225" s="28">
        <f>LinhrsIn!N225/SurveyHrsIn!N225</f>
        <v>0.99690860215053767</v>
      </c>
      <c r="O225" s="28">
        <f>LinhrsIn!O225/SurveyHrsIn!O225</f>
        <v>0.92402777777777767</v>
      </c>
      <c r="P225" s="28">
        <f>LinhrsIn!P225/SurveyHrsIn!P225</f>
        <v>0.99865591397849462</v>
      </c>
      <c r="Q225" s="28">
        <f>LinhrsIn!Q225/SurveyHrsIn!Q225</f>
        <v>0.99879032258064515</v>
      </c>
      <c r="R225" s="28">
        <f>LinhrsIn!R225/SurveyHrsIn!R225</f>
        <v>0.99657738095238102</v>
      </c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>
        <f t="shared" si="21"/>
        <v>0.93255538561364448</v>
      </c>
      <c r="AD225" s="28">
        <f t="shared" si="22"/>
        <v>0.99768385176651309</v>
      </c>
      <c r="AE225" s="28">
        <f t="shared" si="23"/>
        <v>0.98133265356569022</v>
      </c>
      <c r="AF225" s="28">
        <f t="shared" si="24"/>
        <v>0.78635454002389482</v>
      </c>
      <c r="AG225" s="28">
        <f t="shared" si="25"/>
        <v>0.98933691756272391</v>
      </c>
      <c r="AH225" s="28">
        <f t="shared" si="26"/>
        <v>0.97319743130226988</v>
      </c>
      <c r="AI225" s="28">
        <f t="shared" si="27"/>
        <v>0.99768385176651309</v>
      </c>
    </row>
    <row r="226" spans="1:35" x14ac:dyDescent="0.25">
      <c r="A226" s="86" t="s">
        <v>8</v>
      </c>
      <c r="B226" s="86">
        <v>1</v>
      </c>
      <c r="C226" s="86">
        <v>216</v>
      </c>
      <c r="D226" s="28">
        <f>LinhrsIn!D226/SurveyHrsIn!D226</f>
        <v>0.99677419354838714</v>
      </c>
      <c r="E226" s="28">
        <f>LinhrsIn!E226/SurveyHrsIn!E226</f>
        <v>0.99623655913978504</v>
      </c>
      <c r="F226" s="28">
        <f>LinhrsIn!F226/SurveyHrsIn!F226</f>
        <v>0.99856321839080464</v>
      </c>
      <c r="G226" s="28">
        <f>LinhrsIn!G226/SurveyHrsIn!G226</f>
        <v>0.94704301075268815</v>
      </c>
      <c r="H226" s="28">
        <f>LinhrsIn!H226/SurveyHrsIn!H226</f>
        <v>0.98875000000000002</v>
      </c>
      <c r="I226" s="28">
        <f>LinhrsIn!I226/SurveyHrsIn!I226</f>
        <v>0.9946236559139785</v>
      </c>
      <c r="J226" s="28">
        <f>LinhrsIn!J226/SurveyHrsIn!J226</f>
        <v>0.98611111111111116</v>
      </c>
      <c r="K226" s="28">
        <f>LinhrsIn!K226/SurveyHrsIn!K226</f>
        <v>0.96854838709677427</v>
      </c>
      <c r="L226" s="28">
        <f>LinhrsIn!L226/SurveyHrsIn!L226</f>
        <v>0.9961021505376344</v>
      </c>
      <c r="M226" s="28">
        <f>LinhrsIn!M226/SurveyHrsIn!M226</f>
        <v>0.99541666666666673</v>
      </c>
      <c r="N226" s="28">
        <f>LinhrsIn!N226/SurveyHrsIn!N226</f>
        <v>0.99650537634408598</v>
      </c>
      <c r="O226" s="28">
        <f>LinhrsIn!O226/SurveyHrsIn!O226</f>
        <v>0.99875000000000003</v>
      </c>
      <c r="P226" s="28">
        <f>LinhrsIn!P226/SurveyHrsIn!P226</f>
        <v>1</v>
      </c>
      <c r="Q226" s="28">
        <f>LinhrsIn!Q226/SurveyHrsIn!Q226</f>
        <v>0.99959677419354842</v>
      </c>
      <c r="R226" s="28">
        <f>LinhrsIn!R226/SurveyHrsIn!R226</f>
        <v>0.99821428571428561</v>
      </c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>
        <f t="shared" si="21"/>
        <v>0.98888751132946073</v>
      </c>
      <c r="AD226" s="28">
        <f t="shared" si="22"/>
        <v>0.99890552995391702</v>
      </c>
      <c r="AE226" s="28">
        <f t="shared" si="23"/>
        <v>0.98061426276109265</v>
      </c>
      <c r="AF226" s="28">
        <f t="shared" si="24"/>
        <v>0.98982825567502986</v>
      </c>
      <c r="AG226" s="28">
        <f t="shared" si="25"/>
        <v>0.9866890681003585</v>
      </c>
      <c r="AH226" s="28">
        <f t="shared" si="26"/>
        <v>0.99841845878136193</v>
      </c>
      <c r="AI226" s="28">
        <f t="shared" si="27"/>
        <v>0.99890552995391702</v>
      </c>
    </row>
    <row r="227" spans="1:35" x14ac:dyDescent="0.25">
      <c r="A227" s="86" t="s">
        <v>8</v>
      </c>
      <c r="B227" s="86">
        <v>1</v>
      </c>
      <c r="C227" s="86">
        <v>217</v>
      </c>
      <c r="D227" s="28">
        <f>LinhrsIn!D227/SurveyHrsIn!D227</f>
        <v>0.99946236559139789</v>
      </c>
      <c r="E227" s="28">
        <f>LinhrsIn!E227/SurveyHrsIn!E227</f>
        <v>1</v>
      </c>
      <c r="F227" s="28">
        <f>LinhrsIn!F227/SurveyHrsIn!F227</f>
        <v>0.99985632183908046</v>
      </c>
      <c r="G227" s="28">
        <f>LinhrsIn!G227/SurveyHrsIn!G227</f>
        <v>0.94744623655913973</v>
      </c>
      <c r="H227" s="28">
        <f>LinhrsIn!H227/SurveyHrsIn!H227</f>
        <v>0.98791666666666655</v>
      </c>
      <c r="I227" s="28">
        <f>LinhrsIn!I227/SurveyHrsIn!I227</f>
        <v>0.99435483870967734</v>
      </c>
      <c r="J227" s="28">
        <f>LinhrsIn!J227/SurveyHrsIn!J227</f>
        <v>0.9850000000000001</v>
      </c>
      <c r="K227" s="28">
        <f>LinhrsIn!K227/SurveyHrsIn!K227</f>
        <v>0.97728494623655915</v>
      </c>
      <c r="L227" s="28">
        <f>LinhrsIn!L227/SurveyHrsIn!L227</f>
        <v>0.99677419354838714</v>
      </c>
      <c r="M227" s="28">
        <f>LinhrsIn!M227/SurveyHrsIn!M227</f>
        <v>0.99513888888888891</v>
      </c>
      <c r="N227" s="28">
        <f>LinhrsIn!N227/SurveyHrsIn!N227</f>
        <v>0.99448924731182797</v>
      </c>
      <c r="O227" s="28">
        <f>LinhrsIn!O227/SurveyHrsIn!O227</f>
        <v>0.99958333333333338</v>
      </c>
      <c r="P227" s="28">
        <f>LinhrsIn!P227/SurveyHrsIn!P227</f>
        <v>0.99986559139784947</v>
      </c>
      <c r="Q227" s="28">
        <f>LinhrsIn!Q227/SurveyHrsIn!Q227</f>
        <v>0.99959677419354842</v>
      </c>
      <c r="R227" s="28">
        <f>LinhrsIn!R227/SurveyHrsIn!R227</f>
        <v>0.99806547619047625</v>
      </c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>
        <f t="shared" si="21"/>
        <v>0.98980918870761758</v>
      </c>
      <c r="AD227" s="28">
        <f t="shared" si="22"/>
        <v>0.99883112519201234</v>
      </c>
      <c r="AE227" s="28">
        <f t="shared" si="23"/>
        <v>0.98243418613274003</v>
      </c>
      <c r="AF227" s="28">
        <f t="shared" si="24"/>
        <v>0.98909050179211455</v>
      </c>
      <c r="AG227" s="28">
        <f t="shared" si="25"/>
        <v>0.98973267622461181</v>
      </c>
      <c r="AH227" s="28">
        <f t="shared" si="26"/>
        <v>0.99797939068100361</v>
      </c>
      <c r="AI227" s="28">
        <f t="shared" si="27"/>
        <v>0.99883112519201234</v>
      </c>
    </row>
    <row r="228" spans="1:35" x14ac:dyDescent="0.25">
      <c r="A228" s="86" t="s">
        <v>8</v>
      </c>
      <c r="B228" s="86">
        <v>1</v>
      </c>
      <c r="C228" s="86">
        <v>218</v>
      </c>
      <c r="D228" s="28">
        <f>LinhrsIn!D228/SurveyHrsIn!D228</f>
        <v>0.99865591397849462</v>
      </c>
      <c r="E228" s="28">
        <f>LinhrsIn!E228/SurveyHrsIn!E228</f>
        <v>0.99892473118279579</v>
      </c>
      <c r="F228" s="28">
        <f>LinhrsIn!F228/SurveyHrsIn!F228</f>
        <v>0.99813218390804603</v>
      </c>
      <c r="G228" s="28">
        <f>LinhrsIn!G228/SurveyHrsIn!G228</f>
        <v>0.94663978494623646</v>
      </c>
      <c r="H228" s="28">
        <f>LinhrsIn!H228/SurveyHrsIn!H228</f>
        <v>0.88569444444444456</v>
      </c>
      <c r="I228" s="28">
        <f>LinhrsIn!I228/SurveyHrsIn!I228</f>
        <v>0.97271505376344092</v>
      </c>
      <c r="J228" s="28">
        <f>LinhrsIn!J228/SurveyHrsIn!J228</f>
        <v>0.96875</v>
      </c>
      <c r="K228" s="28">
        <f>LinhrsIn!K228/SurveyHrsIn!K228</f>
        <v>0.97594086021505377</v>
      </c>
      <c r="L228" s="28">
        <f>LinhrsIn!L228/SurveyHrsIn!L228</f>
        <v>0.98911290322580647</v>
      </c>
      <c r="M228" s="28">
        <f>LinhrsIn!M228/SurveyHrsIn!M228</f>
        <v>0.98694444444444451</v>
      </c>
      <c r="N228" s="28">
        <f>LinhrsIn!N228/SurveyHrsIn!N228</f>
        <v>0.99274193548387102</v>
      </c>
      <c r="O228" s="28">
        <f>LinhrsIn!O228/SurveyHrsIn!O228</f>
        <v>1</v>
      </c>
      <c r="P228" s="28">
        <f>LinhrsIn!P228/SurveyHrsIn!P228</f>
        <v>0.99959677419354842</v>
      </c>
      <c r="Q228" s="28">
        <f>LinhrsIn!Q228/SurveyHrsIn!Q228</f>
        <v>0.99731182795698925</v>
      </c>
      <c r="R228" s="28">
        <f>LinhrsIn!R228/SurveyHrsIn!R228</f>
        <v>0.99925595238095233</v>
      </c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>
        <f t="shared" si="21"/>
        <v>0.97626609298397404</v>
      </c>
      <c r="AD228" s="28">
        <f t="shared" si="22"/>
        <v>0.99828389016897079</v>
      </c>
      <c r="AE228" s="28">
        <f t="shared" si="23"/>
        <v>0.98123223334569276</v>
      </c>
      <c r="AF228" s="28">
        <f t="shared" si="24"/>
        <v>0.94238649940262853</v>
      </c>
      <c r="AG228" s="28">
        <f t="shared" si="25"/>
        <v>0.98399940262843488</v>
      </c>
      <c r="AH228" s="28">
        <f t="shared" si="26"/>
        <v>0.99744623655913978</v>
      </c>
      <c r="AI228" s="28">
        <f t="shared" si="27"/>
        <v>0.99828389016897079</v>
      </c>
    </row>
    <row r="229" spans="1:35" x14ac:dyDescent="0.25">
      <c r="A229" s="86" t="s">
        <v>8</v>
      </c>
      <c r="B229" s="86">
        <v>1</v>
      </c>
      <c r="C229" s="86">
        <v>219</v>
      </c>
      <c r="D229" s="28">
        <f>LinhrsIn!D229/SurveyHrsIn!D229</f>
        <v>0.99516129032258061</v>
      </c>
      <c r="E229" s="28">
        <f>LinhrsIn!E229/SurveyHrsIn!E229</f>
        <v>0.99973118279569884</v>
      </c>
      <c r="F229" s="28">
        <f>LinhrsIn!F229/SurveyHrsIn!F229</f>
        <v>0.99022988505747134</v>
      </c>
      <c r="G229" s="28">
        <f>LinhrsIn!G229/SurveyHrsIn!G229</f>
        <v>0.94744623655913973</v>
      </c>
      <c r="H229" s="28">
        <f>LinhrsIn!H229/SurveyHrsIn!H229</f>
        <v>0.99055555555555563</v>
      </c>
      <c r="I229" s="28">
        <f>LinhrsIn!I229/SurveyHrsIn!I229</f>
        <v>0.99220430107526891</v>
      </c>
      <c r="J229" s="28">
        <f>LinhrsIn!J229/SurveyHrsIn!J229</f>
        <v>0.98208333333333342</v>
      </c>
      <c r="K229" s="28">
        <f>LinhrsIn!K229/SurveyHrsIn!K229</f>
        <v>0.97741935483870979</v>
      </c>
      <c r="L229" s="28">
        <f>LinhrsIn!L229/SurveyHrsIn!L229</f>
        <v>0.99677419354838714</v>
      </c>
      <c r="M229" s="28">
        <f>LinhrsIn!M229/SurveyHrsIn!M229</f>
        <v>0.9933333333333334</v>
      </c>
      <c r="N229" s="28">
        <f>LinhrsIn!N229/SurveyHrsIn!N229</f>
        <v>0.99677419354838714</v>
      </c>
      <c r="O229" s="28">
        <f>LinhrsIn!O229/SurveyHrsIn!O229</f>
        <v>0.99583333333333335</v>
      </c>
      <c r="P229" s="28">
        <f>LinhrsIn!P229/SurveyHrsIn!P229</f>
        <v>0.99825268817204305</v>
      </c>
      <c r="Q229" s="28">
        <f>LinhrsIn!Q229/SurveyHrsIn!Q229</f>
        <v>0.99959677419354842</v>
      </c>
      <c r="R229" s="28">
        <f>LinhrsIn!R229/SurveyHrsIn!R229</f>
        <v>0.99732142857142869</v>
      </c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>
        <f t="shared" si="21"/>
        <v>0.98838646592922175</v>
      </c>
      <c r="AD229" s="28">
        <f t="shared" si="22"/>
        <v>0.99845910138248861</v>
      </c>
      <c r="AE229" s="28">
        <f t="shared" si="23"/>
        <v>0.97913576813743664</v>
      </c>
      <c r="AF229" s="28">
        <f t="shared" si="24"/>
        <v>0.9882810633213861</v>
      </c>
      <c r="AG229" s="28">
        <f t="shared" si="25"/>
        <v>0.98917562724014341</v>
      </c>
      <c r="AH229" s="28">
        <f t="shared" si="26"/>
        <v>0.99695340501792129</v>
      </c>
      <c r="AI229" s="28">
        <f t="shared" si="27"/>
        <v>0.99845910138248861</v>
      </c>
    </row>
    <row r="230" spans="1:35" x14ac:dyDescent="0.25">
      <c r="A230" s="86" t="s">
        <v>8</v>
      </c>
      <c r="B230" s="86">
        <v>1</v>
      </c>
      <c r="C230" s="86">
        <v>220</v>
      </c>
      <c r="D230" s="28">
        <f>LinhrsIn!D230/SurveyHrsIn!D230</f>
        <v>0.98965053763440858</v>
      </c>
      <c r="E230" s="28">
        <f>LinhrsIn!E230/SurveyHrsIn!E230</f>
        <v>1</v>
      </c>
      <c r="F230" s="28">
        <f>LinhrsIn!F230/SurveyHrsIn!F230</f>
        <v>0.99468390804597695</v>
      </c>
      <c r="G230" s="28">
        <f>LinhrsIn!G230/SurveyHrsIn!G230</f>
        <v>0.94596774193548383</v>
      </c>
      <c r="H230" s="28">
        <f>LinhrsIn!H230/SurveyHrsIn!H230</f>
        <v>0.87277777777777776</v>
      </c>
      <c r="I230" s="28">
        <f>LinhrsIn!I230/SurveyHrsIn!I230</f>
        <v>0.99220430107526891</v>
      </c>
      <c r="J230" s="28">
        <f>LinhrsIn!J230/SurveyHrsIn!J230</f>
        <v>0.98583333333333323</v>
      </c>
      <c r="K230" s="28">
        <f>LinhrsIn!K230/SurveyHrsIn!K230</f>
        <v>0.97728494623655915</v>
      </c>
      <c r="L230" s="28">
        <f>LinhrsIn!L230/SurveyHrsIn!L230</f>
        <v>0.99032258064516121</v>
      </c>
      <c r="M230" s="28">
        <f>LinhrsIn!M230/SurveyHrsIn!M230</f>
        <v>0.99569444444444444</v>
      </c>
      <c r="N230" s="28">
        <f>LinhrsIn!N230/SurveyHrsIn!N230</f>
        <v>0.99784946236559136</v>
      </c>
      <c r="O230" s="28">
        <f>LinhrsIn!O230/SurveyHrsIn!O230</f>
        <v>0.99750000000000005</v>
      </c>
      <c r="P230" s="28">
        <f>LinhrsIn!P230/SurveyHrsIn!P230</f>
        <v>0.99704301075268809</v>
      </c>
      <c r="Q230" s="28">
        <f>LinhrsIn!Q230/SurveyHrsIn!Q230</f>
        <v>0.99879032258064515</v>
      </c>
      <c r="R230" s="28">
        <f>LinhrsIn!R230/SurveyHrsIn!R230</f>
        <v>0.99434523809523812</v>
      </c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>
        <f t="shared" si="21"/>
        <v>0.97893012555102377</v>
      </c>
      <c r="AD230" s="28">
        <f t="shared" si="22"/>
        <v>0.99656778033794158</v>
      </c>
      <c r="AE230" s="28">
        <f t="shared" si="23"/>
        <v>0.98021721666048689</v>
      </c>
      <c r="AF230" s="28">
        <f t="shared" si="24"/>
        <v>0.95027180406212663</v>
      </c>
      <c r="AG230" s="28">
        <f t="shared" si="25"/>
        <v>0.98776732377538823</v>
      </c>
      <c r="AH230" s="28">
        <f t="shared" si="26"/>
        <v>0.99746415770609309</v>
      </c>
      <c r="AI230" s="28">
        <f t="shared" si="27"/>
        <v>0.99656778033794158</v>
      </c>
    </row>
    <row r="231" spans="1:35" x14ac:dyDescent="0.25">
      <c r="A231" s="86" t="s">
        <v>8</v>
      </c>
      <c r="B231" s="86">
        <v>1</v>
      </c>
      <c r="C231" s="86">
        <v>221</v>
      </c>
      <c r="D231" s="28">
        <f>LinhrsIn!D231/SurveyHrsIn!D231</f>
        <v>0.9961021505376344</v>
      </c>
      <c r="E231" s="28">
        <f>LinhrsIn!E231/SurveyHrsIn!E231</f>
        <v>0.99986559139784947</v>
      </c>
      <c r="F231" s="28">
        <f>LinhrsIn!F231/SurveyHrsIn!F231</f>
        <v>0.99626436781609196</v>
      </c>
      <c r="G231" s="28">
        <f>LinhrsIn!G231/SurveyHrsIn!G231</f>
        <v>0.94690860215053763</v>
      </c>
      <c r="H231" s="28">
        <f>LinhrsIn!H231/SurveyHrsIn!H231</f>
        <v>0.3775</v>
      </c>
      <c r="I231" s="28">
        <f>LinhrsIn!I231/SurveyHrsIn!I231</f>
        <v>0.99381720430107523</v>
      </c>
      <c r="J231" s="28">
        <f>LinhrsIn!J231/SurveyHrsIn!J231</f>
        <v>0.98416666666666675</v>
      </c>
      <c r="K231" s="28">
        <f>LinhrsIn!K231/SurveyHrsIn!K231</f>
        <v>0.97715053763440862</v>
      </c>
      <c r="L231" s="28">
        <f>LinhrsIn!L231/SurveyHrsIn!L231</f>
        <v>0.99569892473118271</v>
      </c>
      <c r="M231" s="28">
        <f>LinhrsIn!M231/SurveyHrsIn!M231</f>
        <v>0.99541666666666673</v>
      </c>
      <c r="N231" s="28">
        <f>LinhrsIn!N231/SurveyHrsIn!N231</f>
        <v>0.99784946236559136</v>
      </c>
      <c r="O231" s="28">
        <f>LinhrsIn!O231/SurveyHrsIn!O231</f>
        <v>1</v>
      </c>
      <c r="P231" s="28">
        <f>LinhrsIn!P231/SurveyHrsIn!P231</f>
        <v>0.99986559139784947</v>
      </c>
      <c r="Q231" s="28">
        <f>LinhrsIn!Q231/SurveyHrsIn!Q231</f>
        <v>0.99959677419354842</v>
      </c>
      <c r="R231" s="28">
        <f>LinhrsIn!R231/SurveyHrsIn!R231</f>
        <v>0.99806547619047625</v>
      </c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>
        <f t="shared" si="21"/>
        <v>0.93870863459399345</v>
      </c>
      <c r="AD231" s="28">
        <f t="shared" si="22"/>
        <v>0.99883112519201234</v>
      </c>
      <c r="AE231" s="28">
        <f t="shared" si="23"/>
        <v>0.98101285378815961</v>
      </c>
      <c r="AF231" s="28">
        <f t="shared" si="24"/>
        <v>0.78516129032258064</v>
      </c>
      <c r="AG231" s="28">
        <f t="shared" si="25"/>
        <v>0.98942204301075265</v>
      </c>
      <c r="AH231" s="28">
        <f t="shared" si="26"/>
        <v>0.99923835125448024</v>
      </c>
      <c r="AI231" s="28">
        <f t="shared" si="27"/>
        <v>0.99883112519201234</v>
      </c>
    </row>
    <row r="232" spans="1:35" x14ac:dyDescent="0.25">
      <c r="A232" s="86" t="s">
        <v>8</v>
      </c>
      <c r="B232" s="86">
        <v>1</v>
      </c>
      <c r="C232" s="86">
        <v>222</v>
      </c>
      <c r="D232" s="28">
        <f>LinhrsIn!D232/SurveyHrsIn!D232</f>
        <v>0.99825268817204305</v>
      </c>
      <c r="E232" s="28">
        <f>LinhrsIn!E232/SurveyHrsIn!E232</f>
        <v>0.99959677419354842</v>
      </c>
      <c r="F232" s="28">
        <f>LinhrsIn!F232/SurveyHrsIn!F232</f>
        <v>0.99827586206896546</v>
      </c>
      <c r="G232" s="28">
        <f>LinhrsIn!G232/SurveyHrsIn!G232</f>
        <v>0.94704301075268815</v>
      </c>
      <c r="H232" s="28">
        <f>LinhrsIn!H232/SurveyHrsIn!H232</f>
        <v>0.98472222222222228</v>
      </c>
      <c r="I232" s="28">
        <f>LinhrsIn!I232/SurveyHrsIn!I232</f>
        <v>0.97916666666666663</v>
      </c>
      <c r="J232" s="28">
        <f>LinhrsIn!J232/SurveyHrsIn!J232</f>
        <v>0.97819444444444437</v>
      </c>
      <c r="K232" s="28">
        <f>LinhrsIn!K232/SurveyHrsIn!K232</f>
        <v>0.97674731182795704</v>
      </c>
      <c r="L232" s="28">
        <f>LinhrsIn!L232/SurveyHrsIn!L232</f>
        <v>0.99206989247311828</v>
      </c>
      <c r="M232" s="28">
        <f>LinhrsIn!M232/SurveyHrsIn!M232</f>
        <v>0.98916666666666675</v>
      </c>
      <c r="N232" s="28">
        <f>LinhrsIn!N232/SurveyHrsIn!N232</f>
        <v>0.98548387096774204</v>
      </c>
      <c r="O232" s="28">
        <f>LinhrsIn!O232/SurveyHrsIn!O232</f>
        <v>0.99930555555555556</v>
      </c>
      <c r="P232" s="28">
        <f>LinhrsIn!P232/SurveyHrsIn!P232</f>
        <v>0.99771505376344083</v>
      </c>
      <c r="Q232" s="28">
        <f>LinhrsIn!Q232/SurveyHrsIn!Q232</f>
        <v>0.99516129032258061</v>
      </c>
      <c r="R232" s="28">
        <f>LinhrsIn!R232/SurveyHrsIn!R232</f>
        <v>0.99880952380952392</v>
      </c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>
        <f t="shared" si="21"/>
        <v>0.98562394430025135</v>
      </c>
      <c r="AD232" s="28">
        <f t="shared" si="22"/>
        <v>0.99698540706605221</v>
      </c>
      <c r="AE232" s="28">
        <f t="shared" si="23"/>
        <v>0.98163854900506742</v>
      </c>
      <c r="AF232" s="28">
        <f t="shared" si="24"/>
        <v>0.98069444444444454</v>
      </c>
      <c r="AG232" s="28">
        <f t="shared" si="25"/>
        <v>0.98599462365591395</v>
      </c>
      <c r="AH232" s="28">
        <f t="shared" si="26"/>
        <v>0.99416816009557951</v>
      </c>
      <c r="AI232" s="28">
        <f t="shared" si="27"/>
        <v>0.99698540706605221</v>
      </c>
    </row>
    <row r="233" spans="1:35" x14ac:dyDescent="0.25">
      <c r="A233" s="86" t="s">
        <v>8</v>
      </c>
      <c r="B233" s="86">
        <v>1</v>
      </c>
      <c r="C233" s="86">
        <v>223</v>
      </c>
      <c r="D233" s="28">
        <f>LinhrsIn!D233/SurveyHrsIn!D233</f>
        <v>0.99475806451612903</v>
      </c>
      <c r="E233" s="28">
        <f>LinhrsIn!E233/SurveyHrsIn!E233</f>
        <v>1</v>
      </c>
      <c r="F233" s="28">
        <f>LinhrsIn!F233/SurveyHrsIn!F233</f>
        <v>0.99669540229885067</v>
      </c>
      <c r="G233" s="28">
        <f>LinhrsIn!G233/SurveyHrsIn!G233</f>
        <v>0.94032258064516128</v>
      </c>
      <c r="H233" s="28">
        <f>LinhrsIn!H233/SurveyHrsIn!H233</f>
        <v>0.98055555555555551</v>
      </c>
      <c r="I233" s="28">
        <f>LinhrsIn!I233/SurveyHrsIn!I233</f>
        <v>0.96344086021505371</v>
      </c>
      <c r="J233" s="28">
        <f>LinhrsIn!J233/SurveyHrsIn!J233</f>
        <v>0.95819444444444446</v>
      </c>
      <c r="K233" s="28">
        <f>LinhrsIn!K233/SurveyHrsIn!K233</f>
        <v>0.9731182795698925</v>
      </c>
      <c r="L233" s="28">
        <f>LinhrsIn!L233/SurveyHrsIn!L233</f>
        <v>0.9844086021505376</v>
      </c>
      <c r="M233" s="28">
        <f>LinhrsIn!M233/SurveyHrsIn!M233</f>
        <v>0.96916666666666662</v>
      </c>
      <c r="N233" s="28">
        <f>LinhrsIn!N233/SurveyHrsIn!N233</f>
        <v>0.98131720430107527</v>
      </c>
      <c r="O233" s="28">
        <f>LinhrsIn!O233/SurveyHrsIn!O233</f>
        <v>0.98805555555555558</v>
      </c>
      <c r="P233" s="28">
        <f>LinhrsIn!P233/SurveyHrsIn!P233</f>
        <v>0.99435483870967734</v>
      </c>
      <c r="Q233" s="28">
        <f>LinhrsIn!Q233/SurveyHrsIn!Q233</f>
        <v>0.98266129032258065</v>
      </c>
      <c r="R233" s="28">
        <f>LinhrsIn!R233/SurveyHrsIn!R233</f>
        <v>0.99434523809523812</v>
      </c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>
        <f t="shared" si="21"/>
        <v>0.97746916584270582</v>
      </c>
      <c r="AD233" s="28">
        <f t="shared" si="22"/>
        <v>0.98850326420890933</v>
      </c>
      <c r="AE233" s="28">
        <f t="shared" si="23"/>
        <v>0.97900599431467061</v>
      </c>
      <c r="AF233" s="28">
        <f t="shared" si="24"/>
        <v>0.96739695340501797</v>
      </c>
      <c r="AG233" s="28">
        <f t="shared" si="25"/>
        <v>0.97556451612903228</v>
      </c>
      <c r="AH233" s="28">
        <f t="shared" si="26"/>
        <v>0.98790919952210265</v>
      </c>
      <c r="AI233" s="28">
        <f t="shared" si="27"/>
        <v>0.98850326420890933</v>
      </c>
    </row>
    <row r="234" spans="1:35" x14ac:dyDescent="0.25">
      <c r="A234" s="86" t="s">
        <v>8</v>
      </c>
      <c r="B234" s="86">
        <v>1</v>
      </c>
      <c r="C234" s="86">
        <v>224</v>
      </c>
      <c r="D234" s="28">
        <f>LinhrsIn!D234/SurveyHrsIn!D234</f>
        <v>0.99973118279569884</v>
      </c>
      <c r="E234" s="28">
        <f>LinhrsIn!E234/SurveyHrsIn!E234</f>
        <v>0.99986559139784947</v>
      </c>
      <c r="F234" s="28">
        <f>LinhrsIn!F234/SurveyHrsIn!F234</f>
        <v>0.99856321839080464</v>
      </c>
      <c r="G234" s="28">
        <f>LinhrsIn!G234/SurveyHrsIn!G234</f>
        <v>0.92970430107526891</v>
      </c>
      <c r="H234" s="28">
        <f>LinhrsIn!H234/SurveyHrsIn!H234</f>
        <v>0.98611111111111116</v>
      </c>
      <c r="I234" s="28">
        <f>LinhrsIn!I234/SurveyHrsIn!I234</f>
        <v>0.98454301075268813</v>
      </c>
      <c r="J234" s="28">
        <f>LinhrsIn!J234/SurveyHrsIn!J234</f>
        <v>0.97847222222222219</v>
      </c>
      <c r="K234" s="28">
        <f>LinhrsIn!K234/SurveyHrsIn!K234</f>
        <v>0.97741935483870979</v>
      </c>
      <c r="L234" s="28">
        <f>LinhrsIn!L234/SurveyHrsIn!L234</f>
        <v>0.99583333333333335</v>
      </c>
      <c r="M234" s="28">
        <f>LinhrsIn!M234/SurveyHrsIn!M234</f>
        <v>0.9916666666666667</v>
      </c>
      <c r="N234" s="28">
        <f>LinhrsIn!N234/SurveyHrsIn!N234</f>
        <v>0.99502688172043008</v>
      </c>
      <c r="O234" s="28">
        <f>LinhrsIn!O234/SurveyHrsIn!O234</f>
        <v>1</v>
      </c>
      <c r="P234" s="28">
        <f>LinhrsIn!P234/SurveyHrsIn!P234</f>
        <v>0.99919354838709673</v>
      </c>
      <c r="Q234" s="28">
        <f>LinhrsIn!Q234/SurveyHrsIn!Q234</f>
        <v>0.99596774193548387</v>
      </c>
      <c r="R234" s="28">
        <f>LinhrsIn!R234/SurveyHrsIn!R234</f>
        <v>0.99925595238095233</v>
      </c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>
        <f t="shared" si="21"/>
        <v>0.98636660332468173</v>
      </c>
      <c r="AD234" s="28">
        <f t="shared" si="22"/>
        <v>0.99761184715821805</v>
      </c>
      <c r="AE234" s="28">
        <f t="shared" si="23"/>
        <v>0.97604437028797431</v>
      </c>
      <c r="AF234" s="28">
        <f t="shared" si="24"/>
        <v>0.98304211469534053</v>
      </c>
      <c r="AG234" s="28">
        <f t="shared" si="25"/>
        <v>0.9883064516129032</v>
      </c>
      <c r="AH234" s="28">
        <f t="shared" si="26"/>
        <v>0.9980734767025089</v>
      </c>
      <c r="AI234" s="28">
        <f t="shared" si="27"/>
        <v>0.99761184715821805</v>
      </c>
    </row>
    <row r="235" spans="1:35" x14ac:dyDescent="0.25">
      <c r="A235" s="86" t="s">
        <v>8</v>
      </c>
      <c r="B235" s="86">
        <v>1</v>
      </c>
      <c r="C235" s="86">
        <v>225</v>
      </c>
      <c r="D235" s="28">
        <f>LinhrsIn!D235/SurveyHrsIn!D235</f>
        <v>0.99919354838709673</v>
      </c>
      <c r="E235" s="28">
        <f>LinhrsIn!E235/SurveyHrsIn!E235</f>
        <v>0.99986559139784947</v>
      </c>
      <c r="F235" s="28">
        <f>LinhrsIn!F235/SurveyHrsIn!F235</f>
        <v>0.99310344827586217</v>
      </c>
      <c r="G235" s="28">
        <f>LinhrsIn!G235/SurveyHrsIn!G235</f>
        <v>0.94717741935483879</v>
      </c>
      <c r="H235" s="28">
        <f>LinhrsIn!H235/SurveyHrsIn!H235</f>
        <v>0.81388888888888888</v>
      </c>
      <c r="I235" s="28">
        <f>LinhrsIn!I235/SurveyHrsIn!I235</f>
        <v>0.97674731182795704</v>
      </c>
      <c r="J235" s="28">
        <f>LinhrsIn!J235/SurveyHrsIn!J235</f>
        <v>0.97305555555555556</v>
      </c>
      <c r="K235" s="28">
        <f>LinhrsIn!K235/SurveyHrsIn!K235</f>
        <v>0.97701612903225799</v>
      </c>
      <c r="L235" s="28">
        <f>LinhrsIn!L235/SurveyHrsIn!L235</f>
        <v>0.98736559139784952</v>
      </c>
      <c r="M235" s="28">
        <f>LinhrsIn!M235/SurveyHrsIn!M235</f>
        <v>0.99</v>
      </c>
      <c r="N235" s="28">
        <f>LinhrsIn!N235/SurveyHrsIn!N235</f>
        <v>0.99126344086021501</v>
      </c>
      <c r="O235" s="28">
        <f>LinhrsIn!O235/SurveyHrsIn!O235</f>
        <v>0.99875000000000003</v>
      </c>
      <c r="P235" s="28">
        <f>LinhrsIn!P235/SurveyHrsIn!P235</f>
        <v>0.98857526881720426</v>
      </c>
      <c r="Q235" s="28">
        <f>LinhrsIn!Q235/SurveyHrsIn!Q235</f>
        <v>1.3440860215053763E-10</v>
      </c>
      <c r="R235" s="28">
        <f>LinhrsIn!R235/SurveyHrsIn!R235</f>
        <v>0.75624999999999998</v>
      </c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>
        <f t="shared" si="21"/>
        <v>0.96973405378403976</v>
      </c>
      <c r="AD235" s="28">
        <f t="shared" si="22"/>
        <v>0.37812500006720429</v>
      </c>
      <c r="AE235" s="28">
        <f t="shared" si="23"/>
        <v>0.98004881967618351</v>
      </c>
      <c r="AF235" s="28">
        <f t="shared" si="24"/>
        <v>0.92123058542413394</v>
      </c>
      <c r="AG235" s="28">
        <f t="shared" si="25"/>
        <v>0.98479390681003576</v>
      </c>
      <c r="AH235" s="28">
        <f t="shared" si="26"/>
        <v>0.99286290322580639</v>
      </c>
      <c r="AI235" s="28">
        <f t="shared" si="27"/>
        <v>0.37812500006720429</v>
      </c>
    </row>
    <row r="236" spans="1:35" x14ac:dyDescent="0.25">
      <c r="A236" s="86" t="s">
        <v>8</v>
      </c>
      <c r="B236" s="86">
        <v>1</v>
      </c>
      <c r="C236" s="86">
        <v>226</v>
      </c>
      <c r="D236" s="28">
        <f>LinhrsIn!D236/SurveyHrsIn!D236</f>
        <v>0.99973118279569884</v>
      </c>
      <c r="E236" s="28">
        <f>LinhrsIn!E236/SurveyHrsIn!E236</f>
        <v>1</v>
      </c>
      <c r="F236" s="28">
        <f>LinhrsIn!F236/SurveyHrsIn!F236</f>
        <v>0.98045977011494245</v>
      </c>
      <c r="G236" s="28">
        <f>LinhrsIn!G236/SurveyHrsIn!G236</f>
        <v>0.94610215053763436</v>
      </c>
      <c r="H236" s="28">
        <f>LinhrsIn!H236/SurveyHrsIn!H236</f>
        <v>0.98750000000000004</v>
      </c>
      <c r="I236" s="28">
        <f>LinhrsIn!I236/SurveyHrsIn!I236</f>
        <v>0.99448924731182797</v>
      </c>
      <c r="J236" s="28">
        <f>LinhrsIn!J236/SurveyHrsIn!J236</f>
        <v>0.98583333333333323</v>
      </c>
      <c r="K236" s="28">
        <f>LinhrsIn!K236/SurveyHrsIn!K236</f>
        <v>0.97728494623655915</v>
      </c>
      <c r="L236" s="28">
        <f>LinhrsIn!L236/SurveyHrsIn!L236</f>
        <v>0.99435483870967734</v>
      </c>
      <c r="M236" s="28">
        <f>LinhrsIn!M236/SurveyHrsIn!M236</f>
        <v>0.99555555555555553</v>
      </c>
      <c r="N236" s="28">
        <f>LinhrsIn!N236/SurveyHrsIn!N236</f>
        <v>0.99623655913978504</v>
      </c>
      <c r="O236" s="28">
        <f>LinhrsIn!O236/SurveyHrsIn!O236</f>
        <v>0.99986111111111109</v>
      </c>
      <c r="P236" s="28">
        <f>LinhrsIn!P236/SurveyHrsIn!P236</f>
        <v>1</v>
      </c>
      <c r="Q236" s="28">
        <f>LinhrsIn!Q236/SurveyHrsIn!Q236</f>
        <v>0.99717741935483872</v>
      </c>
      <c r="R236" s="28">
        <f>LinhrsIn!R236/SurveyHrsIn!R236</f>
        <v>0.99925595238095233</v>
      </c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>
        <f t="shared" si="21"/>
        <v>0.98813979267086871</v>
      </c>
      <c r="AD236" s="28">
        <f t="shared" si="22"/>
        <v>0.99821668586789558</v>
      </c>
      <c r="AE236" s="28">
        <f t="shared" si="23"/>
        <v>0.9755206402175256</v>
      </c>
      <c r="AF236" s="28">
        <f t="shared" si="24"/>
        <v>0.98927419354838708</v>
      </c>
      <c r="AG236" s="28">
        <f t="shared" si="25"/>
        <v>0.98906511350059745</v>
      </c>
      <c r="AH236" s="28">
        <f t="shared" si="26"/>
        <v>0.99869922341696549</v>
      </c>
      <c r="AI236" s="28">
        <f t="shared" si="27"/>
        <v>0.99821668586789558</v>
      </c>
    </row>
    <row r="237" spans="1:35" x14ac:dyDescent="0.25">
      <c r="A237" s="86" t="s">
        <v>8</v>
      </c>
      <c r="B237" s="86">
        <v>1</v>
      </c>
      <c r="C237" s="86">
        <v>227</v>
      </c>
      <c r="D237" s="28">
        <f>LinhrsIn!D237/SurveyHrsIn!D237</f>
        <v>0.89139784946236567</v>
      </c>
      <c r="E237" s="28">
        <f>LinhrsIn!E237/SurveyHrsIn!E237</f>
        <v>0.63198924731182793</v>
      </c>
      <c r="F237" s="28">
        <f>LinhrsIn!F237/SurveyHrsIn!F237</f>
        <v>0.98505747126436782</v>
      </c>
      <c r="G237" s="28">
        <f>LinhrsIn!G237/SurveyHrsIn!G237</f>
        <v>0.94744623655913973</v>
      </c>
      <c r="H237" s="28">
        <f>LinhrsIn!H237/SurveyHrsIn!H237</f>
        <v>0.81666666666666665</v>
      </c>
      <c r="I237" s="28">
        <f>LinhrsIn!I237/SurveyHrsIn!I237</f>
        <v>0.98548387096774204</v>
      </c>
      <c r="J237" s="28">
        <f>LinhrsIn!J237/SurveyHrsIn!J237</f>
        <v>0.97749999999999992</v>
      </c>
      <c r="K237" s="28">
        <f>LinhrsIn!K237/SurveyHrsIn!K237</f>
        <v>0.96357526881720423</v>
      </c>
      <c r="L237" s="28">
        <f>LinhrsIn!L237/SurveyHrsIn!L237</f>
        <v>0.98938172043010753</v>
      </c>
      <c r="M237" s="28">
        <f>LinhrsIn!M237/SurveyHrsIn!M237</f>
        <v>0.99388888888888893</v>
      </c>
      <c r="N237" s="28">
        <f>LinhrsIn!N237/SurveyHrsIn!N237</f>
        <v>0.99435483870967734</v>
      </c>
      <c r="O237" s="28">
        <f>LinhrsIn!O237/SurveyHrsIn!O237</f>
        <v>0.99986111111111109</v>
      </c>
      <c r="P237" s="28">
        <f>LinhrsIn!P237/SurveyHrsIn!P237</f>
        <v>0.99932795698924726</v>
      </c>
      <c r="Q237" s="28">
        <f>LinhrsIn!Q237/SurveyHrsIn!Q237</f>
        <v>0.99422043010752692</v>
      </c>
      <c r="R237" s="28">
        <f>LinhrsIn!R237/SurveyHrsIn!R237</f>
        <v>0.99851190476190477</v>
      </c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>
        <f t="shared" si="21"/>
        <v>0.94037777314299842</v>
      </c>
      <c r="AD237" s="28">
        <f t="shared" si="22"/>
        <v>0.99636616743471584</v>
      </c>
      <c r="AE237" s="28">
        <f t="shared" si="23"/>
        <v>0.85483098504511179</v>
      </c>
      <c r="AF237" s="28">
        <f t="shared" si="24"/>
        <v>0.92655017921146954</v>
      </c>
      <c r="AG237" s="28">
        <f t="shared" si="25"/>
        <v>0.98228195937873364</v>
      </c>
      <c r="AH237" s="28">
        <f t="shared" si="26"/>
        <v>0.9978479689366786</v>
      </c>
      <c r="AI237" s="28">
        <f t="shared" si="27"/>
        <v>0.99636616743471584</v>
      </c>
    </row>
    <row r="238" spans="1:35" x14ac:dyDescent="0.25">
      <c r="A238" s="86" t="s">
        <v>8</v>
      </c>
      <c r="B238" s="86">
        <v>1</v>
      </c>
      <c r="C238" s="86">
        <v>228</v>
      </c>
      <c r="D238" s="28">
        <f>LinhrsIn!D238/SurveyHrsIn!D238</f>
        <v>0.97083333333333333</v>
      </c>
      <c r="E238" s="28">
        <f>LinhrsIn!E238/SurveyHrsIn!E238</f>
        <v>0.94650537634408605</v>
      </c>
      <c r="F238" s="28">
        <f>LinhrsIn!F238/SurveyHrsIn!F238</f>
        <v>0.88505747126436785</v>
      </c>
      <c r="G238" s="28">
        <f>LinhrsIn!G238/SurveyHrsIn!G238</f>
        <v>0.87526881720430116</v>
      </c>
      <c r="H238" s="28">
        <f>LinhrsIn!H238/SurveyHrsIn!H238</f>
        <v>0.98472222222222228</v>
      </c>
      <c r="I238" s="28">
        <f>LinhrsIn!I238/SurveyHrsIn!I238</f>
        <v>0.99260752688172038</v>
      </c>
      <c r="J238" s="28">
        <f>LinhrsIn!J238/SurveyHrsIn!J238</f>
        <v>0.88124999999999998</v>
      </c>
      <c r="K238" s="28">
        <f>LinhrsIn!K238/SurveyHrsIn!K238</f>
        <v>0.95725806451612905</v>
      </c>
      <c r="L238" s="28">
        <f>LinhrsIn!L238/SurveyHrsIn!L238</f>
        <v>0.98346774193548392</v>
      </c>
      <c r="M238" s="28">
        <f>LinhrsIn!M238/SurveyHrsIn!M238</f>
        <v>0.97222222222222221</v>
      </c>
      <c r="N238" s="28">
        <f>LinhrsIn!N238/SurveyHrsIn!N238</f>
        <v>0.97782258064516125</v>
      </c>
      <c r="O238" s="28">
        <f>LinhrsIn!O238/SurveyHrsIn!O238</f>
        <v>0.9981944444444445</v>
      </c>
      <c r="P238" s="28">
        <f>LinhrsIn!P238/SurveyHrsIn!P238</f>
        <v>0.989247311827957</v>
      </c>
      <c r="Q238" s="28">
        <f>LinhrsIn!Q238/SurveyHrsIn!Q238</f>
        <v>0.98077956989247317</v>
      </c>
      <c r="R238" s="28">
        <f>LinhrsIn!R238/SurveyHrsIn!R238</f>
        <v>0.99077380952380945</v>
      </c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>
        <f t="shared" si="21"/>
        <v>0.95363531495900788</v>
      </c>
      <c r="AD238" s="28">
        <f t="shared" si="22"/>
        <v>0.98577668970814125</v>
      </c>
      <c r="AE238" s="28">
        <f t="shared" si="23"/>
        <v>0.90227722160425172</v>
      </c>
      <c r="AF238" s="28">
        <f t="shared" si="24"/>
        <v>0.95285991636798084</v>
      </c>
      <c r="AG238" s="28">
        <f t="shared" si="25"/>
        <v>0.97098267622461176</v>
      </c>
      <c r="AH238" s="28">
        <f t="shared" si="26"/>
        <v>0.98842144563918755</v>
      </c>
      <c r="AI238" s="28">
        <f t="shared" si="27"/>
        <v>0.98577668970814125</v>
      </c>
    </row>
    <row r="239" spans="1:35" x14ac:dyDescent="0.25">
      <c r="A239" s="86" t="s">
        <v>8</v>
      </c>
      <c r="B239" s="86">
        <v>1</v>
      </c>
      <c r="C239" s="86">
        <v>229</v>
      </c>
      <c r="D239" s="28">
        <f>LinhrsIn!D239/SurveyHrsIn!D239</f>
        <v>0.99919354838709673</v>
      </c>
      <c r="E239" s="28">
        <f>LinhrsIn!E239/SurveyHrsIn!E239</f>
        <v>0.99986559139784947</v>
      </c>
      <c r="F239" s="28">
        <f>LinhrsIn!F239/SurveyHrsIn!F239</f>
        <v>0.99870689655172418</v>
      </c>
      <c r="G239" s="28">
        <f>LinhrsIn!G239/SurveyHrsIn!G239</f>
        <v>0.94543010752688172</v>
      </c>
      <c r="H239" s="28">
        <f>LinhrsIn!H239/SurveyHrsIn!H239</f>
        <v>0.86111111111111116</v>
      </c>
      <c r="I239" s="28">
        <f>LinhrsIn!I239/SurveyHrsIn!I239</f>
        <v>0.99206989247311828</v>
      </c>
      <c r="J239" s="28">
        <f>LinhrsIn!J239/SurveyHrsIn!J239</f>
        <v>0.98222222222222233</v>
      </c>
      <c r="K239" s="28">
        <f>LinhrsIn!K239/SurveyHrsIn!K239</f>
        <v>0.97715053763440862</v>
      </c>
      <c r="L239" s="28">
        <f>LinhrsIn!L239/SurveyHrsIn!L239</f>
        <v>0.99543010752688177</v>
      </c>
      <c r="M239" s="28">
        <f>LinhrsIn!M239/SurveyHrsIn!M239</f>
        <v>0.99430555555555555</v>
      </c>
      <c r="N239" s="28">
        <f>LinhrsIn!N239/SurveyHrsIn!N239</f>
        <v>0.99637096774193545</v>
      </c>
      <c r="O239" s="28">
        <f>LinhrsIn!O239/SurveyHrsIn!O239</f>
        <v>1</v>
      </c>
      <c r="P239" s="28">
        <f>LinhrsIn!P239/SurveyHrsIn!P239</f>
        <v>1</v>
      </c>
      <c r="Q239" s="28">
        <f>LinhrsIn!Q239/SurveyHrsIn!Q239</f>
        <v>0.9985215053763441</v>
      </c>
      <c r="R239" s="28">
        <f>LinhrsIn!R239/SurveyHrsIn!R239</f>
        <v>0.99508928571428579</v>
      </c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>
        <f t="shared" si="21"/>
        <v>0.97855524914514069</v>
      </c>
      <c r="AD239" s="28">
        <f t="shared" si="22"/>
        <v>0.99680539554531489</v>
      </c>
      <c r="AE239" s="28">
        <f t="shared" si="23"/>
        <v>0.98133419849215187</v>
      </c>
      <c r="AF239" s="28">
        <f t="shared" si="24"/>
        <v>0.9451344086021507</v>
      </c>
      <c r="AG239" s="28">
        <f t="shared" si="25"/>
        <v>0.98896206690561528</v>
      </c>
      <c r="AH239" s="28">
        <f t="shared" si="26"/>
        <v>0.99879032258064504</v>
      </c>
      <c r="AI239" s="28">
        <f t="shared" si="27"/>
        <v>0.99680539554531489</v>
      </c>
    </row>
    <row r="240" spans="1:35" x14ac:dyDescent="0.25">
      <c r="A240" s="86" t="s">
        <v>8</v>
      </c>
      <c r="B240" s="86">
        <v>1</v>
      </c>
      <c r="C240" s="86">
        <v>230</v>
      </c>
      <c r="D240" s="28">
        <f>LinhrsIn!D240/SurveyHrsIn!D240</f>
        <v>1</v>
      </c>
      <c r="E240" s="28">
        <f>LinhrsIn!E240/SurveyHrsIn!E240</f>
        <v>0.9897849462365591</v>
      </c>
      <c r="F240" s="28">
        <f>LinhrsIn!F240/SurveyHrsIn!F240</f>
        <v>0.99856321839080464</v>
      </c>
      <c r="G240" s="28">
        <f>LinhrsIn!G240/SurveyHrsIn!G240</f>
        <v>0.93279569892473113</v>
      </c>
      <c r="H240" s="28">
        <f>LinhrsIn!H240/SurveyHrsIn!H240</f>
        <v>0.9804166666666666</v>
      </c>
      <c r="I240" s="28">
        <f>LinhrsIn!I240/SurveyHrsIn!I240</f>
        <v>0.86505376344086027</v>
      </c>
      <c r="J240" s="28">
        <f>LinhrsIn!J240/SurveyHrsIn!J240</f>
        <v>0.98541666666666672</v>
      </c>
      <c r="K240" s="28">
        <f>LinhrsIn!K240/SurveyHrsIn!K240</f>
        <v>0.97647849462365588</v>
      </c>
      <c r="L240" s="28">
        <f>LinhrsIn!L240/SurveyHrsIn!L240</f>
        <v>0.9955645161290323</v>
      </c>
      <c r="M240" s="28">
        <f>LinhrsIn!M240/SurveyHrsIn!M240</f>
        <v>0.99402777777777784</v>
      </c>
      <c r="N240" s="28">
        <f>LinhrsIn!N240/SurveyHrsIn!N240</f>
        <v>0.99663978494623651</v>
      </c>
      <c r="O240" s="28">
        <f>LinhrsIn!O240/SurveyHrsIn!O240</f>
        <v>0.99958333333333338</v>
      </c>
      <c r="P240" s="28">
        <f>LinhrsIn!P240/SurveyHrsIn!P240</f>
        <v>0.99986559139784947</v>
      </c>
      <c r="Q240" s="28">
        <f>LinhrsIn!Q240/SurveyHrsIn!Q240</f>
        <v>0.99946236559139789</v>
      </c>
      <c r="R240" s="28">
        <f>LinhrsIn!R240/SurveyHrsIn!R240</f>
        <v>0.99627976190476186</v>
      </c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>
        <f t="shared" si="21"/>
        <v>0.97618253821118106</v>
      </c>
      <c r="AD240" s="28">
        <f t="shared" si="22"/>
        <v>0.99787106374807988</v>
      </c>
      <c r="AE240" s="28">
        <f t="shared" si="23"/>
        <v>0.97371462118403163</v>
      </c>
      <c r="AF240" s="28">
        <f t="shared" si="24"/>
        <v>0.9436290322580646</v>
      </c>
      <c r="AG240" s="28">
        <f t="shared" si="25"/>
        <v>0.98869026284348871</v>
      </c>
      <c r="AH240" s="28">
        <f t="shared" si="26"/>
        <v>0.99869623655913975</v>
      </c>
      <c r="AI240" s="28">
        <f t="shared" si="27"/>
        <v>0.99787106374807988</v>
      </c>
    </row>
    <row r="241" spans="1:35" x14ac:dyDescent="0.25">
      <c r="A241" s="86" t="s">
        <v>8</v>
      </c>
      <c r="B241" s="86">
        <v>1</v>
      </c>
      <c r="C241" s="86">
        <v>231</v>
      </c>
      <c r="D241" s="28">
        <f>LinhrsIn!D241/SurveyHrsIn!D241</f>
        <v>0.99596774193548387</v>
      </c>
      <c r="E241" s="28">
        <f>LinhrsIn!E241/SurveyHrsIn!E241</f>
        <v>0.99825268817204305</v>
      </c>
      <c r="F241" s="28">
        <f>LinhrsIn!F241/SurveyHrsIn!F241</f>
        <v>0.99841954022988499</v>
      </c>
      <c r="G241" s="28">
        <f>LinhrsIn!G241/SurveyHrsIn!G241</f>
        <v>0.94704301075268815</v>
      </c>
      <c r="H241" s="28">
        <f>LinhrsIn!H241/SurveyHrsIn!H241</f>
        <v>0.88111111111111107</v>
      </c>
      <c r="I241" s="28">
        <f>LinhrsIn!I241/SurveyHrsIn!I241</f>
        <v>0.99086021505376354</v>
      </c>
      <c r="J241" s="28">
        <f>LinhrsIn!J241/SurveyHrsIn!J241</f>
        <v>0.98555555555555563</v>
      </c>
      <c r="K241" s="28">
        <f>LinhrsIn!K241/SurveyHrsIn!K241</f>
        <v>0.95026881720430112</v>
      </c>
      <c r="L241" s="28">
        <f>LinhrsIn!L241/SurveyHrsIn!L241</f>
        <v>0.99475806451612903</v>
      </c>
      <c r="M241" s="28">
        <f>LinhrsIn!M241/SurveyHrsIn!M241</f>
        <v>0.995</v>
      </c>
      <c r="N241" s="28">
        <f>LinhrsIn!N241/SurveyHrsIn!N241</f>
        <v>0.99717741935483872</v>
      </c>
      <c r="O241" s="28">
        <f>LinhrsIn!O241/SurveyHrsIn!O241</f>
        <v>0</v>
      </c>
      <c r="P241" s="28">
        <f>LinhrsIn!P241/SurveyHrsIn!P241</f>
        <v>0.70645161290322589</v>
      </c>
      <c r="Q241" s="28">
        <f>LinhrsIn!Q241/SurveyHrsIn!Q241</f>
        <v>0.98655913978494625</v>
      </c>
      <c r="R241" s="28">
        <f>LinhrsIn!R241/SurveyHrsIn!R241</f>
        <v>0.99479166666666663</v>
      </c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>
        <f t="shared" si="21"/>
        <v>0.87040816957112854</v>
      </c>
      <c r="AD241" s="28">
        <f t="shared" si="22"/>
        <v>0.99067540322580649</v>
      </c>
      <c r="AE241" s="28">
        <f t="shared" si="23"/>
        <v>0.98123841305153869</v>
      </c>
      <c r="AF241" s="28">
        <f t="shared" si="24"/>
        <v>0.95250896057347667</v>
      </c>
      <c r="AG241" s="28">
        <f t="shared" si="25"/>
        <v>0.98000896057347664</v>
      </c>
      <c r="AH241" s="28">
        <f t="shared" si="26"/>
        <v>0.5678763440860215</v>
      </c>
      <c r="AI241" s="28">
        <f t="shared" si="27"/>
        <v>0.99067540322580649</v>
      </c>
    </row>
    <row r="242" spans="1:35" x14ac:dyDescent="0.25">
      <c r="A242" s="86" t="s">
        <v>8</v>
      </c>
      <c r="B242" s="86">
        <v>1</v>
      </c>
      <c r="C242" s="86">
        <v>232</v>
      </c>
      <c r="D242" s="28">
        <f>LinhrsIn!D242/SurveyHrsIn!D242</f>
        <v>0.99973118279569884</v>
      </c>
      <c r="E242" s="28">
        <f>LinhrsIn!E242/SurveyHrsIn!E242</f>
        <v>0.99959677419354842</v>
      </c>
      <c r="F242" s="28">
        <f>LinhrsIn!F242/SurveyHrsIn!F242</f>
        <v>0.99985632183908046</v>
      </c>
      <c r="G242" s="28">
        <f>LinhrsIn!G242/SurveyHrsIn!G242</f>
        <v>0.94623655913978499</v>
      </c>
      <c r="H242" s="28">
        <f>LinhrsIn!H242/SurveyHrsIn!H242</f>
        <v>0.9916666666666667</v>
      </c>
      <c r="I242" s="28">
        <f>LinhrsIn!I242/SurveyHrsIn!I242</f>
        <v>0.99489247311827966</v>
      </c>
      <c r="J242" s="28">
        <f>LinhrsIn!J242/SurveyHrsIn!J242</f>
        <v>0.98430555555555566</v>
      </c>
      <c r="K242" s="28">
        <f>LinhrsIn!K242/SurveyHrsIn!K242</f>
        <v>0.97741935483870979</v>
      </c>
      <c r="L242" s="28">
        <f>LinhrsIn!L242/SurveyHrsIn!L242</f>
        <v>0.99690860215053767</v>
      </c>
      <c r="M242" s="28">
        <f>LinhrsIn!M242/SurveyHrsIn!M242</f>
        <v>0.99583333333333335</v>
      </c>
      <c r="N242" s="28">
        <f>LinhrsIn!N242/SurveyHrsIn!N242</f>
        <v>0.99771505376344083</v>
      </c>
      <c r="O242" s="28">
        <f>LinhrsIn!O242/SurveyHrsIn!O242</f>
        <v>0.99694444444444441</v>
      </c>
      <c r="P242" s="28">
        <f>LinhrsIn!P242/SurveyHrsIn!P242</f>
        <v>0.99986559139784947</v>
      </c>
      <c r="Q242" s="28">
        <f>LinhrsIn!Q242/SurveyHrsIn!Q242</f>
        <v>0.99973118279569884</v>
      </c>
      <c r="R242" s="28">
        <f>LinhrsIn!R242/SurveyHrsIn!R242</f>
        <v>0.99955357142857149</v>
      </c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>
        <f t="shared" si="21"/>
        <v>0.99010339420343596</v>
      </c>
      <c r="AD242" s="28">
        <f t="shared" si="22"/>
        <v>0.99964237711213522</v>
      </c>
      <c r="AE242" s="28">
        <f t="shared" si="23"/>
        <v>0.98189655172413792</v>
      </c>
      <c r="AF242" s="28">
        <f t="shared" si="24"/>
        <v>0.99028823178016745</v>
      </c>
      <c r="AG242" s="28">
        <f t="shared" si="25"/>
        <v>0.99005376344086038</v>
      </c>
      <c r="AH242" s="28">
        <f t="shared" si="26"/>
        <v>0.9981750298685782</v>
      </c>
      <c r="AI242" s="28">
        <f t="shared" si="27"/>
        <v>0.99964237711213522</v>
      </c>
    </row>
    <row r="243" spans="1:35" x14ac:dyDescent="0.25">
      <c r="A243" s="86" t="s">
        <v>8</v>
      </c>
      <c r="B243" s="86">
        <v>1</v>
      </c>
      <c r="C243" s="86">
        <v>233</v>
      </c>
      <c r="D243" s="28">
        <f>LinhrsIn!D243/SurveyHrsIn!D243</f>
        <v>0.9990591397849462</v>
      </c>
      <c r="E243" s="28">
        <f>LinhrsIn!E243/SurveyHrsIn!E243</f>
        <v>0.99744623655913978</v>
      </c>
      <c r="F243" s="28">
        <f>LinhrsIn!F243/SurveyHrsIn!F243</f>
        <v>0.99511494252873567</v>
      </c>
      <c r="G243" s="28">
        <f>LinhrsIn!G243/SurveyHrsIn!G243</f>
        <v>0.9438172043010753</v>
      </c>
      <c r="H243" s="28">
        <f>LinhrsIn!H243/SurveyHrsIn!H243</f>
        <v>0.81111111111111112</v>
      </c>
      <c r="I243" s="28">
        <f>LinhrsIn!I243/SurveyHrsIn!I243</f>
        <v>0.95685483870967736</v>
      </c>
      <c r="J243" s="28">
        <f>LinhrsIn!J243/SurveyHrsIn!J243</f>
        <v>0.94541666666666668</v>
      </c>
      <c r="K243" s="28">
        <f>LinhrsIn!K243/SurveyHrsIn!K243</f>
        <v>0.96881720430107521</v>
      </c>
      <c r="L243" s="28">
        <f>LinhrsIn!L243/SurveyHrsIn!L243</f>
        <v>0.9653225806451613</v>
      </c>
      <c r="M243" s="28">
        <f>LinhrsIn!M243/SurveyHrsIn!M243</f>
        <v>0.95194444444444437</v>
      </c>
      <c r="N243" s="28">
        <f>LinhrsIn!N243/SurveyHrsIn!N243</f>
        <v>0.96102150537634412</v>
      </c>
      <c r="O243" s="28">
        <f>LinhrsIn!O243/SurveyHrsIn!O243</f>
        <v>0.99750000000000005</v>
      </c>
      <c r="P243" s="28">
        <f>LinhrsIn!P243/SurveyHrsIn!P243</f>
        <v>0.9990591397849462</v>
      </c>
      <c r="Q243" s="28">
        <f>LinhrsIn!Q243/SurveyHrsIn!Q243</f>
        <v>0.99811827956989252</v>
      </c>
      <c r="R243" s="28">
        <f>LinhrsIn!R243/SurveyHrsIn!R243</f>
        <v>0.99866071428571435</v>
      </c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>
        <f t="shared" si="21"/>
        <v>0.9577854895356982</v>
      </c>
      <c r="AD243" s="28">
        <f t="shared" si="22"/>
        <v>0.99838949692780343</v>
      </c>
      <c r="AE243" s="28">
        <f t="shared" si="23"/>
        <v>0.97879279446298362</v>
      </c>
      <c r="AF243" s="28">
        <f t="shared" si="24"/>
        <v>0.90446087216248505</v>
      </c>
      <c r="AG243" s="28">
        <f t="shared" si="25"/>
        <v>0.96202807646356037</v>
      </c>
      <c r="AH243" s="28">
        <f t="shared" si="26"/>
        <v>0.98586021505376342</v>
      </c>
      <c r="AI243" s="28">
        <f t="shared" si="27"/>
        <v>0.99838949692780343</v>
      </c>
    </row>
    <row r="244" spans="1:35" x14ac:dyDescent="0.25">
      <c r="A244" s="86" t="s">
        <v>8</v>
      </c>
      <c r="B244" s="86">
        <v>1</v>
      </c>
      <c r="C244" s="86">
        <v>234</v>
      </c>
      <c r="D244" s="28">
        <f>LinhrsIn!D244/SurveyHrsIn!D244</f>
        <v>0.9751344086021505</v>
      </c>
      <c r="E244" s="28">
        <f>LinhrsIn!E244/SurveyHrsIn!E244</f>
        <v>0.98709677419354835</v>
      </c>
      <c r="F244" s="28">
        <f>LinhrsIn!F244/SurveyHrsIn!F244</f>
        <v>0.9857758620689655</v>
      </c>
      <c r="G244" s="28">
        <f>LinhrsIn!G244/SurveyHrsIn!G244</f>
        <v>0.9213709677419355</v>
      </c>
      <c r="H244" s="28">
        <f>LinhrsIn!H244/SurveyHrsIn!H244</f>
        <v>0.73333333333333328</v>
      </c>
      <c r="I244" s="28">
        <f>LinhrsIn!I244/SurveyHrsIn!I244</f>
        <v>0</v>
      </c>
      <c r="J244" s="28">
        <f>LinhrsIn!J244/SurveyHrsIn!J244</f>
        <v>0.8091666666666667</v>
      </c>
      <c r="K244" s="28">
        <f>LinhrsIn!K244/SurveyHrsIn!K244</f>
        <v>0.97728494623655915</v>
      </c>
      <c r="L244" s="28">
        <f>LinhrsIn!L244/SurveyHrsIn!L244</f>
        <v>0.9653225806451613</v>
      </c>
      <c r="M244" s="28">
        <f>LinhrsIn!M244/SurveyHrsIn!M244</f>
        <v>0.93541666666666667</v>
      </c>
      <c r="N244" s="28">
        <f>LinhrsIn!N244/SurveyHrsIn!N244</f>
        <v>0.99435483870967734</v>
      </c>
      <c r="O244" s="28">
        <f>LinhrsIn!O244/SurveyHrsIn!O244</f>
        <v>0.99888888888888894</v>
      </c>
      <c r="P244" s="28">
        <f>LinhrsIn!P244/SurveyHrsIn!P244</f>
        <v>0.99811827956989252</v>
      </c>
      <c r="Q244" s="28">
        <f>LinhrsIn!Q244/SurveyHrsIn!Q244</f>
        <v>0.90107526881720423</v>
      </c>
      <c r="R244" s="28">
        <f>LinhrsIn!R244/SurveyHrsIn!R244</f>
        <v>0.99925595238095233</v>
      </c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>
        <f t="shared" si="21"/>
        <v>0.85884415039344131</v>
      </c>
      <c r="AD244" s="28">
        <f t="shared" si="22"/>
        <v>0.95016561059907834</v>
      </c>
      <c r="AE244" s="28">
        <f t="shared" si="23"/>
        <v>0.96474786800148316</v>
      </c>
      <c r="AF244" s="28">
        <f t="shared" si="24"/>
        <v>0.51416666666666666</v>
      </c>
      <c r="AG244" s="28">
        <f t="shared" si="25"/>
        <v>0.95934139784946237</v>
      </c>
      <c r="AH244" s="28">
        <f t="shared" si="26"/>
        <v>0.99712066905615293</v>
      </c>
      <c r="AI244" s="28">
        <f t="shared" si="27"/>
        <v>0.95016561059907834</v>
      </c>
    </row>
    <row r="245" spans="1:35" x14ac:dyDescent="0.25">
      <c r="A245" s="86" t="s">
        <v>8</v>
      </c>
      <c r="B245" s="86">
        <v>1</v>
      </c>
      <c r="C245" s="86">
        <v>235</v>
      </c>
      <c r="D245" s="28">
        <f>LinhrsIn!D245/SurveyHrsIn!D245</f>
        <v>0.98817204301075279</v>
      </c>
      <c r="E245" s="28">
        <f>LinhrsIn!E245/SurveyHrsIn!E245</f>
        <v>0.98252688172043012</v>
      </c>
      <c r="F245" s="28">
        <f>LinhrsIn!F245/SurveyHrsIn!F245</f>
        <v>0.97859195402298849</v>
      </c>
      <c r="G245" s="28">
        <f>LinhrsIn!G245/SurveyHrsIn!G245</f>
        <v>0.91357526881720441</v>
      </c>
      <c r="H245" s="28">
        <f>LinhrsIn!H245/SurveyHrsIn!H245</f>
        <v>0.94861111111111107</v>
      </c>
      <c r="I245" s="28">
        <f>LinhrsIn!I245/SurveyHrsIn!I245</f>
        <v>0.92553763440860215</v>
      </c>
      <c r="J245" s="28">
        <f>LinhrsIn!J245/SurveyHrsIn!J245</f>
        <v>0.92152777777777772</v>
      </c>
      <c r="K245" s="28">
        <f>LinhrsIn!K245/SurveyHrsIn!K245</f>
        <v>0.95107526881720428</v>
      </c>
      <c r="L245" s="28">
        <f>LinhrsIn!L245/SurveyHrsIn!L245</f>
        <v>0.93642473118279579</v>
      </c>
      <c r="M245" s="28">
        <f>LinhrsIn!M245/SurveyHrsIn!M245</f>
        <v>0.90638888888888891</v>
      </c>
      <c r="N245" s="28">
        <f>LinhrsIn!N245/SurveyHrsIn!N245</f>
        <v>0.92419354838709677</v>
      </c>
      <c r="O245" s="28">
        <f>LinhrsIn!O245/SurveyHrsIn!O245</f>
        <v>0.98722222222222211</v>
      </c>
      <c r="P245" s="28">
        <f>LinhrsIn!P245/SurveyHrsIn!P245</f>
        <v>1</v>
      </c>
      <c r="Q245" s="28">
        <f>LinhrsIn!Q245/SurveyHrsIn!Q245</f>
        <v>0.99973118279569884</v>
      </c>
      <c r="R245" s="28">
        <f>LinhrsIn!R245/SurveyHrsIn!R245</f>
        <v>0.99955357142857149</v>
      </c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>
        <f t="shared" si="21"/>
        <v>0.94797294061302673</v>
      </c>
      <c r="AD245" s="28">
        <f t="shared" si="22"/>
        <v>0.99964237711213522</v>
      </c>
      <c r="AE245" s="28">
        <f t="shared" si="23"/>
        <v>0.95823136818687438</v>
      </c>
      <c r="AF245" s="28">
        <f t="shared" si="24"/>
        <v>0.93189217443249694</v>
      </c>
      <c r="AG245" s="28">
        <f t="shared" si="25"/>
        <v>0.9312962962962964</v>
      </c>
      <c r="AH245" s="28">
        <f t="shared" si="26"/>
        <v>0.97047192353643963</v>
      </c>
      <c r="AI245" s="28">
        <f t="shared" si="27"/>
        <v>0.99964237711213522</v>
      </c>
    </row>
    <row r="246" spans="1:35" x14ac:dyDescent="0.25">
      <c r="A246" s="86" t="s">
        <v>8</v>
      </c>
      <c r="B246" s="86">
        <v>1</v>
      </c>
      <c r="C246" s="86">
        <v>236</v>
      </c>
      <c r="D246" s="28">
        <f>LinhrsIn!D246/SurveyHrsIn!D246</f>
        <v>0.99946236559139789</v>
      </c>
      <c r="E246" s="28">
        <f>LinhrsIn!E246/SurveyHrsIn!E246</f>
        <v>0.9990591397849462</v>
      </c>
      <c r="F246" s="28">
        <f>LinhrsIn!F246/SurveyHrsIn!F246</f>
        <v>0.99885057471264371</v>
      </c>
      <c r="G246" s="28">
        <f>LinhrsIn!G246/SurveyHrsIn!G246</f>
        <v>0.9150537634408602</v>
      </c>
      <c r="H246" s="28">
        <f>LinhrsIn!H246/SurveyHrsIn!H246</f>
        <v>0.99027777777777781</v>
      </c>
      <c r="I246" s="28">
        <f>LinhrsIn!I246/SurveyHrsIn!I246</f>
        <v>0.99422043010752692</v>
      </c>
      <c r="J246" s="28">
        <f>LinhrsIn!J246/SurveyHrsIn!J246</f>
        <v>0.98388888888888881</v>
      </c>
      <c r="K246" s="28">
        <f>LinhrsIn!K246/SurveyHrsIn!K246</f>
        <v>0.97043010752688175</v>
      </c>
      <c r="L246" s="28">
        <f>LinhrsIn!L246/SurveyHrsIn!L246</f>
        <v>0.8579301075268817</v>
      </c>
      <c r="M246" s="28">
        <f>LinhrsIn!M246/SurveyHrsIn!M246</f>
        <v>0.91333333333333333</v>
      </c>
      <c r="N246" s="28">
        <f>LinhrsIn!N246/SurveyHrsIn!N246</f>
        <v>0.98360215053763433</v>
      </c>
      <c r="O246" s="28">
        <f>LinhrsIn!O246/SurveyHrsIn!O246</f>
        <v>0.99888888888888894</v>
      </c>
      <c r="P246" s="28">
        <f>LinhrsIn!P246/SurveyHrsIn!P246</f>
        <v>0.99637096774193545</v>
      </c>
      <c r="Q246" s="28">
        <f>LinhrsIn!Q246/SurveyHrsIn!Q246</f>
        <v>0.98360215053763433</v>
      </c>
      <c r="R246" s="28">
        <f>LinhrsIn!R246/SurveyHrsIn!R246</f>
        <v>0.99419642857142865</v>
      </c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>
        <f t="shared" si="21"/>
        <v>0.96682551085568347</v>
      </c>
      <c r="AD246" s="28">
        <f t="shared" si="22"/>
        <v>0.98889928955453144</v>
      </c>
      <c r="AE246" s="28">
        <f t="shared" si="23"/>
        <v>0.97098782597948341</v>
      </c>
      <c r="AF246" s="28">
        <f t="shared" si="24"/>
        <v>0.989462365591398</v>
      </c>
      <c r="AG246" s="28">
        <f t="shared" si="25"/>
        <v>0.91389784946236563</v>
      </c>
      <c r="AH246" s="28">
        <f t="shared" si="26"/>
        <v>0.99295400238948639</v>
      </c>
      <c r="AI246" s="28">
        <f t="shared" si="27"/>
        <v>0.98889928955453144</v>
      </c>
    </row>
    <row r="247" spans="1:35" x14ac:dyDescent="0.25">
      <c r="A247" s="86" t="s">
        <v>8</v>
      </c>
      <c r="B247" s="86">
        <v>1</v>
      </c>
      <c r="C247" s="86">
        <v>237</v>
      </c>
      <c r="D247" s="28">
        <f>LinhrsIn!D247/SurveyHrsIn!D247</f>
        <v>0.99637096774193545</v>
      </c>
      <c r="E247" s="28">
        <f>LinhrsIn!E247/SurveyHrsIn!E247</f>
        <v>0.9946236559139785</v>
      </c>
      <c r="F247" s="28">
        <f>LinhrsIn!F247/SurveyHrsIn!F247</f>
        <v>0.95574712643678172</v>
      </c>
      <c r="G247" s="28">
        <f>LinhrsIn!G247/SurveyHrsIn!G247</f>
        <v>0.9438172043010753</v>
      </c>
      <c r="H247" s="28">
        <f>LinhrsIn!H247/SurveyHrsIn!H247</f>
        <v>0.92638888888888893</v>
      </c>
      <c r="I247" s="28">
        <f>LinhrsIn!I247/SurveyHrsIn!I247</f>
        <v>0.94744623655913973</v>
      </c>
      <c r="J247" s="28">
        <f>LinhrsIn!J247/SurveyHrsIn!J247</f>
        <v>0.94180555555555556</v>
      </c>
      <c r="K247" s="28">
        <f>LinhrsIn!K247/SurveyHrsIn!K247</f>
        <v>0.96182795698924739</v>
      </c>
      <c r="L247" s="28">
        <f>LinhrsIn!L247/SurveyHrsIn!L247</f>
        <v>0.9575268817204301</v>
      </c>
      <c r="M247" s="28">
        <f>LinhrsIn!M247/SurveyHrsIn!M247</f>
        <v>0.9473611111111111</v>
      </c>
      <c r="N247" s="28">
        <f>LinhrsIn!N247/SurveyHrsIn!N247</f>
        <v>0.93884408602150538</v>
      </c>
      <c r="O247" s="28">
        <f>LinhrsIn!O247/SurveyHrsIn!O247</f>
        <v>0.99277777777777776</v>
      </c>
      <c r="P247" s="28">
        <f>LinhrsIn!P247/SurveyHrsIn!P247</f>
        <v>0.98682795698924741</v>
      </c>
      <c r="Q247" s="28">
        <f>LinhrsIn!Q247/SurveyHrsIn!Q247</f>
        <v>0.97661290322580652</v>
      </c>
      <c r="R247" s="28">
        <f>LinhrsIn!R247/SurveyHrsIn!R247</f>
        <v>0.99613095238095239</v>
      </c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>
        <f t="shared" si="21"/>
        <v>0.95791620318872817</v>
      </c>
      <c r="AD247" s="28">
        <f t="shared" si="22"/>
        <v>0.98637192780337946</v>
      </c>
      <c r="AE247" s="28">
        <f t="shared" si="23"/>
        <v>0.96472932888394514</v>
      </c>
      <c r="AF247" s="28">
        <f t="shared" si="24"/>
        <v>0.93854689366786148</v>
      </c>
      <c r="AG247" s="28">
        <f t="shared" si="25"/>
        <v>0.95557198327359616</v>
      </c>
      <c r="AH247" s="28">
        <f t="shared" si="26"/>
        <v>0.97281660692951011</v>
      </c>
      <c r="AI247" s="28">
        <f t="shared" si="27"/>
        <v>0.98637192780337946</v>
      </c>
    </row>
    <row r="248" spans="1:35" x14ac:dyDescent="0.25">
      <c r="A248" s="86" t="s">
        <v>8</v>
      </c>
      <c r="B248" s="86">
        <v>1</v>
      </c>
      <c r="C248" s="86">
        <v>238</v>
      </c>
      <c r="D248" s="28">
        <f>LinhrsIn!D248/SurveyHrsIn!D248</f>
        <v>1.0002688172043011</v>
      </c>
      <c r="E248" s="28">
        <f>LinhrsIn!E248/SurveyHrsIn!E248</f>
        <v>0.98266129032258065</v>
      </c>
      <c r="F248" s="28">
        <f>LinhrsIn!F248/SurveyHrsIn!F248</f>
        <v>0.98491379310344829</v>
      </c>
      <c r="G248" s="28">
        <f>LinhrsIn!G248/SurveyHrsIn!G248</f>
        <v>0.93790322580645158</v>
      </c>
      <c r="H248" s="28">
        <f>LinhrsIn!H248/SurveyHrsIn!H248</f>
        <v>0.88611111111111107</v>
      </c>
      <c r="I248" s="28">
        <f>LinhrsIn!I248/SurveyHrsIn!I248</f>
        <v>0.95268817204301071</v>
      </c>
      <c r="J248" s="28">
        <f>LinhrsIn!J248/SurveyHrsIn!J248</f>
        <v>0.94388888888888889</v>
      </c>
      <c r="K248" s="28">
        <f>LinhrsIn!K248/SurveyHrsIn!K248</f>
        <v>0.96559139784946235</v>
      </c>
      <c r="L248" s="28">
        <f>LinhrsIn!L248/SurveyHrsIn!L248</f>
        <v>0.96330645161290329</v>
      </c>
      <c r="M248" s="28">
        <f>LinhrsIn!M248/SurveyHrsIn!M248</f>
        <v>0.93694444444444447</v>
      </c>
      <c r="N248" s="28">
        <f>LinhrsIn!N248/SurveyHrsIn!N248</f>
        <v>0.93991935483870959</v>
      </c>
      <c r="O248" s="28">
        <f>LinhrsIn!O248/SurveyHrsIn!O248</f>
        <v>0.98152777777777789</v>
      </c>
      <c r="P248" s="28">
        <f>LinhrsIn!P248/SurveyHrsIn!P248</f>
        <v>0.95806451612903221</v>
      </c>
      <c r="Q248" s="28">
        <f>LinhrsIn!Q248/SurveyHrsIn!Q248</f>
        <v>0.99663978494623651</v>
      </c>
      <c r="R248" s="28">
        <f>LinhrsIn!R248/SurveyHrsIn!R248</f>
        <v>0.99895833333333328</v>
      </c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>
        <f t="shared" si="21"/>
        <v>0.95279336866065167</v>
      </c>
      <c r="AD248" s="28">
        <f t="shared" si="22"/>
        <v>0.99779905913978495</v>
      </c>
      <c r="AE248" s="28">
        <f t="shared" si="23"/>
        <v>0.96849276974416021</v>
      </c>
      <c r="AF248" s="28">
        <f t="shared" si="24"/>
        <v>0.92756272401433693</v>
      </c>
      <c r="AG248" s="28">
        <f t="shared" si="25"/>
        <v>0.95528076463560341</v>
      </c>
      <c r="AH248" s="28">
        <f t="shared" si="26"/>
        <v>0.95983721624850649</v>
      </c>
      <c r="AI248" s="28">
        <f t="shared" si="27"/>
        <v>0.99779905913978495</v>
      </c>
    </row>
    <row r="249" spans="1:35" x14ac:dyDescent="0.25">
      <c r="A249" s="86" t="s">
        <v>8</v>
      </c>
      <c r="B249" s="86">
        <v>1</v>
      </c>
      <c r="C249" s="86">
        <v>239</v>
      </c>
      <c r="D249" s="28">
        <f>LinhrsIn!D249/SurveyHrsIn!D249</f>
        <v>0.99986559139784947</v>
      </c>
      <c r="E249" s="28">
        <f>LinhrsIn!E249/SurveyHrsIn!E249</f>
        <v>1</v>
      </c>
      <c r="F249" s="28">
        <f>LinhrsIn!F249/SurveyHrsIn!F249</f>
        <v>1</v>
      </c>
      <c r="G249" s="28">
        <f>LinhrsIn!G249/SurveyHrsIn!G249</f>
        <v>0.94744623655913973</v>
      </c>
      <c r="H249" s="28">
        <f>LinhrsIn!H249/SurveyHrsIn!H249</f>
        <v>0.91111111111111109</v>
      </c>
      <c r="I249" s="28">
        <f>LinhrsIn!I249/SurveyHrsIn!I249</f>
        <v>0.99502688172043008</v>
      </c>
      <c r="J249" s="28">
        <f>LinhrsIn!J249/SurveyHrsIn!J249</f>
        <v>0.98666666666666658</v>
      </c>
      <c r="K249" s="28">
        <f>LinhrsIn!K249/SurveyHrsIn!K249</f>
        <v>0.97607526881720441</v>
      </c>
      <c r="L249" s="28">
        <f>LinhrsIn!L249/SurveyHrsIn!L249</f>
        <v>0.9955645161290323</v>
      </c>
      <c r="M249" s="28">
        <f>LinhrsIn!M249/SurveyHrsIn!M249</f>
        <v>0.99291666666666667</v>
      </c>
      <c r="N249" s="28">
        <f>LinhrsIn!N249/SurveyHrsIn!N249</f>
        <v>0.9955645161290323</v>
      </c>
      <c r="O249" s="28">
        <f>LinhrsIn!O249/SurveyHrsIn!O249</f>
        <v>1</v>
      </c>
      <c r="P249" s="28">
        <f>LinhrsIn!P249/SurveyHrsIn!P249</f>
        <v>0.99986559139784947</v>
      </c>
      <c r="Q249" s="28">
        <f>LinhrsIn!Q249/SurveyHrsIn!Q249</f>
        <v>0.99973118279569884</v>
      </c>
      <c r="R249" s="28">
        <f>LinhrsIn!R249/SurveyHrsIn!R249</f>
        <v>0.99925595238095233</v>
      </c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>
        <f t="shared" si="21"/>
        <v>0.98335312126642771</v>
      </c>
      <c r="AD249" s="28">
        <f t="shared" si="22"/>
        <v>0.99949356758832564</v>
      </c>
      <c r="AE249" s="28">
        <f t="shared" si="23"/>
        <v>0.9824820788530465</v>
      </c>
      <c r="AF249" s="28">
        <f t="shared" si="24"/>
        <v>0.96426821983273603</v>
      </c>
      <c r="AG249" s="28">
        <f t="shared" si="25"/>
        <v>0.98818548387096783</v>
      </c>
      <c r="AH249" s="28">
        <f t="shared" si="26"/>
        <v>0.99847670250896059</v>
      </c>
      <c r="AI249" s="28">
        <f t="shared" si="27"/>
        <v>0.99949356758832564</v>
      </c>
    </row>
    <row r="250" spans="1:35" x14ac:dyDescent="0.25">
      <c r="A250" s="86" t="s">
        <v>8</v>
      </c>
      <c r="B250" s="86">
        <v>1</v>
      </c>
      <c r="C250" s="86">
        <v>240</v>
      </c>
      <c r="D250" s="28">
        <f>LinhrsIn!D250/SurveyHrsIn!D250</f>
        <v>0.99959677419354842</v>
      </c>
      <c r="E250" s="28">
        <f>LinhrsIn!E250/SurveyHrsIn!E250</f>
        <v>0.99986559139784947</v>
      </c>
      <c r="F250" s="28">
        <f>LinhrsIn!F250/SurveyHrsIn!F250</f>
        <v>0.9968390804597701</v>
      </c>
      <c r="G250" s="28">
        <f>LinhrsIn!G250/SurveyHrsIn!G250</f>
        <v>0.9467741935483871</v>
      </c>
      <c r="H250" s="28">
        <f>LinhrsIn!H250/SurveyHrsIn!H250</f>
        <v>0.9194444444444444</v>
      </c>
      <c r="I250" s="28">
        <f>LinhrsIn!I250/SurveyHrsIn!I250</f>
        <v>0.99327956989247312</v>
      </c>
      <c r="J250" s="28">
        <f>LinhrsIn!J250/SurveyHrsIn!J250</f>
        <v>0.87069444444444444</v>
      </c>
      <c r="K250" s="28">
        <f>LinhrsIn!K250/SurveyHrsIn!K250</f>
        <v>0.96962365591397848</v>
      </c>
      <c r="L250" s="28">
        <f>LinhrsIn!L250/SurveyHrsIn!L250</f>
        <v>0.97809139784946242</v>
      </c>
      <c r="M250" s="28">
        <f>LinhrsIn!M250/SurveyHrsIn!M250</f>
        <v>0.97069444444444442</v>
      </c>
      <c r="N250" s="28">
        <f>LinhrsIn!N250/SurveyHrsIn!N250</f>
        <v>0.96626344086021498</v>
      </c>
      <c r="O250" s="28">
        <f>LinhrsIn!O250/SurveyHrsIn!O250</f>
        <v>0.99708333333333332</v>
      </c>
      <c r="P250" s="28">
        <f>LinhrsIn!P250/SurveyHrsIn!P250</f>
        <v>0.99475806451612903</v>
      </c>
      <c r="Q250" s="28">
        <f>LinhrsIn!Q250/SurveyHrsIn!Q250</f>
        <v>0.98064516129032264</v>
      </c>
      <c r="R250" s="28">
        <f>LinhrsIn!R250/SurveyHrsIn!R250</f>
        <v>0.99196428571428574</v>
      </c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>
        <f t="shared" si="21"/>
        <v>0.96695097175874423</v>
      </c>
      <c r="AD250" s="28">
        <f t="shared" si="22"/>
        <v>0.98630472350230414</v>
      </c>
      <c r="AE250" s="28">
        <f t="shared" si="23"/>
        <v>0.98115962180200222</v>
      </c>
      <c r="AF250" s="28">
        <f t="shared" si="24"/>
        <v>0.92780615292712065</v>
      </c>
      <c r="AG250" s="28">
        <f t="shared" si="25"/>
        <v>0.97280316606929507</v>
      </c>
      <c r="AH250" s="28">
        <f t="shared" si="26"/>
        <v>0.98603494623655907</v>
      </c>
      <c r="AI250" s="28">
        <f t="shared" si="27"/>
        <v>0.98630472350230414</v>
      </c>
    </row>
    <row r="251" spans="1:35" x14ac:dyDescent="0.25">
      <c r="A251" s="86" t="s">
        <v>8</v>
      </c>
      <c r="B251" s="86">
        <v>1</v>
      </c>
      <c r="C251" s="86">
        <v>241</v>
      </c>
      <c r="D251" s="28">
        <f>LinhrsIn!D251/SurveyHrsIn!D251</f>
        <v>0.96330645161290329</v>
      </c>
      <c r="E251" s="28">
        <f>LinhrsIn!E251/SurveyHrsIn!E251</f>
        <v>0.99744623655913978</v>
      </c>
      <c r="F251" s="28">
        <f>LinhrsIn!F251/SurveyHrsIn!F251</f>
        <v>0.92672413793103448</v>
      </c>
      <c r="G251" s="28">
        <f>LinhrsIn!G251/SurveyHrsIn!G251</f>
        <v>0.92352150537634414</v>
      </c>
      <c r="H251" s="28">
        <f>LinhrsIn!H251/SurveyHrsIn!H251</f>
        <v>0.91805555555555551</v>
      </c>
      <c r="I251" s="28">
        <f>LinhrsIn!I251/SurveyHrsIn!I251</f>
        <v>0.99260752688172038</v>
      </c>
      <c r="J251" s="28">
        <f>LinhrsIn!J251/SurveyHrsIn!J251</f>
        <v>0.9786111111111111</v>
      </c>
      <c r="K251" s="28">
        <f>LinhrsIn!K251/SurveyHrsIn!K251</f>
        <v>0.52459677419354844</v>
      </c>
      <c r="L251" s="28">
        <f>LinhrsIn!L251/SurveyHrsIn!L251</f>
        <v>0.96599462365591404</v>
      </c>
      <c r="M251" s="28">
        <f>LinhrsIn!M251/SurveyHrsIn!M251</f>
        <v>0.99569444444444444</v>
      </c>
      <c r="N251" s="28">
        <f>LinhrsIn!N251/SurveyHrsIn!N251</f>
        <v>0.99475806451612903</v>
      </c>
      <c r="O251" s="28">
        <f>LinhrsIn!O251/SurveyHrsIn!O251</f>
        <v>1</v>
      </c>
      <c r="P251" s="28">
        <f>LinhrsIn!P251/SurveyHrsIn!P251</f>
        <v>0.99986559139784947</v>
      </c>
      <c r="Q251" s="28">
        <f>LinhrsIn!Q251/SurveyHrsIn!Q251</f>
        <v>0.99744623655913978</v>
      </c>
      <c r="R251" s="28">
        <f>LinhrsIn!R251/SurveyHrsIn!R251</f>
        <v>0.99761904761904763</v>
      </c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>
        <f t="shared" si="21"/>
        <v>0.93482296430189926</v>
      </c>
      <c r="AD251" s="28">
        <f t="shared" si="22"/>
        <v>0.99753264208909376</v>
      </c>
      <c r="AE251" s="28">
        <f t="shared" si="23"/>
        <v>0.94923062662217284</v>
      </c>
      <c r="AF251" s="28">
        <f t="shared" si="24"/>
        <v>0.96309139784946229</v>
      </c>
      <c r="AG251" s="28">
        <f t="shared" si="25"/>
        <v>0.82876194743130238</v>
      </c>
      <c r="AH251" s="28">
        <f t="shared" si="26"/>
        <v>0.99820788530465954</v>
      </c>
      <c r="AI251" s="28">
        <f t="shared" si="27"/>
        <v>0.99753264208909376</v>
      </c>
    </row>
    <row r="252" spans="1:35" x14ac:dyDescent="0.25">
      <c r="A252" s="86" t="s">
        <v>8</v>
      </c>
      <c r="B252" s="86">
        <v>1</v>
      </c>
      <c r="C252" s="86">
        <v>242</v>
      </c>
      <c r="D252" s="28">
        <f>LinhrsIn!D252/SurveyHrsIn!D252</f>
        <v>0.99005376344086027</v>
      </c>
      <c r="E252" s="28">
        <f>LinhrsIn!E252/SurveyHrsIn!E252</f>
        <v>0.99180107526881722</v>
      </c>
      <c r="F252" s="28">
        <f>LinhrsIn!F252/SurveyHrsIn!F252</f>
        <v>0.98807471264367819</v>
      </c>
      <c r="G252" s="28">
        <f>LinhrsIn!G252/SurveyHrsIn!G252</f>
        <v>0.92352150537634414</v>
      </c>
      <c r="H252" s="28">
        <f>LinhrsIn!H252/SurveyHrsIn!H252</f>
        <v>0.95833333333333337</v>
      </c>
      <c r="I252" s="28">
        <f>LinhrsIn!I252/SurveyHrsIn!I252</f>
        <v>0.94032258064516128</v>
      </c>
      <c r="J252" s="28">
        <f>LinhrsIn!J252/SurveyHrsIn!J252</f>
        <v>0.95472222222222214</v>
      </c>
      <c r="K252" s="28">
        <f>LinhrsIn!K252/SurveyHrsIn!K252</f>
        <v>0.97231182795698923</v>
      </c>
      <c r="L252" s="28">
        <f>LinhrsIn!L252/SurveyHrsIn!L252</f>
        <v>0.98225806451612896</v>
      </c>
      <c r="M252" s="28">
        <f>LinhrsIn!M252/SurveyHrsIn!M252</f>
        <v>0.96680555555555558</v>
      </c>
      <c r="N252" s="28">
        <f>LinhrsIn!N252/SurveyHrsIn!N252</f>
        <v>0.96841397849462363</v>
      </c>
      <c r="O252" s="28">
        <f>LinhrsIn!O252/SurveyHrsIn!O252</f>
        <v>0.99527777777777782</v>
      </c>
      <c r="P252" s="28">
        <f>LinhrsIn!P252/SurveyHrsIn!P252</f>
        <v>0.98508064516129035</v>
      </c>
      <c r="Q252" s="28">
        <f>LinhrsIn!Q252/SurveyHrsIn!Q252</f>
        <v>0.97137096774193554</v>
      </c>
      <c r="R252" s="28">
        <f>LinhrsIn!R252/SurveyHrsIn!R252</f>
        <v>0.98809523809523814</v>
      </c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>
        <f t="shared" si="21"/>
        <v>0.96891027324599355</v>
      </c>
      <c r="AD252" s="28">
        <f t="shared" si="22"/>
        <v>0.97973310291858684</v>
      </c>
      <c r="AE252" s="28">
        <f t="shared" si="23"/>
        <v>0.96779909776294648</v>
      </c>
      <c r="AF252" s="28">
        <f t="shared" si="24"/>
        <v>0.95112604540023893</v>
      </c>
      <c r="AG252" s="28">
        <f t="shared" si="25"/>
        <v>0.973791816009558</v>
      </c>
      <c r="AH252" s="28">
        <f t="shared" si="26"/>
        <v>0.98292413381123056</v>
      </c>
      <c r="AI252" s="28">
        <f t="shared" si="27"/>
        <v>0.97973310291858684</v>
      </c>
    </row>
    <row r="253" spans="1:35" x14ac:dyDescent="0.25">
      <c r="A253" s="86" t="s">
        <v>8</v>
      </c>
      <c r="B253" s="86">
        <v>1</v>
      </c>
      <c r="C253" s="86">
        <v>243</v>
      </c>
      <c r="D253" s="28">
        <f>LinhrsIn!D253/SurveyHrsIn!D253</f>
        <v>0.98629032258064508</v>
      </c>
      <c r="E253" s="28">
        <f>LinhrsIn!E253/SurveyHrsIn!E253</f>
        <v>0.99287634408602155</v>
      </c>
      <c r="F253" s="28">
        <f>LinhrsIn!F253/SurveyHrsIn!F253</f>
        <v>0.99913793103448267</v>
      </c>
      <c r="G253" s="28">
        <f>LinhrsIn!G253/SurveyHrsIn!G253</f>
        <v>0.94637096774193552</v>
      </c>
      <c r="H253" s="28">
        <f>LinhrsIn!H253/SurveyHrsIn!H253</f>
        <v>0.89444444444444449</v>
      </c>
      <c r="I253" s="28">
        <f>LinhrsIn!I253/SurveyHrsIn!I253</f>
        <v>0.99408602150537639</v>
      </c>
      <c r="J253" s="28">
        <f>LinhrsIn!J253/SurveyHrsIn!J253</f>
        <v>0.98569444444444454</v>
      </c>
      <c r="K253" s="28">
        <f>LinhrsIn!K253/SurveyHrsIn!K253</f>
        <v>0.9751344086021505</v>
      </c>
      <c r="L253" s="28">
        <f>LinhrsIn!L253/SurveyHrsIn!L253</f>
        <v>0.99287634408602155</v>
      </c>
      <c r="M253" s="28">
        <f>LinhrsIn!M253/SurveyHrsIn!M253</f>
        <v>0.99444444444444446</v>
      </c>
      <c r="N253" s="28">
        <f>LinhrsIn!N253/SurveyHrsIn!N253</f>
        <v>0.99435483870967734</v>
      </c>
      <c r="O253" s="28">
        <f>LinhrsIn!O253/SurveyHrsIn!O253</f>
        <v>0.99777777777777776</v>
      </c>
      <c r="P253" s="28">
        <f>LinhrsIn!P253/SurveyHrsIn!P253</f>
        <v>0.99986559139784947</v>
      </c>
      <c r="Q253" s="28">
        <f>LinhrsIn!Q253/SurveyHrsIn!Q253</f>
        <v>0.99704301075268809</v>
      </c>
      <c r="R253" s="28">
        <f>LinhrsIn!R253/SurveyHrsIn!R253</f>
        <v>0.97589285714285712</v>
      </c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>
        <f t="shared" si="21"/>
        <v>0.98058862985621875</v>
      </c>
      <c r="AD253" s="28">
        <f t="shared" si="22"/>
        <v>0.98646793394777266</v>
      </c>
      <c r="AE253" s="28">
        <f t="shared" si="23"/>
        <v>0.97946174762081328</v>
      </c>
      <c r="AF253" s="28">
        <f t="shared" si="24"/>
        <v>0.95807497013142173</v>
      </c>
      <c r="AG253" s="28">
        <f t="shared" si="25"/>
        <v>0.98748506571087213</v>
      </c>
      <c r="AH253" s="28">
        <f t="shared" si="26"/>
        <v>0.99733273596176819</v>
      </c>
      <c r="AI253" s="28">
        <f t="shared" si="27"/>
        <v>0.98646793394777266</v>
      </c>
    </row>
    <row r="254" spans="1:35" x14ac:dyDescent="0.25">
      <c r="A254" s="86" t="s">
        <v>8</v>
      </c>
      <c r="B254" s="86">
        <v>1</v>
      </c>
      <c r="C254" s="86">
        <v>244</v>
      </c>
      <c r="D254" s="28">
        <f>LinhrsIn!D254/SurveyHrsIn!D254</f>
        <v>0.98561827956989245</v>
      </c>
      <c r="E254" s="28">
        <f>LinhrsIn!E254/SurveyHrsIn!E254</f>
        <v>0.98185483870967738</v>
      </c>
      <c r="F254" s="28">
        <f>LinhrsIn!F254/SurveyHrsIn!F254</f>
        <v>0.99784482758620685</v>
      </c>
      <c r="G254" s="28">
        <f>LinhrsIn!G254/SurveyHrsIn!G254</f>
        <v>0.926747311827957</v>
      </c>
      <c r="H254" s="28">
        <f>LinhrsIn!H254/SurveyHrsIn!H254</f>
        <v>0.52777777777777779</v>
      </c>
      <c r="I254" s="28">
        <f>LinhrsIn!I254/SurveyHrsIn!I254</f>
        <v>0.99341397849462365</v>
      </c>
      <c r="J254" s="28">
        <f>LinhrsIn!J254/SurveyHrsIn!J254</f>
        <v>0.98416666666666675</v>
      </c>
      <c r="K254" s="28">
        <f>LinhrsIn!K254/SurveyHrsIn!K254</f>
        <v>0.99932795698924726</v>
      </c>
      <c r="L254" s="28">
        <f>LinhrsIn!L254/SurveyHrsIn!L254</f>
        <v>0.99233870967741933</v>
      </c>
      <c r="M254" s="28">
        <f>LinhrsIn!M254/SurveyHrsIn!M254</f>
        <v>0.99416666666666664</v>
      </c>
      <c r="N254" s="28">
        <f>LinhrsIn!N254/SurveyHrsIn!N254</f>
        <v>0.9931451612903226</v>
      </c>
      <c r="O254" s="28">
        <f>LinhrsIn!O254/SurveyHrsIn!O254</f>
        <v>0.9981944444444445</v>
      </c>
      <c r="P254" s="28">
        <f>LinhrsIn!P254/SurveyHrsIn!P254</f>
        <v>0.99959677419354842</v>
      </c>
      <c r="Q254" s="28">
        <f>LinhrsIn!Q254/SurveyHrsIn!Q254</f>
        <v>0.99879032258064515</v>
      </c>
      <c r="R254" s="28">
        <f>LinhrsIn!R254/SurveyHrsIn!R254</f>
        <v>0.99866071428571435</v>
      </c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>
        <f t="shared" si="21"/>
        <v>0.94904792619371303</v>
      </c>
      <c r="AD254" s="28">
        <f t="shared" si="22"/>
        <v>0.9987255184331798</v>
      </c>
      <c r="AE254" s="28">
        <f t="shared" si="23"/>
        <v>0.96881565937461378</v>
      </c>
      <c r="AF254" s="28">
        <f t="shared" si="24"/>
        <v>0.8351194743130228</v>
      </c>
      <c r="AG254" s="28">
        <f t="shared" si="25"/>
        <v>0.99527777777777782</v>
      </c>
      <c r="AH254" s="28">
        <f t="shared" si="26"/>
        <v>0.9969787933094385</v>
      </c>
      <c r="AI254" s="28">
        <f t="shared" si="27"/>
        <v>0.9987255184331798</v>
      </c>
    </row>
    <row r="255" spans="1:35" x14ac:dyDescent="0.25">
      <c r="A255" s="86" t="s">
        <v>8</v>
      </c>
      <c r="B255" s="86">
        <v>1</v>
      </c>
      <c r="C255" s="86">
        <v>245</v>
      </c>
      <c r="D255" s="28">
        <f>LinhrsIn!D255/SurveyHrsIn!D255</f>
        <v>0.99637096774193545</v>
      </c>
      <c r="E255" s="28">
        <f>LinhrsIn!E255/SurveyHrsIn!E255</f>
        <v>0.99986559139784947</v>
      </c>
      <c r="F255" s="28">
        <f>LinhrsIn!F255/SurveyHrsIn!F255</f>
        <v>0.99870689655172418</v>
      </c>
      <c r="G255" s="28">
        <f>LinhrsIn!G255/SurveyHrsIn!G255</f>
        <v>0.95564516129032262</v>
      </c>
      <c r="H255" s="28">
        <f>LinhrsIn!H255/SurveyHrsIn!H255</f>
        <v>0.93611111111111112</v>
      </c>
      <c r="I255" s="28">
        <f>LinhrsIn!I255/SurveyHrsIn!I255</f>
        <v>0.99973118279569884</v>
      </c>
      <c r="J255" s="28">
        <f>LinhrsIn!J255/SurveyHrsIn!J255</f>
        <v>0.99986111111111109</v>
      </c>
      <c r="K255" s="28">
        <f>LinhrsIn!K255/SurveyHrsIn!K255</f>
        <v>0.99932795698924726</v>
      </c>
      <c r="L255" s="28">
        <f>LinhrsIn!L255/SurveyHrsIn!L255</f>
        <v>0.99354838709677429</v>
      </c>
      <c r="M255" s="28">
        <f>LinhrsIn!M255/SurveyHrsIn!M255</f>
        <v>0.99430555555555555</v>
      </c>
      <c r="N255" s="28">
        <f>LinhrsIn!N255/SurveyHrsIn!N255</f>
        <v>0.99811827956989252</v>
      </c>
      <c r="O255" s="28">
        <f>LinhrsIn!O255/SurveyHrsIn!O255</f>
        <v>0.99791666666666667</v>
      </c>
      <c r="P255" s="28">
        <f>LinhrsIn!P255/SurveyHrsIn!P255</f>
        <v>0.99986559139784947</v>
      </c>
      <c r="Q255" s="28">
        <f>LinhrsIn!Q255/SurveyHrsIn!Q255</f>
        <v>0.99932795698924726</v>
      </c>
      <c r="R255" s="28">
        <f>LinhrsIn!R255/SurveyHrsIn!R255</f>
        <v>0.99806547619047625</v>
      </c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>
        <f t="shared" si="21"/>
        <v>0.9894169576278169</v>
      </c>
      <c r="AD255" s="28">
        <f t="shared" si="22"/>
        <v>0.9986967165898617</v>
      </c>
      <c r="AE255" s="28">
        <f t="shared" si="23"/>
        <v>0.98473921641329876</v>
      </c>
      <c r="AF255" s="28">
        <f t="shared" si="24"/>
        <v>0.97856780167264035</v>
      </c>
      <c r="AG255" s="28">
        <f t="shared" si="25"/>
        <v>0.99572729988052566</v>
      </c>
      <c r="AH255" s="28">
        <f t="shared" si="26"/>
        <v>0.99863351254480293</v>
      </c>
      <c r="AI255" s="28">
        <f t="shared" si="27"/>
        <v>0.9986967165898617</v>
      </c>
    </row>
    <row r="256" spans="1:35" x14ac:dyDescent="0.25">
      <c r="A256" s="86" t="s">
        <v>8</v>
      </c>
      <c r="B256" s="86">
        <v>1</v>
      </c>
      <c r="C256" s="86">
        <v>246</v>
      </c>
      <c r="D256" s="28">
        <f>LinhrsIn!D256/SurveyHrsIn!D256</f>
        <v>0.99637096774193545</v>
      </c>
      <c r="E256" s="28">
        <f>LinhrsIn!E256/SurveyHrsIn!E256</f>
        <v>0.99986559139784947</v>
      </c>
      <c r="F256" s="28">
        <f>LinhrsIn!F256/SurveyHrsIn!F256</f>
        <v>0.99870689655172418</v>
      </c>
      <c r="G256" s="28">
        <f>LinhrsIn!G256/SurveyHrsIn!G256</f>
        <v>0.94153225806451613</v>
      </c>
      <c r="H256" s="28">
        <f>LinhrsIn!H256/SurveyHrsIn!H256</f>
        <v>0.8930555555555556</v>
      </c>
      <c r="I256" s="28">
        <f>LinhrsIn!I256/SurveyHrsIn!I256</f>
        <v>0.99973118279569884</v>
      </c>
      <c r="J256" s="28">
        <f>LinhrsIn!J256/SurveyHrsIn!J256</f>
        <v>1</v>
      </c>
      <c r="K256" s="28">
        <f>LinhrsIn!K256/SurveyHrsIn!K256</f>
        <v>0.99798387096774188</v>
      </c>
      <c r="L256" s="28">
        <f>LinhrsIn!L256/SurveyHrsIn!L256</f>
        <v>0.99516129032258061</v>
      </c>
      <c r="M256" s="28">
        <f>LinhrsIn!M256/SurveyHrsIn!M256</f>
        <v>0.99708333333333332</v>
      </c>
      <c r="N256" s="28">
        <f>LinhrsIn!N256/SurveyHrsIn!N256</f>
        <v>0.99811827956989252</v>
      </c>
      <c r="O256" s="28">
        <f>LinhrsIn!O256/SurveyHrsIn!O256</f>
        <v>0.99805555555555558</v>
      </c>
      <c r="P256" s="28">
        <f>LinhrsIn!P256/SurveyHrsIn!P256</f>
        <v>0.99825268817204305</v>
      </c>
      <c r="Q256" s="28">
        <f>LinhrsIn!Q256/SurveyHrsIn!Q256</f>
        <v>0.9985215053763441</v>
      </c>
      <c r="R256" s="28">
        <f>LinhrsIn!R256/SurveyHrsIn!R256</f>
        <v>0.97514880952380945</v>
      </c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>
        <f t="shared" si="21"/>
        <v>0.98479554185720763</v>
      </c>
      <c r="AD256" s="28">
        <f t="shared" si="22"/>
        <v>0.98683515745007677</v>
      </c>
      <c r="AE256" s="28">
        <f t="shared" si="23"/>
        <v>0.98003491533803</v>
      </c>
      <c r="AF256" s="28">
        <f t="shared" si="24"/>
        <v>0.96426224611708478</v>
      </c>
      <c r="AG256" s="28">
        <f t="shared" si="25"/>
        <v>0.99674283154121868</v>
      </c>
      <c r="AH256" s="28">
        <f t="shared" si="26"/>
        <v>0.99814217443249709</v>
      </c>
      <c r="AI256" s="28">
        <f t="shared" si="27"/>
        <v>0.98683515745007677</v>
      </c>
    </row>
    <row r="257" spans="1:35" x14ac:dyDescent="0.25">
      <c r="A257" s="86" t="s">
        <v>8</v>
      </c>
      <c r="B257" s="86">
        <v>1</v>
      </c>
      <c r="C257" s="86">
        <v>247</v>
      </c>
      <c r="D257" s="28">
        <f>LinhrsIn!D257/SurveyHrsIn!D257</f>
        <v>0.99637096774193545</v>
      </c>
      <c r="E257" s="28">
        <f>LinhrsIn!E257/SurveyHrsIn!E257</f>
        <v>0.99986559139784947</v>
      </c>
      <c r="F257" s="28">
        <f>LinhrsIn!F257/SurveyHrsIn!F257</f>
        <v>0.99942528735632186</v>
      </c>
      <c r="G257" s="28">
        <f>LinhrsIn!G257/SurveyHrsIn!G257</f>
        <v>0.94731182795698921</v>
      </c>
      <c r="H257" s="28">
        <f>LinhrsIn!H257/SurveyHrsIn!H257</f>
        <v>0.98458333333333325</v>
      </c>
      <c r="I257" s="28">
        <f>LinhrsIn!I257/SurveyHrsIn!I257</f>
        <v>0.97795698924731189</v>
      </c>
      <c r="J257" s="28">
        <f>LinhrsIn!J257/SurveyHrsIn!J257</f>
        <v>0.99472222222222229</v>
      </c>
      <c r="K257" s="28">
        <f>LinhrsIn!K257/SurveyHrsIn!K257</f>
        <v>0.99932795698924726</v>
      </c>
      <c r="L257" s="28">
        <f>LinhrsIn!L257/SurveyHrsIn!L257</f>
        <v>0.98991935483870963</v>
      </c>
      <c r="M257" s="28">
        <f>LinhrsIn!M257/SurveyHrsIn!M257</f>
        <v>0.98291666666666677</v>
      </c>
      <c r="N257" s="28">
        <f>LinhrsIn!N257/SurveyHrsIn!N257</f>
        <v>0.99045698924731185</v>
      </c>
      <c r="O257" s="28">
        <f>LinhrsIn!O257/SurveyHrsIn!O257</f>
        <v>0.99791666666666667</v>
      </c>
      <c r="P257" s="28">
        <f>LinhrsIn!P257/SurveyHrsIn!P257</f>
        <v>0.99932795698924726</v>
      </c>
      <c r="Q257" s="28">
        <f>LinhrsIn!Q257/SurveyHrsIn!Q257</f>
        <v>0.99381720430107523</v>
      </c>
      <c r="R257" s="28">
        <f>LinhrsIn!R257/SurveyHrsIn!R257</f>
        <v>0.99925595238095233</v>
      </c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>
        <f t="shared" si="21"/>
        <v>0.98864423690932313</v>
      </c>
      <c r="AD257" s="28">
        <f t="shared" si="22"/>
        <v>0.99653657834101383</v>
      </c>
      <c r="AE257" s="28">
        <f t="shared" si="23"/>
        <v>0.98220090223705359</v>
      </c>
      <c r="AF257" s="28">
        <f t="shared" si="24"/>
        <v>0.98575418160095574</v>
      </c>
      <c r="AG257" s="28">
        <f t="shared" si="25"/>
        <v>0.99072132616487452</v>
      </c>
      <c r="AH257" s="28">
        <f t="shared" si="26"/>
        <v>0.99590053763440844</v>
      </c>
      <c r="AI257" s="28">
        <f t="shared" si="27"/>
        <v>0.99653657834101383</v>
      </c>
    </row>
    <row r="258" spans="1:35" x14ac:dyDescent="0.25">
      <c r="A258" s="86" t="s">
        <v>8</v>
      </c>
      <c r="B258" s="86">
        <v>1</v>
      </c>
      <c r="C258" s="86">
        <v>248</v>
      </c>
      <c r="D258" s="28">
        <f>LinhrsIn!D258/SurveyHrsIn!D258</f>
        <v>0.99637096774193545</v>
      </c>
      <c r="E258" s="28">
        <f>LinhrsIn!E258/SurveyHrsIn!E258</f>
        <v>1</v>
      </c>
      <c r="F258" s="28">
        <f>LinhrsIn!F258/SurveyHrsIn!F258</f>
        <v>0.99985632183908046</v>
      </c>
      <c r="G258" s="28">
        <f>LinhrsIn!G258/SurveyHrsIn!G258</f>
        <v>0.91760752688172054</v>
      </c>
      <c r="H258" s="28">
        <f>LinhrsIn!H258/SurveyHrsIn!H258</f>
        <v>0.98611111111111116</v>
      </c>
      <c r="I258" s="28">
        <f>LinhrsIn!I258/SurveyHrsIn!I258</f>
        <v>0.99959677419354842</v>
      </c>
      <c r="J258" s="28">
        <f>LinhrsIn!J258/SurveyHrsIn!J258</f>
        <v>0.99861111111111112</v>
      </c>
      <c r="K258" s="28">
        <f>LinhrsIn!K258/SurveyHrsIn!K258</f>
        <v>0.99919354838709673</v>
      </c>
      <c r="L258" s="28">
        <f>LinhrsIn!L258/SurveyHrsIn!L258</f>
        <v>0.9955645161290323</v>
      </c>
      <c r="M258" s="28">
        <f>LinhrsIn!M258/SurveyHrsIn!M258</f>
        <v>0.99583333333333335</v>
      </c>
      <c r="N258" s="28">
        <f>LinhrsIn!N258/SurveyHrsIn!N258</f>
        <v>0.9936827956989247</v>
      </c>
      <c r="O258" s="28">
        <f>LinhrsIn!O258/SurveyHrsIn!O258</f>
        <v>0.99791666666666667</v>
      </c>
      <c r="P258" s="28">
        <f>LinhrsIn!P258/SurveyHrsIn!P258</f>
        <v>0.9990591397849462</v>
      </c>
      <c r="Q258" s="28">
        <f>LinhrsIn!Q258/SurveyHrsIn!Q258</f>
        <v>0.99973118279569884</v>
      </c>
      <c r="R258" s="28">
        <f>LinhrsIn!R258/SurveyHrsIn!R258</f>
        <v>0.99821428571428561</v>
      </c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>
        <f t="shared" si="21"/>
        <v>0.9902527370947144</v>
      </c>
      <c r="AD258" s="28">
        <f t="shared" si="22"/>
        <v>0.99897273425499222</v>
      </c>
      <c r="AE258" s="28">
        <f t="shared" si="23"/>
        <v>0.9724879495736003</v>
      </c>
      <c r="AF258" s="28">
        <f t="shared" si="24"/>
        <v>0.99477299880525683</v>
      </c>
      <c r="AG258" s="28">
        <f t="shared" si="25"/>
        <v>0.99686379928315405</v>
      </c>
      <c r="AH258" s="28">
        <f t="shared" si="26"/>
        <v>0.99688620071684586</v>
      </c>
      <c r="AI258" s="28">
        <f t="shared" si="27"/>
        <v>0.99897273425499222</v>
      </c>
    </row>
    <row r="259" spans="1:35" x14ac:dyDescent="0.25">
      <c r="A259" s="86" t="s">
        <v>8</v>
      </c>
      <c r="B259" s="86">
        <v>1</v>
      </c>
      <c r="C259" s="86">
        <v>249</v>
      </c>
      <c r="D259" s="28">
        <f>LinhrsIn!D259/SurveyHrsIn!D259</f>
        <v>0.99637096774193545</v>
      </c>
      <c r="E259" s="28">
        <f>LinhrsIn!E259/SurveyHrsIn!E259</f>
        <v>0.99677419354838714</v>
      </c>
      <c r="F259" s="28">
        <f>LinhrsIn!F259/SurveyHrsIn!F259</f>
        <v>0.99985632183908046</v>
      </c>
      <c r="G259" s="28">
        <f>LinhrsIn!G259/SurveyHrsIn!G259</f>
        <v>0.9536290322580645</v>
      </c>
      <c r="H259" s="28">
        <f>LinhrsIn!H259/SurveyHrsIn!H259</f>
        <v>0.55972222222222223</v>
      </c>
      <c r="I259" s="28">
        <f>LinhrsIn!I259/SurveyHrsIn!I259</f>
        <v>0.99973118279569884</v>
      </c>
      <c r="J259" s="28">
        <f>LinhrsIn!J259/SurveyHrsIn!J259</f>
        <v>1</v>
      </c>
      <c r="K259" s="28">
        <f>LinhrsIn!K259/SurveyHrsIn!K259</f>
        <v>0.99932795698924726</v>
      </c>
      <c r="L259" s="28">
        <f>LinhrsIn!L259/SurveyHrsIn!L259</f>
        <v>0.99529569892473113</v>
      </c>
      <c r="M259" s="28">
        <f>LinhrsIn!M259/SurveyHrsIn!M259</f>
        <v>0.99791666666666667</v>
      </c>
      <c r="N259" s="28">
        <f>LinhrsIn!N259/SurveyHrsIn!N259</f>
        <v>0.99596774193548387</v>
      </c>
      <c r="O259" s="28">
        <f>LinhrsIn!O259/SurveyHrsIn!O259</f>
        <v>0.99805555555555558</v>
      </c>
      <c r="P259" s="28">
        <f>LinhrsIn!P259/SurveyHrsIn!P259</f>
        <v>0.99811827956989252</v>
      </c>
      <c r="Q259" s="28">
        <f>LinhrsIn!Q259/SurveyHrsIn!Q259</f>
        <v>0.99959677419354842</v>
      </c>
      <c r="R259" s="28">
        <f>LinhrsIn!R259/SurveyHrsIn!R259</f>
        <v>0.99821428571428561</v>
      </c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>
        <f t="shared" si="21"/>
        <v>0.95786623769208579</v>
      </c>
      <c r="AD259" s="28">
        <f t="shared" si="22"/>
        <v>0.99890552995391702</v>
      </c>
      <c r="AE259" s="28">
        <f t="shared" si="23"/>
        <v>0.98341984921517733</v>
      </c>
      <c r="AF259" s="28">
        <f t="shared" si="24"/>
        <v>0.85315113500597362</v>
      </c>
      <c r="AG259" s="28">
        <f t="shared" si="25"/>
        <v>0.99751344086021509</v>
      </c>
      <c r="AH259" s="28">
        <f t="shared" si="26"/>
        <v>0.99738052568697733</v>
      </c>
      <c r="AI259" s="28">
        <f t="shared" si="27"/>
        <v>0.99890552995391702</v>
      </c>
    </row>
    <row r="260" spans="1:35" x14ac:dyDescent="0.25">
      <c r="A260" s="86" t="s">
        <v>8</v>
      </c>
      <c r="B260" s="86">
        <v>1</v>
      </c>
      <c r="C260" s="86">
        <v>250</v>
      </c>
      <c r="D260" s="28">
        <f>LinhrsIn!D260/SurveyHrsIn!D260</f>
        <v>0.9946236559139785</v>
      </c>
      <c r="E260" s="28">
        <f>LinhrsIn!E260/SurveyHrsIn!E260</f>
        <v>0.99663978494623651</v>
      </c>
      <c r="F260" s="28">
        <f>LinhrsIn!F260/SurveyHrsIn!F260</f>
        <v>0.9979885057471265</v>
      </c>
      <c r="G260" s="28">
        <f>LinhrsIn!G260/SurveyHrsIn!G260</f>
        <v>0.95537634408602146</v>
      </c>
      <c r="H260" s="28">
        <f>LinhrsIn!H260/SurveyHrsIn!H260</f>
        <v>0.98611111111111116</v>
      </c>
      <c r="I260" s="28">
        <f>LinhrsIn!I260/SurveyHrsIn!I260</f>
        <v>0.99932795698924726</v>
      </c>
      <c r="J260" s="28">
        <f>LinhrsIn!J260/SurveyHrsIn!J260</f>
        <v>0.99916666666666665</v>
      </c>
      <c r="K260" s="28">
        <f>LinhrsIn!K260/SurveyHrsIn!K260</f>
        <v>0.99932795698924726</v>
      </c>
      <c r="L260" s="28">
        <f>LinhrsIn!L260/SurveyHrsIn!L260</f>
        <v>0.9931451612903226</v>
      </c>
      <c r="M260" s="28">
        <f>LinhrsIn!M260/SurveyHrsIn!M260</f>
        <v>0.99458333333333337</v>
      </c>
      <c r="N260" s="28">
        <f>LinhrsIn!N260/SurveyHrsIn!N260</f>
        <v>0.99583333333333335</v>
      </c>
      <c r="O260" s="28">
        <f>LinhrsIn!O260/SurveyHrsIn!O260</f>
        <v>0.94680555555555557</v>
      </c>
      <c r="P260" s="28">
        <f>LinhrsIn!P260/SurveyHrsIn!P260</f>
        <v>0.99986559139784947</v>
      </c>
      <c r="Q260" s="28">
        <f>LinhrsIn!Q260/SurveyHrsIn!Q260</f>
        <v>0.99959677419354842</v>
      </c>
      <c r="R260" s="28">
        <f>LinhrsIn!R260/SurveyHrsIn!R260</f>
        <v>0.99642857142857144</v>
      </c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>
        <f t="shared" si="21"/>
        <v>0.98868094178717092</v>
      </c>
      <c r="AD260" s="28">
        <f t="shared" si="22"/>
        <v>0.99801267281105988</v>
      </c>
      <c r="AE260" s="28">
        <f t="shared" si="23"/>
        <v>0.98333487825979482</v>
      </c>
      <c r="AF260" s="28">
        <f t="shared" si="24"/>
        <v>0.9948685782556751</v>
      </c>
      <c r="AG260" s="28">
        <f t="shared" si="25"/>
        <v>0.99568548387096778</v>
      </c>
      <c r="AH260" s="28">
        <f t="shared" si="26"/>
        <v>0.98083482676224609</v>
      </c>
      <c r="AI260" s="28">
        <f t="shared" si="27"/>
        <v>0.99801267281105988</v>
      </c>
    </row>
    <row r="261" spans="1:35" x14ac:dyDescent="0.25">
      <c r="A261" s="86" t="s">
        <v>8</v>
      </c>
      <c r="B261" s="86">
        <v>1</v>
      </c>
      <c r="C261" s="86">
        <v>251</v>
      </c>
      <c r="D261" s="28">
        <f>LinhrsIn!D261/SurveyHrsIn!D261</f>
        <v>0.9961021505376344</v>
      </c>
      <c r="E261" s="28">
        <f>LinhrsIn!E261/SurveyHrsIn!E261</f>
        <v>0.9985215053763441</v>
      </c>
      <c r="F261" s="28">
        <f>LinhrsIn!F261/SurveyHrsIn!F261</f>
        <v>0.99985632183908046</v>
      </c>
      <c r="G261" s="28">
        <f>LinhrsIn!G261/SurveyHrsIn!G261</f>
        <v>0.91317204301075261</v>
      </c>
      <c r="H261" s="28">
        <f>LinhrsIn!H261/SurveyHrsIn!H261</f>
        <v>0.98472222222222228</v>
      </c>
      <c r="I261" s="28">
        <f>LinhrsIn!I261/SurveyHrsIn!I261</f>
        <v>0.99986559139784947</v>
      </c>
      <c r="J261" s="28">
        <f>LinhrsIn!J261/SurveyHrsIn!J261</f>
        <v>0.99986111111111109</v>
      </c>
      <c r="K261" s="28">
        <f>LinhrsIn!K261/SurveyHrsIn!K261</f>
        <v>0.99919354838709673</v>
      </c>
      <c r="L261" s="28">
        <f>LinhrsIn!L261/SurveyHrsIn!L261</f>
        <v>0.99543010752688177</v>
      </c>
      <c r="M261" s="28">
        <f>LinhrsIn!M261/SurveyHrsIn!M261</f>
        <v>0.99708333333333332</v>
      </c>
      <c r="N261" s="28">
        <f>LinhrsIn!N261/SurveyHrsIn!N261</f>
        <v>0.99583333333333335</v>
      </c>
      <c r="O261" s="28">
        <f>LinhrsIn!O261/SurveyHrsIn!O261</f>
        <v>0.99680555555555561</v>
      </c>
      <c r="P261" s="28">
        <f>LinhrsIn!P261/SurveyHrsIn!P261</f>
        <v>0.99986559139784947</v>
      </c>
      <c r="Q261" s="28">
        <f>LinhrsIn!Q261/SurveyHrsIn!Q261</f>
        <v>0.98010752688172054</v>
      </c>
      <c r="R261" s="28">
        <f>LinhrsIn!R261/SurveyHrsIn!R261</f>
        <v>0.99583333333333335</v>
      </c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>
        <f t="shared" si="21"/>
        <v>0.99001752204095095</v>
      </c>
      <c r="AD261" s="28">
        <f t="shared" si="22"/>
        <v>0.98797043010752694</v>
      </c>
      <c r="AE261" s="28">
        <f t="shared" si="23"/>
        <v>0.9705166234087258</v>
      </c>
      <c r="AF261" s="28">
        <f t="shared" si="24"/>
        <v>0.99481630824372758</v>
      </c>
      <c r="AG261" s="28">
        <f t="shared" si="25"/>
        <v>0.99723566308243727</v>
      </c>
      <c r="AH261" s="28">
        <f t="shared" si="26"/>
        <v>0.99750149342891292</v>
      </c>
      <c r="AI261" s="28">
        <f t="shared" si="27"/>
        <v>0.98797043010752694</v>
      </c>
    </row>
    <row r="262" spans="1:35" x14ac:dyDescent="0.25">
      <c r="A262" s="86" t="s">
        <v>8</v>
      </c>
      <c r="B262" s="86">
        <v>1</v>
      </c>
      <c r="C262" s="86">
        <v>252</v>
      </c>
      <c r="D262" s="28">
        <f>LinhrsIn!D262/SurveyHrsIn!D262</f>
        <v>0.99596774193548387</v>
      </c>
      <c r="E262" s="28">
        <f>LinhrsIn!E262/SurveyHrsIn!E262</f>
        <v>0.99879032258064515</v>
      </c>
      <c r="F262" s="28">
        <f>LinhrsIn!F262/SurveyHrsIn!F262</f>
        <v>1</v>
      </c>
      <c r="G262" s="28">
        <f>LinhrsIn!G262/SurveyHrsIn!G262</f>
        <v>0.9306451612903226</v>
      </c>
      <c r="H262" s="28">
        <f>LinhrsIn!H262/SurveyHrsIn!H262</f>
        <v>0.98611111111111116</v>
      </c>
      <c r="I262" s="28">
        <f>LinhrsIn!I262/SurveyHrsIn!I262</f>
        <v>0.99973118279569884</v>
      </c>
      <c r="J262" s="28">
        <f>LinhrsIn!J262/SurveyHrsIn!J262</f>
        <v>0.99972222222222218</v>
      </c>
      <c r="K262" s="28">
        <f>LinhrsIn!K262/SurveyHrsIn!K262</f>
        <v>0.99892473118279579</v>
      </c>
      <c r="L262" s="28">
        <f>LinhrsIn!L262/SurveyHrsIn!L262</f>
        <v>0.99543010752688177</v>
      </c>
      <c r="M262" s="28">
        <f>LinhrsIn!M262/SurveyHrsIn!M262</f>
        <v>0.99791666666666667</v>
      </c>
      <c r="N262" s="28">
        <f>LinhrsIn!N262/SurveyHrsIn!N262</f>
        <v>0.99583333333333335</v>
      </c>
      <c r="O262" s="28">
        <f>LinhrsIn!O262/SurveyHrsIn!O262</f>
        <v>0.99791666666666667</v>
      </c>
      <c r="P262" s="28">
        <f>LinhrsIn!P262/SurveyHrsIn!P262</f>
        <v>1</v>
      </c>
      <c r="Q262" s="28">
        <f>LinhrsIn!Q262/SurveyHrsIn!Q262</f>
        <v>0.99798387096774188</v>
      </c>
      <c r="R262" s="28">
        <f>LinhrsIn!R262/SurveyHrsIn!R262</f>
        <v>0.99925595238095233</v>
      </c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>
        <f t="shared" si="21"/>
        <v>0.99175179211469533</v>
      </c>
      <c r="AD262" s="28">
        <f t="shared" si="22"/>
        <v>0.99861991167434705</v>
      </c>
      <c r="AE262" s="28">
        <f t="shared" si="23"/>
        <v>0.97647849462365599</v>
      </c>
      <c r="AF262" s="28">
        <f t="shared" si="24"/>
        <v>0.99518817204301069</v>
      </c>
      <c r="AG262" s="28">
        <f t="shared" si="25"/>
        <v>0.99742383512544819</v>
      </c>
      <c r="AH262" s="28">
        <f t="shared" si="26"/>
        <v>0.99791666666666667</v>
      </c>
      <c r="AI262" s="28">
        <f t="shared" si="27"/>
        <v>0.99861991167434705</v>
      </c>
    </row>
    <row r="263" spans="1:35" x14ac:dyDescent="0.25">
      <c r="A263" s="86" t="s">
        <v>8</v>
      </c>
      <c r="B263" s="86">
        <v>1</v>
      </c>
      <c r="C263" s="86">
        <v>253</v>
      </c>
      <c r="D263" s="28">
        <f>LinhrsIn!D263/SurveyHrsIn!D263</f>
        <v>0.99583333333333335</v>
      </c>
      <c r="E263" s="28">
        <f>LinhrsIn!E263/SurveyHrsIn!E263</f>
        <v>0.99758064516129041</v>
      </c>
      <c r="F263" s="28">
        <f>LinhrsIn!F263/SurveyHrsIn!F263</f>
        <v>1</v>
      </c>
      <c r="G263" s="28">
        <f>LinhrsIn!G263/SurveyHrsIn!G263</f>
        <v>0.95470430107526871</v>
      </c>
      <c r="H263" s="28">
        <f>LinhrsIn!H263/SurveyHrsIn!H263</f>
        <v>0.98611111111111116</v>
      </c>
      <c r="I263" s="28">
        <f>LinhrsIn!I263/SurveyHrsIn!I263</f>
        <v>0.99153225806451617</v>
      </c>
      <c r="J263" s="28">
        <f>LinhrsIn!J263/SurveyHrsIn!J263</f>
        <v>1</v>
      </c>
      <c r="K263" s="28">
        <f>LinhrsIn!K263/SurveyHrsIn!K263</f>
        <v>0.99919354838709673</v>
      </c>
      <c r="L263" s="28">
        <f>LinhrsIn!L263/SurveyHrsIn!L263</f>
        <v>0.99529569892473113</v>
      </c>
      <c r="M263" s="28">
        <f>LinhrsIn!M263/SurveyHrsIn!M263</f>
        <v>0.99750000000000005</v>
      </c>
      <c r="N263" s="28">
        <f>LinhrsIn!N263/SurveyHrsIn!N263</f>
        <v>0.99569892473118271</v>
      </c>
      <c r="O263" s="28">
        <f>LinhrsIn!O263/SurveyHrsIn!O263</f>
        <v>0.99805555555555558</v>
      </c>
      <c r="P263" s="28">
        <f>LinhrsIn!P263/SurveyHrsIn!P263</f>
        <v>0.99986559139784947</v>
      </c>
      <c r="Q263" s="28">
        <f>LinhrsIn!Q263/SurveyHrsIn!Q263</f>
        <v>0.99959677419354842</v>
      </c>
      <c r="R263" s="28">
        <f>LinhrsIn!R263/SurveyHrsIn!R263</f>
        <v>0.99196428571428574</v>
      </c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>
        <f t="shared" si="21"/>
        <v>0.99296146953405018</v>
      </c>
      <c r="AD263" s="28">
        <f t="shared" si="22"/>
        <v>0.99578052995391708</v>
      </c>
      <c r="AE263" s="28">
        <f t="shared" si="23"/>
        <v>0.98409498207885304</v>
      </c>
      <c r="AF263" s="28">
        <f t="shared" si="24"/>
        <v>0.99254778972520918</v>
      </c>
      <c r="AG263" s="28">
        <f t="shared" si="25"/>
        <v>0.99732974910394268</v>
      </c>
      <c r="AH263" s="28">
        <f t="shared" si="26"/>
        <v>0.99787335722819603</v>
      </c>
      <c r="AI263" s="28">
        <f t="shared" si="27"/>
        <v>0.99578052995391708</v>
      </c>
    </row>
    <row r="264" spans="1:35" x14ac:dyDescent="0.25">
      <c r="A264" s="86" t="s">
        <v>8</v>
      </c>
      <c r="B264" s="86">
        <v>1</v>
      </c>
      <c r="C264" s="86">
        <v>254</v>
      </c>
      <c r="D264" s="28">
        <f>LinhrsIn!D264/SurveyHrsIn!D264</f>
        <v>0.9653225806451613</v>
      </c>
      <c r="E264" s="28">
        <f>LinhrsIn!E264/SurveyHrsIn!E264</f>
        <v>0.980510752688172</v>
      </c>
      <c r="F264" s="28">
        <f>LinhrsIn!F264/SurveyHrsIn!F264</f>
        <v>1</v>
      </c>
      <c r="G264" s="28">
        <f>LinhrsIn!G264/SurveyHrsIn!G264</f>
        <v>0.95551075268817198</v>
      </c>
      <c r="H264" s="28">
        <f>LinhrsIn!H264/SurveyHrsIn!H264</f>
        <v>0.97361111111111109</v>
      </c>
      <c r="I264" s="28">
        <f>LinhrsIn!I264/SurveyHrsIn!I264</f>
        <v>0.99973118279569884</v>
      </c>
      <c r="J264" s="28">
        <f>LinhrsIn!J264/SurveyHrsIn!J264</f>
        <v>1</v>
      </c>
      <c r="K264" s="28">
        <f>LinhrsIn!K264/SurveyHrsIn!K264</f>
        <v>0.99932795698924726</v>
      </c>
      <c r="L264" s="28">
        <f>LinhrsIn!L264/SurveyHrsIn!L264</f>
        <v>0.99516129032258061</v>
      </c>
      <c r="M264" s="28">
        <f>LinhrsIn!M264/SurveyHrsIn!M264</f>
        <v>0.99458333333333337</v>
      </c>
      <c r="N264" s="28">
        <f>LinhrsIn!N264/SurveyHrsIn!N264</f>
        <v>0.99583333333333335</v>
      </c>
      <c r="O264" s="28">
        <f>LinhrsIn!O264/SurveyHrsIn!O264</f>
        <v>0.99805555555555558</v>
      </c>
      <c r="P264" s="28">
        <f>LinhrsIn!P264/SurveyHrsIn!P264</f>
        <v>1</v>
      </c>
      <c r="Q264" s="28">
        <f>LinhrsIn!Q264/SurveyHrsIn!Q264</f>
        <v>0.99932795698924726</v>
      </c>
      <c r="R264" s="28">
        <f>LinhrsIn!R264/SurveyHrsIn!R264</f>
        <v>0.99821428571428561</v>
      </c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>
        <f t="shared" si="21"/>
        <v>0.99102710573476704</v>
      </c>
      <c r="AD264" s="28">
        <f t="shared" si="22"/>
        <v>0.99877112135176649</v>
      </c>
      <c r="AE264" s="28">
        <f t="shared" si="23"/>
        <v>0.97867383512544803</v>
      </c>
      <c r="AF264" s="28">
        <f t="shared" si="24"/>
        <v>0.99111409796893657</v>
      </c>
      <c r="AG264" s="28">
        <f t="shared" si="25"/>
        <v>0.99635752688172052</v>
      </c>
      <c r="AH264" s="28">
        <f t="shared" si="26"/>
        <v>0.99796296296296294</v>
      </c>
      <c r="AI264" s="28">
        <f t="shared" si="27"/>
        <v>0.99877112135176649</v>
      </c>
    </row>
    <row r="265" spans="1:35" x14ac:dyDescent="0.25">
      <c r="A265" s="86" t="s">
        <v>8</v>
      </c>
      <c r="B265" s="86">
        <v>1</v>
      </c>
      <c r="C265" s="86">
        <v>255</v>
      </c>
      <c r="D265" s="28">
        <f>LinhrsIn!D265/SurveyHrsIn!D265</f>
        <v>0.9961021505376344</v>
      </c>
      <c r="E265" s="28">
        <f>LinhrsIn!E265/SurveyHrsIn!E265</f>
        <v>0.99811827956989252</v>
      </c>
      <c r="F265" s="28">
        <f>LinhrsIn!F265/SurveyHrsIn!F265</f>
        <v>1</v>
      </c>
      <c r="G265" s="28">
        <f>LinhrsIn!G265/SurveyHrsIn!G265</f>
        <v>0.96008064516129021</v>
      </c>
      <c r="H265" s="28">
        <f>LinhrsIn!H265/SurveyHrsIn!H265</f>
        <v>0.98611111111111116</v>
      </c>
      <c r="I265" s="28">
        <f>LinhrsIn!I265/SurveyHrsIn!I265</f>
        <v>0.99973118279569884</v>
      </c>
      <c r="J265" s="28">
        <f>LinhrsIn!J265/SurveyHrsIn!J265</f>
        <v>0.99930555555555556</v>
      </c>
      <c r="K265" s="28">
        <f>LinhrsIn!K265/SurveyHrsIn!K265</f>
        <v>0.99879032258064515</v>
      </c>
      <c r="L265" s="28">
        <f>LinhrsIn!L265/SurveyHrsIn!L265</f>
        <v>0.99502688172043008</v>
      </c>
      <c r="M265" s="28">
        <f>LinhrsIn!M265/SurveyHrsIn!M265</f>
        <v>0.99652777777777779</v>
      </c>
      <c r="N265" s="28">
        <f>LinhrsIn!N265/SurveyHrsIn!N265</f>
        <v>0.99502688172043008</v>
      </c>
      <c r="O265" s="28">
        <f>LinhrsIn!O265/SurveyHrsIn!O265</f>
        <v>0.99805555555555558</v>
      </c>
      <c r="P265" s="28">
        <f>LinhrsIn!P265/SurveyHrsIn!P265</f>
        <v>0.99112903225806448</v>
      </c>
      <c r="Q265" s="28">
        <f>LinhrsIn!Q265/SurveyHrsIn!Q265</f>
        <v>0.97325268817204302</v>
      </c>
      <c r="R265" s="28">
        <f>LinhrsIn!R265/SurveyHrsIn!R265</f>
        <v>0.95639880952380962</v>
      </c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>
        <f t="shared" si="21"/>
        <v>0.99315860215053764</v>
      </c>
      <c r="AD265" s="28">
        <f t="shared" si="22"/>
        <v>0.96482574884792638</v>
      </c>
      <c r="AE265" s="28">
        <f t="shared" si="23"/>
        <v>0.98606630824372754</v>
      </c>
      <c r="AF265" s="28">
        <f t="shared" si="24"/>
        <v>0.99504928315412178</v>
      </c>
      <c r="AG265" s="28">
        <f t="shared" si="25"/>
        <v>0.99678166069295093</v>
      </c>
      <c r="AH265" s="28">
        <f t="shared" si="26"/>
        <v>0.99473715651134997</v>
      </c>
      <c r="AI265" s="28">
        <f t="shared" si="27"/>
        <v>0.96482574884792638</v>
      </c>
    </row>
    <row r="266" spans="1:35" x14ac:dyDescent="0.25">
      <c r="A266" s="86" t="s">
        <v>8</v>
      </c>
      <c r="B266" s="86">
        <v>1</v>
      </c>
      <c r="C266" s="86">
        <v>256</v>
      </c>
      <c r="D266" s="28">
        <f>LinhrsIn!D266/SurveyHrsIn!D266</f>
        <v>0.99583333333333335</v>
      </c>
      <c r="E266" s="28">
        <f>LinhrsIn!E266/SurveyHrsIn!E266</f>
        <v>1</v>
      </c>
      <c r="F266" s="28">
        <f>LinhrsIn!F266/SurveyHrsIn!F266</f>
        <v>0.99856321839080464</v>
      </c>
      <c r="G266" s="28">
        <f>LinhrsIn!G266/SurveyHrsIn!G266</f>
        <v>0.95564516129032262</v>
      </c>
      <c r="H266" s="28">
        <f>LinhrsIn!H266/SurveyHrsIn!H266</f>
        <v>0.95694444444444449</v>
      </c>
      <c r="I266" s="28">
        <f>LinhrsIn!I266/SurveyHrsIn!I266</f>
        <v>0.99973118279569884</v>
      </c>
      <c r="J266" s="28">
        <f>LinhrsIn!J266/SurveyHrsIn!J266</f>
        <v>0.99986111111111109</v>
      </c>
      <c r="K266" s="28">
        <f>LinhrsIn!K266/SurveyHrsIn!K266</f>
        <v>0.99879032258064515</v>
      </c>
      <c r="L266" s="28">
        <f>LinhrsIn!L266/SurveyHrsIn!L266</f>
        <v>0.99516129032258061</v>
      </c>
      <c r="M266" s="28">
        <f>LinhrsIn!M266/SurveyHrsIn!M266</f>
        <v>0.99791666666666667</v>
      </c>
      <c r="N266" s="28">
        <f>LinhrsIn!N266/SurveyHrsIn!N266</f>
        <v>0.99784946236559136</v>
      </c>
      <c r="O266" s="28">
        <f>LinhrsIn!O266/SurveyHrsIn!O266</f>
        <v>0.99138888888888888</v>
      </c>
      <c r="P266" s="28">
        <f>LinhrsIn!P266/SurveyHrsIn!P266</f>
        <v>0.99973118279569884</v>
      </c>
      <c r="Q266" s="28">
        <f>LinhrsIn!Q266/SurveyHrsIn!Q266</f>
        <v>0.99946236559139789</v>
      </c>
      <c r="R266" s="28">
        <f>LinhrsIn!R266/SurveyHrsIn!R266</f>
        <v>0.99747023809523805</v>
      </c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>
        <f t="shared" si="21"/>
        <v>0.99096524430437116</v>
      </c>
      <c r="AD266" s="28">
        <f t="shared" si="22"/>
        <v>0.99846630184331797</v>
      </c>
      <c r="AE266" s="28">
        <f t="shared" si="23"/>
        <v>0.98473612656037579</v>
      </c>
      <c r="AF266" s="28">
        <f t="shared" si="24"/>
        <v>0.98551224611708488</v>
      </c>
      <c r="AG266" s="28">
        <f t="shared" si="25"/>
        <v>0.99728942652329744</v>
      </c>
      <c r="AH266" s="28">
        <f t="shared" si="26"/>
        <v>0.99632317801672643</v>
      </c>
      <c r="AI266" s="28">
        <f t="shared" si="27"/>
        <v>0.99846630184331797</v>
      </c>
    </row>
    <row r="267" spans="1:35" x14ac:dyDescent="0.25">
      <c r="A267" s="86" t="s">
        <v>8</v>
      </c>
      <c r="B267" s="86">
        <v>1</v>
      </c>
      <c r="C267" s="86">
        <v>257</v>
      </c>
      <c r="D267" s="28">
        <f>LinhrsIn!D267/SurveyHrsIn!D267</f>
        <v>0.99583333333333335</v>
      </c>
      <c r="E267" s="28">
        <f>LinhrsIn!E267/SurveyHrsIn!E267</f>
        <v>0.99986559139784947</v>
      </c>
      <c r="F267" s="28">
        <f>LinhrsIn!F267/SurveyHrsIn!F267</f>
        <v>0.99885057471264371</v>
      </c>
      <c r="G267" s="28">
        <f>LinhrsIn!G267/SurveyHrsIn!G267</f>
        <v>0.95524193548387104</v>
      </c>
      <c r="H267" s="28">
        <f>LinhrsIn!H267/SurveyHrsIn!H267</f>
        <v>0.94305555555555554</v>
      </c>
      <c r="I267" s="28">
        <f>LinhrsIn!I267/SurveyHrsIn!I267</f>
        <v>0.99973118279569884</v>
      </c>
      <c r="J267" s="28">
        <f>LinhrsIn!J267/SurveyHrsIn!J267</f>
        <v>1</v>
      </c>
      <c r="K267" s="28">
        <f>LinhrsIn!K267/SurveyHrsIn!K267</f>
        <v>0.99879032258064515</v>
      </c>
      <c r="L267" s="28">
        <f>LinhrsIn!L267/SurveyHrsIn!L267</f>
        <v>0.9955645161290323</v>
      </c>
      <c r="M267" s="28">
        <f>LinhrsIn!M267/SurveyHrsIn!M267</f>
        <v>0.99791666666666667</v>
      </c>
      <c r="N267" s="28">
        <f>LinhrsIn!N267/SurveyHrsIn!N267</f>
        <v>0.99811827956989252</v>
      </c>
      <c r="O267" s="28">
        <f>LinhrsIn!O267/SurveyHrsIn!O267</f>
        <v>0.99791666666666667</v>
      </c>
      <c r="P267" s="28">
        <f>LinhrsIn!P267/SurveyHrsIn!P267</f>
        <v>0.99973118279569884</v>
      </c>
      <c r="Q267" s="28">
        <f>LinhrsIn!Q267/SurveyHrsIn!Q267</f>
        <v>0.99946236559139789</v>
      </c>
      <c r="R267" s="28">
        <f>LinhrsIn!R267/SurveyHrsIn!R267</f>
        <v>0.99806547619047625</v>
      </c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>
        <f t="shared" si="21"/>
        <v>0.9903985395295184</v>
      </c>
      <c r="AD267" s="28">
        <f t="shared" si="22"/>
        <v>0.99876392089093713</v>
      </c>
      <c r="AE267" s="28">
        <f t="shared" si="23"/>
        <v>0.98465270053145471</v>
      </c>
      <c r="AF267" s="28">
        <f t="shared" si="24"/>
        <v>0.98092891278375138</v>
      </c>
      <c r="AG267" s="28">
        <f t="shared" si="25"/>
        <v>0.99742383512544797</v>
      </c>
      <c r="AH267" s="28">
        <f t="shared" si="26"/>
        <v>0.99858870967741931</v>
      </c>
      <c r="AI267" s="28">
        <f t="shared" si="27"/>
        <v>0.99876392089093713</v>
      </c>
    </row>
    <row r="268" spans="1:35" x14ac:dyDescent="0.25">
      <c r="A268" s="86" t="s">
        <v>8</v>
      </c>
      <c r="B268" s="86">
        <v>1</v>
      </c>
      <c r="C268" s="86">
        <v>258</v>
      </c>
      <c r="D268" s="28">
        <f>LinhrsIn!D268/SurveyHrsIn!D268</f>
        <v>0.99596774193548387</v>
      </c>
      <c r="E268" s="28">
        <f>LinhrsIn!E268/SurveyHrsIn!E268</f>
        <v>0.99919354838709673</v>
      </c>
      <c r="F268" s="28">
        <f>LinhrsIn!F268/SurveyHrsIn!F268</f>
        <v>0.99985632183908046</v>
      </c>
      <c r="G268" s="28">
        <f>LinhrsIn!G268/SurveyHrsIn!G268</f>
        <v>0.92701612903225816</v>
      </c>
      <c r="H268" s="28">
        <f>LinhrsIn!H268/SurveyHrsIn!H268</f>
        <v>0.95694444444444449</v>
      </c>
      <c r="I268" s="28">
        <f>LinhrsIn!I268/SurveyHrsIn!I268</f>
        <v>0.99973118279569884</v>
      </c>
      <c r="J268" s="28">
        <f>LinhrsIn!J268/SurveyHrsIn!J268</f>
        <v>0.99986111111111109</v>
      </c>
      <c r="K268" s="28">
        <f>LinhrsIn!K268/SurveyHrsIn!K268</f>
        <v>0.99919354838709673</v>
      </c>
      <c r="L268" s="28">
        <f>LinhrsIn!L268/SurveyHrsIn!L268</f>
        <v>0.99354838709677429</v>
      </c>
      <c r="M268" s="28">
        <f>LinhrsIn!M268/SurveyHrsIn!M268</f>
        <v>0.99791666666666667</v>
      </c>
      <c r="N268" s="28">
        <f>LinhrsIn!N268/SurveyHrsIn!N268</f>
        <v>0.99798387096774188</v>
      </c>
      <c r="O268" s="28">
        <f>LinhrsIn!O268/SurveyHrsIn!O268</f>
        <v>0.99805555555555558</v>
      </c>
      <c r="P268" s="28">
        <f>LinhrsIn!P268/SurveyHrsIn!P268</f>
        <v>0.99946236559139789</v>
      </c>
      <c r="Q268" s="28">
        <f>LinhrsIn!Q268/SurveyHrsIn!Q268</f>
        <v>0.99973118279569884</v>
      </c>
      <c r="R268" s="28">
        <f>LinhrsIn!R268/SurveyHrsIn!R268</f>
        <v>0.99642857142857144</v>
      </c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>
        <f>AVERAGE(E268:P268)</f>
        <v>0.98906359432291024</v>
      </c>
      <c r="AD268" s="28">
        <f>AVERAGE(Q268:AB268)</f>
        <v>0.99807987711213508</v>
      </c>
      <c r="AE268" s="28">
        <f>AVERAGE(E268:G268)</f>
        <v>0.97535533308614519</v>
      </c>
      <c r="AF268" s="28">
        <f>AVERAGE(H268:J268)</f>
        <v>0.98551224611708488</v>
      </c>
      <c r="AG268" s="28">
        <f>AVERAGE(K268:M268)</f>
        <v>0.99688620071684586</v>
      </c>
      <c r="AH268" s="28">
        <f>AVERAGE(N268:P268)</f>
        <v>0.99850059737156516</v>
      </c>
      <c r="AI268" s="28">
        <f>AVERAGE(Q268:S268)</f>
        <v>0.99807987711213508</v>
      </c>
    </row>
    <row r="269" spans="1:35" x14ac:dyDescent="0.25">
      <c r="A269" s="86" t="s">
        <v>8</v>
      </c>
      <c r="B269" s="86">
        <v>1</v>
      </c>
      <c r="C269" s="86">
        <v>259</v>
      </c>
      <c r="D269" s="28">
        <f>LinhrsIn!D269/SurveyHrsIn!D269</f>
        <v>0.99126344086021501</v>
      </c>
      <c r="E269" s="28">
        <f>LinhrsIn!E269/SurveyHrsIn!E269</f>
        <v>1</v>
      </c>
      <c r="F269" s="28">
        <f>LinhrsIn!F269/SurveyHrsIn!F269</f>
        <v>0.99770114942528731</v>
      </c>
      <c r="G269" s="28">
        <f>LinhrsIn!G269/SurveyHrsIn!G269</f>
        <v>0.95470430107526871</v>
      </c>
      <c r="H269" s="28">
        <f>LinhrsIn!H269/SurveyHrsIn!H269</f>
        <v>0.9555555555555556</v>
      </c>
      <c r="I269" s="28">
        <f>LinhrsIn!I269/SurveyHrsIn!I269</f>
        <v>0.99973118279569884</v>
      </c>
      <c r="J269" s="28">
        <f>LinhrsIn!J269/SurveyHrsIn!J269</f>
        <v>0.99986111111111109</v>
      </c>
      <c r="K269" s="28">
        <f>LinhrsIn!K269/SurveyHrsIn!K269</f>
        <v>0.99059139784946237</v>
      </c>
      <c r="L269" s="28">
        <f>LinhrsIn!L269/SurveyHrsIn!L269</f>
        <v>0.99489247311827966</v>
      </c>
      <c r="M269" s="28">
        <f>LinhrsIn!M269/SurveyHrsIn!M269</f>
        <v>0.99791666666666667</v>
      </c>
      <c r="N269" s="28">
        <f>LinhrsIn!N269/SurveyHrsIn!N269</f>
        <v>0.99811827956989252</v>
      </c>
      <c r="O269" s="28">
        <f>LinhrsIn!O269/SurveyHrsIn!O269</f>
        <v>0.99777777777777776</v>
      </c>
      <c r="P269" s="28">
        <f>LinhrsIn!P269/SurveyHrsIn!P269</f>
        <v>0.99986559139784947</v>
      </c>
      <c r="Q269" s="28">
        <f>LinhrsIn!Q269/SurveyHrsIn!Q269</f>
        <v>0.99946236559139789</v>
      </c>
      <c r="R269" s="28">
        <f>LinhrsIn!R269/SurveyHrsIn!R269</f>
        <v>0.99910714285714286</v>
      </c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>
        <f>AVERAGE(E269:P269)</f>
        <v>0.9905596238619041</v>
      </c>
      <c r="AD269" s="28">
        <f>AVERAGE(Q269:AB269)</f>
        <v>0.99928475422427043</v>
      </c>
      <c r="AE269" s="28">
        <f>AVERAGE(E269:G269)</f>
        <v>0.98413515016685205</v>
      </c>
      <c r="AF269" s="28">
        <f>AVERAGE(H269:J269)</f>
        <v>0.98504928315412188</v>
      </c>
      <c r="AG269" s="28">
        <f>AVERAGE(K269:M269)</f>
        <v>0.99446684587813616</v>
      </c>
      <c r="AH269" s="28">
        <f>AVERAGE(N269:P269)</f>
        <v>0.99858721624850666</v>
      </c>
      <c r="AI269" s="28">
        <f>AVERAGE(Q269:S269)</f>
        <v>0.99928475422427043</v>
      </c>
    </row>
    <row r="270" spans="1:35" x14ac:dyDescent="0.25">
      <c r="D270" s="10"/>
      <c r="E270" s="10"/>
      <c r="F270" s="10"/>
      <c r="G270" s="10"/>
      <c r="H270" s="10"/>
      <c r="I270" s="10"/>
      <c r="J270" s="10"/>
      <c r="AC270" s="10"/>
      <c r="AD270" s="10"/>
      <c r="AE270" s="10"/>
      <c r="AF270" s="10"/>
      <c r="AG270" s="10"/>
      <c r="AH270" s="10"/>
    </row>
    <row r="271" spans="1:35" x14ac:dyDescent="0.25">
      <c r="A271" s="86" t="s">
        <v>8</v>
      </c>
      <c r="B271" s="86" t="s">
        <v>25</v>
      </c>
      <c r="C271" s="86" t="s">
        <v>30</v>
      </c>
      <c r="D271" s="28">
        <f t="shared" ref="D271:I271" si="28">AVERAGE(D118:D269)</f>
        <v>0.98800491652518474</v>
      </c>
      <c r="E271" s="28">
        <f t="shared" si="28"/>
        <v>0.98791383701188484</v>
      </c>
      <c r="F271" s="28">
        <f t="shared" si="28"/>
        <v>0.99067887931034504</v>
      </c>
      <c r="G271" s="28">
        <f t="shared" si="28"/>
        <v>0.92066532258064659</v>
      </c>
      <c r="H271" s="28">
        <f t="shared" si="28"/>
        <v>0.90928910818713427</v>
      </c>
      <c r="I271" s="28">
        <f t="shared" si="28"/>
        <v>0.97654304612337373</v>
      </c>
      <c r="J271" s="28">
        <f t="shared" ref="J271:O271" si="29">AVERAGE(J118:J269)</f>
        <v>0.97922880116959099</v>
      </c>
      <c r="K271" s="28">
        <f t="shared" si="29"/>
        <v>0.97847169041484339</v>
      </c>
      <c r="L271" s="28">
        <f t="shared" si="29"/>
        <v>0.97799006743131511</v>
      </c>
      <c r="M271" s="28">
        <f t="shared" si="29"/>
        <v>0.99119334795321701</v>
      </c>
      <c r="N271" s="28">
        <f t="shared" si="29"/>
        <v>0.98810660724391752</v>
      </c>
      <c r="O271" s="28">
        <f t="shared" si="29"/>
        <v>0.98783534356725233</v>
      </c>
      <c r="P271" s="28">
        <f>AVERAGE(P118:P269)</f>
        <v>0.96932035317628784</v>
      </c>
      <c r="Q271" s="28">
        <f>AVERAGE(Q118:Q269)</f>
        <v>0.96846172891995674</v>
      </c>
      <c r="R271" s="28">
        <f>AVERAGE(R118:R269)</f>
        <v>0.98700266290726824</v>
      </c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>
        <f t="shared" ref="AC271:AI271" si="30">AVERAGE(AC118:AC269)</f>
        <v>0.97143636701414982</v>
      </c>
      <c r="AD271" s="28">
        <f t="shared" si="30"/>
        <v>0.97773219591361271</v>
      </c>
      <c r="AE271" s="28">
        <f t="shared" si="30"/>
        <v>0.96641934630095827</v>
      </c>
      <c r="AF271" s="28">
        <f t="shared" si="30"/>
        <v>0.95502031849336622</v>
      </c>
      <c r="AG271" s="28">
        <f t="shared" si="30"/>
        <v>0.98255170193312469</v>
      </c>
      <c r="AH271" s="28">
        <f t="shared" si="30"/>
        <v>0.98175410132915142</v>
      </c>
      <c r="AI271" s="28">
        <f t="shared" si="30"/>
        <v>0.97773219591361271</v>
      </c>
    </row>
    <row r="272" spans="1:35" x14ac:dyDescent="0.25">
      <c r="A272" s="86" t="s">
        <v>1</v>
      </c>
      <c r="B272" s="86" t="s">
        <v>25</v>
      </c>
      <c r="C272" s="86" t="s">
        <v>30</v>
      </c>
      <c r="D272" s="28">
        <f t="shared" ref="D272:I272" si="31">AVERAGE(D11:D117)</f>
        <v>0.99574791478243474</v>
      </c>
      <c r="E272" s="28">
        <f t="shared" si="31"/>
        <v>0.99665862727364152</v>
      </c>
      <c r="F272" s="28">
        <f t="shared" si="31"/>
        <v>0.97439574605220747</v>
      </c>
      <c r="G272" s="28">
        <f t="shared" si="31"/>
        <v>0.98922093256959132</v>
      </c>
      <c r="H272" s="28">
        <f t="shared" si="31"/>
        <v>0.99162512980269979</v>
      </c>
      <c r="I272" s="28">
        <f t="shared" si="31"/>
        <v>0.99392900211034085</v>
      </c>
      <c r="J272" s="28">
        <f t="shared" ref="J272:O272" si="32">AVERAGE(J11:J117)</f>
        <v>0.98799065420560817</v>
      </c>
      <c r="K272" s="28">
        <f t="shared" si="32"/>
        <v>0.96395588383077158</v>
      </c>
      <c r="L272" s="28">
        <f t="shared" si="32"/>
        <v>0.98774746256657653</v>
      </c>
      <c r="M272" s="28">
        <f t="shared" si="32"/>
        <v>0.99632788161993846</v>
      </c>
      <c r="N272" s="28">
        <f t="shared" si="32"/>
        <v>0.98855893880012091</v>
      </c>
      <c r="O272" s="28">
        <f t="shared" si="32"/>
        <v>0.98887590861889996</v>
      </c>
      <c r="P272" s="28">
        <f>AVERAGE(P11:P117)</f>
        <v>0.99366520952668091</v>
      </c>
      <c r="Q272" s="28">
        <f>AVERAGE(Q11:Q117)</f>
        <v>0.97231936488795156</v>
      </c>
      <c r="R272" s="28">
        <f>AVERAGE(R11:R117)</f>
        <v>0.96444704049844221</v>
      </c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>
        <f t="shared" ref="AC272:AI272" si="33">AVERAGE(AC11:AC117)</f>
        <v>0.98774594808142313</v>
      </c>
      <c r="AD272" s="28">
        <f t="shared" si="33"/>
        <v>0.96838320269319722</v>
      </c>
      <c r="AE272" s="28">
        <f t="shared" si="33"/>
        <v>0.98675843529847962</v>
      </c>
      <c r="AF272" s="28">
        <f t="shared" si="33"/>
        <v>0.99118159537288275</v>
      </c>
      <c r="AG272" s="28">
        <f t="shared" si="33"/>
        <v>0.98267707600576182</v>
      </c>
      <c r="AH272" s="28">
        <f t="shared" si="33"/>
        <v>0.99036668564856711</v>
      </c>
      <c r="AI272" s="28">
        <f t="shared" si="33"/>
        <v>0.96838320269319722</v>
      </c>
    </row>
    <row r="273" spans="1:50" hidden="1" x14ac:dyDescent="0.25">
      <c r="A273" s="29" t="s">
        <v>10</v>
      </c>
      <c r="B273" s="29" t="s">
        <v>25</v>
      </c>
      <c r="C273" s="29" t="s">
        <v>30</v>
      </c>
      <c r="D273" s="10">
        <f>AVERAGE(D220:D221)</f>
        <v>0.99643817204301077</v>
      </c>
      <c r="E273" s="10">
        <f>AVERAGE(E220:E221)</f>
        <v>0.99993279569892479</v>
      </c>
      <c r="F273" s="10">
        <f>AVERAGE(F220:F221)</f>
        <v>0.99928160919540232</v>
      </c>
      <c r="G273" s="10">
        <f t="shared" ref="G273:L273" si="34">AVERAGE(G220:G221)</f>
        <v>0.91330645161290325</v>
      </c>
      <c r="H273" s="10">
        <f t="shared" si="34"/>
        <v>0.99243055555555548</v>
      </c>
      <c r="I273" s="10">
        <f t="shared" si="34"/>
        <v>0.99838709677419357</v>
      </c>
      <c r="J273" s="10">
        <f t="shared" si="34"/>
        <v>0.99937500000000001</v>
      </c>
      <c r="K273" s="10">
        <f t="shared" si="34"/>
        <v>0.99919354838709673</v>
      </c>
      <c r="L273" s="10">
        <f t="shared" si="34"/>
        <v>0.99637096774193545</v>
      </c>
      <c r="M273" s="10">
        <f>AVERAGE(M220:M221)</f>
        <v>0.99916666666666665</v>
      </c>
      <c r="N273" s="10">
        <f>AVERAGE(N220:N221)</f>
        <v>0.99590053763440856</v>
      </c>
      <c r="AC273" s="10">
        <f>AVERAGE(AC220:AC221)</f>
        <v>0.98761150506735862</v>
      </c>
      <c r="AD273" s="10"/>
      <c r="AE273" s="10">
        <f>AVERAGE(AE220:AE221)</f>
        <v>0.97084028550241008</v>
      </c>
      <c r="AF273" s="10">
        <f>AVERAGE(AF220:AF221)</f>
        <v>0.99673088410991639</v>
      </c>
      <c r="AG273" s="10">
        <f>AVERAGE(AG220:AG221)</f>
        <v>0.99824372759856628</v>
      </c>
      <c r="AH273" s="10">
        <f>AVERAGE(AH220:AH221)</f>
        <v>0.9846311230585425</v>
      </c>
    </row>
    <row r="274" spans="1:50" hidden="1" x14ac:dyDescent="0.25">
      <c r="D274" s="4"/>
      <c r="E274" s="4"/>
      <c r="F274" s="4"/>
      <c r="G274" s="4"/>
      <c r="H274" s="4"/>
      <c r="I274" s="4"/>
    </row>
    <row r="275" spans="1:50" hidden="1" x14ac:dyDescent="0.25">
      <c r="B275" s="29" t="s">
        <v>98</v>
      </c>
      <c r="D275" s="10">
        <f>AVERAGE(D220:D260)</f>
        <v>0.99185352740624233</v>
      </c>
      <c r="E275" s="10">
        <f t="shared" ref="E275:L275" si="35">AVERAGE(E220:E260)</f>
        <v>0.98677878311041201</v>
      </c>
      <c r="F275" s="10">
        <f t="shared" si="35"/>
        <v>0.97560975609756118</v>
      </c>
      <c r="G275" s="10">
        <f t="shared" si="35"/>
        <v>0.92484592184631498</v>
      </c>
      <c r="H275" s="10">
        <f t="shared" si="35"/>
        <v>0.88810975609756104</v>
      </c>
      <c r="I275" s="10">
        <f t="shared" si="35"/>
        <v>0.95789076842381327</v>
      </c>
      <c r="J275" s="10">
        <f t="shared" si="35"/>
        <v>0.97026761517615179</v>
      </c>
      <c r="K275" s="10">
        <f t="shared" si="35"/>
        <v>0.96706005769735093</v>
      </c>
      <c r="L275" s="10">
        <f t="shared" si="35"/>
        <v>0.98430697613427731</v>
      </c>
      <c r="M275" s="10">
        <f>AVERAGE(M220:M260)</f>
        <v>0.98248983739837392</v>
      </c>
      <c r="N275" s="10">
        <f>AVERAGE(N220:N260)</f>
        <v>0.97543600839234179</v>
      </c>
    </row>
    <row r="276" spans="1:50" x14ac:dyDescent="0.25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1:50" x14ac:dyDescent="0.25"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</sheetData>
  <pageMargins left="0.75" right="0.75" top="1" bottom="1" header="0.5" footer="0.5"/>
  <pageSetup scale="52" fitToHeight="4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tabSelected="1" workbookViewId="0"/>
  </sheetViews>
  <sheetFormatPr defaultRowHeight="13.2" x14ac:dyDescent="0.25"/>
  <sheetData>
    <row r="2" spans="1:1" x14ac:dyDescent="0.25">
      <c r="A2" t="s">
        <v>142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N557"/>
  <sheetViews>
    <sheetView topLeftCell="A281" workbookViewId="0">
      <selection activeCell="A281" sqref="A281"/>
    </sheetView>
  </sheetViews>
  <sheetFormatPr defaultRowHeight="13.2" x14ac:dyDescent="0.25"/>
  <cols>
    <col min="1" max="3" width="9.109375" style="29" customWidth="1"/>
    <col min="4" max="4" width="10" hidden="1" customWidth="1"/>
    <col min="5" max="5" width="13.44140625" hidden="1" customWidth="1"/>
    <col min="6" max="6" width="10.109375" hidden="1" customWidth="1"/>
    <col min="7" max="7" width="11" hidden="1" customWidth="1"/>
    <col min="8" max="8" width="12.88671875" style="10" hidden="1" customWidth="1"/>
    <col min="9" max="9" width="13.109375" style="10" hidden="1" customWidth="1"/>
    <col min="10" max="11" width="11" hidden="1" customWidth="1"/>
    <col min="12" max="21" width="10.6640625" hidden="1" customWidth="1"/>
    <col min="22" max="22" width="10.109375" hidden="1" customWidth="1"/>
    <col min="23" max="23" width="12" hidden="1" customWidth="1"/>
    <col min="24" max="28" width="12" style="4" hidden="1" customWidth="1"/>
    <col min="29" max="31" width="12" style="4" customWidth="1"/>
    <col min="32" max="32" width="13.109375" customWidth="1"/>
    <col min="33" max="33" width="12.44140625" customWidth="1"/>
    <col min="34" max="34" width="12.88671875" customWidth="1"/>
    <col min="35" max="35" width="46.5546875" style="40" customWidth="1"/>
    <col min="36" max="36" width="22.5546875" customWidth="1"/>
    <col min="37" max="37" width="16" customWidth="1"/>
    <col min="38" max="38" width="15.6640625" customWidth="1"/>
    <col min="39" max="39" width="17.109375" customWidth="1"/>
  </cols>
  <sheetData>
    <row r="1" spans="1:66" hidden="1" x14ac:dyDescent="0.25"/>
    <row r="2" spans="1:66" hidden="1" x14ac:dyDescent="0.25"/>
    <row r="3" spans="1:66" hidden="1" x14ac:dyDescent="0.25"/>
    <row r="4" spans="1:66" hidden="1" x14ac:dyDescent="0.25">
      <c r="A4" s="87" t="s">
        <v>114</v>
      </c>
    </row>
    <row r="5" spans="1:66" hidden="1" x14ac:dyDescent="0.25">
      <c r="A5" s="87"/>
    </row>
    <row r="6" spans="1:66" hidden="1" x14ac:dyDescent="0.25">
      <c r="A6" s="87"/>
    </row>
    <row r="7" spans="1:66" ht="17.399999999999999" hidden="1" x14ac:dyDescent="0.3">
      <c r="A7" s="137" t="s">
        <v>40</v>
      </c>
    </row>
    <row r="8" spans="1:66" hidden="1" x14ac:dyDescent="0.25">
      <c r="A8" s="87" t="s">
        <v>113</v>
      </c>
      <c r="D8">
        <v>1999</v>
      </c>
      <c r="E8" s="29">
        <v>2000</v>
      </c>
      <c r="F8" s="29">
        <v>2000</v>
      </c>
      <c r="G8" s="29">
        <v>2000</v>
      </c>
      <c r="H8" s="94">
        <v>2000</v>
      </c>
      <c r="I8" s="94">
        <v>2000</v>
      </c>
      <c r="J8" s="29">
        <v>2000</v>
      </c>
      <c r="K8" s="29">
        <v>2000</v>
      </c>
      <c r="L8" s="29">
        <v>2000</v>
      </c>
      <c r="M8" s="29">
        <v>2000</v>
      </c>
      <c r="N8" s="29">
        <v>2000</v>
      </c>
      <c r="O8" s="29">
        <v>2000</v>
      </c>
      <c r="P8" s="29">
        <v>2000</v>
      </c>
      <c r="Q8" s="29">
        <v>2001</v>
      </c>
      <c r="R8" s="29">
        <v>2001</v>
      </c>
      <c r="S8" s="29">
        <v>2001</v>
      </c>
      <c r="T8" s="29">
        <v>2001</v>
      </c>
      <c r="U8" s="29">
        <v>2001</v>
      </c>
      <c r="V8" s="29">
        <v>2001</v>
      </c>
      <c r="W8" s="29">
        <v>2001</v>
      </c>
      <c r="X8" s="94">
        <v>2001</v>
      </c>
      <c r="Y8" s="94">
        <v>2001</v>
      </c>
      <c r="Z8" s="94">
        <v>2001</v>
      </c>
      <c r="AA8" s="94">
        <v>2001</v>
      </c>
      <c r="AB8" s="94">
        <v>2001</v>
      </c>
      <c r="AC8" s="94">
        <v>2002</v>
      </c>
      <c r="AD8" s="94">
        <v>2002</v>
      </c>
      <c r="AE8" s="94">
        <v>2003</v>
      </c>
      <c r="AF8" s="94"/>
      <c r="AG8" s="94"/>
      <c r="AH8" s="94"/>
      <c r="AI8" s="94"/>
      <c r="AJ8" s="94"/>
      <c r="AK8" s="94"/>
    </row>
    <row r="9" spans="1:66" hidden="1" x14ac:dyDescent="0.25">
      <c r="D9" t="s">
        <v>24</v>
      </c>
      <c r="E9" s="29" t="s">
        <v>13</v>
      </c>
      <c r="F9" s="29" t="s">
        <v>14</v>
      </c>
      <c r="G9" s="29" t="s">
        <v>15</v>
      </c>
      <c r="H9" s="95" t="s">
        <v>16</v>
      </c>
      <c r="I9" s="95" t="s">
        <v>17</v>
      </c>
      <c r="J9" s="29" t="s">
        <v>18</v>
      </c>
      <c r="K9" s="29" t="s">
        <v>19</v>
      </c>
      <c r="L9" s="29" t="s">
        <v>20</v>
      </c>
      <c r="M9" s="29" t="s">
        <v>21</v>
      </c>
      <c r="N9" s="29" t="s">
        <v>22</v>
      </c>
      <c r="O9" s="29" t="s">
        <v>23</v>
      </c>
      <c r="P9" s="29" t="s">
        <v>24</v>
      </c>
      <c r="Q9" s="29" t="s">
        <v>13</v>
      </c>
      <c r="R9" s="29" t="s">
        <v>14</v>
      </c>
      <c r="S9" s="29" t="s">
        <v>15</v>
      </c>
      <c r="T9" s="29" t="s">
        <v>16</v>
      </c>
      <c r="U9" s="29" t="s">
        <v>17</v>
      </c>
      <c r="V9" s="29" t="s">
        <v>18</v>
      </c>
      <c r="W9" s="29" t="s">
        <v>19</v>
      </c>
      <c r="X9" s="94" t="s">
        <v>20</v>
      </c>
      <c r="Y9" s="94" t="s">
        <v>21</v>
      </c>
      <c r="Z9" s="94" t="s">
        <v>22</v>
      </c>
      <c r="AA9" s="94" t="s">
        <v>23</v>
      </c>
      <c r="AB9" s="94" t="s">
        <v>24</v>
      </c>
      <c r="AC9" s="94" t="s">
        <v>13</v>
      </c>
      <c r="AD9" s="94" t="s">
        <v>14</v>
      </c>
      <c r="AE9" s="94" t="s">
        <v>15</v>
      </c>
      <c r="AF9" s="94"/>
      <c r="AG9" s="94"/>
      <c r="AH9" s="94"/>
      <c r="AI9" s="94"/>
      <c r="AJ9" s="94"/>
      <c r="AK9" s="94"/>
    </row>
    <row r="10" spans="1:66" hidden="1" x14ac:dyDescent="0.25">
      <c r="A10" s="29" t="s">
        <v>0</v>
      </c>
      <c r="B10" s="29" t="s">
        <v>3</v>
      </c>
      <c r="C10" s="29" t="s">
        <v>4</v>
      </c>
      <c r="AE10" s="220"/>
    </row>
    <row r="11" spans="1:66" hidden="1" x14ac:dyDescent="0.25">
      <c r="A11" s="29" t="s">
        <v>1</v>
      </c>
      <c r="B11" s="29">
        <v>2</v>
      </c>
      <c r="C11" s="29">
        <v>1</v>
      </c>
      <c r="D11" s="4">
        <v>217200</v>
      </c>
      <c r="E11" s="4">
        <v>192480</v>
      </c>
      <c r="F11" s="4">
        <v>230080.21665719626</v>
      </c>
      <c r="G11" s="4">
        <v>176350.74441342172</v>
      </c>
      <c r="H11" s="4">
        <v>211157</v>
      </c>
      <c r="I11" s="34">
        <v>199800</v>
      </c>
      <c r="J11" s="34">
        <v>179800</v>
      </c>
      <c r="K11" s="34">
        <v>95600</v>
      </c>
      <c r="L11" s="35">
        <v>98400</v>
      </c>
      <c r="M11" s="4">
        <v>189979</v>
      </c>
      <c r="N11" s="4">
        <v>185400</v>
      </c>
      <c r="O11" s="34">
        <v>189200</v>
      </c>
      <c r="P11" s="4">
        <v>141272</v>
      </c>
      <c r="Q11" s="4">
        <v>200400</v>
      </c>
      <c r="R11" s="4">
        <v>145600</v>
      </c>
      <c r="S11">
        <v>164600</v>
      </c>
      <c r="T11">
        <v>227400</v>
      </c>
      <c r="U11" s="4">
        <v>201260.82469670754</v>
      </c>
      <c r="V11">
        <v>158400</v>
      </c>
      <c r="W11">
        <v>91798</v>
      </c>
      <c r="X11" s="4">
        <v>113600</v>
      </c>
      <c r="Y11" s="4">
        <v>114200</v>
      </c>
      <c r="Z11" s="4">
        <v>228400</v>
      </c>
      <c r="AA11" s="4">
        <v>213400</v>
      </c>
      <c r="AB11" s="4">
        <v>242200</v>
      </c>
      <c r="AC11" s="4">
        <v>233614.39156891973</v>
      </c>
      <c r="AD11" s="4">
        <v>254600</v>
      </c>
      <c r="AE11" s="219">
        <v>206600</v>
      </c>
      <c r="AF11" s="4"/>
      <c r="AG11" s="4"/>
      <c r="AH11" s="4"/>
      <c r="AI11" s="166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</row>
    <row r="12" spans="1:66" hidden="1" x14ac:dyDescent="0.25">
      <c r="A12" s="29" t="s">
        <v>1</v>
      </c>
      <c r="B12" s="29">
        <v>2</v>
      </c>
      <c r="C12" s="29">
        <v>2</v>
      </c>
      <c r="D12" s="4">
        <v>209200</v>
      </c>
      <c r="E12" s="4">
        <v>180617</v>
      </c>
      <c r="F12" s="4">
        <v>240375.63491228479</v>
      </c>
      <c r="G12" s="4">
        <v>173955.17526256019</v>
      </c>
      <c r="H12" s="4">
        <v>133200</v>
      </c>
      <c r="I12" s="34">
        <v>100200</v>
      </c>
      <c r="J12" s="34">
        <v>159000</v>
      </c>
      <c r="K12" s="34">
        <v>85400</v>
      </c>
      <c r="L12" s="35">
        <v>83600</v>
      </c>
      <c r="M12" s="4">
        <v>171202</v>
      </c>
      <c r="N12" s="4">
        <v>178805</v>
      </c>
      <c r="O12" s="34">
        <v>167487</v>
      </c>
      <c r="P12" s="4">
        <v>163672</v>
      </c>
      <c r="Q12" s="4">
        <v>166000</v>
      </c>
      <c r="R12" s="4">
        <v>55000</v>
      </c>
      <c r="S12">
        <v>131800</v>
      </c>
      <c r="T12">
        <v>220000</v>
      </c>
      <c r="U12" s="4">
        <v>192883.07497554741</v>
      </c>
      <c r="V12">
        <v>151800</v>
      </c>
      <c r="W12">
        <v>87355</v>
      </c>
      <c r="X12" s="4">
        <v>102000</v>
      </c>
      <c r="Y12" s="4">
        <v>110400</v>
      </c>
      <c r="Z12" s="4">
        <v>218600</v>
      </c>
      <c r="AA12" s="4">
        <v>205800</v>
      </c>
      <c r="AB12" s="4">
        <v>215200</v>
      </c>
      <c r="AC12" s="4">
        <v>223784.36938084525</v>
      </c>
      <c r="AD12" s="4">
        <v>259000</v>
      </c>
      <c r="AE12" s="219">
        <v>196600</v>
      </c>
      <c r="AF12" s="4"/>
      <c r="AG12" s="4"/>
      <c r="AH12" s="4"/>
      <c r="AI12" s="166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</row>
    <row r="13" spans="1:66" hidden="1" x14ac:dyDescent="0.25">
      <c r="A13" s="29" t="s">
        <v>1</v>
      </c>
      <c r="B13" s="29">
        <v>2</v>
      </c>
      <c r="C13" s="29">
        <v>3</v>
      </c>
      <c r="D13" s="4">
        <v>206600</v>
      </c>
      <c r="E13" s="4">
        <v>186213</v>
      </c>
      <c r="F13" s="4">
        <v>236570.80642670859</v>
      </c>
      <c r="G13" s="4">
        <v>171006.78246149985</v>
      </c>
      <c r="H13" s="4">
        <v>204070</v>
      </c>
      <c r="I13" s="34">
        <v>188400</v>
      </c>
      <c r="J13" s="34">
        <v>170600</v>
      </c>
      <c r="K13" s="34">
        <v>83400</v>
      </c>
      <c r="L13" s="35">
        <v>44200</v>
      </c>
      <c r="M13" s="4">
        <v>153577</v>
      </c>
      <c r="N13" s="4">
        <v>176995</v>
      </c>
      <c r="O13" s="34">
        <v>196600</v>
      </c>
      <c r="P13" s="4">
        <v>143072</v>
      </c>
      <c r="Q13" s="4">
        <v>199800</v>
      </c>
      <c r="R13" s="4">
        <v>104600</v>
      </c>
      <c r="S13">
        <v>157600</v>
      </c>
      <c r="T13">
        <v>223200</v>
      </c>
      <c r="U13" s="4">
        <v>192493.41219781901</v>
      </c>
      <c r="V13">
        <v>152600</v>
      </c>
      <c r="W13">
        <v>90884</v>
      </c>
      <c r="X13" s="4">
        <v>96800</v>
      </c>
      <c r="Y13" s="4">
        <v>110600</v>
      </c>
      <c r="Z13" s="4">
        <v>218200</v>
      </c>
      <c r="AA13" s="4">
        <v>202800</v>
      </c>
      <c r="AB13" s="4">
        <v>225000</v>
      </c>
      <c r="AC13" s="4">
        <v>205796.08436857632</v>
      </c>
      <c r="AD13" s="4">
        <v>257800</v>
      </c>
      <c r="AE13" s="219">
        <v>193600</v>
      </c>
      <c r="AF13" s="4"/>
      <c r="AG13" s="4"/>
      <c r="AH13" s="4"/>
      <c r="AI13" s="166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</row>
    <row r="14" spans="1:66" hidden="1" x14ac:dyDescent="0.25">
      <c r="A14" s="29" t="s">
        <v>1</v>
      </c>
      <c r="B14" s="29">
        <v>2</v>
      </c>
      <c r="C14" s="29">
        <v>4</v>
      </c>
      <c r="D14" s="4">
        <v>211400</v>
      </c>
      <c r="E14" s="4">
        <v>189122</v>
      </c>
      <c r="F14" s="4">
        <v>229408.77633621221</v>
      </c>
      <c r="G14" s="4">
        <v>153500.70020520408</v>
      </c>
      <c r="H14" s="4">
        <v>155000</v>
      </c>
      <c r="I14" s="34">
        <v>5600</v>
      </c>
      <c r="J14" s="34">
        <v>132200</v>
      </c>
      <c r="K14" s="34">
        <v>82400</v>
      </c>
      <c r="L14" s="35">
        <v>94200</v>
      </c>
      <c r="M14" s="4">
        <v>166227</v>
      </c>
      <c r="N14" s="4">
        <v>173244</v>
      </c>
      <c r="O14" s="34">
        <v>121600</v>
      </c>
      <c r="P14" s="4">
        <v>175272</v>
      </c>
      <c r="Q14" s="4">
        <v>207000</v>
      </c>
      <c r="R14" s="4">
        <v>145000</v>
      </c>
      <c r="S14">
        <v>152000</v>
      </c>
      <c r="T14">
        <v>216200</v>
      </c>
      <c r="U14" s="4">
        <v>172620.61053367172</v>
      </c>
      <c r="V14">
        <v>135400</v>
      </c>
      <c r="W14">
        <v>6000</v>
      </c>
      <c r="X14" s="4">
        <v>44124</v>
      </c>
      <c r="Y14" s="4">
        <v>81200</v>
      </c>
      <c r="Z14" s="4">
        <v>175200</v>
      </c>
      <c r="AA14" s="4">
        <v>208760</v>
      </c>
      <c r="AB14" s="4">
        <v>237392</v>
      </c>
      <c r="AC14" s="4">
        <v>211339.69240912443</v>
      </c>
      <c r="AD14" s="4">
        <v>258200</v>
      </c>
      <c r="AE14" s="219">
        <v>193600</v>
      </c>
      <c r="AF14" s="4"/>
      <c r="AG14" s="4"/>
      <c r="AH14" s="4"/>
      <c r="AI14" s="166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</row>
    <row r="15" spans="1:66" hidden="1" x14ac:dyDescent="0.25">
      <c r="A15" s="29" t="s">
        <v>1</v>
      </c>
      <c r="B15" s="29">
        <v>2</v>
      </c>
      <c r="C15" s="29">
        <v>5</v>
      </c>
      <c r="D15" s="4">
        <v>220600</v>
      </c>
      <c r="E15" s="4">
        <v>200089</v>
      </c>
      <c r="F15" s="4">
        <v>220456.23872309172</v>
      </c>
      <c r="G15" s="4">
        <v>174507.99891275901</v>
      </c>
      <c r="H15" s="4">
        <v>204831</v>
      </c>
      <c r="I15" s="34">
        <v>195600</v>
      </c>
      <c r="J15" s="34">
        <v>161000</v>
      </c>
      <c r="K15" s="34">
        <v>84200</v>
      </c>
      <c r="L15" s="35">
        <v>97600</v>
      </c>
      <c r="M15" s="4">
        <v>171648</v>
      </c>
      <c r="N15" s="4">
        <v>174592</v>
      </c>
      <c r="O15" s="34">
        <v>210732</v>
      </c>
      <c r="P15" s="4">
        <v>113472</v>
      </c>
      <c r="Q15" s="4">
        <v>183400</v>
      </c>
      <c r="R15" s="4">
        <v>130400</v>
      </c>
      <c r="S15">
        <v>149200</v>
      </c>
      <c r="T15">
        <v>231000</v>
      </c>
      <c r="U15" s="4">
        <v>202040.15025216428</v>
      </c>
      <c r="V15">
        <v>154200</v>
      </c>
      <c r="W15">
        <v>89371</v>
      </c>
      <c r="X15" s="4">
        <v>104600</v>
      </c>
      <c r="Y15" s="4">
        <v>112600</v>
      </c>
      <c r="Z15" s="4">
        <v>222200</v>
      </c>
      <c r="AA15" s="4">
        <v>209600</v>
      </c>
      <c r="AB15" s="4">
        <v>240000</v>
      </c>
      <c r="AC15" s="4">
        <v>217247.73242172942</v>
      </c>
      <c r="AD15" s="4">
        <v>264000</v>
      </c>
      <c r="AE15" s="219">
        <v>201800</v>
      </c>
      <c r="AF15" s="4"/>
      <c r="AG15" s="4"/>
      <c r="AH15" s="4"/>
      <c r="AI15" s="166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</row>
    <row r="16" spans="1:66" hidden="1" x14ac:dyDescent="0.25">
      <c r="A16" s="29" t="s">
        <v>1</v>
      </c>
      <c r="B16" s="29">
        <v>2</v>
      </c>
      <c r="C16" s="29">
        <v>6</v>
      </c>
      <c r="D16" s="4">
        <v>217200</v>
      </c>
      <c r="E16" s="4">
        <v>208594</v>
      </c>
      <c r="F16" s="4">
        <v>233437.41826211644</v>
      </c>
      <c r="G16" s="4">
        <v>174876.54801289155</v>
      </c>
      <c r="H16" s="4">
        <v>199044</v>
      </c>
      <c r="I16" s="34">
        <v>189800</v>
      </c>
      <c r="J16" s="34">
        <v>170200</v>
      </c>
      <c r="K16" s="34">
        <v>84000</v>
      </c>
      <c r="L16" s="35">
        <v>99800</v>
      </c>
      <c r="M16" s="4">
        <v>175006</v>
      </c>
      <c r="N16" s="4">
        <v>178244</v>
      </c>
      <c r="O16" s="34">
        <v>210000</v>
      </c>
      <c r="P16" s="4">
        <v>35900</v>
      </c>
      <c r="Q16" s="4">
        <v>190200</v>
      </c>
      <c r="R16" s="4">
        <v>122600</v>
      </c>
      <c r="S16">
        <v>156200</v>
      </c>
      <c r="T16">
        <v>212800</v>
      </c>
      <c r="U16" s="4">
        <v>193467.56914213995</v>
      </c>
      <c r="V16">
        <v>148200</v>
      </c>
      <c r="W16">
        <v>85839</v>
      </c>
      <c r="X16" s="4">
        <v>98400</v>
      </c>
      <c r="Y16" s="4">
        <v>109600</v>
      </c>
      <c r="Z16" s="4">
        <v>209000</v>
      </c>
      <c r="AA16" s="4">
        <v>202200</v>
      </c>
      <c r="AB16" s="4">
        <v>220200</v>
      </c>
      <c r="AC16" s="4">
        <v>218988.9073993346</v>
      </c>
      <c r="AD16" s="4">
        <v>263400</v>
      </c>
      <c r="AE16" s="219">
        <v>184200</v>
      </c>
      <c r="AF16" s="4"/>
      <c r="AG16" s="4"/>
      <c r="AH16" s="4"/>
      <c r="AI16" s="166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</row>
    <row r="17" spans="1:66" hidden="1" x14ac:dyDescent="0.25">
      <c r="A17" s="29" t="s">
        <v>1</v>
      </c>
      <c r="B17" s="29">
        <v>2</v>
      </c>
      <c r="C17" s="29">
        <v>7</v>
      </c>
      <c r="D17" s="4">
        <v>211400</v>
      </c>
      <c r="E17" s="4">
        <v>188451</v>
      </c>
      <c r="F17" s="4">
        <v>239032.75427031671</v>
      </c>
      <c r="G17" s="4">
        <v>174323.72436269274</v>
      </c>
      <c r="H17" s="4">
        <v>206917</v>
      </c>
      <c r="I17" s="34">
        <v>182000</v>
      </c>
      <c r="J17" s="34">
        <v>159800</v>
      </c>
      <c r="K17" s="34">
        <v>86200</v>
      </c>
      <c r="L17" s="35">
        <v>100800</v>
      </c>
      <c r="M17" s="4">
        <v>171190</v>
      </c>
      <c r="N17" s="4">
        <v>182704</v>
      </c>
      <c r="O17" s="34">
        <v>169981</v>
      </c>
      <c r="P17" s="4">
        <v>178272</v>
      </c>
      <c r="Q17" s="4">
        <v>212200</v>
      </c>
      <c r="R17" s="4">
        <v>156800</v>
      </c>
      <c r="S17">
        <v>150600</v>
      </c>
      <c r="T17">
        <v>222000</v>
      </c>
      <c r="U17" s="4">
        <v>193467.56914213995</v>
      </c>
      <c r="V17">
        <v>158200</v>
      </c>
      <c r="W17">
        <v>82487</v>
      </c>
      <c r="X17" s="4">
        <v>103000</v>
      </c>
      <c r="Y17" s="4">
        <v>114200</v>
      </c>
      <c r="Z17" s="4">
        <v>214000</v>
      </c>
      <c r="AA17" s="4">
        <v>212188</v>
      </c>
      <c r="AB17" s="4">
        <v>227570</v>
      </c>
      <c r="AC17" s="4">
        <v>60497.635572937834</v>
      </c>
      <c r="AD17" s="4">
        <v>236000</v>
      </c>
      <c r="AE17" s="219">
        <v>180200</v>
      </c>
      <c r="AF17" s="4"/>
      <c r="AG17" s="4"/>
      <c r="AH17" s="4"/>
      <c r="AI17" s="166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</row>
    <row r="18" spans="1:66" hidden="1" x14ac:dyDescent="0.25">
      <c r="A18" s="29" t="s">
        <v>1</v>
      </c>
      <c r="B18" s="29">
        <v>2</v>
      </c>
      <c r="C18" s="29">
        <v>8</v>
      </c>
      <c r="D18" s="4">
        <v>210600</v>
      </c>
      <c r="E18" s="4">
        <v>196508</v>
      </c>
      <c r="F18" s="4">
        <v>225603.947850636</v>
      </c>
      <c r="G18" s="4">
        <v>160318.85855765612</v>
      </c>
      <c r="H18" s="4">
        <v>178800</v>
      </c>
      <c r="I18" s="34">
        <v>187400</v>
      </c>
      <c r="J18" s="34">
        <v>169200</v>
      </c>
      <c r="K18" s="34">
        <v>83400</v>
      </c>
      <c r="L18" s="35">
        <v>91200</v>
      </c>
      <c r="M18" s="4">
        <v>168730</v>
      </c>
      <c r="N18" s="4">
        <v>159852</v>
      </c>
      <c r="O18" s="34">
        <v>68492</v>
      </c>
      <c r="P18" s="4">
        <v>108072</v>
      </c>
      <c r="Q18" s="4">
        <v>179000</v>
      </c>
      <c r="R18" s="4">
        <v>120000</v>
      </c>
      <c r="S18">
        <v>131600</v>
      </c>
      <c r="T18">
        <v>191800</v>
      </c>
      <c r="U18" s="4">
        <v>181972.51719915279</v>
      </c>
      <c r="V18">
        <v>146000</v>
      </c>
      <c r="W18">
        <v>83153</v>
      </c>
      <c r="X18" s="4">
        <v>96600</v>
      </c>
      <c r="Y18" s="4">
        <v>103600</v>
      </c>
      <c r="Z18" s="4">
        <v>181000</v>
      </c>
      <c r="AA18" s="4">
        <v>187800</v>
      </c>
      <c r="AB18" s="4">
        <v>221600</v>
      </c>
      <c r="AC18" s="4">
        <v>200390.34344973232</v>
      </c>
      <c r="AD18" s="4">
        <v>250000</v>
      </c>
      <c r="AE18" s="219">
        <v>168000</v>
      </c>
      <c r="AF18" s="4"/>
      <c r="AG18" s="4"/>
      <c r="AH18" s="4"/>
      <c r="AI18" s="166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</row>
    <row r="19" spans="1:66" hidden="1" x14ac:dyDescent="0.25">
      <c r="A19" s="29" t="s">
        <v>1</v>
      </c>
      <c r="B19" s="29">
        <v>2</v>
      </c>
      <c r="C19" s="29">
        <v>9</v>
      </c>
      <c r="D19" s="4">
        <v>212800</v>
      </c>
      <c r="E19" s="4">
        <v>205237</v>
      </c>
      <c r="F19" s="4">
        <v>247537.66500278117</v>
      </c>
      <c r="G19" s="4">
        <v>178193.48991408444</v>
      </c>
      <c r="H19" s="4">
        <v>210146</v>
      </c>
      <c r="I19" s="34">
        <v>185200</v>
      </c>
      <c r="J19" s="34">
        <v>174000</v>
      </c>
      <c r="K19" s="34">
        <v>89600</v>
      </c>
      <c r="L19" s="35">
        <v>98283</v>
      </c>
      <c r="M19" s="4">
        <v>174229</v>
      </c>
      <c r="N19" s="4">
        <v>189201</v>
      </c>
      <c r="O19" s="34">
        <v>216400</v>
      </c>
      <c r="P19" s="4">
        <v>201072</v>
      </c>
      <c r="Q19" s="4">
        <v>197400</v>
      </c>
      <c r="R19" s="4">
        <v>157200</v>
      </c>
      <c r="S19">
        <v>170600</v>
      </c>
      <c r="T19">
        <v>230000</v>
      </c>
      <c r="U19" s="4">
        <v>191519.25525349806</v>
      </c>
      <c r="V19">
        <v>146800</v>
      </c>
      <c r="W19">
        <v>94411</v>
      </c>
      <c r="X19" s="4">
        <v>86400</v>
      </c>
      <c r="Y19" s="4">
        <v>105400</v>
      </c>
      <c r="Z19" s="4">
        <v>230600</v>
      </c>
      <c r="AA19" s="4">
        <v>216000</v>
      </c>
      <c r="AB19" s="4">
        <v>231800</v>
      </c>
      <c r="AC19" s="4">
        <v>202958.7211575619</v>
      </c>
      <c r="AD19" s="4">
        <v>274000</v>
      </c>
      <c r="AE19" s="219">
        <v>204800</v>
      </c>
      <c r="AF19" s="4"/>
      <c r="AG19" s="4"/>
      <c r="AH19" s="4"/>
      <c r="AI19" s="166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 spans="1:66" hidden="1" x14ac:dyDescent="0.25">
      <c r="A20" s="29" t="s">
        <v>1</v>
      </c>
      <c r="B20" s="29">
        <v>2</v>
      </c>
      <c r="C20" s="29">
        <v>10</v>
      </c>
      <c r="D20" s="4">
        <v>219200</v>
      </c>
      <c r="E20" s="4">
        <v>187779</v>
      </c>
      <c r="F20" s="4">
        <v>216427.59679718752</v>
      </c>
      <c r="G20" s="4">
        <v>170638.23336136731</v>
      </c>
      <c r="H20" s="4">
        <v>200956</v>
      </c>
      <c r="I20" s="34">
        <v>191600</v>
      </c>
      <c r="J20" s="34">
        <v>174800</v>
      </c>
      <c r="K20" s="34">
        <v>85400</v>
      </c>
      <c r="L20" s="35">
        <v>96600</v>
      </c>
      <c r="M20" s="4">
        <v>178940</v>
      </c>
      <c r="N20" s="4">
        <v>189001</v>
      </c>
      <c r="O20" s="34">
        <v>200000</v>
      </c>
      <c r="P20" s="4">
        <v>177472</v>
      </c>
      <c r="Q20" s="4">
        <v>182400</v>
      </c>
      <c r="R20" s="4">
        <v>110200</v>
      </c>
      <c r="S20">
        <v>159000</v>
      </c>
      <c r="T20">
        <v>228600</v>
      </c>
      <c r="U20" s="4">
        <v>196195.20858623862</v>
      </c>
      <c r="V20">
        <v>154200</v>
      </c>
      <c r="W20">
        <v>90576</v>
      </c>
      <c r="X20" s="4">
        <v>104400</v>
      </c>
      <c r="Y20" s="4">
        <v>112600</v>
      </c>
      <c r="Z20" s="4">
        <v>210600</v>
      </c>
      <c r="AA20" s="4">
        <v>209600</v>
      </c>
      <c r="AB20" s="4">
        <v>209600</v>
      </c>
      <c r="AC20" s="4">
        <v>0</v>
      </c>
      <c r="AD20" s="4">
        <v>0</v>
      </c>
      <c r="AE20" s="219">
        <v>0</v>
      </c>
      <c r="AF20" s="4"/>
      <c r="AG20" s="4"/>
      <c r="AH20" s="4"/>
      <c r="AI20" s="166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 spans="1:66" hidden="1" x14ac:dyDescent="0.25">
      <c r="A21" s="29" t="s">
        <v>1</v>
      </c>
      <c r="B21" s="29">
        <v>2</v>
      </c>
      <c r="C21" s="29">
        <v>11</v>
      </c>
      <c r="D21" s="4">
        <v>235000</v>
      </c>
      <c r="E21" s="4">
        <v>176365</v>
      </c>
      <c r="F21" s="4">
        <v>228961.14945555618</v>
      </c>
      <c r="G21" s="4">
        <v>169164.03696083714</v>
      </c>
      <c r="H21" s="4">
        <v>198749</v>
      </c>
      <c r="I21" s="34">
        <v>188200</v>
      </c>
      <c r="J21" s="34">
        <v>172400</v>
      </c>
      <c r="K21" s="34">
        <v>86400</v>
      </c>
      <c r="L21" s="35">
        <v>91600</v>
      </c>
      <c r="M21" s="4">
        <v>170563</v>
      </c>
      <c r="N21" s="4">
        <v>157535</v>
      </c>
      <c r="O21" s="34">
        <v>199200</v>
      </c>
      <c r="P21" s="4">
        <v>128672</v>
      </c>
      <c r="Q21" s="4">
        <v>135200</v>
      </c>
      <c r="R21" s="4">
        <v>100000</v>
      </c>
      <c r="S21">
        <v>147600</v>
      </c>
      <c r="T21">
        <v>221400</v>
      </c>
      <c r="U21" s="4">
        <v>119626.47276261222</v>
      </c>
      <c r="V21">
        <v>153200</v>
      </c>
      <c r="W21">
        <v>76373</v>
      </c>
      <c r="X21" s="4">
        <v>29800</v>
      </c>
      <c r="Y21" s="4">
        <v>0</v>
      </c>
      <c r="Z21" s="4">
        <v>189600</v>
      </c>
      <c r="AA21" s="4">
        <v>200600</v>
      </c>
      <c r="AB21" s="4">
        <v>240800</v>
      </c>
      <c r="AC21" s="4">
        <v>227667.78732646746</v>
      </c>
      <c r="AD21" s="4">
        <v>263600</v>
      </c>
      <c r="AE21" s="219">
        <v>197400</v>
      </c>
      <c r="AF21" s="4"/>
      <c r="AG21" s="4"/>
      <c r="AH21" s="4"/>
      <c r="AI21" s="166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</row>
    <row r="22" spans="1:66" hidden="1" x14ac:dyDescent="0.25">
      <c r="A22" s="29" t="s">
        <v>1</v>
      </c>
      <c r="B22" s="29">
        <v>2</v>
      </c>
      <c r="C22" s="29">
        <v>12</v>
      </c>
      <c r="D22" s="4">
        <v>196600</v>
      </c>
      <c r="E22" s="4">
        <v>181737</v>
      </c>
      <c r="F22" s="4">
        <v>226499.20161194805</v>
      </c>
      <c r="G22" s="4">
        <v>60994.876071935832</v>
      </c>
      <c r="H22" s="4">
        <v>24979</v>
      </c>
      <c r="I22" s="34">
        <v>154800</v>
      </c>
      <c r="J22" s="34">
        <v>160200</v>
      </c>
      <c r="K22" s="34">
        <v>78200</v>
      </c>
      <c r="L22" s="35">
        <v>55800</v>
      </c>
      <c r="M22" s="4">
        <v>161084</v>
      </c>
      <c r="N22" s="4">
        <v>165019</v>
      </c>
      <c r="O22" s="34">
        <v>187400</v>
      </c>
      <c r="P22" s="4">
        <v>127272</v>
      </c>
      <c r="Q22" s="4">
        <v>181200</v>
      </c>
      <c r="R22" s="4">
        <v>139800</v>
      </c>
      <c r="S22">
        <v>151000</v>
      </c>
      <c r="T22">
        <v>228600</v>
      </c>
      <c r="U22" s="4">
        <v>177881.05803300481</v>
      </c>
      <c r="V22">
        <v>149200</v>
      </c>
      <c r="W22">
        <v>73670</v>
      </c>
      <c r="X22" s="4">
        <v>91400</v>
      </c>
      <c r="Y22" s="4">
        <v>107200</v>
      </c>
      <c r="Z22" s="4">
        <v>215000</v>
      </c>
      <c r="AA22" s="4">
        <v>198600</v>
      </c>
      <c r="AB22" s="4">
        <v>232600</v>
      </c>
      <c r="AC22" s="4">
        <v>220581.61009202772</v>
      </c>
      <c r="AD22" s="4">
        <v>259000</v>
      </c>
      <c r="AE22" s="219">
        <v>191000</v>
      </c>
      <c r="AF22" s="4"/>
      <c r="AG22" s="4"/>
      <c r="AH22" s="4"/>
      <c r="AI22" s="166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</row>
    <row r="23" spans="1:66" hidden="1" x14ac:dyDescent="0.25">
      <c r="A23" s="29" t="s">
        <v>1</v>
      </c>
      <c r="B23" s="29">
        <v>2</v>
      </c>
      <c r="C23" s="29">
        <v>13</v>
      </c>
      <c r="D23" s="4">
        <v>203800</v>
      </c>
      <c r="E23" s="4">
        <v>192480</v>
      </c>
      <c r="F23" s="4">
        <v>222470.55968604385</v>
      </c>
      <c r="G23" s="4">
        <v>169164.03696083714</v>
      </c>
      <c r="H23" s="4">
        <v>205433</v>
      </c>
      <c r="I23" s="34">
        <v>149400</v>
      </c>
      <c r="J23" s="34">
        <v>141600</v>
      </c>
      <c r="K23" s="34">
        <v>78000</v>
      </c>
      <c r="L23" s="35">
        <v>83800</v>
      </c>
      <c r="M23" s="4">
        <v>166200</v>
      </c>
      <c r="N23" s="4">
        <v>164600</v>
      </c>
      <c r="O23" s="34">
        <v>124600</v>
      </c>
      <c r="P23" s="4">
        <v>137272</v>
      </c>
      <c r="Q23" s="4">
        <v>175087</v>
      </c>
      <c r="R23" s="4">
        <v>108000</v>
      </c>
      <c r="S23">
        <v>0</v>
      </c>
      <c r="T23">
        <v>50400</v>
      </c>
      <c r="U23" s="4">
        <v>189376.109975992</v>
      </c>
      <c r="V23">
        <v>148000</v>
      </c>
      <c r="W23">
        <v>71400</v>
      </c>
      <c r="X23" s="4">
        <v>91200</v>
      </c>
      <c r="Y23" s="4">
        <v>102400</v>
      </c>
      <c r="Z23" s="4">
        <v>209800</v>
      </c>
      <c r="AA23" s="4">
        <v>206400</v>
      </c>
      <c r="AB23" s="4">
        <v>217400</v>
      </c>
      <c r="AC23" s="4">
        <v>218568.55729399913</v>
      </c>
      <c r="AD23" s="4">
        <v>261200</v>
      </c>
      <c r="AE23" s="219">
        <v>183400</v>
      </c>
      <c r="AF23" s="4"/>
      <c r="AG23" s="4"/>
      <c r="AH23" s="4"/>
      <c r="AI23" s="166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</row>
    <row r="24" spans="1:66" hidden="1" x14ac:dyDescent="0.25">
      <c r="A24" s="29" t="s">
        <v>1</v>
      </c>
      <c r="B24" s="29">
        <v>2</v>
      </c>
      <c r="C24" s="29">
        <v>14</v>
      </c>
      <c r="D24" s="4">
        <v>251400</v>
      </c>
      <c r="E24" s="4">
        <v>226275</v>
      </c>
      <c r="F24" s="4">
        <v>275066.71816312661</v>
      </c>
      <c r="G24" s="4">
        <v>199937.88682190448</v>
      </c>
      <c r="H24" s="4">
        <v>226321</v>
      </c>
      <c r="I24" s="34">
        <v>221800</v>
      </c>
      <c r="J24" s="34">
        <v>200400</v>
      </c>
      <c r="K24" s="34">
        <v>109200</v>
      </c>
      <c r="L24" s="35">
        <v>131600</v>
      </c>
      <c r="M24" s="4">
        <v>209077</v>
      </c>
      <c r="N24" s="4">
        <v>212707</v>
      </c>
      <c r="O24" s="34">
        <v>237200</v>
      </c>
      <c r="P24" s="4">
        <v>200072</v>
      </c>
      <c r="Q24" s="4">
        <v>232000</v>
      </c>
      <c r="R24" s="4">
        <v>127800</v>
      </c>
      <c r="S24">
        <v>171400</v>
      </c>
      <c r="T24">
        <v>261800</v>
      </c>
      <c r="U24" s="4">
        <v>186258.80775416497</v>
      </c>
      <c r="V24">
        <v>181200</v>
      </c>
      <c r="W24">
        <v>113402</v>
      </c>
      <c r="X24" s="4">
        <v>133400</v>
      </c>
      <c r="Y24" s="4">
        <v>140200</v>
      </c>
      <c r="Z24" s="4">
        <v>259200</v>
      </c>
      <c r="AA24" s="4">
        <v>237600</v>
      </c>
      <c r="AB24" s="4">
        <v>261400</v>
      </c>
      <c r="AC24" s="4">
        <v>236289.78501457555</v>
      </c>
      <c r="AD24" s="4">
        <v>286200</v>
      </c>
      <c r="AE24" s="219">
        <v>223200</v>
      </c>
      <c r="AF24" s="4"/>
      <c r="AG24" s="4"/>
      <c r="AH24" s="4"/>
      <c r="AI24" s="166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</row>
    <row r="25" spans="1:66" hidden="1" x14ac:dyDescent="0.25">
      <c r="A25" s="29" t="s">
        <v>1</v>
      </c>
      <c r="B25" s="29">
        <v>2</v>
      </c>
      <c r="C25" s="29">
        <v>15</v>
      </c>
      <c r="D25" s="4">
        <v>248400</v>
      </c>
      <c r="E25" s="4">
        <v>217547</v>
      </c>
      <c r="F25" s="4">
        <v>274619.09128247062</v>
      </c>
      <c r="G25" s="4">
        <v>190171.3356683921</v>
      </c>
      <c r="H25" s="4">
        <v>230177</v>
      </c>
      <c r="I25" s="34">
        <v>209600</v>
      </c>
      <c r="J25" s="34">
        <v>204600</v>
      </c>
      <c r="K25" s="34">
        <v>113400</v>
      </c>
      <c r="L25" s="35">
        <v>128400</v>
      </c>
      <c r="M25" s="4">
        <v>221000</v>
      </c>
      <c r="N25" s="4">
        <v>216400</v>
      </c>
      <c r="O25" s="34">
        <v>214000</v>
      </c>
      <c r="P25" s="4">
        <v>164672</v>
      </c>
      <c r="Q25" s="4">
        <v>234200</v>
      </c>
      <c r="R25" s="4">
        <v>115000</v>
      </c>
      <c r="S25">
        <v>174000</v>
      </c>
      <c r="T25">
        <v>260600</v>
      </c>
      <c r="U25" s="4">
        <v>226588.90524905216</v>
      </c>
      <c r="V25">
        <v>184600</v>
      </c>
      <c r="W25">
        <v>112800</v>
      </c>
      <c r="X25" s="4">
        <v>5400</v>
      </c>
      <c r="Y25" s="4">
        <v>42655</v>
      </c>
      <c r="Z25" s="4">
        <v>283832</v>
      </c>
      <c r="AA25" s="4">
        <v>240200</v>
      </c>
      <c r="AB25" s="4">
        <v>244800</v>
      </c>
      <c r="AC25" s="4">
        <v>245183.66052310704</v>
      </c>
      <c r="AD25" s="4">
        <v>285000</v>
      </c>
      <c r="AE25" s="219">
        <v>200400</v>
      </c>
      <c r="AF25" s="4"/>
      <c r="AG25" s="4"/>
      <c r="AH25" s="4"/>
      <c r="AI25" s="166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</row>
    <row r="26" spans="1:66" hidden="1" x14ac:dyDescent="0.25">
      <c r="A26" s="29" t="s">
        <v>1</v>
      </c>
      <c r="B26" s="29">
        <v>2</v>
      </c>
      <c r="C26" s="29">
        <v>16</v>
      </c>
      <c r="D26" s="4">
        <v>246600</v>
      </c>
      <c r="E26" s="4">
        <v>226052</v>
      </c>
      <c r="F26" s="4">
        <v>254252.06821262153</v>
      </c>
      <c r="G26" s="4">
        <v>199937.88682190448</v>
      </c>
      <c r="H26" s="4">
        <v>226472</v>
      </c>
      <c r="I26" s="34">
        <v>144800</v>
      </c>
      <c r="J26" s="34">
        <v>176400</v>
      </c>
      <c r="K26" s="34">
        <v>111400</v>
      </c>
      <c r="L26" s="35">
        <v>135045</v>
      </c>
      <c r="M26" s="4">
        <v>215981</v>
      </c>
      <c r="N26" s="4">
        <v>222124</v>
      </c>
      <c r="O26" s="34">
        <v>215200</v>
      </c>
      <c r="P26" s="4">
        <v>214472</v>
      </c>
      <c r="Q26" s="4">
        <v>217600</v>
      </c>
      <c r="R26" s="4">
        <v>188600</v>
      </c>
      <c r="S26">
        <v>181800</v>
      </c>
      <c r="T26">
        <v>253600</v>
      </c>
      <c r="U26" s="4">
        <v>220354.30080539809</v>
      </c>
      <c r="V26">
        <v>180200</v>
      </c>
      <c r="W26">
        <v>120668</v>
      </c>
      <c r="X26" s="4">
        <v>134342</v>
      </c>
      <c r="Y26" s="4">
        <v>149036</v>
      </c>
      <c r="Z26" s="4">
        <v>227400</v>
      </c>
      <c r="AA26" s="4">
        <v>185000</v>
      </c>
      <c r="AB26" s="4">
        <v>268000</v>
      </c>
      <c r="AC26" s="4">
        <v>236780.51483938232</v>
      </c>
      <c r="AD26" s="4">
        <v>285800</v>
      </c>
      <c r="AE26" s="219">
        <v>202000</v>
      </c>
      <c r="AF26" s="4"/>
      <c r="AG26" s="4"/>
      <c r="AH26" s="4"/>
      <c r="AI26" s="166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</row>
    <row r="27" spans="1:66" hidden="1" x14ac:dyDescent="0.25">
      <c r="A27" s="29" t="s">
        <v>1</v>
      </c>
      <c r="B27" s="29">
        <v>2</v>
      </c>
      <c r="C27" s="29">
        <v>17</v>
      </c>
      <c r="D27" s="4">
        <v>249000</v>
      </c>
      <c r="E27" s="4">
        <v>212175</v>
      </c>
      <c r="F27" s="4">
        <v>273052.39720017451</v>
      </c>
      <c r="G27" s="4">
        <v>198463.69042137431</v>
      </c>
      <c r="H27" s="4">
        <v>227644</v>
      </c>
      <c r="I27" s="34">
        <v>217600</v>
      </c>
      <c r="J27" s="34">
        <v>158200</v>
      </c>
      <c r="K27" s="34">
        <v>90000</v>
      </c>
      <c r="L27" s="35">
        <v>129800</v>
      </c>
      <c r="M27" s="4">
        <v>212418</v>
      </c>
      <c r="N27" s="4">
        <v>218878</v>
      </c>
      <c r="O27" s="34">
        <v>219200</v>
      </c>
      <c r="P27" s="4">
        <v>209672</v>
      </c>
      <c r="Q27" s="4">
        <v>235200</v>
      </c>
      <c r="R27" s="4">
        <v>177200</v>
      </c>
      <c r="S27">
        <v>186200</v>
      </c>
      <c r="T27">
        <v>217400</v>
      </c>
      <c r="U27" s="4">
        <v>214899.02191720079</v>
      </c>
      <c r="V27">
        <v>173600</v>
      </c>
      <c r="W27">
        <v>114150</v>
      </c>
      <c r="X27" s="4">
        <v>132505</v>
      </c>
      <c r="Y27" s="4">
        <v>148375</v>
      </c>
      <c r="Z27" s="4">
        <v>223800</v>
      </c>
      <c r="AA27" s="4">
        <v>165000</v>
      </c>
      <c r="AB27" s="4">
        <v>179400</v>
      </c>
      <c r="AC27" s="4">
        <v>86835.076347145266</v>
      </c>
      <c r="AD27" s="4">
        <v>287000</v>
      </c>
      <c r="AE27" s="219">
        <v>195600</v>
      </c>
      <c r="AF27" s="4"/>
      <c r="AG27" s="4"/>
      <c r="AH27" s="4"/>
      <c r="AI27" s="166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</row>
    <row r="28" spans="1:66" hidden="1" x14ac:dyDescent="0.25">
      <c r="A28" s="29" t="s">
        <v>1</v>
      </c>
      <c r="B28" s="29">
        <v>2</v>
      </c>
      <c r="C28" s="29">
        <v>18</v>
      </c>
      <c r="D28" s="4">
        <v>242200</v>
      </c>
      <c r="E28" s="4">
        <v>217770</v>
      </c>
      <c r="F28" s="4">
        <v>260071.21766114986</v>
      </c>
      <c r="G28" s="4">
        <v>193119.72846945244</v>
      </c>
      <c r="H28" s="4">
        <v>222232</v>
      </c>
      <c r="I28" s="34">
        <v>195200</v>
      </c>
      <c r="J28" s="34">
        <v>166000</v>
      </c>
      <c r="K28" s="34">
        <v>97400</v>
      </c>
      <c r="L28" s="35">
        <v>111600</v>
      </c>
      <c r="M28" s="4">
        <v>204804</v>
      </c>
      <c r="N28" s="4">
        <v>215474</v>
      </c>
      <c r="O28" s="34">
        <v>205200</v>
      </c>
      <c r="P28" s="4">
        <v>197072</v>
      </c>
      <c r="Q28" s="4">
        <v>234600</v>
      </c>
      <c r="R28" s="4">
        <v>181800</v>
      </c>
      <c r="S28">
        <v>181800</v>
      </c>
      <c r="T28">
        <v>248000</v>
      </c>
      <c r="U28" s="4">
        <v>217042.16719470688</v>
      </c>
      <c r="V28">
        <v>178000</v>
      </c>
      <c r="W28">
        <v>111283</v>
      </c>
      <c r="X28" s="4">
        <v>126000</v>
      </c>
      <c r="Y28" s="4">
        <v>137200</v>
      </c>
      <c r="Z28" s="4">
        <v>235200</v>
      </c>
      <c r="AA28" s="4">
        <v>228400</v>
      </c>
      <c r="AB28" s="4">
        <v>85200</v>
      </c>
      <c r="AC28" s="4">
        <v>0</v>
      </c>
      <c r="AD28" s="4">
        <v>228200</v>
      </c>
      <c r="AE28" s="219">
        <v>192800</v>
      </c>
      <c r="AF28" s="4"/>
      <c r="AG28" s="4"/>
      <c r="AH28" s="4"/>
      <c r="AI28" s="166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</row>
    <row r="29" spans="1:66" hidden="1" x14ac:dyDescent="0.25">
      <c r="A29" s="29" t="s">
        <v>1</v>
      </c>
      <c r="B29" s="29">
        <v>2</v>
      </c>
      <c r="C29" s="29">
        <v>19</v>
      </c>
      <c r="D29" s="4">
        <v>231600</v>
      </c>
      <c r="E29" s="4">
        <v>211951</v>
      </c>
      <c r="F29" s="4">
        <v>255371.1354142616</v>
      </c>
      <c r="G29" s="4">
        <v>187407.21741739803</v>
      </c>
      <c r="H29" s="4">
        <v>215868</v>
      </c>
      <c r="I29" s="34">
        <v>205200</v>
      </c>
      <c r="J29" s="34">
        <v>192000</v>
      </c>
      <c r="K29" s="34">
        <v>100600</v>
      </c>
      <c r="L29" s="35">
        <v>113800</v>
      </c>
      <c r="M29" s="4">
        <v>193759</v>
      </c>
      <c r="N29" s="4">
        <v>202264</v>
      </c>
      <c r="O29" s="34">
        <v>210600</v>
      </c>
      <c r="P29" s="4">
        <v>114472</v>
      </c>
      <c r="Q29" s="4">
        <v>221200</v>
      </c>
      <c r="R29" s="4">
        <v>161600</v>
      </c>
      <c r="S29">
        <v>173600</v>
      </c>
      <c r="T29">
        <v>244400</v>
      </c>
      <c r="U29" s="4">
        <v>188791.61580939943</v>
      </c>
      <c r="V29">
        <v>170400</v>
      </c>
      <c r="W29">
        <v>101953</v>
      </c>
      <c r="X29" s="4">
        <v>119000</v>
      </c>
      <c r="Y29" s="4">
        <v>102042</v>
      </c>
      <c r="Z29" s="4">
        <v>236201</v>
      </c>
      <c r="AA29" s="4">
        <v>223200</v>
      </c>
      <c r="AB29" s="4">
        <v>260400</v>
      </c>
      <c r="AC29" s="4">
        <v>240544.38367247794</v>
      </c>
      <c r="AD29" s="4">
        <v>278200</v>
      </c>
      <c r="AE29" s="219">
        <v>199600</v>
      </c>
      <c r="AF29" s="4"/>
      <c r="AG29" s="4"/>
      <c r="AH29" s="4"/>
      <c r="AI29" s="166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</row>
    <row r="30" spans="1:66" hidden="1" x14ac:dyDescent="0.25">
      <c r="A30" s="29" t="s">
        <v>1</v>
      </c>
      <c r="B30" s="29">
        <v>2</v>
      </c>
      <c r="C30" s="29">
        <v>20</v>
      </c>
      <c r="D30" s="4">
        <v>230800</v>
      </c>
      <c r="E30" s="4">
        <v>190465</v>
      </c>
      <c r="F30" s="4">
        <v>248656.73220442125</v>
      </c>
      <c r="G30" s="4">
        <v>185195.92281660275</v>
      </c>
      <c r="H30" s="4">
        <v>221434</v>
      </c>
      <c r="I30" s="34">
        <v>203600</v>
      </c>
      <c r="J30" s="34">
        <v>188800</v>
      </c>
      <c r="K30" s="34">
        <v>95000</v>
      </c>
      <c r="L30" s="35">
        <v>110600</v>
      </c>
      <c r="M30" s="4">
        <v>194580</v>
      </c>
      <c r="N30" s="4">
        <v>204311</v>
      </c>
      <c r="O30" s="34">
        <v>204400</v>
      </c>
      <c r="P30" s="4">
        <v>148672</v>
      </c>
      <c r="Q30" s="4">
        <v>203000</v>
      </c>
      <c r="R30" s="4">
        <v>148600</v>
      </c>
      <c r="S30">
        <v>172000</v>
      </c>
      <c r="T30">
        <v>231400</v>
      </c>
      <c r="U30" s="4">
        <v>200676.33053011497</v>
      </c>
      <c r="V30">
        <v>167000</v>
      </c>
      <c r="W30">
        <v>102998</v>
      </c>
      <c r="X30" s="4">
        <v>109400</v>
      </c>
      <c r="Y30" s="4">
        <v>124200</v>
      </c>
      <c r="Z30" s="4">
        <v>219000</v>
      </c>
      <c r="AA30" s="4">
        <v>219400</v>
      </c>
      <c r="AB30" s="4">
        <v>254000</v>
      </c>
      <c r="AC30" s="4">
        <v>232638.71655378328</v>
      </c>
      <c r="AD30" s="4">
        <v>275400</v>
      </c>
      <c r="AE30" s="219">
        <v>201200</v>
      </c>
      <c r="AF30" s="4"/>
      <c r="AG30" s="4"/>
      <c r="AH30" s="4"/>
      <c r="AI30" s="166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</row>
    <row r="31" spans="1:66" hidden="1" x14ac:dyDescent="0.25">
      <c r="A31" s="29" t="s">
        <v>1</v>
      </c>
      <c r="B31" s="29">
        <v>2</v>
      </c>
      <c r="C31" s="29">
        <v>21</v>
      </c>
      <c r="D31" s="4">
        <v>213200</v>
      </c>
      <c r="E31" s="4">
        <v>212847</v>
      </c>
      <c r="F31" s="4">
        <v>238808.94082998871</v>
      </c>
      <c r="G31" s="4">
        <v>170453.95881130104</v>
      </c>
      <c r="H31" s="4">
        <v>171000</v>
      </c>
      <c r="I31" s="34">
        <v>200000</v>
      </c>
      <c r="J31" s="34">
        <v>184200</v>
      </c>
      <c r="K31" s="34">
        <v>92400</v>
      </c>
      <c r="L31" s="35">
        <v>103200</v>
      </c>
      <c r="M31" s="4">
        <v>196051</v>
      </c>
      <c r="N31" s="4">
        <v>203359</v>
      </c>
      <c r="O31" s="34">
        <v>209800</v>
      </c>
      <c r="P31" s="4">
        <v>198072</v>
      </c>
      <c r="Q31" s="4">
        <v>228000</v>
      </c>
      <c r="R31" s="4">
        <v>166200</v>
      </c>
      <c r="S31">
        <v>164000</v>
      </c>
      <c r="T31">
        <v>238000</v>
      </c>
      <c r="U31" s="4">
        <v>203598.8013630778</v>
      </c>
      <c r="V31">
        <v>167000</v>
      </c>
      <c r="W31">
        <v>88400</v>
      </c>
      <c r="X31" s="4">
        <v>108600</v>
      </c>
      <c r="Y31" s="4">
        <v>119000</v>
      </c>
      <c r="Z31" s="4">
        <v>229400</v>
      </c>
      <c r="AA31" s="4">
        <v>216600</v>
      </c>
      <c r="AB31" s="4">
        <v>252600</v>
      </c>
      <c r="AC31" s="4">
        <v>236952.12566220277</v>
      </c>
      <c r="AD31" s="4">
        <v>268400</v>
      </c>
      <c r="AE31" s="219">
        <v>194800</v>
      </c>
      <c r="AF31" s="4"/>
      <c r="AG31" s="4"/>
      <c r="AH31" s="4"/>
      <c r="AI31" s="166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</row>
    <row r="32" spans="1:66" hidden="1" x14ac:dyDescent="0.25">
      <c r="A32" s="29" t="s">
        <v>1</v>
      </c>
      <c r="B32" s="29">
        <v>2</v>
      </c>
      <c r="C32" s="29">
        <v>22</v>
      </c>
      <c r="D32" s="4">
        <v>209800</v>
      </c>
      <c r="E32" s="4">
        <v>210161</v>
      </c>
      <c r="F32" s="4">
        <v>251566.3069286854</v>
      </c>
      <c r="G32" s="4">
        <v>181510.43181527732</v>
      </c>
      <c r="H32" s="4">
        <v>221116</v>
      </c>
      <c r="I32" s="34">
        <v>193600</v>
      </c>
      <c r="J32" s="34">
        <v>176800</v>
      </c>
      <c r="K32" s="34">
        <v>98000</v>
      </c>
      <c r="L32" s="35">
        <v>117600</v>
      </c>
      <c r="M32" s="4">
        <v>172394</v>
      </c>
      <c r="N32" s="4">
        <v>201988</v>
      </c>
      <c r="O32" s="34">
        <v>197800</v>
      </c>
      <c r="P32" s="4">
        <v>182672</v>
      </c>
      <c r="Q32" s="4">
        <v>203400</v>
      </c>
      <c r="R32" s="4">
        <v>183000</v>
      </c>
      <c r="S32">
        <v>164800</v>
      </c>
      <c r="T32">
        <v>253200</v>
      </c>
      <c r="U32" s="4">
        <v>206521.27219604066</v>
      </c>
      <c r="V32">
        <v>172000</v>
      </c>
      <c r="W32">
        <v>112733</v>
      </c>
      <c r="X32" s="4">
        <v>90800</v>
      </c>
      <c r="Y32" s="4">
        <v>122800</v>
      </c>
      <c r="Z32" s="4">
        <v>143600</v>
      </c>
      <c r="AA32" s="4">
        <v>94600</v>
      </c>
      <c r="AB32" s="4">
        <v>239000</v>
      </c>
      <c r="AC32" s="4">
        <v>200849.25778491507</v>
      </c>
      <c r="AD32" s="4">
        <v>250600</v>
      </c>
      <c r="AE32" s="219">
        <v>187000</v>
      </c>
      <c r="AF32" s="4"/>
      <c r="AG32" s="4"/>
      <c r="AH32" s="4"/>
      <c r="AI32" s="166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</row>
    <row r="33" spans="1:66" hidden="1" x14ac:dyDescent="0.25">
      <c r="A33" s="29" t="s">
        <v>1</v>
      </c>
      <c r="B33" s="29">
        <v>2</v>
      </c>
      <c r="C33" s="29">
        <v>23</v>
      </c>
      <c r="D33" s="4">
        <v>234800</v>
      </c>
      <c r="E33" s="4">
        <v>204789</v>
      </c>
      <c r="F33" s="4">
        <v>265442.74022902211</v>
      </c>
      <c r="G33" s="4">
        <v>198832.23952150685</v>
      </c>
      <c r="H33" s="4">
        <v>128800</v>
      </c>
      <c r="I33" s="34">
        <v>211400</v>
      </c>
      <c r="J33" s="34">
        <v>170800</v>
      </c>
      <c r="K33" s="34">
        <v>107600</v>
      </c>
      <c r="L33" s="35">
        <v>70400</v>
      </c>
      <c r="M33" s="4">
        <v>196108</v>
      </c>
      <c r="N33" s="4">
        <v>212269</v>
      </c>
      <c r="O33" s="34">
        <v>213790</v>
      </c>
      <c r="P33" s="4">
        <v>96272</v>
      </c>
      <c r="Q33" s="4">
        <v>133244</v>
      </c>
      <c r="R33" s="4">
        <v>53200</v>
      </c>
      <c r="S33">
        <v>181227</v>
      </c>
      <c r="T33">
        <v>124800</v>
      </c>
      <c r="U33" s="4">
        <v>121379.95526238994</v>
      </c>
      <c r="V33">
        <v>142600</v>
      </c>
      <c r="W33">
        <v>91200</v>
      </c>
      <c r="X33" s="4">
        <v>125200</v>
      </c>
      <c r="Y33" s="4">
        <v>97602</v>
      </c>
      <c r="Z33" s="4">
        <v>246920</v>
      </c>
      <c r="AA33" s="4">
        <v>222911</v>
      </c>
      <c r="AB33" s="4">
        <v>251309</v>
      </c>
      <c r="AC33" s="4">
        <v>210420.89963301271</v>
      </c>
      <c r="AD33" s="4">
        <v>256156</v>
      </c>
      <c r="AE33" s="219">
        <v>213271.2</v>
      </c>
      <c r="AF33" s="4"/>
      <c r="AG33" s="4"/>
      <c r="AH33" s="4"/>
      <c r="AI33" s="166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</row>
    <row r="34" spans="1:66" hidden="1" x14ac:dyDescent="0.25">
      <c r="A34" s="29" t="s">
        <v>1</v>
      </c>
      <c r="B34" s="29">
        <v>2</v>
      </c>
      <c r="C34" s="29">
        <v>24</v>
      </c>
      <c r="D34" s="4">
        <v>246000</v>
      </c>
      <c r="E34" s="4">
        <v>223366</v>
      </c>
      <c r="F34" s="4">
        <v>271261.88967755047</v>
      </c>
      <c r="G34" s="4">
        <v>199016.51407157312</v>
      </c>
      <c r="H34" s="4">
        <v>223912</v>
      </c>
      <c r="I34" s="34">
        <v>217000</v>
      </c>
      <c r="J34" s="34">
        <v>194600</v>
      </c>
      <c r="K34" s="34">
        <v>107000</v>
      </c>
      <c r="L34" s="35">
        <v>131400</v>
      </c>
      <c r="M34" s="4">
        <v>196538</v>
      </c>
      <c r="N34" s="4">
        <v>218707</v>
      </c>
      <c r="O34" s="34">
        <v>212000</v>
      </c>
      <c r="P34" s="4">
        <v>145072</v>
      </c>
      <c r="Q34" s="4">
        <v>179800</v>
      </c>
      <c r="R34" s="4">
        <v>152200</v>
      </c>
      <c r="S34">
        <v>175400</v>
      </c>
      <c r="T34">
        <v>254800</v>
      </c>
      <c r="U34" s="4">
        <v>221133.62636085483</v>
      </c>
      <c r="V34">
        <v>185400</v>
      </c>
      <c r="W34">
        <v>49175</v>
      </c>
      <c r="X34" s="4">
        <v>131200</v>
      </c>
      <c r="Y34" s="4">
        <v>140000</v>
      </c>
      <c r="Z34" s="4">
        <v>258200</v>
      </c>
      <c r="AA34" s="4">
        <v>233600</v>
      </c>
      <c r="AB34" s="4">
        <v>267800</v>
      </c>
      <c r="AC34" s="4">
        <v>220521.83553576443</v>
      </c>
      <c r="AD34" s="4">
        <v>277200</v>
      </c>
      <c r="AE34" s="219">
        <v>222200</v>
      </c>
      <c r="AF34" s="4"/>
      <c r="AG34" s="4"/>
      <c r="AH34" s="4"/>
      <c r="AI34" s="166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</row>
    <row r="35" spans="1:66" hidden="1" x14ac:dyDescent="0.25">
      <c r="A35" s="29" t="s">
        <v>1</v>
      </c>
      <c r="B35" s="29">
        <v>2</v>
      </c>
      <c r="C35" s="29">
        <v>25</v>
      </c>
      <c r="D35" s="4">
        <v>230200</v>
      </c>
      <c r="E35" s="4">
        <v>214861</v>
      </c>
      <c r="F35" s="4">
        <v>255818.76229491763</v>
      </c>
      <c r="G35" s="4">
        <v>189987.06111832583</v>
      </c>
      <c r="H35" s="4">
        <v>223311</v>
      </c>
      <c r="I35" s="34">
        <v>215600</v>
      </c>
      <c r="J35" s="34">
        <v>187400</v>
      </c>
      <c r="K35" s="34">
        <v>99000</v>
      </c>
      <c r="L35" s="35">
        <v>121000</v>
      </c>
      <c r="M35" s="4">
        <v>186908</v>
      </c>
      <c r="N35" s="4">
        <v>196981</v>
      </c>
      <c r="O35" s="34">
        <v>211400</v>
      </c>
      <c r="P35" s="4">
        <v>184672</v>
      </c>
      <c r="Q35" s="4">
        <v>178800</v>
      </c>
      <c r="R35" s="4">
        <v>176200</v>
      </c>
      <c r="S35">
        <v>170400</v>
      </c>
      <c r="T35">
        <v>246600</v>
      </c>
      <c r="U35" s="4">
        <v>209248.9116401393</v>
      </c>
      <c r="V35">
        <v>170200</v>
      </c>
      <c r="W35">
        <v>111481</v>
      </c>
      <c r="X35" s="4">
        <v>122350</v>
      </c>
      <c r="Y35" s="4">
        <v>135165</v>
      </c>
      <c r="Z35" s="4">
        <v>244600</v>
      </c>
      <c r="AA35" s="4">
        <v>217200</v>
      </c>
      <c r="AB35" s="4">
        <v>251600</v>
      </c>
      <c r="AC35" s="4">
        <v>212829.23578697603</v>
      </c>
      <c r="AD35" s="4">
        <v>261400</v>
      </c>
      <c r="AE35" s="219">
        <v>207600</v>
      </c>
      <c r="AF35" s="4"/>
      <c r="AG35" s="4"/>
      <c r="AH35" s="4"/>
      <c r="AI35" s="166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</row>
    <row r="36" spans="1:66" hidden="1" x14ac:dyDescent="0.25">
      <c r="A36" s="29" t="s">
        <v>1</v>
      </c>
      <c r="B36" s="29">
        <v>2</v>
      </c>
      <c r="C36" s="29">
        <v>26</v>
      </c>
      <c r="D36" s="4">
        <v>234000</v>
      </c>
      <c r="E36" s="4">
        <v>219337</v>
      </c>
      <c r="F36" s="4">
        <v>260518.84454180585</v>
      </c>
      <c r="G36" s="4">
        <v>190724.15931859092</v>
      </c>
      <c r="H36" s="4">
        <v>221160</v>
      </c>
      <c r="I36" s="34">
        <v>194200</v>
      </c>
      <c r="J36" s="34">
        <v>193000</v>
      </c>
      <c r="K36" s="34">
        <v>98400</v>
      </c>
      <c r="L36" s="35">
        <v>104400</v>
      </c>
      <c r="M36" s="4">
        <v>196457</v>
      </c>
      <c r="N36" s="4">
        <v>200989</v>
      </c>
      <c r="O36" s="34">
        <v>214600</v>
      </c>
      <c r="P36" s="4">
        <v>199072</v>
      </c>
      <c r="Q36" s="4">
        <v>198000</v>
      </c>
      <c r="R36" s="4">
        <v>160600</v>
      </c>
      <c r="S36">
        <v>145600</v>
      </c>
      <c r="T36">
        <v>141400</v>
      </c>
      <c r="U36" s="4">
        <v>211392.05691764539</v>
      </c>
      <c r="V36">
        <v>180600</v>
      </c>
      <c r="W36">
        <v>112264</v>
      </c>
      <c r="X36" s="4">
        <v>121600</v>
      </c>
      <c r="Y36" s="4">
        <v>132000</v>
      </c>
      <c r="Z36" s="4">
        <v>237400</v>
      </c>
      <c r="AA36" s="4">
        <v>218800</v>
      </c>
      <c r="AB36" s="4">
        <v>253000</v>
      </c>
      <c r="AC36" s="4">
        <v>200407.69735316359</v>
      </c>
      <c r="AD36" s="4">
        <v>263800</v>
      </c>
      <c r="AE36" s="219">
        <v>211000</v>
      </c>
      <c r="AF36" s="4"/>
      <c r="AG36" s="4"/>
      <c r="AH36" s="4"/>
      <c r="AI36" s="166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</row>
    <row r="37" spans="1:66" hidden="1" x14ac:dyDescent="0.25">
      <c r="A37" s="29" t="s">
        <v>1</v>
      </c>
      <c r="B37" s="29">
        <v>2</v>
      </c>
      <c r="C37" s="29">
        <v>27</v>
      </c>
      <c r="D37" s="4">
        <v>89800</v>
      </c>
      <c r="E37" s="4">
        <v>89049</v>
      </c>
      <c r="F37" s="4">
        <v>245299.53059950107</v>
      </c>
      <c r="G37" s="4">
        <v>189987.06111832583</v>
      </c>
      <c r="H37" s="4">
        <v>219098</v>
      </c>
      <c r="I37" s="34">
        <v>210600</v>
      </c>
      <c r="J37" s="34">
        <v>163600</v>
      </c>
      <c r="K37" s="34">
        <v>110463</v>
      </c>
      <c r="L37" s="35">
        <v>123400</v>
      </c>
      <c r="M37" s="4">
        <v>196134</v>
      </c>
      <c r="N37" s="4">
        <v>210758</v>
      </c>
      <c r="O37" s="34">
        <v>197200</v>
      </c>
      <c r="P37" s="4">
        <v>136072</v>
      </c>
      <c r="Q37" s="4">
        <v>237000</v>
      </c>
      <c r="R37" s="4">
        <v>149800</v>
      </c>
      <c r="S37">
        <v>174400</v>
      </c>
      <c r="T37">
        <v>244200</v>
      </c>
      <c r="U37" s="4">
        <v>210223.06858446024</v>
      </c>
      <c r="V37">
        <v>156600</v>
      </c>
      <c r="W37">
        <v>111800</v>
      </c>
      <c r="X37" s="4">
        <v>122000</v>
      </c>
      <c r="Y37" s="4">
        <v>132600</v>
      </c>
      <c r="Z37" s="4">
        <v>245400</v>
      </c>
      <c r="AA37" s="4">
        <v>218200</v>
      </c>
      <c r="AB37" s="4">
        <v>257000</v>
      </c>
      <c r="AC37" s="4">
        <v>227397.83771753643</v>
      </c>
      <c r="AD37" s="4">
        <v>265200</v>
      </c>
      <c r="AE37" s="219">
        <v>212800</v>
      </c>
      <c r="AF37" s="4"/>
      <c r="AG37" s="4"/>
      <c r="AH37" s="4"/>
      <c r="AI37" s="166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</row>
    <row r="38" spans="1:66" hidden="1" x14ac:dyDescent="0.25">
      <c r="A38" s="29" t="s">
        <v>1</v>
      </c>
      <c r="B38" s="29">
        <v>2</v>
      </c>
      <c r="C38" s="29">
        <v>28</v>
      </c>
      <c r="D38" s="4">
        <v>237400</v>
      </c>
      <c r="E38" s="4">
        <v>215532</v>
      </c>
      <c r="F38" s="4">
        <v>265890.36710967816</v>
      </c>
      <c r="G38" s="4">
        <v>192566.90481925363</v>
      </c>
      <c r="H38" s="4">
        <v>227583</v>
      </c>
      <c r="I38" s="34">
        <v>205800</v>
      </c>
      <c r="J38" s="34">
        <v>180200</v>
      </c>
      <c r="K38" s="34">
        <v>11400</v>
      </c>
      <c r="L38" s="35">
        <v>13000</v>
      </c>
      <c r="M38" s="4">
        <v>162936</v>
      </c>
      <c r="N38" s="4">
        <v>173023</v>
      </c>
      <c r="O38" s="34">
        <v>184000</v>
      </c>
      <c r="P38" s="4">
        <v>164472</v>
      </c>
      <c r="Q38" s="4">
        <v>182559</v>
      </c>
      <c r="R38" s="4">
        <v>160807</v>
      </c>
      <c r="S38">
        <v>146400</v>
      </c>
      <c r="T38">
        <v>216400</v>
      </c>
      <c r="U38" s="4">
        <v>181972.51719915279</v>
      </c>
      <c r="V38">
        <v>151800</v>
      </c>
      <c r="W38">
        <v>17600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256800</v>
      </c>
      <c r="AE38" s="219">
        <v>209000</v>
      </c>
      <c r="AF38" s="4"/>
      <c r="AG38" s="4"/>
      <c r="AH38" s="4"/>
      <c r="AI38" s="166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</row>
    <row r="39" spans="1:66" hidden="1" x14ac:dyDescent="0.25">
      <c r="A39" s="29" t="s">
        <v>1</v>
      </c>
      <c r="B39" s="29">
        <v>2</v>
      </c>
      <c r="C39" s="29">
        <v>29</v>
      </c>
      <c r="D39" s="4">
        <v>223000</v>
      </c>
      <c r="E39" s="4">
        <v>196956</v>
      </c>
      <c r="F39" s="4">
        <v>256490.20261590165</v>
      </c>
      <c r="G39" s="4">
        <v>178930.58811434952</v>
      </c>
      <c r="H39" s="4">
        <v>220904</v>
      </c>
      <c r="I39" s="34">
        <v>197800</v>
      </c>
      <c r="J39" s="34">
        <v>177000</v>
      </c>
      <c r="K39" s="34">
        <v>99400</v>
      </c>
      <c r="L39" s="35">
        <v>107800</v>
      </c>
      <c r="M39" s="4">
        <v>185373</v>
      </c>
      <c r="N39" s="4">
        <v>200037</v>
      </c>
      <c r="O39" s="34">
        <v>200000</v>
      </c>
      <c r="P39" s="4">
        <v>177672</v>
      </c>
      <c r="Q39" s="4">
        <v>269200</v>
      </c>
      <c r="R39" s="4">
        <v>83400</v>
      </c>
      <c r="S39">
        <v>163000</v>
      </c>
      <c r="T39">
        <v>236800</v>
      </c>
      <c r="U39" s="4">
        <v>208859.24886241092</v>
      </c>
      <c r="V39">
        <v>174200</v>
      </c>
      <c r="W39">
        <v>102685</v>
      </c>
      <c r="X39" s="4">
        <v>109800</v>
      </c>
      <c r="Y39" s="4">
        <v>47400</v>
      </c>
      <c r="Z39" s="4">
        <v>239000</v>
      </c>
      <c r="AA39" s="4">
        <v>222800</v>
      </c>
      <c r="AB39" s="4">
        <v>250200</v>
      </c>
      <c r="AC39" s="4">
        <v>215920.15880923643</v>
      </c>
      <c r="AD39" s="4">
        <v>259600</v>
      </c>
      <c r="AE39" s="219">
        <v>201200</v>
      </c>
      <c r="AF39" s="4"/>
      <c r="AG39" s="4"/>
      <c r="AH39" s="4"/>
      <c r="AI39" s="166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</row>
    <row r="40" spans="1:66" hidden="1" x14ac:dyDescent="0.25">
      <c r="A40" s="29" t="s">
        <v>1</v>
      </c>
      <c r="B40" s="29">
        <v>2</v>
      </c>
      <c r="C40" s="29">
        <v>30</v>
      </c>
      <c r="D40" s="4">
        <v>218600</v>
      </c>
      <c r="E40" s="4">
        <v>212399</v>
      </c>
      <c r="F40" s="4">
        <v>254699.69509327755</v>
      </c>
      <c r="G40" s="4">
        <v>187775.76651753057</v>
      </c>
      <c r="H40" s="4">
        <v>215606</v>
      </c>
      <c r="I40" s="34">
        <v>210200</v>
      </c>
      <c r="J40" s="34">
        <v>179800</v>
      </c>
      <c r="K40" s="34">
        <v>89400</v>
      </c>
      <c r="L40" s="35">
        <v>105800</v>
      </c>
      <c r="M40" s="4">
        <v>186059</v>
      </c>
      <c r="N40" s="4">
        <v>197117</v>
      </c>
      <c r="O40" s="34">
        <v>200200</v>
      </c>
      <c r="P40" s="4">
        <v>164272</v>
      </c>
      <c r="Q40" s="4">
        <v>55800</v>
      </c>
      <c r="R40" s="4">
        <v>0</v>
      </c>
      <c r="S40">
        <v>136800</v>
      </c>
      <c r="T40">
        <v>241200</v>
      </c>
      <c r="U40" s="4">
        <v>190739.92969804132</v>
      </c>
      <c r="V40">
        <v>146093</v>
      </c>
      <c r="W40">
        <v>105766</v>
      </c>
      <c r="X40" s="4">
        <v>109200</v>
      </c>
      <c r="Y40" s="4">
        <v>118600</v>
      </c>
      <c r="Z40" s="4">
        <v>231600</v>
      </c>
      <c r="AA40" s="4">
        <v>215000</v>
      </c>
      <c r="AB40" s="4">
        <v>235000</v>
      </c>
      <c r="AC40" s="4">
        <v>195728.89216694099</v>
      </c>
      <c r="AD40" s="4">
        <v>261200</v>
      </c>
      <c r="AE40" s="219">
        <v>193800</v>
      </c>
      <c r="AF40" s="4"/>
      <c r="AG40" s="4"/>
      <c r="AH40" s="4"/>
      <c r="AI40" s="166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</row>
    <row r="41" spans="1:66" hidden="1" x14ac:dyDescent="0.25">
      <c r="A41" s="29" t="s">
        <v>1</v>
      </c>
      <c r="B41" s="29">
        <v>2</v>
      </c>
      <c r="C41" s="29">
        <v>31</v>
      </c>
      <c r="D41" s="4">
        <v>229000</v>
      </c>
      <c r="E41" s="4">
        <v>210385</v>
      </c>
      <c r="F41" s="4">
        <v>258504.52357885375</v>
      </c>
      <c r="G41" s="4">
        <v>187222.94286733176</v>
      </c>
      <c r="H41" s="4">
        <v>223852</v>
      </c>
      <c r="I41" s="34">
        <v>49400</v>
      </c>
      <c r="J41" s="34">
        <v>217306</v>
      </c>
      <c r="K41" s="34">
        <v>35000</v>
      </c>
      <c r="L41" s="35">
        <v>113600</v>
      </c>
      <c r="M41" s="4">
        <v>193060</v>
      </c>
      <c r="N41" s="4">
        <v>203095</v>
      </c>
      <c r="O41" s="34">
        <v>199400</v>
      </c>
      <c r="P41" s="4">
        <v>130272</v>
      </c>
      <c r="Q41" s="4">
        <v>195600</v>
      </c>
      <c r="R41" s="4">
        <v>100400</v>
      </c>
      <c r="S41">
        <v>167000</v>
      </c>
      <c r="T41">
        <v>249800</v>
      </c>
      <c r="U41" s="4">
        <v>211586.88830650956</v>
      </c>
      <c r="V41">
        <v>170800</v>
      </c>
      <c r="W41">
        <v>110647</v>
      </c>
      <c r="X41" s="4">
        <v>112400</v>
      </c>
      <c r="Y41" s="4">
        <v>107600</v>
      </c>
      <c r="Z41" s="4">
        <v>235600</v>
      </c>
      <c r="AA41" s="4">
        <v>194000</v>
      </c>
      <c r="AB41" s="4">
        <v>245400</v>
      </c>
      <c r="AC41" s="4">
        <v>219211.61582670271</v>
      </c>
      <c r="AD41" s="4">
        <v>262000</v>
      </c>
      <c r="AE41" s="219">
        <v>208000</v>
      </c>
      <c r="AF41" s="4"/>
      <c r="AG41" s="4"/>
      <c r="AH41" s="4"/>
      <c r="AI41" s="166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</row>
    <row r="42" spans="1:66" hidden="1" x14ac:dyDescent="0.25">
      <c r="A42" s="29" t="s">
        <v>1</v>
      </c>
      <c r="B42" s="29">
        <v>2</v>
      </c>
      <c r="C42" s="29">
        <v>32</v>
      </c>
      <c r="D42" s="4">
        <v>226600</v>
      </c>
      <c r="E42" s="4">
        <v>208594</v>
      </c>
      <c r="F42" s="4">
        <v>245075.71715917304</v>
      </c>
      <c r="G42" s="4">
        <v>177011.36867540932</v>
      </c>
      <c r="H42" s="4">
        <v>213695</v>
      </c>
      <c r="I42" s="34">
        <v>203800</v>
      </c>
      <c r="J42" s="34">
        <v>171600</v>
      </c>
      <c r="K42" s="34">
        <v>92600</v>
      </c>
      <c r="L42" s="35">
        <v>111600</v>
      </c>
      <c r="M42" s="4">
        <v>185562</v>
      </c>
      <c r="N42" s="4">
        <v>193670</v>
      </c>
      <c r="O42" s="34">
        <v>203600</v>
      </c>
      <c r="P42" s="4">
        <v>201272</v>
      </c>
      <c r="Q42" s="4">
        <v>51386</v>
      </c>
      <c r="R42" s="4">
        <v>122000</v>
      </c>
      <c r="S42">
        <v>131600</v>
      </c>
      <c r="T42">
        <v>240600</v>
      </c>
      <c r="U42" s="4">
        <v>206326.44080717646</v>
      </c>
      <c r="V42">
        <v>167800</v>
      </c>
      <c r="W42">
        <v>100360</v>
      </c>
      <c r="X42" s="4">
        <v>109200</v>
      </c>
      <c r="Y42" s="4">
        <v>111600</v>
      </c>
      <c r="Z42" s="4">
        <v>153600</v>
      </c>
      <c r="AA42" s="4">
        <v>0</v>
      </c>
      <c r="AB42" s="4">
        <v>153200</v>
      </c>
      <c r="AC42" s="4">
        <v>208577.5294463122</v>
      </c>
      <c r="AD42" s="4">
        <v>244000</v>
      </c>
      <c r="AE42" s="219">
        <v>189800</v>
      </c>
      <c r="AF42" s="4"/>
      <c r="AG42" s="4"/>
      <c r="AH42" s="4"/>
      <c r="AI42" s="166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</row>
    <row r="43" spans="1:66" hidden="1" x14ac:dyDescent="0.25">
      <c r="A43" s="29" t="s">
        <v>1</v>
      </c>
      <c r="B43" s="29">
        <v>2</v>
      </c>
      <c r="C43" s="29">
        <v>33</v>
      </c>
      <c r="D43" s="4">
        <v>222000</v>
      </c>
      <c r="E43" s="4">
        <v>198970</v>
      </c>
      <c r="F43" s="4">
        <v>247313.85156245317</v>
      </c>
      <c r="G43" s="4">
        <v>157370.46575659578</v>
      </c>
      <c r="H43" s="4">
        <v>222061</v>
      </c>
      <c r="I43" s="34">
        <v>206000</v>
      </c>
      <c r="J43" s="34">
        <v>177200</v>
      </c>
      <c r="K43" s="34">
        <v>93600</v>
      </c>
      <c r="L43" s="35">
        <v>111400</v>
      </c>
      <c r="M43" s="4">
        <v>180800</v>
      </c>
      <c r="N43" s="4">
        <v>186600</v>
      </c>
      <c r="O43" s="34">
        <v>202800</v>
      </c>
      <c r="P43" s="4">
        <v>85872</v>
      </c>
      <c r="Q43" s="4">
        <v>74400</v>
      </c>
      <c r="R43" s="4">
        <v>169000</v>
      </c>
      <c r="S43">
        <v>149200</v>
      </c>
      <c r="T43">
        <v>244200</v>
      </c>
      <c r="U43" s="4">
        <v>210417.89997332444</v>
      </c>
      <c r="V43">
        <v>165000</v>
      </c>
      <c r="W43">
        <v>103343</v>
      </c>
      <c r="X43" s="4">
        <v>104600</v>
      </c>
      <c r="Y43" s="4">
        <v>97400</v>
      </c>
      <c r="Z43" s="4">
        <v>225400</v>
      </c>
      <c r="AA43" s="4">
        <v>208200</v>
      </c>
      <c r="AB43" s="4">
        <v>229600</v>
      </c>
      <c r="AC43" s="4">
        <v>206846.959631915</v>
      </c>
      <c r="AD43" s="4">
        <v>253400</v>
      </c>
      <c r="AE43" s="219">
        <v>199000</v>
      </c>
      <c r="AF43" s="4"/>
      <c r="AG43" s="4"/>
      <c r="AH43" s="4"/>
      <c r="AI43" s="166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</row>
    <row r="44" spans="1:66" hidden="1" x14ac:dyDescent="0.25">
      <c r="A44" s="29" t="s">
        <v>1</v>
      </c>
      <c r="B44" s="29">
        <v>2</v>
      </c>
      <c r="C44" s="29">
        <v>34</v>
      </c>
      <c r="D44" s="4">
        <v>232265</v>
      </c>
      <c r="E44" s="4">
        <v>161146</v>
      </c>
      <c r="F44" s="4">
        <v>247090.03812212514</v>
      </c>
      <c r="G44" s="4">
        <v>183168.90276587376</v>
      </c>
      <c r="H44" s="4">
        <v>218099</v>
      </c>
      <c r="I44" s="34">
        <v>203400</v>
      </c>
      <c r="J44" s="34">
        <v>181800</v>
      </c>
      <c r="K44" s="34">
        <v>88400</v>
      </c>
      <c r="L44" s="35">
        <v>109600</v>
      </c>
      <c r="M44" s="4">
        <v>185200</v>
      </c>
      <c r="N44" s="4">
        <v>185800</v>
      </c>
      <c r="O44" s="34">
        <v>193800</v>
      </c>
      <c r="P44" s="4">
        <v>188672</v>
      </c>
      <c r="Q44" s="4">
        <v>211600</v>
      </c>
      <c r="R44" s="4">
        <v>175400</v>
      </c>
      <c r="S44">
        <v>171200</v>
      </c>
      <c r="T44">
        <v>235000</v>
      </c>
      <c r="U44" s="4">
        <v>191714.08664236226</v>
      </c>
      <c r="V44">
        <v>169800</v>
      </c>
      <c r="W44">
        <v>105883</v>
      </c>
      <c r="X44" s="4">
        <v>108000</v>
      </c>
      <c r="Y44" s="4">
        <v>117600</v>
      </c>
      <c r="Z44" s="4">
        <v>233600</v>
      </c>
      <c r="AA44" s="4">
        <v>210200</v>
      </c>
      <c r="AB44" s="4">
        <v>247400</v>
      </c>
      <c r="AC44" s="4">
        <v>221625.73661514313</v>
      </c>
      <c r="AD44" s="4">
        <v>266200</v>
      </c>
      <c r="AE44" s="219">
        <v>211400</v>
      </c>
      <c r="AF44" s="4"/>
      <c r="AG44" s="4"/>
      <c r="AH44" s="4"/>
      <c r="AI44" s="166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</row>
    <row r="45" spans="1:66" hidden="1" x14ac:dyDescent="0.25">
      <c r="A45" s="29" t="s">
        <v>1</v>
      </c>
      <c r="B45" s="29">
        <v>2</v>
      </c>
      <c r="C45" s="29">
        <v>35</v>
      </c>
      <c r="D45" s="4">
        <v>139400</v>
      </c>
      <c r="E45" s="4">
        <v>188227</v>
      </c>
      <c r="F45" s="4">
        <v>254252.06821262153</v>
      </c>
      <c r="G45" s="4">
        <v>173218.07706229511</v>
      </c>
      <c r="H45" s="4">
        <v>220084</v>
      </c>
      <c r="I45" s="34">
        <v>210600</v>
      </c>
      <c r="J45" s="34">
        <v>181400</v>
      </c>
      <c r="K45" s="34">
        <v>97200</v>
      </c>
      <c r="L45" s="35">
        <v>111600</v>
      </c>
      <c r="M45" s="4">
        <v>189435</v>
      </c>
      <c r="N45" s="4">
        <v>175228</v>
      </c>
      <c r="O45" s="34">
        <v>205200</v>
      </c>
      <c r="P45" s="4">
        <v>108672</v>
      </c>
      <c r="Q45" s="4">
        <v>211400</v>
      </c>
      <c r="R45" s="4">
        <v>179400</v>
      </c>
      <c r="S45">
        <v>171800</v>
      </c>
      <c r="T45">
        <v>236200</v>
      </c>
      <c r="U45" s="4">
        <v>201260.82469670754</v>
      </c>
      <c r="V45">
        <v>170000</v>
      </c>
      <c r="W45">
        <v>95191</v>
      </c>
      <c r="X45" s="4">
        <v>111400</v>
      </c>
      <c r="Y45" s="4">
        <v>119400</v>
      </c>
      <c r="Z45" s="4">
        <v>231800</v>
      </c>
      <c r="AA45" s="4">
        <v>207200</v>
      </c>
      <c r="AB45" s="4">
        <v>253000</v>
      </c>
      <c r="AC45" s="4">
        <v>223346.66537207848</v>
      </c>
      <c r="AD45" s="4">
        <v>269400</v>
      </c>
      <c r="AE45" s="219">
        <v>191200</v>
      </c>
      <c r="AF45" s="4"/>
      <c r="AG45" s="4"/>
      <c r="AH45" s="4"/>
      <c r="AI45" s="166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</row>
    <row r="46" spans="1:66" hidden="1" x14ac:dyDescent="0.25">
      <c r="A46" s="29" t="s">
        <v>1</v>
      </c>
      <c r="B46" s="29">
        <v>2</v>
      </c>
      <c r="C46" s="29">
        <v>36</v>
      </c>
      <c r="D46" s="4">
        <v>200000</v>
      </c>
      <c r="E46" s="4">
        <v>272381</v>
      </c>
      <c r="F46" s="4">
        <v>235899.36610572456</v>
      </c>
      <c r="G46" s="4">
        <v>171375.3315616324</v>
      </c>
      <c r="H46" s="4">
        <v>223733</v>
      </c>
      <c r="I46" s="34">
        <v>133600</v>
      </c>
      <c r="J46" s="34">
        <v>162600</v>
      </c>
      <c r="K46" s="34">
        <v>106200</v>
      </c>
      <c r="L46" s="35">
        <v>112200</v>
      </c>
      <c r="M46" s="4">
        <v>202691</v>
      </c>
      <c r="N46" s="4">
        <v>209745</v>
      </c>
      <c r="O46" s="34">
        <v>204800</v>
      </c>
      <c r="P46" s="4">
        <v>153072</v>
      </c>
      <c r="Q46" s="4">
        <v>217200</v>
      </c>
      <c r="R46" s="4">
        <v>170200</v>
      </c>
      <c r="S46">
        <v>177200</v>
      </c>
      <c r="T46">
        <v>263000</v>
      </c>
      <c r="U46" s="4">
        <v>220159.46941653389</v>
      </c>
      <c r="V46">
        <v>184400</v>
      </c>
      <c r="W46">
        <v>113715</v>
      </c>
      <c r="X46" s="4">
        <v>120000</v>
      </c>
      <c r="Y46" s="4">
        <v>128800</v>
      </c>
      <c r="Z46" s="4">
        <v>239000</v>
      </c>
      <c r="AA46" s="4">
        <v>233200</v>
      </c>
      <c r="AB46" s="4">
        <v>259800</v>
      </c>
      <c r="AC46" s="4">
        <v>229997.06680924384</v>
      </c>
      <c r="AD46" s="4">
        <v>271400</v>
      </c>
      <c r="AE46" s="219">
        <v>213600</v>
      </c>
      <c r="AF46" s="4"/>
      <c r="AG46" s="4"/>
      <c r="AH46" s="4"/>
      <c r="AI46" s="166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</row>
    <row r="47" spans="1:66" hidden="1" x14ac:dyDescent="0.25">
      <c r="A47" s="29" t="s">
        <v>1</v>
      </c>
      <c r="B47" s="29">
        <v>2</v>
      </c>
      <c r="C47" s="29">
        <v>37</v>
      </c>
      <c r="D47" s="4">
        <v>231800</v>
      </c>
      <c r="E47" s="4">
        <v>218666</v>
      </c>
      <c r="F47" s="4">
        <v>248656.73220442125</v>
      </c>
      <c r="G47" s="4">
        <v>182616.07911567495</v>
      </c>
      <c r="H47" s="4">
        <v>164600</v>
      </c>
      <c r="I47" s="34">
        <v>0</v>
      </c>
      <c r="J47" s="34">
        <v>153600</v>
      </c>
      <c r="K47" s="34">
        <v>94733</v>
      </c>
      <c r="L47" s="35">
        <v>109290</v>
      </c>
      <c r="M47" s="4">
        <v>184736</v>
      </c>
      <c r="N47" s="4">
        <v>184275</v>
      </c>
      <c r="O47" s="34">
        <v>210200</v>
      </c>
      <c r="P47" s="4">
        <v>154272</v>
      </c>
      <c r="Q47" s="4">
        <v>183600</v>
      </c>
      <c r="R47" s="4">
        <v>168600</v>
      </c>
      <c r="S47">
        <v>170600</v>
      </c>
      <c r="T47">
        <v>111400</v>
      </c>
      <c r="U47" s="4">
        <v>146123.54164814198</v>
      </c>
      <c r="V47">
        <v>160800</v>
      </c>
      <c r="W47">
        <v>100988</v>
      </c>
      <c r="X47" s="4">
        <v>104400</v>
      </c>
      <c r="Y47" s="4">
        <v>115600</v>
      </c>
      <c r="Z47" s="4">
        <v>236800</v>
      </c>
      <c r="AA47" s="4">
        <v>219000</v>
      </c>
      <c r="AB47" s="4">
        <v>253600</v>
      </c>
      <c r="AC47" s="4">
        <v>234333.61445557172</v>
      </c>
      <c r="AD47" s="4">
        <v>273000</v>
      </c>
      <c r="AE47" s="219">
        <v>205200</v>
      </c>
      <c r="AF47" s="4"/>
      <c r="AG47" s="4"/>
      <c r="AH47" s="4"/>
      <c r="AI47" s="166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</row>
    <row r="48" spans="1:66" hidden="1" x14ac:dyDescent="0.25">
      <c r="A48" s="29" t="s">
        <v>1</v>
      </c>
      <c r="B48" s="29">
        <v>2</v>
      </c>
      <c r="C48" s="29">
        <v>38</v>
      </c>
      <c r="D48" s="4">
        <v>227800</v>
      </c>
      <c r="E48" s="4">
        <v>205908</v>
      </c>
      <c r="F48" s="4">
        <v>251566.3069286854</v>
      </c>
      <c r="G48" s="4">
        <v>179483.41176454833</v>
      </c>
      <c r="H48" s="4">
        <v>202010</v>
      </c>
      <c r="I48" s="34">
        <v>184000</v>
      </c>
      <c r="J48" s="34">
        <v>175600</v>
      </c>
      <c r="K48" s="34">
        <v>92800</v>
      </c>
      <c r="L48" s="35">
        <v>105000</v>
      </c>
      <c r="M48" s="4">
        <v>182472</v>
      </c>
      <c r="N48" s="4">
        <v>191313</v>
      </c>
      <c r="O48" s="34">
        <v>206800</v>
      </c>
      <c r="P48" s="4">
        <v>89472</v>
      </c>
      <c r="Q48" s="4">
        <v>126800</v>
      </c>
      <c r="R48" s="4">
        <v>112800</v>
      </c>
      <c r="S48">
        <v>140400</v>
      </c>
      <c r="T48">
        <v>237800</v>
      </c>
      <c r="U48" s="4">
        <v>202040.15025216428</v>
      </c>
      <c r="V48">
        <v>157600</v>
      </c>
      <c r="W48">
        <v>32000</v>
      </c>
      <c r="X48" s="4">
        <v>66000</v>
      </c>
      <c r="Y48" s="4">
        <v>114800</v>
      </c>
      <c r="Z48" s="4">
        <v>182400</v>
      </c>
      <c r="AA48" s="4">
        <v>215400</v>
      </c>
      <c r="AB48" s="4">
        <v>249800</v>
      </c>
      <c r="AC48" s="4">
        <v>213597.6280666833</v>
      </c>
      <c r="AD48" s="4">
        <v>259200</v>
      </c>
      <c r="AE48" s="219">
        <v>185000</v>
      </c>
      <c r="AF48" s="4"/>
      <c r="AG48" s="4"/>
      <c r="AH48" s="4"/>
      <c r="AI48" s="166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</row>
    <row r="49" spans="1:66" hidden="1" x14ac:dyDescent="0.25">
      <c r="A49" s="29" t="s">
        <v>1</v>
      </c>
      <c r="B49" s="29">
        <v>2</v>
      </c>
      <c r="C49" s="29">
        <v>39</v>
      </c>
      <c r="D49" s="4">
        <v>220600</v>
      </c>
      <c r="E49" s="4">
        <v>151746</v>
      </c>
      <c r="F49" s="4">
        <v>5819.1494485283101</v>
      </c>
      <c r="G49" s="4">
        <v>0</v>
      </c>
      <c r="H49" s="4">
        <v>85648</v>
      </c>
      <c r="I49" s="34">
        <v>174400</v>
      </c>
      <c r="J49" s="34">
        <v>773800</v>
      </c>
      <c r="K49" s="34">
        <v>88654</v>
      </c>
      <c r="L49" s="35">
        <v>99600</v>
      </c>
      <c r="M49" s="4">
        <v>180315</v>
      </c>
      <c r="N49" s="4">
        <v>187070</v>
      </c>
      <c r="O49" s="34">
        <v>199400</v>
      </c>
      <c r="P49" s="4">
        <v>140472</v>
      </c>
      <c r="Q49" s="4">
        <v>216200</v>
      </c>
      <c r="R49" s="4">
        <v>102200</v>
      </c>
      <c r="S49">
        <v>162600</v>
      </c>
      <c r="T49">
        <v>234000</v>
      </c>
      <c r="U49" s="4">
        <v>198922.84803033728</v>
      </c>
      <c r="V49">
        <v>161400</v>
      </c>
      <c r="W49">
        <v>63744</v>
      </c>
      <c r="X49" s="4">
        <v>99600</v>
      </c>
      <c r="Y49" s="4">
        <v>108600</v>
      </c>
      <c r="Z49" s="4">
        <v>225600</v>
      </c>
      <c r="AA49" s="4">
        <v>210200</v>
      </c>
      <c r="AB49" s="4">
        <v>244600</v>
      </c>
      <c r="AC49" s="4">
        <v>212465.76792066533</v>
      </c>
      <c r="AD49" s="4">
        <v>262600</v>
      </c>
      <c r="AE49" s="219">
        <v>178800</v>
      </c>
      <c r="AF49" s="4"/>
      <c r="AG49" s="4"/>
      <c r="AH49" s="4"/>
      <c r="AI49" s="166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</row>
    <row r="50" spans="1:66" hidden="1" x14ac:dyDescent="0.25">
      <c r="A50" s="29" t="s">
        <v>1</v>
      </c>
      <c r="B50" s="29">
        <v>2</v>
      </c>
      <c r="C50" s="29">
        <v>40</v>
      </c>
      <c r="D50" s="4">
        <v>196200</v>
      </c>
      <c r="E50" s="4">
        <v>209266</v>
      </c>
      <c r="F50" s="4">
        <v>247090.03812212514</v>
      </c>
      <c r="G50" s="4">
        <v>175613.64621315664</v>
      </c>
      <c r="H50" s="4">
        <v>199931</v>
      </c>
      <c r="I50" s="34">
        <v>199074</v>
      </c>
      <c r="J50" s="34">
        <v>172200</v>
      </c>
      <c r="K50" s="34">
        <v>90600</v>
      </c>
      <c r="L50" s="35">
        <v>95400</v>
      </c>
      <c r="M50" s="4">
        <v>174752</v>
      </c>
      <c r="N50" s="4">
        <v>179495</v>
      </c>
      <c r="O50" s="34">
        <v>187800</v>
      </c>
      <c r="P50" s="4">
        <v>193272</v>
      </c>
      <c r="Q50" s="4">
        <v>211600</v>
      </c>
      <c r="R50" s="4">
        <v>168000</v>
      </c>
      <c r="S50">
        <v>153000</v>
      </c>
      <c r="T50">
        <v>227400</v>
      </c>
      <c r="U50" s="4">
        <v>195221.05164191767</v>
      </c>
      <c r="V50">
        <v>159200</v>
      </c>
      <c r="W50">
        <v>91135</v>
      </c>
      <c r="X50" s="4">
        <v>95200</v>
      </c>
      <c r="Y50" s="4">
        <v>34200</v>
      </c>
      <c r="Z50" s="4">
        <v>101400</v>
      </c>
      <c r="AA50" s="4">
        <v>208200</v>
      </c>
      <c r="AB50" s="4">
        <v>242600</v>
      </c>
      <c r="AC50" s="4">
        <v>219789.11516866588</v>
      </c>
      <c r="AD50" s="4">
        <v>253800</v>
      </c>
      <c r="AE50" s="219">
        <v>192000</v>
      </c>
      <c r="AF50" s="4"/>
      <c r="AG50" s="4"/>
      <c r="AH50" s="4"/>
      <c r="AI50" s="166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</row>
    <row r="51" spans="1:66" hidden="1" x14ac:dyDescent="0.25">
      <c r="A51" s="29" t="s">
        <v>1</v>
      </c>
      <c r="B51" s="29">
        <v>2</v>
      </c>
      <c r="C51" s="29">
        <v>41</v>
      </c>
      <c r="D51" s="4">
        <v>226200</v>
      </c>
      <c r="E51" s="4">
        <v>208146</v>
      </c>
      <c r="F51" s="4">
        <v>234780.29890408448</v>
      </c>
      <c r="G51" s="4">
        <v>183906.00096613885</v>
      </c>
      <c r="H51" s="4">
        <v>222283</v>
      </c>
      <c r="I51" s="34">
        <v>189200</v>
      </c>
      <c r="J51" s="34">
        <v>179800</v>
      </c>
      <c r="K51" s="34">
        <v>90400</v>
      </c>
      <c r="L51" s="35">
        <v>120672</v>
      </c>
      <c r="M51" s="4">
        <v>194320</v>
      </c>
      <c r="N51" s="4">
        <v>202870</v>
      </c>
      <c r="O51" s="34">
        <v>218000</v>
      </c>
      <c r="P51" s="4">
        <v>199472</v>
      </c>
      <c r="Q51" s="4">
        <v>193000</v>
      </c>
      <c r="R51" s="4">
        <v>130800</v>
      </c>
      <c r="S51">
        <v>171800</v>
      </c>
      <c r="T51">
        <v>240000</v>
      </c>
      <c r="U51" s="4">
        <v>208274.75469581835</v>
      </c>
      <c r="V51">
        <v>169800</v>
      </c>
      <c r="W51">
        <v>102400</v>
      </c>
      <c r="X51" s="4">
        <v>109800</v>
      </c>
      <c r="Y51" s="4">
        <v>116800</v>
      </c>
      <c r="Z51" s="4">
        <v>236400</v>
      </c>
      <c r="AA51" s="4">
        <v>212400</v>
      </c>
      <c r="AB51" s="4">
        <v>242600</v>
      </c>
      <c r="AC51" s="4">
        <v>224530.58722839033</v>
      </c>
      <c r="AD51" s="4">
        <v>264600</v>
      </c>
      <c r="AE51" s="219">
        <v>211600</v>
      </c>
      <c r="AF51" s="4"/>
      <c r="AG51" s="4"/>
      <c r="AH51" s="4"/>
      <c r="AI51" s="166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</row>
    <row r="52" spans="1:66" hidden="1" x14ac:dyDescent="0.25">
      <c r="A52" s="29" t="s">
        <v>1</v>
      </c>
      <c r="B52" s="29">
        <v>2</v>
      </c>
      <c r="C52" s="29">
        <v>42</v>
      </c>
      <c r="D52" s="4">
        <v>215600</v>
      </c>
      <c r="E52" s="4">
        <v>209042</v>
      </c>
      <c r="F52" s="4">
        <v>249328.17252540527</v>
      </c>
      <c r="G52" s="4">
        <v>175613.64621315664</v>
      </c>
      <c r="H52" s="4">
        <v>216440</v>
      </c>
      <c r="I52" s="34">
        <v>223400</v>
      </c>
      <c r="J52" s="34">
        <v>162800</v>
      </c>
      <c r="K52" s="34">
        <v>96000</v>
      </c>
      <c r="L52" s="35">
        <v>119734</v>
      </c>
      <c r="M52" s="4">
        <v>189518</v>
      </c>
      <c r="N52" s="4">
        <v>200865</v>
      </c>
      <c r="O52" s="34">
        <v>201200</v>
      </c>
      <c r="P52" s="4">
        <v>187872</v>
      </c>
      <c r="Q52" s="4">
        <v>215800</v>
      </c>
      <c r="R52" s="4">
        <v>181800</v>
      </c>
      <c r="S52">
        <v>172600</v>
      </c>
      <c r="T52">
        <v>232400</v>
      </c>
      <c r="U52" s="4">
        <v>204183.29552967037</v>
      </c>
      <c r="V52">
        <v>168200</v>
      </c>
      <c r="W52">
        <v>109136</v>
      </c>
      <c r="X52" s="4">
        <v>111000</v>
      </c>
      <c r="Y52" s="4">
        <v>112200</v>
      </c>
      <c r="Z52" s="4">
        <v>237400</v>
      </c>
      <c r="AA52" s="4">
        <v>215400</v>
      </c>
      <c r="AB52" s="4">
        <v>245000</v>
      </c>
      <c r="AC52" s="4">
        <v>218287.03841611391</v>
      </c>
      <c r="AD52" s="4">
        <v>261800</v>
      </c>
      <c r="AE52" s="219">
        <v>199200</v>
      </c>
      <c r="AF52" s="4"/>
      <c r="AG52" s="4"/>
      <c r="AH52" s="4"/>
      <c r="AI52" s="166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</row>
    <row r="53" spans="1:66" hidden="1" x14ac:dyDescent="0.25">
      <c r="A53" s="29" t="s">
        <v>1</v>
      </c>
      <c r="B53" s="29">
        <v>2</v>
      </c>
      <c r="C53" s="29">
        <v>43</v>
      </c>
      <c r="D53" s="4">
        <v>218800</v>
      </c>
      <c r="E53" s="4">
        <v>198299</v>
      </c>
      <c r="F53" s="4">
        <v>225827.76129096403</v>
      </c>
      <c r="G53" s="4">
        <v>170085.4097111685</v>
      </c>
      <c r="H53" s="4">
        <v>217926</v>
      </c>
      <c r="I53" s="34">
        <v>185200</v>
      </c>
      <c r="J53" s="34">
        <v>153800</v>
      </c>
      <c r="K53" s="34">
        <v>93400</v>
      </c>
      <c r="L53" s="35">
        <v>111298</v>
      </c>
      <c r="M53" s="4">
        <v>177215</v>
      </c>
      <c r="N53" s="4">
        <v>190613</v>
      </c>
      <c r="O53" s="34">
        <v>199800</v>
      </c>
      <c r="P53" s="4">
        <v>150472</v>
      </c>
      <c r="Q53" s="4">
        <v>0</v>
      </c>
      <c r="R53" s="4">
        <v>115458</v>
      </c>
      <c r="S53">
        <v>162600</v>
      </c>
      <c r="T53">
        <v>242400</v>
      </c>
      <c r="U53" s="4">
        <v>202234.98164102848</v>
      </c>
      <c r="V53">
        <v>163800</v>
      </c>
      <c r="W53">
        <v>89949</v>
      </c>
      <c r="X53" s="4">
        <v>105600</v>
      </c>
      <c r="Y53" s="4">
        <v>107200</v>
      </c>
      <c r="Z53" s="4">
        <v>224000</v>
      </c>
      <c r="AA53" s="4">
        <v>210600</v>
      </c>
      <c r="AB53" s="4">
        <v>238600</v>
      </c>
      <c r="AC53" s="4">
        <v>213807.80311935104</v>
      </c>
      <c r="AD53" s="4">
        <v>256600</v>
      </c>
      <c r="AE53" s="219">
        <v>204600</v>
      </c>
      <c r="AF53" s="4"/>
      <c r="AG53" s="4"/>
      <c r="AH53" s="4"/>
      <c r="AI53" s="166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</row>
    <row r="54" spans="1:66" hidden="1" x14ac:dyDescent="0.25">
      <c r="A54" s="29" t="s">
        <v>1</v>
      </c>
      <c r="B54" s="29">
        <v>2</v>
      </c>
      <c r="C54" s="29">
        <v>44</v>
      </c>
      <c r="D54" s="4">
        <v>226400</v>
      </c>
      <c r="E54" s="4">
        <v>205908</v>
      </c>
      <c r="F54" s="4">
        <v>252461.56068999745</v>
      </c>
      <c r="G54" s="4">
        <v>189618.51201819329</v>
      </c>
      <c r="H54" s="4">
        <v>224443</v>
      </c>
      <c r="I54" s="34">
        <v>196200</v>
      </c>
      <c r="J54" s="34">
        <v>186200</v>
      </c>
      <c r="K54" s="34">
        <v>98600</v>
      </c>
      <c r="L54" s="35">
        <v>114000</v>
      </c>
      <c r="M54" s="4">
        <v>153440</v>
      </c>
      <c r="N54" s="4">
        <v>202196</v>
      </c>
      <c r="O54" s="34">
        <v>210200</v>
      </c>
      <c r="P54" s="4">
        <v>176272</v>
      </c>
      <c r="Q54" s="4">
        <v>208400</v>
      </c>
      <c r="R54" s="4">
        <v>184200</v>
      </c>
      <c r="S54">
        <v>169200</v>
      </c>
      <c r="T54">
        <v>241200</v>
      </c>
      <c r="U54" s="4">
        <v>210807.56275105281</v>
      </c>
      <c r="V54">
        <v>173800</v>
      </c>
      <c r="W54">
        <v>106244</v>
      </c>
      <c r="X54" s="4">
        <v>113000</v>
      </c>
      <c r="Y54" s="4">
        <v>117600</v>
      </c>
      <c r="Z54" s="4">
        <v>240000</v>
      </c>
      <c r="AA54" s="4">
        <v>211200</v>
      </c>
      <c r="AB54" s="4">
        <v>247200</v>
      </c>
      <c r="AC54" s="4">
        <v>223088.28503210164</v>
      </c>
      <c r="AD54" s="4">
        <v>265000</v>
      </c>
      <c r="AE54" s="219">
        <v>209600</v>
      </c>
      <c r="AF54" s="4"/>
      <c r="AG54" s="4"/>
      <c r="AH54" s="4"/>
      <c r="AI54" s="166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</row>
    <row r="55" spans="1:66" hidden="1" x14ac:dyDescent="0.25">
      <c r="A55" s="29" t="s">
        <v>1</v>
      </c>
      <c r="B55" s="29">
        <v>2</v>
      </c>
      <c r="C55" s="29">
        <v>45</v>
      </c>
      <c r="D55" s="4">
        <v>232200</v>
      </c>
      <c r="E55" s="4">
        <v>211056</v>
      </c>
      <c r="F55" s="4">
        <v>250894.86660770135</v>
      </c>
      <c r="G55" s="4">
        <v>184090.27551620512</v>
      </c>
      <c r="H55" s="4">
        <v>184400</v>
      </c>
      <c r="I55" s="34">
        <v>205400</v>
      </c>
      <c r="J55" s="34">
        <v>179000</v>
      </c>
      <c r="K55" s="34">
        <v>100000</v>
      </c>
      <c r="L55" s="35">
        <v>114200</v>
      </c>
      <c r="M55" s="4">
        <v>191510</v>
      </c>
      <c r="N55" s="4">
        <v>204515</v>
      </c>
      <c r="O55" s="34">
        <v>190600</v>
      </c>
      <c r="P55" s="4">
        <v>97672</v>
      </c>
      <c r="Q55" s="4">
        <v>218800</v>
      </c>
      <c r="R55" s="4">
        <v>169600</v>
      </c>
      <c r="S55">
        <v>174200</v>
      </c>
      <c r="T55">
        <v>243600</v>
      </c>
      <c r="U55" s="4">
        <v>211392.05691764539</v>
      </c>
      <c r="V55">
        <v>169600</v>
      </c>
      <c r="W55">
        <v>109751</v>
      </c>
      <c r="X55" s="4">
        <v>113400</v>
      </c>
      <c r="Y55" s="4">
        <v>116600</v>
      </c>
      <c r="Z55" s="4">
        <v>217400</v>
      </c>
      <c r="AA55" s="4">
        <v>173400</v>
      </c>
      <c r="AB55" s="4">
        <v>249600</v>
      </c>
      <c r="AC55" s="4">
        <v>207800.46021488929</v>
      </c>
      <c r="AD55" s="4">
        <v>246400</v>
      </c>
      <c r="AE55" s="219">
        <v>211200</v>
      </c>
      <c r="AF55" s="4"/>
      <c r="AG55" s="4"/>
      <c r="AH55" s="4"/>
      <c r="AI55" s="166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</row>
    <row r="56" spans="1:66" hidden="1" x14ac:dyDescent="0.25">
      <c r="A56" s="29" t="s">
        <v>1</v>
      </c>
      <c r="B56" s="29">
        <v>2</v>
      </c>
      <c r="C56" s="29">
        <v>46</v>
      </c>
      <c r="D56" s="4">
        <v>235400</v>
      </c>
      <c r="E56" s="4">
        <v>210608</v>
      </c>
      <c r="F56" s="4">
        <v>254475.88165294955</v>
      </c>
      <c r="G56" s="4">
        <v>188512.86471779566</v>
      </c>
      <c r="H56" s="4">
        <v>218527</v>
      </c>
      <c r="I56" s="34">
        <v>194200</v>
      </c>
      <c r="J56" s="34">
        <v>182200</v>
      </c>
      <c r="K56" s="34">
        <v>94400</v>
      </c>
      <c r="L56" s="35">
        <v>117800</v>
      </c>
      <c r="M56" s="4">
        <v>190032</v>
      </c>
      <c r="N56" s="4">
        <v>201850</v>
      </c>
      <c r="O56" s="34">
        <v>204800</v>
      </c>
      <c r="P56" s="4">
        <v>197072</v>
      </c>
      <c r="Q56" s="4">
        <v>203200</v>
      </c>
      <c r="R56" s="4">
        <v>110800</v>
      </c>
      <c r="S56">
        <v>155600</v>
      </c>
      <c r="T56">
        <v>246600</v>
      </c>
      <c r="U56" s="4">
        <v>170477.46525616563</v>
      </c>
      <c r="V56">
        <v>18200</v>
      </c>
      <c r="W56">
        <v>35459</v>
      </c>
      <c r="X56" s="4">
        <v>112600</v>
      </c>
      <c r="Y56" s="4">
        <v>121200</v>
      </c>
      <c r="Z56" s="4">
        <v>279600</v>
      </c>
      <c r="AA56" s="4">
        <v>185200</v>
      </c>
      <c r="AB56" s="4">
        <v>253400</v>
      </c>
      <c r="AC56" s="4">
        <v>222909.92546905793</v>
      </c>
      <c r="AD56" s="4">
        <v>266600</v>
      </c>
      <c r="AE56" s="219">
        <v>211600</v>
      </c>
      <c r="AF56" s="4"/>
      <c r="AG56" s="4"/>
      <c r="AH56" s="4"/>
      <c r="AI56" s="166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</row>
    <row r="57" spans="1:66" hidden="1" x14ac:dyDescent="0.25">
      <c r="A57" s="29" t="s">
        <v>1</v>
      </c>
      <c r="B57" s="29">
        <v>2</v>
      </c>
      <c r="C57" s="29">
        <v>47</v>
      </c>
      <c r="D57" s="4">
        <v>228400</v>
      </c>
      <c r="E57" s="4">
        <v>206804</v>
      </c>
      <c r="F57" s="4">
        <v>253356.81445130947</v>
      </c>
      <c r="G57" s="4">
        <v>180773.33361501223</v>
      </c>
      <c r="H57" s="4">
        <v>215744</v>
      </c>
      <c r="I57" s="34">
        <v>216617</v>
      </c>
      <c r="J57" s="34">
        <v>177600</v>
      </c>
      <c r="K57" s="34">
        <v>95282</v>
      </c>
      <c r="L57" s="35">
        <v>69559</v>
      </c>
      <c r="M57" s="4">
        <v>182941</v>
      </c>
      <c r="N57" s="4">
        <v>195447</v>
      </c>
      <c r="O57" s="34">
        <v>188400</v>
      </c>
      <c r="P57" s="4">
        <v>184072</v>
      </c>
      <c r="Q57" s="4">
        <v>212200</v>
      </c>
      <c r="R57" s="4">
        <v>157000</v>
      </c>
      <c r="S57">
        <v>167600</v>
      </c>
      <c r="T57">
        <v>234800</v>
      </c>
      <c r="U57" s="4">
        <v>199312.51080806565</v>
      </c>
      <c r="V57">
        <v>158400</v>
      </c>
      <c r="W57">
        <v>106569</v>
      </c>
      <c r="X57" s="4">
        <v>106600</v>
      </c>
      <c r="Y57" s="4">
        <v>120107</v>
      </c>
      <c r="Z57" s="4">
        <v>68200</v>
      </c>
      <c r="AA57" s="4">
        <v>0</v>
      </c>
      <c r="AB57" s="4">
        <v>0</v>
      </c>
      <c r="AC57" s="4">
        <v>0</v>
      </c>
      <c r="AD57" s="4">
        <v>0</v>
      </c>
      <c r="AE57" s="219">
        <v>0</v>
      </c>
      <c r="AF57" s="4"/>
      <c r="AG57" s="4"/>
      <c r="AH57" s="4"/>
      <c r="AI57" s="166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</row>
    <row r="58" spans="1:66" hidden="1" x14ac:dyDescent="0.25">
      <c r="A58" s="29" t="s">
        <v>1</v>
      </c>
      <c r="B58" s="29">
        <v>2</v>
      </c>
      <c r="C58" s="29">
        <v>48</v>
      </c>
      <c r="D58" s="4">
        <v>214934</v>
      </c>
      <c r="E58" s="4">
        <v>213985</v>
      </c>
      <c r="F58" s="4">
        <v>236047.08297634104</v>
      </c>
      <c r="G58" s="4">
        <v>176281.64145714688</v>
      </c>
      <c r="H58" s="4">
        <v>226141</v>
      </c>
      <c r="I58" s="34">
        <v>219152</v>
      </c>
      <c r="J58" s="34">
        <v>184427</v>
      </c>
      <c r="K58" s="34">
        <v>98639</v>
      </c>
      <c r="L58" s="35">
        <v>116074</v>
      </c>
      <c r="M58" s="4">
        <v>185846</v>
      </c>
      <c r="N58" s="4">
        <v>196761</v>
      </c>
      <c r="O58" s="34">
        <v>203063</v>
      </c>
      <c r="P58" s="4">
        <v>0</v>
      </c>
      <c r="Q58" s="4">
        <v>196083</v>
      </c>
      <c r="R58" s="4">
        <v>3600</v>
      </c>
      <c r="S58">
        <v>179351</v>
      </c>
      <c r="T58">
        <v>229800</v>
      </c>
      <c r="U58" s="4">
        <v>205936.77802944809</v>
      </c>
      <c r="V58">
        <v>170600</v>
      </c>
      <c r="W58">
        <v>108548</v>
      </c>
      <c r="X58" s="4">
        <v>110000</v>
      </c>
      <c r="Y58" s="4">
        <v>117200</v>
      </c>
      <c r="Z58" s="4">
        <v>232800</v>
      </c>
      <c r="AA58" s="4">
        <v>216400</v>
      </c>
      <c r="AB58" s="4">
        <v>249600</v>
      </c>
      <c r="AC58" s="4">
        <v>221931.35813668292</v>
      </c>
      <c r="AD58" s="4">
        <v>267000</v>
      </c>
      <c r="AE58" s="219">
        <v>195800</v>
      </c>
      <c r="AF58" s="4"/>
      <c r="AG58" s="4"/>
      <c r="AH58" s="4"/>
      <c r="AI58" s="166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</row>
    <row r="59" spans="1:66" hidden="1" x14ac:dyDescent="0.25">
      <c r="A59" s="29" t="s">
        <v>1</v>
      </c>
      <c r="B59" s="29">
        <v>2</v>
      </c>
      <c r="C59" s="29">
        <v>49</v>
      </c>
      <c r="D59" s="4">
        <v>178600</v>
      </c>
      <c r="E59" s="4">
        <v>228737</v>
      </c>
      <c r="F59" s="4">
        <v>261637.91174344593</v>
      </c>
      <c r="G59" s="4">
        <v>176166.46986335545</v>
      </c>
      <c r="H59" s="4">
        <v>222060</v>
      </c>
      <c r="I59" s="34">
        <v>217200</v>
      </c>
      <c r="J59" s="34">
        <v>177000</v>
      </c>
      <c r="K59" s="34">
        <v>95800</v>
      </c>
      <c r="L59" s="35">
        <v>121488</v>
      </c>
      <c r="M59" s="4">
        <v>198389</v>
      </c>
      <c r="N59" s="4">
        <v>208364</v>
      </c>
      <c r="O59" s="34">
        <v>230800</v>
      </c>
      <c r="P59" s="4">
        <v>200672</v>
      </c>
      <c r="Q59" s="4">
        <v>216000</v>
      </c>
      <c r="R59" s="4">
        <v>68633</v>
      </c>
      <c r="S59">
        <v>185400</v>
      </c>
      <c r="T59">
        <v>254800</v>
      </c>
      <c r="U59" s="4">
        <v>222107.78330517581</v>
      </c>
      <c r="V59">
        <v>176600</v>
      </c>
      <c r="W59">
        <v>111681</v>
      </c>
      <c r="X59" s="4">
        <v>122600</v>
      </c>
      <c r="Y59" s="4">
        <v>128400</v>
      </c>
      <c r="Z59" s="4">
        <v>241000</v>
      </c>
      <c r="AA59" s="4">
        <v>231200</v>
      </c>
      <c r="AB59" s="4">
        <v>266600</v>
      </c>
      <c r="AC59" s="4">
        <v>251322.1218090496</v>
      </c>
      <c r="AD59" s="4">
        <v>296400</v>
      </c>
      <c r="AE59" s="219">
        <v>229000</v>
      </c>
      <c r="AF59" s="4"/>
      <c r="AG59" s="4"/>
      <c r="AH59" s="4"/>
      <c r="AI59" s="166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</row>
    <row r="60" spans="1:66" hidden="1" x14ac:dyDescent="0.25">
      <c r="A60" s="29" t="s">
        <v>1</v>
      </c>
      <c r="B60" s="29">
        <v>2</v>
      </c>
      <c r="C60" s="29">
        <v>50</v>
      </c>
      <c r="D60" s="4">
        <v>246400</v>
      </c>
      <c r="E60" s="4">
        <v>228737</v>
      </c>
      <c r="F60" s="4">
        <v>275738.15848411067</v>
      </c>
      <c r="G60" s="4">
        <v>190327.04766319809</v>
      </c>
      <c r="H60" s="4">
        <v>229853</v>
      </c>
      <c r="I60" s="34">
        <v>225000</v>
      </c>
      <c r="J60" s="34">
        <v>191200</v>
      </c>
      <c r="K60" s="34">
        <v>101000</v>
      </c>
      <c r="L60" s="35">
        <v>117600</v>
      </c>
      <c r="M60" s="4">
        <v>201371</v>
      </c>
      <c r="N60" s="4">
        <v>214063</v>
      </c>
      <c r="O60" s="34">
        <v>203200</v>
      </c>
      <c r="P60" s="4">
        <v>201272</v>
      </c>
      <c r="Q60" s="4">
        <v>240200</v>
      </c>
      <c r="R60" s="4">
        <v>187800</v>
      </c>
      <c r="S60">
        <v>172000</v>
      </c>
      <c r="T60">
        <v>237800</v>
      </c>
      <c r="U60" s="4">
        <v>219964.63802766972</v>
      </c>
      <c r="V60">
        <v>171349</v>
      </c>
      <c r="W60">
        <v>83953</v>
      </c>
      <c r="X60" s="4">
        <v>115000</v>
      </c>
      <c r="Y60" s="4">
        <v>128600</v>
      </c>
      <c r="Z60" s="4">
        <v>250200</v>
      </c>
      <c r="AA60" s="4">
        <v>226800</v>
      </c>
      <c r="AB60" s="4">
        <v>278200</v>
      </c>
      <c r="AC60" s="4">
        <v>246702.12707334413</v>
      </c>
      <c r="AD60" s="4">
        <v>288400</v>
      </c>
      <c r="AE60" s="219">
        <v>224000</v>
      </c>
      <c r="AF60" s="4"/>
      <c r="AG60" s="4"/>
      <c r="AH60" s="4"/>
      <c r="AI60" s="166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</row>
    <row r="61" spans="1:66" hidden="1" x14ac:dyDescent="0.25">
      <c r="A61" s="29" t="s">
        <v>1</v>
      </c>
      <c r="B61" s="29">
        <v>2</v>
      </c>
      <c r="C61" s="29">
        <v>51</v>
      </c>
      <c r="D61" s="4">
        <v>249600</v>
      </c>
      <c r="E61" s="4">
        <v>233214</v>
      </c>
      <c r="F61" s="4">
        <v>260518.84454180585</v>
      </c>
      <c r="G61" s="4">
        <v>196068.12127051278</v>
      </c>
      <c r="H61" s="4">
        <v>230053</v>
      </c>
      <c r="I61" s="34">
        <v>202400</v>
      </c>
      <c r="J61" s="34">
        <v>165200</v>
      </c>
      <c r="K61" s="34">
        <v>104800</v>
      </c>
      <c r="L61" s="35">
        <v>115800</v>
      </c>
      <c r="M61" s="4">
        <v>187604</v>
      </c>
      <c r="N61" s="4">
        <v>174002</v>
      </c>
      <c r="O61" s="34">
        <v>211400</v>
      </c>
      <c r="P61" s="4">
        <v>221272</v>
      </c>
      <c r="Q61" s="4">
        <v>223800</v>
      </c>
      <c r="R61" s="4">
        <v>160400</v>
      </c>
      <c r="S61">
        <v>181800</v>
      </c>
      <c r="T61">
        <v>233800</v>
      </c>
      <c r="U61" s="4">
        <v>128978.37942809331</v>
      </c>
      <c r="V61">
        <v>165800</v>
      </c>
      <c r="W61">
        <v>99008</v>
      </c>
      <c r="X61" s="4">
        <v>120000</v>
      </c>
      <c r="Y61" s="4">
        <v>118200</v>
      </c>
      <c r="Z61" s="4">
        <v>235800</v>
      </c>
      <c r="AA61" s="4">
        <v>235800</v>
      </c>
      <c r="AB61" s="4">
        <v>266000</v>
      </c>
      <c r="AC61" s="4">
        <v>251675.94861789851</v>
      </c>
      <c r="AD61" s="4">
        <v>296400</v>
      </c>
      <c r="AE61" s="219">
        <v>220800</v>
      </c>
      <c r="AF61" s="4"/>
      <c r="AG61" s="4"/>
      <c r="AH61" s="4"/>
      <c r="AI61" s="166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</row>
    <row r="62" spans="1:66" hidden="1" x14ac:dyDescent="0.25">
      <c r="A62" s="29" t="s">
        <v>1</v>
      </c>
      <c r="B62" s="29">
        <v>2</v>
      </c>
      <c r="C62" s="29">
        <v>52</v>
      </c>
      <c r="D62" s="4">
        <v>253200</v>
      </c>
      <c r="E62" s="4">
        <v>229185</v>
      </c>
      <c r="F62" s="4">
        <v>274619.09128247062</v>
      </c>
      <c r="G62" s="4">
        <v>196252.39582057905</v>
      </c>
      <c r="H62" s="4">
        <v>241004</v>
      </c>
      <c r="I62" s="34">
        <v>226000</v>
      </c>
      <c r="J62" s="34">
        <v>186400</v>
      </c>
      <c r="K62" s="34">
        <v>107400</v>
      </c>
      <c r="L62" s="35">
        <v>110400</v>
      </c>
      <c r="M62" s="4">
        <v>199066</v>
      </c>
      <c r="N62" s="4">
        <v>195200</v>
      </c>
      <c r="O62" s="34">
        <v>215200</v>
      </c>
      <c r="P62" s="4">
        <v>120272</v>
      </c>
      <c r="Q62" s="4">
        <v>207000</v>
      </c>
      <c r="R62" s="4">
        <v>192200</v>
      </c>
      <c r="S62">
        <v>179800</v>
      </c>
      <c r="T62">
        <v>253600</v>
      </c>
      <c r="U62" s="4">
        <v>222302.61469403998</v>
      </c>
      <c r="V62">
        <v>180200</v>
      </c>
      <c r="W62">
        <v>109352</v>
      </c>
      <c r="X62" s="4">
        <v>120400</v>
      </c>
      <c r="Y62" s="4">
        <v>107400</v>
      </c>
      <c r="Z62" s="4">
        <v>0</v>
      </c>
      <c r="AA62" s="4">
        <v>240800</v>
      </c>
      <c r="AB62" s="4">
        <v>276200</v>
      </c>
      <c r="AC62" s="4">
        <v>253782.51967330676</v>
      </c>
      <c r="AD62" s="4">
        <v>293600</v>
      </c>
      <c r="AE62" s="219">
        <v>218800</v>
      </c>
      <c r="AF62" s="4"/>
      <c r="AG62" s="4"/>
      <c r="AH62" s="4"/>
      <c r="AI62" s="166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</row>
    <row r="63" spans="1:66" hidden="1" x14ac:dyDescent="0.25">
      <c r="A63" s="29" t="s">
        <v>1</v>
      </c>
      <c r="B63" s="29">
        <v>2</v>
      </c>
      <c r="C63" s="29">
        <v>53</v>
      </c>
      <c r="D63" s="4">
        <v>240600</v>
      </c>
      <c r="E63" s="4">
        <v>220904</v>
      </c>
      <c r="F63" s="4">
        <v>211727.51455029927</v>
      </c>
      <c r="G63" s="4">
        <v>190539.88476852464</v>
      </c>
      <c r="H63" s="4">
        <v>241132</v>
      </c>
      <c r="I63" s="34">
        <v>218400</v>
      </c>
      <c r="J63" s="34">
        <v>163800</v>
      </c>
      <c r="K63" s="34">
        <v>103800</v>
      </c>
      <c r="L63" s="35">
        <v>97200</v>
      </c>
      <c r="M63" s="4">
        <v>187767</v>
      </c>
      <c r="N63" s="4">
        <v>166999</v>
      </c>
      <c r="O63" s="34">
        <v>165800</v>
      </c>
      <c r="P63" s="4">
        <v>111672</v>
      </c>
      <c r="Q63" s="4">
        <v>208800</v>
      </c>
      <c r="R63" s="4">
        <v>173800</v>
      </c>
      <c r="S63">
        <v>147600</v>
      </c>
      <c r="T63">
        <v>243600</v>
      </c>
      <c r="U63" s="4">
        <v>192298.58080895484</v>
      </c>
      <c r="V63">
        <v>177800</v>
      </c>
      <c r="W63">
        <v>113937</v>
      </c>
      <c r="X63" s="4">
        <v>116600</v>
      </c>
      <c r="Y63" s="4">
        <v>109200</v>
      </c>
      <c r="Z63" s="4">
        <v>201356</v>
      </c>
      <c r="AA63" s="4">
        <v>156102</v>
      </c>
      <c r="AB63" s="4">
        <v>183600</v>
      </c>
      <c r="AC63" s="4">
        <v>222136.71266061973</v>
      </c>
      <c r="AD63" s="4">
        <v>158800</v>
      </c>
      <c r="AE63" s="219">
        <v>212000</v>
      </c>
      <c r="AF63" s="4"/>
      <c r="AG63" s="4"/>
      <c r="AH63" s="4"/>
      <c r="AI63" s="166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</row>
    <row r="64" spans="1:66" hidden="1" x14ac:dyDescent="0.25">
      <c r="A64" s="29" t="s">
        <v>1</v>
      </c>
      <c r="B64" s="29">
        <v>2</v>
      </c>
      <c r="C64" s="29">
        <v>54</v>
      </c>
      <c r="D64" s="4">
        <v>244800</v>
      </c>
      <c r="E64" s="4">
        <v>227171</v>
      </c>
      <c r="F64" s="4">
        <v>263428.41926607001</v>
      </c>
      <c r="G64" s="4">
        <v>194593.92486998261</v>
      </c>
      <c r="H64" s="4">
        <v>183600</v>
      </c>
      <c r="I64" s="34">
        <v>209000</v>
      </c>
      <c r="J64" s="34">
        <v>195400</v>
      </c>
      <c r="K64" s="34">
        <v>96400</v>
      </c>
      <c r="L64" s="35">
        <v>118800</v>
      </c>
      <c r="M64" s="4">
        <v>196673</v>
      </c>
      <c r="N64" s="4">
        <v>214732</v>
      </c>
      <c r="O64" s="34">
        <v>227800</v>
      </c>
      <c r="P64" s="4">
        <v>170872</v>
      </c>
      <c r="Q64" s="4">
        <v>120600</v>
      </c>
      <c r="R64" s="4">
        <v>155400</v>
      </c>
      <c r="S64">
        <v>179800</v>
      </c>
      <c r="T64">
        <v>238400</v>
      </c>
      <c r="U64" s="4">
        <v>223081.94024949675</v>
      </c>
      <c r="V64">
        <v>172200</v>
      </c>
      <c r="W64">
        <v>105509</v>
      </c>
      <c r="X64" s="4">
        <v>122400</v>
      </c>
      <c r="Y64" s="4">
        <v>128600</v>
      </c>
      <c r="Z64" s="4">
        <v>253600</v>
      </c>
      <c r="AA64" s="4">
        <v>230800</v>
      </c>
      <c r="AB64" s="4">
        <v>253400</v>
      </c>
      <c r="AC64" s="4">
        <v>225477.33907114132</v>
      </c>
      <c r="AD64" s="4">
        <v>291000</v>
      </c>
      <c r="AE64" s="219">
        <v>214200</v>
      </c>
      <c r="AF64" s="4"/>
      <c r="AG64" s="4"/>
      <c r="AH64" s="4"/>
      <c r="AI64" s="166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</row>
    <row r="65" spans="1:66" hidden="1" x14ac:dyDescent="0.25">
      <c r="A65" s="29" t="s">
        <v>1</v>
      </c>
      <c r="B65" s="29">
        <v>2</v>
      </c>
      <c r="C65" s="29">
        <v>55</v>
      </c>
      <c r="D65" s="4">
        <v>247800</v>
      </c>
      <c r="E65" s="4">
        <v>222918</v>
      </c>
      <c r="F65" s="4">
        <v>267904.68807263026</v>
      </c>
      <c r="G65" s="4">
        <v>198463.69042137431</v>
      </c>
      <c r="H65" s="4">
        <v>205122</v>
      </c>
      <c r="I65" s="34">
        <v>210800</v>
      </c>
      <c r="J65" s="34">
        <v>183000</v>
      </c>
      <c r="K65" s="34">
        <v>102400</v>
      </c>
      <c r="L65" s="35">
        <v>116200</v>
      </c>
      <c r="M65" s="4">
        <v>195549</v>
      </c>
      <c r="N65" s="4">
        <v>209068</v>
      </c>
      <c r="O65" s="34">
        <v>168800</v>
      </c>
      <c r="P65" s="4">
        <v>170672</v>
      </c>
      <c r="Q65" s="4">
        <v>196200</v>
      </c>
      <c r="R65" s="4">
        <v>185000</v>
      </c>
      <c r="S65">
        <v>172200</v>
      </c>
      <c r="T65">
        <v>240200</v>
      </c>
      <c r="U65" s="4">
        <v>161320.38997954872</v>
      </c>
      <c r="V65">
        <v>78200</v>
      </c>
      <c r="W65">
        <v>62600</v>
      </c>
      <c r="X65" s="4">
        <v>119600</v>
      </c>
      <c r="Y65" s="4">
        <v>118400</v>
      </c>
      <c r="Z65" s="4">
        <v>239200</v>
      </c>
      <c r="AA65" s="4">
        <v>226800</v>
      </c>
      <c r="AB65" s="4">
        <v>267000</v>
      </c>
      <c r="AC65" s="4">
        <v>248496.32786698936</v>
      </c>
      <c r="AD65" s="4">
        <v>284400</v>
      </c>
      <c r="AE65" s="219">
        <v>184800</v>
      </c>
      <c r="AF65" s="4"/>
      <c r="AG65" s="4"/>
      <c r="AH65" s="4"/>
      <c r="AI65" s="166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</row>
    <row r="66" spans="1:66" hidden="1" x14ac:dyDescent="0.25">
      <c r="A66" s="29" t="s">
        <v>1</v>
      </c>
      <c r="B66" s="29">
        <v>2</v>
      </c>
      <c r="C66" s="29">
        <v>56</v>
      </c>
      <c r="D66" s="4">
        <v>238600</v>
      </c>
      <c r="E66" s="4">
        <v>217547</v>
      </c>
      <c r="F66" s="4">
        <v>245523.34403982907</v>
      </c>
      <c r="G66" s="4">
        <v>190908.43386865719</v>
      </c>
      <c r="H66" s="4">
        <v>218095</v>
      </c>
      <c r="I66" s="34">
        <v>201600</v>
      </c>
      <c r="J66" s="34">
        <v>187800</v>
      </c>
      <c r="K66" s="34">
        <v>97600</v>
      </c>
      <c r="L66" s="35">
        <v>107600</v>
      </c>
      <c r="M66" s="4">
        <v>192559</v>
      </c>
      <c r="N66" s="4">
        <v>202103</v>
      </c>
      <c r="O66" s="34">
        <v>217200</v>
      </c>
      <c r="P66" s="4">
        <v>195872</v>
      </c>
      <c r="Q66" s="4">
        <v>221200</v>
      </c>
      <c r="R66" s="4">
        <v>157000</v>
      </c>
      <c r="S66">
        <v>173800</v>
      </c>
      <c r="T66">
        <v>240400</v>
      </c>
      <c r="U66" s="4">
        <v>208469.58608468255</v>
      </c>
      <c r="V66">
        <v>171000</v>
      </c>
      <c r="W66">
        <v>104333</v>
      </c>
      <c r="X66" s="4">
        <v>115400</v>
      </c>
      <c r="Y66" s="4">
        <v>119200</v>
      </c>
      <c r="Z66" s="4">
        <v>227000</v>
      </c>
      <c r="AA66" s="4">
        <v>219000</v>
      </c>
      <c r="AB66" s="4">
        <v>258400</v>
      </c>
      <c r="AC66" s="4">
        <v>51070.609586767539</v>
      </c>
      <c r="AD66" s="4">
        <v>239800</v>
      </c>
      <c r="AE66" s="219">
        <v>196600</v>
      </c>
      <c r="AF66" s="4"/>
      <c r="AG66" s="4"/>
      <c r="AH66" s="4"/>
      <c r="AI66" s="166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</row>
    <row r="67" spans="1:66" hidden="1" x14ac:dyDescent="0.25">
      <c r="A67" s="29" t="s">
        <v>1</v>
      </c>
      <c r="B67" s="29">
        <v>2</v>
      </c>
      <c r="C67" s="29">
        <v>57</v>
      </c>
      <c r="D67" s="4">
        <v>249200</v>
      </c>
      <c r="E67" s="4">
        <v>231647</v>
      </c>
      <c r="F67" s="4">
        <v>267680.87463230226</v>
      </c>
      <c r="G67" s="4">
        <v>198832.23952150685</v>
      </c>
      <c r="H67" s="4">
        <v>230440</v>
      </c>
      <c r="I67" s="34">
        <v>219200</v>
      </c>
      <c r="J67" s="34">
        <v>192000</v>
      </c>
      <c r="K67" s="34">
        <v>103600</v>
      </c>
      <c r="L67" s="35">
        <v>115200</v>
      </c>
      <c r="M67" s="4">
        <v>195593</v>
      </c>
      <c r="N67" s="4">
        <v>207922</v>
      </c>
      <c r="O67" s="34">
        <v>226600</v>
      </c>
      <c r="P67" s="4">
        <v>157672</v>
      </c>
      <c r="Q67" s="4">
        <v>220600</v>
      </c>
      <c r="R67" s="4">
        <v>183000</v>
      </c>
      <c r="S67">
        <v>184000</v>
      </c>
      <c r="T67">
        <v>254200</v>
      </c>
      <c r="U67" s="4">
        <v>217236.99858357105</v>
      </c>
      <c r="V67">
        <v>172000</v>
      </c>
      <c r="W67">
        <v>108712</v>
      </c>
      <c r="X67" s="4">
        <v>125600</v>
      </c>
      <c r="Y67" s="4">
        <v>118200</v>
      </c>
      <c r="Z67" s="4">
        <v>247600</v>
      </c>
      <c r="AA67" s="4">
        <v>219400</v>
      </c>
      <c r="AB67" s="4">
        <v>268000</v>
      </c>
      <c r="AC67" s="4">
        <v>255491.87916128794</v>
      </c>
      <c r="AD67" s="4">
        <v>289800</v>
      </c>
      <c r="AE67" s="219">
        <v>198200</v>
      </c>
      <c r="AF67" s="4"/>
      <c r="AG67" s="4"/>
      <c r="AH67" s="4"/>
      <c r="AI67" s="166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</row>
    <row r="68" spans="1:66" hidden="1" x14ac:dyDescent="0.25">
      <c r="A68" s="29" t="s">
        <v>1</v>
      </c>
      <c r="B68" s="29">
        <v>2</v>
      </c>
      <c r="C68" s="29">
        <v>58</v>
      </c>
      <c r="D68" s="4">
        <v>243200</v>
      </c>
      <c r="E68" s="4">
        <v>228737</v>
      </c>
      <c r="F68" s="4">
        <v>246866.22468179715</v>
      </c>
      <c r="G68" s="4">
        <v>69840.054475116864</v>
      </c>
      <c r="H68" s="4">
        <v>0</v>
      </c>
      <c r="I68" s="34">
        <v>0</v>
      </c>
      <c r="J68" s="34">
        <v>0</v>
      </c>
      <c r="K68" s="34">
        <v>36800</v>
      </c>
      <c r="L68" s="35">
        <v>102600</v>
      </c>
      <c r="M68" s="4">
        <v>191183</v>
      </c>
      <c r="N68" s="4">
        <v>203555</v>
      </c>
      <c r="O68" s="34">
        <v>209800</v>
      </c>
      <c r="P68" s="4">
        <v>207472</v>
      </c>
      <c r="Q68" s="4">
        <v>233400</v>
      </c>
      <c r="R68" s="4">
        <v>144600</v>
      </c>
      <c r="S68">
        <v>174800</v>
      </c>
      <c r="T68">
        <v>241400</v>
      </c>
      <c r="U68" s="4">
        <v>176127.57553322712</v>
      </c>
      <c r="V68">
        <v>167000</v>
      </c>
      <c r="W68">
        <v>102509</v>
      </c>
      <c r="X68" s="4">
        <v>111000</v>
      </c>
      <c r="Y68" s="4">
        <v>107600</v>
      </c>
      <c r="Z68" s="4">
        <v>242200</v>
      </c>
      <c r="AA68" s="4">
        <v>213000</v>
      </c>
      <c r="AB68" s="4">
        <v>241000</v>
      </c>
      <c r="AC68" s="4">
        <v>177623.95035938403</v>
      </c>
      <c r="AD68" s="4">
        <v>289000</v>
      </c>
      <c r="AE68" s="219">
        <v>207800</v>
      </c>
      <c r="AF68" s="4"/>
      <c r="AG68" s="4"/>
      <c r="AH68" s="4"/>
      <c r="AI68" s="166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</row>
    <row r="69" spans="1:66" hidden="1" x14ac:dyDescent="0.25">
      <c r="A69" s="29" t="s">
        <v>1</v>
      </c>
      <c r="B69" s="29">
        <v>2</v>
      </c>
      <c r="C69" s="29">
        <v>59</v>
      </c>
      <c r="D69" s="4">
        <v>227800</v>
      </c>
      <c r="E69" s="4">
        <v>208146</v>
      </c>
      <c r="F69" s="4">
        <v>227842.08225391613</v>
      </c>
      <c r="G69" s="4">
        <v>143181.32540149288</v>
      </c>
      <c r="H69" s="4">
        <v>143400</v>
      </c>
      <c r="I69" s="34">
        <v>202600</v>
      </c>
      <c r="J69" s="34">
        <v>173000</v>
      </c>
      <c r="K69" s="34">
        <v>93200</v>
      </c>
      <c r="L69" s="35">
        <v>105200</v>
      </c>
      <c r="M69" s="4">
        <v>167787</v>
      </c>
      <c r="N69" s="4">
        <v>189136</v>
      </c>
      <c r="O69" s="34">
        <v>165400</v>
      </c>
      <c r="P69" s="4">
        <v>120672</v>
      </c>
      <c r="Q69" s="4">
        <v>180400</v>
      </c>
      <c r="R69" s="4">
        <v>146000</v>
      </c>
      <c r="S69">
        <v>111200</v>
      </c>
      <c r="T69">
        <v>208400</v>
      </c>
      <c r="U69" s="4">
        <v>180608.69747710347</v>
      </c>
      <c r="V69">
        <v>158000</v>
      </c>
      <c r="W69">
        <v>94994</v>
      </c>
      <c r="X69" s="4">
        <v>97600</v>
      </c>
      <c r="Y69" s="4">
        <v>109800</v>
      </c>
      <c r="Z69" s="4">
        <v>118200</v>
      </c>
      <c r="AA69" s="4">
        <v>176000</v>
      </c>
      <c r="AB69" s="4">
        <v>256600</v>
      </c>
      <c r="AC69" s="4">
        <v>234737.57476322207</v>
      </c>
      <c r="AD69" s="4">
        <v>276200</v>
      </c>
      <c r="AE69" s="219">
        <v>201000</v>
      </c>
      <c r="AF69" s="4"/>
      <c r="AG69" s="4"/>
      <c r="AH69" s="4"/>
      <c r="AI69" s="166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</row>
    <row r="70" spans="1:66" hidden="1" x14ac:dyDescent="0.25">
      <c r="A70" s="29" t="s">
        <v>1</v>
      </c>
      <c r="B70" s="29">
        <v>2</v>
      </c>
      <c r="C70" s="29">
        <v>60</v>
      </c>
      <c r="D70" s="4">
        <v>239600</v>
      </c>
      <c r="E70" s="4">
        <v>223590</v>
      </c>
      <c r="F70" s="4">
        <v>241047.07523326884</v>
      </c>
      <c r="G70" s="4">
        <v>187407.21741739803</v>
      </c>
      <c r="H70" s="4">
        <v>198870</v>
      </c>
      <c r="I70" s="34">
        <v>189800</v>
      </c>
      <c r="J70" s="34">
        <v>195400</v>
      </c>
      <c r="K70" s="34">
        <v>98000</v>
      </c>
      <c r="L70" s="35">
        <v>113800</v>
      </c>
      <c r="M70" s="4">
        <v>191395</v>
      </c>
      <c r="N70" s="4">
        <v>203519</v>
      </c>
      <c r="O70" s="34">
        <v>226400</v>
      </c>
      <c r="P70" s="4">
        <v>198672</v>
      </c>
      <c r="Q70" s="4">
        <v>240400</v>
      </c>
      <c r="R70" s="4">
        <v>168400</v>
      </c>
      <c r="S70">
        <v>180200</v>
      </c>
      <c r="T70">
        <v>250600</v>
      </c>
      <c r="U70" s="4">
        <v>208664.41747354672</v>
      </c>
      <c r="V70">
        <v>168000</v>
      </c>
      <c r="W70">
        <v>102286</v>
      </c>
      <c r="X70" s="4">
        <v>119426</v>
      </c>
      <c r="Y70" s="4">
        <v>113800</v>
      </c>
      <c r="Z70" s="4">
        <v>248600</v>
      </c>
      <c r="AA70" s="4">
        <v>221600</v>
      </c>
      <c r="AB70" s="4">
        <v>234400</v>
      </c>
      <c r="AC70" s="4">
        <v>239584.13434928039</v>
      </c>
      <c r="AD70" s="4">
        <v>282000</v>
      </c>
      <c r="AE70" s="219">
        <v>211800</v>
      </c>
      <c r="AF70" s="4"/>
      <c r="AG70" s="4"/>
      <c r="AH70" s="4"/>
      <c r="AI70" s="166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</row>
    <row r="71" spans="1:66" hidden="1" x14ac:dyDescent="0.25">
      <c r="A71" s="29" t="s">
        <v>1</v>
      </c>
      <c r="B71" s="29">
        <v>2</v>
      </c>
      <c r="C71" s="29">
        <v>61</v>
      </c>
      <c r="D71" s="4">
        <v>211000</v>
      </c>
      <c r="E71" s="4">
        <v>212847</v>
      </c>
      <c r="F71" s="4">
        <v>209489.38014701914</v>
      </c>
      <c r="G71" s="4">
        <v>170453.95881130104</v>
      </c>
      <c r="H71" s="4">
        <v>198110</v>
      </c>
      <c r="I71" s="34">
        <v>177800</v>
      </c>
      <c r="J71" s="34">
        <v>164600</v>
      </c>
      <c r="K71" s="34">
        <v>81400</v>
      </c>
      <c r="L71" s="35">
        <v>95400</v>
      </c>
      <c r="M71" s="4">
        <v>175801</v>
      </c>
      <c r="N71" s="4">
        <v>180345</v>
      </c>
      <c r="O71" s="34">
        <v>174600</v>
      </c>
      <c r="P71" s="4">
        <v>105672</v>
      </c>
      <c r="Q71" s="4">
        <v>115200</v>
      </c>
      <c r="R71" s="4">
        <v>163400</v>
      </c>
      <c r="S71">
        <v>153800</v>
      </c>
      <c r="T71">
        <v>229000</v>
      </c>
      <c r="U71" s="4">
        <v>198143.5224748805</v>
      </c>
      <c r="V71">
        <v>145000</v>
      </c>
      <c r="W71">
        <v>85117</v>
      </c>
      <c r="X71" s="4">
        <v>95000</v>
      </c>
      <c r="Y71" s="4">
        <v>3600</v>
      </c>
      <c r="Z71" s="4">
        <v>0</v>
      </c>
      <c r="AA71" s="4">
        <v>165800</v>
      </c>
      <c r="AB71" s="4">
        <v>250400</v>
      </c>
      <c r="AC71" s="4">
        <v>165552.38231143577</v>
      </c>
      <c r="AD71" s="4">
        <v>279800</v>
      </c>
      <c r="AE71" s="219">
        <v>199800</v>
      </c>
      <c r="AF71" s="4"/>
      <c r="AG71" s="4"/>
      <c r="AH71" s="4"/>
      <c r="AI71" s="166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</row>
    <row r="72" spans="1:66" hidden="1" x14ac:dyDescent="0.25">
      <c r="A72" s="29" t="s">
        <v>1</v>
      </c>
      <c r="B72" s="29">
        <v>2</v>
      </c>
      <c r="C72" s="29">
        <v>62</v>
      </c>
      <c r="D72" s="4">
        <v>240200</v>
      </c>
      <c r="E72" s="4">
        <v>224261</v>
      </c>
      <c r="F72" s="4">
        <v>254475.88165294955</v>
      </c>
      <c r="G72" s="4">
        <v>184643.09916640393</v>
      </c>
      <c r="H72" s="4">
        <v>214388</v>
      </c>
      <c r="I72" s="34">
        <v>198800</v>
      </c>
      <c r="J72" s="34">
        <v>169200</v>
      </c>
      <c r="K72" s="34">
        <v>89600</v>
      </c>
      <c r="L72" s="35">
        <v>104600</v>
      </c>
      <c r="M72" s="4">
        <v>188200</v>
      </c>
      <c r="N72" s="4">
        <v>180000</v>
      </c>
      <c r="O72" s="34">
        <v>181600</v>
      </c>
      <c r="P72" s="4">
        <v>181072</v>
      </c>
      <c r="Q72" s="4">
        <v>228600</v>
      </c>
      <c r="R72" s="4">
        <v>145600</v>
      </c>
      <c r="S72">
        <v>173000</v>
      </c>
      <c r="T72">
        <v>221000</v>
      </c>
      <c r="U72" s="4">
        <v>197559.02830828793</v>
      </c>
      <c r="V72">
        <v>156000</v>
      </c>
      <c r="W72">
        <v>83933</v>
      </c>
      <c r="X72" s="4">
        <v>108000</v>
      </c>
      <c r="Y72" s="4">
        <v>117200</v>
      </c>
      <c r="Z72" s="4">
        <v>229200</v>
      </c>
      <c r="AA72" s="4">
        <v>204400</v>
      </c>
      <c r="AB72" s="4">
        <v>257200</v>
      </c>
      <c r="AC72" s="4">
        <v>252556.17716416292</v>
      </c>
      <c r="AD72" s="4">
        <v>271600</v>
      </c>
      <c r="AE72" s="219">
        <v>204400</v>
      </c>
      <c r="AF72" s="4"/>
      <c r="AG72" s="4"/>
      <c r="AH72" s="4"/>
      <c r="AI72" s="166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</row>
    <row r="73" spans="1:66" hidden="1" x14ac:dyDescent="0.25">
      <c r="A73" s="29" t="s">
        <v>1</v>
      </c>
      <c r="B73" s="29">
        <v>2</v>
      </c>
      <c r="C73" s="29">
        <v>63</v>
      </c>
      <c r="D73" s="4">
        <v>213400</v>
      </c>
      <c r="E73" s="4">
        <v>223590</v>
      </c>
      <c r="F73" s="4">
        <v>233885.04514277246</v>
      </c>
      <c r="G73" s="4">
        <v>174692.27346282528</v>
      </c>
      <c r="H73" s="4">
        <v>201813</v>
      </c>
      <c r="I73" s="34">
        <v>177400</v>
      </c>
      <c r="J73" s="34">
        <v>173600</v>
      </c>
      <c r="K73" s="34">
        <v>9200</v>
      </c>
      <c r="L73" s="35">
        <v>75800</v>
      </c>
      <c r="M73" s="4">
        <v>154439</v>
      </c>
      <c r="N73" s="4">
        <v>177021</v>
      </c>
      <c r="O73" s="34">
        <v>209800</v>
      </c>
      <c r="P73" s="4">
        <v>123272</v>
      </c>
      <c r="Q73" s="4">
        <v>231800</v>
      </c>
      <c r="R73" s="4">
        <v>158200</v>
      </c>
      <c r="S73">
        <v>157200</v>
      </c>
      <c r="T73">
        <v>219627</v>
      </c>
      <c r="U73" s="4">
        <v>188419.48785666883</v>
      </c>
      <c r="V73">
        <v>138200</v>
      </c>
      <c r="W73">
        <v>84097</v>
      </c>
      <c r="X73" s="4">
        <v>93400</v>
      </c>
      <c r="Y73" s="4">
        <v>96400</v>
      </c>
      <c r="Z73" s="4">
        <v>199800</v>
      </c>
      <c r="AA73" s="4">
        <v>198400</v>
      </c>
      <c r="AB73" s="4">
        <v>234800</v>
      </c>
      <c r="AC73" s="4">
        <v>220168.9728326617</v>
      </c>
      <c r="AD73" s="4">
        <v>257600</v>
      </c>
      <c r="AE73" s="219">
        <v>192000</v>
      </c>
      <c r="AF73" s="4"/>
      <c r="AG73" s="4"/>
      <c r="AH73" s="4"/>
      <c r="AI73" s="166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</row>
    <row r="74" spans="1:66" hidden="1" x14ac:dyDescent="0.25">
      <c r="A74" s="29" t="s">
        <v>1</v>
      </c>
      <c r="B74" s="29">
        <v>2</v>
      </c>
      <c r="C74" s="29">
        <v>64</v>
      </c>
      <c r="D74" s="4">
        <v>237800</v>
      </c>
      <c r="E74" s="4">
        <v>205461</v>
      </c>
      <c r="F74" s="4">
        <v>256490.20261590165</v>
      </c>
      <c r="G74" s="4">
        <v>185380.19736666902</v>
      </c>
      <c r="H74" s="4">
        <v>211299</v>
      </c>
      <c r="I74" s="34">
        <v>197800</v>
      </c>
      <c r="J74" s="34">
        <v>188600</v>
      </c>
      <c r="K74" s="34">
        <v>94000</v>
      </c>
      <c r="L74" s="35">
        <v>94800</v>
      </c>
      <c r="M74" s="4">
        <v>199600</v>
      </c>
      <c r="N74" s="4">
        <v>185000</v>
      </c>
      <c r="O74" s="34">
        <v>216400</v>
      </c>
      <c r="P74" s="4">
        <v>197472</v>
      </c>
      <c r="Q74" s="4">
        <v>244000</v>
      </c>
      <c r="R74" s="4">
        <v>149400</v>
      </c>
      <c r="S74">
        <v>150200</v>
      </c>
      <c r="T74">
        <v>241600</v>
      </c>
      <c r="U74" s="4">
        <v>181777.68581028862</v>
      </c>
      <c r="V74">
        <v>165000</v>
      </c>
      <c r="W74">
        <v>100162</v>
      </c>
      <c r="X74" s="4">
        <v>114800</v>
      </c>
      <c r="Y74" s="4">
        <v>111400</v>
      </c>
      <c r="Z74" s="4">
        <v>156200</v>
      </c>
      <c r="AA74" s="4">
        <v>106600</v>
      </c>
      <c r="AB74" s="4">
        <v>258400</v>
      </c>
      <c r="AC74" s="4">
        <v>247126.33360166434</v>
      </c>
      <c r="AD74" s="4">
        <v>282800</v>
      </c>
      <c r="AE74" s="219">
        <v>195800</v>
      </c>
      <c r="AF74" s="4"/>
      <c r="AG74" s="4"/>
      <c r="AH74" s="4"/>
      <c r="AI74" s="166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</row>
    <row r="75" spans="1:66" hidden="1" x14ac:dyDescent="0.25">
      <c r="A75" s="29" t="s">
        <v>1</v>
      </c>
      <c r="B75" s="29">
        <v>2</v>
      </c>
      <c r="C75" s="29">
        <v>65</v>
      </c>
      <c r="D75" s="4">
        <v>204000</v>
      </c>
      <c r="E75" s="4">
        <v>196061</v>
      </c>
      <c r="F75" s="4">
        <v>228289.70913457216</v>
      </c>
      <c r="G75" s="4">
        <v>173033.80251222884</v>
      </c>
      <c r="H75" s="4">
        <v>193300</v>
      </c>
      <c r="I75" s="34">
        <v>153800</v>
      </c>
      <c r="J75" s="34">
        <v>135200</v>
      </c>
      <c r="K75" s="34">
        <v>79000</v>
      </c>
      <c r="L75" s="35">
        <v>64000</v>
      </c>
      <c r="M75" s="4">
        <v>155605</v>
      </c>
      <c r="N75" s="4">
        <v>198698</v>
      </c>
      <c r="O75" s="34">
        <v>182400</v>
      </c>
      <c r="P75" s="4">
        <v>90472</v>
      </c>
      <c r="Q75" s="4">
        <v>0</v>
      </c>
      <c r="R75" s="4">
        <v>76758</v>
      </c>
      <c r="S75">
        <v>149800</v>
      </c>
      <c r="T75">
        <v>183000</v>
      </c>
      <c r="U75" s="4">
        <v>165996.34331228927</v>
      </c>
      <c r="V75">
        <v>137400</v>
      </c>
      <c r="W75">
        <v>70706</v>
      </c>
      <c r="X75" s="4">
        <v>93600</v>
      </c>
      <c r="Y75" s="4">
        <v>93600</v>
      </c>
      <c r="Z75" s="4">
        <v>205400</v>
      </c>
      <c r="AA75" s="4">
        <v>209200</v>
      </c>
      <c r="AB75" s="4">
        <v>214800</v>
      </c>
      <c r="AC75" s="4">
        <v>203965.24755657619</v>
      </c>
      <c r="AD75" s="4">
        <v>258200</v>
      </c>
      <c r="AE75" s="219">
        <v>179400</v>
      </c>
      <c r="AF75" s="4"/>
      <c r="AG75" s="4"/>
      <c r="AH75" s="4"/>
      <c r="AI75" s="166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</row>
    <row r="76" spans="1:66" hidden="1" x14ac:dyDescent="0.25">
      <c r="A76" s="29" t="s">
        <v>1</v>
      </c>
      <c r="B76" s="29">
        <v>2</v>
      </c>
      <c r="C76" s="29">
        <v>66</v>
      </c>
      <c r="D76" s="4">
        <v>157800</v>
      </c>
      <c r="E76" s="4">
        <v>153760</v>
      </c>
      <c r="F76" s="4">
        <v>212846.58175193932</v>
      </c>
      <c r="G76" s="4">
        <v>150736.58195421001</v>
      </c>
      <c r="H76" s="4">
        <v>174859</v>
      </c>
      <c r="I76" s="34">
        <v>144600</v>
      </c>
      <c r="J76" s="34">
        <v>127400</v>
      </c>
      <c r="K76" s="34">
        <v>70600</v>
      </c>
      <c r="L76" s="35">
        <v>77600</v>
      </c>
      <c r="M76" s="4">
        <v>144539</v>
      </c>
      <c r="N76" s="4">
        <v>160703</v>
      </c>
      <c r="O76" s="34">
        <v>106400</v>
      </c>
      <c r="P76" s="4">
        <v>117272</v>
      </c>
      <c r="Q76" s="4">
        <v>109200</v>
      </c>
      <c r="R76" s="4">
        <v>123800</v>
      </c>
      <c r="S76">
        <v>104400</v>
      </c>
      <c r="T76">
        <v>175800</v>
      </c>
      <c r="U76" s="4">
        <v>147097.69859246293</v>
      </c>
      <c r="V76">
        <v>117000</v>
      </c>
      <c r="W76">
        <v>70537</v>
      </c>
      <c r="X76" s="4">
        <v>77600</v>
      </c>
      <c r="Y76" s="4">
        <v>58400</v>
      </c>
      <c r="Z76" s="4">
        <v>170800</v>
      </c>
      <c r="AA76" s="4">
        <v>190400</v>
      </c>
      <c r="AB76" s="4">
        <v>207600</v>
      </c>
      <c r="AC76" s="4">
        <v>208027.02506524211</v>
      </c>
      <c r="AD76" s="4">
        <v>245200</v>
      </c>
      <c r="AE76" s="219">
        <v>150400</v>
      </c>
      <c r="AF76" s="4"/>
      <c r="AG76" s="4"/>
      <c r="AH76" s="4"/>
      <c r="AI76" s="166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</row>
    <row r="77" spans="1:66" hidden="1" x14ac:dyDescent="0.25">
      <c r="A77" s="29" t="s">
        <v>1</v>
      </c>
      <c r="B77" s="29">
        <v>2</v>
      </c>
      <c r="C77" s="29">
        <v>67</v>
      </c>
      <c r="D77" s="4">
        <v>210200</v>
      </c>
      <c r="E77" s="4">
        <v>204342</v>
      </c>
      <c r="F77" s="4">
        <v>245075.71715917304</v>
      </c>
      <c r="G77" s="4">
        <v>174323.72436269274</v>
      </c>
      <c r="H77" s="4">
        <v>172200</v>
      </c>
      <c r="I77" s="34">
        <v>188400</v>
      </c>
      <c r="J77" s="34">
        <v>177600</v>
      </c>
      <c r="K77" s="34">
        <v>88400</v>
      </c>
      <c r="L77" s="35">
        <v>101400</v>
      </c>
      <c r="M77" s="4">
        <v>182915</v>
      </c>
      <c r="N77" s="4">
        <v>144493</v>
      </c>
      <c r="O77" s="34">
        <v>217000</v>
      </c>
      <c r="P77" s="4">
        <v>182272</v>
      </c>
      <c r="Q77" s="4">
        <v>245200</v>
      </c>
      <c r="R77" s="4">
        <v>162800</v>
      </c>
      <c r="S77">
        <v>166400</v>
      </c>
      <c r="T77">
        <v>226800</v>
      </c>
      <c r="U77" s="4">
        <v>198728.01664147308</v>
      </c>
      <c r="V77">
        <v>153200</v>
      </c>
      <c r="W77">
        <v>96067</v>
      </c>
      <c r="X77" s="4">
        <v>105600</v>
      </c>
      <c r="Y77" s="4">
        <v>89800</v>
      </c>
      <c r="Z77" s="4">
        <v>188000</v>
      </c>
      <c r="AA77" s="4">
        <v>111600</v>
      </c>
      <c r="AB77" s="4">
        <v>240200</v>
      </c>
      <c r="AC77" s="4">
        <v>251521.69169850933</v>
      </c>
      <c r="AD77" s="4">
        <v>271200</v>
      </c>
      <c r="AE77" s="219">
        <v>194000</v>
      </c>
      <c r="AF77" s="4"/>
      <c r="AG77" s="4"/>
      <c r="AH77" s="4"/>
      <c r="AI77" s="166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</row>
    <row r="78" spans="1:66" hidden="1" x14ac:dyDescent="0.25">
      <c r="A78" s="29" t="s">
        <v>1</v>
      </c>
      <c r="B78" s="29">
        <v>2</v>
      </c>
      <c r="C78" s="29">
        <v>68</v>
      </c>
      <c r="D78" s="4">
        <v>221400</v>
      </c>
      <c r="E78" s="4">
        <v>207251</v>
      </c>
      <c r="F78" s="4">
        <v>241047.07523326884</v>
      </c>
      <c r="G78" s="4">
        <v>180404.78451487969</v>
      </c>
      <c r="H78" s="4">
        <v>207821</v>
      </c>
      <c r="I78" s="34">
        <v>195200</v>
      </c>
      <c r="J78" s="34">
        <v>178400</v>
      </c>
      <c r="K78" s="34">
        <v>88800</v>
      </c>
      <c r="L78" s="35">
        <v>100600</v>
      </c>
      <c r="M78" s="4">
        <v>178771</v>
      </c>
      <c r="N78" s="4">
        <v>188468</v>
      </c>
      <c r="O78" s="34">
        <v>149800</v>
      </c>
      <c r="P78" s="4">
        <v>132472</v>
      </c>
      <c r="Q78" s="4">
        <v>238600</v>
      </c>
      <c r="R78" s="4">
        <v>151400</v>
      </c>
      <c r="S78">
        <v>161400</v>
      </c>
      <c r="T78">
        <v>192600</v>
      </c>
      <c r="U78" s="4">
        <v>192103.74942009064</v>
      </c>
      <c r="V78">
        <v>156200</v>
      </c>
      <c r="W78">
        <v>83571</v>
      </c>
      <c r="X78" s="4">
        <v>103600</v>
      </c>
      <c r="Y78" s="4">
        <v>107200</v>
      </c>
      <c r="Z78" s="4">
        <v>156800</v>
      </c>
      <c r="AA78" s="4">
        <v>187000</v>
      </c>
      <c r="AB78" s="4">
        <v>214800</v>
      </c>
      <c r="AC78" s="4">
        <v>221092.58613750432</v>
      </c>
      <c r="AD78" s="4">
        <v>253000</v>
      </c>
      <c r="AE78" s="219">
        <v>175200</v>
      </c>
      <c r="AF78" s="4"/>
      <c r="AG78" s="4"/>
      <c r="AH78" s="4"/>
      <c r="AI78" s="166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</row>
    <row r="79" spans="1:66" hidden="1" x14ac:dyDescent="0.25">
      <c r="A79" s="29" t="s">
        <v>1</v>
      </c>
      <c r="B79" s="29">
        <v>2</v>
      </c>
      <c r="C79" s="29">
        <v>69</v>
      </c>
      <c r="D79" s="4">
        <v>213200</v>
      </c>
      <c r="E79" s="4">
        <v>194270</v>
      </c>
      <c r="F79" s="4">
        <v>238361.31394933269</v>
      </c>
      <c r="G79" s="4">
        <v>174139.44981262647</v>
      </c>
      <c r="H79" s="4">
        <v>196055</v>
      </c>
      <c r="I79" s="34">
        <v>185600</v>
      </c>
      <c r="J79" s="34">
        <v>158200</v>
      </c>
      <c r="K79" s="34">
        <v>85600</v>
      </c>
      <c r="L79" s="35">
        <v>87800</v>
      </c>
      <c r="M79" s="4">
        <v>170638</v>
      </c>
      <c r="N79" s="4">
        <v>171756</v>
      </c>
      <c r="O79" s="34">
        <v>163800</v>
      </c>
      <c r="P79" s="4">
        <v>151072</v>
      </c>
      <c r="Q79" s="4">
        <v>234400</v>
      </c>
      <c r="R79" s="4">
        <v>170000</v>
      </c>
      <c r="S79">
        <v>162000</v>
      </c>
      <c r="T79">
        <v>203200</v>
      </c>
      <c r="U79" s="4">
        <v>195415.88303078187</v>
      </c>
      <c r="V79">
        <v>147400</v>
      </c>
      <c r="W79">
        <v>83017</v>
      </c>
      <c r="X79" s="4">
        <v>101600</v>
      </c>
      <c r="Y79" s="4">
        <v>101800</v>
      </c>
      <c r="Z79" s="4">
        <v>225200</v>
      </c>
      <c r="AA79" s="4">
        <v>170400</v>
      </c>
      <c r="AB79" s="4">
        <v>249600</v>
      </c>
      <c r="AC79" s="4">
        <v>237797.64640160464</v>
      </c>
      <c r="AD79" s="4">
        <v>273200</v>
      </c>
      <c r="AE79" s="219">
        <v>189800</v>
      </c>
      <c r="AF79" s="4"/>
      <c r="AG79" s="4"/>
      <c r="AH79" s="4"/>
      <c r="AI79" s="166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</row>
    <row r="80" spans="1:66" hidden="1" x14ac:dyDescent="0.25">
      <c r="A80" s="29" t="s">
        <v>1</v>
      </c>
      <c r="B80" s="29">
        <v>2</v>
      </c>
      <c r="C80" s="29">
        <v>70</v>
      </c>
      <c r="D80" s="4">
        <v>214600</v>
      </c>
      <c r="E80" s="4">
        <v>192256</v>
      </c>
      <c r="F80" s="4">
        <v>198074.89469029053</v>
      </c>
      <c r="G80" s="4">
        <v>162161.60405831883</v>
      </c>
      <c r="H80" s="4">
        <v>199987</v>
      </c>
      <c r="I80" s="34">
        <v>60000</v>
      </c>
      <c r="J80" s="34">
        <v>170800</v>
      </c>
      <c r="K80" s="34">
        <v>90000</v>
      </c>
      <c r="L80" s="35">
        <v>98600</v>
      </c>
      <c r="M80" s="4">
        <v>177200</v>
      </c>
      <c r="N80" s="4">
        <v>165800</v>
      </c>
      <c r="O80" s="34">
        <v>175800</v>
      </c>
      <c r="P80" s="4">
        <v>137872</v>
      </c>
      <c r="Q80" s="4">
        <v>221600</v>
      </c>
      <c r="R80" s="4">
        <v>162000</v>
      </c>
      <c r="S80">
        <v>151400</v>
      </c>
      <c r="T80">
        <v>215200</v>
      </c>
      <c r="U80" s="4">
        <v>99558.839709600725</v>
      </c>
      <c r="V80">
        <v>47133</v>
      </c>
      <c r="W80">
        <v>76712</v>
      </c>
      <c r="X80" s="4">
        <v>91000</v>
      </c>
      <c r="Y80" s="4">
        <v>106000</v>
      </c>
      <c r="Z80" s="4">
        <v>216400</v>
      </c>
      <c r="AA80" s="4">
        <v>209400</v>
      </c>
      <c r="AB80" s="4">
        <v>223400</v>
      </c>
      <c r="AC80" s="4">
        <v>230669.04851433288</v>
      </c>
      <c r="AD80" s="4">
        <v>262200</v>
      </c>
      <c r="AE80" s="219">
        <v>167200</v>
      </c>
      <c r="AF80" s="4"/>
      <c r="AG80" s="4"/>
      <c r="AH80" s="4"/>
      <c r="AI80" s="166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</row>
    <row r="81" spans="1:66" hidden="1" x14ac:dyDescent="0.25">
      <c r="A81" s="29" t="s">
        <v>1</v>
      </c>
      <c r="B81" s="29">
        <v>2</v>
      </c>
      <c r="C81" s="29">
        <v>71</v>
      </c>
      <c r="D81" s="4">
        <v>225800</v>
      </c>
      <c r="E81" s="4">
        <v>215532</v>
      </c>
      <c r="F81" s="4">
        <v>123768.83250139059</v>
      </c>
      <c r="G81" s="4">
        <v>140601.48170056508</v>
      </c>
      <c r="H81" s="4">
        <v>211091</v>
      </c>
      <c r="I81" s="34">
        <v>197000</v>
      </c>
      <c r="J81" s="34">
        <v>170400</v>
      </c>
      <c r="K81" s="34">
        <v>93800</v>
      </c>
      <c r="L81" s="35">
        <v>103600</v>
      </c>
      <c r="M81" s="4">
        <v>182098</v>
      </c>
      <c r="N81" s="4">
        <v>168334</v>
      </c>
      <c r="O81" s="34">
        <v>214000</v>
      </c>
      <c r="P81" s="4">
        <v>205272</v>
      </c>
      <c r="Q81" s="4">
        <v>248000</v>
      </c>
      <c r="R81" s="4">
        <v>180800</v>
      </c>
      <c r="S81">
        <v>169400</v>
      </c>
      <c r="T81">
        <v>184000</v>
      </c>
      <c r="U81" s="4">
        <v>205547.11525171969</v>
      </c>
      <c r="V81">
        <v>154800</v>
      </c>
      <c r="W81">
        <v>90862</v>
      </c>
      <c r="X81" s="4">
        <v>109200</v>
      </c>
      <c r="Y81" s="4">
        <v>111000</v>
      </c>
      <c r="Z81" s="4">
        <v>227600</v>
      </c>
      <c r="AA81" s="4">
        <v>194800</v>
      </c>
      <c r="AB81" s="4">
        <v>250000</v>
      </c>
      <c r="AC81" s="4">
        <v>240272.50585205454</v>
      </c>
      <c r="AD81" s="4">
        <v>273000</v>
      </c>
      <c r="AE81" s="219">
        <v>194400</v>
      </c>
      <c r="AF81" s="4"/>
      <c r="AG81" s="4"/>
      <c r="AH81" s="4"/>
      <c r="AI81" s="166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</row>
    <row r="82" spans="1:66" hidden="1" x14ac:dyDescent="0.25">
      <c r="A82" s="29" t="s">
        <v>1</v>
      </c>
      <c r="B82" s="29">
        <v>2</v>
      </c>
      <c r="C82" s="29">
        <v>72</v>
      </c>
      <c r="D82" s="4">
        <v>234200</v>
      </c>
      <c r="E82" s="4">
        <v>216428</v>
      </c>
      <c r="F82" s="4">
        <v>243509.02307687697</v>
      </c>
      <c r="G82" s="4">
        <v>189987.06111832583</v>
      </c>
      <c r="H82" s="4">
        <v>207602</v>
      </c>
      <c r="I82" s="34">
        <v>201600</v>
      </c>
      <c r="J82" s="34">
        <v>181200</v>
      </c>
      <c r="K82" s="34">
        <v>10200</v>
      </c>
      <c r="L82" s="35">
        <v>92000</v>
      </c>
      <c r="M82" s="4">
        <v>160663</v>
      </c>
      <c r="N82" s="4">
        <v>187668</v>
      </c>
      <c r="O82" s="34">
        <v>222200</v>
      </c>
      <c r="P82" s="4">
        <v>98472</v>
      </c>
      <c r="Q82" s="4">
        <v>0</v>
      </c>
      <c r="R82" s="4">
        <v>87967</v>
      </c>
      <c r="S82">
        <v>156400</v>
      </c>
      <c r="T82">
        <v>226600</v>
      </c>
      <c r="U82" s="4">
        <v>200871.16191897917</v>
      </c>
      <c r="V82">
        <v>158000</v>
      </c>
      <c r="W82">
        <v>96130</v>
      </c>
      <c r="X82" s="4">
        <v>99800</v>
      </c>
      <c r="Y82" s="4">
        <v>109000</v>
      </c>
      <c r="Z82" s="4">
        <v>225400</v>
      </c>
      <c r="AA82" s="4">
        <v>207400</v>
      </c>
      <c r="AB82" s="4">
        <v>247400</v>
      </c>
      <c r="AC82" s="4">
        <v>229964.28721387364</v>
      </c>
      <c r="AD82" s="4">
        <v>271400</v>
      </c>
      <c r="AE82" s="219">
        <v>203800</v>
      </c>
      <c r="AF82" s="4"/>
      <c r="AG82" s="4"/>
      <c r="AH82" s="4"/>
      <c r="AI82" s="166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</row>
    <row r="83" spans="1:66" hidden="1" x14ac:dyDescent="0.25">
      <c r="A83" s="29" t="s">
        <v>1</v>
      </c>
      <c r="B83" s="29">
        <v>2</v>
      </c>
      <c r="C83" s="29">
        <v>73</v>
      </c>
      <c r="D83" s="4">
        <v>232400</v>
      </c>
      <c r="E83" s="4">
        <v>208594</v>
      </c>
      <c r="F83" s="4">
        <v>252461.56068999745</v>
      </c>
      <c r="G83" s="4">
        <v>189434.23746812702</v>
      </c>
      <c r="H83" s="4">
        <v>214636</v>
      </c>
      <c r="I83" s="34">
        <v>185000</v>
      </c>
      <c r="J83" s="34">
        <v>182800</v>
      </c>
      <c r="K83" s="34">
        <v>95200</v>
      </c>
      <c r="L83" s="35">
        <v>109000</v>
      </c>
      <c r="M83" s="4">
        <v>187879</v>
      </c>
      <c r="N83" s="4">
        <v>143654</v>
      </c>
      <c r="O83" s="34">
        <v>197000</v>
      </c>
      <c r="P83" s="4">
        <v>16872</v>
      </c>
      <c r="Q83" s="4">
        <v>173120</v>
      </c>
      <c r="R83" s="4">
        <v>74752</v>
      </c>
      <c r="S83">
        <v>172200</v>
      </c>
      <c r="T83">
        <v>62600</v>
      </c>
      <c r="U83" s="4">
        <v>75789.410268169639</v>
      </c>
      <c r="V83">
        <v>166000</v>
      </c>
      <c r="W83">
        <v>105831</v>
      </c>
      <c r="X83" s="4">
        <v>109600</v>
      </c>
      <c r="Y83" s="4">
        <v>115000</v>
      </c>
      <c r="Z83" s="4">
        <v>238800</v>
      </c>
      <c r="AA83" s="4">
        <v>206800</v>
      </c>
      <c r="AB83" s="4">
        <v>241600</v>
      </c>
      <c r="AC83" s="4">
        <v>228336.87671431794</v>
      </c>
      <c r="AD83" s="4">
        <v>273200</v>
      </c>
      <c r="AE83" s="219">
        <v>207200</v>
      </c>
      <c r="AF83" s="4"/>
      <c r="AG83" s="4"/>
      <c r="AH83" s="4"/>
      <c r="AI83" s="166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</row>
    <row r="84" spans="1:66" hidden="1" x14ac:dyDescent="0.25">
      <c r="A84" s="29" t="s">
        <v>1</v>
      </c>
      <c r="B84" s="29">
        <v>2</v>
      </c>
      <c r="C84" s="29">
        <v>74</v>
      </c>
      <c r="D84" s="4">
        <v>162400</v>
      </c>
      <c r="E84" s="4">
        <v>181737</v>
      </c>
      <c r="F84" s="4">
        <v>234556.48546375649</v>
      </c>
      <c r="G84" s="4">
        <v>180957.60816507851</v>
      </c>
      <c r="H84" s="4">
        <v>211586</v>
      </c>
      <c r="I84" s="34">
        <v>194200</v>
      </c>
      <c r="J84" s="34">
        <v>171800</v>
      </c>
      <c r="K84" s="34">
        <v>89000</v>
      </c>
      <c r="L84" s="35">
        <v>82200</v>
      </c>
      <c r="M84" s="4">
        <v>175158</v>
      </c>
      <c r="N84" s="4">
        <v>183871</v>
      </c>
      <c r="O84" s="34">
        <v>188800</v>
      </c>
      <c r="P84" s="4">
        <v>187472</v>
      </c>
      <c r="Q84" s="4">
        <v>217800</v>
      </c>
      <c r="R84" s="4">
        <v>158200</v>
      </c>
      <c r="S84">
        <v>168000</v>
      </c>
      <c r="T84">
        <v>237400</v>
      </c>
      <c r="U84" s="4">
        <v>202819.47580762106</v>
      </c>
      <c r="V84">
        <v>159209</v>
      </c>
      <c r="W84">
        <v>90341</v>
      </c>
      <c r="X84" s="4">
        <v>103000</v>
      </c>
      <c r="Y84" s="4">
        <v>101000</v>
      </c>
      <c r="Z84" s="4">
        <v>227600</v>
      </c>
      <c r="AA84" s="4">
        <v>205600</v>
      </c>
      <c r="AB84" s="4">
        <v>240200</v>
      </c>
      <c r="AC84" s="4">
        <v>217529.25129961464</v>
      </c>
      <c r="AD84" s="4">
        <v>258200</v>
      </c>
      <c r="AE84" s="219">
        <v>202200</v>
      </c>
      <c r="AF84" s="4"/>
      <c r="AG84" s="4"/>
      <c r="AH84" s="4"/>
      <c r="AI84" s="166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</row>
    <row r="85" spans="1:66" hidden="1" x14ac:dyDescent="0.25">
      <c r="A85" s="29" t="s">
        <v>1</v>
      </c>
      <c r="B85" s="29">
        <v>2</v>
      </c>
      <c r="C85" s="29">
        <v>75</v>
      </c>
      <c r="D85" s="4">
        <v>214000</v>
      </c>
      <c r="E85" s="4">
        <v>200313</v>
      </c>
      <c r="F85" s="4">
        <v>229632.58977654023</v>
      </c>
      <c r="G85" s="4">
        <v>174876.54801289155</v>
      </c>
      <c r="H85" s="4">
        <v>135400</v>
      </c>
      <c r="I85" s="34">
        <v>180800</v>
      </c>
      <c r="J85" s="34">
        <v>175000</v>
      </c>
      <c r="K85" s="34">
        <v>86200</v>
      </c>
      <c r="L85" s="35">
        <v>94000</v>
      </c>
      <c r="M85" s="4">
        <v>178626</v>
      </c>
      <c r="N85" s="4">
        <v>185067</v>
      </c>
      <c r="O85" s="34">
        <v>203000</v>
      </c>
      <c r="P85" s="4">
        <v>193472</v>
      </c>
      <c r="Q85" s="4">
        <v>215000</v>
      </c>
      <c r="R85" s="4">
        <v>176000</v>
      </c>
      <c r="S85">
        <v>138200</v>
      </c>
      <c r="T85">
        <v>188000</v>
      </c>
      <c r="U85" s="4">
        <v>197169.36553055956</v>
      </c>
      <c r="V85">
        <v>156400</v>
      </c>
      <c r="W85">
        <v>95937</v>
      </c>
      <c r="X85" s="4">
        <v>99600</v>
      </c>
      <c r="Y85" s="4">
        <v>104600</v>
      </c>
      <c r="Z85" s="4">
        <v>225000</v>
      </c>
      <c r="AA85" s="4">
        <v>195400</v>
      </c>
      <c r="AB85" s="4">
        <v>232000</v>
      </c>
      <c r="AC85" s="4">
        <v>220904.58551699878</v>
      </c>
      <c r="AD85" s="4">
        <v>259200</v>
      </c>
      <c r="AE85" s="219">
        <v>194000</v>
      </c>
      <c r="AF85" s="4"/>
      <c r="AG85" s="4"/>
      <c r="AH85" s="4"/>
      <c r="AI85" s="166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</row>
    <row r="86" spans="1:66" hidden="1" x14ac:dyDescent="0.25">
      <c r="A86" s="29" t="s">
        <v>1</v>
      </c>
      <c r="B86" s="29">
        <v>2</v>
      </c>
      <c r="C86" s="29">
        <v>76</v>
      </c>
      <c r="D86" s="4">
        <v>218400</v>
      </c>
      <c r="E86" s="4">
        <v>205237</v>
      </c>
      <c r="F86" s="4">
        <v>227842.08225391613</v>
      </c>
      <c r="G86" s="4">
        <v>178930.58811434952</v>
      </c>
      <c r="H86" s="4">
        <v>205764</v>
      </c>
      <c r="I86" s="34">
        <v>183000</v>
      </c>
      <c r="J86" s="34">
        <v>173000</v>
      </c>
      <c r="K86" s="34">
        <v>69800</v>
      </c>
      <c r="L86" s="35">
        <v>95200</v>
      </c>
      <c r="M86" s="4">
        <v>174146</v>
      </c>
      <c r="N86" s="4">
        <v>184498</v>
      </c>
      <c r="O86" s="34">
        <v>216400</v>
      </c>
      <c r="P86" s="4">
        <v>178072</v>
      </c>
      <c r="Q86" s="4">
        <v>224400</v>
      </c>
      <c r="R86" s="4">
        <v>171400</v>
      </c>
      <c r="S86">
        <v>134400</v>
      </c>
      <c r="T86">
        <v>228400</v>
      </c>
      <c r="U86" s="4">
        <v>192298.58080895484</v>
      </c>
      <c r="V86">
        <v>148600</v>
      </c>
      <c r="W86">
        <v>86689</v>
      </c>
      <c r="X86" s="4">
        <v>97000</v>
      </c>
      <c r="Y86" s="4">
        <v>102000</v>
      </c>
      <c r="Z86" s="4">
        <v>218400</v>
      </c>
      <c r="AA86" s="4">
        <v>208000</v>
      </c>
      <c r="AB86" s="4">
        <v>235600</v>
      </c>
      <c r="AC86" s="4">
        <v>227411.33519798296</v>
      </c>
      <c r="AD86" s="4">
        <v>244800</v>
      </c>
      <c r="AE86" s="219">
        <v>211200</v>
      </c>
      <c r="AF86" s="4"/>
      <c r="AG86" s="4"/>
      <c r="AH86" s="4"/>
      <c r="AI86" s="166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</row>
    <row r="87" spans="1:66" hidden="1" x14ac:dyDescent="0.25">
      <c r="A87" s="29" t="s">
        <v>1</v>
      </c>
      <c r="B87" s="29">
        <v>2</v>
      </c>
      <c r="C87" s="29">
        <v>77</v>
      </c>
      <c r="D87" s="4">
        <v>200200</v>
      </c>
      <c r="E87" s="4">
        <v>158908</v>
      </c>
      <c r="F87" s="4">
        <v>193150.99900307428</v>
      </c>
      <c r="G87" s="4">
        <v>178562.03901421698</v>
      </c>
      <c r="H87" s="4">
        <v>209981</v>
      </c>
      <c r="I87" s="34">
        <v>196000</v>
      </c>
      <c r="J87" s="34">
        <v>164800</v>
      </c>
      <c r="K87" s="34">
        <v>83800</v>
      </c>
      <c r="L87" s="35">
        <v>100200</v>
      </c>
      <c r="M87" s="4">
        <v>172824</v>
      </c>
      <c r="N87" s="4">
        <v>187327</v>
      </c>
      <c r="O87" s="34">
        <v>205800</v>
      </c>
      <c r="P87" s="4">
        <v>149672</v>
      </c>
      <c r="Q87" s="4">
        <v>193400</v>
      </c>
      <c r="R87" s="4">
        <v>163000</v>
      </c>
      <c r="S87">
        <v>153600</v>
      </c>
      <c r="T87">
        <v>127000</v>
      </c>
      <c r="U87" s="4">
        <v>151773.65192520345</v>
      </c>
      <c r="V87">
        <v>96200</v>
      </c>
      <c r="W87">
        <v>64779</v>
      </c>
      <c r="X87" s="4">
        <v>101600</v>
      </c>
      <c r="Y87" s="4">
        <v>108800</v>
      </c>
      <c r="Z87" s="4">
        <v>191200</v>
      </c>
      <c r="AA87" s="4">
        <v>205600</v>
      </c>
      <c r="AB87" s="4">
        <v>240400</v>
      </c>
      <c r="AC87" s="4">
        <v>229824.4918806772</v>
      </c>
      <c r="AD87" s="4">
        <v>254600</v>
      </c>
      <c r="AE87" s="219">
        <v>146400</v>
      </c>
      <c r="AF87" s="4"/>
      <c r="AG87" s="4"/>
      <c r="AH87" s="4"/>
      <c r="AI87" s="166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</row>
    <row r="88" spans="1:66" hidden="1" x14ac:dyDescent="0.25">
      <c r="A88" s="29" t="s">
        <v>1</v>
      </c>
      <c r="B88" s="29">
        <v>2</v>
      </c>
      <c r="C88" s="29">
        <v>78</v>
      </c>
      <c r="D88" s="4">
        <v>210400</v>
      </c>
      <c r="E88" s="4">
        <v>194494</v>
      </c>
      <c r="F88" s="4">
        <v>237689.87362834867</v>
      </c>
      <c r="G88" s="4">
        <v>160687.40765778866</v>
      </c>
      <c r="H88" s="4">
        <v>168200</v>
      </c>
      <c r="I88" s="34">
        <v>164800</v>
      </c>
      <c r="J88" s="34">
        <v>163800</v>
      </c>
      <c r="K88" s="34">
        <v>66800</v>
      </c>
      <c r="L88" s="35">
        <v>96000</v>
      </c>
      <c r="M88" s="4">
        <v>183479</v>
      </c>
      <c r="N88" s="4">
        <v>193304</v>
      </c>
      <c r="O88" s="34">
        <v>161000</v>
      </c>
      <c r="P88" s="4">
        <v>141472</v>
      </c>
      <c r="Q88" s="4">
        <v>210800</v>
      </c>
      <c r="R88" s="4">
        <v>149000</v>
      </c>
      <c r="S88">
        <v>163400</v>
      </c>
      <c r="T88">
        <v>214200</v>
      </c>
      <c r="U88" s="4">
        <v>195026.22025305347</v>
      </c>
      <c r="V88">
        <v>153400</v>
      </c>
      <c r="W88">
        <v>89450</v>
      </c>
      <c r="X88" s="4">
        <v>92800</v>
      </c>
      <c r="Y88" s="4">
        <v>112200</v>
      </c>
      <c r="Z88" s="4">
        <v>231200</v>
      </c>
      <c r="AA88" s="4">
        <v>213000</v>
      </c>
      <c r="AB88" s="4">
        <v>246600</v>
      </c>
      <c r="AC88" s="4">
        <v>239576.42150331094</v>
      </c>
      <c r="AD88" s="4">
        <v>267400</v>
      </c>
      <c r="AE88" s="219">
        <v>199000</v>
      </c>
      <c r="AF88" s="4"/>
      <c r="AG88" s="4"/>
      <c r="AH88" s="4"/>
      <c r="AI88" s="166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</row>
    <row r="89" spans="1:66" hidden="1" x14ac:dyDescent="0.25">
      <c r="A89" s="29" t="s">
        <v>1</v>
      </c>
      <c r="B89" s="29">
        <v>2</v>
      </c>
      <c r="C89" s="29">
        <v>79</v>
      </c>
      <c r="D89" s="4">
        <v>219200</v>
      </c>
      <c r="E89" s="4">
        <v>201432</v>
      </c>
      <c r="F89" s="4">
        <v>243956.64995753299</v>
      </c>
      <c r="G89" s="4">
        <v>176719.29351355426</v>
      </c>
      <c r="H89" s="4">
        <v>203566</v>
      </c>
      <c r="I89" s="34">
        <v>194200</v>
      </c>
      <c r="J89" s="34">
        <v>167800</v>
      </c>
      <c r="K89" s="34">
        <v>65400</v>
      </c>
      <c r="L89" s="35">
        <v>109000</v>
      </c>
      <c r="M89" s="4">
        <v>177330</v>
      </c>
      <c r="N89" s="4">
        <v>189264</v>
      </c>
      <c r="O89" s="34">
        <v>209200</v>
      </c>
      <c r="P89" s="4">
        <v>164272</v>
      </c>
      <c r="Q89" s="4">
        <v>226400</v>
      </c>
      <c r="R89" s="4">
        <v>84600</v>
      </c>
      <c r="S89">
        <v>151400</v>
      </c>
      <c r="T89">
        <v>196400</v>
      </c>
      <c r="U89" s="4">
        <v>137550.96053811765</v>
      </c>
      <c r="V89">
        <v>33200</v>
      </c>
      <c r="W89">
        <v>0</v>
      </c>
      <c r="X89" s="4">
        <v>0</v>
      </c>
      <c r="Y89" s="4">
        <v>0</v>
      </c>
      <c r="Z89" s="4">
        <v>0</v>
      </c>
      <c r="AA89" s="4">
        <v>121400</v>
      </c>
      <c r="AB89" s="4">
        <v>137200</v>
      </c>
      <c r="AC89" s="4">
        <v>140485.63291069659</v>
      </c>
      <c r="AD89" s="4">
        <v>176800</v>
      </c>
      <c r="AE89" s="219">
        <v>194000</v>
      </c>
      <c r="AF89" s="4"/>
      <c r="AG89" s="4"/>
      <c r="AH89" s="4"/>
      <c r="AI89" s="166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</row>
    <row r="90" spans="1:66" hidden="1" x14ac:dyDescent="0.25">
      <c r="A90" s="29" t="s">
        <v>1</v>
      </c>
      <c r="B90" s="29">
        <v>2</v>
      </c>
      <c r="C90" s="29">
        <v>80</v>
      </c>
      <c r="D90" s="4">
        <v>219200</v>
      </c>
      <c r="E90" s="4">
        <v>200984</v>
      </c>
      <c r="F90" s="4">
        <v>232989.79138146041</v>
      </c>
      <c r="G90" s="4">
        <v>181141.88271514478</v>
      </c>
      <c r="H90" s="4">
        <v>207036</v>
      </c>
      <c r="I90" s="34">
        <v>199200</v>
      </c>
      <c r="J90" s="34">
        <v>183600</v>
      </c>
      <c r="K90" s="34">
        <v>81600</v>
      </c>
      <c r="L90" s="35">
        <v>99800</v>
      </c>
      <c r="M90" s="4">
        <v>174305</v>
      </c>
      <c r="N90" s="4">
        <v>185049</v>
      </c>
      <c r="O90" s="34">
        <v>200200</v>
      </c>
      <c r="P90" s="4">
        <v>149472</v>
      </c>
      <c r="Q90" s="4">
        <v>199800</v>
      </c>
      <c r="R90" s="4">
        <v>175200</v>
      </c>
      <c r="S90">
        <v>165800</v>
      </c>
      <c r="T90">
        <v>226800</v>
      </c>
      <c r="U90" s="4">
        <v>197364.19691942376</v>
      </c>
      <c r="V90">
        <v>158400</v>
      </c>
      <c r="W90">
        <v>91626</v>
      </c>
      <c r="X90" s="4">
        <v>99600</v>
      </c>
      <c r="Y90" s="4">
        <v>82400</v>
      </c>
      <c r="Z90" s="4">
        <v>226000</v>
      </c>
      <c r="AA90" s="4">
        <v>204800</v>
      </c>
      <c r="AB90" s="4">
        <v>237800</v>
      </c>
      <c r="AC90" s="4">
        <v>212970.95933166484</v>
      </c>
      <c r="AD90" s="4">
        <v>244200</v>
      </c>
      <c r="AE90" s="219">
        <v>209400</v>
      </c>
      <c r="AF90" s="4"/>
      <c r="AG90" s="4"/>
      <c r="AH90" s="4"/>
      <c r="AI90" s="166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</row>
    <row r="91" spans="1:66" hidden="1" x14ac:dyDescent="0.25">
      <c r="A91" s="29" t="s">
        <v>1</v>
      </c>
      <c r="B91" s="29">
        <v>2</v>
      </c>
      <c r="C91" s="29">
        <v>81</v>
      </c>
      <c r="D91" s="4">
        <v>214400</v>
      </c>
      <c r="E91" s="4">
        <v>192480</v>
      </c>
      <c r="F91" s="4">
        <v>229408.77633621221</v>
      </c>
      <c r="G91" s="4">
        <v>176350.74441342172</v>
      </c>
      <c r="H91" s="4">
        <v>207622</v>
      </c>
      <c r="I91" s="34">
        <v>198000</v>
      </c>
      <c r="J91" s="34">
        <v>169200</v>
      </c>
      <c r="K91" s="34">
        <v>87000</v>
      </c>
      <c r="L91" s="35">
        <v>97600</v>
      </c>
      <c r="M91" s="4">
        <v>173374</v>
      </c>
      <c r="N91" s="4">
        <v>181573</v>
      </c>
      <c r="O91" s="34">
        <v>198600</v>
      </c>
      <c r="P91" s="4">
        <v>133672</v>
      </c>
      <c r="Q91" s="4">
        <v>209800</v>
      </c>
      <c r="R91" s="4">
        <v>151400</v>
      </c>
      <c r="S91">
        <v>159400</v>
      </c>
      <c r="T91">
        <v>222400</v>
      </c>
      <c r="U91" s="4">
        <v>190545.09830917712</v>
      </c>
      <c r="V91">
        <v>147800</v>
      </c>
      <c r="W91">
        <v>88147</v>
      </c>
      <c r="X91" s="4">
        <v>98147</v>
      </c>
      <c r="Y91" s="4">
        <v>106372</v>
      </c>
      <c r="Z91" s="4">
        <v>219000</v>
      </c>
      <c r="AA91" s="4">
        <v>205200</v>
      </c>
      <c r="AB91" s="4">
        <v>233000</v>
      </c>
      <c r="AC91" s="4">
        <v>212899.61550644736</v>
      </c>
      <c r="AD91" s="4">
        <v>258200</v>
      </c>
      <c r="AE91" s="219">
        <v>192000</v>
      </c>
      <c r="AF91" s="4"/>
      <c r="AG91" s="4"/>
      <c r="AH91" s="4"/>
      <c r="AI91" s="166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</row>
    <row r="92" spans="1:66" hidden="1" x14ac:dyDescent="0.25">
      <c r="A92" s="29" t="s">
        <v>1</v>
      </c>
      <c r="B92" s="29">
        <v>2</v>
      </c>
      <c r="C92" s="29">
        <v>82</v>
      </c>
      <c r="D92" s="4">
        <v>152200</v>
      </c>
      <c r="E92" s="4">
        <v>147177</v>
      </c>
      <c r="F92" s="4">
        <v>227170.64193293211</v>
      </c>
      <c r="G92" s="4">
        <v>181878.98091540986</v>
      </c>
      <c r="H92" s="4">
        <v>217478</v>
      </c>
      <c r="I92" s="34">
        <v>203600</v>
      </c>
      <c r="J92" s="34">
        <v>178200</v>
      </c>
      <c r="K92" s="34">
        <v>93000</v>
      </c>
      <c r="L92" s="35">
        <v>11000</v>
      </c>
      <c r="M92" s="4">
        <v>94144</v>
      </c>
      <c r="N92" s="4">
        <v>188205</v>
      </c>
      <c r="O92" s="34">
        <v>73400</v>
      </c>
      <c r="P92" s="4">
        <v>178872</v>
      </c>
      <c r="Q92" s="4">
        <v>220000</v>
      </c>
      <c r="R92" s="4">
        <v>174200</v>
      </c>
      <c r="S92">
        <v>157600</v>
      </c>
      <c r="T92">
        <v>223600</v>
      </c>
      <c r="U92" s="4">
        <v>193662.40053100415</v>
      </c>
      <c r="V92">
        <v>158000</v>
      </c>
      <c r="W92">
        <v>93244</v>
      </c>
      <c r="X92" s="4">
        <v>92400</v>
      </c>
      <c r="Y92" s="4">
        <v>108200</v>
      </c>
      <c r="Z92" s="4">
        <v>222800</v>
      </c>
      <c r="AA92" s="4">
        <v>208800</v>
      </c>
      <c r="AB92" s="4">
        <v>230800</v>
      </c>
      <c r="AC92" s="4">
        <v>221333.61257404988</v>
      </c>
      <c r="AD92" s="4">
        <v>263200</v>
      </c>
      <c r="AE92" s="219">
        <v>208200</v>
      </c>
      <c r="AF92" s="4"/>
      <c r="AG92" s="4"/>
      <c r="AH92" s="4"/>
      <c r="AI92" s="166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</row>
    <row r="93" spans="1:66" hidden="1" x14ac:dyDescent="0.25">
      <c r="A93" s="29" t="s">
        <v>1</v>
      </c>
      <c r="B93" s="29">
        <v>2</v>
      </c>
      <c r="C93" s="29">
        <v>83</v>
      </c>
      <c r="D93" s="4">
        <v>223200</v>
      </c>
      <c r="E93" s="4">
        <v>202999</v>
      </c>
      <c r="F93" s="4">
        <v>229408.77633621221</v>
      </c>
      <c r="G93" s="4">
        <v>180036.23541474715</v>
      </c>
      <c r="H93" s="4">
        <v>213434</v>
      </c>
      <c r="I93" s="34">
        <v>202000</v>
      </c>
      <c r="J93" s="34">
        <v>178400</v>
      </c>
      <c r="K93" s="34">
        <v>80400</v>
      </c>
      <c r="L93" s="35">
        <v>98200</v>
      </c>
      <c r="M93" s="4">
        <v>176338</v>
      </c>
      <c r="N93" s="4">
        <v>185114</v>
      </c>
      <c r="O93" s="34">
        <v>207800</v>
      </c>
      <c r="P93" s="4">
        <v>141872</v>
      </c>
      <c r="Q93" s="4">
        <v>226600</v>
      </c>
      <c r="R93" s="4">
        <v>164400</v>
      </c>
      <c r="S93">
        <v>162400</v>
      </c>
      <c r="T93">
        <v>227800</v>
      </c>
      <c r="U93" s="4">
        <v>199312.51080806565</v>
      </c>
      <c r="V93">
        <v>141000</v>
      </c>
      <c r="W93">
        <v>91733</v>
      </c>
      <c r="X93" s="4">
        <v>4600</v>
      </c>
      <c r="Y93" s="4">
        <v>0</v>
      </c>
      <c r="Z93" s="4">
        <v>81400</v>
      </c>
      <c r="AA93" s="4">
        <v>194400</v>
      </c>
      <c r="AB93" s="4">
        <v>247600</v>
      </c>
      <c r="AC93" s="4">
        <v>232667.63972616874</v>
      </c>
      <c r="AD93" s="4">
        <v>269200</v>
      </c>
      <c r="AE93" s="219">
        <v>208800</v>
      </c>
      <c r="AF93" s="4"/>
      <c r="AG93" s="4"/>
      <c r="AH93" s="4"/>
      <c r="AI93" s="166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</row>
    <row r="94" spans="1:66" hidden="1" x14ac:dyDescent="0.25">
      <c r="A94" s="29" t="s">
        <v>1</v>
      </c>
      <c r="B94" s="29">
        <v>2</v>
      </c>
      <c r="C94" s="29">
        <v>84</v>
      </c>
      <c r="D94" s="4">
        <v>228200</v>
      </c>
      <c r="E94" s="4">
        <v>207475</v>
      </c>
      <c r="F94" s="4">
        <v>220680.05216341975</v>
      </c>
      <c r="G94" s="4">
        <v>168795.4878607046</v>
      </c>
      <c r="H94" s="4">
        <v>212008</v>
      </c>
      <c r="I94" s="34">
        <v>44800</v>
      </c>
      <c r="J94" s="34">
        <v>129400</v>
      </c>
      <c r="K94" s="34">
        <v>87000</v>
      </c>
      <c r="L94" s="35">
        <v>96600</v>
      </c>
      <c r="M94" s="4">
        <v>165004</v>
      </c>
      <c r="N94" s="4">
        <v>175551</v>
      </c>
      <c r="O94" s="34">
        <v>195200</v>
      </c>
      <c r="P94" s="4">
        <v>111672</v>
      </c>
      <c r="Q94" s="4">
        <v>181200</v>
      </c>
      <c r="R94" s="4">
        <v>69372</v>
      </c>
      <c r="S94">
        <v>166600</v>
      </c>
      <c r="T94">
        <v>234200</v>
      </c>
      <c r="U94" s="4">
        <v>204962.62108512715</v>
      </c>
      <c r="V94">
        <v>149800</v>
      </c>
      <c r="W94">
        <v>92825</v>
      </c>
      <c r="X94" s="4">
        <v>94200</v>
      </c>
      <c r="Y94" s="4">
        <v>102800</v>
      </c>
      <c r="Z94" s="4">
        <v>216800</v>
      </c>
      <c r="AA94" s="4">
        <v>205400</v>
      </c>
      <c r="AB94" s="4">
        <v>236200</v>
      </c>
      <c r="AC94" s="4">
        <v>223738.09230502849</v>
      </c>
      <c r="AD94" s="4">
        <v>255600</v>
      </c>
      <c r="AE94" s="219">
        <v>193400</v>
      </c>
      <c r="AF94" s="4"/>
      <c r="AG94" s="4"/>
      <c r="AH94" s="4"/>
      <c r="AI94" s="166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</row>
    <row r="95" spans="1:66" hidden="1" x14ac:dyDescent="0.25">
      <c r="A95" s="29" t="s">
        <v>1</v>
      </c>
      <c r="B95" s="29">
        <v>2</v>
      </c>
      <c r="C95" s="29">
        <v>85</v>
      </c>
      <c r="D95" s="4">
        <v>173000</v>
      </c>
      <c r="E95" s="4">
        <v>207027</v>
      </c>
      <c r="F95" s="4">
        <v>235227.92578474051</v>
      </c>
      <c r="G95" s="4">
        <v>14647.062612017582</v>
      </c>
      <c r="H95" s="4">
        <v>150000</v>
      </c>
      <c r="I95" s="34">
        <v>169000</v>
      </c>
      <c r="J95" s="34">
        <v>154000</v>
      </c>
      <c r="K95" s="34">
        <v>88400</v>
      </c>
      <c r="L95" s="35">
        <v>78000</v>
      </c>
      <c r="M95" s="4">
        <v>171704</v>
      </c>
      <c r="N95" s="4">
        <v>181684</v>
      </c>
      <c r="O95" s="34">
        <v>205200</v>
      </c>
      <c r="P95" s="4">
        <v>189472</v>
      </c>
      <c r="Q95" s="4">
        <v>114200</v>
      </c>
      <c r="R95" s="4">
        <v>32200</v>
      </c>
      <c r="S95">
        <v>144943</v>
      </c>
      <c r="T95">
        <v>208400</v>
      </c>
      <c r="U95" s="4">
        <v>199312.51080806565</v>
      </c>
      <c r="V95">
        <v>76400</v>
      </c>
      <c r="W95">
        <v>34225</v>
      </c>
      <c r="X95" s="4">
        <v>104200</v>
      </c>
      <c r="Y95" s="4">
        <v>103200</v>
      </c>
      <c r="Z95" s="4">
        <v>210600</v>
      </c>
      <c r="AA95" s="4">
        <v>218000</v>
      </c>
      <c r="AB95" s="4">
        <v>242600</v>
      </c>
      <c r="AC95" s="4">
        <v>232922.16364316086</v>
      </c>
      <c r="AD95" s="4">
        <v>263000</v>
      </c>
      <c r="AE95" s="219">
        <v>194600</v>
      </c>
      <c r="AF95" s="4"/>
      <c r="AG95" s="4"/>
      <c r="AH95" s="4"/>
      <c r="AI95" s="166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</row>
    <row r="96" spans="1:66" hidden="1" x14ac:dyDescent="0.25">
      <c r="A96" s="29" t="s">
        <v>1</v>
      </c>
      <c r="B96" s="29">
        <v>2</v>
      </c>
      <c r="C96" s="29">
        <v>86</v>
      </c>
      <c r="D96" s="4">
        <v>221800</v>
      </c>
      <c r="E96" s="4">
        <v>200537</v>
      </c>
      <c r="F96" s="4">
        <v>229408.77633621221</v>
      </c>
      <c r="G96" s="4">
        <v>178009.21536401816</v>
      </c>
      <c r="H96" s="4">
        <v>211494</v>
      </c>
      <c r="I96" s="34">
        <v>194000</v>
      </c>
      <c r="J96" s="34">
        <v>168800</v>
      </c>
      <c r="K96" s="34">
        <v>86600</v>
      </c>
      <c r="L96" s="35">
        <v>96000</v>
      </c>
      <c r="M96" s="4">
        <v>173196</v>
      </c>
      <c r="N96" s="4">
        <v>156602</v>
      </c>
      <c r="O96" s="34">
        <v>208000</v>
      </c>
      <c r="P96" s="4">
        <v>186872</v>
      </c>
      <c r="Q96" s="4">
        <v>169800</v>
      </c>
      <c r="R96" s="4">
        <v>97397</v>
      </c>
      <c r="S96">
        <v>161200</v>
      </c>
      <c r="T96">
        <v>216800</v>
      </c>
      <c r="U96" s="4">
        <v>203988.4641408062</v>
      </c>
      <c r="V96">
        <v>138400</v>
      </c>
      <c r="W96">
        <v>88084</v>
      </c>
      <c r="X96" s="4">
        <v>100800</v>
      </c>
      <c r="Y96" s="4">
        <v>102200</v>
      </c>
      <c r="Z96" s="4">
        <v>219200</v>
      </c>
      <c r="AA96" s="4">
        <v>206800</v>
      </c>
      <c r="AB96" s="4">
        <v>228200</v>
      </c>
      <c r="AC96" s="4">
        <v>234429.06092444377</v>
      </c>
      <c r="AD96" s="4">
        <v>272200</v>
      </c>
      <c r="AE96" s="219">
        <v>204000</v>
      </c>
      <c r="AF96" s="4"/>
      <c r="AG96" s="4"/>
      <c r="AH96" s="4"/>
      <c r="AI96" s="166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</row>
    <row r="97" spans="1:66" hidden="1" x14ac:dyDescent="0.25">
      <c r="A97" s="29" t="s">
        <v>1</v>
      </c>
      <c r="B97" s="29">
        <v>2</v>
      </c>
      <c r="C97" s="29">
        <v>87</v>
      </c>
      <c r="D97" s="4">
        <v>211000</v>
      </c>
      <c r="E97" s="4">
        <v>185318</v>
      </c>
      <c r="F97" s="4">
        <v>221575.3059247318</v>
      </c>
      <c r="G97" s="4">
        <v>169532.58606096968</v>
      </c>
      <c r="H97" s="4">
        <v>200760</v>
      </c>
      <c r="I97" s="34">
        <v>184000</v>
      </c>
      <c r="J97" s="34">
        <v>168200</v>
      </c>
      <c r="K97" s="34">
        <v>74000</v>
      </c>
      <c r="L97" s="35">
        <v>78400</v>
      </c>
      <c r="M97" s="4">
        <v>143438</v>
      </c>
      <c r="N97" s="4">
        <v>166509</v>
      </c>
      <c r="O97" s="34">
        <v>148400</v>
      </c>
      <c r="P97" s="4">
        <v>144472</v>
      </c>
      <c r="Q97" s="4">
        <v>226200</v>
      </c>
      <c r="R97" s="4">
        <v>132400</v>
      </c>
      <c r="S97">
        <v>159200</v>
      </c>
      <c r="T97">
        <v>190200</v>
      </c>
      <c r="U97" s="4">
        <v>193077.90636441158</v>
      </c>
      <c r="V97">
        <v>145200</v>
      </c>
      <c r="W97">
        <v>80356</v>
      </c>
      <c r="X97" s="4">
        <v>95200</v>
      </c>
      <c r="Y97" s="4">
        <v>97600</v>
      </c>
      <c r="Z97" s="4">
        <v>215800</v>
      </c>
      <c r="AA97" s="4">
        <v>205400</v>
      </c>
      <c r="AB97" s="4">
        <v>232800</v>
      </c>
      <c r="AC97" s="4">
        <v>227769.01842981658</v>
      </c>
      <c r="AD97" s="4">
        <v>259600</v>
      </c>
      <c r="AE97" s="219">
        <v>187800</v>
      </c>
      <c r="AF97" s="4"/>
      <c r="AG97" s="4"/>
      <c r="AH97" s="4"/>
      <c r="AI97" s="166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</row>
    <row r="98" spans="1:66" hidden="1" x14ac:dyDescent="0.25">
      <c r="A98" s="29" t="s">
        <v>1</v>
      </c>
      <c r="B98" s="29">
        <v>2</v>
      </c>
      <c r="C98" s="29">
        <v>88</v>
      </c>
      <c r="D98" s="4">
        <v>200200</v>
      </c>
      <c r="E98" s="4">
        <v>204565</v>
      </c>
      <c r="F98" s="4">
        <v>241047.07523326884</v>
      </c>
      <c r="G98" s="4">
        <v>171559.60611169867</v>
      </c>
      <c r="H98" s="4">
        <v>221957</v>
      </c>
      <c r="I98" s="34">
        <v>192400</v>
      </c>
      <c r="J98" s="34">
        <v>170600</v>
      </c>
      <c r="K98" s="34">
        <v>86200</v>
      </c>
      <c r="L98" s="35">
        <v>95600</v>
      </c>
      <c r="M98" s="4">
        <v>185670</v>
      </c>
      <c r="N98" s="4">
        <v>186484</v>
      </c>
      <c r="O98" s="34">
        <v>220200</v>
      </c>
      <c r="P98" s="4">
        <v>189672</v>
      </c>
      <c r="Q98" s="4">
        <v>239400</v>
      </c>
      <c r="R98" s="4">
        <v>179400</v>
      </c>
      <c r="S98">
        <v>169600</v>
      </c>
      <c r="T98">
        <v>224800</v>
      </c>
      <c r="U98" s="4">
        <v>204767.78969626295</v>
      </c>
      <c r="V98">
        <v>156000</v>
      </c>
      <c r="W98">
        <v>85000</v>
      </c>
      <c r="X98" s="4">
        <v>100200</v>
      </c>
      <c r="Y98" s="4">
        <v>100000</v>
      </c>
      <c r="Z98" s="4">
        <v>218000</v>
      </c>
      <c r="AA98" s="4">
        <v>214600</v>
      </c>
      <c r="AB98" s="4">
        <v>251600</v>
      </c>
      <c r="AC98" s="4">
        <v>245194.26568631505</v>
      </c>
      <c r="AD98" s="4">
        <v>281400</v>
      </c>
      <c r="AE98" s="219">
        <v>66200</v>
      </c>
      <c r="AF98" s="4"/>
      <c r="AG98" s="4"/>
      <c r="AH98" s="4"/>
      <c r="AI98" s="166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</row>
    <row r="99" spans="1:66" hidden="1" x14ac:dyDescent="0.25">
      <c r="A99" s="29" t="s">
        <v>1</v>
      </c>
      <c r="B99" s="29">
        <v>2</v>
      </c>
      <c r="C99" s="29">
        <v>89</v>
      </c>
      <c r="D99" s="4">
        <v>211600</v>
      </c>
      <c r="E99" s="4">
        <v>196061</v>
      </c>
      <c r="F99" s="4">
        <v>228289.70913457216</v>
      </c>
      <c r="G99" s="4">
        <v>172849.52796216257</v>
      </c>
      <c r="H99" s="4">
        <v>208067</v>
      </c>
      <c r="I99" s="34">
        <v>182000</v>
      </c>
      <c r="J99" s="34">
        <v>171600</v>
      </c>
      <c r="K99" s="34">
        <v>73800</v>
      </c>
      <c r="L99" s="35">
        <v>85000</v>
      </c>
      <c r="M99" s="4">
        <v>168489</v>
      </c>
      <c r="N99" s="4">
        <v>182615</v>
      </c>
      <c r="O99" s="34">
        <v>213200</v>
      </c>
      <c r="P99" s="4">
        <v>27672</v>
      </c>
      <c r="Q99" s="4">
        <v>0</v>
      </c>
      <c r="R99" s="4">
        <v>0</v>
      </c>
      <c r="S99">
        <v>0</v>
      </c>
      <c r="T99">
        <v>0</v>
      </c>
      <c r="U99" s="4">
        <v>78517.049712268286</v>
      </c>
      <c r="V99">
        <v>152800</v>
      </c>
      <c r="W99">
        <v>81949</v>
      </c>
      <c r="X99" s="4">
        <v>91400</v>
      </c>
      <c r="Y99" s="4">
        <v>102200</v>
      </c>
      <c r="Z99" s="4">
        <v>219600</v>
      </c>
      <c r="AA99" s="4">
        <v>169200</v>
      </c>
      <c r="AB99" s="4">
        <v>217600</v>
      </c>
      <c r="AC99" s="4">
        <v>215944.26145289096</v>
      </c>
      <c r="AD99" s="4">
        <v>261000</v>
      </c>
      <c r="AE99" s="219">
        <v>204800</v>
      </c>
      <c r="AF99" s="4"/>
      <c r="AG99" s="4"/>
      <c r="AH99" s="4"/>
      <c r="AI99" s="166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</row>
    <row r="100" spans="1:66" hidden="1" x14ac:dyDescent="0.25">
      <c r="A100" s="29" t="s">
        <v>1</v>
      </c>
      <c r="B100" s="29">
        <v>2</v>
      </c>
      <c r="C100" s="29">
        <v>90</v>
      </c>
      <c r="D100" s="4">
        <v>212600</v>
      </c>
      <c r="E100" s="4">
        <v>195613</v>
      </c>
      <c r="F100" s="4">
        <v>202551.16349685079</v>
      </c>
      <c r="G100" s="4">
        <v>177824.94081395189</v>
      </c>
      <c r="H100" s="4">
        <v>215173</v>
      </c>
      <c r="I100" s="34">
        <v>194000</v>
      </c>
      <c r="J100" s="34">
        <v>176600</v>
      </c>
      <c r="K100" s="34">
        <v>73200</v>
      </c>
      <c r="L100" s="35">
        <v>52200</v>
      </c>
      <c r="M100" s="4">
        <v>179735</v>
      </c>
      <c r="N100" s="4">
        <v>194880</v>
      </c>
      <c r="O100" s="34">
        <v>202200</v>
      </c>
      <c r="P100" s="4">
        <v>140272</v>
      </c>
      <c r="Q100" s="4">
        <v>180400</v>
      </c>
      <c r="R100" s="4">
        <v>75600</v>
      </c>
      <c r="S100">
        <v>130600</v>
      </c>
      <c r="T100">
        <v>201400</v>
      </c>
      <c r="U100" s="4">
        <v>197948.69108601633</v>
      </c>
      <c r="V100">
        <v>160800</v>
      </c>
      <c r="W100">
        <v>96820</v>
      </c>
      <c r="X100" s="4">
        <v>106400</v>
      </c>
      <c r="Y100" s="4">
        <v>108000</v>
      </c>
      <c r="Z100" s="4">
        <v>220400</v>
      </c>
      <c r="AA100" s="4">
        <v>217000</v>
      </c>
      <c r="AB100" s="4">
        <v>238800</v>
      </c>
      <c r="AC100" s="4">
        <v>146987.56206294984</v>
      </c>
      <c r="AD100" s="4">
        <v>228400</v>
      </c>
      <c r="AE100" s="219">
        <v>201400</v>
      </c>
      <c r="AF100" s="4"/>
      <c r="AG100" s="4"/>
      <c r="AH100" s="4"/>
      <c r="AI100" s="166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</row>
    <row r="101" spans="1:66" hidden="1" x14ac:dyDescent="0.25">
      <c r="A101" s="29" t="s">
        <v>1</v>
      </c>
      <c r="B101" s="29">
        <v>2</v>
      </c>
      <c r="C101" s="29">
        <v>91</v>
      </c>
      <c r="D101" s="4">
        <v>220400</v>
      </c>
      <c r="E101" s="4">
        <v>201208</v>
      </c>
      <c r="F101" s="4">
        <v>244404.27683818902</v>
      </c>
      <c r="G101" s="4">
        <v>186485.84466706667</v>
      </c>
      <c r="H101" s="4">
        <v>221286</v>
      </c>
      <c r="I101" s="34">
        <v>200600</v>
      </c>
      <c r="J101" s="34">
        <v>117600</v>
      </c>
      <c r="K101" s="34">
        <v>91922</v>
      </c>
      <c r="L101" s="35">
        <v>104188</v>
      </c>
      <c r="M101" s="4">
        <v>186270</v>
      </c>
      <c r="N101" s="4">
        <v>199818</v>
      </c>
      <c r="O101" s="34">
        <v>201400</v>
      </c>
      <c r="P101" s="4">
        <v>180672</v>
      </c>
      <c r="Q101" s="4">
        <v>234600</v>
      </c>
      <c r="R101" s="4">
        <v>174000</v>
      </c>
      <c r="S101">
        <v>159000</v>
      </c>
      <c r="T101">
        <v>237000</v>
      </c>
      <c r="U101" s="4">
        <v>210223.06858446024</v>
      </c>
      <c r="V101">
        <v>168600</v>
      </c>
      <c r="W101">
        <v>95824</v>
      </c>
      <c r="X101" s="4">
        <v>113000</v>
      </c>
      <c r="Y101" s="4">
        <v>112800</v>
      </c>
      <c r="Z101" s="4">
        <v>215400</v>
      </c>
      <c r="AA101" s="4">
        <v>227600</v>
      </c>
      <c r="AB101" s="4">
        <v>251200</v>
      </c>
      <c r="AC101" s="4">
        <v>237002.25916100424</v>
      </c>
      <c r="AD101" s="4">
        <v>264000</v>
      </c>
      <c r="AE101" s="219">
        <v>202200</v>
      </c>
      <c r="AF101" s="4"/>
      <c r="AG101" s="4"/>
      <c r="AH101" s="4"/>
      <c r="AI101" s="166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</row>
    <row r="102" spans="1:66" hidden="1" x14ac:dyDescent="0.25">
      <c r="A102" s="29" t="s">
        <v>1</v>
      </c>
      <c r="B102" s="29">
        <v>2</v>
      </c>
      <c r="C102" s="29">
        <v>92</v>
      </c>
      <c r="D102" s="4">
        <v>204400</v>
      </c>
      <c r="E102" s="4">
        <v>184646</v>
      </c>
      <c r="F102" s="4">
        <v>207251.24574373904</v>
      </c>
      <c r="G102" s="4">
        <v>172480.97886203002</v>
      </c>
      <c r="H102" s="4">
        <v>204392</v>
      </c>
      <c r="I102" s="34">
        <v>192400</v>
      </c>
      <c r="J102" s="34">
        <v>166600</v>
      </c>
      <c r="K102" s="34">
        <v>66800</v>
      </c>
      <c r="L102" s="35">
        <v>94749</v>
      </c>
      <c r="M102" s="4">
        <v>164840</v>
      </c>
      <c r="N102" s="4">
        <v>160905</v>
      </c>
      <c r="O102" s="34">
        <v>196600</v>
      </c>
      <c r="P102" s="4">
        <v>175272</v>
      </c>
      <c r="Q102" s="4">
        <v>221800</v>
      </c>
      <c r="R102" s="4">
        <v>143600</v>
      </c>
      <c r="S102">
        <v>157800</v>
      </c>
      <c r="T102">
        <v>233800</v>
      </c>
      <c r="U102" s="4">
        <v>201650.48747443591</v>
      </c>
      <c r="V102">
        <v>155800</v>
      </c>
      <c r="W102">
        <v>91054</v>
      </c>
      <c r="X102" s="4">
        <v>104600</v>
      </c>
      <c r="Y102" s="4">
        <v>107000</v>
      </c>
      <c r="Z102" s="4">
        <v>220000</v>
      </c>
      <c r="AA102" s="4">
        <v>208000</v>
      </c>
      <c r="AB102" s="4">
        <v>227800</v>
      </c>
      <c r="AC102" s="4">
        <v>201029.54555945116</v>
      </c>
      <c r="AD102" s="4">
        <v>253200</v>
      </c>
      <c r="AE102" s="219">
        <v>200600</v>
      </c>
      <c r="AF102" s="4"/>
      <c r="AG102" s="4"/>
      <c r="AH102" s="4"/>
      <c r="AI102" s="166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</row>
    <row r="103" spans="1:66" hidden="1" x14ac:dyDescent="0.25">
      <c r="A103" s="29" t="s">
        <v>1</v>
      </c>
      <c r="B103" s="29">
        <v>2</v>
      </c>
      <c r="C103" s="29">
        <v>93</v>
      </c>
      <c r="D103" s="4">
        <v>193200</v>
      </c>
      <c r="E103" s="4">
        <v>192032</v>
      </c>
      <c r="F103" s="4">
        <v>218665.73120046765</v>
      </c>
      <c r="G103" s="4">
        <v>177824.94081395189</v>
      </c>
      <c r="H103" s="4">
        <v>215737</v>
      </c>
      <c r="I103" s="34">
        <v>197200</v>
      </c>
      <c r="J103" s="34">
        <v>172000</v>
      </c>
      <c r="K103" s="34">
        <v>85000</v>
      </c>
      <c r="L103" s="35">
        <v>80000</v>
      </c>
      <c r="M103" s="4">
        <v>172592</v>
      </c>
      <c r="N103" s="4">
        <v>174720</v>
      </c>
      <c r="O103" s="34">
        <v>193800</v>
      </c>
      <c r="P103" s="4">
        <v>171672</v>
      </c>
      <c r="Q103" s="4">
        <v>225200</v>
      </c>
      <c r="R103" s="4">
        <v>113600</v>
      </c>
      <c r="S103">
        <v>153600</v>
      </c>
      <c r="T103">
        <v>227600</v>
      </c>
      <c r="U103" s="4">
        <v>196195.20858623862</v>
      </c>
      <c r="V103">
        <v>151600</v>
      </c>
      <c r="W103">
        <v>88391</v>
      </c>
      <c r="X103" s="4">
        <v>100000</v>
      </c>
      <c r="Y103" s="4">
        <v>95400</v>
      </c>
      <c r="Z103" s="4">
        <v>203000</v>
      </c>
      <c r="AA103" s="4">
        <v>208400</v>
      </c>
      <c r="AB103" s="4">
        <v>230800</v>
      </c>
      <c r="AC103" s="4">
        <v>152418.3697311946</v>
      </c>
      <c r="AD103" s="4">
        <v>250400</v>
      </c>
      <c r="AE103" s="219">
        <v>202800</v>
      </c>
      <c r="AF103" s="4"/>
      <c r="AG103" s="4"/>
      <c r="AH103" s="4"/>
      <c r="AI103" s="166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</row>
    <row r="104" spans="1:66" hidden="1" x14ac:dyDescent="0.25">
      <c r="A104" s="29" t="s">
        <v>1</v>
      </c>
      <c r="B104" s="29">
        <v>2</v>
      </c>
      <c r="C104" s="29">
        <v>94</v>
      </c>
      <c r="D104" s="4">
        <v>144800</v>
      </c>
      <c r="E104" s="4">
        <v>176141</v>
      </c>
      <c r="F104" s="4">
        <v>211279.88766964324</v>
      </c>
      <c r="G104" s="4">
        <v>181694.70636534359</v>
      </c>
      <c r="H104" s="4">
        <v>213767</v>
      </c>
      <c r="I104" s="34">
        <v>194200</v>
      </c>
      <c r="J104" s="34">
        <v>184200</v>
      </c>
      <c r="K104" s="34">
        <v>88800</v>
      </c>
      <c r="L104" s="35">
        <v>101000</v>
      </c>
      <c r="M104" s="4">
        <v>181428</v>
      </c>
      <c r="N104" s="4">
        <v>184458</v>
      </c>
      <c r="O104" s="34">
        <v>225200</v>
      </c>
      <c r="P104" s="4">
        <v>184272</v>
      </c>
      <c r="Q104" s="4">
        <v>236800</v>
      </c>
      <c r="R104" s="4">
        <v>160800</v>
      </c>
      <c r="S104">
        <v>160000</v>
      </c>
      <c r="T104">
        <v>237200</v>
      </c>
      <c r="U104" s="4">
        <v>211392.05691764539</v>
      </c>
      <c r="V104">
        <v>109000</v>
      </c>
      <c r="W104">
        <v>56816</v>
      </c>
      <c r="X104" s="4">
        <v>61800</v>
      </c>
      <c r="Y104" s="4">
        <v>113639</v>
      </c>
      <c r="Z104" s="4">
        <v>228800</v>
      </c>
      <c r="AA104" s="4">
        <v>214000</v>
      </c>
      <c r="AB104" s="4">
        <v>246200</v>
      </c>
      <c r="AC104" s="4">
        <v>238771.39320524872</v>
      </c>
      <c r="AD104" s="4">
        <v>275800</v>
      </c>
      <c r="AE104" s="219">
        <v>217200</v>
      </c>
      <c r="AF104" s="4"/>
      <c r="AG104" s="4"/>
      <c r="AH104" s="4"/>
      <c r="AI104" s="166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</row>
    <row r="105" spans="1:66" hidden="1" x14ac:dyDescent="0.25">
      <c r="A105" s="29" t="s">
        <v>1</v>
      </c>
      <c r="B105" s="29">
        <v>2</v>
      </c>
      <c r="C105" s="29">
        <v>95</v>
      </c>
      <c r="D105" s="4">
        <v>156460</v>
      </c>
      <c r="E105" s="4">
        <v>214273</v>
      </c>
      <c r="F105" s="4">
        <v>233603.04020795916</v>
      </c>
      <c r="G105" s="4">
        <v>142163.20851237673</v>
      </c>
      <c r="H105" s="4">
        <v>212285</v>
      </c>
      <c r="I105" s="34">
        <v>193533</v>
      </c>
      <c r="J105" s="34">
        <v>168007</v>
      </c>
      <c r="K105" s="34">
        <v>85390</v>
      </c>
      <c r="L105" s="35">
        <v>95372</v>
      </c>
      <c r="M105" s="4">
        <v>153636</v>
      </c>
      <c r="N105" s="4">
        <v>155141</v>
      </c>
      <c r="O105" s="34">
        <v>178200</v>
      </c>
      <c r="P105" s="4">
        <v>185672</v>
      </c>
      <c r="Q105" s="4">
        <v>205200</v>
      </c>
      <c r="R105" s="4">
        <v>80200</v>
      </c>
      <c r="S105">
        <v>150800</v>
      </c>
      <c r="T105">
        <v>184000</v>
      </c>
      <c r="U105" s="4">
        <v>144370.05914836426</v>
      </c>
      <c r="V105">
        <v>139600</v>
      </c>
      <c r="W105">
        <v>16000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89567.352031825838</v>
      </c>
      <c r="AD105" s="4">
        <v>267600</v>
      </c>
      <c r="AE105" s="219">
        <v>209200</v>
      </c>
      <c r="AF105" s="4"/>
      <c r="AG105" s="4"/>
      <c r="AH105" s="4"/>
      <c r="AI105" s="166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</row>
    <row r="106" spans="1:66" hidden="1" x14ac:dyDescent="0.25">
      <c r="A106" s="29" t="s">
        <v>1</v>
      </c>
      <c r="B106" s="29">
        <v>2</v>
      </c>
      <c r="C106" s="29">
        <v>96</v>
      </c>
      <c r="D106" s="4">
        <v>219800</v>
      </c>
      <c r="E106" s="4">
        <v>188451</v>
      </c>
      <c r="F106" s="4">
        <v>233437.41826211644</v>
      </c>
      <c r="G106" s="4">
        <v>177272.11716375308</v>
      </c>
      <c r="H106" s="4">
        <v>222334</v>
      </c>
      <c r="I106" s="34">
        <v>157200</v>
      </c>
      <c r="J106" s="34">
        <v>173800</v>
      </c>
      <c r="K106" s="34">
        <v>58600</v>
      </c>
      <c r="L106" s="35">
        <v>78200</v>
      </c>
      <c r="M106" s="4">
        <v>177767</v>
      </c>
      <c r="N106" s="4">
        <v>186545</v>
      </c>
      <c r="O106" s="34">
        <v>209061</v>
      </c>
      <c r="P106" s="4">
        <v>43272</v>
      </c>
      <c r="Q106" s="4">
        <v>234000</v>
      </c>
      <c r="R106" s="4">
        <v>180400</v>
      </c>
      <c r="S106">
        <v>164400</v>
      </c>
      <c r="T106">
        <v>242000</v>
      </c>
      <c r="U106" s="4">
        <v>206716.10358490483</v>
      </c>
      <c r="V106">
        <v>155200</v>
      </c>
      <c r="W106">
        <v>65378</v>
      </c>
      <c r="X106" s="4">
        <v>0</v>
      </c>
      <c r="Y106" s="4">
        <v>0</v>
      </c>
      <c r="Z106" s="4">
        <v>216000</v>
      </c>
      <c r="AA106" s="4">
        <v>217600</v>
      </c>
      <c r="AB106" s="4">
        <v>253200</v>
      </c>
      <c r="AC106" s="4">
        <v>237263.53181821964</v>
      </c>
      <c r="AD106" s="4">
        <v>270400</v>
      </c>
      <c r="AE106" s="219">
        <v>214600</v>
      </c>
      <c r="AF106" s="4"/>
      <c r="AG106" s="4"/>
      <c r="AH106" s="4"/>
      <c r="AI106" s="166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</row>
    <row r="107" spans="1:66" hidden="1" x14ac:dyDescent="0.25">
      <c r="A107" s="29" t="s">
        <v>1</v>
      </c>
      <c r="B107" s="29">
        <v>2</v>
      </c>
      <c r="C107" s="29">
        <v>97</v>
      </c>
      <c r="D107" s="4">
        <v>232400</v>
      </c>
      <c r="E107" s="4">
        <v>212623</v>
      </c>
      <c r="F107" s="4">
        <v>248656.73220442125</v>
      </c>
      <c r="G107" s="4">
        <v>190539.88476852464</v>
      </c>
      <c r="H107" s="4">
        <v>219557</v>
      </c>
      <c r="I107" s="34">
        <v>210000</v>
      </c>
      <c r="J107" s="34">
        <v>194000</v>
      </c>
      <c r="K107" s="34">
        <v>89000</v>
      </c>
      <c r="L107" s="35">
        <v>98400</v>
      </c>
      <c r="M107" s="4">
        <v>187807</v>
      </c>
      <c r="N107" s="4">
        <v>179348</v>
      </c>
      <c r="O107" s="34">
        <v>238888</v>
      </c>
      <c r="P107" s="4">
        <v>175072</v>
      </c>
      <c r="Q107" s="4">
        <v>225677</v>
      </c>
      <c r="R107" s="4">
        <v>93808</v>
      </c>
      <c r="S107">
        <v>163000</v>
      </c>
      <c r="T107">
        <v>248800</v>
      </c>
      <c r="U107" s="4">
        <v>213924.86497287985</v>
      </c>
      <c r="V107">
        <v>102000</v>
      </c>
      <c r="W107">
        <v>7435</v>
      </c>
      <c r="X107" s="4">
        <v>111200</v>
      </c>
      <c r="Y107" s="4">
        <v>112600</v>
      </c>
      <c r="Z107" s="4">
        <v>239800</v>
      </c>
      <c r="AA107" s="4">
        <v>231400</v>
      </c>
      <c r="AB107" s="4">
        <v>258000</v>
      </c>
      <c r="AC107" s="4">
        <v>241941.37289869605</v>
      </c>
      <c r="AD107" s="4">
        <v>272000</v>
      </c>
      <c r="AE107" s="219">
        <v>182000</v>
      </c>
      <c r="AF107" s="4"/>
      <c r="AG107" s="4"/>
      <c r="AH107" s="4"/>
      <c r="AI107" s="166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</row>
    <row r="108" spans="1:66" hidden="1" x14ac:dyDescent="0.25">
      <c r="A108" s="29" t="s">
        <v>1</v>
      </c>
      <c r="B108" s="29">
        <v>2</v>
      </c>
      <c r="C108" s="29">
        <v>98</v>
      </c>
      <c r="D108" s="4">
        <v>219600</v>
      </c>
      <c r="E108" s="4">
        <v>200313</v>
      </c>
      <c r="F108" s="4">
        <v>88182.495489236695</v>
      </c>
      <c r="G108" s="4">
        <v>169532.58606096968</v>
      </c>
      <c r="H108" s="4">
        <v>223198</v>
      </c>
      <c r="I108" s="34">
        <v>188000</v>
      </c>
      <c r="J108" s="34">
        <v>134400</v>
      </c>
      <c r="K108" s="34">
        <v>86600</v>
      </c>
      <c r="L108" s="35">
        <v>60400</v>
      </c>
      <c r="M108" s="4">
        <v>183200</v>
      </c>
      <c r="N108" s="4">
        <v>178800</v>
      </c>
      <c r="O108" s="34">
        <v>209800</v>
      </c>
      <c r="P108" s="4">
        <v>193272</v>
      </c>
      <c r="Q108" s="4">
        <v>140600</v>
      </c>
      <c r="R108" s="4">
        <v>174400</v>
      </c>
      <c r="S108">
        <v>159600</v>
      </c>
      <c r="T108">
        <v>226400</v>
      </c>
      <c r="U108" s="4">
        <v>136576.80359379671</v>
      </c>
      <c r="V108">
        <v>159200</v>
      </c>
      <c r="W108">
        <v>83698</v>
      </c>
      <c r="X108" s="4">
        <v>100400</v>
      </c>
      <c r="Y108" s="4">
        <v>102000</v>
      </c>
      <c r="Z108" s="4">
        <v>228000</v>
      </c>
      <c r="AA108" s="4">
        <v>226600</v>
      </c>
      <c r="AB108" s="4">
        <v>251200</v>
      </c>
      <c r="AC108" s="4">
        <v>240495.21427942265</v>
      </c>
      <c r="AD108" s="4">
        <v>269600</v>
      </c>
      <c r="AE108" s="219">
        <v>207400</v>
      </c>
      <c r="AF108" s="4"/>
      <c r="AG108" s="4"/>
      <c r="AH108" s="4"/>
      <c r="AI108" s="166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</row>
    <row r="109" spans="1:66" hidden="1" x14ac:dyDescent="0.25">
      <c r="A109" s="29" t="s">
        <v>1</v>
      </c>
      <c r="B109" s="29">
        <v>2</v>
      </c>
      <c r="C109" s="29">
        <v>99</v>
      </c>
      <c r="D109" s="4">
        <v>212400</v>
      </c>
      <c r="E109" s="4">
        <v>194718</v>
      </c>
      <c r="F109" s="4">
        <v>228513.52257490015</v>
      </c>
      <c r="G109" s="4">
        <v>173955.17526256019</v>
      </c>
      <c r="H109" s="4">
        <v>217910</v>
      </c>
      <c r="I109" s="34">
        <v>185600</v>
      </c>
      <c r="J109" s="34">
        <v>172600</v>
      </c>
      <c r="K109" s="34">
        <v>78000</v>
      </c>
      <c r="L109" s="35">
        <v>90000</v>
      </c>
      <c r="M109" s="4">
        <v>149600</v>
      </c>
      <c r="N109" s="4">
        <v>166400</v>
      </c>
      <c r="O109" s="34">
        <v>211000</v>
      </c>
      <c r="P109" s="4">
        <v>167072</v>
      </c>
      <c r="Q109" s="4">
        <v>58694</v>
      </c>
      <c r="R109" s="4">
        <v>136574</v>
      </c>
      <c r="S109">
        <v>150200</v>
      </c>
      <c r="T109">
        <v>231000</v>
      </c>
      <c r="U109" s="4">
        <v>202234.98164102848</v>
      </c>
      <c r="V109">
        <v>152800</v>
      </c>
      <c r="W109">
        <v>87171</v>
      </c>
      <c r="X109" s="4">
        <v>96800</v>
      </c>
      <c r="Y109" s="4">
        <v>97200</v>
      </c>
      <c r="Z109" s="4">
        <v>189800</v>
      </c>
      <c r="AA109" s="4">
        <v>212200</v>
      </c>
      <c r="AB109" s="4">
        <v>233800</v>
      </c>
      <c r="AC109" s="4">
        <v>227106.67778218936</v>
      </c>
      <c r="AD109" s="4">
        <v>252800</v>
      </c>
      <c r="AE109" s="219">
        <v>187400</v>
      </c>
      <c r="AF109" s="4"/>
      <c r="AG109" s="4"/>
      <c r="AH109" s="4"/>
      <c r="AI109" s="166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</row>
    <row r="110" spans="1:66" hidden="1" x14ac:dyDescent="0.25">
      <c r="A110" s="29" t="s">
        <v>1</v>
      </c>
      <c r="B110" s="29">
        <v>2</v>
      </c>
      <c r="C110" s="29">
        <v>100</v>
      </c>
      <c r="D110" s="4">
        <v>225200</v>
      </c>
      <c r="E110" s="4">
        <v>204565</v>
      </c>
      <c r="F110" s="4">
        <v>232318.35106047636</v>
      </c>
      <c r="G110" s="4">
        <v>182063.25546547613</v>
      </c>
      <c r="H110" s="4">
        <v>223128</v>
      </c>
      <c r="I110" s="34">
        <v>205200</v>
      </c>
      <c r="J110" s="34">
        <v>188600</v>
      </c>
      <c r="K110" s="34">
        <v>91400</v>
      </c>
      <c r="L110" s="35">
        <v>102200</v>
      </c>
      <c r="M110" s="4">
        <v>179639</v>
      </c>
      <c r="N110" s="4">
        <v>188492</v>
      </c>
      <c r="O110" s="34">
        <v>192200</v>
      </c>
      <c r="P110" s="4">
        <v>64432</v>
      </c>
      <c r="Q110" s="4">
        <v>237600</v>
      </c>
      <c r="R110" s="4">
        <v>148800</v>
      </c>
      <c r="S110">
        <v>183400</v>
      </c>
      <c r="T110">
        <v>221400</v>
      </c>
      <c r="U110" s="4">
        <v>213535.20219515148</v>
      </c>
      <c r="V110">
        <v>166000</v>
      </c>
      <c r="W110">
        <v>97300</v>
      </c>
      <c r="X110" s="4">
        <v>101000</v>
      </c>
      <c r="Y110" s="4">
        <v>111200</v>
      </c>
      <c r="Z110" s="4">
        <v>234600</v>
      </c>
      <c r="AA110" s="4">
        <v>224800</v>
      </c>
      <c r="AB110" s="4">
        <v>252400</v>
      </c>
      <c r="AC110" s="4">
        <v>237478.5273996183</v>
      </c>
      <c r="AD110" s="4">
        <v>273200</v>
      </c>
      <c r="AE110" s="219">
        <v>202000</v>
      </c>
      <c r="AF110" s="4"/>
      <c r="AG110" s="4"/>
      <c r="AH110" s="4"/>
      <c r="AI110" s="166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</row>
    <row r="111" spans="1:66" hidden="1" x14ac:dyDescent="0.25">
      <c r="A111" s="29" t="s">
        <v>1</v>
      </c>
      <c r="B111" s="29">
        <v>2</v>
      </c>
      <c r="C111" s="29">
        <v>101</v>
      </c>
      <c r="D111" s="4">
        <v>210600</v>
      </c>
      <c r="E111" s="4">
        <v>191584</v>
      </c>
      <c r="F111" s="4">
        <v>228513.52257490015</v>
      </c>
      <c r="G111" s="4">
        <v>151657.95470454136</v>
      </c>
      <c r="H111" s="4">
        <v>165800</v>
      </c>
      <c r="I111" s="34">
        <v>199800</v>
      </c>
      <c r="J111" s="34">
        <v>170000</v>
      </c>
      <c r="K111" s="34">
        <v>82200</v>
      </c>
      <c r="L111" s="35">
        <v>99600</v>
      </c>
      <c r="M111" s="4">
        <v>162778</v>
      </c>
      <c r="N111" s="4">
        <v>190300</v>
      </c>
      <c r="O111" s="34">
        <v>207800</v>
      </c>
      <c r="P111" s="4">
        <v>162672</v>
      </c>
      <c r="Q111" s="4">
        <v>230000</v>
      </c>
      <c r="R111" s="4">
        <v>83600</v>
      </c>
      <c r="S111">
        <v>154600</v>
      </c>
      <c r="T111">
        <v>104200</v>
      </c>
      <c r="U111" s="4">
        <v>146708.03581473453</v>
      </c>
      <c r="V111">
        <v>162400</v>
      </c>
      <c r="W111">
        <v>94556</v>
      </c>
      <c r="X111" s="4">
        <v>104200</v>
      </c>
      <c r="Y111" s="4">
        <v>106000</v>
      </c>
      <c r="Z111" s="4">
        <v>225000</v>
      </c>
      <c r="AA111" s="4">
        <v>222000</v>
      </c>
      <c r="AB111" s="4">
        <v>245000</v>
      </c>
      <c r="AC111" s="4">
        <v>227274.43218202508</v>
      </c>
      <c r="AD111" s="4">
        <v>267000</v>
      </c>
      <c r="AE111" s="219">
        <v>199800</v>
      </c>
      <c r="AF111" s="4"/>
      <c r="AG111" s="4"/>
      <c r="AH111" s="4"/>
      <c r="AI111" s="166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</row>
    <row r="112" spans="1:66" hidden="1" x14ac:dyDescent="0.25">
      <c r="A112" s="29" t="s">
        <v>1</v>
      </c>
      <c r="B112" s="29">
        <v>2</v>
      </c>
      <c r="C112" s="29">
        <v>102</v>
      </c>
      <c r="D112" s="4">
        <v>208000</v>
      </c>
      <c r="E112" s="4">
        <v>192703</v>
      </c>
      <c r="F112" s="4">
        <v>219560.9849617797</v>
      </c>
      <c r="G112" s="4">
        <v>178193.48991408444</v>
      </c>
      <c r="H112" s="4">
        <v>207055</v>
      </c>
      <c r="I112" s="34">
        <v>185800</v>
      </c>
      <c r="J112" s="34">
        <v>167600</v>
      </c>
      <c r="K112" s="34">
        <v>82400</v>
      </c>
      <c r="L112" s="35">
        <v>93200</v>
      </c>
      <c r="M112" s="4">
        <v>170575</v>
      </c>
      <c r="N112" s="4">
        <v>174403</v>
      </c>
      <c r="O112" s="34">
        <v>166200</v>
      </c>
      <c r="P112" s="4">
        <v>176072</v>
      </c>
      <c r="Q112" s="4">
        <v>225200</v>
      </c>
      <c r="R112" s="4">
        <v>167800</v>
      </c>
      <c r="S112">
        <v>152400</v>
      </c>
      <c r="T112">
        <v>214000</v>
      </c>
      <c r="U112" s="4">
        <v>194636.5574753251</v>
      </c>
      <c r="V112">
        <v>141200</v>
      </c>
      <c r="W112">
        <v>85967</v>
      </c>
      <c r="X112" s="4">
        <v>84200</v>
      </c>
      <c r="Y112" s="4">
        <v>98200</v>
      </c>
      <c r="Z112" s="4">
        <v>135000</v>
      </c>
      <c r="AA112" s="4">
        <v>154800</v>
      </c>
      <c r="AB112" s="4">
        <v>230000</v>
      </c>
      <c r="AC112" s="4">
        <v>215793.86095648655</v>
      </c>
      <c r="AD112" s="4">
        <v>256200</v>
      </c>
      <c r="AE112" s="219">
        <v>199800</v>
      </c>
      <c r="AF112" s="4"/>
      <c r="AG112" s="4"/>
      <c r="AH112" s="4"/>
      <c r="AI112" s="166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</row>
    <row r="113" spans="1:66" hidden="1" x14ac:dyDescent="0.25">
      <c r="A113" s="29" t="s">
        <v>1</v>
      </c>
      <c r="B113" s="29">
        <v>2</v>
      </c>
      <c r="C113" s="29">
        <v>103</v>
      </c>
      <c r="D113" s="4">
        <v>167000</v>
      </c>
      <c r="E113" s="4">
        <v>176589</v>
      </c>
      <c r="F113" s="4">
        <v>232765.97794113238</v>
      </c>
      <c r="G113" s="4">
        <v>168611.21331063833</v>
      </c>
      <c r="H113" s="4">
        <v>203958</v>
      </c>
      <c r="I113" s="34">
        <v>188200</v>
      </c>
      <c r="J113" s="34">
        <v>169200</v>
      </c>
      <c r="K113" s="34">
        <v>78800</v>
      </c>
      <c r="L113" s="35">
        <v>97000</v>
      </c>
      <c r="M113" s="4">
        <v>159000</v>
      </c>
      <c r="N113" s="4">
        <v>170200</v>
      </c>
      <c r="O113" s="34">
        <v>202600</v>
      </c>
      <c r="P113" s="4">
        <v>162672</v>
      </c>
      <c r="Q113" s="4">
        <v>223200</v>
      </c>
      <c r="R113" s="4">
        <v>168400</v>
      </c>
      <c r="S113">
        <v>149400</v>
      </c>
      <c r="T113">
        <v>235600</v>
      </c>
      <c r="U113" s="4">
        <v>184894.98803211565</v>
      </c>
      <c r="V113">
        <v>161000</v>
      </c>
      <c r="W113">
        <v>98242</v>
      </c>
      <c r="X113" s="4">
        <v>101600</v>
      </c>
      <c r="Y113" s="4">
        <v>99200</v>
      </c>
      <c r="Z113" s="4">
        <v>215800</v>
      </c>
      <c r="AA113" s="4">
        <v>213200</v>
      </c>
      <c r="AB113" s="4">
        <v>235000</v>
      </c>
      <c r="AC113" s="4">
        <v>237767.75912347299</v>
      </c>
      <c r="AD113" s="4">
        <v>265800</v>
      </c>
      <c r="AE113" s="219">
        <v>207800</v>
      </c>
      <c r="AF113" s="4"/>
      <c r="AG113" s="4"/>
      <c r="AH113" s="4"/>
      <c r="AI113" s="166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</row>
    <row r="114" spans="1:66" hidden="1" x14ac:dyDescent="0.25">
      <c r="A114" s="29" t="s">
        <v>1</v>
      </c>
      <c r="B114" s="29">
        <v>2</v>
      </c>
      <c r="C114" s="29">
        <v>104</v>
      </c>
      <c r="D114" s="4">
        <v>232400</v>
      </c>
      <c r="E114" s="4">
        <v>222918</v>
      </c>
      <c r="F114" s="4">
        <v>254252.06821262153</v>
      </c>
      <c r="G114" s="4">
        <v>196252.39582057905</v>
      </c>
      <c r="H114" s="4">
        <v>231252</v>
      </c>
      <c r="I114" s="34">
        <v>219600</v>
      </c>
      <c r="J114" s="34">
        <v>194200</v>
      </c>
      <c r="K114" s="34">
        <v>99600</v>
      </c>
      <c r="L114" s="35">
        <v>112000</v>
      </c>
      <c r="M114" s="4">
        <v>198367</v>
      </c>
      <c r="N114" s="4">
        <v>205520</v>
      </c>
      <c r="O114" s="34">
        <v>238600</v>
      </c>
      <c r="P114" s="4">
        <v>184672</v>
      </c>
      <c r="Q114" s="4">
        <v>222000</v>
      </c>
      <c r="R114" s="4">
        <v>102400</v>
      </c>
      <c r="S114">
        <v>164800</v>
      </c>
      <c r="T114">
        <v>234400</v>
      </c>
      <c r="U114" s="4">
        <v>220354.30080539809</v>
      </c>
      <c r="V114">
        <v>165000</v>
      </c>
      <c r="W114">
        <v>109049</v>
      </c>
      <c r="X114" s="4">
        <v>115600</v>
      </c>
      <c r="Y114" s="4">
        <v>119400</v>
      </c>
      <c r="Z114" s="4">
        <v>243000</v>
      </c>
      <c r="AA114" s="4">
        <v>230000</v>
      </c>
      <c r="AB114" s="4">
        <v>264800</v>
      </c>
      <c r="AC114" s="4">
        <v>246427.35693568218</v>
      </c>
      <c r="AD114" s="4">
        <v>288400</v>
      </c>
      <c r="AE114" s="219">
        <v>229000</v>
      </c>
      <c r="AF114" s="4"/>
      <c r="AG114" s="4"/>
      <c r="AH114" s="4"/>
      <c r="AI114" s="166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</row>
    <row r="115" spans="1:66" hidden="1" x14ac:dyDescent="0.25">
      <c r="A115" s="29" t="s">
        <v>1</v>
      </c>
      <c r="B115" s="29">
        <v>2</v>
      </c>
      <c r="C115" s="29">
        <v>105</v>
      </c>
      <c r="D115" s="4">
        <v>225800</v>
      </c>
      <c r="E115" s="4">
        <v>201656</v>
      </c>
      <c r="F115" s="4">
        <v>237913.68706867666</v>
      </c>
      <c r="G115" s="4">
        <v>179851.96086468088</v>
      </c>
      <c r="H115" s="4">
        <v>222240</v>
      </c>
      <c r="I115" s="34">
        <v>207600</v>
      </c>
      <c r="J115" s="34">
        <v>177600</v>
      </c>
      <c r="K115" s="34">
        <v>92000</v>
      </c>
      <c r="L115" s="35">
        <v>103800</v>
      </c>
      <c r="M115" s="4">
        <v>184988</v>
      </c>
      <c r="N115" s="4">
        <v>185544</v>
      </c>
      <c r="O115" s="34">
        <v>201800</v>
      </c>
      <c r="P115" s="4">
        <v>180872</v>
      </c>
      <c r="Q115" s="4">
        <v>233000</v>
      </c>
      <c r="R115" s="4">
        <v>178800</v>
      </c>
      <c r="S115">
        <v>167600</v>
      </c>
      <c r="T115">
        <v>239800</v>
      </c>
      <c r="U115" s="4">
        <v>192493.41219781901</v>
      </c>
      <c r="V115">
        <v>0</v>
      </c>
      <c r="W115">
        <v>0</v>
      </c>
      <c r="X115" s="4">
        <v>0</v>
      </c>
      <c r="Y115" s="4">
        <v>0</v>
      </c>
      <c r="Z115" s="4">
        <v>0</v>
      </c>
      <c r="AA115" s="4">
        <v>196000</v>
      </c>
      <c r="AB115" s="4">
        <v>268000</v>
      </c>
      <c r="AC115" s="4">
        <v>242027.17831010628</v>
      </c>
      <c r="AD115" s="4">
        <v>286000</v>
      </c>
      <c r="AE115" s="219">
        <v>225000</v>
      </c>
      <c r="AF115" s="4"/>
      <c r="AG115" s="4"/>
      <c r="AH115" s="4"/>
      <c r="AI115" s="166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</row>
    <row r="116" spans="1:66" hidden="1" x14ac:dyDescent="0.25">
      <c r="A116" s="29" t="s">
        <v>1</v>
      </c>
      <c r="B116" s="29">
        <v>2</v>
      </c>
      <c r="C116" s="29">
        <v>106</v>
      </c>
      <c r="D116" s="4">
        <v>218400</v>
      </c>
      <c r="E116" s="4">
        <v>205685</v>
      </c>
      <c r="F116" s="4">
        <v>246418.59780114112</v>
      </c>
      <c r="G116" s="4">
        <v>188328.59016772939</v>
      </c>
      <c r="H116" s="4">
        <v>214518</v>
      </c>
      <c r="I116" s="34">
        <v>211400</v>
      </c>
      <c r="J116" s="34">
        <v>168000</v>
      </c>
      <c r="K116" s="34">
        <v>96400</v>
      </c>
      <c r="L116" s="35">
        <v>108800</v>
      </c>
      <c r="M116" s="4">
        <v>176991</v>
      </c>
      <c r="N116" s="4">
        <v>189364</v>
      </c>
      <c r="O116" s="34">
        <v>223400</v>
      </c>
      <c r="P116" s="4">
        <v>181272</v>
      </c>
      <c r="Q116" s="4">
        <v>235400</v>
      </c>
      <c r="R116" s="4">
        <v>71000</v>
      </c>
      <c r="S116">
        <v>11200</v>
      </c>
      <c r="T116">
        <v>185400</v>
      </c>
      <c r="U116" s="4">
        <v>197364.19691942376</v>
      </c>
      <c r="V116">
        <v>155800</v>
      </c>
      <c r="W116">
        <v>83929</v>
      </c>
      <c r="X116" s="4">
        <v>102800</v>
      </c>
      <c r="Y116" s="4">
        <v>109200</v>
      </c>
      <c r="Z116" s="4">
        <v>116532</v>
      </c>
      <c r="AA116" s="4">
        <v>192000</v>
      </c>
      <c r="AB116" s="4">
        <v>192400</v>
      </c>
      <c r="AC116" s="4">
        <v>217414.52271581895</v>
      </c>
      <c r="AD116" s="4">
        <v>222200</v>
      </c>
      <c r="AE116" s="219">
        <v>220200</v>
      </c>
      <c r="AF116" s="4"/>
      <c r="AG116" s="4"/>
      <c r="AH116" s="4"/>
      <c r="AI116" s="166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</row>
    <row r="117" spans="1:66" hidden="1" x14ac:dyDescent="0.25">
      <c r="A117" s="29" t="s">
        <v>1</v>
      </c>
      <c r="B117" s="29">
        <v>2</v>
      </c>
      <c r="C117" s="29">
        <v>107</v>
      </c>
      <c r="D117" s="4">
        <v>226200</v>
      </c>
      <c r="E117" s="4">
        <v>189794</v>
      </c>
      <c r="F117" s="4">
        <v>237913.68706867666</v>
      </c>
      <c r="G117" s="4">
        <v>173137.80548618495</v>
      </c>
      <c r="H117" s="4">
        <v>212620</v>
      </c>
      <c r="I117" s="34">
        <v>193800</v>
      </c>
      <c r="J117" s="34">
        <v>167000</v>
      </c>
      <c r="K117" s="34">
        <v>89200</v>
      </c>
      <c r="L117" s="35">
        <v>98600</v>
      </c>
      <c r="M117" s="4">
        <v>178917</v>
      </c>
      <c r="N117" s="4">
        <v>178461</v>
      </c>
      <c r="O117" s="34">
        <v>165400</v>
      </c>
      <c r="P117" s="4">
        <v>130472</v>
      </c>
      <c r="Q117" s="4">
        <v>215000</v>
      </c>
      <c r="R117" s="4">
        <v>165200</v>
      </c>
      <c r="S117">
        <v>159200</v>
      </c>
      <c r="T117">
        <v>231000</v>
      </c>
      <c r="U117" s="4">
        <v>200481.4991412508</v>
      </c>
      <c r="V117">
        <v>154000</v>
      </c>
      <c r="W117">
        <v>86280</v>
      </c>
      <c r="X117" s="4">
        <v>101600</v>
      </c>
      <c r="Y117" s="4">
        <v>107000</v>
      </c>
      <c r="Z117" s="4">
        <v>228400</v>
      </c>
      <c r="AA117" s="4">
        <v>226400</v>
      </c>
      <c r="AB117" s="4">
        <v>254200</v>
      </c>
      <c r="AC117" s="4">
        <v>231057.58313004434</v>
      </c>
      <c r="AD117" s="4">
        <v>273000</v>
      </c>
      <c r="AE117" s="219">
        <v>202400</v>
      </c>
      <c r="AF117" s="4"/>
      <c r="AG117" s="4"/>
      <c r="AH117" s="4"/>
      <c r="AI117" s="166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</row>
    <row r="118" spans="1:66" hidden="1" x14ac:dyDescent="0.25">
      <c r="A118" s="29" t="s">
        <v>8</v>
      </c>
      <c r="B118" s="29">
        <v>1</v>
      </c>
      <c r="C118" s="29">
        <v>108</v>
      </c>
      <c r="D118" s="4">
        <v>185400</v>
      </c>
      <c r="E118" s="4">
        <v>184817</v>
      </c>
      <c r="F118" s="4">
        <v>230252.20836016317</v>
      </c>
      <c r="G118" s="4">
        <v>113410.59538006777</v>
      </c>
      <c r="H118" s="4">
        <v>63076</v>
      </c>
      <c r="I118" s="34">
        <v>215800</v>
      </c>
      <c r="J118" s="34">
        <v>194600</v>
      </c>
      <c r="K118" s="34">
        <v>94400</v>
      </c>
      <c r="L118" s="35">
        <v>106000</v>
      </c>
      <c r="M118" s="4">
        <v>189658</v>
      </c>
      <c r="N118" s="4">
        <v>200306</v>
      </c>
      <c r="O118" s="34">
        <v>218800</v>
      </c>
      <c r="P118" s="4">
        <v>106400</v>
      </c>
      <c r="Q118" s="4">
        <v>139200</v>
      </c>
      <c r="R118" s="4">
        <v>139200</v>
      </c>
      <c r="S118">
        <v>170600</v>
      </c>
      <c r="T118">
        <v>240200</v>
      </c>
      <c r="U118" s="4">
        <v>222784.27522664389</v>
      </c>
      <c r="V118">
        <v>170800</v>
      </c>
      <c r="W118">
        <v>26400</v>
      </c>
      <c r="X118" s="4">
        <v>0</v>
      </c>
      <c r="Y118" s="4">
        <v>0</v>
      </c>
      <c r="Z118" s="4">
        <v>16600</v>
      </c>
      <c r="AA118" s="4">
        <v>0</v>
      </c>
      <c r="AB118" s="4">
        <v>0</v>
      </c>
      <c r="AC118" s="4">
        <v>0</v>
      </c>
      <c r="AD118" s="4">
        <v>0</v>
      </c>
      <c r="AE118" s="219">
        <v>0</v>
      </c>
      <c r="AF118" s="4"/>
      <c r="AG118" s="4"/>
      <c r="AH118" s="4"/>
      <c r="AI118" s="166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</row>
    <row r="119" spans="1:66" hidden="1" x14ac:dyDescent="0.25">
      <c r="A119" s="29" t="s">
        <v>8</v>
      </c>
      <c r="B119" s="29">
        <v>1</v>
      </c>
      <c r="C119" s="29">
        <v>109</v>
      </c>
      <c r="D119" s="4">
        <v>229400</v>
      </c>
      <c r="E119" s="4">
        <v>160730</v>
      </c>
      <c r="F119" s="4">
        <v>170542.73737862933</v>
      </c>
      <c r="G119" s="4">
        <v>139541.24980149404</v>
      </c>
      <c r="H119" s="4">
        <v>214899</v>
      </c>
      <c r="I119" s="34">
        <v>205800</v>
      </c>
      <c r="J119" s="34">
        <v>176600</v>
      </c>
      <c r="K119" s="34">
        <v>93800</v>
      </c>
      <c r="L119" s="35">
        <v>100000</v>
      </c>
      <c r="M119" s="4">
        <v>185139</v>
      </c>
      <c r="N119" s="4">
        <v>196105</v>
      </c>
      <c r="O119" s="34">
        <v>212000</v>
      </c>
      <c r="P119" s="4">
        <v>203800</v>
      </c>
      <c r="Q119" s="4">
        <v>206200</v>
      </c>
      <c r="R119" s="4">
        <v>181600</v>
      </c>
      <c r="S119">
        <v>141000</v>
      </c>
      <c r="T119">
        <v>219200</v>
      </c>
      <c r="U119" s="4">
        <v>198201.1827878418</v>
      </c>
      <c r="V119">
        <v>117600</v>
      </c>
      <c r="W119">
        <v>91000</v>
      </c>
      <c r="X119" s="4">
        <v>102600</v>
      </c>
      <c r="Y119" s="4">
        <v>109600</v>
      </c>
      <c r="Z119" s="4">
        <v>234200</v>
      </c>
      <c r="AA119" s="4">
        <v>222800</v>
      </c>
      <c r="AB119" s="4">
        <v>244200</v>
      </c>
      <c r="AC119" s="4">
        <v>200450.91981318785</v>
      </c>
      <c r="AD119" s="4">
        <v>255000</v>
      </c>
      <c r="AE119" s="219">
        <v>214800</v>
      </c>
      <c r="AF119" s="4"/>
      <c r="AG119" s="4"/>
      <c r="AH119" s="4"/>
      <c r="AI119" s="166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</row>
    <row r="120" spans="1:66" hidden="1" x14ac:dyDescent="0.25">
      <c r="A120" s="29" t="s">
        <v>8</v>
      </c>
      <c r="B120" s="29">
        <v>1</v>
      </c>
      <c r="C120" s="29">
        <v>110</v>
      </c>
      <c r="D120" s="4">
        <v>167400</v>
      </c>
      <c r="E120" s="4">
        <v>196298</v>
      </c>
      <c r="F120" s="4">
        <v>228496.04744894159</v>
      </c>
      <c r="G120" s="4">
        <v>153406.49500469983</v>
      </c>
      <c r="H120" s="4">
        <v>220752</v>
      </c>
      <c r="I120" s="34">
        <v>195000</v>
      </c>
      <c r="J120" s="34">
        <v>188400</v>
      </c>
      <c r="K120" s="34">
        <v>91600</v>
      </c>
      <c r="L120" s="35">
        <v>102600</v>
      </c>
      <c r="M120" s="4">
        <v>185400</v>
      </c>
      <c r="N120" s="4">
        <v>142400</v>
      </c>
      <c r="O120" s="34">
        <v>164800</v>
      </c>
      <c r="P120" s="4">
        <v>200200</v>
      </c>
      <c r="Q120" s="4">
        <v>212000</v>
      </c>
      <c r="R120" s="4">
        <v>122200</v>
      </c>
      <c r="S120">
        <v>171600</v>
      </c>
      <c r="T120">
        <v>223200</v>
      </c>
      <c r="U120" s="4">
        <v>194936.24082331339</v>
      </c>
      <c r="V120">
        <v>11800</v>
      </c>
      <c r="W120">
        <v>0</v>
      </c>
      <c r="X120" s="4">
        <v>600</v>
      </c>
      <c r="Y120" s="4">
        <v>100000</v>
      </c>
      <c r="Z120" s="4">
        <v>176000</v>
      </c>
      <c r="AA120" s="4">
        <v>207800</v>
      </c>
      <c r="AB120" s="4">
        <v>220000</v>
      </c>
      <c r="AC120" s="4">
        <v>225271.34340500826</v>
      </c>
      <c r="AD120" s="4">
        <v>265200</v>
      </c>
      <c r="AE120" s="219">
        <v>218600</v>
      </c>
      <c r="AF120" s="4"/>
      <c r="AG120" s="4"/>
      <c r="AH120" s="4"/>
      <c r="AI120" s="166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</row>
    <row r="121" spans="1:66" hidden="1" x14ac:dyDescent="0.25">
      <c r="A121" s="29" t="s">
        <v>8</v>
      </c>
      <c r="B121" s="29">
        <v>1</v>
      </c>
      <c r="C121" s="29">
        <v>111</v>
      </c>
      <c r="D121" s="4">
        <v>212400</v>
      </c>
      <c r="E121" s="4">
        <v>194272</v>
      </c>
      <c r="F121" s="4">
        <v>224008.08067581977</v>
      </c>
      <c r="G121" s="4">
        <v>122298.57307443045</v>
      </c>
      <c r="H121" s="4">
        <v>220844</v>
      </c>
      <c r="I121" s="34">
        <v>208400</v>
      </c>
      <c r="J121" s="34">
        <v>181400</v>
      </c>
      <c r="K121" s="34">
        <v>93200</v>
      </c>
      <c r="L121" s="35">
        <v>90400</v>
      </c>
      <c r="M121" s="4">
        <v>172787</v>
      </c>
      <c r="N121" s="4">
        <v>185497</v>
      </c>
      <c r="O121" s="34">
        <v>190200</v>
      </c>
      <c r="P121" s="4">
        <v>69200</v>
      </c>
      <c r="Q121" s="4">
        <v>120600</v>
      </c>
      <c r="R121" s="4">
        <v>61800</v>
      </c>
      <c r="S121">
        <v>156600</v>
      </c>
      <c r="T121">
        <v>247600</v>
      </c>
      <c r="U121" s="4">
        <v>218559.05621372478</v>
      </c>
      <c r="V121">
        <v>159800</v>
      </c>
      <c r="W121">
        <v>96000</v>
      </c>
      <c r="X121" s="4">
        <v>103000</v>
      </c>
      <c r="Y121" s="4">
        <v>113600</v>
      </c>
      <c r="Z121" s="4">
        <v>183400</v>
      </c>
      <c r="AA121" s="4">
        <v>207000</v>
      </c>
      <c r="AB121" s="4">
        <v>249200</v>
      </c>
      <c r="AC121" s="4">
        <v>212796.36798680809</v>
      </c>
      <c r="AD121" s="4">
        <v>273600</v>
      </c>
      <c r="AE121" s="219">
        <v>213400</v>
      </c>
      <c r="AF121" s="4"/>
      <c r="AG121" s="4"/>
      <c r="AH121" s="4"/>
      <c r="AI121" s="166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</row>
    <row r="122" spans="1:66" hidden="1" x14ac:dyDescent="0.25">
      <c r="A122" s="29" t="s">
        <v>8</v>
      </c>
      <c r="B122" s="29">
        <v>1</v>
      </c>
      <c r="C122" s="29">
        <v>112</v>
      </c>
      <c r="D122" s="4">
        <v>221200</v>
      </c>
      <c r="E122" s="4">
        <v>193371</v>
      </c>
      <c r="F122" s="4">
        <v>219129.85592242648</v>
      </c>
      <c r="G122" s="4">
        <v>119809.9393200089</v>
      </c>
      <c r="H122" s="4">
        <v>211400</v>
      </c>
      <c r="I122" s="34">
        <v>215600</v>
      </c>
      <c r="J122" s="34">
        <v>191200</v>
      </c>
      <c r="K122" s="34">
        <v>95200</v>
      </c>
      <c r="L122" s="35">
        <v>107600</v>
      </c>
      <c r="M122" s="4">
        <v>184722</v>
      </c>
      <c r="N122" s="4">
        <v>188932</v>
      </c>
      <c r="O122" s="34">
        <v>198400</v>
      </c>
      <c r="P122" s="4">
        <v>115000</v>
      </c>
      <c r="Q122" s="4">
        <v>147000</v>
      </c>
      <c r="R122" s="4">
        <v>70000</v>
      </c>
      <c r="S122">
        <v>86600</v>
      </c>
      <c r="T122">
        <v>214000</v>
      </c>
      <c r="U122" s="4">
        <v>207611.89786207071</v>
      </c>
      <c r="V122">
        <v>143800</v>
      </c>
      <c r="W122">
        <v>92800</v>
      </c>
      <c r="X122" s="4">
        <v>108200</v>
      </c>
      <c r="Y122" s="4">
        <v>116800</v>
      </c>
      <c r="Z122" s="4">
        <v>219200</v>
      </c>
      <c r="AA122" s="4">
        <v>193600</v>
      </c>
      <c r="AB122" s="4">
        <v>248800</v>
      </c>
      <c r="AC122" s="4">
        <v>203518.27514135564</v>
      </c>
      <c r="AD122" s="4">
        <v>265600</v>
      </c>
      <c r="AE122" s="219">
        <v>230400</v>
      </c>
      <c r="AF122" s="4"/>
      <c r="AG122" s="4"/>
      <c r="AH122" s="4"/>
      <c r="AI122" s="166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</row>
    <row r="123" spans="1:66" hidden="1" x14ac:dyDescent="0.25">
      <c r="A123" s="29" t="s">
        <v>8</v>
      </c>
      <c r="B123" s="29">
        <v>1</v>
      </c>
      <c r="C123" s="29">
        <v>113</v>
      </c>
      <c r="D123" s="4">
        <v>160400</v>
      </c>
      <c r="E123" s="4">
        <v>187518</v>
      </c>
      <c r="F123" s="4">
        <v>150249.32240451325</v>
      </c>
      <c r="G123" s="4">
        <v>136163.81827763622</v>
      </c>
      <c r="H123" s="4">
        <v>213695</v>
      </c>
      <c r="I123" s="34">
        <v>143800</v>
      </c>
      <c r="J123" s="34">
        <v>137600</v>
      </c>
      <c r="K123" s="34">
        <v>88800</v>
      </c>
      <c r="L123" s="35">
        <v>101000</v>
      </c>
      <c r="M123" s="4">
        <v>184350</v>
      </c>
      <c r="N123" s="4">
        <v>185583</v>
      </c>
      <c r="O123" s="34">
        <v>149400</v>
      </c>
      <c r="P123" s="4">
        <v>83400</v>
      </c>
      <c r="Q123" s="4">
        <v>149600</v>
      </c>
      <c r="R123" s="4">
        <v>157200</v>
      </c>
      <c r="S123">
        <v>134000</v>
      </c>
      <c r="T123">
        <v>240800</v>
      </c>
      <c r="U123" s="4">
        <v>192247.46508781941</v>
      </c>
      <c r="V123">
        <v>115200</v>
      </c>
      <c r="W123">
        <v>94000</v>
      </c>
      <c r="X123" s="4">
        <v>101400</v>
      </c>
      <c r="Y123" s="4">
        <v>114200</v>
      </c>
      <c r="Z123" s="4">
        <v>196200</v>
      </c>
      <c r="AA123" s="4">
        <v>200400</v>
      </c>
      <c r="AB123" s="4">
        <v>232000</v>
      </c>
      <c r="AC123" s="4">
        <v>200921.16002720624</v>
      </c>
      <c r="AD123" s="4">
        <v>261800</v>
      </c>
      <c r="AE123" s="219">
        <v>221800</v>
      </c>
      <c r="AF123" s="4"/>
      <c r="AG123" s="4"/>
      <c r="AH123" s="4"/>
      <c r="AI123" s="166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</row>
    <row r="124" spans="1:66" hidden="1" x14ac:dyDescent="0.25">
      <c r="A124" s="29" t="s">
        <v>8</v>
      </c>
      <c r="B124" s="29">
        <v>1</v>
      </c>
      <c r="C124" s="29">
        <v>114</v>
      </c>
      <c r="D124" s="4">
        <v>210800</v>
      </c>
      <c r="E124" s="4">
        <v>167258</v>
      </c>
      <c r="F124" s="4">
        <v>189470.24942179531</v>
      </c>
      <c r="G124" s="4">
        <v>131008.79121490587</v>
      </c>
      <c r="H124" s="4">
        <v>210368</v>
      </c>
      <c r="I124" s="34">
        <v>178400</v>
      </c>
      <c r="J124" s="34">
        <v>175600</v>
      </c>
      <c r="K124" s="34">
        <v>88200</v>
      </c>
      <c r="L124" s="35">
        <v>105600</v>
      </c>
      <c r="M124" s="4">
        <v>176803</v>
      </c>
      <c r="N124" s="4">
        <v>189666</v>
      </c>
      <c r="O124" s="34">
        <v>197200</v>
      </c>
      <c r="P124" s="4">
        <v>201000</v>
      </c>
      <c r="Q124" s="4">
        <v>214400</v>
      </c>
      <c r="R124" s="4">
        <v>105000</v>
      </c>
      <c r="S124">
        <v>146600</v>
      </c>
      <c r="T124">
        <v>220400</v>
      </c>
      <c r="U124" s="4">
        <v>170353.14838451133</v>
      </c>
      <c r="V124">
        <v>153400</v>
      </c>
      <c r="W124">
        <v>96000</v>
      </c>
      <c r="X124" s="4">
        <v>102800</v>
      </c>
      <c r="Y124" s="4">
        <v>113800</v>
      </c>
      <c r="Z124" s="4">
        <v>234400</v>
      </c>
      <c r="AA124" s="4">
        <v>218600</v>
      </c>
      <c r="AB124" s="4">
        <v>248800</v>
      </c>
      <c r="AC124" s="4">
        <v>190262.38184278965</v>
      </c>
      <c r="AD124" s="4">
        <v>273200</v>
      </c>
      <c r="AE124" s="219">
        <v>218400</v>
      </c>
      <c r="AF124" s="4"/>
      <c r="AG124" s="4"/>
      <c r="AH124" s="4"/>
      <c r="AI124" s="166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</row>
    <row r="125" spans="1:66" hidden="1" x14ac:dyDescent="0.25">
      <c r="A125" s="29" t="s">
        <v>8</v>
      </c>
      <c r="B125" s="29">
        <v>1</v>
      </c>
      <c r="C125" s="29">
        <v>115</v>
      </c>
      <c r="D125" s="4">
        <v>203600</v>
      </c>
      <c r="E125" s="4">
        <v>189544</v>
      </c>
      <c r="F125" s="4">
        <v>163127.83575347153</v>
      </c>
      <c r="G125" s="4">
        <v>147007.15106475868</v>
      </c>
      <c r="H125" s="4">
        <v>208354</v>
      </c>
      <c r="I125" s="34">
        <v>75000</v>
      </c>
      <c r="J125" s="34">
        <v>56000</v>
      </c>
      <c r="K125" s="34">
        <v>85999</v>
      </c>
      <c r="L125" s="35">
        <v>105200</v>
      </c>
      <c r="M125" s="4">
        <v>188617</v>
      </c>
      <c r="N125" s="4">
        <v>197433</v>
      </c>
      <c r="O125" s="34">
        <v>210000</v>
      </c>
      <c r="P125" s="4">
        <v>156600</v>
      </c>
      <c r="Q125" s="4">
        <v>182200</v>
      </c>
      <c r="R125" s="4">
        <v>177800</v>
      </c>
      <c r="S125">
        <v>168000</v>
      </c>
      <c r="T125">
        <v>250200</v>
      </c>
      <c r="U125" s="4">
        <v>211068.89523627725</v>
      </c>
      <c r="V125">
        <v>152600</v>
      </c>
      <c r="W125">
        <v>63600</v>
      </c>
      <c r="X125" s="4">
        <v>108799</v>
      </c>
      <c r="Y125" s="4">
        <v>110400</v>
      </c>
      <c r="Z125" s="4">
        <v>219800</v>
      </c>
      <c r="AA125" s="4">
        <v>220000</v>
      </c>
      <c r="AB125" s="4">
        <v>240800</v>
      </c>
      <c r="AC125" s="4">
        <v>189542.47317182738</v>
      </c>
      <c r="AD125" s="4">
        <v>251000</v>
      </c>
      <c r="AE125" s="219">
        <v>210200</v>
      </c>
      <c r="AF125" s="4"/>
      <c r="AG125" s="4"/>
      <c r="AH125" s="4"/>
      <c r="AI125" s="166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</row>
    <row r="126" spans="1:66" hidden="1" x14ac:dyDescent="0.25">
      <c r="A126" s="29" t="s">
        <v>8</v>
      </c>
      <c r="B126" s="29">
        <v>1</v>
      </c>
      <c r="C126" s="29">
        <v>116</v>
      </c>
      <c r="D126" s="4">
        <v>172600</v>
      </c>
      <c r="E126" s="4">
        <v>202601</v>
      </c>
      <c r="F126" s="4">
        <v>229471.69239962025</v>
      </c>
      <c r="G126" s="4">
        <v>153406.49500469983</v>
      </c>
      <c r="H126" s="4">
        <v>219595</v>
      </c>
      <c r="I126" s="34">
        <v>158000</v>
      </c>
      <c r="J126" s="34">
        <v>180200</v>
      </c>
      <c r="K126" s="34">
        <v>87400</v>
      </c>
      <c r="L126" s="35">
        <v>103400</v>
      </c>
      <c r="M126" s="4">
        <v>145412</v>
      </c>
      <c r="N126" s="4">
        <v>158056</v>
      </c>
      <c r="O126" s="34">
        <v>169800</v>
      </c>
      <c r="P126" s="4">
        <v>0</v>
      </c>
      <c r="Q126" s="4">
        <v>70667</v>
      </c>
      <c r="R126" s="4">
        <v>128696</v>
      </c>
      <c r="S126">
        <v>187793</v>
      </c>
      <c r="T126">
        <v>231600</v>
      </c>
      <c r="U126" s="4">
        <v>217022.61293629964</v>
      </c>
      <c r="V126">
        <v>151800</v>
      </c>
      <c r="W126">
        <v>94800</v>
      </c>
      <c r="X126" s="4">
        <v>112200</v>
      </c>
      <c r="Y126" s="4">
        <v>119600</v>
      </c>
      <c r="Z126" s="4">
        <v>228600</v>
      </c>
      <c r="AA126" s="4">
        <v>224000</v>
      </c>
      <c r="AB126" s="4">
        <v>258200</v>
      </c>
      <c r="AC126" s="4">
        <v>224582.40864035857</v>
      </c>
      <c r="AD126" s="4">
        <v>277600</v>
      </c>
      <c r="AE126" s="219">
        <v>233600</v>
      </c>
      <c r="AF126" s="4"/>
      <c r="AG126" s="4"/>
      <c r="AH126" s="4"/>
      <c r="AI126" s="166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</row>
    <row r="127" spans="1:66" hidden="1" x14ac:dyDescent="0.25">
      <c r="A127" s="29" t="s">
        <v>8</v>
      </c>
      <c r="B127" s="29">
        <v>1</v>
      </c>
      <c r="C127" s="29">
        <v>117</v>
      </c>
      <c r="D127" s="4">
        <v>149400</v>
      </c>
      <c r="E127" s="4">
        <v>171535</v>
      </c>
      <c r="F127" s="4">
        <v>113760.20124913147</v>
      </c>
      <c r="G127" s="4">
        <v>135097.26095431269</v>
      </c>
      <c r="H127" s="4">
        <v>199565</v>
      </c>
      <c r="I127" s="34">
        <v>159800</v>
      </c>
      <c r="J127" s="34">
        <v>144000</v>
      </c>
      <c r="K127" s="34">
        <v>80000</v>
      </c>
      <c r="L127" s="35">
        <v>86400</v>
      </c>
      <c r="M127" s="4">
        <v>91200</v>
      </c>
      <c r="N127" s="4">
        <v>179800</v>
      </c>
      <c r="O127" s="34">
        <v>210000</v>
      </c>
      <c r="P127" s="4">
        <v>142600</v>
      </c>
      <c r="Q127" s="4">
        <v>77600</v>
      </c>
      <c r="R127" s="4">
        <v>50200</v>
      </c>
      <c r="S127">
        <v>171400</v>
      </c>
      <c r="T127">
        <v>233400</v>
      </c>
      <c r="U127" s="4">
        <v>158637.76839414469</v>
      </c>
      <c r="V127">
        <v>155000</v>
      </c>
      <c r="W127">
        <v>96000</v>
      </c>
      <c r="X127" s="4">
        <v>110800</v>
      </c>
      <c r="Y127" s="4">
        <v>116800</v>
      </c>
      <c r="Z127" s="4">
        <v>230200</v>
      </c>
      <c r="AA127" s="4">
        <v>224400</v>
      </c>
      <c r="AB127" s="4">
        <v>257000</v>
      </c>
      <c r="AC127" s="4">
        <v>218314.4163265567</v>
      </c>
      <c r="AD127" s="4">
        <v>277800</v>
      </c>
      <c r="AE127" s="219">
        <v>205000</v>
      </c>
      <c r="AF127" s="4"/>
      <c r="AG127" s="4"/>
      <c r="AH127" s="4"/>
      <c r="AI127" s="166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</row>
    <row r="128" spans="1:66" hidden="1" x14ac:dyDescent="0.25">
      <c r="A128" s="29" t="s">
        <v>8</v>
      </c>
      <c r="B128" s="29">
        <v>1</v>
      </c>
      <c r="C128" s="29">
        <v>118</v>
      </c>
      <c r="D128" s="4">
        <v>227200</v>
      </c>
      <c r="E128" s="4">
        <v>211605</v>
      </c>
      <c r="F128" s="4">
        <v>224398.33865609122</v>
      </c>
      <c r="G128" s="4">
        <v>138474.69247817053</v>
      </c>
      <c r="H128" s="4">
        <v>218461</v>
      </c>
      <c r="I128" s="34">
        <v>165000</v>
      </c>
      <c r="J128" s="34">
        <v>179400</v>
      </c>
      <c r="K128" s="34">
        <v>85400</v>
      </c>
      <c r="L128" s="35">
        <v>106000</v>
      </c>
      <c r="M128" s="4">
        <v>186600</v>
      </c>
      <c r="N128" s="4">
        <v>182400</v>
      </c>
      <c r="O128" s="34">
        <v>140400</v>
      </c>
      <c r="P128" s="4">
        <v>80400</v>
      </c>
      <c r="Q128" s="4">
        <v>107000</v>
      </c>
      <c r="R128" s="4">
        <v>100200</v>
      </c>
      <c r="S128">
        <v>138800</v>
      </c>
      <c r="T128">
        <v>240200</v>
      </c>
      <c r="U128" s="4">
        <v>203578.73425882976</v>
      </c>
      <c r="V128">
        <v>148200</v>
      </c>
      <c r="W128">
        <v>91800</v>
      </c>
      <c r="X128" s="4">
        <v>103400</v>
      </c>
      <c r="Y128" s="4">
        <v>112200</v>
      </c>
      <c r="Z128" s="4">
        <v>204200</v>
      </c>
      <c r="AA128" s="4">
        <v>204600</v>
      </c>
      <c r="AB128" s="4">
        <v>251400</v>
      </c>
      <c r="AC128" s="4">
        <v>218897.28892716632</v>
      </c>
      <c r="AD128" s="4">
        <v>257400</v>
      </c>
      <c r="AE128" s="219">
        <v>216600</v>
      </c>
      <c r="AF128" s="4"/>
      <c r="AG128" s="4"/>
      <c r="AH128" s="4"/>
      <c r="AI128" s="166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</row>
    <row r="129" spans="1:66" hidden="1" x14ac:dyDescent="0.25">
      <c r="A129" s="29" t="s">
        <v>8</v>
      </c>
      <c r="B129" s="29">
        <v>1</v>
      </c>
      <c r="C129" s="29">
        <v>119</v>
      </c>
      <c r="D129" s="4">
        <v>176800</v>
      </c>
      <c r="E129" s="4">
        <v>189094</v>
      </c>
      <c r="F129" s="4">
        <v>203714.66570170369</v>
      </c>
      <c r="G129" s="4">
        <v>125320.48549051375</v>
      </c>
      <c r="H129" s="4">
        <v>58831</v>
      </c>
      <c r="I129" s="34">
        <v>143200</v>
      </c>
      <c r="J129" s="34">
        <v>164800</v>
      </c>
      <c r="K129" s="34">
        <v>84400</v>
      </c>
      <c r="L129" s="35">
        <v>95400</v>
      </c>
      <c r="M129" s="4">
        <v>165610</v>
      </c>
      <c r="N129" s="4">
        <v>195114</v>
      </c>
      <c r="O129" s="34">
        <v>197800</v>
      </c>
      <c r="P129" s="4">
        <v>172800</v>
      </c>
      <c r="Q129" s="4">
        <v>220600</v>
      </c>
      <c r="R129" s="4">
        <v>162000</v>
      </c>
      <c r="S129">
        <v>170000</v>
      </c>
      <c r="T129">
        <v>233000</v>
      </c>
      <c r="U129" s="4">
        <v>208572.17491046141</v>
      </c>
      <c r="V129">
        <v>141800</v>
      </c>
      <c r="W129">
        <v>86200</v>
      </c>
      <c r="X129" s="4">
        <v>107800</v>
      </c>
      <c r="Y129" s="4">
        <v>105000</v>
      </c>
      <c r="Z129" s="4">
        <v>221200</v>
      </c>
      <c r="AA129" s="4">
        <v>219600</v>
      </c>
      <c r="AB129" s="4">
        <v>248400</v>
      </c>
      <c r="AC129" s="4">
        <v>214708.3027491942</v>
      </c>
      <c r="AD129" s="4">
        <v>264400</v>
      </c>
      <c r="AE129" s="219">
        <v>220000</v>
      </c>
      <c r="AF129" s="4"/>
      <c r="AG129" s="4"/>
      <c r="AH129" s="4"/>
      <c r="AI129" s="166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</row>
    <row r="130" spans="1:66" hidden="1" x14ac:dyDescent="0.25">
      <c r="A130" s="29" t="s">
        <v>8</v>
      </c>
      <c r="B130" s="29">
        <v>1</v>
      </c>
      <c r="C130" s="29">
        <v>120</v>
      </c>
      <c r="D130" s="4">
        <v>173000</v>
      </c>
      <c r="E130" s="4">
        <v>125461</v>
      </c>
      <c r="F130" s="4">
        <v>232593.75624179197</v>
      </c>
      <c r="G130" s="4">
        <v>128697.91701437157</v>
      </c>
      <c r="H130" s="4">
        <v>214299</v>
      </c>
      <c r="I130" s="34">
        <v>200400</v>
      </c>
      <c r="J130" s="34">
        <v>184000</v>
      </c>
      <c r="K130" s="34">
        <v>89800</v>
      </c>
      <c r="L130" s="35">
        <v>104600</v>
      </c>
      <c r="M130" s="4">
        <v>186525</v>
      </c>
      <c r="N130" s="4">
        <v>189436</v>
      </c>
      <c r="O130" s="34">
        <v>166400</v>
      </c>
      <c r="P130" s="4">
        <v>148600</v>
      </c>
      <c r="Q130" s="4">
        <v>103600</v>
      </c>
      <c r="R130" s="4">
        <v>128200</v>
      </c>
      <c r="S130">
        <v>164800</v>
      </c>
      <c r="T130">
        <v>221800</v>
      </c>
      <c r="U130" s="4">
        <v>217214.66834597779</v>
      </c>
      <c r="V130">
        <v>155400</v>
      </c>
      <c r="W130">
        <v>84600</v>
      </c>
      <c r="X130" s="4">
        <v>105000</v>
      </c>
      <c r="Y130" s="4">
        <v>110200</v>
      </c>
      <c r="Z130" s="4">
        <v>221600</v>
      </c>
      <c r="AA130" s="4">
        <v>221000</v>
      </c>
      <c r="AB130" s="4">
        <v>201200</v>
      </c>
      <c r="AC130" s="4">
        <v>227620.66726865695</v>
      </c>
      <c r="AD130" s="4">
        <v>285000</v>
      </c>
      <c r="AE130" s="219">
        <v>234600</v>
      </c>
      <c r="AF130" s="4"/>
      <c r="AG130" s="4"/>
      <c r="AH130" s="4"/>
      <c r="AI130" s="166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</row>
    <row r="131" spans="1:66" hidden="1" x14ac:dyDescent="0.25">
      <c r="A131" s="29" t="s">
        <v>8</v>
      </c>
      <c r="B131" s="29">
        <v>1</v>
      </c>
      <c r="C131" s="29">
        <v>121</v>
      </c>
      <c r="D131" s="4">
        <v>14800</v>
      </c>
      <c r="E131" s="4">
        <v>59503</v>
      </c>
      <c r="F131" s="4">
        <v>224983.72562649843</v>
      </c>
      <c r="G131" s="4">
        <v>171004.69083953791</v>
      </c>
      <c r="H131" s="4">
        <v>213642</v>
      </c>
      <c r="I131" s="34">
        <v>101800</v>
      </c>
      <c r="J131" s="34">
        <v>179600</v>
      </c>
      <c r="K131" s="34">
        <v>82400</v>
      </c>
      <c r="L131" s="35">
        <v>100600</v>
      </c>
      <c r="M131" s="4">
        <v>181629</v>
      </c>
      <c r="N131" s="4">
        <v>188252</v>
      </c>
      <c r="O131" s="34">
        <v>176600</v>
      </c>
      <c r="P131" s="4">
        <f>64539+40000+24000</f>
        <v>128539</v>
      </c>
      <c r="Q131" s="4">
        <v>62343</v>
      </c>
      <c r="R131" s="4">
        <v>114200</v>
      </c>
      <c r="S131">
        <v>142200</v>
      </c>
      <c r="T131">
        <v>243000</v>
      </c>
      <c r="U131" s="4">
        <v>214141.78179112752</v>
      </c>
      <c r="V131">
        <v>122200</v>
      </c>
      <c r="W131">
        <v>66400</v>
      </c>
      <c r="X131" s="4">
        <v>103600</v>
      </c>
      <c r="Y131" s="4">
        <v>112200</v>
      </c>
      <c r="Z131" s="4">
        <v>197000</v>
      </c>
      <c r="AA131" s="4">
        <v>217600</v>
      </c>
      <c r="AB131" s="4">
        <v>252400</v>
      </c>
      <c r="AC131" s="4">
        <v>216958.134671354</v>
      </c>
      <c r="AD131" s="4">
        <v>264400</v>
      </c>
      <c r="AE131" s="219">
        <v>214800</v>
      </c>
      <c r="AF131" s="4"/>
      <c r="AG131" s="4"/>
      <c r="AH131" s="4"/>
      <c r="AI131" s="166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</row>
    <row r="132" spans="1:66" hidden="1" x14ac:dyDescent="0.25">
      <c r="A132" s="29" t="s">
        <v>8</v>
      </c>
      <c r="B132" s="29">
        <v>1</v>
      </c>
      <c r="C132" s="29">
        <v>122</v>
      </c>
      <c r="D132" s="4">
        <v>187600</v>
      </c>
      <c r="E132" s="4">
        <v>186168</v>
      </c>
      <c r="F132" s="4">
        <v>196494.89306668163</v>
      </c>
      <c r="G132" s="4">
        <v>160872.39626796448</v>
      </c>
      <c r="H132" s="4">
        <v>192323</v>
      </c>
      <c r="I132" s="34">
        <v>144800</v>
      </c>
      <c r="J132" s="34">
        <v>153800</v>
      </c>
      <c r="K132" s="34">
        <v>66600</v>
      </c>
      <c r="L132" s="35">
        <v>89400</v>
      </c>
      <c r="M132" s="4">
        <v>173800</v>
      </c>
      <c r="N132" s="4">
        <v>169600</v>
      </c>
      <c r="O132" s="34">
        <v>202400</v>
      </c>
      <c r="P132" s="4">
        <f>78000</f>
        <v>78000</v>
      </c>
      <c r="Q132" s="4">
        <v>148200</v>
      </c>
      <c r="R132" s="4">
        <v>13600</v>
      </c>
      <c r="S132">
        <v>122600</v>
      </c>
      <c r="T132">
        <v>192600</v>
      </c>
      <c r="U132" s="4">
        <v>199545.57065558879</v>
      </c>
      <c r="V132">
        <v>154200</v>
      </c>
      <c r="W132">
        <v>84400</v>
      </c>
      <c r="X132" s="4">
        <v>100200</v>
      </c>
      <c r="Y132" s="4">
        <v>87200</v>
      </c>
      <c r="Z132" s="4">
        <v>209000</v>
      </c>
      <c r="AA132" s="4">
        <v>205200</v>
      </c>
      <c r="AB132" s="4">
        <v>232000</v>
      </c>
      <c r="AC132" s="4">
        <v>200983.10783983141</v>
      </c>
      <c r="AD132" s="4">
        <v>231600</v>
      </c>
      <c r="AE132" s="219">
        <v>182400</v>
      </c>
      <c r="AF132" s="4"/>
      <c r="AG132" s="4"/>
      <c r="AH132" s="4"/>
      <c r="AI132" s="166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</row>
    <row r="133" spans="1:66" hidden="1" x14ac:dyDescent="0.25">
      <c r="A133" s="29" t="s">
        <v>8</v>
      </c>
      <c r="B133" s="29">
        <v>1</v>
      </c>
      <c r="C133" s="29">
        <v>123</v>
      </c>
      <c r="D133" s="4">
        <v>100599</v>
      </c>
      <c r="E133" s="4">
        <v>135868</v>
      </c>
      <c r="F133" s="4">
        <v>214614.57109068564</v>
      </c>
      <c r="G133" s="4">
        <v>155886.24078142701</v>
      </c>
      <c r="H133" s="4">
        <v>211262</v>
      </c>
      <c r="I133" s="34">
        <v>182008</v>
      </c>
      <c r="J133" s="34">
        <v>183353</v>
      </c>
      <c r="K133" s="34">
        <v>90265</v>
      </c>
      <c r="L133" s="35">
        <v>106024</v>
      </c>
      <c r="M133" s="4">
        <v>181688</v>
      </c>
      <c r="N133" s="4">
        <v>176410</v>
      </c>
      <c r="O133" s="34">
        <v>194246</v>
      </c>
      <c r="P133" s="4">
        <f>75453+25000+18000</f>
        <v>118453</v>
      </c>
      <c r="Q133" s="4">
        <v>145170</v>
      </c>
      <c r="R133" s="4">
        <v>197827</v>
      </c>
      <c r="S133">
        <v>191061</v>
      </c>
      <c r="T133">
        <v>254400</v>
      </c>
      <c r="U133" s="4">
        <v>222592.21981696575</v>
      </c>
      <c r="V133">
        <v>167600</v>
      </c>
      <c r="W133">
        <v>97600</v>
      </c>
      <c r="X133" s="4">
        <v>103200</v>
      </c>
      <c r="Y133" s="4">
        <v>106400</v>
      </c>
      <c r="Z133" s="4">
        <v>221200</v>
      </c>
      <c r="AA133" s="4">
        <v>226800</v>
      </c>
      <c r="AB133" s="4">
        <v>259800</v>
      </c>
      <c r="AC133" s="4">
        <v>233404.34032011655</v>
      </c>
      <c r="AD133" s="4">
        <v>283800</v>
      </c>
      <c r="AE133" s="219">
        <v>207200</v>
      </c>
      <c r="AF133" s="4"/>
      <c r="AG133" s="4"/>
      <c r="AH133" s="4"/>
      <c r="AI133" s="166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</row>
    <row r="134" spans="1:66" hidden="1" x14ac:dyDescent="0.25">
      <c r="A134" s="29" t="s">
        <v>8</v>
      </c>
      <c r="B134" s="29">
        <v>1</v>
      </c>
      <c r="C134" s="29">
        <v>124</v>
      </c>
      <c r="D134" s="4">
        <v>222800</v>
      </c>
      <c r="E134" s="4">
        <v>204627</v>
      </c>
      <c r="F134" s="4">
        <v>226935.01552785575</v>
      </c>
      <c r="G134" s="4">
        <v>167805.01886956734</v>
      </c>
      <c r="H134" s="4">
        <v>200122</v>
      </c>
      <c r="I134" s="34">
        <v>181800</v>
      </c>
      <c r="J134" s="34">
        <v>181400</v>
      </c>
      <c r="K134" s="34">
        <v>93000</v>
      </c>
      <c r="L134" s="35">
        <v>77400</v>
      </c>
      <c r="M134" s="4">
        <v>179931</v>
      </c>
      <c r="N134" s="4">
        <v>179080</v>
      </c>
      <c r="O134" s="34">
        <v>214800</v>
      </c>
      <c r="P134" s="4">
        <v>119600</v>
      </c>
      <c r="Q134" s="4">
        <v>53000</v>
      </c>
      <c r="R134" s="4">
        <v>88600</v>
      </c>
      <c r="S134">
        <v>179149</v>
      </c>
      <c r="T134">
        <v>176600</v>
      </c>
      <c r="U134" s="4">
        <v>86424.934355163568</v>
      </c>
      <c r="V134">
        <v>9.9999999999999995E-7</v>
      </c>
      <c r="W134">
        <v>0</v>
      </c>
      <c r="X134" s="4">
        <v>26200</v>
      </c>
      <c r="Y134" s="4">
        <v>69800</v>
      </c>
      <c r="Z134" s="4">
        <v>188600</v>
      </c>
      <c r="AA134" s="4">
        <v>190600</v>
      </c>
      <c r="AB134" s="4">
        <v>231000</v>
      </c>
      <c r="AC134" s="4">
        <v>206801.50921048995</v>
      </c>
      <c r="AD134" s="4">
        <v>254400</v>
      </c>
      <c r="AE134" s="219">
        <v>197000</v>
      </c>
      <c r="AF134" s="4"/>
      <c r="AG134" s="4"/>
      <c r="AH134" s="4"/>
      <c r="AI134" s="166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</row>
    <row r="135" spans="1:66" hidden="1" x14ac:dyDescent="0.25">
      <c r="A135" s="29" t="s">
        <v>8</v>
      </c>
      <c r="B135" s="29">
        <v>1</v>
      </c>
      <c r="C135" s="29">
        <v>125</v>
      </c>
      <c r="D135" s="4">
        <v>152400</v>
      </c>
      <c r="E135" s="4">
        <v>202376</v>
      </c>
      <c r="F135" s="4">
        <v>208983.14843536844</v>
      </c>
      <c r="G135" s="4">
        <v>112344.03805674425</v>
      </c>
      <c r="H135" s="4">
        <v>137458</v>
      </c>
      <c r="I135" s="34">
        <v>158600</v>
      </c>
      <c r="J135" s="34">
        <v>138139</v>
      </c>
      <c r="K135" s="34">
        <v>86726</v>
      </c>
      <c r="L135" s="35">
        <v>100893</v>
      </c>
      <c r="M135" s="4">
        <v>163901</v>
      </c>
      <c r="N135" s="4">
        <v>139946</v>
      </c>
      <c r="O135" s="34">
        <v>193000</v>
      </c>
      <c r="P135" s="4">
        <v>173600</v>
      </c>
      <c r="Q135" s="4">
        <v>206600</v>
      </c>
      <c r="R135" s="4">
        <v>170200</v>
      </c>
      <c r="S135">
        <v>153800</v>
      </c>
      <c r="T135">
        <v>222400</v>
      </c>
      <c r="U135" s="4">
        <v>194168.01918460082</v>
      </c>
      <c r="V135">
        <v>139400</v>
      </c>
      <c r="W135">
        <v>82800</v>
      </c>
      <c r="X135" s="4">
        <v>104017</v>
      </c>
      <c r="Y135" s="4">
        <v>97800</v>
      </c>
      <c r="Z135" s="4">
        <v>185800</v>
      </c>
      <c r="AA135" s="4">
        <v>195000</v>
      </c>
      <c r="AB135" s="4">
        <v>234600</v>
      </c>
      <c r="AC135" s="4">
        <v>205269.70875284926</v>
      </c>
      <c r="AD135" s="4">
        <v>248400</v>
      </c>
      <c r="AE135" s="219">
        <v>206000</v>
      </c>
      <c r="AF135" s="4"/>
      <c r="AG135" s="4"/>
      <c r="AH135" s="4"/>
      <c r="AI135" s="166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</row>
    <row r="136" spans="1:66" hidden="1" x14ac:dyDescent="0.25">
      <c r="A136" s="29" t="s">
        <v>8</v>
      </c>
      <c r="B136" s="29">
        <v>1</v>
      </c>
      <c r="C136" s="29">
        <v>126</v>
      </c>
      <c r="D136" s="4">
        <v>154908</v>
      </c>
      <c r="E136" s="4">
        <v>171329</v>
      </c>
      <c r="F136" s="4">
        <v>187393.10132180044</v>
      </c>
      <c r="G136" s="4">
        <v>141709.91635891853</v>
      </c>
      <c r="H136" s="4">
        <v>203267</v>
      </c>
      <c r="I136" s="34">
        <v>164306</v>
      </c>
      <c r="J136" s="34">
        <v>166233</v>
      </c>
      <c r="K136" s="34">
        <v>81734</v>
      </c>
      <c r="L136" s="35">
        <v>96629</v>
      </c>
      <c r="M136" s="4">
        <v>144759</v>
      </c>
      <c r="N136" s="4">
        <v>167542</v>
      </c>
      <c r="O136" s="34">
        <v>165995</v>
      </c>
      <c r="P136" s="4">
        <v>41800</v>
      </c>
      <c r="Q136" s="4">
        <v>0</v>
      </c>
      <c r="R136" s="4">
        <v>0</v>
      </c>
      <c r="S136">
        <v>56200</v>
      </c>
      <c r="T136">
        <v>221200</v>
      </c>
      <c r="U136" s="4">
        <v>187446.0798458659</v>
      </c>
      <c r="V136">
        <v>133400</v>
      </c>
      <c r="W136">
        <v>82600</v>
      </c>
      <c r="X136" s="4">
        <v>99200</v>
      </c>
      <c r="Y136" s="4">
        <v>103000</v>
      </c>
      <c r="Z136" s="4">
        <v>203400</v>
      </c>
      <c r="AA136" s="4">
        <v>208400</v>
      </c>
      <c r="AB136" s="4">
        <v>194800</v>
      </c>
      <c r="AC136" s="4">
        <v>199841.76632237362</v>
      </c>
      <c r="AD136" s="4">
        <v>271800</v>
      </c>
      <c r="AE136" s="219">
        <v>197600</v>
      </c>
      <c r="AF136" s="4"/>
      <c r="AG136" s="4"/>
      <c r="AH136" s="4"/>
      <c r="AI136" s="166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</row>
    <row r="137" spans="1:66" hidden="1" x14ac:dyDescent="0.25">
      <c r="A137" s="29" t="s">
        <v>8</v>
      </c>
      <c r="B137" s="29">
        <v>1</v>
      </c>
      <c r="C137" s="29">
        <v>127</v>
      </c>
      <c r="D137" s="4">
        <v>210800</v>
      </c>
      <c r="E137" s="4">
        <v>164782</v>
      </c>
      <c r="F137" s="4">
        <v>207617.24550441833</v>
      </c>
      <c r="G137" s="4">
        <v>165138.62556125855</v>
      </c>
      <c r="H137" s="4">
        <v>204980</v>
      </c>
      <c r="I137" s="34">
        <v>172200</v>
      </c>
      <c r="J137" s="34">
        <v>176000</v>
      </c>
      <c r="K137" s="34">
        <v>86519</v>
      </c>
      <c r="L137" s="35">
        <v>99552</v>
      </c>
      <c r="M137" s="4">
        <v>177360</v>
      </c>
      <c r="N137" s="4">
        <v>179382</v>
      </c>
      <c r="O137" s="34">
        <v>190400</v>
      </c>
      <c r="P137" s="4">
        <v>125800</v>
      </c>
      <c r="Q137" s="4">
        <v>117800</v>
      </c>
      <c r="R137" s="4">
        <v>107800</v>
      </c>
      <c r="S137">
        <v>131800</v>
      </c>
      <c r="T137">
        <v>228800</v>
      </c>
      <c r="U137" s="4">
        <v>198009.12737816366</v>
      </c>
      <c r="V137">
        <v>147600</v>
      </c>
      <c r="W137">
        <v>86600</v>
      </c>
      <c r="X137" s="4">
        <v>98800</v>
      </c>
      <c r="Y137" s="4">
        <v>102400</v>
      </c>
      <c r="Z137" s="4">
        <v>193600</v>
      </c>
      <c r="AA137" s="4">
        <v>186200</v>
      </c>
      <c r="AB137" s="4">
        <v>178200</v>
      </c>
      <c r="AC137" s="4">
        <v>190745.76250191033</v>
      </c>
      <c r="AD137" s="4">
        <v>250800</v>
      </c>
      <c r="AE137" s="219">
        <v>181800</v>
      </c>
      <c r="AF137" s="4"/>
      <c r="AG137" s="4"/>
      <c r="AH137" s="4"/>
      <c r="AI137" s="166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</row>
    <row r="138" spans="1:66" hidden="1" x14ac:dyDescent="0.25">
      <c r="A138" s="29" t="s">
        <v>8</v>
      </c>
      <c r="B138" s="29">
        <v>1</v>
      </c>
      <c r="C138" s="29">
        <v>128</v>
      </c>
      <c r="D138" s="4">
        <v>207400</v>
      </c>
      <c r="E138" s="4">
        <v>171761</v>
      </c>
      <c r="F138" s="4">
        <v>211519.82530713294</v>
      </c>
      <c r="G138" s="4">
        <v>174737.64147117024</v>
      </c>
      <c r="H138" s="4">
        <v>173200</v>
      </c>
      <c r="I138" s="34">
        <v>154400</v>
      </c>
      <c r="J138" s="34">
        <v>181200</v>
      </c>
      <c r="K138" s="34">
        <v>116600</v>
      </c>
      <c r="L138" s="35">
        <v>102737</v>
      </c>
      <c r="M138" s="4">
        <v>186800</v>
      </c>
      <c r="N138" s="4">
        <v>174800</v>
      </c>
      <c r="O138" s="34">
        <v>237800</v>
      </c>
      <c r="P138" s="4">
        <v>39800</v>
      </c>
      <c r="Q138" s="4">
        <v>152951</v>
      </c>
      <c r="R138" s="4">
        <v>102607</v>
      </c>
      <c r="S138">
        <v>156800</v>
      </c>
      <c r="T138">
        <v>204600</v>
      </c>
      <c r="U138" s="4">
        <v>178995.64182002767</v>
      </c>
      <c r="V138">
        <v>86354</v>
      </c>
      <c r="W138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119400</v>
      </c>
      <c r="AC138" s="4">
        <v>247733.05710096401</v>
      </c>
      <c r="AD138" s="4">
        <v>262600</v>
      </c>
      <c r="AE138" s="219">
        <v>192200</v>
      </c>
      <c r="AF138" s="4"/>
      <c r="AG138" s="4"/>
      <c r="AH138" s="4"/>
      <c r="AI138" s="166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</row>
    <row r="139" spans="1:66" hidden="1" x14ac:dyDescent="0.25">
      <c r="A139" s="29" t="s">
        <v>8</v>
      </c>
      <c r="B139" s="29">
        <v>1</v>
      </c>
      <c r="C139" s="29">
        <v>129</v>
      </c>
      <c r="D139" s="4">
        <v>142600</v>
      </c>
      <c r="E139" s="4">
        <v>205527</v>
      </c>
      <c r="F139" s="4">
        <v>227520.40249826293</v>
      </c>
      <c r="G139" s="4">
        <v>172782.28637841044</v>
      </c>
      <c r="H139" s="4">
        <v>217669</v>
      </c>
      <c r="I139" s="34">
        <v>185800</v>
      </c>
      <c r="J139" s="34">
        <v>180600</v>
      </c>
      <c r="K139" s="34">
        <v>101072</v>
      </c>
      <c r="L139" s="35">
        <v>114562</v>
      </c>
      <c r="M139" s="4">
        <v>189747</v>
      </c>
      <c r="N139" s="4">
        <v>194895</v>
      </c>
      <c r="O139" s="34">
        <v>210600</v>
      </c>
      <c r="P139" s="4">
        <v>175400</v>
      </c>
      <c r="Q139" s="4">
        <v>228800</v>
      </c>
      <c r="R139" s="4">
        <v>193800</v>
      </c>
      <c r="S139">
        <v>165000</v>
      </c>
      <c r="T139">
        <v>241600</v>
      </c>
      <c r="U139" s="4">
        <v>210876.83982659911</v>
      </c>
      <c r="V139">
        <v>160200</v>
      </c>
      <c r="W139">
        <v>97600</v>
      </c>
      <c r="X139" s="4">
        <v>115600</v>
      </c>
      <c r="Y139" s="4">
        <v>104800</v>
      </c>
      <c r="Z139" s="4">
        <v>221800</v>
      </c>
      <c r="AA139" s="4">
        <v>235400</v>
      </c>
      <c r="AB139" s="4">
        <v>254000</v>
      </c>
      <c r="AC139" s="4">
        <v>237230.08705133194</v>
      </c>
      <c r="AD139" s="4">
        <v>273800</v>
      </c>
      <c r="AE139" s="219">
        <v>216000</v>
      </c>
      <c r="AF139" s="4"/>
      <c r="AG139" s="4"/>
      <c r="AH139" s="4"/>
      <c r="AI139" s="166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</row>
    <row r="140" spans="1:66" hidden="1" x14ac:dyDescent="0.25">
      <c r="A140" s="29" t="s">
        <v>8</v>
      </c>
      <c r="B140" s="29">
        <v>1</v>
      </c>
      <c r="C140" s="29">
        <v>130</v>
      </c>
      <c r="D140" s="4">
        <v>233200</v>
      </c>
      <c r="E140" s="4">
        <v>174912</v>
      </c>
      <c r="F140" s="4">
        <v>201373.11782007493</v>
      </c>
      <c r="G140" s="4">
        <v>153939.77366636158</v>
      </c>
      <c r="H140" s="4">
        <v>59201</v>
      </c>
      <c r="I140" s="34">
        <v>156000</v>
      </c>
      <c r="J140" s="34">
        <v>165400</v>
      </c>
      <c r="K140" s="34">
        <v>83600</v>
      </c>
      <c r="L140" s="35">
        <v>82000</v>
      </c>
      <c r="M140" s="4">
        <v>171893</v>
      </c>
      <c r="N140" s="4">
        <v>158309</v>
      </c>
      <c r="O140" s="34">
        <v>185800</v>
      </c>
      <c r="P140" s="4">
        <v>152400</v>
      </c>
      <c r="Q140" s="4">
        <v>168000</v>
      </c>
      <c r="R140" s="4">
        <v>106200</v>
      </c>
      <c r="S140">
        <v>113400</v>
      </c>
      <c r="T140">
        <v>149400</v>
      </c>
      <c r="U140" s="4">
        <v>108952.07363336116</v>
      </c>
      <c r="V140">
        <v>136200</v>
      </c>
      <c r="W140">
        <v>80800</v>
      </c>
      <c r="X140" s="4">
        <v>89200</v>
      </c>
      <c r="Y140" s="4">
        <v>91200</v>
      </c>
      <c r="Z140" s="4">
        <v>191600</v>
      </c>
      <c r="AA140" s="4">
        <v>172400</v>
      </c>
      <c r="AB140" s="4">
        <v>178000</v>
      </c>
      <c r="AC140" s="4">
        <v>211811.77320735643</v>
      </c>
      <c r="AD140" s="4">
        <v>222200</v>
      </c>
      <c r="AE140" s="219">
        <v>205000</v>
      </c>
      <c r="AF140" s="4"/>
      <c r="AG140" s="4"/>
      <c r="AH140" s="4"/>
      <c r="AI140" s="166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</row>
    <row r="141" spans="1:66" hidden="1" x14ac:dyDescent="0.25">
      <c r="A141" s="29" t="s">
        <v>8</v>
      </c>
      <c r="B141" s="29">
        <v>1</v>
      </c>
      <c r="C141" s="29">
        <v>131</v>
      </c>
      <c r="D141" s="4">
        <v>130600</v>
      </c>
      <c r="E141" s="4">
        <v>210480</v>
      </c>
      <c r="F141" s="4">
        <v>220300.62986324087</v>
      </c>
      <c r="G141" s="4">
        <v>170293.65262398889</v>
      </c>
      <c r="H141" s="4">
        <v>121600</v>
      </c>
      <c r="I141" s="34">
        <v>0</v>
      </c>
      <c r="J141" s="34">
        <v>41400</v>
      </c>
      <c r="K141" s="34">
        <v>96200</v>
      </c>
      <c r="L141" s="35">
        <v>105000</v>
      </c>
      <c r="M141" s="4">
        <v>186485</v>
      </c>
      <c r="N141" s="4">
        <v>193442</v>
      </c>
      <c r="O141" s="34">
        <v>215800</v>
      </c>
      <c r="P141" s="4">
        <v>187200</v>
      </c>
      <c r="Q141" s="4">
        <v>137200</v>
      </c>
      <c r="R141" s="4">
        <v>189800</v>
      </c>
      <c r="S141">
        <v>171000</v>
      </c>
      <c r="T141">
        <v>247400</v>
      </c>
      <c r="U141" s="4">
        <v>213565.61556209309</v>
      </c>
      <c r="V141">
        <v>158600</v>
      </c>
      <c r="W141">
        <v>97000</v>
      </c>
      <c r="X141" s="4">
        <v>105400</v>
      </c>
      <c r="Y141" s="4">
        <v>112200</v>
      </c>
      <c r="Z141" s="4">
        <v>199000</v>
      </c>
      <c r="AA141" s="4">
        <v>220400</v>
      </c>
      <c r="AB141" s="4">
        <v>221200</v>
      </c>
      <c r="AC141" s="4">
        <v>211959.13391314662</v>
      </c>
      <c r="AD141" s="4">
        <v>269000</v>
      </c>
      <c r="AE141" s="219">
        <v>211400</v>
      </c>
      <c r="AF141" s="4"/>
      <c r="AG141" s="4"/>
      <c r="AH141" s="4"/>
      <c r="AI141" s="166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</row>
    <row r="142" spans="1:66" hidden="1" x14ac:dyDescent="0.25">
      <c r="A142" s="29" t="s">
        <v>8</v>
      </c>
      <c r="B142" s="29">
        <v>1</v>
      </c>
      <c r="C142" s="29">
        <v>132</v>
      </c>
      <c r="D142" s="4">
        <v>236600</v>
      </c>
      <c r="E142" s="4">
        <v>216108</v>
      </c>
      <c r="F142" s="4">
        <v>232593.75624179197</v>
      </c>
      <c r="G142" s="4">
        <v>181492.50451888586</v>
      </c>
      <c r="H142" s="4">
        <v>147400</v>
      </c>
      <c r="I142" s="34">
        <v>161600</v>
      </c>
      <c r="J142" s="34">
        <v>197200</v>
      </c>
      <c r="K142" s="34">
        <v>88400</v>
      </c>
      <c r="L142" s="35">
        <v>114400</v>
      </c>
      <c r="M142" s="4">
        <v>220016</v>
      </c>
      <c r="N142" s="4">
        <v>192015</v>
      </c>
      <c r="O142" s="34">
        <v>228400</v>
      </c>
      <c r="P142" s="4">
        <v>119800</v>
      </c>
      <c r="Q142" s="4">
        <v>215000</v>
      </c>
      <c r="R142" s="4">
        <v>203200</v>
      </c>
      <c r="S142">
        <v>186200</v>
      </c>
      <c r="T142">
        <v>264000</v>
      </c>
      <c r="U142" s="4">
        <v>195896.5178717041</v>
      </c>
      <c r="V142">
        <v>167200</v>
      </c>
      <c r="W142">
        <v>96800</v>
      </c>
      <c r="X142" s="4">
        <v>92400</v>
      </c>
      <c r="Y142" s="4">
        <v>103200</v>
      </c>
      <c r="Z142" s="4">
        <v>226200</v>
      </c>
      <c r="AA142" s="4">
        <v>212800</v>
      </c>
      <c r="AB142" s="4">
        <v>258400</v>
      </c>
      <c r="AC142" s="4">
        <v>233649.31576095248</v>
      </c>
      <c r="AD142" s="4">
        <v>281400</v>
      </c>
      <c r="AE142" s="219">
        <v>229600</v>
      </c>
      <c r="AF142" s="4"/>
      <c r="AG142" s="4"/>
      <c r="AH142" s="4"/>
      <c r="AI142" s="166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</row>
    <row r="143" spans="1:66" hidden="1" x14ac:dyDescent="0.25">
      <c r="A143" s="29" t="s">
        <v>8</v>
      </c>
      <c r="B143" s="29">
        <v>1</v>
      </c>
      <c r="C143" s="29">
        <v>133</v>
      </c>
      <c r="D143" s="4">
        <v>175800</v>
      </c>
      <c r="E143" s="4">
        <v>131691</v>
      </c>
      <c r="F143" s="4">
        <v>225373.98360676988</v>
      </c>
      <c r="G143" s="4">
        <v>182203.54273443489</v>
      </c>
      <c r="H143" s="4">
        <v>60200</v>
      </c>
      <c r="I143" s="34">
        <v>0</v>
      </c>
      <c r="J143" s="34">
        <v>0</v>
      </c>
      <c r="K143" s="34">
        <v>63800</v>
      </c>
      <c r="L143" s="35">
        <v>106400</v>
      </c>
      <c r="M143" s="4">
        <v>189809</v>
      </c>
      <c r="N143" s="4">
        <v>197600</v>
      </c>
      <c r="O143" s="34">
        <v>205600</v>
      </c>
      <c r="P143" s="4">
        <v>97000</v>
      </c>
      <c r="Q143" s="4">
        <v>94000</v>
      </c>
      <c r="R143" s="4">
        <v>75800</v>
      </c>
      <c r="S143">
        <v>120800</v>
      </c>
      <c r="T143">
        <v>242600</v>
      </c>
      <c r="U143" s="4">
        <v>217982.88998469035</v>
      </c>
      <c r="V143">
        <v>171060</v>
      </c>
      <c r="W143">
        <v>102443</v>
      </c>
      <c r="X143" s="4">
        <v>100800</v>
      </c>
      <c r="Y143" s="4">
        <v>119800</v>
      </c>
      <c r="Z143" s="4">
        <v>229400</v>
      </c>
      <c r="AA143" s="4">
        <v>221200</v>
      </c>
      <c r="AB143" s="4">
        <v>234000</v>
      </c>
      <c r="AC143" s="4">
        <v>208770.69876939326</v>
      </c>
      <c r="AD143" s="4">
        <v>270200</v>
      </c>
      <c r="AE143" s="219">
        <v>210400</v>
      </c>
      <c r="AF143" s="4"/>
      <c r="AG143" s="4"/>
      <c r="AH143" s="4"/>
      <c r="AI143" s="166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</row>
    <row r="144" spans="1:66" hidden="1" x14ac:dyDescent="0.25">
      <c r="A144" s="29" t="s">
        <v>8</v>
      </c>
      <c r="B144" s="29">
        <v>1</v>
      </c>
      <c r="C144" s="29">
        <v>134</v>
      </c>
      <c r="D144" s="4">
        <v>240000</v>
      </c>
      <c r="E144" s="4">
        <v>217909</v>
      </c>
      <c r="F144" s="4">
        <v>237862.23897545671</v>
      </c>
      <c r="G144" s="4">
        <v>189313.92488992502</v>
      </c>
      <c r="H144" s="4">
        <v>225311</v>
      </c>
      <c r="I144" s="34">
        <v>207800</v>
      </c>
      <c r="J144" s="34">
        <v>190000</v>
      </c>
      <c r="K144" s="34">
        <v>104400</v>
      </c>
      <c r="L144" s="35">
        <v>111200</v>
      </c>
      <c r="M144" s="4">
        <v>195800</v>
      </c>
      <c r="N144" s="4">
        <v>203600</v>
      </c>
      <c r="O144" s="34">
        <v>227200</v>
      </c>
      <c r="P144" s="4">
        <v>229000</v>
      </c>
      <c r="Q144" s="4">
        <v>220400</v>
      </c>
      <c r="R144" s="4">
        <v>183000</v>
      </c>
      <c r="S144">
        <v>148400</v>
      </c>
      <c r="T144">
        <v>264600</v>
      </c>
      <c r="U144" s="4">
        <v>224320.71850406902</v>
      </c>
      <c r="V144">
        <v>170200</v>
      </c>
      <c r="W144">
        <v>106600</v>
      </c>
      <c r="X144" s="4">
        <v>103600</v>
      </c>
      <c r="Y144" s="4">
        <v>44000</v>
      </c>
      <c r="Z144" s="4">
        <v>239800</v>
      </c>
      <c r="AA144" s="4">
        <v>230000</v>
      </c>
      <c r="AB144" s="4">
        <v>261800</v>
      </c>
      <c r="AC144" s="4">
        <v>225890.82153126001</v>
      </c>
      <c r="AD144" s="4">
        <v>285800</v>
      </c>
      <c r="AE144" s="219">
        <v>228800</v>
      </c>
      <c r="AF144" s="4"/>
      <c r="AG144" s="4"/>
      <c r="AH144" s="4"/>
      <c r="AI144" s="166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</row>
    <row r="145" spans="1:66" hidden="1" x14ac:dyDescent="0.25">
      <c r="A145" s="29" t="s">
        <v>8</v>
      </c>
      <c r="B145" s="29">
        <v>1</v>
      </c>
      <c r="C145" s="29">
        <v>135</v>
      </c>
      <c r="D145" s="4">
        <v>151400</v>
      </c>
      <c r="E145" s="4">
        <v>170635</v>
      </c>
      <c r="F145" s="4">
        <v>192787.44225410273</v>
      </c>
      <c r="G145" s="4">
        <v>172249.00771674869</v>
      </c>
      <c r="H145" s="4">
        <v>209155</v>
      </c>
      <c r="I145" s="34">
        <v>188200</v>
      </c>
      <c r="J145" s="34">
        <v>175600</v>
      </c>
      <c r="K145" s="34">
        <v>73600</v>
      </c>
      <c r="L145" s="35">
        <v>111200</v>
      </c>
      <c r="M145" s="4">
        <v>191292</v>
      </c>
      <c r="N145" s="4">
        <v>203917</v>
      </c>
      <c r="O145" s="34">
        <v>137400</v>
      </c>
      <c r="P145" s="4">
        <v>167800</v>
      </c>
      <c r="Q145" s="4">
        <v>16000</v>
      </c>
      <c r="R145" s="4">
        <v>18000</v>
      </c>
      <c r="S145">
        <v>114200</v>
      </c>
      <c r="T145">
        <v>229800</v>
      </c>
      <c r="U145" s="4">
        <v>200121.73688462321</v>
      </c>
      <c r="V145">
        <v>150400</v>
      </c>
      <c r="W145">
        <v>91200</v>
      </c>
      <c r="X145" s="4">
        <v>94000</v>
      </c>
      <c r="Y145" s="4">
        <v>90800</v>
      </c>
      <c r="Z145" s="4">
        <v>214000</v>
      </c>
      <c r="AA145" s="4">
        <v>202600</v>
      </c>
      <c r="AB145" s="4">
        <v>225400</v>
      </c>
      <c r="AC145" s="4">
        <v>204155.58672881767</v>
      </c>
      <c r="AD145" s="4">
        <v>274200</v>
      </c>
      <c r="AE145" s="219">
        <v>213400</v>
      </c>
      <c r="AF145" s="4"/>
      <c r="AG145" s="4"/>
      <c r="AH145" s="4"/>
      <c r="AI145" s="166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</row>
    <row r="146" spans="1:66" hidden="1" x14ac:dyDescent="0.25">
      <c r="A146" s="29" t="s">
        <v>8</v>
      </c>
      <c r="B146" s="29">
        <v>1</v>
      </c>
      <c r="C146" s="29">
        <v>136</v>
      </c>
      <c r="D146" s="4">
        <v>239000</v>
      </c>
      <c r="E146" s="4">
        <v>212731</v>
      </c>
      <c r="F146" s="4">
        <v>234154.78816287781</v>
      </c>
      <c r="G146" s="4">
        <v>187714.08890493974</v>
      </c>
      <c r="H146" s="4">
        <v>220660</v>
      </c>
      <c r="I146" s="34">
        <v>204000</v>
      </c>
      <c r="J146" s="34">
        <v>187400</v>
      </c>
      <c r="K146" s="34">
        <v>103400</v>
      </c>
      <c r="L146" s="35">
        <v>114000</v>
      </c>
      <c r="M146" s="4">
        <v>200004</v>
      </c>
      <c r="N146" s="4">
        <v>208287</v>
      </c>
      <c r="O146" s="34">
        <v>217800</v>
      </c>
      <c r="P146" s="4">
        <v>212400</v>
      </c>
      <c r="Q146" s="4">
        <v>217200</v>
      </c>
      <c r="R146" s="4">
        <v>171000</v>
      </c>
      <c r="S146">
        <v>177200</v>
      </c>
      <c r="T146">
        <v>248200</v>
      </c>
      <c r="U146" s="4">
        <v>24198.9816194458</v>
      </c>
      <c r="V146">
        <v>134600</v>
      </c>
      <c r="W146">
        <v>87200</v>
      </c>
      <c r="X146" s="4">
        <v>97600</v>
      </c>
      <c r="Y146" s="4">
        <v>107800</v>
      </c>
      <c r="Z146" s="4">
        <v>243600</v>
      </c>
      <c r="AA146" s="4">
        <v>194000</v>
      </c>
      <c r="AB146" s="4">
        <v>259200</v>
      </c>
      <c r="AC146" s="4">
        <v>212116.81925437436</v>
      </c>
      <c r="AD146" s="4">
        <v>264800</v>
      </c>
      <c r="AE146" s="219">
        <v>224800</v>
      </c>
      <c r="AF146" s="4"/>
      <c r="AG146" s="4"/>
      <c r="AH146" s="4"/>
      <c r="AI146" s="166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</row>
    <row r="147" spans="1:66" hidden="1" x14ac:dyDescent="0.25">
      <c r="A147" s="29" t="s">
        <v>8</v>
      </c>
      <c r="B147" s="29">
        <v>1</v>
      </c>
      <c r="C147" s="29">
        <v>137</v>
      </c>
      <c r="D147" s="4">
        <v>191275</v>
      </c>
      <c r="E147" s="4">
        <v>174930</v>
      </c>
      <c r="F147" s="4">
        <v>235529.47189838404</v>
      </c>
      <c r="G147" s="4">
        <v>181257.8619077547</v>
      </c>
      <c r="H147" s="4">
        <v>231533</v>
      </c>
      <c r="I147" s="34">
        <v>221417</v>
      </c>
      <c r="J147" s="34">
        <v>201677</v>
      </c>
      <c r="K147" s="34">
        <v>112359</v>
      </c>
      <c r="L147" s="35">
        <v>118247</v>
      </c>
      <c r="M147" s="4">
        <v>205337</v>
      </c>
      <c r="N147" s="4">
        <v>200946</v>
      </c>
      <c r="O147" s="34">
        <v>235459</v>
      </c>
      <c r="P147" s="4">
        <v>214717</v>
      </c>
      <c r="Q147" s="4">
        <v>218862</v>
      </c>
      <c r="R147" s="4">
        <v>208823</v>
      </c>
      <c r="S147" s="30">
        <v>180000</v>
      </c>
      <c r="T147">
        <v>214000</v>
      </c>
      <c r="U147" s="4">
        <v>23738.04863621826</v>
      </c>
      <c r="V147">
        <v>174000</v>
      </c>
      <c r="W147">
        <v>108600</v>
      </c>
      <c r="X147" s="4">
        <v>113000</v>
      </c>
      <c r="Y147" s="4">
        <v>115000</v>
      </c>
      <c r="Z147" s="4">
        <v>211400</v>
      </c>
      <c r="AA147" s="4">
        <v>237800</v>
      </c>
      <c r="AB147" s="4">
        <v>242248</v>
      </c>
      <c r="AC147" s="4">
        <v>218311.60051689192</v>
      </c>
      <c r="AD147" s="4">
        <v>232592</v>
      </c>
      <c r="AE147" s="219">
        <v>226600</v>
      </c>
      <c r="AF147" s="4"/>
      <c r="AG147" s="4"/>
      <c r="AH147" s="4"/>
      <c r="AI147" s="166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</row>
    <row r="148" spans="1:66" hidden="1" x14ac:dyDescent="0.25">
      <c r="A148" s="29" t="s">
        <v>8</v>
      </c>
      <c r="B148" s="29">
        <v>1</v>
      </c>
      <c r="C148" s="29">
        <v>138</v>
      </c>
      <c r="D148" s="4">
        <v>234600</v>
      </c>
      <c r="E148" s="4">
        <v>215432</v>
      </c>
      <c r="F148" s="4">
        <v>222837.30673500538</v>
      </c>
      <c r="G148" s="4">
        <v>174382.12236339573</v>
      </c>
      <c r="H148" s="4">
        <v>224658</v>
      </c>
      <c r="I148" s="34">
        <v>205600</v>
      </c>
      <c r="J148" s="34">
        <v>188000</v>
      </c>
      <c r="K148" s="34">
        <v>94600</v>
      </c>
      <c r="L148" s="35">
        <v>108400</v>
      </c>
      <c r="M148" s="4">
        <v>196046</v>
      </c>
      <c r="N148" s="4">
        <v>193714</v>
      </c>
      <c r="O148" s="34">
        <v>211400</v>
      </c>
      <c r="P148" s="4">
        <v>203200</v>
      </c>
      <c r="Q148" s="4">
        <v>211800</v>
      </c>
      <c r="R148" s="4">
        <v>145800</v>
      </c>
      <c r="S148">
        <v>162600</v>
      </c>
      <c r="T148">
        <v>183000</v>
      </c>
      <c r="U148" s="4">
        <v>204346.95589754233</v>
      </c>
      <c r="V148">
        <v>158200</v>
      </c>
      <c r="W148">
        <v>101600</v>
      </c>
      <c r="X148" s="4">
        <v>107200</v>
      </c>
      <c r="Y148" s="4">
        <v>117400</v>
      </c>
      <c r="Z148" s="4">
        <v>227600</v>
      </c>
      <c r="AA148" s="4">
        <v>223000</v>
      </c>
      <c r="AB148" s="4">
        <v>250200</v>
      </c>
      <c r="AC148" s="4">
        <v>225632.70564532178</v>
      </c>
      <c r="AD148" s="4">
        <v>269200</v>
      </c>
      <c r="AE148" s="219">
        <v>222800</v>
      </c>
      <c r="AF148" s="4"/>
      <c r="AG148" s="4"/>
      <c r="AH148" s="4"/>
      <c r="AI148" s="166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</row>
    <row r="149" spans="1:66" hidden="1" x14ac:dyDescent="0.25">
      <c r="A149" s="29" t="s">
        <v>8</v>
      </c>
      <c r="B149" s="29">
        <v>1</v>
      </c>
      <c r="C149" s="29">
        <v>139</v>
      </c>
      <c r="D149" s="4">
        <v>213600</v>
      </c>
      <c r="E149" s="4">
        <v>169735</v>
      </c>
      <c r="F149" s="4">
        <v>140883.13087799813</v>
      </c>
      <c r="G149" s="4">
        <v>163005.51091461151</v>
      </c>
      <c r="H149" s="4">
        <v>216941</v>
      </c>
      <c r="I149" s="34">
        <v>202000</v>
      </c>
      <c r="J149" s="34">
        <v>174600</v>
      </c>
      <c r="K149" s="34">
        <v>89800</v>
      </c>
      <c r="L149" s="35">
        <v>82600</v>
      </c>
      <c r="M149" s="4">
        <v>149124</v>
      </c>
      <c r="N149" s="4">
        <v>176495</v>
      </c>
      <c r="O149" s="34">
        <v>185000</v>
      </c>
      <c r="P149" s="4">
        <v>125400</v>
      </c>
      <c r="Q149" s="4">
        <v>185600</v>
      </c>
      <c r="R149" s="4">
        <v>67000</v>
      </c>
      <c r="S149">
        <v>163000</v>
      </c>
      <c r="T149">
        <v>217000</v>
      </c>
      <c r="U149" s="4">
        <v>202042.29098140463</v>
      </c>
      <c r="V149">
        <v>144600</v>
      </c>
      <c r="W149">
        <v>92400</v>
      </c>
      <c r="X149" s="4">
        <v>91200</v>
      </c>
      <c r="Y149" s="4">
        <v>110400</v>
      </c>
      <c r="Z149" s="4">
        <v>215800</v>
      </c>
      <c r="AA149" s="4">
        <v>212800</v>
      </c>
      <c r="AB149" s="4">
        <v>240400</v>
      </c>
      <c r="AC149" s="4">
        <v>212195.66192498821</v>
      </c>
      <c r="AD149" s="4">
        <v>260800</v>
      </c>
      <c r="AE149" s="219">
        <v>204600</v>
      </c>
      <c r="AF149" s="4"/>
      <c r="AG149" s="4"/>
      <c r="AH149" s="4"/>
      <c r="AI149" s="166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</row>
    <row r="150" spans="1:66" hidden="1" x14ac:dyDescent="0.25">
      <c r="A150" s="29" t="s">
        <v>8</v>
      </c>
      <c r="B150" s="29">
        <v>1</v>
      </c>
      <c r="C150" s="29">
        <v>140</v>
      </c>
      <c r="D150" s="4">
        <v>130000</v>
      </c>
      <c r="E150" s="4">
        <v>190220</v>
      </c>
      <c r="F150" s="4">
        <v>228886.30542921307</v>
      </c>
      <c r="G150" s="4">
        <v>174915.40102505751</v>
      </c>
      <c r="H150" s="4">
        <v>167200</v>
      </c>
      <c r="I150" s="34">
        <v>192800</v>
      </c>
      <c r="J150" s="34">
        <v>174600</v>
      </c>
      <c r="K150" s="34">
        <v>94200</v>
      </c>
      <c r="L150" s="35">
        <v>82600</v>
      </c>
      <c r="M150" s="4">
        <v>167821</v>
      </c>
      <c r="N150" s="4">
        <v>83899</v>
      </c>
      <c r="O150" s="34">
        <v>201876</v>
      </c>
      <c r="P150" s="4">
        <v>204800</v>
      </c>
      <c r="Q150" s="4">
        <v>210600</v>
      </c>
      <c r="R150" s="4">
        <v>141800</v>
      </c>
      <c r="S150">
        <v>157400</v>
      </c>
      <c r="T150">
        <v>242200</v>
      </c>
      <c r="U150" s="4">
        <v>209532.45195885212</v>
      </c>
      <c r="V150">
        <v>157400</v>
      </c>
      <c r="W150">
        <v>95200</v>
      </c>
      <c r="X150" s="4">
        <v>102400</v>
      </c>
      <c r="Y150" s="4">
        <v>114000</v>
      </c>
      <c r="Z150" s="4">
        <v>228400</v>
      </c>
      <c r="AA150" s="4">
        <v>220800</v>
      </c>
      <c r="AB150" s="4">
        <v>244000</v>
      </c>
      <c r="AC150" s="4">
        <v>205567.2459740944</v>
      </c>
      <c r="AD150" s="4">
        <v>268200</v>
      </c>
      <c r="AE150" s="219">
        <v>208200</v>
      </c>
      <c r="AF150" s="4"/>
      <c r="AG150" s="4"/>
      <c r="AH150" s="4"/>
      <c r="AI150" s="166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</row>
    <row r="151" spans="1:66" hidden="1" x14ac:dyDescent="0.25">
      <c r="A151" s="29" t="s">
        <v>8</v>
      </c>
      <c r="B151" s="29">
        <v>1</v>
      </c>
      <c r="C151" s="29">
        <v>141</v>
      </c>
      <c r="D151" s="4">
        <v>237200</v>
      </c>
      <c r="E151" s="4">
        <v>210705</v>
      </c>
      <c r="F151" s="4">
        <v>226935.01552785575</v>
      </c>
      <c r="G151" s="4">
        <v>183447.85961164566</v>
      </c>
      <c r="H151" s="4">
        <v>52610</v>
      </c>
      <c r="I151" s="34">
        <v>204600</v>
      </c>
      <c r="J151" s="34">
        <v>185000</v>
      </c>
      <c r="K151" s="34">
        <v>100600</v>
      </c>
      <c r="L151" s="35">
        <v>106800</v>
      </c>
      <c r="M151" s="4">
        <v>194797</v>
      </c>
      <c r="N151" s="4">
        <v>201944</v>
      </c>
      <c r="O151" s="34">
        <v>209400</v>
      </c>
      <c r="P151" s="4">
        <v>215800</v>
      </c>
      <c r="Q151" s="4">
        <v>226200</v>
      </c>
      <c r="R151" s="4">
        <v>177200</v>
      </c>
      <c r="S151">
        <v>170600</v>
      </c>
      <c r="T151">
        <v>186600</v>
      </c>
      <c r="U151" s="4">
        <v>211837.11687498982</v>
      </c>
      <c r="V151">
        <v>168800</v>
      </c>
      <c r="W151">
        <v>90600</v>
      </c>
      <c r="X151" s="4">
        <v>111600</v>
      </c>
      <c r="Y151" s="4">
        <v>121200</v>
      </c>
      <c r="Z151" s="4">
        <v>236400</v>
      </c>
      <c r="AA151" s="4">
        <v>233400</v>
      </c>
      <c r="AB151" s="4">
        <v>262200</v>
      </c>
      <c r="AC151" s="4">
        <v>172534.98279655186</v>
      </c>
      <c r="AD151" s="4">
        <v>266000</v>
      </c>
      <c r="AE151" s="219">
        <v>221800</v>
      </c>
      <c r="AF151" s="4"/>
      <c r="AG151" s="4"/>
      <c r="AH151" s="4"/>
      <c r="AI151" s="166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</row>
    <row r="152" spans="1:66" hidden="1" x14ac:dyDescent="0.25">
      <c r="A152" s="29" t="s">
        <v>8</v>
      </c>
      <c r="B152" s="29">
        <v>1</v>
      </c>
      <c r="C152" s="29">
        <v>142</v>
      </c>
      <c r="D152" s="4">
        <v>175400</v>
      </c>
      <c r="E152" s="4">
        <v>102049</v>
      </c>
      <c r="F152" s="4">
        <v>179128.41294460153</v>
      </c>
      <c r="G152" s="4">
        <v>175626.4392406065</v>
      </c>
      <c r="H152" s="4">
        <v>216243</v>
      </c>
      <c r="I152" s="34">
        <v>197800</v>
      </c>
      <c r="J152" s="34">
        <v>187200</v>
      </c>
      <c r="K152" s="34">
        <v>95000</v>
      </c>
      <c r="L152" s="35">
        <v>87000</v>
      </c>
      <c r="M152" s="4">
        <v>183000</v>
      </c>
      <c r="N152" s="4">
        <v>186000</v>
      </c>
      <c r="O152" s="34">
        <v>164800</v>
      </c>
      <c r="P152" s="4">
        <v>200000</v>
      </c>
      <c r="Q152" s="4">
        <v>2959</v>
      </c>
      <c r="R152" s="4">
        <v>18200</v>
      </c>
      <c r="S152">
        <v>166000</v>
      </c>
      <c r="T152">
        <v>246800</v>
      </c>
      <c r="U152" s="4">
        <v>209532.45195885212</v>
      </c>
      <c r="V152">
        <v>161600</v>
      </c>
      <c r="W152">
        <v>78200</v>
      </c>
      <c r="X152" s="4">
        <v>104000</v>
      </c>
      <c r="Y152" s="4">
        <v>111600</v>
      </c>
      <c r="Z152" s="4">
        <v>212200</v>
      </c>
      <c r="AA152" s="4">
        <v>222400</v>
      </c>
      <c r="AB152" s="4">
        <v>226200</v>
      </c>
      <c r="AC152" s="4">
        <v>204973.11013482569</v>
      </c>
      <c r="AD152" s="4">
        <v>271200</v>
      </c>
      <c r="AE152" s="219">
        <v>215600</v>
      </c>
      <c r="AF152" s="4"/>
      <c r="AG152" s="4"/>
      <c r="AH152" s="4"/>
      <c r="AI152" s="166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</row>
    <row r="153" spans="1:66" hidden="1" x14ac:dyDescent="0.25">
      <c r="A153" s="29" t="s">
        <v>8</v>
      </c>
      <c r="B153" s="29">
        <v>1</v>
      </c>
      <c r="C153" s="29">
        <v>143</v>
      </c>
      <c r="D153" s="4">
        <v>219735</v>
      </c>
      <c r="E153" s="4">
        <v>167361</v>
      </c>
      <c r="F153" s="4">
        <v>109857.62144641684</v>
      </c>
      <c r="G153" s="4">
        <v>153406.49500469983</v>
      </c>
      <c r="H153" s="4">
        <v>219602</v>
      </c>
      <c r="I153" s="34">
        <v>195400</v>
      </c>
      <c r="J153" s="34">
        <v>179000</v>
      </c>
      <c r="K153" s="34">
        <v>91000</v>
      </c>
      <c r="L153" s="35">
        <v>102000</v>
      </c>
      <c r="M153" s="4">
        <v>175720</v>
      </c>
      <c r="N153" s="4">
        <v>191575</v>
      </c>
      <c r="O153" s="34">
        <v>230999</v>
      </c>
      <c r="P153" s="4">
        <v>79200</v>
      </c>
      <c r="Q153" s="4">
        <v>119800</v>
      </c>
      <c r="R153" s="4">
        <v>66400</v>
      </c>
      <c r="S153">
        <v>100400</v>
      </c>
      <c r="T153">
        <v>219600</v>
      </c>
      <c r="U153" s="4">
        <v>216446.44670726522</v>
      </c>
      <c r="V153">
        <v>159400</v>
      </c>
      <c r="W153">
        <v>96600</v>
      </c>
      <c r="X153" s="4">
        <v>108000</v>
      </c>
      <c r="Y153" s="4">
        <v>11400</v>
      </c>
      <c r="Z153" s="4">
        <v>0</v>
      </c>
      <c r="AA153" s="4">
        <v>0</v>
      </c>
      <c r="AB153" s="4">
        <v>0</v>
      </c>
      <c r="AC153" s="4">
        <v>36711.587806189353</v>
      </c>
      <c r="AD153" s="4">
        <v>154800</v>
      </c>
      <c r="AE153" s="219">
        <v>235813.5</v>
      </c>
      <c r="AF153" s="4"/>
      <c r="AG153" s="4"/>
      <c r="AH153" s="4"/>
      <c r="AI153" s="166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</row>
    <row r="154" spans="1:66" hidden="1" x14ac:dyDescent="0.25">
      <c r="A154" s="29" t="s">
        <v>8</v>
      </c>
      <c r="B154" s="29">
        <v>1</v>
      </c>
      <c r="C154" s="29">
        <v>144</v>
      </c>
      <c r="D154" s="4">
        <v>211800</v>
      </c>
      <c r="E154" s="4">
        <v>194722</v>
      </c>
      <c r="F154" s="4">
        <v>221276.27481391953</v>
      </c>
      <c r="G154" s="4">
        <v>168871.57619289088</v>
      </c>
      <c r="H154" s="4">
        <v>198496</v>
      </c>
      <c r="I154" s="34">
        <v>185400</v>
      </c>
      <c r="J154" s="34">
        <v>142600</v>
      </c>
      <c r="K154" s="34">
        <v>78000</v>
      </c>
      <c r="L154" s="35">
        <v>94400</v>
      </c>
      <c r="M154" s="4">
        <v>175379</v>
      </c>
      <c r="N154" s="4">
        <v>182272</v>
      </c>
      <c r="O154" s="34">
        <v>204600</v>
      </c>
      <c r="P154" s="4">
        <v>132000</v>
      </c>
      <c r="Q154" s="4">
        <v>214692</v>
      </c>
      <c r="R154" s="4">
        <v>138230</v>
      </c>
      <c r="S154">
        <v>154000</v>
      </c>
      <c r="T154">
        <v>230000</v>
      </c>
      <c r="U154" s="4">
        <v>204539.01130722047</v>
      </c>
      <c r="V154">
        <v>152400</v>
      </c>
      <c r="W154">
        <v>87600</v>
      </c>
      <c r="X154" s="4">
        <v>98800</v>
      </c>
      <c r="Y154" s="4">
        <v>104800</v>
      </c>
      <c r="Z154" s="4">
        <v>203600</v>
      </c>
      <c r="AA154" s="4">
        <v>210400</v>
      </c>
      <c r="AB154" s="4">
        <v>259377</v>
      </c>
      <c r="AC154" s="4">
        <v>226780.61738533073</v>
      </c>
      <c r="AD154" s="4">
        <v>288400</v>
      </c>
      <c r="AE154" s="219">
        <v>198400</v>
      </c>
      <c r="AF154" s="4"/>
      <c r="AG154" s="4"/>
      <c r="AH154" s="4"/>
      <c r="AI154" s="166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</row>
    <row r="155" spans="1:66" hidden="1" x14ac:dyDescent="0.25">
      <c r="A155" s="29" t="s">
        <v>8</v>
      </c>
      <c r="B155" s="29">
        <v>1</v>
      </c>
      <c r="C155" s="29">
        <v>145</v>
      </c>
      <c r="D155" s="4">
        <v>161000</v>
      </c>
      <c r="E155" s="4">
        <v>153526</v>
      </c>
      <c r="F155" s="4">
        <v>193372.82922450991</v>
      </c>
      <c r="G155" s="4">
        <v>156961.68608244488</v>
      </c>
      <c r="H155" s="4">
        <v>189761</v>
      </c>
      <c r="I155" s="34">
        <v>160200</v>
      </c>
      <c r="J155" s="34">
        <v>160800</v>
      </c>
      <c r="K155" s="34">
        <v>78600</v>
      </c>
      <c r="L155" s="35">
        <v>90200</v>
      </c>
      <c r="M155" s="4">
        <v>166836</v>
      </c>
      <c r="N155" s="4">
        <v>173109</v>
      </c>
      <c r="O155" s="34">
        <v>149000</v>
      </c>
      <c r="P155" s="4">
        <v>99800</v>
      </c>
      <c r="Q155" s="4">
        <v>208800</v>
      </c>
      <c r="R155" s="4">
        <v>56600</v>
      </c>
      <c r="S155">
        <v>141400</v>
      </c>
      <c r="T155">
        <v>179800</v>
      </c>
      <c r="U155" s="4">
        <v>168240.53887805177</v>
      </c>
      <c r="V155">
        <v>125000</v>
      </c>
      <c r="W155">
        <v>76000</v>
      </c>
      <c r="X155" s="4">
        <v>90800</v>
      </c>
      <c r="Y155" s="4">
        <v>92400</v>
      </c>
      <c r="Z155" s="4">
        <v>205200</v>
      </c>
      <c r="AA155" s="4">
        <v>214400</v>
      </c>
      <c r="AB155" s="4">
        <v>233600</v>
      </c>
      <c r="AC155" s="4">
        <v>210393.54373952854</v>
      </c>
      <c r="AD155" s="4">
        <v>263400</v>
      </c>
      <c r="AE155" s="219">
        <v>196000</v>
      </c>
      <c r="AF155" s="4"/>
      <c r="AG155" s="4"/>
      <c r="AH155" s="4"/>
      <c r="AI155" s="166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</row>
    <row r="156" spans="1:66" hidden="1" x14ac:dyDescent="0.25">
      <c r="A156" s="29" t="s">
        <v>8</v>
      </c>
      <c r="B156" s="29">
        <v>1</v>
      </c>
      <c r="C156" s="29">
        <v>146</v>
      </c>
      <c r="D156" s="4">
        <v>183800</v>
      </c>
      <c r="E156" s="4">
        <v>190670</v>
      </c>
      <c r="F156" s="4">
        <v>213861.37318876173</v>
      </c>
      <c r="G156" s="4">
        <v>167271.74020790559</v>
      </c>
      <c r="H156" s="4">
        <v>210034</v>
      </c>
      <c r="I156" s="34">
        <v>195600</v>
      </c>
      <c r="J156" s="34">
        <v>170000</v>
      </c>
      <c r="K156" s="34">
        <v>82000</v>
      </c>
      <c r="L156" s="35">
        <v>92200</v>
      </c>
      <c r="M156" s="4">
        <v>165200</v>
      </c>
      <c r="N156" s="4">
        <v>169400</v>
      </c>
      <c r="O156" s="34">
        <v>202200</v>
      </c>
      <c r="P156" s="4">
        <v>126600</v>
      </c>
      <c r="Q156" s="4">
        <v>181000</v>
      </c>
      <c r="R156" s="4">
        <v>170600</v>
      </c>
      <c r="S156">
        <v>156000</v>
      </c>
      <c r="T156">
        <v>217800</v>
      </c>
      <c r="U156" s="4">
        <v>196088.57328138224</v>
      </c>
      <c r="V156">
        <v>132000</v>
      </c>
      <c r="W156">
        <v>84400</v>
      </c>
      <c r="X156" s="4">
        <v>92400</v>
      </c>
      <c r="Y156" s="4">
        <v>102200</v>
      </c>
      <c r="Z156" s="4">
        <v>206400</v>
      </c>
      <c r="AA156" s="4">
        <v>206000</v>
      </c>
      <c r="AB156" s="4">
        <v>232200</v>
      </c>
      <c r="AC156" s="4">
        <v>212786.04335137058</v>
      </c>
      <c r="AD156" s="4">
        <v>256600</v>
      </c>
      <c r="AE156" s="219">
        <v>206200</v>
      </c>
      <c r="AF156" s="4"/>
      <c r="AG156" s="4"/>
      <c r="AH156" s="4"/>
      <c r="AI156" s="166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</row>
    <row r="157" spans="1:66" hidden="1" x14ac:dyDescent="0.25">
      <c r="A157" s="29" t="s">
        <v>8</v>
      </c>
      <c r="B157" s="29">
        <v>1</v>
      </c>
      <c r="C157" s="29">
        <v>147</v>
      </c>
      <c r="D157" s="4">
        <v>135800</v>
      </c>
      <c r="E157" s="4">
        <v>202601</v>
      </c>
      <c r="F157" s="4">
        <v>222056.79077446245</v>
      </c>
      <c r="G157" s="4">
        <v>163894.30868404778</v>
      </c>
      <c r="H157" s="4">
        <v>199348</v>
      </c>
      <c r="I157" s="34">
        <v>138400</v>
      </c>
      <c r="J157" s="34">
        <v>172200</v>
      </c>
      <c r="K157" s="34">
        <v>83600</v>
      </c>
      <c r="L157" s="35">
        <v>95600</v>
      </c>
      <c r="M157" s="4">
        <v>175800</v>
      </c>
      <c r="N157" s="4">
        <v>174400</v>
      </c>
      <c r="O157" s="34">
        <v>220000</v>
      </c>
      <c r="P157" s="4">
        <v>98600</v>
      </c>
      <c r="Q157" s="4">
        <v>51200</v>
      </c>
      <c r="R157" s="4">
        <v>145000</v>
      </c>
      <c r="S157">
        <v>158200</v>
      </c>
      <c r="T157">
        <v>236600</v>
      </c>
      <c r="U157" s="4">
        <v>165167.6523232015</v>
      </c>
      <c r="V157">
        <v>158200</v>
      </c>
      <c r="W157">
        <v>90200</v>
      </c>
      <c r="X157" s="4">
        <v>102800</v>
      </c>
      <c r="Y157" s="4">
        <v>116163</v>
      </c>
      <c r="Z157" s="4">
        <v>234012</v>
      </c>
      <c r="AA157" s="4">
        <v>225567</v>
      </c>
      <c r="AB157" s="4">
        <v>250800</v>
      </c>
      <c r="AC157" s="4">
        <v>237353.98267658229</v>
      </c>
      <c r="AD157" s="4">
        <v>262400</v>
      </c>
      <c r="AE157" s="219">
        <v>207600</v>
      </c>
      <c r="AF157" s="4"/>
      <c r="AG157" s="4"/>
      <c r="AH157" s="4"/>
      <c r="AI157" s="166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</row>
    <row r="158" spans="1:66" hidden="1" x14ac:dyDescent="0.25">
      <c r="A158" s="29" t="s">
        <v>8</v>
      </c>
      <c r="B158" s="29">
        <v>1</v>
      </c>
      <c r="C158" s="29">
        <v>148</v>
      </c>
      <c r="D158" s="4">
        <v>37800</v>
      </c>
      <c r="E158" s="4">
        <v>125838</v>
      </c>
      <c r="F158" s="4">
        <v>134443.87420351899</v>
      </c>
      <c r="G158" s="4">
        <v>127275.84058327354</v>
      </c>
      <c r="H158" s="4">
        <v>152600</v>
      </c>
      <c r="I158" s="34">
        <v>195400</v>
      </c>
      <c r="J158" s="34">
        <v>160200</v>
      </c>
      <c r="K158" s="34">
        <v>84200</v>
      </c>
      <c r="L158" s="35">
        <v>96400</v>
      </c>
      <c r="M158" s="4">
        <v>176400</v>
      </c>
      <c r="N158" s="4">
        <v>173800</v>
      </c>
      <c r="O158" s="34">
        <v>203200</v>
      </c>
      <c r="P158" s="4">
        <v>104000</v>
      </c>
      <c r="Q158" s="4">
        <v>201200</v>
      </c>
      <c r="R158" s="4">
        <v>131200</v>
      </c>
      <c r="S158">
        <v>161400</v>
      </c>
      <c r="T158">
        <v>231000</v>
      </c>
      <c r="U158" s="4">
        <v>208764.23032013956</v>
      </c>
      <c r="V158">
        <v>64400</v>
      </c>
      <c r="W158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130200</v>
      </c>
      <c r="AC158" s="4">
        <v>229818.87601362911</v>
      </c>
      <c r="AD158" s="4">
        <v>276000</v>
      </c>
      <c r="AE158" s="219">
        <v>160800</v>
      </c>
      <c r="AF158" s="4"/>
      <c r="AG158" s="4"/>
      <c r="AH158" s="4"/>
      <c r="AI158" s="166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</row>
    <row r="159" spans="1:66" hidden="1" x14ac:dyDescent="0.25">
      <c r="A159" s="29" t="s">
        <v>8</v>
      </c>
      <c r="B159" s="29">
        <v>1</v>
      </c>
      <c r="C159" s="29">
        <v>149</v>
      </c>
      <c r="D159" s="4">
        <v>224000</v>
      </c>
      <c r="E159" s="4">
        <v>193146</v>
      </c>
      <c r="F159" s="4">
        <v>208202.63247482551</v>
      </c>
      <c r="G159" s="4">
        <v>159805.83894464094</v>
      </c>
      <c r="H159" s="4">
        <v>196237</v>
      </c>
      <c r="I159" s="34">
        <v>187200</v>
      </c>
      <c r="J159" s="34">
        <v>168600</v>
      </c>
      <c r="K159" s="34">
        <v>81200</v>
      </c>
      <c r="L159" s="35">
        <v>92000</v>
      </c>
      <c r="M159" s="4">
        <v>167373</v>
      </c>
      <c r="N159" s="4">
        <v>174438</v>
      </c>
      <c r="O159" s="34">
        <v>38400</v>
      </c>
      <c r="P159" s="4">
        <v>136000</v>
      </c>
      <c r="Q159" s="4">
        <v>196800</v>
      </c>
      <c r="R159" s="4">
        <v>151800</v>
      </c>
      <c r="S159">
        <v>165400</v>
      </c>
      <c r="T159">
        <v>217200</v>
      </c>
      <c r="U159" s="4">
        <v>195704.46246202596</v>
      </c>
      <c r="V159">
        <v>137000</v>
      </c>
      <c r="W159">
        <v>74800</v>
      </c>
      <c r="X159" s="4">
        <v>4000</v>
      </c>
      <c r="Y159" s="4">
        <v>43800</v>
      </c>
      <c r="Z159" s="4">
        <v>187600</v>
      </c>
      <c r="AA159" s="4">
        <v>212600</v>
      </c>
      <c r="AB159" s="4">
        <v>245000</v>
      </c>
      <c r="AC159" s="4">
        <v>225412.13388824728</v>
      </c>
      <c r="AD159" s="4">
        <v>266200</v>
      </c>
      <c r="AE159" s="219">
        <v>217200</v>
      </c>
      <c r="AF159" s="4"/>
      <c r="AG159" s="4"/>
      <c r="AH159" s="4"/>
      <c r="AI159" s="166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</row>
    <row r="160" spans="1:66" hidden="1" x14ac:dyDescent="0.25">
      <c r="A160" s="29" t="s">
        <v>8</v>
      </c>
      <c r="B160" s="29">
        <v>1</v>
      </c>
      <c r="C160" s="29">
        <v>150</v>
      </c>
      <c r="D160" s="4">
        <v>137400</v>
      </c>
      <c r="E160" s="4">
        <v>190895</v>
      </c>
      <c r="F160" s="4">
        <v>209958.79338604709</v>
      </c>
      <c r="G160" s="4">
        <v>155361.8500974596</v>
      </c>
      <c r="H160" s="4">
        <v>134716</v>
      </c>
      <c r="I160" s="34">
        <v>179200</v>
      </c>
      <c r="J160" s="34">
        <v>159000</v>
      </c>
      <c r="K160" s="34">
        <v>81600</v>
      </c>
      <c r="L160" s="35">
        <v>81200</v>
      </c>
      <c r="M160" s="4">
        <v>175800</v>
      </c>
      <c r="N160" s="4">
        <v>169600</v>
      </c>
      <c r="O160" s="34">
        <v>197800</v>
      </c>
      <c r="P160" s="4">
        <v>86600</v>
      </c>
      <c r="Q160" s="4">
        <v>137600</v>
      </c>
      <c r="R160" s="4">
        <v>96400</v>
      </c>
      <c r="S160">
        <v>128600</v>
      </c>
      <c r="T160">
        <v>224200</v>
      </c>
      <c r="U160" s="4">
        <v>194744.18541363525</v>
      </c>
      <c r="V160">
        <v>114600</v>
      </c>
      <c r="W160">
        <v>83200</v>
      </c>
      <c r="X160" s="4">
        <v>94600</v>
      </c>
      <c r="Y160" s="4">
        <v>98000</v>
      </c>
      <c r="Z160" s="4">
        <v>216000</v>
      </c>
      <c r="AA160" s="4">
        <v>215400</v>
      </c>
      <c r="AB160" s="4">
        <v>200600</v>
      </c>
      <c r="AC160" s="4">
        <v>225369.89674327557</v>
      </c>
      <c r="AD160" s="4">
        <v>273000</v>
      </c>
      <c r="AE160" s="219">
        <v>209800</v>
      </c>
      <c r="AF160" s="4"/>
      <c r="AG160" s="4"/>
      <c r="AH160" s="4"/>
      <c r="AI160" s="166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</row>
    <row r="161" spans="1:66" hidden="1" x14ac:dyDescent="0.25">
      <c r="A161" s="29" t="s">
        <v>8</v>
      </c>
      <c r="B161" s="29">
        <v>1</v>
      </c>
      <c r="C161" s="29">
        <v>151</v>
      </c>
      <c r="D161" s="4">
        <v>222000</v>
      </c>
      <c r="E161" s="4">
        <v>182116</v>
      </c>
      <c r="F161" s="4">
        <v>208202.63247482551</v>
      </c>
      <c r="G161" s="4">
        <v>173315.56504007222</v>
      </c>
      <c r="H161" s="4">
        <v>178600</v>
      </c>
      <c r="I161" s="34">
        <v>202000</v>
      </c>
      <c r="J161" s="34">
        <v>178000</v>
      </c>
      <c r="K161" s="34">
        <v>87600</v>
      </c>
      <c r="L161" s="35">
        <v>98000</v>
      </c>
      <c r="M161" s="4">
        <v>181500</v>
      </c>
      <c r="N161" s="4">
        <v>190483</v>
      </c>
      <c r="O161" s="34">
        <v>206200</v>
      </c>
      <c r="P161" s="4">
        <v>145000</v>
      </c>
      <c r="Q161" s="4">
        <v>142200</v>
      </c>
      <c r="R161" s="4">
        <v>101600</v>
      </c>
      <c r="S161">
        <v>148800</v>
      </c>
      <c r="T161">
        <v>227200</v>
      </c>
      <c r="U161" s="4">
        <v>201466.1247523702</v>
      </c>
      <c r="V161">
        <v>142200</v>
      </c>
      <c r="W161">
        <v>86600</v>
      </c>
      <c r="X161" s="4">
        <v>82800</v>
      </c>
      <c r="Y161" s="4">
        <v>78800</v>
      </c>
      <c r="Z161" s="4">
        <v>213200</v>
      </c>
      <c r="AA161" s="4">
        <v>214400</v>
      </c>
      <c r="AB161" s="4">
        <v>247200</v>
      </c>
      <c r="AC161" s="4">
        <v>224473.53066665371</v>
      </c>
      <c r="AD161" s="4">
        <v>273000</v>
      </c>
      <c r="AE161" s="219">
        <v>208600</v>
      </c>
      <c r="AF161" s="4"/>
      <c r="AG161" s="4"/>
      <c r="AH161" s="4"/>
      <c r="AI161" s="166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</row>
    <row r="162" spans="1:66" hidden="1" x14ac:dyDescent="0.25">
      <c r="A162" s="29" t="s">
        <v>8</v>
      </c>
      <c r="B162" s="29">
        <v>1</v>
      </c>
      <c r="C162" s="29">
        <v>152</v>
      </c>
      <c r="D162" s="4">
        <v>227800</v>
      </c>
      <c r="E162" s="4">
        <v>175137</v>
      </c>
      <c r="F162" s="4">
        <v>221081.14582378379</v>
      </c>
      <c r="G162" s="4">
        <v>172782.28637841044</v>
      </c>
      <c r="H162" s="4">
        <v>178800</v>
      </c>
      <c r="I162" s="34">
        <v>180400</v>
      </c>
      <c r="J162" s="34">
        <v>182200</v>
      </c>
      <c r="K162" s="34">
        <v>91200</v>
      </c>
      <c r="L162" s="35">
        <v>97000</v>
      </c>
      <c r="M162" s="4">
        <v>184815</v>
      </c>
      <c r="N162" s="4">
        <v>191032</v>
      </c>
      <c r="O162" s="34">
        <v>199800</v>
      </c>
      <c r="P162" s="4">
        <v>116400</v>
      </c>
      <c r="Q162" s="4">
        <v>126600</v>
      </c>
      <c r="R162" s="4">
        <v>8400</v>
      </c>
      <c r="S162">
        <v>172000</v>
      </c>
      <c r="T162">
        <v>239400</v>
      </c>
      <c r="U162" s="4">
        <v>211645.06146531168</v>
      </c>
      <c r="V162">
        <v>162400</v>
      </c>
      <c r="W162">
        <v>91400</v>
      </c>
      <c r="X162" s="4">
        <v>103600</v>
      </c>
      <c r="Y162" s="4">
        <v>101400</v>
      </c>
      <c r="Z162" s="4">
        <v>223000</v>
      </c>
      <c r="AA162" s="4">
        <v>221400</v>
      </c>
      <c r="AB162" s="4">
        <v>254600</v>
      </c>
      <c r="AC162" s="4">
        <v>224021.1239138456</v>
      </c>
      <c r="AD162" s="4">
        <v>267800</v>
      </c>
      <c r="AE162" s="219">
        <v>212800</v>
      </c>
      <c r="AF162" s="4"/>
      <c r="AG162" s="4"/>
      <c r="AH162" s="4"/>
      <c r="AI162" s="166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</row>
    <row r="163" spans="1:66" hidden="1" x14ac:dyDescent="0.25">
      <c r="A163" s="29" t="s">
        <v>8</v>
      </c>
      <c r="B163" s="29">
        <v>1</v>
      </c>
      <c r="C163" s="29">
        <v>153</v>
      </c>
      <c r="D163" s="4">
        <v>138600</v>
      </c>
      <c r="E163" s="4">
        <v>185553</v>
      </c>
      <c r="F163" s="4">
        <v>233838.67919885792</v>
      </c>
      <c r="G163" s="4">
        <v>187180.81024327799</v>
      </c>
      <c r="H163" s="4">
        <v>235901</v>
      </c>
      <c r="I163" s="34">
        <v>224800</v>
      </c>
      <c r="J163" s="34">
        <v>181000</v>
      </c>
      <c r="K163" s="34">
        <v>103200</v>
      </c>
      <c r="L163" s="35">
        <v>114600</v>
      </c>
      <c r="M163" s="4">
        <v>199405</v>
      </c>
      <c r="N163" s="4">
        <v>206834</v>
      </c>
      <c r="O163" s="34">
        <v>229400</v>
      </c>
      <c r="P163" s="4">
        <v>204200</v>
      </c>
      <c r="Q163" s="4">
        <v>218800</v>
      </c>
      <c r="R163" s="4">
        <v>193200</v>
      </c>
      <c r="S163">
        <v>172800</v>
      </c>
      <c r="T163">
        <v>236000</v>
      </c>
      <c r="U163" s="4">
        <v>220479.61031050619</v>
      </c>
      <c r="V163">
        <v>112400</v>
      </c>
      <c r="W163">
        <v>2400</v>
      </c>
      <c r="X163" s="4">
        <v>0</v>
      </c>
      <c r="Y163" s="4">
        <v>108600</v>
      </c>
      <c r="Z163" s="4">
        <v>235800</v>
      </c>
      <c r="AA163" s="4">
        <v>239000</v>
      </c>
      <c r="AB163" s="4">
        <v>268000</v>
      </c>
      <c r="AC163" s="4">
        <v>227122.26895799077</v>
      </c>
      <c r="AD163" s="4">
        <v>293600</v>
      </c>
      <c r="AE163" s="219">
        <v>212800</v>
      </c>
      <c r="AF163" s="4"/>
      <c r="AG163" s="4"/>
      <c r="AH163" s="4"/>
      <c r="AI163" s="166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</row>
    <row r="164" spans="1:66" hidden="1" x14ac:dyDescent="0.25">
      <c r="A164" s="29" t="s">
        <v>8</v>
      </c>
      <c r="B164" s="29">
        <v>1</v>
      </c>
      <c r="C164" s="29">
        <v>154</v>
      </c>
      <c r="D164" s="4">
        <v>124400</v>
      </c>
      <c r="E164" s="4">
        <v>195848</v>
      </c>
      <c r="F164" s="4">
        <v>191031.28134288115</v>
      </c>
      <c r="G164" s="4">
        <v>161583.43448351347</v>
      </c>
      <c r="H164" s="4">
        <v>184506</v>
      </c>
      <c r="I164" s="34">
        <v>182600</v>
      </c>
      <c r="J164" s="34">
        <v>164000</v>
      </c>
      <c r="K164" s="34">
        <v>74800</v>
      </c>
      <c r="L164" s="35">
        <v>89200</v>
      </c>
      <c r="M164" s="4">
        <v>161397</v>
      </c>
      <c r="N164" s="4">
        <v>166094</v>
      </c>
      <c r="O164" s="34">
        <v>221534</v>
      </c>
      <c r="P164" s="4">
        <v>192000</v>
      </c>
      <c r="Q164" s="4">
        <v>210400</v>
      </c>
      <c r="R164" s="4">
        <v>124200</v>
      </c>
      <c r="S164">
        <v>152600</v>
      </c>
      <c r="T164">
        <v>221800</v>
      </c>
      <c r="U164" s="4">
        <v>184949.35952005006</v>
      </c>
      <c r="V164">
        <v>137000</v>
      </c>
      <c r="W164">
        <v>75800</v>
      </c>
      <c r="X164" s="4">
        <v>90200</v>
      </c>
      <c r="Y164" s="4">
        <v>95000</v>
      </c>
      <c r="Z164" s="4">
        <v>214200</v>
      </c>
      <c r="AA164" s="4">
        <v>208600</v>
      </c>
      <c r="AB164" s="4">
        <v>236600</v>
      </c>
      <c r="AC164" s="4">
        <v>208032.01803399913</v>
      </c>
      <c r="AD164" s="4">
        <v>260000</v>
      </c>
      <c r="AE164" s="219">
        <v>213400</v>
      </c>
      <c r="AF164" s="4"/>
      <c r="AG164" s="4"/>
      <c r="AH164" s="4"/>
      <c r="AI164" s="166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</row>
    <row r="165" spans="1:66" hidden="1" x14ac:dyDescent="0.25">
      <c r="A165" s="29" t="s">
        <v>8</v>
      </c>
      <c r="B165" s="29">
        <v>1</v>
      </c>
      <c r="C165" s="29">
        <v>155</v>
      </c>
      <c r="D165" s="4">
        <v>194400</v>
      </c>
      <c r="E165" s="4">
        <v>175137</v>
      </c>
      <c r="F165" s="4">
        <v>209373.40641563991</v>
      </c>
      <c r="G165" s="4">
        <v>151628.89946582727</v>
      </c>
      <c r="H165" s="4">
        <v>202643</v>
      </c>
      <c r="I165" s="34">
        <v>184800</v>
      </c>
      <c r="J165" s="34">
        <v>174800</v>
      </c>
      <c r="K165" s="34">
        <v>79600</v>
      </c>
      <c r="L165" s="35">
        <v>92200</v>
      </c>
      <c r="M165" s="4">
        <v>163997</v>
      </c>
      <c r="N165" s="4">
        <v>164965</v>
      </c>
      <c r="O165" s="34">
        <v>139400</v>
      </c>
      <c r="P165" s="4">
        <v>66400</v>
      </c>
      <c r="Q165" s="4">
        <v>7800</v>
      </c>
      <c r="R165" s="4">
        <v>64600</v>
      </c>
      <c r="S165">
        <v>129400</v>
      </c>
      <c r="T165">
        <v>214400</v>
      </c>
      <c r="U165" s="4">
        <v>176498.92149421183</v>
      </c>
      <c r="V165">
        <v>128600</v>
      </c>
      <c r="W165">
        <v>42800</v>
      </c>
      <c r="X165" s="4">
        <v>0</v>
      </c>
      <c r="Y165" s="4">
        <v>0</v>
      </c>
      <c r="Z165" s="4">
        <v>148800</v>
      </c>
      <c r="AA165" s="4">
        <v>205200</v>
      </c>
      <c r="AB165" s="4">
        <v>240600</v>
      </c>
      <c r="AC165" s="4">
        <v>210193.62125332913</v>
      </c>
      <c r="AD165" s="4">
        <v>262000</v>
      </c>
      <c r="AE165" s="219">
        <v>214600</v>
      </c>
      <c r="AF165" s="4"/>
      <c r="AG165" s="4"/>
      <c r="AH165" s="4"/>
      <c r="AI165" s="166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</row>
    <row r="166" spans="1:66" hidden="1" x14ac:dyDescent="0.25">
      <c r="A166" s="29" t="s">
        <v>8</v>
      </c>
      <c r="B166" s="29">
        <v>1</v>
      </c>
      <c r="C166" s="29">
        <v>156</v>
      </c>
      <c r="D166" s="4">
        <v>232200</v>
      </c>
      <c r="E166" s="4">
        <v>208454</v>
      </c>
      <c r="F166" s="4">
        <v>223032.43572514111</v>
      </c>
      <c r="G166" s="4">
        <v>164072.06823793502</v>
      </c>
      <c r="H166" s="4">
        <v>211526</v>
      </c>
      <c r="I166" s="34">
        <v>175200</v>
      </c>
      <c r="J166" s="34">
        <v>30400</v>
      </c>
      <c r="K166" s="34">
        <v>90800</v>
      </c>
      <c r="L166" s="35">
        <v>107200</v>
      </c>
      <c r="M166" s="4">
        <v>180815</v>
      </c>
      <c r="N166" s="4">
        <v>184603</v>
      </c>
      <c r="O166" s="34">
        <v>220200</v>
      </c>
      <c r="P166" s="4">
        <v>213400</v>
      </c>
      <c r="Q166" s="4">
        <v>226000</v>
      </c>
      <c r="R166" s="4">
        <v>177600</v>
      </c>
      <c r="S166">
        <v>169200</v>
      </c>
      <c r="T166">
        <v>244800</v>
      </c>
      <c r="U166" s="4">
        <v>200505.8477039795</v>
      </c>
      <c r="V166">
        <v>156000</v>
      </c>
      <c r="W166">
        <v>92200</v>
      </c>
      <c r="X166" s="4">
        <v>103400</v>
      </c>
      <c r="Y166" s="4">
        <v>110200</v>
      </c>
      <c r="Z166" s="4">
        <v>215600</v>
      </c>
      <c r="AA166" s="4">
        <v>187200</v>
      </c>
      <c r="AB166" s="4">
        <v>246800</v>
      </c>
      <c r="AC166" s="4">
        <v>217948.3610701352</v>
      </c>
      <c r="AD166" s="4">
        <v>240600</v>
      </c>
      <c r="AE166" s="219">
        <v>222800</v>
      </c>
      <c r="AF166" s="4"/>
      <c r="AG166" s="4"/>
      <c r="AH166" s="4"/>
      <c r="AI166" s="166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</row>
    <row r="167" spans="1:66" hidden="1" x14ac:dyDescent="0.25">
      <c r="A167" s="29" t="s">
        <v>8</v>
      </c>
      <c r="B167" s="29">
        <v>1</v>
      </c>
      <c r="C167" s="29">
        <v>157</v>
      </c>
      <c r="D167" s="4">
        <v>218000</v>
      </c>
      <c r="E167" s="4">
        <v>193371</v>
      </c>
      <c r="F167" s="4">
        <v>206446.47156360393</v>
      </c>
      <c r="G167" s="4">
        <v>164072.06823793502</v>
      </c>
      <c r="H167" s="4">
        <v>206124</v>
      </c>
      <c r="I167" s="34">
        <v>76800</v>
      </c>
      <c r="J167" s="34">
        <v>0</v>
      </c>
      <c r="K167" s="34">
        <v>0</v>
      </c>
      <c r="L167" s="35">
        <v>0</v>
      </c>
      <c r="M167" s="4">
        <v>61430</v>
      </c>
      <c r="N167" s="4">
        <v>173425</v>
      </c>
      <c r="O167" s="34">
        <v>211800</v>
      </c>
      <c r="P167" s="4">
        <v>177800</v>
      </c>
      <c r="Q167" s="4">
        <v>216600</v>
      </c>
      <c r="R167" s="4">
        <v>65800</v>
      </c>
      <c r="S167">
        <v>122800</v>
      </c>
      <c r="T167">
        <v>234000</v>
      </c>
      <c r="U167" s="4">
        <v>194936.24082331339</v>
      </c>
      <c r="V167">
        <v>156800</v>
      </c>
      <c r="W167">
        <v>94415</v>
      </c>
      <c r="X167" s="4">
        <v>103626</v>
      </c>
      <c r="Y167" s="4">
        <v>105800</v>
      </c>
      <c r="Z167" s="4">
        <v>217400</v>
      </c>
      <c r="AA167" s="4">
        <v>154800</v>
      </c>
      <c r="AB167" s="4">
        <v>251405</v>
      </c>
      <c r="AC167" s="4">
        <v>205156.13776303641</v>
      </c>
      <c r="AD167" s="4">
        <v>267000</v>
      </c>
      <c r="AE167" s="219">
        <v>217000</v>
      </c>
      <c r="AF167" s="4"/>
      <c r="AG167" s="4"/>
      <c r="AH167" s="4"/>
      <c r="AI167" s="166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</row>
    <row r="168" spans="1:66" hidden="1" x14ac:dyDescent="0.25">
      <c r="A168" s="29" t="s">
        <v>8</v>
      </c>
      <c r="B168" s="29">
        <v>1</v>
      </c>
      <c r="C168" s="29">
        <v>158</v>
      </c>
      <c r="D168" s="4">
        <v>217000</v>
      </c>
      <c r="E168" s="4">
        <v>185042</v>
      </c>
      <c r="F168" s="4">
        <v>210544.18035645431</v>
      </c>
      <c r="G168" s="4">
        <v>153228.73545081256</v>
      </c>
      <c r="H168" s="4">
        <v>161600</v>
      </c>
      <c r="I168" s="34">
        <v>193400</v>
      </c>
      <c r="J168" s="34">
        <v>169200</v>
      </c>
      <c r="K168" s="34">
        <v>81200</v>
      </c>
      <c r="L168" s="35">
        <v>94600</v>
      </c>
      <c r="M168" s="4">
        <v>160283</v>
      </c>
      <c r="N168" s="4">
        <v>167272</v>
      </c>
      <c r="O168" s="34">
        <v>190600</v>
      </c>
      <c r="P168" s="4">
        <v>101600</v>
      </c>
      <c r="Q168" s="4">
        <v>102800</v>
      </c>
      <c r="R168" s="4">
        <v>159800</v>
      </c>
      <c r="S168">
        <v>157400</v>
      </c>
      <c r="T168">
        <v>217400</v>
      </c>
      <c r="U168" s="4">
        <v>163055.04281674194</v>
      </c>
      <c r="V168">
        <v>130400</v>
      </c>
      <c r="W168">
        <v>82600</v>
      </c>
      <c r="X168" s="4">
        <v>92800</v>
      </c>
      <c r="Y168" s="4">
        <v>99200</v>
      </c>
      <c r="Z168" s="4">
        <v>211400</v>
      </c>
      <c r="AA168" s="4">
        <v>204800</v>
      </c>
      <c r="AB168" s="4">
        <v>233800</v>
      </c>
      <c r="AC168" s="4">
        <v>210125.1032181528</v>
      </c>
      <c r="AD168" s="4">
        <v>258800</v>
      </c>
      <c r="AE168" s="219">
        <v>212200</v>
      </c>
      <c r="AF168" s="4"/>
      <c r="AG168" s="4"/>
      <c r="AH168" s="4"/>
      <c r="AI168" s="166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</row>
    <row r="169" spans="1:66" hidden="1" x14ac:dyDescent="0.25">
      <c r="A169" s="29" t="s">
        <v>8</v>
      </c>
      <c r="B169" s="29">
        <v>1</v>
      </c>
      <c r="C169" s="29">
        <v>159</v>
      </c>
      <c r="D169" s="4">
        <v>166800</v>
      </c>
      <c r="E169" s="4">
        <v>188644</v>
      </c>
      <c r="F169" s="4">
        <v>207031.85853401112</v>
      </c>
      <c r="G169" s="4">
        <v>158561.52206743017</v>
      </c>
      <c r="H169" s="4">
        <v>187178</v>
      </c>
      <c r="I169" s="34">
        <v>184600</v>
      </c>
      <c r="J169" s="34">
        <v>166200</v>
      </c>
      <c r="K169" s="34">
        <v>83519</v>
      </c>
      <c r="L169" s="35">
        <v>96309</v>
      </c>
      <c r="M169" s="4">
        <v>170616</v>
      </c>
      <c r="N169" s="4">
        <v>176135</v>
      </c>
      <c r="O169" s="34">
        <v>194600</v>
      </c>
      <c r="P169" s="4">
        <v>80400</v>
      </c>
      <c r="Q169" s="4">
        <v>110600</v>
      </c>
      <c r="R169" s="4">
        <v>161600</v>
      </c>
      <c r="S169">
        <v>150800</v>
      </c>
      <c r="T169">
        <v>228000</v>
      </c>
      <c r="U169" s="4">
        <v>191095.13262975056</v>
      </c>
      <c r="V169">
        <v>147800</v>
      </c>
      <c r="W169">
        <v>83400</v>
      </c>
      <c r="X169" s="4">
        <v>89400</v>
      </c>
      <c r="Y169" s="4">
        <v>99000</v>
      </c>
      <c r="Z169" s="4">
        <v>205800</v>
      </c>
      <c r="AA169" s="4">
        <v>207600</v>
      </c>
      <c r="AB169" s="4">
        <v>234200</v>
      </c>
      <c r="AC169" s="4">
        <v>201185.84613569561</v>
      </c>
      <c r="AD169" s="4">
        <v>244400</v>
      </c>
      <c r="AE169" s="219">
        <v>160000</v>
      </c>
      <c r="AF169" s="4"/>
      <c r="AG169" s="4"/>
      <c r="AH169" s="4"/>
      <c r="AI169" s="166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</row>
    <row r="170" spans="1:66" hidden="1" x14ac:dyDescent="0.25">
      <c r="A170" s="29" t="s">
        <v>8</v>
      </c>
      <c r="B170" s="29">
        <v>1</v>
      </c>
      <c r="C170" s="29">
        <v>160</v>
      </c>
      <c r="D170" s="4">
        <v>235000</v>
      </c>
      <c r="E170" s="4">
        <v>195622</v>
      </c>
      <c r="F170" s="4">
        <v>218934.72693229074</v>
      </c>
      <c r="G170" s="4">
        <v>173493.32459395946</v>
      </c>
      <c r="H170" s="4">
        <v>206565</v>
      </c>
      <c r="I170" s="34">
        <v>183800</v>
      </c>
      <c r="J170" s="34">
        <v>181800</v>
      </c>
      <c r="K170" s="34">
        <v>90000</v>
      </c>
      <c r="L170" s="35">
        <v>99000</v>
      </c>
      <c r="M170" s="4">
        <v>178356</v>
      </c>
      <c r="N170" s="4">
        <v>187450</v>
      </c>
      <c r="O170" s="34">
        <v>209800</v>
      </c>
      <c r="P170" s="4">
        <v>197139</v>
      </c>
      <c r="Q170" s="4">
        <v>229880</v>
      </c>
      <c r="R170" s="4">
        <v>175800</v>
      </c>
      <c r="S170">
        <v>165800</v>
      </c>
      <c r="T170">
        <v>240800</v>
      </c>
      <c r="U170" s="4">
        <v>190711.02181039428</v>
      </c>
      <c r="V170">
        <v>157200</v>
      </c>
      <c r="W170">
        <v>88400</v>
      </c>
      <c r="X170" s="4">
        <v>101200</v>
      </c>
      <c r="Y170" s="4">
        <v>104200</v>
      </c>
      <c r="Z170" s="4">
        <v>199000</v>
      </c>
      <c r="AA170" s="4">
        <v>171600</v>
      </c>
      <c r="AB170" s="4">
        <v>250800</v>
      </c>
      <c r="AC170" s="4">
        <v>223941.34264001017</v>
      </c>
      <c r="AD170" s="4">
        <v>269200</v>
      </c>
      <c r="AE170" s="219">
        <v>217000</v>
      </c>
      <c r="AF170" s="4"/>
      <c r="AG170" s="4"/>
      <c r="AH170" s="4"/>
      <c r="AI170" s="166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</row>
    <row r="171" spans="1:66" hidden="1" x14ac:dyDescent="0.25">
      <c r="A171" s="29" t="s">
        <v>8</v>
      </c>
      <c r="B171" s="29">
        <v>1</v>
      </c>
      <c r="C171" s="29">
        <v>161</v>
      </c>
      <c r="D171" s="4">
        <v>217400</v>
      </c>
      <c r="E171" s="4">
        <v>182116</v>
      </c>
      <c r="F171" s="4">
        <v>212885.72823808307</v>
      </c>
      <c r="G171" s="4">
        <v>154473.05232802333</v>
      </c>
      <c r="H171" s="4">
        <v>195741</v>
      </c>
      <c r="I171" s="34">
        <v>174200</v>
      </c>
      <c r="J171" s="34">
        <v>153600</v>
      </c>
      <c r="K171" s="34">
        <v>82200</v>
      </c>
      <c r="L171" s="35">
        <v>91800</v>
      </c>
      <c r="M171" s="4">
        <v>168276</v>
      </c>
      <c r="N171" s="4">
        <v>169302</v>
      </c>
      <c r="O171" s="34">
        <v>159800</v>
      </c>
      <c r="P171" s="4">
        <v>167600</v>
      </c>
      <c r="Q171" s="4">
        <v>194400</v>
      </c>
      <c r="R171" s="4">
        <v>148400</v>
      </c>
      <c r="S171">
        <v>150800</v>
      </c>
      <c r="T171">
        <v>229800</v>
      </c>
      <c r="U171" s="4">
        <v>186869.91361683147</v>
      </c>
      <c r="V171">
        <v>103400</v>
      </c>
      <c r="W171">
        <v>70000</v>
      </c>
      <c r="X171" s="4">
        <v>83200</v>
      </c>
      <c r="Y171" s="4">
        <v>92000</v>
      </c>
      <c r="Z171" s="4">
        <v>207400</v>
      </c>
      <c r="AA171" s="4">
        <v>214800</v>
      </c>
      <c r="AB171" s="4">
        <v>238400</v>
      </c>
      <c r="AC171" s="4">
        <v>205632.94819960595</v>
      </c>
      <c r="AD171" s="4">
        <v>241400</v>
      </c>
      <c r="AE171" s="219">
        <v>190200</v>
      </c>
      <c r="AF171" s="4"/>
      <c r="AG171" s="4"/>
      <c r="AH171" s="4"/>
      <c r="AI171" s="166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</row>
    <row r="172" spans="1:66" hidden="1" x14ac:dyDescent="0.25">
      <c r="A172" s="29" t="s">
        <v>8</v>
      </c>
      <c r="B172" s="29">
        <v>1</v>
      </c>
      <c r="C172" s="29">
        <v>162</v>
      </c>
      <c r="D172" s="4">
        <v>100418</v>
      </c>
      <c r="E172" s="4">
        <v>204402</v>
      </c>
      <c r="F172" s="4">
        <v>221276.27481391953</v>
      </c>
      <c r="G172" s="4">
        <v>177048.51567170455</v>
      </c>
      <c r="H172" s="4">
        <v>221247</v>
      </c>
      <c r="I172" s="34">
        <v>207200</v>
      </c>
      <c r="J172" s="34">
        <v>125200</v>
      </c>
      <c r="K172" s="34">
        <v>89400</v>
      </c>
      <c r="L172" s="35">
        <v>102200</v>
      </c>
      <c r="M172" s="4">
        <v>199050</v>
      </c>
      <c r="N172" s="4">
        <v>207325</v>
      </c>
      <c r="O172" s="34">
        <v>217800</v>
      </c>
      <c r="P172" s="4">
        <v>193200</v>
      </c>
      <c r="Q172" s="4">
        <v>202200</v>
      </c>
      <c r="R172" s="4">
        <v>176000</v>
      </c>
      <c r="S172">
        <v>160400</v>
      </c>
      <c r="T172">
        <v>242200</v>
      </c>
      <c r="U172" s="4">
        <v>204154.90048786419</v>
      </c>
      <c r="V172">
        <v>165400</v>
      </c>
      <c r="W172">
        <v>95400</v>
      </c>
      <c r="X172" s="4">
        <v>99600</v>
      </c>
      <c r="Y172" s="4">
        <v>111200</v>
      </c>
      <c r="Z172" s="4">
        <v>229800</v>
      </c>
      <c r="AA172" s="4">
        <v>214000</v>
      </c>
      <c r="AB172" s="4">
        <v>241400</v>
      </c>
      <c r="AC172" s="4">
        <v>213545.37335763976</v>
      </c>
      <c r="AD172" s="4">
        <v>263800</v>
      </c>
      <c r="AE172" s="219">
        <v>213800</v>
      </c>
      <c r="AF172" s="4"/>
      <c r="AG172" s="4"/>
      <c r="AH172" s="4"/>
      <c r="AI172" s="166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</row>
    <row r="173" spans="1:66" hidden="1" x14ac:dyDescent="0.25">
      <c r="A173" s="29" t="s">
        <v>8</v>
      </c>
      <c r="B173" s="29">
        <v>1</v>
      </c>
      <c r="C173" s="29">
        <v>163</v>
      </c>
      <c r="D173" s="4">
        <v>232000</v>
      </c>
      <c r="E173" s="4">
        <v>194722</v>
      </c>
      <c r="F173" s="4">
        <v>211910.08328740441</v>
      </c>
      <c r="G173" s="4">
        <v>173493.32459395946</v>
      </c>
      <c r="H173" s="4">
        <v>217540</v>
      </c>
      <c r="I173" s="34">
        <v>210600</v>
      </c>
      <c r="J173" s="34">
        <v>189400</v>
      </c>
      <c r="K173" s="34">
        <v>91600</v>
      </c>
      <c r="L173" s="35">
        <v>105400</v>
      </c>
      <c r="M173" s="4">
        <v>188087</v>
      </c>
      <c r="N173" s="4">
        <v>203509</v>
      </c>
      <c r="O173" s="34">
        <v>207600</v>
      </c>
      <c r="P173" s="4">
        <v>199200</v>
      </c>
      <c r="Q173" s="4">
        <v>199600</v>
      </c>
      <c r="R173" s="4">
        <v>180000</v>
      </c>
      <c r="S173">
        <v>172800</v>
      </c>
      <c r="T173">
        <v>249400</v>
      </c>
      <c r="U173" s="4">
        <v>207035.73163303628</v>
      </c>
      <c r="V173">
        <v>163000</v>
      </c>
      <c r="W173">
        <v>96200</v>
      </c>
      <c r="X173" s="4">
        <v>99000</v>
      </c>
      <c r="Y173" s="4">
        <v>92800</v>
      </c>
      <c r="Z173" s="4">
        <v>27600</v>
      </c>
      <c r="AA173" s="4">
        <v>213000</v>
      </c>
      <c r="AB173" s="4">
        <v>250600</v>
      </c>
      <c r="AC173" s="4">
        <v>207096.23062207035</v>
      </c>
      <c r="AD173" s="4">
        <v>268000</v>
      </c>
      <c r="AE173" s="219">
        <v>190600</v>
      </c>
      <c r="AF173" s="4"/>
      <c r="AG173" s="4"/>
      <c r="AH173" s="4"/>
      <c r="AI173" s="166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</row>
    <row r="174" spans="1:66" hidden="1" x14ac:dyDescent="0.25">
      <c r="A174" s="29" t="s">
        <v>8</v>
      </c>
      <c r="B174" s="29">
        <v>1</v>
      </c>
      <c r="C174" s="29">
        <v>164</v>
      </c>
      <c r="D174" s="4">
        <v>219400</v>
      </c>
      <c r="E174" s="4">
        <v>196073</v>
      </c>
      <c r="F174" s="4">
        <v>205080.56863265383</v>
      </c>
      <c r="G174" s="4">
        <v>177404.03477947906</v>
      </c>
      <c r="H174" s="4">
        <v>213301</v>
      </c>
      <c r="I174" s="34">
        <v>193200</v>
      </c>
      <c r="J174" s="34">
        <v>171800</v>
      </c>
      <c r="K174" s="34">
        <v>76600</v>
      </c>
      <c r="L174" s="35">
        <v>101800</v>
      </c>
      <c r="M174" s="4">
        <v>173190</v>
      </c>
      <c r="N174" s="4">
        <v>176226</v>
      </c>
      <c r="O174" s="34">
        <v>137200</v>
      </c>
      <c r="P174" s="4">
        <v>61800</v>
      </c>
      <c r="Q174" s="4">
        <v>14600</v>
      </c>
      <c r="R174" s="4">
        <v>51200</v>
      </c>
      <c r="S174">
        <v>60800</v>
      </c>
      <c r="T174">
        <v>180800</v>
      </c>
      <c r="U174" s="4">
        <v>206459.56540400189</v>
      </c>
      <c r="V174">
        <v>164000</v>
      </c>
      <c r="W174">
        <v>87600</v>
      </c>
      <c r="X174" s="4">
        <v>96200</v>
      </c>
      <c r="Y174" s="4">
        <v>107800</v>
      </c>
      <c r="Z174" s="4">
        <v>215400</v>
      </c>
      <c r="AA174" s="4">
        <v>218800</v>
      </c>
      <c r="AB174" s="4">
        <v>239600</v>
      </c>
      <c r="AC174" s="4">
        <v>140216.99667064202</v>
      </c>
      <c r="AD174" s="4">
        <v>259800</v>
      </c>
      <c r="AE174" s="219">
        <v>199600</v>
      </c>
      <c r="AF174" s="4"/>
      <c r="AG174" s="4"/>
      <c r="AH174" s="4"/>
      <c r="AI174" s="166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</row>
    <row r="175" spans="1:66" hidden="1" x14ac:dyDescent="0.25">
      <c r="A175" s="29" t="s">
        <v>8</v>
      </c>
      <c r="B175" s="29">
        <v>1</v>
      </c>
      <c r="C175" s="29">
        <v>165</v>
      </c>
      <c r="D175" s="4">
        <v>132400</v>
      </c>
      <c r="E175" s="4">
        <v>199224</v>
      </c>
      <c r="F175" s="4">
        <v>217373.69501120489</v>
      </c>
      <c r="G175" s="4">
        <v>163005.51091461151</v>
      </c>
      <c r="H175" s="4">
        <v>202507</v>
      </c>
      <c r="I175" s="34">
        <v>203200</v>
      </c>
      <c r="J175" s="34">
        <v>164600</v>
      </c>
      <c r="K175" s="34">
        <v>87600</v>
      </c>
      <c r="L175" s="35">
        <v>98600</v>
      </c>
      <c r="M175" s="4">
        <v>177892</v>
      </c>
      <c r="N175" s="4">
        <v>191535</v>
      </c>
      <c r="O175" s="34">
        <v>215000</v>
      </c>
      <c r="P175" s="4">
        <v>199600</v>
      </c>
      <c r="Q175" s="4">
        <v>214400</v>
      </c>
      <c r="R175" s="4">
        <v>174800</v>
      </c>
      <c r="S175">
        <v>173400</v>
      </c>
      <c r="T175">
        <v>245600</v>
      </c>
      <c r="U175" s="4">
        <v>183604.97165230307</v>
      </c>
      <c r="V175">
        <v>160600</v>
      </c>
      <c r="W175">
        <v>94200</v>
      </c>
      <c r="X175" s="4">
        <v>101800</v>
      </c>
      <c r="Y175" s="4">
        <v>111200</v>
      </c>
      <c r="Z175" s="4">
        <v>230000</v>
      </c>
      <c r="AA175" s="4">
        <v>204600</v>
      </c>
      <c r="AB175" s="4">
        <v>255200</v>
      </c>
      <c r="AC175" s="4">
        <v>210566.24673230178</v>
      </c>
      <c r="AD175" s="4">
        <v>264400</v>
      </c>
      <c r="AE175" s="219">
        <v>210800</v>
      </c>
      <c r="AF175" s="4"/>
      <c r="AG175" s="4"/>
      <c r="AH175" s="4"/>
      <c r="AI175" s="166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</row>
    <row r="176" spans="1:66" hidden="1" x14ac:dyDescent="0.25">
      <c r="A176" s="29" t="s">
        <v>8</v>
      </c>
      <c r="B176" s="29">
        <v>1</v>
      </c>
      <c r="C176" s="29">
        <v>166</v>
      </c>
      <c r="D176" s="4">
        <v>226000</v>
      </c>
      <c r="E176" s="4">
        <v>192246</v>
      </c>
      <c r="F176" s="4">
        <v>216983.43703093345</v>
      </c>
      <c r="G176" s="4">
        <v>152162.17812748905</v>
      </c>
      <c r="H176" s="4">
        <v>194656</v>
      </c>
      <c r="I176" s="34">
        <v>188000</v>
      </c>
      <c r="J176" s="34">
        <v>171200</v>
      </c>
      <c r="K176" s="34">
        <v>81800</v>
      </c>
      <c r="L176" s="35">
        <v>79800</v>
      </c>
      <c r="M176" s="4">
        <v>175721</v>
      </c>
      <c r="N176" s="4">
        <v>184322</v>
      </c>
      <c r="O176" s="34">
        <v>163200</v>
      </c>
      <c r="P176" s="4">
        <v>106400</v>
      </c>
      <c r="Q176" s="4">
        <v>185000</v>
      </c>
      <c r="R176" s="4">
        <v>3200</v>
      </c>
      <c r="S176">
        <v>122800</v>
      </c>
      <c r="T176">
        <v>203800</v>
      </c>
      <c r="U176" s="4">
        <v>203578.73425882976</v>
      </c>
      <c r="V176">
        <v>140200</v>
      </c>
      <c r="W176">
        <v>82400</v>
      </c>
      <c r="X176" s="4">
        <v>99600</v>
      </c>
      <c r="Y176" s="4">
        <v>108400</v>
      </c>
      <c r="Z176" s="4">
        <v>220000</v>
      </c>
      <c r="AA176" s="4">
        <v>230000</v>
      </c>
      <c r="AB176" s="4">
        <v>251400</v>
      </c>
      <c r="AC176" s="4">
        <v>218630.72561223374</v>
      </c>
      <c r="AD176" s="4">
        <v>242400</v>
      </c>
      <c r="AE176" s="219">
        <v>214800</v>
      </c>
      <c r="AF176" s="4"/>
      <c r="AG176" s="4"/>
      <c r="AH176" s="4"/>
      <c r="AI176" s="166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</row>
    <row r="177" spans="1:66" hidden="1" x14ac:dyDescent="0.25">
      <c r="A177" s="29" t="s">
        <v>8</v>
      </c>
      <c r="B177" s="29">
        <v>1</v>
      </c>
      <c r="C177" s="29">
        <v>167</v>
      </c>
      <c r="D177" s="4">
        <v>175000</v>
      </c>
      <c r="E177" s="4">
        <v>146323</v>
      </c>
      <c r="F177" s="4">
        <v>177762.51001365139</v>
      </c>
      <c r="G177" s="4">
        <v>159983.59849852818</v>
      </c>
      <c r="H177" s="4">
        <v>179669</v>
      </c>
      <c r="I177" s="34">
        <v>177000</v>
      </c>
      <c r="J177" s="34">
        <v>163000</v>
      </c>
      <c r="K177" s="34">
        <v>79000</v>
      </c>
      <c r="L177" s="35">
        <v>90400</v>
      </c>
      <c r="M177" s="4">
        <v>160632</v>
      </c>
      <c r="N177" s="4">
        <v>177937</v>
      </c>
      <c r="O177" s="34">
        <v>197600</v>
      </c>
      <c r="P177" s="4">
        <v>175600</v>
      </c>
      <c r="Q177" s="4">
        <v>215200</v>
      </c>
      <c r="R177" s="4">
        <v>148400</v>
      </c>
      <c r="S177">
        <v>147800</v>
      </c>
      <c r="T177">
        <v>237800</v>
      </c>
      <c r="U177" s="4">
        <v>209724.50736853026</v>
      </c>
      <c r="V177">
        <v>140400</v>
      </c>
      <c r="W177">
        <v>82600</v>
      </c>
      <c r="X177" s="4">
        <v>96200</v>
      </c>
      <c r="Y177" s="4">
        <v>101400</v>
      </c>
      <c r="Z177" s="4">
        <v>211200</v>
      </c>
      <c r="AA177" s="4">
        <v>221000</v>
      </c>
      <c r="AB177" s="4">
        <v>239600</v>
      </c>
      <c r="AC177" s="4">
        <v>213845.72638854972</v>
      </c>
      <c r="AD177" s="4">
        <v>258200</v>
      </c>
      <c r="AE177" s="219">
        <v>211000</v>
      </c>
      <c r="AF177" s="4"/>
      <c r="AG177" s="4"/>
      <c r="AH177" s="4"/>
      <c r="AI177" s="166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</row>
    <row r="178" spans="1:66" hidden="1" x14ac:dyDescent="0.25">
      <c r="A178" s="29" t="s">
        <v>8</v>
      </c>
      <c r="B178" s="29">
        <v>1</v>
      </c>
      <c r="C178" s="29">
        <v>168</v>
      </c>
      <c r="D178" s="4">
        <v>165800</v>
      </c>
      <c r="E178" s="4">
        <v>204627</v>
      </c>
      <c r="F178" s="4">
        <v>207617.24550441833</v>
      </c>
      <c r="G178" s="4">
        <v>162294.47269906249</v>
      </c>
      <c r="H178" s="4">
        <v>209035</v>
      </c>
      <c r="I178" s="34">
        <v>206200</v>
      </c>
      <c r="J178" s="34">
        <v>179800</v>
      </c>
      <c r="K178" s="34">
        <v>83400</v>
      </c>
      <c r="L178" s="35">
        <v>101400</v>
      </c>
      <c r="M178" s="4">
        <v>182963</v>
      </c>
      <c r="N178" s="4">
        <v>188318</v>
      </c>
      <c r="O178" s="34">
        <v>227200</v>
      </c>
      <c r="P178" s="4">
        <v>193600</v>
      </c>
      <c r="Q178" s="4">
        <v>212600</v>
      </c>
      <c r="R178" s="4">
        <v>115200</v>
      </c>
      <c r="S178">
        <v>154200</v>
      </c>
      <c r="T178">
        <v>239403</v>
      </c>
      <c r="U178" s="4">
        <v>215448.71885398729</v>
      </c>
      <c r="V178">
        <v>143000</v>
      </c>
      <c r="W178">
        <v>82800</v>
      </c>
      <c r="X178" s="4">
        <v>91200</v>
      </c>
      <c r="Y178" s="4">
        <v>107400</v>
      </c>
      <c r="Z178" s="4">
        <v>221400</v>
      </c>
      <c r="AA178" s="4">
        <v>223600</v>
      </c>
      <c r="AB178" s="4">
        <v>240600</v>
      </c>
      <c r="AC178" s="4">
        <v>219326.23059943458</v>
      </c>
      <c r="AD178" s="4">
        <v>263600</v>
      </c>
      <c r="AE178" s="219">
        <v>226600</v>
      </c>
      <c r="AF178" s="4"/>
      <c r="AG178" s="4"/>
      <c r="AH178" s="4"/>
      <c r="AI178" s="166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</row>
    <row r="179" spans="1:66" hidden="1" x14ac:dyDescent="0.25">
      <c r="A179" s="29" t="s">
        <v>8</v>
      </c>
      <c r="B179" s="29">
        <v>1</v>
      </c>
      <c r="C179" s="29">
        <v>169</v>
      </c>
      <c r="D179" s="4">
        <v>219600</v>
      </c>
      <c r="E179" s="4">
        <v>194047</v>
      </c>
      <c r="F179" s="4">
        <v>210739.30934659002</v>
      </c>
      <c r="G179" s="4">
        <v>163894.30868404778</v>
      </c>
      <c r="H179" s="4">
        <v>204813</v>
      </c>
      <c r="I179" s="34">
        <v>155200</v>
      </c>
      <c r="J179" s="34">
        <v>163200</v>
      </c>
      <c r="K179" s="34">
        <v>81800</v>
      </c>
      <c r="L179" s="35">
        <v>98800</v>
      </c>
      <c r="M179" s="4">
        <v>148916</v>
      </c>
      <c r="N179" s="4">
        <v>174764</v>
      </c>
      <c r="O179" s="34">
        <v>198800</v>
      </c>
      <c r="P179" s="4">
        <v>190600</v>
      </c>
      <c r="Q179" s="4">
        <v>209400</v>
      </c>
      <c r="R179" s="4">
        <v>175400</v>
      </c>
      <c r="S179">
        <v>149000</v>
      </c>
      <c r="T179">
        <v>244600</v>
      </c>
      <c r="U179" s="4">
        <v>200121.73688462321</v>
      </c>
      <c r="V179">
        <v>142400</v>
      </c>
      <c r="W179">
        <v>85800</v>
      </c>
      <c r="X179" s="4">
        <v>93000</v>
      </c>
      <c r="Y179" s="4">
        <v>100800</v>
      </c>
      <c r="Z179" s="4">
        <v>210800</v>
      </c>
      <c r="AA179" s="4">
        <v>212400</v>
      </c>
      <c r="AB179" s="4">
        <v>233800</v>
      </c>
      <c r="AC179" s="4">
        <v>177897.22300151593</v>
      </c>
      <c r="AD179" s="4">
        <v>238400</v>
      </c>
      <c r="AE179" s="219">
        <v>209600</v>
      </c>
      <c r="AF179" s="4"/>
      <c r="AG179" s="4"/>
      <c r="AH179" s="4"/>
      <c r="AI179" s="166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</row>
    <row r="180" spans="1:66" hidden="1" x14ac:dyDescent="0.25">
      <c r="A180" s="29" t="s">
        <v>8</v>
      </c>
      <c r="B180" s="29">
        <v>1</v>
      </c>
      <c r="C180" s="29">
        <v>170</v>
      </c>
      <c r="D180" s="4">
        <v>195800</v>
      </c>
      <c r="E180" s="4">
        <v>159605</v>
      </c>
      <c r="F180" s="4">
        <v>207812.37449455407</v>
      </c>
      <c r="G180" s="4">
        <v>162649.991806837</v>
      </c>
      <c r="H180" s="4">
        <v>209700</v>
      </c>
      <c r="I180" s="34">
        <v>185800</v>
      </c>
      <c r="J180" s="34">
        <v>169000</v>
      </c>
      <c r="K180" s="34">
        <v>79800</v>
      </c>
      <c r="L180" s="35">
        <v>92000</v>
      </c>
      <c r="M180" s="4">
        <v>170376</v>
      </c>
      <c r="N180" s="4">
        <v>185665</v>
      </c>
      <c r="O180" s="34">
        <v>214800</v>
      </c>
      <c r="P180" s="4">
        <v>101600</v>
      </c>
      <c r="Q180" s="4">
        <v>158200</v>
      </c>
      <c r="R180" s="4">
        <v>126200</v>
      </c>
      <c r="S180">
        <v>159200</v>
      </c>
      <c r="T180">
        <v>229800</v>
      </c>
      <c r="U180" s="4">
        <v>194936.24082331339</v>
      </c>
      <c r="V180">
        <v>139600</v>
      </c>
      <c r="W180">
        <v>82400</v>
      </c>
      <c r="X180" s="4">
        <v>89600</v>
      </c>
      <c r="Y180" s="4">
        <v>101800</v>
      </c>
      <c r="Z180" s="4">
        <v>215200</v>
      </c>
      <c r="AA180" s="4">
        <v>204000</v>
      </c>
      <c r="AB180" s="4">
        <v>228000</v>
      </c>
      <c r="AC180" s="4">
        <v>200495.97276782434</v>
      </c>
      <c r="AD180" s="4">
        <v>249000</v>
      </c>
      <c r="AE180" s="219">
        <v>199600</v>
      </c>
      <c r="AF180" s="4"/>
      <c r="AG180" s="4"/>
      <c r="AH180" s="4"/>
      <c r="AI180" s="166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</row>
    <row r="181" spans="1:66" hidden="1" x14ac:dyDescent="0.25">
      <c r="A181" s="29" t="s">
        <v>8</v>
      </c>
      <c r="B181" s="29">
        <v>1</v>
      </c>
      <c r="C181" s="29">
        <v>171</v>
      </c>
      <c r="D181" s="4">
        <v>220000</v>
      </c>
      <c r="E181" s="4">
        <v>206203</v>
      </c>
      <c r="F181" s="4">
        <v>213861.37318876173</v>
      </c>
      <c r="G181" s="4">
        <v>169404.85485455263</v>
      </c>
      <c r="H181" s="4">
        <v>207742</v>
      </c>
      <c r="I181" s="34">
        <v>265600</v>
      </c>
      <c r="J181" s="34">
        <v>96000</v>
      </c>
      <c r="K181" s="34">
        <v>91600</v>
      </c>
      <c r="L181" s="35">
        <v>106400</v>
      </c>
      <c r="M181" s="4">
        <v>182000</v>
      </c>
      <c r="N181" s="4">
        <v>175800</v>
      </c>
      <c r="O181" s="34">
        <v>188400</v>
      </c>
      <c r="P181" s="4">
        <v>129000</v>
      </c>
      <c r="Q181" s="4">
        <v>80200</v>
      </c>
      <c r="R181" s="4">
        <v>33600</v>
      </c>
      <c r="S181">
        <v>161400</v>
      </c>
      <c r="T181">
        <v>232200</v>
      </c>
      <c r="U181" s="4">
        <v>205691.34376528932</v>
      </c>
      <c r="V181">
        <v>105600</v>
      </c>
      <c r="W181">
        <v>94800</v>
      </c>
      <c r="X181" s="4">
        <v>106600</v>
      </c>
      <c r="Y181" s="4">
        <v>111200</v>
      </c>
      <c r="Z181" s="4">
        <v>228200</v>
      </c>
      <c r="AA181" s="4">
        <v>229800</v>
      </c>
      <c r="AB181" s="4">
        <v>246200</v>
      </c>
      <c r="AC181" s="4">
        <v>216685.00113387028</v>
      </c>
      <c r="AD181" s="4">
        <v>268400</v>
      </c>
      <c r="AE181" s="219">
        <v>227200</v>
      </c>
      <c r="AF181" s="4"/>
      <c r="AG181" s="4"/>
      <c r="AH181" s="4"/>
      <c r="AI181" s="166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</row>
    <row r="182" spans="1:66" hidden="1" x14ac:dyDescent="0.25">
      <c r="A182" s="29" t="s">
        <v>8</v>
      </c>
      <c r="B182" s="29">
        <v>1</v>
      </c>
      <c r="C182" s="29">
        <v>172</v>
      </c>
      <c r="D182" s="4">
        <v>67000</v>
      </c>
      <c r="E182" s="4">
        <v>161405</v>
      </c>
      <c r="F182" s="4">
        <v>211910.08328740441</v>
      </c>
      <c r="G182" s="4">
        <v>150917.86125027828</v>
      </c>
      <c r="H182" s="4">
        <v>209029</v>
      </c>
      <c r="I182" s="34">
        <v>197800</v>
      </c>
      <c r="J182" s="34">
        <v>168600</v>
      </c>
      <c r="K182" s="34">
        <v>86600</v>
      </c>
      <c r="L182" s="35">
        <v>100200</v>
      </c>
      <c r="M182" s="4">
        <v>176544</v>
      </c>
      <c r="N182" s="4">
        <v>154068</v>
      </c>
      <c r="O182" s="34">
        <v>167600</v>
      </c>
      <c r="P182" s="4">
        <v>70600</v>
      </c>
      <c r="Q182" s="4">
        <v>120800</v>
      </c>
      <c r="R182" s="4">
        <v>93200</v>
      </c>
      <c r="S182">
        <v>142200</v>
      </c>
      <c r="T182">
        <v>223600</v>
      </c>
      <c r="U182" s="4">
        <v>204346.95589754233</v>
      </c>
      <c r="V182">
        <v>160200</v>
      </c>
      <c r="W182">
        <v>68600</v>
      </c>
      <c r="X182" s="4">
        <v>62212</v>
      </c>
      <c r="Y182" s="4">
        <v>105200</v>
      </c>
      <c r="Z182" s="4">
        <v>212000</v>
      </c>
      <c r="AA182" s="4">
        <v>214600</v>
      </c>
      <c r="AB182" s="4">
        <v>215800</v>
      </c>
      <c r="AC182" s="4">
        <v>204110.53377418118</v>
      </c>
      <c r="AD182" s="4">
        <v>251800</v>
      </c>
      <c r="AE182" s="219">
        <v>213200</v>
      </c>
      <c r="AF182" s="4"/>
      <c r="AG182" s="4"/>
      <c r="AH182" s="4"/>
      <c r="AI182" s="166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</row>
    <row r="183" spans="1:66" hidden="1" x14ac:dyDescent="0.25">
      <c r="A183" s="29" t="s">
        <v>8</v>
      </c>
      <c r="B183" s="29">
        <v>1</v>
      </c>
      <c r="C183" s="29">
        <v>173</v>
      </c>
      <c r="D183" s="4">
        <v>231600</v>
      </c>
      <c r="E183" s="4">
        <v>204627</v>
      </c>
      <c r="F183" s="4">
        <v>215422.40510984758</v>
      </c>
      <c r="G183" s="4">
        <v>167093.98065401835</v>
      </c>
      <c r="H183" s="4">
        <v>209805</v>
      </c>
      <c r="I183" s="34">
        <v>203800</v>
      </c>
      <c r="J183" s="34">
        <v>166400</v>
      </c>
      <c r="K183" s="34">
        <v>88400</v>
      </c>
      <c r="L183" s="35">
        <v>105000</v>
      </c>
      <c r="M183" s="4">
        <v>183400</v>
      </c>
      <c r="N183" s="4">
        <v>185200</v>
      </c>
      <c r="O183" s="34">
        <v>183400</v>
      </c>
      <c r="P183" s="4">
        <v>62400</v>
      </c>
      <c r="Q183" s="4">
        <v>104200</v>
      </c>
      <c r="R183" s="4">
        <v>176800</v>
      </c>
      <c r="S183">
        <v>163200</v>
      </c>
      <c r="T183">
        <v>240000</v>
      </c>
      <c r="U183" s="4">
        <v>204731.06671689861</v>
      </c>
      <c r="V183">
        <v>163400</v>
      </c>
      <c r="W183">
        <v>96600</v>
      </c>
      <c r="X183" s="4">
        <v>101600</v>
      </c>
      <c r="Y183" s="4">
        <v>112800</v>
      </c>
      <c r="Z183" s="4">
        <v>219200</v>
      </c>
      <c r="AA183" s="4">
        <v>210000</v>
      </c>
      <c r="AB183" s="4">
        <v>238400</v>
      </c>
      <c r="AC183" s="4">
        <v>228079.64424401621</v>
      </c>
      <c r="AD183" s="4">
        <v>268000</v>
      </c>
      <c r="AE183" s="219">
        <v>223600</v>
      </c>
      <c r="AF183" s="4"/>
      <c r="AG183" s="4"/>
      <c r="AH183" s="4"/>
      <c r="AI183" s="166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</row>
    <row r="184" spans="1:66" hidden="1" x14ac:dyDescent="0.25">
      <c r="A184" s="29" t="s">
        <v>8</v>
      </c>
      <c r="B184" s="29">
        <v>1</v>
      </c>
      <c r="C184" s="29">
        <v>174</v>
      </c>
      <c r="D184" s="4">
        <v>166200</v>
      </c>
      <c r="E184" s="4">
        <v>169960</v>
      </c>
      <c r="F184" s="4">
        <v>172689.15627012239</v>
      </c>
      <c r="G184" s="4">
        <v>165138.62556125855</v>
      </c>
      <c r="H184" s="4">
        <v>194695</v>
      </c>
      <c r="I184" s="34">
        <v>195400</v>
      </c>
      <c r="J184" s="34">
        <v>169000</v>
      </c>
      <c r="K184" s="34">
        <v>86000</v>
      </c>
      <c r="L184" s="35">
        <v>101200</v>
      </c>
      <c r="M184" s="4">
        <v>175072</v>
      </c>
      <c r="N184" s="4">
        <v>179665</v>
      </c>
      <c r="O184" s="34">
        <v>114400</v>
      </c>
      <c r="P184" s="4">
        <v>86000</v>
      </c>
      <c r="Q184" s="4">
        <v>129800</v>
      </c>
      <c r="R184" s="4">
        <v>113400</v>
      </c>
      <c r="S184">
        <v>131000</v>
      </c>
      <c r="T184">
        <v>251400</v>
      </c>
      <c r="U184" s="4">
        <v>193207.74213621012</v>
      </c>
      <c r="V184">
        <v>125000</v>
      </c>
      <c r="W184">
        <v>98800</v>
      </c>
      <c r="X184" s="4">
        <v>105600</v>
      </c>
      <c r="Y184" s="4">
        <v>115400</v>
      </c>
      <c r="Z184" s="4">
        <v>223400</v>
      </c>
      <c r="AA184" s="4">
        <v>227400</v>
      </c>
      <c r="AB184" s="4">
        <v>241600</v>
      </c>
      <c r="AC184" s="4">
        <v>203452.5729158441</v>
      </c>
      <c r="AD184" s="4">
        <v>263000</v>
      </c>
      <c r="AE184" s="219">
        <v>219600</v>
      </c>
      <c r="AF184" s="4"/>
      <c r="AG184" s="4"/>
      <c r="AH184" s="4"/>
      <c r="AI184" s="166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</row>
    <row r="185" spans="1:66" hidden="1" x14ac:dyDescent="0.25">
      <c r="A185" s="29" t="s">
        <v>8</v>
      </c>
      <c r="B185" s="29">
        <v>1</v>
      </c>
      <c r="C185" s="29">
        <v>175</v>
      </c>
      <c r="D185" s="4">
        <v>211200</v>
      </c>
      <c r="E185" s="4">
        <v>185042</v>
      </c>
      <c r="F185" s="4">
        <v>214446.76015916892</v>
      </c>
      <c r="G185" s="4">
        <v>159805.83894464094</v>
      </c>
      <c r="H185" s="4">
        <v>180309</v>
      </c>
      <c r="I185" s="34">
        <v>189400</v>
      </c>
      <c r="J185" s="34">
        <v>168600</v>
      </c>
      <c r="K185" s="34">
        <v>80800</v>
      </c>
      <c r="L185" s="35">
        <v>100600</v>
      </c>
      <c r="M185" s="4">
        <v>171496</v>
      </c>
      <c r="N185" s="4">
        <v>178250</v>
      </c>
      <c r="O185" s="34">
        <v>216400</v>
      </c>
      <c r="P185" s="4">
        <v>123200</v>
      </c>
      <c r="Q185" s="4">
        <v>190200</v>
      </c>
      <c r="R185" s="4">
        <v>139600</v>
      </c>
      <c r="S185">
        <v>153600</v>
      </c>
      <c r="T185">
        <v>228400</v>
      </c>
      <c r="U185" s="4">
        <v>200505.8477039795</v>
      </c>
      <c r="V185">
        <v>144400</v>
      </c>
      <c r="W185">
        <v>87400</v>
      </c>
      <c r="X185" s="4">
        <v>92400</v>
      </c>
      <c r="Y185" s="4">
        <v>102000</v>
      </c>
      <c r="Z185" s="4">
        <v>200200</v>
      </c>
      <c r="AA185" s="4">
        <v>219000</v>
      </c>
      <c r="AB185" s="4">
        <v>226800</v>
      </c>
      <c r="AC185" s="4">
        <v>203808.30353682805</v>
      </c>
      <c r="AD185" s="4">
        <v>251400</v>
      </c>
      <c r="AE185" s="219">
        <v>213400</v>
      </c>
      <c r="AF185" s="4"/>
      <c r="AG185" s="4"/>
      <c r="AH185" s="4"/>
      <c r="AI185" s="166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</row>
    <row r="186" spans="1:66" hidden="1" x14ac:dyDescent="0.25">
      <c r="A186" s="29" t="s">
        <v>8</v>
      </c>
      <c r="B186" s="29">
        <v>1</v>
      </c>
      <c r="C186" s="29">
        <v>176</v>
      </c>
      <c r="D186" s="4">
        <v>192400</v>
      </c>
      <c r="E186" s="4">
        <v>190670</v>
      </c>
      <c r="F186" s="4">
        <v>199421.82791871761</v>
      </c>
      <c r="G186" s="4">
        <v>168160.53797734185</v>
      </c>
      <c r="H186" s="4">
        <v>185789</v>
      </c>
      <c r="I186" s="34">
        <v>196600</v>
      </c>
      <c r="J186" s="34">
        <v>168000</v>
      </c>
      <c r="K186" s="34">
        <v>86600</v>
      </c>
      <c r="L186" s="35">
        <v>103200</v>
      </c>
      <c r="M186" s="4">
        <v>154400</v>
      </c>
      <c r="N186" s="4">
        <v>177400</v>
      </c>
      <c r="O186" s="34">
        <v>195400</v>
      </c>
      <c r="P186" s="4">
        <v>187800</v>
      </c>
      <c r="Q186" s="4">
        <v>205000</v>
      </c>
      <c r="R186" s="4">
        <v>176200</v>
      </c>
      <c r="S186">
        <v>52800</v>
      </c>
      <c r="T186">
        <v>200800</v>
      </c>
      <c r="U186" s="4">
        <v>191095.13262975056</v>
      </c>
      <c r="V186">
        <v>134200</v>
      </c>
      <c r="W186">
        <v>87800</v>
      </c>
      <c r="X186" s="4">
        <v>95800</v>
      </c>
      <c r="Y186" s="4">
        <v>105800</v>
      </c>
      <c r="Z186" s="4">
        <v>201800</v>
      </c>
      <c r="AA186" s="4">
        <v>209800</v>
      </c>
      <c r="AB186" s="4">
        <v>229600</v>
      </c>
      <c r="AC186" s="4">
        <v>205365.44628145179</v>
      </c>
      <c r="AD186" s="4">
        <v>254000</v>
      </c>
      <c r="AE186" s="219">
        <v>196400</v>
      </c>
      <c r="AF186" s="4"/>
      <c r="AG186" s="4"/>
      <c r="AH186" s="4"/>
      <c r="AI186" s="166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</row>
    <row r="187" spans="1:66" hidden="1" x14ac:dyDescent="0.25">
      <c r="A187" s="29" t="s">
        <v>8</v>
      </c>
      <c r="B187" s="29">
        <v>1</v>
      </c>
      <c r="C187" s="29">
        <v>177</v>
      </c>
      <c r="D187" s="4">
        <v>34200</v>
      </c>
      <c r="E187" s="4">
        <v>194497</v>
      </c>
      <c r="F187" s="4">
        <v>217178.56602106916</v>
      </c>
      <c r="G187" s="4">
        <v>171004.69083953791</v>
      </c>
      <c r="H187" s="4">
        <v>156968</v>
      </c>
      <c r="I187" s="34">
        <v>199200</v>
      </c>
      <c r="J187" s="34">
        <v>159400</v>
      </c>
      <c r="K187" s="34">
        <v>89400</v>
      </c>
      <c r="L187" s="35">
        <v>106000</v>
      </c>
      <c r="M187" s="4">
        <v>183916</v>
      </c>
      <c r="N187" s="4">
        <v>185969</v>
      </c>
      <c r="O187" s="34">
        <v>202000</v>
      </c>
      <c r="P187" s="4">
        <v>198200</v>
      </c>
      <c r="Q187" s="4">
        <v>189200</v>
      </c>
      <c r="R187" s="4">
        <v>146200</v>
      </c>
      <c r="S187">
        <v>163200</v>
      </c>
      <c r="T187">
        <v>201400</v>
      </c>
      <c r="U187" s="4">
        <v>1344.3878677469888</v>
      </c>
      <c r="V187">
        <v>123600</v>
      </c>
      <c r="W187">
        <v>91200</v>
      </c>
      <c r="X187" s="4">
        <v>100000</v>
      </c>
      <c r="Y187" s="4">
        <v>106600</v>
      </c>
      <c r="Z187" s="4">
        <v>212000</v>
      </c>
      <c r="AA187" s="4">
        <v>214800</v>
      </c>
      <c r="AB187" s="4">
        <v>228800</v>
      </c>
      <c r="AC187" s="4">
        <v>210502.4217132334</v>
      </c>
      <c r="AD187" s="4">
        <v>254200</v>
      </c>
      <c r="AE187" s="219">
        <v>211600</v>
      </c>
      <c r="AF187" s="4"/>
      <c r="AG187" s="4"/>
      <c r="AH187" s="4"/>
      <c r="AI187" s="166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</row>
    <row r="188" spans="1:66" hidden="1" x14ac:dyDescent="0.25">
      <c r="A188" s="29" t="s">
        <v>8</v>
      </c>
      <c r="B188" s="29">
        <v>1</v>
      </c>
      <c r="C188" s="29">
        <v>178</v>
      </c>
      <c r="D188" s="4">
        <v>207200</v>
      </c>
      <c r="E188" s="4">
        <v>198774</v>
      </c>
      <c r="F188" s="4">
        <v>207226.98752414685</v>
      </c>
      <c r="G188" s="4">
        <v>170293.65262398889</v>
      </c>
      <c r="H188" s="4">
        <v>192089</v>
      </c>
      <c r="I188" s="34">
        <v>188800</v>
      </c>
      <c r="J188" s="34">
        <v>157000</v>
      </c>
      <c r="K188" s="34">
        <v>63000</v>
      </c>
      <c r="L188" s="35">
        <v>14200</v>
      </c>
      <c r="M188" s="4">
        <v>178000</v>
      </c>
      <c r="N188" s="4">
        <v>167400</v>
      </c>
      <c r="O188" s="34">
        <v>201600</v>
      </c>
      <c r="P188" s="4">
        <v>193400</v>
      </c>
      <c r="Q188" s="4">
        <v>114400</v>
      </c>
      <c r="R188" s="4">
        <v>0</v>
      </c>
      <c r="S188">
        <v>0</v>
      </c>
      <c r="T188">
        <v>0</v>
      </c>
      <c r="U188" s="4">
        <v>89881.931729370117</v>
      </c>
      <c r="V188">
        <v>137200</v>
      </c>
      <c r="W188">
        <v>88200</v>
      </c>
      <c r="X188" s="4">
        <v>98200</v>
      </c>
      <c r="Y188" s="4">
        <v>101200</v>
      </c>
      <c r="Z188" s="4">
        <v>209000</v>
      </c>
      <c r="AA188" s="4">
        <v>212000</v>
      </c>
      <c r="AB188" s="4">
        <v>231000</v>
      </c>
      <c r="AC188" s="4">
        <v>211408.1738220712</v>
      </c>
      <c r="AD188" s="4">
        <v>251000</v>
      </c>
      <c r="AE188" s="219">
        <v>205000</v>
      </c>
      <c r="AF188" s="4"/>
      <c r="AG188" s="4"/>
      <c r="AH188" s="4"/>
      <c r="AI188" s="166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</row>
    <row r="189" spans="1:66" hidden="1" x14ac:dyDescent="0.25">
      <c r="A189" s="29" t="s">
        <v>8</v>
      </c>
      <c r="B189" s="29">
        <v>1</v>
      </c>
      <c r="C189" s="29">
        <v>179</v>
      </c>
      <c r="D189" s="4">
        <v>206600</v>
      </c>
      <c r="E189" s="4">
        <v>200350</v>
      </c>
      <c r="F189" s="4">
        <v>214446.76015916892</v>
      </c>
      <c r="G189" s="4">
        <v>166916.22110013108</v>
      </c>
      <c r="H189" s="4">
        <v>178901</v>
      </c>
      <c r="I189" s="34">
        <v>187600</v>
      </c>
      <c r="J189" s="34">
        <v>165000</v>
      </c>
      <c r="K189" s="34">
        <v>83600</v>
      </c>
      <c r="L189" s="35">
        <v>94800</v>
      </c>
      <c r="M189" s="4">
        <v>167571</v>
      </c>
      <c r="N189" s="4">
        <v>177017</v>
      </c>
      <c r="O189" s="34">
        <v>198400</v>
      </c>
      <c r="P189" s="4">
        <v>187600</v>
      </c>
      <c r="Q189" s="4">
        <v>214452</v>
      </c>
      <c r="R189" s="4">
        <v>169750</v>
      </c>
      <c r="S189">
        <v>159800</v>
      </c>
      <c r="T189">
        <v>233000</v>
      </c>
      <c r="U189" s="4">
        <v>199353.51524591065</v>
      </c>
      <c r="V189">
        <v>146200</v>
      </c>
      <c r="W189">
        <v>84400</v>
      </c>
      <c r="X189" s="4">
        <v>98395</v>
      </c>
      <c r="Y189" s="4">
        <v>84600</v>
      </c>
      <c r="Z189" s="4">
        <v>200800</v>
      </c>
      <c r="AA189" s="4">
        <v>197800</v>
      </c>
      <c r="AB189" s="4">
        <v>216200</v>
      </c>
      <c r="AC189" s="4">
        <v>205396.42018776439</v>
      </c>
      <c r="AD189" s="4">
        <v>261800</v>
      </c>
      <c r="AE189" s="219">
        <v>207200</v>
      </c>
      <c r="AF189" s="4"/>
      <c r="AG189" s="4"/>
      <c r="AH189" s="4"/>
      <c r="AI189" s="166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</row>
    <row r="190" spans="1:66" hidden="1" x14ac:dyDescent="0.25">
      <c r="A190" s="29" t="s">
        <v>8</v>
      </c>
      <c r="B190" s="29">
        <v>1</v>
      </c>
      <c r="C190" s="29">
        <v>180</v>
      </c>
      <c r="D190" s="4">
        <v>155200</v>
      </c>
      <c r="E190" s="4">
        <v>177388</v>
      </c>
      <c r="F190" s="4">
        <v>208788.0194452327</v>
      </c>
      <c r="G190" s="4">
        <v>160872.39626796448</v>
      </c>
      <c r="H190" s="4">
        <v>27600</v>
      </c>
      <c r="I190" s="34">
        <v>178600</v>
      </c>
      <c r="J190" s="34">
        <v>158400</v>
      </c>
      <c r="K190" s="34">
        <v>74600</v>
      </c>
      <c r="L190" s="35">
        <v>84600</v>
      </c>
      <c r="M190" s="4">
        <v>165701</v>
      </c>
      <c r="N190" s="4">
        <v>170846</v>
      </c>
      <c r="O190" s="34">
        <v>194000</v>
      </c>
      <c r="P190" s="4">
        <v>183000</v>
      </c>
      <c r="Q190" s="4">
        <v>200200</v>
      </c>
      <c r="R190" s="4">
        <v>153400</v>
      </c>
      <c r="S190">
        <v>150600</v>
      </c>
      <c r="T190">
        <v>223400</v>
      </c>
      <c r="U190" s="4">
        <v>192823.63131685383</v>
      </c>
      <c r="V190">
        <v>139000</v>
      </c>
      <c r="W190">
        <v>75800</v>
      </c>
      <c r="X190" s="4">
        <v>86200</v>
      </c>
      <c r="Y190" s="4">
        <v>88000</v>
      </c>
      <c r="Z190" s="4">
        <v>201200</v>
      </c>
      <c r="AA190" s="4">
        <v>202200</v>
      </c>
      <c r="AB190" s="4">
        <v>219800</v>
      </c>
      <c r="AC190" s="4">
        <v>201123.89832307043</v>
      </c>
      <c r="AD190" s="4">
        <v>229000</v>
      </c>
      <c r="AE190" s="219">
        <v>199400</v>
      </c>
      <c r="AF190" s="4"/>
      <c r="AG190" s="4"/>
      <c r="AH190" s="4"/>
      <c r="AI190" s="166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</row>
    <row r="191" spans="1:66" hidden="1" x14ac:dyDescent="0.25">
      <c r="A191" s="29" t="s">
        <v>8</v>
      </c>
      <c r="B191" s="29">
        <v>1</v>
      </c>
      <c r="C191" s="29">
        <v>181</v>
      </c>
      <c r="D191" s="4">
        <v>194200</v>
      </c>
      <c r="E191" s="4">
        <v>202601</v>
      </c>
      <c r="F191" s="4">
        <v>91710.625363793806</v>
      </c>
      <c r="G191" s="4">
        <v>141496.60489425383</v>
      </c>
      <c r="H191" s="4">
        <v>209452</v>
      </c>
      <c r="I191" s="34">
        <v>201200</v>
      </c>
      <c r="J191" s="34">
        <v>170200</v>
      </c>
      <c r="K191" s="34">
        <v>88800</v>
      </c>
      <c r="L191" s="35">
        <v>101000</v>
      </c>
      <c r="M191" s="4">
        <v>176200</v>
      </c>
      <c r="N191" s="4">
        <v>184430</v>
      </c>
      <c r="O191" s="34">
        <v>206800</v>
      </c>
      <c r="P191" s="4">
        <v>203600</v>
      </c>
      <c r="Q191" s="4">
        <v>236800</v>
      </c>
      <c r="R191" s="4">
        <v>164600</v>
      </c>
      <c r="S191">
        <v>166200</v>
      </c>
      <c r="T191">
        <v>247600</v>
      </c>
      <c r="U191" s="4">
        <v>209916.5627782084</v>
      </c>
      <c r="V191">
        <v>156200</v>
      </c>
      <c r="W191">
        <v>90400</v>
      </c>
      <c r="X191" s="4">
        <v>100200</v>
      </c>
      <c r="Y191" s="4">
        <v>106400</v>
      </c>
      <c r="Z191" s="4">
        <v>206800</v>
      </c>
      <c r="AA191" s="4">
        <v>217200</v>
      </c>
      <c r="AB191" s="4">
        <v>239000</v>
      </c>
      <c r="AC191" s="4">
        <v>217669.59591332191</v>
      </c>
      <c r="AD191" s="4">
        <v>273600</v>
      </c>
      <c r="AE191" s="219">
        <v>218800</v>
      </c>
      <c r="AF191" s="4"/>
      <c r="AG191" s="4"/>
      <c r="AH191" s="4"/>
      <c r="AI191" s="166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</row>
    <row r="192" spans="1:66" hidden="1" x14ac:dyDescent="0.25">
      <c r="A192" s="29" t="s">
        <v>8</v>
      </c>
      <c r="B192" s="29">
        <v>1</v>
      </c>
      <c r="C192" s="29">
        <v>182</v>
      </c>
      <c r="D192" s="4">
        <v>184800</v>
      </c>
      <c r="E192" s="4">
        <v>211605</v>
      </c>
      <c r="F192" s="4">
        <v>220690.88784351232</v>
      </c>
      <c r="G192" s="4">
        <v>175981.95834838101</v>
      </c>
      <c r="H192" s="4">
        <v>201816</v>
      </c>
      <c r="I192" s="34">
        <v>206400</v>
      </c>
      <c r="J192" s="34">
        <v>159400</v>
      </c>
      <c r="K192" s="34">
        <v>85800</v>
      </c>
      <c r="L192" s="35">
        <v>102200</v>
      </c>
      <c r="M192" s="4">
        <v>175303</v>
      </c>
      <c r="N192" s="4">
        <v>195555</v>
      </c>
      <c r="O192" s="34">
        <v>198800</v>
      </c>
      <c r="P192" s="4">
        <v>19736</v>
      </c>
      <c r="Q192" s="4">
        <v>205200</v>
      </c>
      <c r="R192" s="4">
        <v>0</v>
      </c>
      <c r="S192">
        <v>79800</v>
      </c>
      <c r="T192">
        <v>253800</v>
      </c>
      <c r="U192" s="4">
        <v>216446.44670726522</v>
      </c>
      <c r="V192">
        <v>151800</v>
      </c>
      <c r="W192">
        <v>92400</v>
      </c>
      <c r="X192" s="4">
        <v>102000</v>
      </c>
      <c r="Y192" s="4">
        <v>114200</v>
      </c>
      <c r="Z192" s="4">
        <v>231400</v>
      </c>
      <c r="AA192" s="4">
        <v>220600</v>
      </c>
      <c r="AB192" s="4">
        <v>235400</v>
      </c>
      <c r="AC192" s="4">
        <v>222975.51992499037</v>
      </c>
      <c r="AD192" s="4">
        <v>272400</v>
      </c>
      <c r="AE192" s="219">
        <v>229600</v>
      </c>
      <c r="AF192" s="4"/>
      <c r="AG192" s="4"/>
      <c r="AH192" s="4"/>
      <c r="AI192" s="166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</row>
    <row r="193" spans="1:66" hidden="1" x14ac:dyDescent="0.25">
      <c r="A193" s="29" t="s">
        <v>8</v>
      </c>
      <c r="B193" s="29">
        <v>1</v>
      </c>
      <c r="C193" s="29">
        <v>183</v>
      </c>
      <c r="D193" s="4">
        <v>182200</v>
      </c>
      <c r="E193" s="4">
        <v>216333</v>
      </c>
      <c r="F193" s="4">
        <v>222251.91976459819</v>
      </c>
      <c r="G193" s="4">
        <v>184336.65738108192</v>
      </c>
      <c r="H193" s="4">
        <v>224988</v>
      </c>
      <c r="I193" s="34">
        <v>215200</v>
      </c>
      <c r="J193" s="34">
        <v>186800</v>
      </c>
      <c r="K193" s="34">
        <v>96400</v>
      </c>
      <c r="L193" s="35">
        <v>113000</v>
      </c>
      <c r="M193" s="4">
        <v>189195</v>
      </c>
      <c r="N193" s="4">
        <v>189314</v>
      </c>
      <c r="O193" s="34">
        <v>213600</v>
      </c>
      <c r="P193" s="4">
        <v>212299</v>
      </c>
      <c r="Q193" s="4">
        <v>233845</v>
      </c>
      <c r="R193" s="4">
        <v>205745</v>
      </c>
      <c r="S193">
        <v>181800</v>
      </c>
      <c r="T193">
        <v>269600</v>
      </c>
      <c r="U193" s="4">
        <v>226433.32801052855</v>
      </c>
      <c r="V193">
        <v>171200</v>
      </c>
      <c r="W193">
        <v>100400</v>
      </c>
      <c r="X193" s="4">
        <v>110200</v>
      </c>
      <c r="Y193" s="4">
        <v>119600</v>
      </c>
      <c r="Z193" s="4">
        <v>219800</v>
      </c>
      <c r="AA193" s="4">
        <v>213200</v>
      </c>
      <c r="AB193" s="4">
        <v>253000</v>
      </c>
      <c r="AC193" s="4">
        <v>211327.45394501416</v>
      </c>
      <c r="AD193" s="4">
        <v>274400</v>
      </c>
      <c r="AE193" s="219">
        <v>214400</v>
      </c>
      <c r="AF193" s="4"/>
      <c r="AG193" s="4"/>
      <c r="AH193" s="4"/>
      <c r="AI193" s="166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</row>
    <row r="194" spans="1:66" hidden="1" x14ac:dyDescent="0.25">
      <c r="A194" s="29" t="s">
        <v>8</v>
      </c>
      <c r="B194" s="29">
        <v>1</v>
      </c>
      <c r="C194" s="29">
        <v>184</v>
      </c>
      <c r="D194" s="4">
        <v>235400</v>
      </c>
      <c r="E194" s="4">
        <v>219935</v>
      </c>
      <c r="F194" s="4">
        <v>207812.37449455407</v>
      </c>
      <c r="G194" s="4">
        <v>180070.42808778785</v>
      </c>
      <c r="H194" s="4">
        <v>199451</v>
      </c>
      <c r="I194" s="34">
        <v>196800</v>
      </c>
      <c r="J194" s="34">
        <v>172200</v>
      </c>
      <c r="K194" s="34">
        <v>95200</v>
      </c>
      <c r="L194" s="35">
        <v>104800</v>
      </c>
      <c r="M194" s="4">
        <v>170655</v>
      </c>
      <c r="N194" s="4">
        <v>116174</v>
      </c>
      <c r="O194" s="34">
        <v>172400</v>
      </c>
      <c r="P194" s="4">
        <v>198800</v>
      </c>
      <c r="Q194" s="4">
        <v>190800</v>
      </c>
      <c r="R194" s="4">
        <v>70000</v>
      </c>
      <c r="S194">
        <v>168800</v>
      </c>
      <c r="T194">
        <v>223000</v>
      </c>
      <c r="U194" s="4">
        <v>189750.74476200357</v>
      </c>
      <c r="V194">
        <v>138200</v>
      </c>
      <c r="W194">
        <v>87600</v>
      </c>
      <c r="X194" s="4">
        <v>95600</v>
      </c>
      <c r="Y194" s="4">
        <v>106200</v>
      </c>
      <c r="Z194" s="4">
        <v>219000</v>
      </c>
      <c r="AA194" s="4">
        <v>202000</v>
      </c>
      <c r="AB194" s="4">
        <v>235000</v>
      </c>
      <c r="AC194" s="4">
        <v>200018.22372803322</v>
      </c>
      <c r="AD194" s="4">
        <v>262000</v>
      </c>
      <c r="AE194" s="219">
        <v>175000</v>
      </c>
      <c r="AF194" s="4"/>
      <c r="AG194" s="4"/>
      <c r="AH194" s="4"/>
      <c r="AI194" s="166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</row>
    <row r="195" spans="1:66" hidden="1" x14ac:dyDescent="0.25">
      <c r="A195" s="29" t="s">
        <v>8</v>
      </c>
      <c r="B195" s="29">
        <v>1</v>
      </c>
      <c r="C195" s="29">
        <v>185</v>
      </c>
      <c r="D195" s="4">
        <v>136200</v>
      </c>
      <c r="E195" s="4">
        <v>186168</v>
      </c>
      <c r="F195" s="4">
        <v>210349.05136631857</v>
      </c>
      <c r="G195" s="4">
        <v>172604.5268245232</v>
      </c>
      <c r="H195" s="4">
        <v>43432</v>
      </c>
      <c r="I195" s="34">
        <v>207200</v>
      </c>
      <c r="J195" s="34">
        <v>183200</v>
      </c>
      <c r="K195" s="34">
        <v>92000</v>
      </c>
      <c r="L195" s="35">
        <v>88000</v>
      </c>
      <c r="M195" s="4">
        <v>134658</v>
      </c>
      <c r="N195" s="4">
        <v>191329</v>
      </c>
      <c r="O195" s="34">
        <v>206200</v>
      </c>
      <c r="P195" s="4">
        <v>144600</v>
      </c>
      <c r="Q195" s="4">
        <v>201164</v>
      </c>
      <c r="R195" s="4">
        <v>94776</v>
      </c>
      <c r="S195">
        <v>169400</v>
      </c>
      <c r="T195">
        <v>256600</v>
      </c>
      <c r="U195" s="4">
        <v>212029.17228466796</v>
      </c>
      <c r="V195">
        <v>166800</v>
      </c>
      <c r="W195">
        <v>93600</v>
      </c>
      <c r="X195" s="4">
        <v>101400</v>
      </c>
      <c r="Y195" s="4">
        <v>119000</v>
      </c>
      <c r="Z195" s="4">
        <v>204400</v>
      </c>
      <c r="AA195" s="4">
        <v>218400</v>
      </c>
      <c r="AB195" s="4">
        <v>245800</v>
      </c>
      <c r="AC195" s="4">
        <v>201964.88680961827</v>
      </c>
      <c r="AD195" s="4">
        <v>266400</v>
      </c>
      <c r="AE195" s="219">
        <v>223400</v>
      </c>
      <c r="AF195" s="4"/>
      <c r="AG195" s="4"/>
      <c r="AH195" s="4"/>
      <c r="AI195" s="166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</row>
    <row r="196" spans="1:66" hidden="1" x14ac:dyDescent="0.25">
      <c r="A196" s="29" t="s">
        <v>8</v>
      </c>
      <c r="B196" s="29">
        <v>1</v>
      </c>
      <c r="C196" s="29">
        <v>186</v>
      </c>
      <c r="D196" s="4">
        <v>230600</v>
      </c>
      <c r="E196" s="4">
        <v>202601</v>
      </c>
      <c r="F196" s="4">
        <v>216202.9210703905</v>
      </c>
      <c r="G196" s="4">
        <v>177937.31344114081</v>
      </c>
      <c r="H196" s="4">
        <v>45114</v>
      </c>
      <c r="I196" s="34">
        <v>214800</v>
      </c>
      <c r="J196" s="34">
        <v>61600</v>
      </c>
      <c r="K196" s="34">
        <v>63800</v>
      </c>
      <c r="L196" s="35">
        <v>87400</v>
      </c>
      <c r="M196" s="4">
        <v>194077</v>
      </c>
      <c r="N196" s="4">
        <v>167649</v>
      </c>
      <c r="O196" s="34">
        <v>206200</v>
      </c>
      <c r="P196" s="4">
        <v>133400</v>
      </c>
      <c r="Q196" s="4">
        <v>26600</v>
      </c>
      <c r="R196" s="4">
        <v>0</v>
      </c>
      <c r="S196">
        <v>62400</v>
      </c>
      <c r="T196">
        <v>259800</v>
      </c>
      <c r="U196" s="4">
        <v>220095.49949114991</v>
      </c>
      <c r="V196">
        <v>100200</v>
      </c>
      <c r="W196">
        <v>78800</v>
      </c>
      <c r="X196" s="4">
        <v>103400</v>
      </c>
      <c r="Y196" s="4">
        <v>124200</v>
      </c>
      <c r="Z196" s="4">
        <v>240600</v>
      </c>
      <c r="AA196" s="4">
        <v>224200</v>
      </c>
      <c r="AB196" s="4">
        <v>221200</v>
      </c>
      <c r="AC196" s="4">
        <v>211364.99807387791</v>
      </c>
      <c r="AD196" s="4">
        <v>253000</v>
      </c>
      <c r="AE196" s="219">
        <v>194800</v>
      </c>
      <c r="AF196" s="4"/>
      <c r="AG196" s="4"/>
      <c r="AH196" s="4"/>
      <c r="AI196" s="166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</row>
    <row r="197" spans="1:66" hidden="1" x14ac:dyDescent="0.25">
      <c r="A197" s="29" t="s">
        <v>8</v>
      </c>
      <c r="B197" s="29">
        <v>1</v>
      </c>
      <c r="C197" s="29">
        <v>187</v>
      </c>
      <c r="D197" s="4">
        <v>225000</v>
      </c>
      <c r="E197" s="4">
        <v>205527</v>
      </c>
      <c r="F197" s="4">
        <v>221276.27481391953</v>
      </c>
      <c r="G197" s="4">
        <v>171360.20994731243</v>
      </c>
      <c r="H197" s="4">
        <v>212287</v>
      </c>
      <c r="I197" s="34">
        <v>208600</v>
      </c>
      <c r="J197" s="34">
        <v>188400</v>
      </c>
      <c r="K197" s="34">
        <v>94600</v>
      </c>
      <c r="L197" s="35">
        <v>114701</v>
      </c>
      <c r="M197" s="4">
        <v>193509</v>
      </c>
      <c r="N197" s="4">
        <v>205093</v>
      </c>
      <c r="O197" s="34">
        <v>200600</v>
      </c>
      <c r="P197" s="4">
        <v>199400</v>
      </c>
      <c r="Q197" s="4">
        <v>208600</v>
      </c>
      <c r="R197" s="4">
        <v>176800</v>
      </c>
      <c r="S197">
        <v>170000</v>
      </c>
      <c r="T197">
        <v>266200</v>
      </c>
      <c r="U197" s="4">
        <v>219903.44408147177</v>
      </c>
      <c r="V197">
        <v>170400</v>
      </c>
      <c r="W197">
        <v>89600</v>
      </c>
      <c r="X197" s="4">
        <v>103200</v>
      </c>
      <c r="Y197" s="4">
        <v>114400</v>
      </c>
      <c r="Z197" s="4">
        <v>223600</v>
      </c>
      <c r="AA197" s="4">
        <v>218600</v>
      </c>
      <c r="AB197" s="4">
        <v>242400</v>
      </c>
      <c r="AC197" s="4">
        <v>202620.0318582906</v>
      </c>
      <c r="AD197" s="4">
        <v>263200</v>
      </c>
      <c r="AE197" s="219">
        <v>219200</v>
      </c>
      <c r="AF197" s="4"/>
      <c r="AG197" s="4"/>
      <c r="AH197" s="4"/>
      <c r="AI197" s="166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</row>
    <row r="198" spans="1:66" hidden="1" x14ac:dyDescent="0.25">
      <c r="A198" s="29" t="s">
        <v>8</v>
      </c>
      <c r="B198" s="29">
        <v>1</v>
      </c>
      <c r="C198" s="29">
        <v>188</v>
      </c>
      <c r="D198" s="4">
        <v>198000</v>
      </c>
      <c r="E198" s="4">
        <v>154877</v>
      </c>
      <c r="F198" s="4">
        <v>217178.56602106916</v>
      </c>
      <c r="G198" s="4">
        <v>157317.20519021939</v>
      </c>
      <c r="H198" s="4">
        <v>226295</v>
      </c>
      <c r="I198" s="34">
        <v>182200</v>
      </c>
      <c r="J198" s="34">
        <v>182200</v>
      </c>
      <c r="K198" s="34">
        <v>85200</v>
      </c>
      <c r="L198" s="35">
        <v>101000</v>
      </c>
      <c r="M198" s="4">
        <v>184800</v>
      </c>
      <c r="N198" s="4">
        <v>181400</v>
      </c>
      <c r="O198" s="34">
        <v>218400</v>
      </c>
      <c r="P198" s="4">
        <v>107600</v>
      </c>
      <c r="Q198" s="4">
        <v>213600</v>
      </c>
      <c r="R198" s="4">
        <v>172800</v>
      </c>
      <c r="S198">
        <v>147800</v>
      </c>
      <c r="T198">
        <v>242200</v>
      </c>
      <c r="U198" s="4">
        <v>203578.73425882976</v>
      </c>
      <c r="V198">
        <v>148200</v>
      </c>
      <c r="W198">
        <v>81800</v>
      </c>
      <c r="X198" s="4">
        <v>96600</v>
      </c>
      <c r="Y198" s="4">
        <v>109600</v>
      </c>
      <c r="Z198" s="4">
        <v>219600</v>
      </c>
      <c r="AA198" s="4">
        <v>216000</v>
      </c>
      <c r="AB198" s="4">
        <v>233400</v>
      </c>
      <c r="AC198" s="4">
        <v>211201.68111332061</v>
      </c>
      <c r="AD198" s="4">
        <v>245800</v>
      </c>
      <c r="AE198" s="219">
        <v>222800</v>
      </c>
      <c r="AF198" s="4"/>
      <c r="AG198" s="4"/>
      <c r="AH198" s="4"/>
      <c r="AI198" s="166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</row>
    <row r="199" spans="1:66" hidden="1" x14ac:dyDescent="0.25">
      <c r="A199" s="29" t="s">
        <v>8</v>
      </c>
      <c r="B199" s="29">
        <v>1</v>
      </c>
      <c r="C199" s="29">
        <v>189</v>
      </c>
      <c r="D199" s="4">
        <v>208800</v>
      </c>
      <c r="E199" s="4">
        <v>205978</v>
      </c>
      <c r="F199" s="4">
        <v>217959.08198161208</v>
      </c>
      <c r="G199" s="4">
        <v>164072.06823793502</v>
      </c>
      <c r="H199" s="4">
        <v>141194</v>
      </c>
      <c r="I199" s="34">
        <v>196600</v>
      </c>
      <c r="J199" s="34">
        <v>159400</v>
      </c>
      <c r="K199" s="34">
        <v>93200</v>
      </c>
      <c r="L199" s="35">
        <v>92000</v>
      </c>
      <c r="M199" s="4">
        <v>186692</v>
      </c>
      <c r="N199" s="4">
        <v>191535</v>
      </c>
      <c r="O199" s="34">
        <v>187600</v>
      </c>
      <c r="P199" s="4">
        <v>197200</v>
      </c>
      <c r="Q199" s="4">
        <v>127800</v>
      </c>
      <c r="R199" s="4">
        <v>169600</v>
      </c>
      <c r="S199">
        <v>167600</v>
      </c>
      <c r="T199">
        <v>253600</v>
      </c>
      <c r="U199" s="4">
        <v>207996.00868142699</v>
      </c>
      <c r="V199">
        <v>157400</v>
      </c>
      <c r="W199">
        <v>91600</v>
      </c>
      <c r="X199" s="4">
        <v>101400</v>
      </c>
      <c r="Y199" s="4">
        <v>110400</v>
      </c>
      <c r="Z199" s="4">
        <v>213000</v>
      </c>
      <c r="AA199" s="4">
        <v>221400</v>
      </c>
      <c r="AB199" s="4">
        <v>239400</v>
      </c>
      <c r="AC199" s="4">
        <v>210819.66960213202</v>
      </c>
      <c r="AD199" s="4">
        <v>263600</v>
      </c>
      <c r="AE199" s="219">
        <v>222000</v>
      </c>
      <c r="AF199" s="4"/>
      <c r="AG199" s="4"/>
      <c r="AH199" s="4"/>
      <c r="AI199" s="166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</row>
    <row r="200" spans="1:66" hidden="1" x14ac:dyDescent="0.25">
      <c r="A200" s="29" t="s">
        <v>8</v>
      </c>
      <c r="B200" s="29">
        <v>1</v>
      </c>
      <c r="C200" s="29">
        <v>190</v>
      </c>
      <c r="D200" s="4">
        <v>217400</v>
      </c>
      <c r="E200" s="4">
        <v>199224</v>
      </c>
      <c r="F200" s="4">
        <v>209373.40641563991</v>
      </c>
      <c r="G200" s="4">
        <v>157317.20519021939</v>
      </c>
      <c r="H200" s="4">
        <v>139049</v>
      </c>
      <c r="I200" s="34">
        <v>186400</v>
      </c>
      <c r="J200" s="34">
        <v>161600</v>
      </c>
      <c r="K200" s="34">
        <v>77800</v>
      </c>
      <c r="L200" s="35">
        <v>93200</v>
      </c>
      <c r="M200" s="4">
        <v>168037</v>
      </c>
      <c r="N200" s="4">
        <v>178472</v>
      </c>
      <c r="O200" s="34">
        <v>215000</v>
      </c>
      <c r="P200" s="4">
        <v>181800</v>
      </c>
      <c r="Q200" s="4">
        <v>109200</v>
      </c>
      <c r="R200" s="4">
        <v>0</v>
      </c>
      <c r="S200">
        <v>140187</v>
      </c>
      <c r="T200">
        <v>216200</v>
      </c>
      <c r="U200" s="4">
        <v>89305.765500335692</v>
      </c>
      <c r="V200">
        <v>152600</v>
      </c>
      <c r="W200">
        <v>83400</v>
      </c>
      <c r="X200" s="4">
        <v>89800</v>
      </c>
      <c r="Y200" s="4">
        <v>89800</v>
      </c>
      <c r="Z200" s="4">
        <v>203200</v>
      </c>
      <c r="AA200" s="4">
        <v>206800</v>
      </c>
      <c r="AB200" s="4">
        <v>230400</v>
      </c>
      <c r="AC200" s="4">
        <v>215598.09860326489</v>
      </c>
      <c r="AD200" s="4">
        <v>244800</v>
      </c>
      <c r="AE200" s="219">
        <v>198400</v>
      </c>
      <c r="AF200" s="4"/>
      <c r="AG200" s="4"/>
      <c r="AH200" s="4"/>
      <c r="AI200" s="166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</row>
    <row r="201" spans="1:66" hidden="1" x14ac:dyDescent="0.25">
      <c r="A201" s="29" t="s">
        <v>8</v>
      </c>
      <c r="B201" s="29">
        <v>1</v>
      </c>
      <c r="C201" s="29">
        <v>191</v>
      </c>
      <c r="D201" s="4">
        <v>201200</v>
      </c>
      <c r="E201" s="4">
        <v>197423</v>
      </c>
      <c r="F201" s="4">
        <v>207226.98752414685</v>
      </c>
      <c r="G201" s="4">
        <v>166382.94243846933</v>
      </c>
      <c r="H201" s="4">
        <v>140216</v>
      </c>
      <c r="I201" s="34">
        <v>0</v>
      </c>
      <c r="J201" s="34">
        <v>93400</v>
      </c>
      <c r="K201" s="34">
        <v>83200</v>
      </c>
      <c r="L201" s="35">
        <v>99600</v>
      </c>
      <c r="M201" s="4">
        <v>160912</v>
      </c>
      <c r="N201" s="4">
        <v>177804</v>
      </c>
      <c r="O201" s="34">
        <v>210200</v>
      </c>
      <c r="P201" s="4">
        <v>178600</v>
      </c>
      <c r="Q201" s="4">
        <v>206800</v>
      </c>
      <c r="R201" s="4">
        <v>178600</v>
      </c>
      <c r="S201">
        <v>161000</v>
      </c>
      <c r="T201">
        <v>212000</v>
      </c>
      <c r="U201" s="4">
        <v>200313.79229430135</v>
      </c>
      <c r="V201">
        <v>127600</v>
      </c>
      <c r="W201">
        <v>84400</v>
      </c>
      <c r="X201" s="4">
        <v>95800</v>
      </c>
      <c r="Y201" s="4">
        <v>106000</v>
      </c>
      <c r="Z201" s="4">
        <v>213200</v>
      </c>
      <c r="AA201" s="4">
        <v>204200</v>
      </c>
      <c r="AB201" s="4">
        <v>239200</v>
      </c>
      <c r="AC201" s="4">
        <v>213069.50152429182</v>
      </c>
      <c r="AD201" s="4">
        <v>263000</v>
      </c>
      <c r="AE201" s="219">
        <v>218000</v>
      </c>
      <c r="AF201" s="4"/>
      <c r="AG201" s="4"/>
      <c r="AH201" s="4"/>
      <c r="AI201" s="166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</row>
    <row r="202" spans="1:66" hidden="1" x14ac:dyDescent="0.25">
      <c r="A202" s="29" t="s">
        <v>8</v>
      </c>
      <c r="B202" s="29">
        <v>1</v>
      </c>
      <c r="C202" s="29">
        <v>192</v>
      </c>
      <c r="D202" s="4">
        <v>215400</v>
      </c>
      <c r="E202" s="4">
        <v>173336</v>
      </c>
      <c r="F202" s="4">
        <v>208202.63247482551</v>
      </c>
      <c r="G202" s="4">
        <v>162294.47269906249</v>
      </c>
      <c r="H202" s="4">
        <v>164538</v>
      </c>
      <c r="I202" s="34">
        <v>187000</v>
      </c>
      <c r="J202" s="34">
        <v>167200</v>
      </c>
      <c r="K202" s="34">
        <v>79200</v>
      </c>
      <c r="L202" s="35">
        <v>94800</v>
      </c>
      <c r="M202" s="4">
        <v>163891</v>
      </c>
      <c r="N202" s="4">
        <v>177388</v>
      </c>
      <c r="O202" s="34">
        <v>156200</v>
      </c>
      <c r="P202" s="4">
        <v>152400</v>
      </c>
      <c r="Q202" s="4">
        <v>136000</v>
      </c>
      <c r="R202" s="4">
        <v>109800</v>
      </c>
      <c r="S202">
        <v>112400</v>
      </c>
      <c r="T202">
        <v>168600</v>
      </c>
      <c r="U202" s="4">
        <v>184181.13788133749</v>
      </c>
      <c r="V202">
        <v>127600</v>
      </c>
      <c r="W202">
        <v>83800</v>
      </c>
      <c r="X202" s="4">
        <v>87600</v>
      </c>
      <c r="Y202" s="4">
        <v>98400</v>
      </c>
      <c r="Z202" s="4">
        <v>203800</v>
      </c>
      <c r="AA202" s="4">
        <v>176400</v>
      </c>
      <c r="AB202" s="4">
        <v>220800</v>
      </c>
      <c r="AC202" s="4">
        <v>202349.71413047164</v>
      </c>
      <c r="AD202" s="4">
        <v>258200</v>
      </c>
      <c r="AE202" s="219">
        <v>202200</v>
      </c>
      <c r="AF202" s="4"/>
      <c r="AG202" s="4"/>
      <c r="AH202" s="4"/>
      <c r="AI202" s="166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</row>
    <row r="203" spans="1:66" hidden="1" x14ac:dyDescent="0.25">
      <c r="A203" s="29" t="s">
        <v>8</v>
      </c>
      <c r="B203" s="29">
        <v>1</v>
      </c>
      <c r="C203" s="29">
        <v>193</v>
      </c>
      <c r="D203" s="4">
        <v>191400</v>
      </c>
      <c r="E203" s="4">
        <v>198774</v>
      </c>
      <c r="F203" s="4">
        <v>214641.88914930465</v>
      </c>
      <c r="G203" s="4">
        <v>173493.32459395946</v>
      </c>
      <c r="H203" s="4">
        <v>174232</v>
      </c>
      <c r="I203" s="34">
        <v>203000</v>
      </c>
      <c r="J203" s="34">
        <v>170400</v>
      </c>
      <c r="K203" s="34">
        <v>89800</v>
      </c>
      <c r="L203" s="35">
        <v>95600</v>
      </c>
      <c r="M203" s="4">
        <v>178679</v>
      </c>
      <c r="N203" s="4">
        <v>188995</v>
      </c>
      <c r="O203" s="34">
        <v>207800</v>
      </c>
      <c r="P203" s="4">
        <v>171200</v>
      </c>
      <c r="Q203" s="4">
        <v>219400</v>
      </c>
      <c r="R203" s="4">
        <v>180200</v>
      </c>
      <c r="S203">
        <v>167400</v>
      </c>
      <c r="T203">
        <v>197800</v>
      </c>
      <c r="U203" s="4">
        <v>0</v>
      </c>
      <c r="V203">
        <v>1E-13</v>
      </c>
      <c r="W203">
        <v>67200</v>
      </c>
      <c r="X203" s="4">
        <v>80200</v>
      </c>
      <c r="Y203" s="4">
        <v>101000</v>
      </c>
      <c r="Z203" s="4">
        <v>224600</v>
      </c>
      <c r="AA203" s="4">
        <v>228800</v>
      </c>
      <c r="AB203" s="4">
        <v>252000</v>
      </c>
      <c r="AC203" s="4">
        <v>225159.64962163861</v>
      </c>
      <c r="AD203" s="4">
        <v>272400</v>
      </c>
      <c r="AE203" s="219">
        <v>223600</v>
      </c>
      <c r="AF203" s="4"/>
      <c r="AG203" s="4"/>
      <c r="AH203" s="4"/>
      <c r="AI203" s="166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</row>
    <row r="204" spans="1:66" hidden="1" x14ac:dyDescent="0.25">
      <c r="A204" s="29" t="s">
        <v>8</v>
      </c>
      <c r="B204" s="29">
        <v>1</v>
      </c>
      <c r="C204" s="29">
        <v>194</v>
      </c>
      <c r="D204" s="4">
        <v>155800</v>
      </c>
      <c r="E204" s="4">
        <v>148574</v>
      </c>
      <c r="F204" s="4">
        <v>185567.66961908067</v>
      </c>
      <c r="G204" s="4">
        <v>158206.00295965566</v>
      </c>
      <c r="H204" s="4">
        <v>210930</v>
      </c>
      <c r="I204" s="34">
        <v>182600</v>
      </c>
      <c r="J204" s="34">
        <v>165000</v>
      </c>
      <c r="K204" s="34">
        <v>79000</v>
      </c>
      <c r="L204" s="35">
        <v>89600</v>
      </c>
      <c r="M204" s="4">
        <v>177023</v>
      </c>
      <c r="N204" s="4">
        <v>132658</v>
      </c>
      <c r="O204" s="34">
        <v>201200</v>
      </c>
      <c r="P204" s="4">
        <v>29200</v>
      </c>
      <c r="Q204" s="4">
        <v>133800</v>
      </c>
      <c r="R204" s="4">
        <v>123400</v>
      </c>
      <c r="S204">
        <v>162600</v>
      </c>
      <c r="T204">
        <v>239800</v>
      </c>
      <c r="U204" s="4">
        <v>208572.17491046141</v>
      </c>
      <c r="V204">
        <v>153600</v>
      </c>
      <c r="W204">
        <v>91400</v>
      </c>
      <c r="X204" s="4">
        <v>97800</v>
      </c>
      <c r="Y204" s="4">
        <v>106600</v>
      </c>
      <c r="Z204" s="4">
        <v>206400</v>
      </c>
      <c r="AA204" s="4">
        <v>212000</v>
      </c>
      <c r="AB204" s="4">
        <v>222600</v>
      </c>
      <c r="AC204" s="4">
        <v>230311.64270496572</v>
      </c>
      <c r="AD204" s="4">
        <v>259000</v>
      </c>
      <c r="AE204" s="219">
        <v>196200</v>
      </c>
      <c r="AF204" s="4"/>
      <c r="AG204" s="4"/>
      <c r="AH204" s="4"/>
      <c r="AI204" s="166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</row>
    <row r="205" spans="1:66" hidden="1" x14ac:dyDescent="0.25">
      <c r="A205" s="29" t="s">
        <v>8</v>
      </c>
      <c r="B205" s="29">
        <v>1</v>
      </c>
      <c r="C205" s="29">
        <v>195</v>
      </c>
      <c r="D205" s="4">
        <v>116400</v>
      </c>
      <c r="E205" s="4">
        <v>187969</v>
      </c>
      <c r="F205" s="4">
        <v>160396.02989157129</v>
      </c>
      <c r="G205" s="4">
        <v>95990.159099116921</v>
      </c>
      <c r="H205" s="4">
        <v>212429</v>
      </c>
      <c r="I205" s="34">
        <v>192800</v>
      </c>
      <c r="J205" s="34">
        <v>161600</v>
      </c>
      <c r="K205" s="34">
        <v>89000</v>
      </c>
      <c r="L205" s="35">
        <v>95400</v>
      </c>
      <c r="M205" s="4">
        <v>181468</v>
      </c>
      <c r="N205" s="4">
        <v>192362</v>
      </c>
      <c r="O205" s="34">
        <v>197200</v>
      </c>
      <c r="P205" s="4">
        <v>181400</v>
      </c>
      <c r="Q205" s="4">
        <v>215000</v>
      </c>
      <c r="R205" s="4">
        <v>172600</v>
      </c>
      <c r="S205">
        <v>161400</v>
      </c>
      <c r="T205">
        <v>232600</v>
      </c>
      <c r="U205" s="4">
        <v>207035.73163303628</v>
      </c>
      <c r="V205">
        <v>154400</v>
      </c>
      <c r="W205">
        <v>92600</v>
      </c>
      <c r="X205" s="4">
        <v>98600</v>
      </c>
      <c r="Y205" s="4">
        <v>106600</v>
      </c>
      <c r="Z205" s="4">
        <v>212000</v>
      </c>
      <c r="AA205" s="4">
        <v>157400</v>
      </c>
      <c r="AB205" s="4">
        <v>237000</v>
      </c>
      <c r="AC205" s="4">
        <v>220904.02261493338</v>
      </c>
      <c r="AD205" s="4">
        <v>264800</v>
      </c>
      <c r="AE205" s="219">
        <v>212600</v>
      </c>
      <c r="AF205" s="4"/>
      <c r="AG205" s="4"/>
      <c r="AH205" s="4"/>
      <c r="AI205" s="166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</row>
    <row r="206" spans="1:66" hidden="1" x14ac:dyDescent="0.25">
      <c r="A206" s="29" t="s">
        <v>8</v>
      </c>
      <c r="B206" s="29">
        <v>1</v>
      </c>
      <c r="C206" s="29">
        <v>196</v>
      </c>
      <c r="D206" s="4">
        <v>206400</v>
      </c>
      <c r="E206" s="4">
        <v>172436</v>
      </c>
      <c r="F206" s="4">
        <v>154932.41816777081</v>
      </c>
      <c r="G206" s="4">
        <v>100611.90750018551</v>
      </c>
      <c r="H206" s="4">
        <v>169647</v>
      </c>
      <c r="I206" s="34">
        <v>194400</v>
      </c>
      <c r="J206" s="34">
        <v>167000</v>
      </c>
      <c r="K206" s="34">
        <v>83400</v>
      </c>
      <c r="L206" s="35">
        <v>91800</v>
      </c>
      <c r="M206" s="4">
        <v>163477</v>
      </c>
      <c r="N206" s="4">
        <v>160777</v>
      </c>
      <c r="O206" s="34">
        <v>195800</v>
      </c>
      <c r="P206" s="4">
        <v>193000</v>
      </c>
      <c r="Q206" s="4">
        <v>209400</v>
      </c>
      <c r="R206" s="4">
        <v>173800</v>
      </c>
      <c r="S206">
        <v>157200</v>
      </c>
      <c r="T206">
        <v>243000</v>
      </c>
      <c r="U206" s="4">
        <v>206075.4545846456</v>
      </c>
      <c r="V206">
        <v>152400</v>
      </c>
      <c r="W206">
        <v>88000</v>
      </c>
      <c r="X206" s="4">
        <v>95000</v>
      </c>
      <c r="Y206" s="4">
        <v>102200</v>
      </c>
      <c r="Z206" s="4">
        <v>208000</v>
      </c>
      <c r="AA206" s="4">
        <v>209200</v>
      </c>
      <c r="AB206" s="4">
        <v>232400</v>
      </c>
      <c r="AC206" s="4">
        <v>209316.96584436073</v>
      </c>
      <c r="AD206" s="4">
        <v>258800</v>
      </c>
      <c r="AE206" s="219">
        <v>206000</v>
      </c>
      <c r="AF206" s="4"/>
      <c r="AG206" s="4"/>
      <c r="AH206" s="4"/>
      <c r="AI206" s="166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</row>
    <row r="207" spans="1:66" hidden="1" x14ac:dyDescent="0.25">
      <c r="A207" s="29" t="s">
        <v>8</v>
      </c>
      <c r="B207" s="29">
        <v>1</v>
      </c>
      <c r="C207" s="29">
        <v>197</v>
      </c>
      <c r="D207" s="4">
        <v>231000</v>
      </c>
      <c r="E207" s="4">
        <v>212956</v>
      </c>
      <c r="F207" s="4">
        <v>198055.92498776747</v>
      </c>
      <c r="G207" s="4">
        <v>150029.06348084199</v>
      </c>
      <c r="H207" s="4">
        <v>215361</v>
      </c>
      <c r="I207" s="34">
        <v>176600</v>
      </c>
      <c r="J207" s="34">
        <v>157600</v>
      </c>
      <c r="K207" s="34">
        <v>87400</v>
      </c>
      <c r="L207" s="35">
        <v>96200</v>
      </c>
      <c r="M207" s="4">
        <v>174034</v>
      </c>
      <c r="N207" s="4">
        <v>182086</v>
      </c>
      <c r="O207" s="34">
        <v>213000</v>
      </c>
      <c r="P207" s="4">
        <v>136000</v>
      </c>
      <c r="Q207" s="4">
        <v>139200</v>
      </c>
      <c r="R207" s="4">
        <v>114200</v>
      </c>
      <c r="S207">
        <v>137200</v>
      </c>
      <c r="T207">
        <v>223000</v>
      </c>
      <c r="U207" s="4">
        <v>191863.35426846312</v>
      </c>
      <c r="V207">
        <v>145800</v>
      </c>
      <c r="W207">
        <v>84800</v>
      </c>
      <c r="X207" s="4">
        <v>98000</v>
      </c>
      <c r="Y207" s="4">
        <v>103000</v>
      </c>
      <c r="Z207" s="4">
        <v>204600</v>
      </c>
      <c r="AA207" s="4">
        <v>208600</v>
      </c>
      <c r="AB207" s="4">
        <v>229200</v>
      </c>
      <c r="AC207" s="4">
        <v>213933.01648815791</v>
      </c>
      <c r="AD207" s="4">
        <v>255400</v>
      </c>
      <c r="AE207" s="219">
        <v>172200</v>
      </c>
      <c r="AF207" s="4"/>
      <c r="AG207" s="4"/>
      <c r="AH207" s="4"/>
      <c r="AI207" s="166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</row>
    <row r="208" spans="1:66" hidden="1" x14ac:dyDescent="0.25">
      <c r="A208" s="29" t="s">
        <v>8</v>
      </c>
      <c r="B208" s="29">
        <v>1</v>
      </c>
      <c r="C208" s="29">
        <v>198</v>
      </c>
      <c r="D208" s="4">
        <v>236800</v>
      </c>
      <c r="E208" s="4">
        <v>208004</v>
      </c>
      <c r="F208" s="4">
        <v>227520.40249826293</v>
      </c>
      <c r="G208" s="4">
        <v>174382.12236339573</v>
      </c>
      <c r="H208" s="4">
        <v>165016</v>
      </c>
      <c r="I208" s="34">
        <v>191200</v>
      </c>
      <c r="J208" s="34">
        <v>176400</v>
      </c>
      <c r="K208" s="34">
        <v>87600</v>
      </c>
      <c r="L208" s="35">
        <v>97400</v>
      </c>
      <c r="M208" s="4">
        <v>181523</v>
      </c>
      <c r="N208" s="4">
        <v>191193</v>
      </c>
      <c r="O208" s="34">
        <v>199600</v>
      </c>
      <c r="P208" s="4">
        <v>182600</v>
      </c>
      <c r="Q208" s="4">
        <v>223000</v>
      </c>
      <c r="R208" s="4">
        <v>172800</v>
      </c>
      <c r="S208">
        <v>171800</v>
      </c>
      <c r="T208">
        <v>238600</v>
      </c>
      <c r="U208" s="4">
        <v>208188.06409110513</v>
      </c>
      <c r="V208">
        <v>158200</v>
      </c>
      <c r="W208">
        <v>92200</v>
      </c>
      <c r="X208" s="4">
        <v>103200</v>
      </c>
      <c r="Y208" s="4">
        <v>109800</v>
      </c>
      <c r="Z208" s="4">
        <v>212400</v>
      </c>
      <c r="AA208" s="4">
        <v>222000</v>
      </c>
      <c r="AB208" s="4">
        <v>246400</v>
      </c>
      <c r="AC208" s="4">
        <v>191086.47547134879</v>
      </c>
      <c r="AD208" s="4">
        <v>270800</v>
      </c>
      <c r="AE208" s="219">
        <v>194000</v>
      </c>
      <c r="AF208" s="4"/>
      <c r="AG208" s="4"/>
      <c r="AH208" s="4"/>
      <c r="AI208" s="166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</row>
    <row r="209" spans="1:66" hidden="1" x14ac:dyDescent="0.25">
      <c r="A209" s="29" t="s">
        <v>8</v>
      </c>
      <c r="B209" s="29">
        <v>1</v>
      </c>
      <c r="C209" s="29">
        <v>199</v>
      </c>
      <c r="D209" s="4">
        <v>230600</v>
      </c>
      <c r="E209" s="4">
        <v>199674</v>
      </c>
      <c r="F209" s="4">
        <v>210544.18035645431</v>
      </c>
      <c r="G209" s="4">
        <v>163538.78957627327</v>
      </c>
      <c r="H209" s="4">
        <v>220368</v>
      </c>
      <c r="I209" s="34">
        <v>186200</v>
      </c>
      <c r="J209" s="34">
        <v>152600</v>
      </c>
      <c r="K209" s="34">
        <v>87200</v>
      </c>
      <c r="L209" s="35">
        <v>94600</v>
      </c>
      <c r="M209" s="4">
        <v>153471</v>
      </c>
      <c r="N209" s="4">
        <v>120924</v>
      </c>
      <c r="O209" s="34">
        <v>202600</v>
      </c>
      <c r="P209" s="4">
        <v>200800</v>
      </c>
      <c r="Q209" s="4">
        <v>219400</v>
      </c>
      <c r="R209" s="4">
        <v>167200</v>
      </c>
      <c r="S209">
        <v>155000</v>
      </c>
      <c r="T209">
        <v>228000</v>
      </c>
      <c r="U209" s="4">
        <v>207996.00868142699</v>
      </c>
      <c r="V209">
        <v>156800</v>
      </c>
      <c r="W209">
        <v>86800</v>
      </c>
      <c r="X209" s="4">
        <v>103600</v>
      </c>
      <c r="Y209" s="4">
        <v>110000</v>
      </c>
      <c r="Z209" s="4">
        <v>216200</v>
      </c>
      <c r="AA209" s="4">
        <v>223800</v>
      </c>
      <c r="AB209" s="4">
        <v>240400</v>
      </c>
      <c r="AC209" s="4">
        <v>224802.04179421146</v>
      </c>
      <c r="AD209" s="4">
        <v>265800</v>
      </c>
      <c r="AE209" s="219">
        <v>202800</v>
      </c>
      <c r="AF209" s="4"/>
      <c r="AG209" s="4"/>
      <c r="AH209" s="4"/>
      <c r="AI209" s="166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</row>
    <row r="210" spans="1:66" hidden="1" x14ac:dyDescent="0.25">
      <c r="A210" s="29" t="s">
        <v>8</v>
      </c>
      <c r="B210" s="29">
        <v>1</v>
      </c>
      <c r="C210" s="29">
        <v>200</v>
      </c>
      <c r="D210" s="4">
        <v>233600</v>
      </c>
      <c r="E210" s="4">
        <v>205753</v>
      </c>
      <c r="F210" s="4">
        <v>222837.30673500538</v>
      </c>
      <c r="G210" s="4">
        <v>177581.7943333663</v>
      </c>
      <c r="H210" s="4">
        <v>151773</v>
      </c>
      <c r="I210" s="34">
        <v>196600</v>
      </c>
      <c r="J210" s="34">
        <v>175400</v>
      </c>
      <c r="K210" s="34">
        <v>89600</v>
      </c>
      <c r="L210" s="35">
        <v>99200</v>
      </c>
      <c r="M210" s="4">
        <v>191794</v>
      </c>
      <c r="N210" s="4">
        <v>197329</v>
      </c>
      <c r="O210" s="34">
        <v>206200</v>
      </c>
      <c r="P210" s="4">
        <v>206800</v>
      </c>
      <c r="Q210" s="4">
        <v>233600</v>
      </c>
      <c r="R210" s="4">
        <v>167600</v>
      </c>
      <c r="S210">
        <v>173600</v>
      </c>
      <c r="T210">
        <v>239600</v>
      </c>
      <c r="U210" s="4">
        <v>214141.78179112752</v>
      </c>
      <c r="V210">
        <v>160800</v>
      </c>
      <c r="W210">
        <v>91400</v>
      </c>
      <c r="X210" s="4">
        <v>101400</v>
      </c>
      <c r="Y210" s="4">
        <v>107200</v>
      </c>
      <c r="Z210" s="4">
        <v>208600</v>
      </c>
      <c r="AA210" s="4">
        <v>223400</v>
      </c>
      <c r="AB210" s="4">
        <v>259200</v>
      </c>
      <c r="AC210" s="4">
        <v>251112.02869870086</v>
      </c>
      <c r="AD210" s="4">
        <v>285200</v>
      </c>
      <c r="AE210" s="219">
        <v>223600</v>
      </c>
      <c r="AF210" s="4"/>
      <c r="AG210" s="4"/>
      <c r="AH210" s="4"/>
      <c r="AI210" s="166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</row>
    <row r="211" spans="1:66" hidden="1" x14ac:dyDescent="0.25">
      <c r="A211" s="29" t="s">
        <v>8</v>
      </c>
      <c r="B211" s="29">
        <v>1</v>
      </c>
      <c r="C211" s="29">
        <v>201</v>
      </c>
      <c r="D211" s="4">
        <v>236000</v>
      </c>
      <c r="E211" s="4">
        <v>214307</v>
      </c>
      <c r="F211" s="4">
        <v>203714.66570170369</v>
      </c>
      <c r="G211" s="4">
        <v>179537.1494261261</v>
      </c>
      <c r="H211" s="4">
        <v>234901</v>
      </c>
      <c r="I211" s="34">
        <v>203600</v>
      </c>
      <c r="J211" s="34">
        <v>178200</v>
      </c>
      <c r="K211" s="34">
        <v>84400</v>
      </c>
      <c r="L211" s="35">
        <v>99600</v>
      </c>
      <c r="M211" s="4">
        <v>183264</v>
      </c>
      <c r="N211" s="4">
        <v>193935</v>
      </c>
      <c r="O211" s="34">
        <v>204800</v>
      </c>
      <c r="P211" s="4">
        <v>210400</v>
      </c>
      <c r="Q211" s="4">
        <v>233000</v>
      </c>
      <c r="R211" s="4">
        <v>182400</v>
      </c>
      <c r="S211">
        <v>174000</v>
      </c>
      <c r="T211">
        <v>230600</v>
      </c>
      <c r="U211" s="4">
        <v>209724.50736853026</v>
      </c>
      <c r="V211">
        <v>154200</v>
      </c>
      <c r="W211">
        <v>87600</v>
      </c>
      <c r="X211" s="4">
        <v>105800</v>
      </c>
      <c r="Y211" s="4">
        <v>108800</v>
      </c>
      <c r="Z211" s="4">
        <v>221400</v>
      </c>
      <c r="AA211" s="4">
        <v>230000</v>
      </c>
      <c r="AB211" s="4">
        <v>236000</v>
      </c>
      <c r="AC211" s="4">
        <v>229397.44316713358</v>
      </c>
      <c r="AD211" s="4">
        <v>203000</v>
      </c>
      <c r="AE211" s="219">
        <v>195400</v>
      </c>
      <c r="AF211" s="4"/>
      <c r="AG211" s="4"/>
      <c r="AH211" s="4"/>
      <c r="AI211" s="166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</row>
    <row r="212" spans="1:66" hidden="1" x14ac:dyDescent="0.25">
      <c r="A212" s="29" t="s">
        <v>8</v>
      </c>
      <c r="B212" s="29">
        <v>1</v>
      </c>
      <c r="C212" s="29">
        <v>202</v>
      </c>
      <c r="D212" s="4">
        <v>91600</v>
      </c>
      <c r="E212" s="4">
        <v>142721</v>
      </c>
      <c r="F212" s="4">
        <v>217373.69501120489</v>
      </c>
      <c r="G212" s="4">
        <v>166027.42333069482</v>
      </c>
      <c r="H212" s="4">
        <v>192800</v>
      </c>
      <c r="I212" s="34">
        <v>168200</v>
      </c>
      <c r="J212" s="34">
        <v>154400</v>
      </c>
      <c r="K212" s="34">
        <v>79800</v>
      </c>
      <c r="L212" s="35">
        <v>88400</v>
      </c>
      <c r="M212" s="4">
        <v>169885</v>
      </c>
      <c r="N212" s="4">
        <v>186182</v>
      </c>
      <c r="O212" s="34">
        <v>211400</v>
      </c>
      <c r="P212" s="4">
        <v>157400</v>
      </c>
      <c r="Q212" s="4">
        <v>203725</v>
      </c>
      <c r="R212" s="4">
        <v>135691</v>
      </c>
      <c r="S212">
        <v>111600</v>
      </c>
      <c r="T212">
        <v>239000</v>
      </c>
      <c r="U212" s="4">
        <v>197625.01655880737</v>
      </c>
      <c r="V212">
        <v>127800</v>
      </c>
      <c r="W212">
        <v>80000</v>
      </c>
      <c r="X212" s="4">
        <v>89400</v>
      </c>
      <c r="Y212" s="4">
        <v>101800</v>
      </c>
      <c r="Z212" s="4">
        <v>202400</v>
      </c>
      <c r="AA212" s="4">
        <v>203600</v>
      </c>
      <c r="AB212" s="4">
        <v>159600</v>
      </c>
      <c r="AC212" s="4">
        <v>197745.86532855517</v>
      </c>
      <c r="AD212" s="4">
        <v>248400</v>
      </c>
      <c r="AE212" s="219">
        <v>193200</v>
      </c>
      <c r="AF212" s="4"/>
      <c r="AG212" s="4"/>
      <c r="AH212" s="4"/>
      <c r="AI212" s="166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</row>
    <row r="213" spans="1:66" hidden="1" x14ac:dyDescent="0.25">
      <c r="A213" s="29" t="s">
        <v>8</v>
      </c>
      <c r="B213" s="29">
        <v>1</v>
      </c>
      <c r="C213" s="29">
        <v>203</v>
      </c>
      <c r="D213" s="4">
        <v>229200</v>
      </c>
      <c r="E213" s="4">
        <v>209579</v>
      </c>
      <c r="F213" s="4">
        <v>211910.08328740441</v>
      </c>
      <c r="G213" s="4">
        <v>173671.08414784673</v>
      </c>
      <c r="H213" s="4">
        <v>146019</v>
      </c>
      <c r="I213" s="34">
        <v>174000</v>
      </c>
      <c r="J213" s="34">
        <v>161800</v>
      </c>
      <c r="K213" s="34">
        <v>83800</v>
      </c>
      <c r="L213" s="35">
        <v>106600</v>
      </c>
      <c r="M213" s="4">
        <v>182379</v>
      </c>
      <c r="N213" s="4">
        <v>191747</v>
      </c>
      <c r="O213" s="34">
        <v>209600</v>
      </c>
      <c r="P213" s="4">
        <v>202200</v>
      </c>
      <c r="Q213" s="4">
        <v>219156</v>
      </c>
      <c r="R213" s="4">
        <v>180099</v>
      </c>
      <c r="S213">
        <v>170400</v>
      </c>
      <c r="T213">
        <v>250400</v>
      </c>
      <c r="U213" s="4">
        <v>205691.34376528932</v>
      </c>
      <c r="V213">
        <v>148400</v>
      </c>
      <c r="W213">
        <v>92400</v>
      </c>
      <c r="X213" s="4">
        <v>104000</v>
      </c>
      <c r="Y213" s="4">
        <v>113400</v>
      </c>
      <c r="Z213" s="4">
        <v>219600</v>
      </c>
      <c r="AA213" s="4">
        <v>231600</v>
      </c>
      <c r="AB213" s="4">
        <v>251897</v>
      </c>
      <c r="AC213" s="4">
        <v>204980.61896059843</v>
      </c>
      <c r="AD213" s="4">
        <v>264600</v>
      </c>
      <c r="AE213" s="219">
        <v>217000</v>
      </c>
      <c r="AF213" s="4"/>
      <c r="AG213" s="4"/>
      <c r="AH213" s="4"/>
      <c r="AI213" s="166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</row>
    <row r="214" spans="1:66" hidden="1" x14ac:dyDescent="0.25">
      <c r="A214" s="29" t="s">
        <v>8</v>
      </c>
      <c r="B214" s="29">
        <v>1</v>
      </c>
      <c r="C214" s="29">
        <v>204</v>
      </c>
      <c r="D214" s="4">
        <v>185600</v>
      </c>
      <c r="E214" s="4">
        <v>192696</v>
      </c>
      <c r="F214" s="4">
        <v>126638.71459808975</v>
      </c>
      <c r="G214" s="4">
        <v>161405.67492962623</v>
      </c>
      <c r="H214" s="4">
        <v>31031</v>
      </c>
      <c r="I214" s="34">
        <v>191600</v>
      </c>
      <c r="J214" s="34">
        <v>171200</v>
      </c>
      <c r="K214" s="34">
        <v>80800</v>
      </c>
      <c r="L214" s="35">
        <v>95200</v>
      </c>
      <c r="M214" s="4">
        <v>164603</v>
      </c>
      <c r="N214" s="4">
        <v>177766</v>
      </c>
      <c r="O214" s="34">
        <v>196600</v>
      </c>
      <c r="P214" s="4">
        <v>93000</v>
      </c>
      <c r="Q214" s="4">
        <v>147600</v>
      </c>
      <c r="R214" s="4">
        <v>111400</v>
      </c>
      <c r="S214">
        <v>129000</v>
      </c>
      <c r="T214">
        <v>195800</v>
      </c>
      <c r="U214" s="4">
        <v>202810.5126201172</v>
      </c>
      <c r="V214">
        <v>147000</v>
      </c>
      <c r="W214">
        <v>85600</v>
      </c>
      <c r="X214" s="4">
        <v>95200</v>
      </c>
      <c r="Y214" s="4">
        <v>100606</v>
      </c>
      <c r="Z214" s="4">
        <v>189094</v>
      </c>
      <c r="AA214" s="4">
        <v>214400</v>
      </c>
      <c r="AB214" s="4">
        <v>227800</v>
      </c>
      <c r="AC214" s="4">
        <v>205471.50844549187</v>
      </c>
      <c r="AD214" s="4">
        <v>260000</v>
      </c>
      <c r="AE214" s="219">
        <v>214000</v>
      </c>
      <c r="AF214" s="4"/>
      <c r="AG214" s="4"/>
      <c r="AH214" s="4"/>
      <c r="AI214" s="166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</row>
    <row r="215" spans="1:66" hidden="1" x14ac:dyDescent="0.25">
      <c r="A215" s="29" t="s">
        <v>8</v>
      </c>
      <c r="B215" s="29">
        <v>1</v>
      </c>
      <c r="C215" s="29">
        <v>205</v>
      </c>
      <c r="D215" s="4">
        <v>217200</v>
      </c>
      <c r="E215" s="4">
        <v>195848</v>
      </c>
      <c r="F215" s="4">
        <v>209373.40641563991</v>
      </c>
      <c r="G215" s="4">
        <v>158383.76251354293</v>
      </c>
      <c r="H215" s="4">
        <v>130732</v>
      </c>
      <c r="I215" s="34">
        <v>184600</v>
      </c>
      <c r="J215" s="34">
        <v>168800</v>
      </c>
      <c r="K215" s="34">
        <v>82600</v>
      </c>
      <c r="L215" s="35">
        <v>90800</v>
      </c>
      <c r="M215" s="4">
        <v>166485</v>
      </c>
      <c r="N215" s="4">
        <v>182084</v>
      </c>
      <c r="O215" s="34">
        <v>187200</v>
      </c>
      <c r="P215" s="4">
        <v>195200</v>
      </c>
      <c r="Q215" s="4">
        <v>210000</v>
      </c>
      <c r="R215" s="4">
        <v>173400</v>
      </c>
      <c r="S215">
        <v>157400</v>
      </c>
      <c r="T215">
        <v>234800</v>
      </c>
      <c r="U215" s="4">
        <v>199545.57065558879</v>
      </c>
      <c r="V215">
        <v>147800</v>
      </c>
      <c r="W215">
        <v>84200</v>
      </c>
      <c r="X215" s="4">
        <v>95600</v>
      </c>
      <c r="Y215" s="4">
        <v>106400</v>
      </c>
      <c r="Z215" s="4">
        <v>204400</v>
      </c>
      <c r="AA215" s="4">
        <v>214600</v>
      </c>
      <c r="AB215" s="4">
        <v>230200</v>
      </c>
      <c r="AC215" s="4">
        <v>211288.03260970724</v>
      </c>
      <c r="AD215" s="4">
        <v>255600</v>
      </c>
      <c r="AE215" s="219">
        <v>209400</v>
      </c>
      <c r="AF215" s="4"/>
      <c r="AG215" s="4"/>
      <c r="AH215" s="4"/>
      <c r="AI215" s="166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</row>
    <row r="216" spans="1:66" hidden="1" x14ac:dyDescent="0.25">
      <c r="A216" s="29" t="s">
        <v>8</v>
      </c>
      <c r="B216" s="29">
        <v>1</v>
      </c>
      <c r="C216" s="29">
        <v>206</v>
      </c>
      <c r="D216" s="4">
        <v>212800</v>
      </c>
      <c r="E216" s="4">
        <v>196973</v>
      </c>
      <c r="F216" s="4">
        <v>210934.43833672575</v>
      </c>
      <c r="G216" s="4">
        <v>163183.27046849875</v>
      </c>
      <c r="H216" s="4">
        <v>140892</v>
      </c>
      <c r="I216" s="34">
        <v>189200</v>
      </c>
      <c r="J216" s="34">
        <v>157200</v>
      </c>
      <c r="K216" s="34">
        <v>16600</v>
      </c>
      <c r="L216" s="35">
        <v>91600</v>
      </c>
      <c r="M216" s="4">
        <v>167300</v>
      </c>
      <c r="N216" s="4">
        <v>154214</v>
      </c>
      <c r="O216" s="34">
        <v>189800</v>
      </c>
      <c r="P216" s="4">
        <v>147600</v>
      </c>
      <c r="Q216" s="4">
        <v>67600</v>
      </c>
      <c r="R216" s="4">
        <v>120000</v>
      </c>
      <c r="S216">
        <v>154000</v>
      </c>
      <c r="T216">
        <v>223400</v>
      </c>
      <c r="U216" s="4">
        <v>194168.01918460082</v>
      </c>
      <c r="V216">
        <v>133400</v>
      </c>
      <c r="W216">
        <v>83400</v>
      </c>
      <c r="X216" s="4">
        <v>97600</v>
      </c>
      <c r="Y216" s="4">
        <v>99400</v>
      </c>
      <c r="Z216" s="4">
        <v>206800</v>
      </c>
      <c r="AA216" s="4">
        <v>215800</v>
      </c>
      <c r="AB216" s="4">
        <v>229800</v>
      </c>
      <c r="AC216" s="4">
        <v>225187.80771828644</v>
      </c>
      <c r="AD216" s="4">
        <v>248000</v>
      </c>
      <c r="AE216" s="219">
        <v>207200</v>
      </c>
      <c r="AF216" s="4"/>
      <c r="AG216" s="4"/>
      <c r="AH216" s="4"/>
      <c r="AI216" s="166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</row>
    <row r="217" spans="1:66" hidden="1" x14ac:dyDescent="0.25">
      <c r="A217" s="29" t="s">
        <v>8</v>
      </c>
      <c r="B217" s="29">
        <v>1</v>
      </c>
      <c r="C217" s="29">
        <v>207</v>
      </c>
      <c r="D217" s="4">
        <v>211000</v>
      </c>
      <c r="E217" s="4">
        <v>177839</v>
      </c>
      <c r="F217" s="4">
        <v>163322.96474360727</v>
      </c>
      <c r="G217" s="4">
        <v>163538.78957627327</v>
      </c>
      <c r="H217" s="4">
        <v>193436</v>
      </c>
      <c r="I217" s="34">
        <v>180200</v>
      </c>
      <c r="J217" s="34">
        <v>158000</v>
      </c>
      <c r="K217" s="34">
        <v>76200</v>
      </c>
      <c r="L217" s="35">
        <v>87200</v>
      </c>
      <c r="M217" s="4">
        <v>156780</v>
      </c>
      <c r="N217" s="4">
        <v>153533</v>
      </c>
      <c r="O217" s="34">
        <v>186000</v>
      </c>
      <c r="P217" s="4">
        <v>111200</v>
      </c>
      <c r="Q217" s="4">
        <v>211200</v>
      </c>
      <c r="R217" s="4">
        <v>113400</v>
      </c>
      <c r="S217">
        <v>150200</v>
      </c>
      <c r="T217">
        <v>222800</v>
      </c>
      <c r="U217" s="4">
        <v>168432.59428772991</v>
      </c>
      <c r="V217">
        <v>136200</v>
      </c>
      <c r="W217">
        <v>80800</v>
      </c>
      <c r="X217" s="4">
        <v>49000</v>
      </c>
      <c r="Y217" s="4">
        <v>31400</v>
      </c>
      <c r="Z217" s="4">
        <v>167800</v>
      </c>
      <c r="AA217" s="4">
        <v>199600</v>
      </c>
      <c r="AB217" s="4">
        <v>205200</v>
      </c>
      <c r="AC217" s="4">
        <v>0</v>
      </c>
      <c r="AD217" s="4">
        <v>0</v>
      </c>
      <c r="AE217" s="219">
        <v>0</v>
      </c>
      <c r="AF217" s="4"/>
      <c r="AG217" s="4"/>
      <c r="AH217" s="4"/>
      <c r="AI217" s="166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</row>
    <row r="218" spans="1:66" hidden="1" x14ac:dyDescent="0.25">
      <c r="A218" s="29" t="s">
        <v>8</v>
      </c>
      <c r="B218" s="29">
        <v>1</v>
      </c>
      <c r="C218" s="29">
        <v>208</v>
      </c>
      <c r="D218" s="4">
        <v>251600</v>
      </c>
      <c r="E218" s="4">
        <v>224662</v>
      </c>
      <c r="F218" s="4">
        <v>240203.78685708548</v>
      </c>
      <c r="G218" s="4">
        <v>185758.73381217997</v>
      </c>
      <c r="H218" s="4">
        <v>122352</v>
      </c>
      <c r="I218" s="34">
        <v>210000</v>
      </c>
      <c r="J218" s="34">
        <v>186800</v>
      </c>
      <c r="K218" s="34">
        <v>95000</v>
      </c>
      <c r="L218" s="35">
        <v>106600</v>
      </c>
      <c r="M218" s="4">
        <v>156275</v>
      </c>
      <c r="N218" s="4">
        <v>163400</v>
      </c>
      <c r="O218" s="34">
        <v>216800</v>
      </c>
      <c r="P218" s="4">
        <v>88600</v>
      </c>
      <c r="Q218" s="4">
        <v>243000</v>
      </c>
      <c r="R218" s="4">
        <v>184000</v>
      </c>
      <c r="S218">
        <v>181600</v>
      </c>
      <c r="T218">
        <v>241827</v>
      </c>
      <c r="U218" s="4">
        <v>223936.60768471274</v>
      </c>
      <c r="V218">
        <v>171800</v>
      </c>
      <c r="W218">
        <v>96800</v>
      </c>
      <c r="X218" s="4">
        <v>106400</v>
      </c>
      <c r="Y218" s="4">
        <v>121400</v>
      </c>
      <c r="Z218" s="4">
        <v>243800</v>
      </c>
      <c r="AA218" s="4">
        <v>247200</v>
      </c>
      <c r="AB218" s="4">
        <v>269400</v>
      </c>
      <c r="AC218" s="4">
        <v>222897.61585759811</v>
      </c>
      <c r="AD218" s="4">
        <v>299600</v>
      </c>
      <c r="AE218" s="219">
        <v>238400</v>
      </c>
      <c r="AF218" s="4"/>
      <c r="AG218" s="4"/>
      <c r="AH218" s="4"/>
      <c r="AI218" s="166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</row>
    <row r="219" spans="1:66" hidden="1" x14ac:dyDescent="0.25">
      <c r="A219" s="29" t="s">
        <v>8</v>
      </c>
      <c r="B219" s="29">
        <v>1</v>
      </c>
      <c r="C219" s="29">
        <v>209</v>
      </c>
      <c r="D219" s="4">
        <v>197000</v>
      </c>
      <c r="E219" s="4">
        <v>174012</v>
      </c>
      <c r="F219" s="4">
        <v>207812.37449455407</v>
      </c>
      <c r="G219" s="4">
        <v>166738.46154624384</v>
      </c>
      <c r="H219" s="4">
        <v>224329</v>
      </c>
      <c r="I219" s="34">
        <v>185400</v>
      </c>
      <c r="J219" s="34">
        <v>165600</v>
      </c>
      <c r="K219" s="34">
        <v>83000</v>
      </c>
      <c r="L219" s="35">
        <v>78000</v>
      </c>
      <c r="M219" s="4">
        <v>184631</v>
      </c>
      <c r="N219" s="4">
        <v>198817</v>
      </c>
      <c r="O219" s="34">
        <v>165800</v>
      </c>
      <c r="P219" s="4">
        <v>132800</v>
      </c>
      <c r="Q219" s="4">
        <v>209200</v>
      </c>
      <c r="R219" s="4">
        <v>179800</v>
      </c>
      <c r="S219">
        <v>168400</v>
      </c>
      <c r="T219">
        <v>241400</v>
      </c>
      <c r="U219" s="4">
        <v>199161.45983623251</v>
      </c>
      <c r="V219">
        <v>140400</v>
      </c>
      <c r="W219">
        <v>88000</v>
      </c>
      <c r="X219" s="4">
        <v>98800</v>
      </c>
      <c r="Y219" s="4">
        <v>107200</v>
      </c>
      <c r="Z219" s="4">
        <v>216400</v>
      </c>
      <c r="AA219" s="4">
        <v>231400</v>
      </c>
      <c r="AB219" s="4">
        <v>243800</v>
      </c>
      <c r="AC219" s="4">
        <v>265682.90511071944</v>
      </c>
      <c r="AD219" s="4">
        <v>270400</v>
      </c>
      <c r="AE219" s="219">
        <v>245181.6</v>
      </c>
      <c r="AF219" s="4"/>
      <c r="AG219" s="4"/>
      <c r="AH219" s="4"/>
      <c r="AI219" s="166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</row>
    <row r="220" spans="1:66" hidden="1" x14ac:dyDescent="0.25">
      <c r="A220" s="29" t="s">
        <v>10</v>
      </c>
      <c r="B220" s="29">
        <v>1</v>
      </c>
      <c r="C220" s="29">
        <v>210</v>
      </c>
      <c r="D220" s="4">
        <v>233784</v>
      </c>
      <c r="E220" s="4">
        <v>216558</v>
      </c>
      <c r="F220" s="4">
        <v>228691.17643907733</v>
      </c>
      <c r="G220" s="4">
        <v>177581.7943333663</v>
      </c>
      <c r="H220" s="4">
        <v>214406</v>
      </c>
      <c r="I220" s="34">
        <v>178800</v>
      </c>
      <c r="J220" s="34">
        <v>158800</v>
      </c>
      <c r="K220" s="34">
        <v>81400</v>
      </c>
      <c r="L220" s="35">
        <v>98000</v>
      </c>
      <c r="M220" s="4">
        <v>156100</v>
      </c>
      <c r="N220" s="4">
        <v>172362</v>
      </c>
      <c r="O220" s="34">
        <v>212000</v>
      </c>
      <c r="P220" s="4">
        <v>188600</v>
      </c>
      <c r="Q220" s="4">
        <v>210800</v>
      </c>
      <c r="R220" s="4">
        <v>136600</v>
      </c>
      <c r="S220">
        <v>166800</v>
      </c>
      <c r="T220">
        <v>197634</v>
      </c>
      <c r="U220" s="4">
        <v>205341.8029196751</v>
      </c>
      <c r="V220">
        <v>151713</v>
      </c>
      <c r="W220">
        <v>85400</v>
      </c>
      <c r="X220" s="4">
        <v>84200</v>
      </c>
      <c r="Y220" s="4">
        <v>98200</v>
      </c>
      <c r="Z220" s="4">
        <v>168400</v>
      </c>
      <c r="AA220" s="4">
        <v>188800</v>
      </c>
      <c r="AB220" s="4">
        <v>233600</v>
      </c>
      <c r="AC220" s="4">
        <v>215630.9497160207</v>
      </c>
      <c r="AD220" s="4">
        <v>224600</v>
      </c>
      <c r="AE220" s="219">
        <v>209600</v>
      </c>
      <c r="AF220" s="4"/>
      <c r="AG220" s="4"/>
      <c r="AH220" s="4"/>
      <c r="AI220" s="166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</row>
    <row r="221" spans="1:66" hidden="1" x14ac:dyDescent="0.25">
      <c r="A221" s="29" t="s">
        <v>10</v>
      </c>
      <c r="B221" s="29">
        <v>1</v>
      </c>
      <c r="C221" s="29">
        <v>211</v>
      </c>
      <c r="D221" s="4">
        <v>206806</v>
      </c>
      <c r="E221" s="4">
        <v>202151</v>
      </c>
      <c r="F221" s="4">
        <v>226739.88653772001</v>
      </c>
      <c r="G221" s="4">
        <v>176870.75611781728</v>
      </c>
      <c r="H221" s="4">
        <v>229629</v>
      </c>
      <c r="I221" s="34">
        <v>172400</v>
      </c>
      <c r="J221" s="34">
        <v>175000</v>
      </c>
      <c r="K221" s="34">
        <v>87000</v>
      </c>
      <c r="L221" s="35">
        <v>94000</v>
      </c>
      <c r="M221" s="4">
        <v>161010</v>
      </c>
      <c r="N221" s="4">
        <v>179020</v>
      </c>
      <c r="O221" s="34">
        <v>196000</v>
      </c>
      <c r="P221" s="4">
        <v>138800</v>
      </c>
      <c r="Q221" s="4">
        <v>220000</v>
      </c>
      <c r="R221" s="4">
        <v>87400</v>
      </c>
      <c r="S221">
        <v>157000</v>
      </c>
      <c r="T221">
        <v>231000</v>
      </c>
      <c r="U221" s="4">
        <v>196739.64112019114</v>
      </c>
      <c r="V221">
        <v>144517</v>
      </c>
      <c r="W221">
        <v>74600</v>
      </c>
      <c r="X221" s="4">
        <v>94000</v>
      </c>
      <c r="Y221" s="4">
        <v>79000</v>
      </c>
      <c r="Z221" s="4">
        <v>196000</v>
      </c>
      <c r="AA221" s="4">
        <v>213200</v>
      </c>
      <c r="AB221" s="4">
        <v>218400</v>
      </c>
      <c r="AC221" s="4">
        <v>225784.75936721993</v>
      </c>
      <c r="AD221" s="4">
        <v>340000</v>
      </c>
      <c r="AE221" s="219">
        <v>197200</v>
      </c>
      <c r="AF221" s="4"/>
      <c r="AG221" s="4"/>
      <c r="AH221" s="4"/>
      <c r="AI221" s="166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</row>
    <row r="222" spans="1:66" hidden="1" x14ac:dyDescent="0.25">
      <c r="A222" s="29" t="s">
        <v>8</v>
      </c>
      <c r="B222" s="29">
        <v>1</v>
      </c>
      <c r="C222" s="29">
        <v>212</v>
      </c>
      <c r="D222" s="4">
        <v>246400</v>
      </c>
      <c r="E222" s="4">
        <v>218359</v>
      </c>
      <c r="F222" s="4">
        <v>232398.62725165623</v>
      </c>
      <c r="G222" s="4">
        <v>186647.53158161623</v>
      </c>
      <c r="H222" s="4">
        <v>189657</v>
      </c>
      <c r="I222" s="34">
        <v>215800</v>
      </c>
      <c r="J222" s="34">
        <v>184800</v>
      </c>
      <c r="K222" s="34">
        <v>99600</v>
      </c>
      <c r="L222" s="35">
        <v>115800</v>
      </c>
      <c r="M222" s="4">
        <v>200339</v>
      </c>
      <c r="N222" s="4">
        <v>218078</v>
      </c>
      <c r="O222" s="34">
        <v>167200</v>
      </c>
      <c r="P222" s="4">
        <v>145200</v>
      </c>
      <c r="Q222" s="4">
        <v>177200</v>
      </c>
      <c r="R222" s="4">
        <v>56000</v>
      </c>
      <c r="S222">
        <v>170400</v>
      </c>
      <c r="T222">
        <v>254600</v>
      </c>
      <c r="U222" s="4">
        <v>223360.44145567832</v>
      </c>
      <c r="V222">
        <v>175800</v>
      </c>
      <c r="W222">
        <v>108400</v>
      </c>
      <c r="X222" s="4">
        <v>103400</v>
      </c>
      <c r="Y222" s="4">
        <v>124000</v>
      </c>
      <c r="Z222" s="4">
        <v>219000</v>
      </c>
      <c r="AA222" s="4">
        <v>226000</v>
      </c>
      <c r="AB222" s="4">
        <v>250800</v>
      </c>
      <c r="AC222" s="4">
        <v>212328.00497923291</v>
      </c>
      <c r="AD222" s="4">
        <v>266600</v>
      </c>
      <c r="AE222" s="219">
        <v>226000</v>
      </c>
      <c r="AF222" s="4"/>
      <c r="AG222" s="4"/>
      <c r="AH222" s="4"/>
      <c r="AI222" s="166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</row>
    <row r="223" spans="1:66" hidden="1" x14ac:dyDescent="0.25">
      <c r="A223" s="29" t="s">
        <v>8</v>
      </c>
      <c r="B223" s="29">
        <v>1</v>
      </c>
      <c r="C223" s="29">
        <v>213</v>
      </c>
      <c r="D223" s="4">
        <v>228000</v>
      </c>
      <c r="E223" s="4">
        <v>209129</v>
      </c>
      <c r="F223" s="4">
        <v>222642.17774486964</v>
      </c>
      <c r="G223" s="4">
        <v>193935.67329099361</v>
      </c>
      <c r="H223" s="4">
        <v>179095</v>
      </c>
      <c r="I223" s="34">
        <v>205400</v>
      </c>
      <c r="J223" s="34">
        <v>188600</v>
      </c>
      <c r="K223" s="34">
        <v>103800</v>
      </c>
      <c r="L223" s="35">
        <v>119600</v>
      </c>
      <c r="M223" s="4">
        <v>206637</v>
      </c>
      <c r="N223" s="4">
        <v>224396</v>
      </c>
      <c r="O223" s="34">
        <v>223800</v>
      </c>
      <c r="P223" s="4">
        <v>172600</v>
      </c>
      <c r="Q223" s="4">
        <v>151200</v>
      </c>
      <c r="R223" s="4">
        <v>57600</v>
      </c>
      <c r="S223">
        <v>154600</v>
      </c>
      <c r="T223">
        <v>250200</v>
      </c>
      <c r="U223" s="4">
        <v>228930.04833634439</v>
      </c>
      <c r="V223">
        <v>158600</v>
      </c>
      <c r="W223">
        <v>109800</v>
      </c>
      <c r="X223" s="4">
        <v>111800</v>
      </c>
      <c r="Y223" s="4">
        <v>129000</v>
      </c>
      <c r="Z223" s="4">
        <v>241000</v>
      </c>
      <c r="AA223" s="4">
        <v>229600</v>
      </c>
      <c r="AB223" s="4">
        <v>254200</v>
      </c>
      <c r="AC223" s="4">
        <v>215113.77934092263</v>
      </c>
      <c r="AD223" s="4">
        <v>272400</v>
      </c>
      <c r="AE223" s="219">
        <v>233200</v>
      </c>
      <c r="AF223" s="4"/>
      <c r="AG223" s="4"/>
      <c r="AH223" s="4"/>
      <c r="AI223" s="166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</row>
    <row r="224" spans="1:66" hidden="1" x14ac:dyDescent="0.25">
      <c r="A224" s="29" t="s">
        <v>8</v>
      </c>
      <c r="B224" s="29">
        <v>1</v>
      </c>
      <c r="C224" s="29">
        <v>214</v>
      </c>
      <c r="D224" s="4">
        <v>231800</v>
      </c>
      <c r="E224" s="4">
        <v>205753</v>
      </c>
      <c r="F224" s="4">
        <v>227130.14451799146</v>
      </c>
      <c r="G224" s="4">
        <v>164427.58734570953</v>
      </c>
      <c r="H224" s="4">
        <v>176838</v>
      </c>
      <c r="I224" s="34">
        <v>213000</v>
      </c>
      <c r="J224" s="34">
        <v>181400</v>
      </c>
      <c r="K224" s="34">
        <v>95800</v>
      </c>
      <c r="L224" s="35">
        <v>115400</v>
      </c>
      <c r="M224" s="4">
        <v>197200</v>
      </c>
      <c r="N224" s="4">
        <v>92739</v>
      </c>
      <c r="O224" s="34">
        <v>210200</v>
      </c>
      <c r="P224" s="4">
        <v>120800</v>
      </c>
      <c r="Q224" s="4">
        <v>137600</v>
      </c>
      <c r="R224" s="4">
        <v>96600</v>
      </c>
      <c r="S224">
        <v>135400</v>
      </c>
      <c r="T224">
        <v>260200</v>
      </c>
      <c r="U224" s="4">
        <v>218943.16703308106</v>
      </c>
      <c r="V224">
        <v>165600</v>
      </c>
      <c r="W224">
        <v>101600</v>
      </c>
      <c r="X224" s="4">
        <v>108600</v>
      </c>
      <c r="Y224" s="4">
        <v>119400</v>
      </c>
      <c r="Z224" s="4">
        <v>205600</v>
      </c>
      <c r="AA224" s="4">
        <v>202000</v>
      </c>
      <c r="AB224" s="4">
        <v>217400</v>
      </c>
      <c r="AC224" s="4">
        <v>172522.78095467115</v>
      </c>
      <c r="AD224" s="4">
        <v>255400</v>
      </c>
      <c r="AE224" s="219">
        <v>209400</v>
      </c>
      <c r="AF224" s="4"/>
      <c r="AG224" s="4"/>
      <c r="AH224" s="4"/>
      <c r="AI224" s="166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</row>
    <row r="225" spans="1:66" hidden="1" x14ac:dyDescent="0.25">
      <c r="A225" s="29" t="s">
        <v>8</v>
      </c>
      <c r="B225" s="29">
        <v>1</v>
      </c>
      <c r="C225" s="29">
        <v>215</v>
      </c>
      <c r="D225" s="4">
        <v>229800</v>
      </c>
      <c r="E225" s="4">
        <v>209129</v>
      </c>
      <c r="F225" s="4">
        <v>227130.14451799146</v>
      </c>
      <c r="G225" s="4">
        <v>179537.1494261261</v>
      </c>
      <c r="H225" s="4">
        <v>73443</v>
      </c>
      <c r="I225" s="34">
        <v>215400</v>
      </c>
      <c r="J225" s="34">
        <v>188400</v>
      </c>
      <c r="K225" s="34">
        <v>95600</v>
      </c>
      <c r="L225" s="35">
        <v>116200</v>
      </c>
      <c r="M225" s="4">
        <v>199200</v>
      </c>
      <c r="N225" s="4">
        <v>207600</v>
      </c>
      <c r="O225" s="34">
        <v>163400</v>
      </c>
      <c r="P225" s="4">
        <v>118600</v>
      </c>
      <c r="Q225" s="4">
        <v>165000</v>
      </c>
      <c r="R225" s="4">
        <v>173600</v>
      </c>
      <c r="S225">
        <v>167600</v>
      </c>
      <c r="T225">
        <v>258400</v>
      </c>
      <c r="U225" s="4">
        <v>211837.11687498982</v>
      </c>
      <c r="V225">
        <v>161800</v>
      </c>
      <c r="W225">
        <v>101000</v>
      </c>
      <c r="X225" s="4">
        <v>105200</v>
      </c>
      <c r="Y225" s="4">
        <v>104200</v>
      </c>
      <c r="Z225" s="4">
        <v>226800</v>
      </c>
      <c r="AA225" s="4">
        <v>214000</v>
      </c>
      <c r="AB225" s="4">
        <v>238600</v>
      </c>
      <c r="AC225" s="4">
        <v>242272.2635577326</v>
      </c>
      <c r="AD225" s="4">
        <v>257000</v>
      </c>
      <c r="AE225" s="219">
        <v>272059.8</v>
      </c>
      <c r="AF225" s="4"/>
      <c r="AG225" s="4"/>
      <c r="AH225" s="4"/>
      <c r="AI225" s="166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</row>
    <row r="226" spans="1:66" hidden="1" x14ac:dyDescent="0.25">
      <c r="A226" s="29" t="s">
        <v>8</v>
      </c>
      <c r="B226" s="29">
        <v>1</v>
      </c>
      <c r="C226" s="29">
        <v>216</v>
      </c>
      <c r="D226" s="4">
        <v>114000</v>
      </c>
      <c r="E226" s="4">
        <v>194497</v>
      </c>
      <c r="F226" s="4">
        <v>207031.85853401112</v>
      </c>
      <c r="G226" s="4">
        <v>176692.99656393004</v>
      </c>
      <c r="H226" s="4">
        <v>159635</v>
      </c>
      <c r="I226" s="34">
        <v>201200</v>
      </c>
      <c r="J226" s="34">
        <v>173600</v>
      </c>
      <c r="K226" s="34">
        <v>80800</v>
      </c>
      <c r="L226" s="35">
        <v>108800</v>
      </c>
      <c r="M226" s="4">
        <v>181290</v>
      </c>
      <c r="N226" s="4">
        <v>193916</v>
      </c>
      <c r="O226" s="34">
        <v>149800</v>
      </c>
      <c r="P226" s="4">
        <v>206400</v>
      </c>
      <c r="Q226" s="4">
        <v>176800</v>
      </c>
      <c r="R226" s="4">
        <v>177000</v>
      </c>
      <c r="S226">
        <v>164200</v>
      </c>
      <c r="T226">
        <v>248000</v>
      </c>
      <c r="U226" s="4">
        <v>211837.11687498982</v>
      </c>
      <c r="V226">
        <v>146600</v>
      </c>
      <c r="W226">
        <v>96200</v>
      </c>
      <c r="X226" s="4">
        <v>97400</v>
      </c>
      <c r="Y226" s="4">
        <v>112400</v>
      </c>
      <c r="Z226" s="4">
        <v>216600</v>
      </c>
      <c r="AA226" s="4">
        <v>200400</v>
      </c>
      <c r="AB226" s="4">
        <v>238000</v>
      </c>
      <c r="AC226" s="4">
        <v>187605.19612245823</v>
      </c>
      <c r="AD226" s="4">
        <v>222200</v>
      </c>
      <c r="AE226" s="219">
        <v>197200</v>
      </c>
      <c r="AF226" s="4"/>
      <c r="AG226" s="4"/>
      <c r="AH226" s="4"/>
      <c r="AI226" s="166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</row>
    <row r="227" spans="1:66" hidden="1" x14ac:dyDescent="0.25">
      <c r="A227" s="29" t="s">
        <v>8</v>
      </c>
      <c r="B227" s="29">
        <v>1</v>
      </c>
      <c r="C227" s="29">
        <v>217</v>
      </c>
      <c r="D227" s="4">
        <v>235000</v>
      </c>
      <c r="E227" s="4">
        <v>209579</v>
      </c>
      <c r="F227" s="4">
        <v>221666.53279419098</v>
      </c>
      <c r="G227" s="4">
        <v>181848.02362666038</v>
      </c>
      <c r="H227" s="4">
        <v>177194</v>
      </c>
      <c r="I227" s="34">
        <v>205400</v>
      </c>
      <c r="J227" s="34">
        <v>174600</v>
      </c>
      <c r="K227" s="34">
        <v>94200</v>
      </c>
      <c r="L227" s="35">
        <v>114000</v>
      </c>
      <c r="M227" s="4">
        <v>183406</v>
      </c>
      <c r="N227" s="4">
        <v>190452</v>
      </c>
      <c r="O227" s="34">
        <v>169000</v>
      </c>
      <c r="P227" s="4">
        <v>198200</v>
      </c>
      <c r="Q227" s="4">
        <v>183800</v>
      </c>
      <c r="R227" s="4">
        <v>167200</v>
      </c>
      <c r="S227">
        <v>164800</v>
      </c>
      <c r="T227">
        <v>261600</v>
      </c>
      <c r="U227" s="4">
        <v>212797.39392338053</v>
      </c>
      <c r="V227">
        <v>147000</v>
      </c>
      <c r="W227">
        <v>92400</v>
      </c>
      <c r="X227" s="4">
        <v>92200</v>
      </c>
      <c r="Y227" s="4">
        <v>106400</v>
      </c>
      <c r="Z227" s="4">
        <v>214400</v>
      </c>
      <c r="AA227" s="4">
        <v>175400</v>
      </c>
      <c r="AB227" s="4">
        <v>182600</v>
      </c>
      <c r="AC227" s="4">
        <v>187379.93134927578</v>
      </c>
      <c r="AD227" s="4">
        <v>253400</v>
      </c>
      <c r="AE227" s="219">
        <v>215200</v>
      </c>
      <c r="AF227" s="4"/>
      <c r="AG227" s="4"/>
      <c r="AH227" s="4"/>
      <c r="AI227" s="166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</row>
    <row r="228" spans="1:66" hidden="1" x14ac:dyDescent="0.25">
      <c r="A228" s="29" t="s">
        <v>8</v>
      </c>
      <c r="B228" s="29">
        <v>1</v>
      </c>
      <c r="C228" s="29">
        <v>218</v>
      </c>
      <c r="D228" s="4">
        <v>193000</v>
      </c>
      <c r="E228" s="4">
        <v>215207</v>
      </c>
      <c r="F228" s="4">
        <v>233179.14321219915</v>
      </c>
      <c r="G228" s="4">
        <v>180070.42808778785</v>
      </c>
      <c r="H228" s="4">
        <v>176898</v>
      </c>
      <c r="I228" s="34">
        <v>208000</v>
      </c>
      <c r="J228" s="34">
        <v>181400</v>
      </c>
      <c r="K228" s="34">
        <v>85600</v>
      </c>
      <c r="L228" s="35">
        <v>113400</v>
      </c>
      <c r="M228" s="4">
        <v>178564</v>
      </c>
      <c r="N228" s="4">
        <v>208824</v>
      </c>
      <c r="O228" s="34">
        <v>216000</v>
      </c>
      <c r="P228" s="4">
        <v>88000</v>
      </c>
      <c r="Q228" s="4">
        <v>171600</v>
      </c>
      <c r="R228" s="4">
        <v>58200</v>
      </c>
      <c r="S228">
        <v>166400</v>
      </c>
      <c r="T228">
        <v>232600</v>
      </c>
      <c r="U228" s="4">
        <v>218559.05621372478</v>
      </c>
      <c r="V228">
        <v>158400</v>
      </c>
      <c r="W228">
        <v>74200</v>
      </c>
      <c r="X228" s="4">
        <v>75400</v>
      </c>
      <c r="Y228" s="4">
        <v>122400</v>
      </c>
      <c r="Z228" s="4">
        <v>189800</v>
      </c>
      <c r="AA228" s="4">
        <v>174400</v>
      </c>
      <c r="AB228" s="4">
        <v>192000</v>
      </c>
      <c r="AC228" s="4">
        <v>243188.34030200794</v>
      </c>
      <c r="AD228" s="4">
        <v>267800</v>
      </c>
      <c r="AE228" s="219">
        <v>283593.90000000002</v>
      </c>
      <c r="AF228" s="4"/>
      <c r="AG228" s="4"/>
      <c r="AH228" s="4"/>
      <c r="AI228" s="166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</row>
    <row r="229" spans="1:66" hidden="1" x14ac:dyDescent="0.25">
      <c r="A229" s="29" t="s">
        <v>8</v>
      </c>
      <c r="B229" s="29">
        <v>1</v>
      </c>
      <c r="C229" s="29">
        <v>219</v>
      </c>
      <c r="D229" s="4">
        <v>220200</v>
      </c>
      <c r="E229" s="4">
        <v>213181</v>
      </c>
      <c r="F229" s="4">
        <v>172298.89828985091</v>
      </c>
      <c r="G229" s="4">
        <v>185403.21470440546</v>
      </c>
      <c r="H229" s="4">
        <v>261463</v>
      </c>
      <c r="I229" s="34">
        <v>210400</v>
      </c>
      <c r="J229" s="34">
        <v>169800</v>
      </c>
      <c r="K229" s="34">
        <v>102600</v>
      </c>
      <c r="L229" s="35">
        <v>122000</v>
      </c>
      <c r="M229" s="4">
        <v>204200</v>
      </c>
      <c r="N229" s="4">
        <v>224706</v>
      </c>
      <c r="O229" s="34">
        <v>175600</v>
      </c>
      <c r="P229" s="4">
        <v>173600</v>
      </c>
      <c r="Q229" s="4">
        <v>207000</v>
      </c>
      <c r="R229" s="4">
        <v>171200</v>
      </c>
      <c r="S229">
        <v>181800</v>
      </c>
      <c r="T229">
        <v>261600</v>
      </c>
      <c r="U229" s="4">
        <v>217982.88998469035</v>
      </c>
      <c r="V229">
        <v>162800</v>
      </c>
      <c r="W229">
        <v>106800</v>
      </c>
      <c r="X229" s="4">
        <v>116200</v>
      </c>
      <c r="Y229" s="4">
        <v>128400</v>
      </c>
      <c r="Z229" s="4">
        <v>234800</v>
      </c>
      <c r="AA229" s="4">
        <v>222400</v>
      </c>
      <c r="AB229" s="4">
        <v>226600</v>
      </c>
      <c r="AC229" s="4">
        <v>221790.0640561177</v>
      </c>
      <c r="AD229" s="4">
        <v>266800</v>
      </c>
      <c r="AE229" s="219">
        <v>203600</v>
      </c>
      <c r="AF229" s="4"/>
      <c r="AG229" s="4"/>
      <c r="AH229" s="4"/>
      <c r="AI229" s="166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</row>
    <row r="230" spans="1:66" hidden="1" x14ac:dyDescent="0.25">
      <c r="A230" s="29" t="s">
        <v>8</v>
      </c>
      <c r="B230" s="29">
        <v>1</v>
      </c>
      <c r="C230" s="29">
        <v>220</v>
      </c>
      <c r="D230" s="4">
        <v>198800</v>
      </c>
      <c r="E230" s="4">
        <v>203051</v>
      </c>
      <c r="F230" s="4">
        <v>195519.24811600297</v>
      </c>
      <c r="G230" s="4">
        <v>154828.57143579784</v>
      </c>
      <c r="H230" s="4">
        <v>157966</v>
      </c>
      <c r="I230" s="34">
        <v>188000</v>
      </c>
      <c r="J230" s="34">
        <v>177600</v>
      </c>
      <c r="K230" s="34">
        <v>91600</v>
      </c>
      <c r="L230" s="35">
        <v>106000</v>
      </c>
      <c r="M230" s="4">
        <v>190509</v>
      </c>
      <c r="N230" s="4">
        <v>202226</v>
      </c>
      <c r="O230" s="34">
        <v>184600</v>
      </c>
      <c r="P230" s="4">
        <v>113400</v>
      </c>
      <c r="Q230" s="4">
        <v>42800</v>
      </c>
      <c r="R230" s="4">
        <v>0</v>
      </c>
      <c r="S230">
        <v>15000</v>
      </c>
      <c r="T230">
        <v>244000</v>
      </c>
      <c r="U230" s="4">
        <v>196088.57328138224</v>
      </c>
      <c r="V230">
        <v>140400</v>
      </c>
      <c r="W230">
        <v>99400</v>
      </c>
      <c r="X230" s="4">
        <v>100400</v>
      </c>
      <c r="Y230" s="4">
        <v>105600</v>
      </c>
      <c r="Z230" s="4">
        <v>230400</v>
      </c>
      <c r="AA230" s="4">
        <v>207400</v>
      </c>
      <c r="AB230" s="4">
        <v>137400</v>
      </c>
      <c r="AC230" s="4">
        <v>196897.3680162346</v>
      </c>
      <c r="AD230" s="4">
        <v>268400</v>
      </c>
      <c r="AE230" s="219">
        <v>220800</v>
      </c>
      <c r="AF230" s="4"/>
      <c r="AG230" s="4"/>
      <c r="AH230" s="4"/>
      <c r="AI230" s="166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</row>
    <row r="231" spans="1:66" hidden="1" x14ac:dyDescent="0.25">
      <c r="A231" s="29" t="s">
        <v>8</v>
      </c>
      <c r="B231" s="29">
        <v>1</v>
      </c>
      <c r="C231" s="29">
        <v>221</v>
      </c>
      <c r="D231" s="4">
        <v>247400</v>
      </c>
      <c r="E231" s="4">
        <v>213181</v>
      </c>
      <c r="F231" s="4">
        <v>217568.82400134063</v>
      </c>
      <c r="G231" s="4">
        <v>183803.37871942017</v>
      </c>
      <c r="H231" s="4">
        <v>64089</v>
      </c>
      <c r="I231" s="34">
        <v>204600</v>
      </c>
      <c r="J231" s="34">
        <v>174000</v>
      </c>
      <c r="K231" s="34">
        <v>84600</v>
      </c>
      <c r="L231" s="35">
        <v>107400</v>
      </c>
      <c r="M231" s="4">
        <v>199200</v>
      </c>
      <c r="N231" s="4">
        <v>212020</v>
      </c>
      <c r="O231" s="34">
        <v>208200</v>
      </c>
      <c r="P231" s="4">
        <v>218600</v>
      </c>
      <c r="Q231" s="4">
        <v>215600</v>
      </c>
      <c r="R231" s="4">
        <v>167600</v>
      </c>
      <c r="S231">
        <v>172200</v>
      </c>
      <c r="T231">
        <v>234800</v>
      </c>
      <c r="U231" s="4">
        <v>193975.96377492268</v>
      </c>
      <c r="V231">
        <v>154000</v>
      </c>
      <c r="W231">
        <v>96000</v>
      </c>
      <c r="X231" s="4">
        <v>108200</v>
      </c>
      <c r="Y231" s="4">
        <v>124400</v>
      </c>
      <c r="Z231" s="4">
        <v>229400</v>
      </c>
      <c r="AA231" s="4">
        <v>189800</v>
      </c>
      <c r="AB231" s="4">
        <v>245200</v>
      </c>
      <c r="AC231" s="4">
        <v>188749.35344958081</v>
      </c>
      <c r="AD231" s="4">
        <v>246400</v>
      </c>
      <c r="AE231" s="219">
        <v>203200</v>
      </c>
      <c r="AF231" s="4"/>
      <c r="AG231" s="4"/>
      <c r="AH231" s="4"/>
      <c r="AI231" s="166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</row>
    <row r="232" spans="1:66" hidden="1" x14ac:dyDescent="0.25">
      <c r="A232" s="29" t="s">
        <v>8</v>
      </c>
      <c r="B232" s="29">
        <v>1</v>
      </c>
      <c r="C232" s="29">
        <v>222</v>
      </c>
      <c r="D232" s="4">
        <v>236400</v>
      </c>
      <c r="E232" s="4">
        <v>187969</v>
      </c>
      <c r="F232" s="4">
        <v>217959.08198161208</v>
      </c>
      <c r="G232" s="4">
        <v>174026.60325562122</v>
      </c>
      <c r="H232" s="4">
        <v>144200</v>
      </c>
      <c r="I232" s="34">
        <v>201400</v>
      </c>
      <c r="J232" s="34">
        <v>172800</v>
      </c>
      <c r="K232" s="34">
        <v>92200</v>
      </c>
      <c r="L232" s="35">
        <v>105800</v>
      </c>
      <c r="M232" s="4">
        <v>188279</v>
      </c>
      <c r="N232" s="4">
        <v>160926</v>
      </c>
      <c r="O232" s="34">
        <v>193400</v>
      </c>
      <c r="P232" s="4">
        <v>174800</v>
      </c>
      <c r="Q232" s="4">
        <v>104600</v>
      </c>
      <c r="R232" s="4">
        <v>161000</v>
      </c>
      <c r="S232">
        <v>118600</v>
      </c>
      <c r="T232">
        <v>251600</v>
      </c>
      <c r="U232" s="4">
        <v>178995.64182002767</v>
      </c>
      <c r="V232">
        <v>153400</v>
      </c>
      <c r="W232">
        <v>82200</v>
      </c>
      <c r="X232" s="4">
        <v>95800</v>
      </c>
      <c r="Y232" s="4">
        <v>117000</v>
      </c>
      <c r="Z232" s="4">
        <v>230200</v>
      </c>
      <c r="AA232" s="4">
        <v>216000</v>
      </c>
      <c r="AB232" s="4">
        <v>249400</v>
      </c>
      <c r="AC232" s="4">
        <v>212406.84764984675</v>
      </c>
      <c r="AD232" s="4">
        <v>271400</v>
      </c>
      <c r="AE232" s="219">
        <v>208400</v>
      </c>
      <c r="AF232" s="4"/>
      <c r="AG232" s="4"/>
      <c r="AH232" s="4"/>
      <c r="AI232" s="166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</row>
    <row r="233" spans="1:66" hidden="1" x14ac:dyDescent="0.25">
      <c r="A233" s="29" t="s">
        <v>8</v>
      </c>
      <c r="B233" s="29">
        <v>1</v>
      </c>
      <c r="C233" s="29">
        <v>223</v>
      </c>
      <c r="D233" s="4">
        <v>220600</v>
      </c>
      <c r="E233" s="4">
        <v>214757</v>
      </c>
      <c r="F233" s="4">
        <v>243716.10867952864</v>
      </c>
      <c r="G233" s="4">
        <v>191802.55864434657</v>
      </c>
      <c r="H233" s="4">
        <v>251557</v>
      </c>
      <c r="I233" s="34">
        <v>218600</v>
      </c>
      <c r="J233" s="34">
        <v>186400</v>
      </c>
      <c r="K233" s="34">
        <v>100200</v>
      </c>
      <c r="L233" s="35">
        <v>117800</v>
      </c>
      <c r="M233" s="4">
        <v>194000</v>
      </c>
      <c r="N233" s="4">
        <v>203200</v>
      </c>
      <c r="O233" s="34">
        <v>225400</v>
      </c>
      <c r="P233" s="4">
        <v>216000</v>
      </c>
      <c r="Q233" s="4">
        <v>230200</v>
      </c>
      <c r="R233" s="4">
        <v>164400</v>
      </c>
      <c r="S233">
        <v>176000</v>
      </c>
      <c r="T233">
        <v>208000</v>
      </c>
      <c r="U233" s="4">
        <v>239493.09586864218</v>
      </c>
      <c r="V233">
        <v>176600</v>
      </c>
      <c r="W233">
        <v>106800</v>
      </c>
      <c r="X233" s="4">
        <v>114000</v>
      </c>
      <c r="Y233" s="4">
        <v>116600</v>
      </c>
      <c r="Z233" s="4">
        <v>250000</v>
      </c>
      <c r="AA233" s="4">
        <v>235200</v>
      </c>
      <c r="AB233" s="4">
        <v>173200</v>
      </c>
      <c r="AC233" s="4">
        <v>41040.425864178906</v>
      </c>
      <c r="AD233" s="4">
        <v>288600</v>
      </c>
      <c r="AE233" s="219">
        <v>239800</v>
      </c>
      <c r="AF233" s="4"/>
      <c r="AG233" s="4"/>
      <c r="AH233" s="4"/>
      <c r="AI233" s="166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</row>
    <row r="234" spans="1:66" hidden="1" x14ac:dyDescent="0.25">
      <c r="A234" s="29" t="s">
        <v>8</v>
      </c>
      <c r="B234" s="29">
        <v>1</v>
      </c>
      <c r="C234" s="29">
        <v>224</v>
      </c>
      <c r="D234" s="4">
        <v>239439</v>
      </c>
      <c r="E234" s="4">
        <v>217169</v>
      </c>
      <c r="F234" s="4">
        <v>232317.64872074989</v>
      </c>
      <c r="G234" s="4">
        <v>171438.4241510228</v>
      </c>
      <c r="H234" s="4">
        <v>242633</v>
      </c>
      <c r="I234" s="34">
        <v>226127</v>
      </c>
      <c r="J234" s="34">
        <v>195264</v>
      </c>
      <c r="K234" s="34">
        <v>104299</v>
      </c>
      <c r="L234" s="35">
        <v>118171</v>
      </c>
      <c r="M234" s="4">
        <v>186950</v>
      </c>
      <c r="N234" s="4">
        <v>212394</v>
      </c>
      <c r="O234" s="34">
        <v>240183</v>
      </c>
      <c r="P234" s="4">
        <v>189000</v>
      </c>
      <c r="Q234" s="4">
        <v>150825</v>
      </c>
      <c r="R234" s="4">
        <v>190215</v>
      </c>
      <c r="S234">
        <v>185058</v>
      </c>
      <c r="T234">
        <v>249400</v>
      </c>
      <c r="U234" s="4">
        <v>221247.83194921876</v>
      </c>
      <c r="V234">
        <v>71400</v>
      </c>
      <c r="W234">
        <v>73400</v>
      </c>
      <c r="X234" s="4">
        <v>97200</v>
      </c>
      <c r="Y234" s="4">
        <v>115200</v>
      </c>
      <c r="Z234" s="4">
        <v>240600</v>
      </c>
      <c r="AA234" s="4">
        <v>204200</v>
      </c>
      <c r="AB234" s="4">
        <v>202000</v>
      </c>
      <c r="AC234" s="4">
        <v>222826.282012757</v>
      </c>
      <c r="AD234" s="4">
        <v>280000</v>
      </c>
      <c r="AE234" s="219">
        <v>230200</v>
      </c>
      <c r="AF234" s="4"/>
      <c r="AG234" s="4"/>
      <c r="AH234" s="4"/>
      <c r="AI234" s="166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</row>
    <row r="235" spans="1:66" hidden="1" x14ac:dyDescent="0.25">
      <c r="A235" s="29" t="s">
        <v>8</v>
      </c>
      <c r="B235" s="29">
        <v>1</v>
      </c>
      <c r="C235" s="29">
        <v>225</v>
      </c>
      <c r="D235" s="4">
        <v>225400</v>
      </c>
      <c r="E235" s="4">
        <v>202376</v>
      </c>
      <c r="F235" s="4">
        <v>208788.0194452327</v>
      </c>
      <c r="G235" s="4">
        <v>151628.89946582727</v>
      </c>
      <c r="H235" s="4">
        <v>69729</v>
      </c>
      <c r="I235" s="34">
        <v>193200</v>
      </c>
      <c r="J235" s="34">
        <v>175600</v>
      </c>
      <c r="K235" s="34">
        <v>88400</v>
      </c>
      <c r="L235" s="35">
        <v>104800</v>
      </c>
      <c r="M235" s="4">
        <v>185066</v>
      </c>
      <c r="N235" s="4">
        <v>185038</v>
      </c>
      <c r="O235" s="34">
        <v>173000</v>
      </c>
      <c r="P235" s="4">
        <v>77600</v>
      </c>
      <c r="Q235" s="4">
        <v>2000</v>
      </c>
      <c r="R235" s="4">
        <v>9.9999999999999995E-8</v>
      </c>
      <c r="S235">
        <v>16200</v>
      </c>
      <c r="T235">
        <v>242400</v>
      </c>
      <c r="U235" s="4">
        <v>212221.2276943461</v>
      </c>
      <c r="V235">
        <v>154800</v>
      </c>
      <c r="W235">
        <v>99000</v>
      </c>
      <c r="X235" s="4">
        <v>98800</v>
      </c>
      <c r="Y235" s="4">
        <v>112000</v>
      </c>
      <c r="Z235" s="4">
        <v>220200</v>
      </c>
      <c r="AA235" s="4">
        <v>209200</v>
      </c>
      <c r="AB235" s="4">
        <v>236000</v>
      </c>
      <c r="AC235" s="4">
        <v>210755.84458306368</v>
      </c>
      <c r="AD235" s="4">
        <v>266000</v>
      </c>
      <c r="AE235" s="219">
        <v>219200</v>
      </c>
      <c r="AF235" s="4"/>
      <c r="AG235" s="4"/>
      <c r="AH235" s="4"/>
      <c r="AI235" s="166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</row>
    <row r="236" spans="1:66" hidden="1" x14ac:dyDescent="0.25">
      <c r="A236" s="29" t="s">
        <v>8</v>
      </c>
      <c r="B236" s="29">
        <v>1</v>
      </c>
      <c r="C236" s="29">
        <v>226</v>
      </c>
      <c r="D236" s="4">
        <v>166800</v>
      </c>
      <c r="E236" s="4">
        <v>203051</v>
      </c>
      <c r="F236" s="4">
        <v>168981.70545754349</v>
      </c>
      <c r="G236" s="4">
        <v>169404.85485455263</v>
      </c>
      <c r="H236" s="4">
        <v>231788</v>
      </c>
      <c r="I236" s="34">
        <v>197400</v>
      </c>
      <c r="J236" s="34">
        <v>168000</v>
      </c>
      <c r="K236" s="34">
        <v>82800</v>
      </c>
      <c r="L236" s="35">
        <v>94400</v>
      </c>
      <c r="M236" s="4">
        <v>180560</v>
      </c>
      <c r="N236" s="4">
        <v>183590</v>
      </c>
      <c r="O236" s="34">
        <v>202600</v>
      </c>
      <c r="P236" s="4">
        <v>204000</v>
      </c>
      <c r="Q236" s="4">
        <v>207000</v>
      </c>
      <c r="R236" s="4">
        <v>188800</v>
      </c>
      <c r="S236">
        <v>161000</v>
      </c>
      <c r="T236">
        <v>241000</v>
      </c>
      <c r="U236" s="4">
        <v>212605.33851370239</v>
      </c>
      <c r="V236">
        <v>145200</v>
      </c>
      <c r="W236">
        <v>87600</v>
      </c>
      <c r="X236" s="4">
        <v>91400</v>
      </c>
      <c r="Y236" s="4">
        <v>107200</v>
      </c>
      <c r="Z236" s="4">
        <v>221000</v>
      </c>
      <c r="AA236" s="4">
        <v>197200</v>
      </c>
      <c r="AB236" s="4">
        <v>253049</v>
      </c>
      <c r="AC236" s="4">
        <v>205730.56293465168</v>
      </c>
      <c r="AD236" s="4">
        <v>262200</v>
      </c>
      <c r="AE236" s="219">
        <v>208800</v>
      </c>
      <c r="AF236" s="4"/>
      <c r="AG236" s="4"/>
      <c r="AH236" s="4"/>
      <c r="AI236" s="166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</row>
    <row r="237" spans="1:66" hidden="1" x14ac:dyDescent="0.25">
      <c r="A237" s="29" t="s">
        <v>8</v>
      </c>
      <c r="B237" s="29">
        <v>1</v>
      </c>
      <c r="C237" s="29">
        <v>227</v>
      </c>
      <c r="D237" s="4">
        <v>147800</v>
      </c>
      <c r="E237" s="4">
        <v>141596</v>
      </c>
      <c r="F237" s="4">
        <v>182250.47678677322</v>
      </c>
      <c r="G237" s="4">
        <v>128697.91701437157</v>
      </c>
      <c r="H237" s="4">
        <v>91727</v>
      </c>
      <c r="I237" s="34">
        <v>204400</v>
      </c>
      <c r="J237" s="34">
        <v>167000</v>
      </c>
      <c r="K237" s="34">
        <v>83600</v>
      </c>
      <c r="L237" s="35">
        <v>106000</v>
      </c>
      <c r="M237" s="4">
        <v>135133</v>
      </c>
      <c r="N237" s="4">
        <v>154083</v>
      </c>
      <c r="O237" s="34">
        <v>208000</v>
      </c>
      <c r="P237" s="4">
        <v>192400</v>
      </c>
      <c r="Q237" s="4">
        <v>181800</v>
      </c>
      <c r="R237" s="4">
        <v>114200</v>
      </c>
      <c r="S237">
        <v>163800</v>
      </c>
      <c r="T237">
        <v>253000</v>
      </c>
      <c r="U237" s="4">
        <v>214717.94802016194</v>
      </c>
      <c r="V237">
        <v>162200</v>
      </c>
      <c r="W237">
        <v>104800</v>
      </c>
      <c r="X237" s="4">
        <v>102000</v>
      </c>
      <c r="Y237" s="4">
        <v>119600</v>
      </c>
      <c r="Z237" s="4">
        <v>236200</v>
      </c>
      <c r="AA237" s="4">
        <v>221800</v>
      </c>
      <c r="AB237" s="4">
        <v>153400</v>
      </c>
      <c r="AC237" s="4">
        <v>0</v>
      </c>
      <c r="AD237" s="4">
        <v>0</v>
      </c>
      <c r="AE237" s="219">
        <v>0</v>
      </c>
      <c r="AF237" s="4"/>
      <c r="AG237" s="4"/>
      <c r="AH237" s="4"/>
      <c r="AI237" s="166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</row>
    <row r="238" spans="1:66" hidden="1" x14ac:dyDescent="0.25">
      <c r="A238" s="29" t="s">
        <v>8</v>
      </c>
      <c r="B238" s="29">
        <v>1</v>
      </c>
      <c r="C238" s="29">
        <v>228</v>
      </c>
      <c r="D238" s="4">
        <v>192200</v>
      </c>
      <c r="E238" s="4">
        <v>129563</v>
      </c>
      <c r="F238" s="4">
        <v>0</v>
      </c>
      <c r="G238" s="4">
        <v>100789.66705407276</v>
      </c>
      <c r="H238" s="4">
        <v>202454</v>
      </c>
      <c r="I238" s="34">
        <v>53200</v>
      </c>
      <c r="J238" s="34">
        <v>37800</v>
      </c>
      <c r="K238" s="34">
        <v>108200</v>
      </c>
      <c r="L238" s="35">
        <v>128600</v>
      </c>
      <c r="M238" s="4">
        <v>211000</v>
      </c>
      <c r="N238" s="4">
        <v>190578</v>
      </c>
      <c r="O238" s="34">
        <v>215000</v>
      </c>
      <c r="P238" s="4">
        <v>213400</v>
      </c>
      <c r="Q238" s="4">
        <v>214600</v>
      </c>
      <c r="R238" s="4">
        <v>208000</v>
      </c>
      <c r="S238">
        <v>166600</v>
      </c>
      <c r="T238">
        <v>219400</v>
      </c>
      <c r="U238" s="4">
        <v>211260.9506459554</v>
      </c>
      <c r="V238">
        <v>178200</v>
      </c>
      <c r="W238">
        <v>72600</v>
      </c>
      <c r="X238" s="4">
        <v>122800</v>
      </c>
      <c r="Y238" s="4">
        <v>127800</v>
      </c>
      <c r="Z238" s="4">
        <v>217800</v>
      </c>
      <c r="AA238" s="4">
        <v>244800</v>
      </c>
      <c r="AB238" s="4">
        <v>171200</v>
      </c>
      <c r="AC238" s="4">
        <v>218925.44702381411</v>
      </c>
      <c r="AD238" s="4">
        <v>297000</v>
      </c>
      <c r="AE238" s="219">
        <v>252400</v>
      </c>
      <c r="AF238" s="4"/>
      <c r="AG238" s="4"/>
      <c r="AH238" s="4"/>
      <c r="AI238" s="166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</row>
    <row r="239" spans="1:66" hidden="1" x14ac:dyDescent="0.25">
      <c r="A239" s="29" t="s">
        <v>8</v>
      </c>
      <c r="B239" s="29">
        <v>1</v>
      </c>
      <c r="C239" s="29">
        <v>229</v>
      </c>
      <c r="D239" s="4">
        <v>191000</v>
      </c>
      <c r="E239" s="4">
        <v>210480</v>
      </c>
      <c r="F239" s="4">
        <v>229081.43441934878</v>
      </c>
      <c r="G239" s="4">
        <v>154828.57143579784</v>
      </c>
      <c r="H239" s="4">
        <v>116317</v>
      </c>
      <c r="I239" s="34">
        <v>193000</v>
      </c>
      <c r="J239" s="34">
        <v>181400</v>
      </c>
      <c r="K239" s="34">
        <v>94600</v>
      </c>
      <c r="L239" s="35">
        <v>106800</v>
      </c>
      <c r="M239" s="4">
        <v>194800</v>
      </c>
      <c r="N239" s="4">
        <v>196800</v>
      </c>
      <c r="O239" s="34">
        <v>195800</v>
      </c>
      <c r="P239" s="4">
        <v>206200</v>
      </c>
      <c r="Q239" s="4">
        <v>166000</v>
      </c>
      <c r="R239" s="4">
        <v>119000</v>
      </c>
      <c r="S239">
        <v>158800</v>
      </c>
      <c r="T239">
        <v>256000</v>
      </c>
      <c r="U239" s="4">
        <v>213949.72638144938</v>
      </c>
      <c r="V239">
        <v>168200</v>
      </c>
      <c r="W239">
        <v>101000</v>
      </c>
      <c r="X239" s="4">
        <v>104200</v>
      </c>
      <c r="Y239" s="4">
        <v>115200</v>
      </c>
      <c r="Z239" s="4">
        <v>209000</v>
      </c>
      <c r="AA239" s="4">
        <v>215200</v>
      </c>
      <c r="AB239" s="4">
        <v>237400</v>
      </c>
      <c r="AC239" s="4">
        <v>209544.10782398639</v>
      </c>
      <c r="AD239" s="4">
        <v>260400</v>
      </c>
      <c r="AE239" s="219">
        <v>219000</v>
      </c>
      <c r="AF239" s="4"/>
      <c r="AG239" s="4"/>
      <c r="AH239" s="4"/>
      <c r="AI239" s="166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</row>
    <row r="240" spans="1:66" hidden="1" x14ac:dyDescent="0.25">
      <c r="A240" s="29" t="s">
        <v>8</v>
      </c>
      <c r="B240" s="29">
        <v>1</v>
      </c>
      <c r="C240" s="29">
        <v>230</v>
      </c>
      <c r="D240" s="4">
        <v>232200</v>
      </c>
      <c r="E240" s="4">
        <v>192021</v>
      </c>
      <c r="F240" s="4">
        <v>204300.05267211088</v>
      </c>
      <c r="G240" s="4">
        <v>157672.7242979939</v>
      </c>
      <c r="H240" s="4">
        <v>153701</v>
      </c>
      <c r="I240" s="34">
        <v>188000</v>
      </c>
      <c r="J240" s="34">
        <v>177000</v>
      </c>
      <c r="K240" s="34">
        <v>82800</v>
      </c>
      <c r="L240" s="35">
        <v>101200</v>
      </c>
      <c r="M240" s="4">
        <v>180374</v>
      </c>
      <c r="N240" s="4">
        <v>196962</v>
      </c>
      <c r="O240" s="34">
        <v>156000</v>
      </c>
      <c r="P240" s="4">
        <v>108800</v>
      </c>
      <c r="Q240" s="4">
        <v>166000</v>
      </c>
      <c r="R240" s="4">
        <v>113200</v>
      </c>
      <c r="S240">
        <v>136800</v>
      </c>
      <c r="T240">
        <v>250200</v>
      </c>
      <c r="U240" s="4">
        <v>203194.62343947348</v>
      </c>
      <c r="V240">
        <v>159400</v>
      </c>
      <c r="W240">
        <v>97200</v>
      </c>
      <c r="X240" s="4">
        <v>99800</v>
      </c>
      <c r="Y240" s="4">
        <v>114000</v>
      </c>
      <c r="Z240" s="4">
        <v>132800</v>
      </c>
      <c r="AA240" s="4">
        <v>203000</v>
      </c>
      <c r="AB240" s="4">
        <v>193600</v>
      </c>
      <c r="AC240" s="4">
        <v>129593.88540864598</v>
      </c>
      <c r="AD240" s="4">
        <v>250400</v>
      </c>
      <c r="AE240" s="219">
        <v>218200</v>
      </c>
      <c r="AF240" s="4"/>
      <c r="AG240" s="4"/>
      <c r="AH240" s="4"/>
      <c r="AI240" s="166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</row>
    <row r="241" spans="1:66" hidden="1" x14ac:dyDescent="0.25">
      <c r="A241" s="29" t="s">
        <v>8</v>
      </c>
      <c r="B241" s="29">
        <v>1</v>
      </c>
      <c r="C241" s="29">
        <v>231</v>
      </c>
      <c r="D241" s="4">
        <v>172800</v>
      </c>
      <c r="E241" s="4">
        <v>151500</v>
      </c>
      <c r="F241" s="4">
        <v>223032.43572514111</v>
      </c>
      <c r="G241" s="4">
        <v>164249.82779182229</v>
      </c>
      <c r="H241" s="4">
        <v>140053</v>
      </c>
      <c r="I241" s="34">
        <v>217000</v>
      </c>
      <c r="J241" s="34">
        <v>185400</v>
      </c>
      <c r="K241" s="34">
        <v>101800</v>
      </c>
      <c r="L241" s="35">
        <v>123400</v>
      </c>
      <c r="M241" s="4">
        <v>195938</v>
      </c>
      <c r="N241" s="4">
        <v>208472</v>
      </c>
      <c r="O241" s="34">
        <v>0</v>
      </c>
      <c r="P241" s="4">
        <v>94200</v>
      </c>
      <c r="Q241" s="4">
        <v>128200</v>
      </c>
      <c r="R241" s="4">
        <v>154000</v>
      </c>
      <c r="S241">
        <v>164800</v>
      </c>
      <c r="T241">
        <v>258200</v>
      </c>
      <c r="U241" s="4">
        <v>224128.66309439088</v>
      </c>
      <c r="V241">
        <v>149800</v>
      </c>
      <c r="W241">
        <v>111200</v>
      </c>
      <c r="X241" s="4">
        <v>96800</v>
      </c>
      <c r="Y241" s="4">
        <v>125800</v>
      </c>
      <c r="Z241" s="4">
        <v>236800</v>
      </c>
      <c r="AA241" s="4">
        <v>232600</v>
      </c>
      <c r="AB241" s="4">
        <v>259200</v>
      </c>
      <c r="AC241" s="4">
        <v>219539.29353073632</v>
      </c>
      <c r="AD241" s="4">
        <v>265000</v>
      </c>
      <c r="AE241" s="219">
        <v>226400</v>
      </c>
      <c r="AF241" s="4"/>
      <c r="AG241" s="4"/>
      <c r="AH241" s="4"/>
      <c r="AI241" s="166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</row>
    <row r="242" spans="1:66" hidden="1" x14ac:dyDescent="0.25">
      <c r="A242" s="29" t="s">
        <v>8</v>
      </c>
      <c r="B242" s="29">
        <v>1</v>
      </c>
      <c r="C242" s="29">
        <v>232</v>
      </c>
      <c r="D242" s="4">
        <v>257800</v>
      </c>
      <c r="E242" s="4">
        <v>227363</v>
      </c>
      <c r="F242" s="4">
        <v>229861.95037989173</v>
      </c>
      <c r="G242" s="4">
        <v>177048.51567170455</v>
      </c>
      <c r="H242" s="4">
        <v>224686</v>
      </c>
      <c r="I242" s="34">
        <v>205600</v>
      </c>
      <c r="J242" s="34">
        <v>72600</v>
      </c>
      <c r="K242" s="34">
        <v>91200</v>
      </c>
      <c r="L242" s="35">
        <v>113800</v>
      </c>
      <c r="M242" s="4">
        <v>186425</v>
      </c>
      <c r="N242" s="4">
        <v>198213</v>
      </c>
      <c r="O242" s="34">
        <v>229000</v>
      </c>
      <c r="P242" s="4">
        <v>227800</v>
      </c>
      <c r="Q242" s="4">
        <v>213800</v>
      </c>
      <c r="R242" s="4">
        <v>198800</v>
      </c>
      <c r="S242">
        <v>187000</v>
      </c>
      <c r="T242">
        <v>265200</v>
      </c>
      <c r="U242" s="4">
        <v>227393.60505891926</v>
      </c>
      <c r="V242">
        <v>154000</v>
      </c>
      <c r="W242">
        <v>97600</v>
      </c>
      <c r="X242" s="4">
        <v>97400</v>
      </c>
      <c r="Y242" s="4">
        <v>112400</v>
      </c>
      <c r="Z242" s="4">
        <v>231400</v>
      </c>
      <c r="AA242" s="4">
        <v>224200</v>
      </c>
      <c r="AB242" s="4">
        <v>156400</v>
      </c>
      <c r="AC242" s="4">
        <v>211287.09400648563</v>
      </c>
      <c r="AD242" s="4">
        <v>272800</v>
      </c>
      <c r="AE242" s="219">
        <v>224000</v>
      </c>
      <c r="AF242" s="4"/>
      <c r="AG242" s="4"/>
      <c r="AH242" s="4"/>
      <c r="AI242" s="166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</row>
    <row r="243" spans="1:66" hidden="1" x14ac:dyDescent="0.25">
      <c r="A243" s="29" t="s">
        <v>8</v>
      </c>
      <c r="B243" s="29">
        <v>1</v>
      </c>
      <c r="C243" s="29">
        <v>233</v>
      </c>
      <c r="D243" s="4">
        <v>185000</v>
      </c>
      <c r="E243" s="4">
        <v>191796</v>
      </c>
      <c r="F243" s="4">
        <v>193567.95821464565</v>
      </c>
      <c r="G243" s="4">
        <v>142563.16221757734</v>
      </c>
      <c r="H243" s="4">
        <v>95249</v>
      </c>
      <c r="I243" s="34">
        <v>180200</v>
      </c>
      <c r="J243" s="34">
        <v>154200</v>
      </c>
      <c r="K243" s="34">
        <v>81200</v>
      </c>
      <c r="L243" s="35">
        <v>94200</v>
      </c>
      <c r="M243" s="4">
        <v>157007</v>
      </c>
      <c r="N243" s="4">
        <v>168924</v>
      </c>
      <c r="O243" s="34">
        <v>191800</v>
      </c>
      <c r="P243" s="4">
        <v>197200</v>
      </c>
      <c r="Q243" s="4">
        <v>200800</v>
      </c>
      <c r="R243" s="4">
        <v>158600</v>
      </c>
      <c r="S243">
        <v>151400</v>
      </c>
      <c r="T243">
        <v>210800</v>
      </c>
      <c r="U243" s="4">
        <v>173426.03493936156</v>
      </c>
      <c r="V243">
        <v>99600</v>
      </c>
      <c r="W243">
        <v>74200</v>
      </c>
      <c r="X243" s="4">
        <v>90800</v>
      </c>
      <c r="Y243" s="4">
        <v>91800</v>
      </c>
      <c r="Z243" s="4">
        <v>219400</v>
      </c>
      <c r="AA243" s="4">
        <v>179600</v>
      </c>
      <c r="AB243" s="4">
        <v>176600</v>
      </c>
      <c r="AC243" s="4">
        <v>166101.79631574953</v>
      </c>
      <c r="AD243" s="4">
        <v>268200</v>
      </c>
      <c r="AE243" s="219">
        <v>204600</v>
      </c>
      <c r="AF243" s="4"/>
      <c r="AG243" s="4"/>
      <c r="AH243" s="4"/>
      <c r="AI243" s="166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</row>
    <row r="244" spans="1:66" hidden="1" x14ac:dyDescent="0.25">
      <c r="A244" s="29" t="s">
        <v>8</v>
      </c>
      <c r="B244" s="29">
        <v>1</v>
      </c>
      <c r="C244" s="29">
        <v>234</v>
      </c>
      <c r="D244" s="4">
        <v>134400</v>
      </c>
      <c r="E244" s="4">
        <v>204402</v>
      </c>
      <c r="F244" s="4">
        <v>217568.82400134063</v>
      </c>
      <c r="G244" s="4">
        <v>129942.23389158235</v>
      </c>
      <c r="H244" s="4">
        <v>10996</v>
      </c>
      <c r="I244" s="34">
        <v>0</v>
      </c>
      <c r="J244" s="34">
        <v>139000</v>
      </c>
      <c r="K244" s="34">
        <v>79800</v>
      </c>
      <c r="L244" s="35">
        <v>87800</v>
      </c>
      <c r="M244" s="4">
        <v>152400</v>
      </c>
      <c r="N244" s="4">
        <v>183739</v>
      </c>
      <c r="O244" s="34">
        <v>197000</v>
      </c>
      <c r="P244" s="4">
        <v>85000</v>
      </c>
      <c r="Q244" s="4">
        <v>46400</v>
      </c>
      <c r="R244" s="4">
        <v>69600</v>
      </c>
      <c r="S244">
        <v>150000</v>
      </c>
      <c r="T244">
        <v>204600</v>
      </c>
      <c r="U244" s="4">
        <v>198201.1827878418</v>
      </c>
      <c r="V244">
        <v>138200</v>
      </c>
      <c r="W244">
        <v>84600</v>
      </c>
      <c r="X244" s="4">
        <v>74400</v>
      </c>
      <c r="Y244" s="4">
        <v>96000</v>
      </c>
      <c r="Z244" s="4">
        <v>217400</v>
      </c>
      <c r="AA244" s="4">
        <v>212600</v>
      </c>
      <c r="AB244" s="4">
        <v>162600</v>
      </c>
      <c r="AC244" s="4">
        <v>223752.68339246986</v>
      </c>
      <c r="AD244" s="4">
        <v>279800</v>
      </c>
      <c r="AE244" s="219">
        <v>221400</v>
      </c>
      <c r="AF244" s="4"/>
      <c r="AG244" s="4"/>
      <c r="AH244" s="4"/>
      <c r="AI244" s="166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</row>
    <row r="245" spans="1:66" hidden="1" x14ac:dyDescent="0.25">
      <c r="A245" s="29" t="s">
        <v>8</v>
      </c>
      <c r="B245" s="29">
        <v>1</v>
      </c>
      <c r="C245" s="29">
        <v>235</v>
      </c>
      <c r="D245" s="4">
        <v>233400</v>
      </c>
      <c r="E245" s="4">
        <v>210255</v>
      </c>
      <c r="F245" s="4">
        <v>201177.98882993919</v>
      </c>
      <c r="G245" s="4">
        <v>160872.39626796448</v>
      </c>
      <c r="H245" s="4">
        <v>215337</v>
      </c>
      <c r="I245" s="34">
        <v>190717</v>
      </c>
      <c r="J245" s="34">
        <v>148221</v>
      </c>
      <c r="K245" s="34">
        <v>80530</v>
      </c>
      <c r="L245" s="35">
        <v>87200</v>
      </c>
      <c r="M245" s="4">
        <v>133200</v>
      </c>
      <c r="N245" s="4">
        <v>166600</v>
      </c>
      <c r="O245" s="34">
        <v>204600</v>
      </c>
      <c r="P245" s="4">
        <v>204200</v>
      </c>
      <c r="Q245" s="4">
        <v>218200</v>
      </c>
      <c r="R245" s="4">
        <v>195800</v>
      </c>
      <c r="S245">
        <v>173800</v>
      </c>
      <c r="T245">
        <v>242200</v>
      </c>
      <c r="U245" s="4">
        <v>199929.68147494507</v>
      </c>
      <c r="V245">
        <v>145800</v>
      </c>
      <c r="W245">
        <v>95000</v>
      </c>
      <c r="X245" s="4">
        <v>87200</v>
      </c>
      <c r="Y245" s="4">
        <v>105800</v>
      </c>
      <c r="Z245" s="4">
        <v>204400</v>
      </c>
      <c r="AA245" s="4">
        <v>213400</v>
      </c>
      <c r="AB245" s="4">
        <v>253600</v>
      </c>
      <c r="AC245" s="4">
        <v>223762.06942468579</v>
      </c>
      <c r="AD245" s="4">
        <v>271000</v>
      </c>
      <c r="AE245" s="219">
        <v>228600</v>
      </c>
      <c r="AF245" s="4"/>
      <c r="AG245" s="4"/>
      <c r="AH245" s="4"/>
      <c r="AI245" s="166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</row>
    <row r="246" spans="1:66" hidden="1" x14ac:dyDescent="0.25">
      <c r="A246" s="29" t="s">
        <v>8</v>
      </c>
      <c r="B246" s="29">
        <v>1</v>
      </c>
      <c r="C246" s="29">
        <v>236</v>
      </c>
      <c r="D246" s="4">
        <v>253600</v>
      </c>
      <c r="E246" s="4">
        <v>210480</v>
      </c>
      <c r="F246" s="4">
        <v>224983.72562649843</v>
      </c>
      <c r="G246" s="4">
        <v>138652.45203205777</v>
      </c>
      <c r="H246" s="4">
        <v>231911</v>
      </c>
      <c r="I246" s="34">
        <v>199200</v>
      </c>
      <c r="J246" s="34">
        <v>189000</v>
      </c>
      <c r="K246" s="34">
        <v>87600</v>
      </c>
      <c r="L246" s="35">
        <v>74600</v>
      </c>
      <c r="M246" s="4">
        <v>180529</v>
      </c>
      <c r="N246" s="4">
        <v>198860</v>
      </c>
      <c r="O246" s="34">
        <v>230600</v>
      </c>
      <c r="P246" s="4">
        <v>213800</v>
      </c>
      <c r="Q246" s="4">
        <v>210400</v>
      </c>
      <c r="R246" s="4">
        <v>201800</v>
      </c>
      <c r="S246">
        <v>169000</v>
      </c>
      <c r="T246">
        <v>250400</v>
      </c>
      <c r="U246" s="4">
        <v>218943.16703308106</v>
      </c>
      <c r="V246">
        <v>166400</v>
      </c>
      <c r="W246">
        <v>88400</v>
      </c>
      <c r="X246" s="4">
        <v>108600</v>
      </c>
      <c r="Y246" s="4">
        <v>116800</v>
      </c>
      <c r="Z246" s="4">
        <v>241000</v>
      </c>
      <c r="AA246" s="4">
        <v>225800</v>
      </c>
      <c r="AB246" s="4">
        <v>254800</v>
      </c>
      <c r="AC246" s="4">
        <v>225666.49536129914</v>
      </c>
      <c r="AD246" s="4">
        <v>282200</v>
      </c>
      <c r="AE246" s="219">
        <v>244000</v>
      </c>
      <c r="AF246" s="4"/>
      <c r="AG246" s="4"/>
      <c r="AH246" s="4"/>
      <c r="AI246" s="166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</row>
    <row r="247" spans="1:66" hidden="1" x14ac:dyDescent="0.25">
      <c r="A247" s="29" t="s">
        <v>8</v>
      </c>
      <c r="B247" s="29">
        <v>1</v>
      </c>
      <c r="C247" s="29">
        <v>237</v>
      </c>
      <c r="D247" s="4">
        <v>225400</v>
      </c>
      <c r="E247" s="4">
        <v>204627</v>
      </c>
      <c r="F247" s="4">
        <v>187128.70154016651</v>
      </c>
      <c r="G247" s="4">
        <v>147718.18928030771</v>
      </c>
      <c r="H247" s="4">
        <v>147938</v>
      </c>
      <c r="I247" s="34">
        <v>182400</v>
      </c>
      <c r="J247" s="34">
        <v>162600</v>
      </c>
      <c r="K247" s="34">
        <v>82800</v>
      </c>
      <c r="L247" s="35">
        <v>88400</v>
      </c>
      <c r="M247" s="4">
        <v>161827</v>
      </c>
      <c r="N247" s="4">
        <v>171646</v>
      </c>
      <c r="O247" s="34">
        <v>154800</v>
      </c>
      <c r="P247" s="4">
        <v>179600</v>
      </c>
      <c r="Q247" s="4">
        <v>160800</v>
      </c>
      <c r="R247" s="4">
        <v>152387</v>
      </c>
      <c r="S247">
        <v>98200</v>
      </c>
      <c r="T247">
        <v>255000</v>
      </c>
      <c r="U247" s="4">
        <v>214525.8926104838</v>
      </c>
      <c r="V247">
        <v>36600</v>
      </c>
      <c r="W247">
        <v>88000</v>
      </c>
      <c r="X247" s="4">
        <v>97400</v>
      </c>
      <c r="Y247" s="4">
        <v>112200</v>
      </c>
      <c r="Z247" s="4">
        <v>223400</v>
      </c>
      <c r="AA247" s="4">
        <v>201400</v>
      </c>
      <c r="AB247" s="4">
        <v>237200</v>
      </c>
      <c r="AC247" s="4">
        <v>204516.94896913119</v>
      </c>
      <c r="AD247" s="4">
        <v>262200</v>
      </c>
      <c r="AE247" s="219">
        <v>222000</v>
      </c>
      <c r="AF247" s="4"/>
      <c r="AG247" s="4"/>
      <c r="AH247" s="4"/>
      <c r="AI247" s="166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</row>
    <row r="248" spans="1:66" hidden="1" x14ac:dyDescent="0.25">
      <c r="A248" s="29" t="s">
        <v>8</v>
      </c>
      <c r="B248" s="29">
        <v>1</v>
      </c>
      <c r="C248" s="29">
        <v>238</v>
      </c>
      <c r="D248" s="4">
        <v>245000</v>
      </c>
      <c r="E248" s="4">
        <v>211605</v>
      </c>
      <c r="F248" s="4">
        <v>229666.82138975599</v>
      </c>
      <c r="G248" s="4">
        <v>158383.76251354293</v>
      </c>
      <c r="H248" s="4">
        <v>119965</v>
      </c>
      <c r="I248" s="34">
        <v>200800</v>
      </c>
      <c r="J248" s="34">
        <v>171000</v>
      </c>
      <c r="K248" s="34">
        <v>96000</v>
      </c>
      <c r="L248" s="35">
        <v>111000</v>
      </c>
      <c r="M248" s="4">
        <v>178147</v>
      </c>
      <c r="N248" s="4">
        <v>189425</v>
      </c>
      <c r="O248" s="34">
        <v>212600</v>
      </c>
      <c r="P248" s="4">
        <v>210400</v>
      </c>
      <c r="Q248" s="4">
        <v>224600</v>
      </c>
      <c r="R248" s="4">
        <v>205400</v>
      </c>
      <c r="S248">
        <v>183800</v>
      </c>
      <c r="T248">
        <v>253800</v>
      </c>
      <c r="U248" s="4">
        <v>225857.16178149413</v>
      </c>
      <c r="V248">
        <v>169800</v>
      </c>
      <c r="W248">
        <v>106400</v>
      </c>
      <c r="X248" s="4">
        <v>110400</v>
      </c>
      <c r="Y248" s="4">
        <v>6400</v>
      </c>
      <c r="Z248" s="4">
        <v>0</v>
      </c>
      <c r="AA248" s="4">
        <v>15400</v>
      </c>
      <c r="AB248" s="4">
        <v>242400</v>
      </c>
      <c r="AC248" s="4">
        <v>231999.25129739096</v>
      </c>
      <c r="AD248" s="4">
        <v>285400</v>
      </c>
      <c r="AE248" s="219">
        <v>244800</v>
      </c>
      <c r="AF248" s="4"/>
      <c r="AG248" s="4"/>
      <c r="AH248" s="4"/>
      <c r="AI248" s="166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</row>
    <row r="249" spans="1:66" hidden="1" x14ac:dyDescent="0.25">
      <c r="A249" s="29" t="s">
        <v>8</v>
      </c>
      <c r="B249" s="29">
        <v>1</v>
      </c>
      <c r="C249" s="29">
        <v>239</v>
      </c>
      <c r="D249" s="4">
        <v>232800</v>
      </c>
      <c r="E249" s="4">
        <v>200800</v>
      </c>
      <c r="F249" s="4">
        <v>214251.63116903321</v>
      </c>
      <c r="G249" s="4">
        <v>145407.3150797734</v>
      </c>
      <c r="H249" s="4">
        <v>135954</v>
      </c>
      <c r="I249" s="34">
        <v>188400</v>
      </c>
      <c r="J249" s="34">
        <v>174600</v>
      </c>
      <c r="K249" s="34">
        <v>84000</v>
      </c>
      <c r="L249" s="35">
        <v>87600</v>
      </c>
      <c r="M249" s="4">
        <v>167549</v>
      </c>
      <c r="N249" s="4">
        <v>185637</v>
      </c>
      <c r="O249" s="34">
        <v>195800</v>
      </c>
      <c r="P249" s="4">
        <v>95000</v>
      </c>
      <c r="Q249" s="4">
        <v>195000</v>
      </c>
      <c r="R249" s="4">
        <v>167400</v>
      </c>
      <c r="S249">
        <v>164800</v>
      </c>
      <c r="T249">
        <v>248800</v>
      </c>
      <c r="U249" s="4">
        <v>204539.01130722047</v>
      </c>
      <c r="V249">
        <v>151600</v>
      </c>
      <c r="W249">
        <v>93600</v>
      </c>
      <c r="X249" s="4">
        <v>84600</v>
      </c>
      <c r="Y249" s="4">
        <v>98200</v>
      </c>
      <c r="Z249" s="4">
        <v>192200</v>
      </c>
      <c r="AA249" s="4">
        <v>198400</v>
      </c>
      <c r="AB249" s="4">
        <v>227800</v>
      </c>
      <c r="AC249" s="4">
        <v>187357.40487195752</v>
      </c>
      <c r="AD249" s="4">
        <v>241400</v>
      </c>
      <c r="AE249" s="219">
        <v>213600</v>
      </c>
      <c r="AF249" s="4"/>
      <c r="AG249" s="4"/>
      <c r="AH249" s="4"/>
      <c r="AI249" s="166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</row>
    <row r="250" spans="1:66" hidden="1" x14ac:dyDescent="0.25">
      <c r="A250" s="29" t="s">
        <v>8</v>
      </c>
      <c r="B250" s="29">
        <v>1</v>
      </c>
      <c r="C250" s="29">
        <v>240</v>
      </c>
      <c r="D250" s="4">
        <v>247200</v>
      </c>
      <c r="E250" s="4">
        <v>210480</v>
      </c>
      <c r="F250" s="4">
        <v>222251.91976459819</v>
      </c>
      <c r="G250" s="4">
        <v>155717.36920523411</v>
      </c>
      <c r="H250" s="4">
        <v>105751</v>
      </c>
      <c r="I250" s="34">
        <v>39600</v>
      </c>
      <c r="J250" s="34">
        <v>69200</v>
      </c>
      <c r="K250" s="34">
        <v>46600</v>
      </c>
      <c r="L250" s="35">
        <v>97800</v>
      </c>
      <c r="M250" s="4">
        <v>164781</v>
      </c>
      <c r="N250" s="4">
        <v>188951</v>
      </c>
      <c r="O250" s="34">
        <v>202200</v>
      </c>
      <c r="P250" s="4">
        <v>99800</v>
      </c>
      <c r="Q250" s="4">
        <v>180800</v>
      </c>
      <c r="R250" s="4">
        <v>146600</v>
      </c>
      <c r="S250">
        <v>169400</v>
      </c>
      <c r="T250">
        <v>191000</v>
      </c>
      <c r="U250" s="4">
        <v>215294.11424919637</v>
      </c>
      <c r="V250">
        <v>133200</v>
      </c>
      <c r="W250">
        <v>78000</v>
      </c>
      <c r="X250" s="4">
        <v>91400</v>
      </c>
      <c r="Y250" s="4">
        <v>84800</v>
      </c>
      <c r="Z250" s="4">
        <v>201600</v>
      </c>
      <c r="AA250" s="4">
        <v>190800</v>
      </c>
      <c r="AB250" s="4">
        <v>246000</v>
      </c>
      <c r="AC250" s="4">
        <v>221527.25515407149</v>
      </c>
      <c r="AD250" s="4">
        <v>277000</v>
      </c>
      <c r="AE250" s="219">
        <v>217200</v>
      </c>
      <c r="AF250" s="4"/>
      <c r="AG250" s="4"/>
      <c r="AH250" s="4"/>
      <c r="AI250" s="166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</row>
    <row r="251" spans="1:66" hidden="1" x14ac:dyDescent="0.25">
      <c r="A251" s="29" t="s">
        <v>8</v>
      </c>
      <c r="B251" s="29">
        <v>1</v>
      </c>
      <c r="C251" s="29">
        <v>241</v>
      </c>
      <c r="D251" s="4">
        <v>201200</v>
      </c>
      <c r="E251" s="4">
        <v>194947</v>
      </c>
      <c r="F251" s="4">
        <v>159615.51393102837</v>
      </c>
      <c r="G251" s="4">
        <v>99900.869284636501</v>
      </c>
      <c r="H251" s="4">
        <v>127396</v>
      </c>
      <c r="I251" s="34">
        <v>194400</v>
      </c>
      <c r="J251" s="34">
        <v>173400</v>
      </c>
      <c r="K251" s="34">
        <v>43800</v>
      </c>
      <c r="L251" s="35">
        <v>88600</v>
      </c>
      <c r="M251" s="4">
        <v>176301</v>
      </c>
      <c r="N251" s="4">
        <v>191568</v>
      </c>
      <c r="O251" s="34">
        <v>211400</v>
      </c>
      <c r="P251" s="4">
        <v>222800</v>
      </c>
      <c r="Q251" s="4">
        <v>217600</v>
      </c>
      <c r="R251" s="4">
        <v>185865</v>
      </c>
      <c r="S251">
        <v>186573</v>
      </c>
      <c r="T251">
        <v>259600</v>
      </c>
      <c r="U251" s="4">
        <v>216830.5575266215</v>
      </c>
      <c r="V251">
        <v>157400</v>
      </c>
      <c r="W251">
        <v>91000</v>
      </c>
      <c r="X251" s="4">
        <v>91400</v>
      </c>
      <c r="Y251" s="4">
        <v>105200</v>
      </c>
      <c r="Z251" s="4">
        <v>217200</v>
      </c>
      <c r="AA251" s="4">
        <v>213600</v>
      </c>
      <c r="AB251" s="4">
        <v>251800</v>
      </c>
      <c r="AC251" s="4">
        <v>215798.95969268592</v>
      </c>
      <c r="AD251" s="4">
        <v>274000</v>
      </c>
      <c r="AE251" s="219">
        <v>232000</v>
      </c>
      <c r="AF251" s="4"/>
      <c r="AG251" s="4"/>
      <c r="AH251" s="4"/>
      <c r="AI251" s="166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</row>
    <row r="252" spans="1:66" hidden="1" x14ac:dyDescent="0.25">
      <c r="A252" s="29" t="s">
        <v>8</v>
      </c>
      <c r="B252" s="29">
        <v>1</v>
      </c>
      <c r="C252" s="29">
        <v>242</v>
      </c>
      <c r="D252" s="4">
        <v>229200</v>
      </c>
      <c r="E252" s="4">
        <v>204177</v>
      </c>
      <c r="F252" s="4">
        <v>216788.30804079771</v>
      </c>
      <c r="G252" s="4">
        <v>145229.55552588616</v>
      </c>
      <c r="H252" s="4">
        <v>181582</v>
      </c>
      <c r="I252" s="34">
        <v>190800</v>
      </c>
      <c r="J252" s="34">
        <v>177400</v>
      </c>
      <c r="K252" s="34">
        <v>82800</v>
      </c>
      <c r="L252" s="35">
        <v>101800</v>
      </c>
      <c r="M252" s="4">
        <v>161944</v>
      </c>
      <c r="N252" s="4">
        <v>184525</v>
      </c>
      <c r="O252" s="34">
        <v>213200</v>
      </c>
      <c r="P252" s="4">
        <v>200600</v>
      </c>
      <c r="Q252" s="4">
        <v>182600</v>
      </c>
      <c r="R252" s="4">
        <v>174600</v>
      </c>
      <c r="S252">
        <v>150200</v>
      </c>
      <c r="T252">
        <v>251135</v>
      </c>
      <c r="U252" s="4">
        <v>210300.67359756469</v>
      </c>
      <c r="V252">
        <v>148400</v>
      </c>
      <c r="W252">
        <v>92400</v>
      </c>
      <c r="X252" s="4">
        <v>96200</v>
      </c>
      <c r="Y252" s="4">
        <v>103200</v>
      </c>
      <c r="Z252" s="4">
        <v>210800</v>
      </c>
      <c r="AA252" s="4">
        <v>197000</v>
      </c>
      <c r="AB252" s="4">
        <v>227000</v>
      </c>
      <c r="AC252" s="4">
        <v>202681.04106769417</v>
      </c>
      <c r="AD252" s="4">
        <v>248200</v>
      </c>
      <c r="AE252" s="219">
        <v>223000</v>
      </c>
      <c r="AF252" s="4"/>
      <c r="AG252" s="4"/>
      <c r="AH252" s="4"/>
      <c r="AI252" s="166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</row>
    <row r="253" spans="1:66" hidden="1" x14ac:dyDescent="0.25">
      <c r="A253" s="29" t="s">
        <v>8</v>
      </c>
      <c r="B253" s="29">
        <v>1</v>
      </c>
      <c r="C253" s="29">
        <v>243</v>
      </c>
      <c r="D253" s="4">
        <v>221200</v>
      </c>
      <c r="E253" s="4">
        <v>182341</v>
      </c>
      <c r="F253" s="4">
        <v>212105.21227754015</v>
      </c>
      <c r="G253" s="4">
        <v>154650.8118819106</v>
      </c>
      <c r="H253" s="4">
        <v>128331</v>
      </c>
      <c r="I253" s="34">
        <v>205800</v>
      </c>
      <c r="J253" s="34">
        <v>185200</v>
      </c>
      <c r="K253" s="34">
        <v>94800</v>
      </c>
      <c r="L253" s="35">
        <v>104400</v>
      </c>
      <c r="M253" s="4">
        <v>183304</v>
      </c>
      <c r="N253" s="4">
        <v>197471</v>
      </c>
      <c r="O253" s="34">
        <v>160000</v>
      </c>
      <c r="P253" s="4">
        <v>212200</v>
      </c>
      <c r="Q253" s="4">
        <v>117200</v>
      </c>
      <c r="R253" s="4">
        <v>0</v>
      </c>
      <c r="S253">
        <v>24400</v>
      </c>
      <c r="T253">
        <v>255800</v>
      </c>
      <c r="U253" s="4">
        <v>215294.11424919637</v>
      </c>
      <c r="V253">
        <v>107800</v>
      </c>
      <c r="W253">
        <v>97400</v>
      </c>
      <c r="X253" s="4">
        <v>97000</v>
      </c>
      <c r="Y253" s="4">
        <v>91400</v>
      </c>
      <c r="Z253" s="4">
        <v>203200</v>
      </c>
      <c r="AA253" s="4">
        <v>207400</v>
      </c>
      <c r="AB253" s="4">
        <v>234200</v>
      </c>
      <c r="AC253" s="4">
        <v>223912.24594014077</v>
      </c>
      <c r="AD253" s="4">
        <v>260200</v>
      </c>
      <c r="AE253" s="219">
        <v>226000</v>
      </c>
      <c r="AF253" s="4"/>
      <c r="AG253" s="4"/>
      <c r="AH253" s="4"/>
      <c r="AI253" s="166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</row>
    <row r="254" spans="1:66" hidden="1" x14ac:dyDescent="0.25">
      <c r="A254" s="29" t="s">
        <v>8</v>
      </c>
      <c r="B254" s="29">
        <v>1</v>
      </c>
      <c r="C254" s="29">
        <v>244</v>
      </c>
      <c r="D254" s="4">
        <v>203800</v>
      </c>
      <c r="E254" s="4">
        <v>201025</v>
      </c>
      <c r="F254" s="4">
        <v>203519.53671156795</v>
      </c>
      <c r="G254" s="4">
        <v>129942.23389158235</v>
      </c>
      <c r="H254" s="4">
        <v>107895</v>
      </c>
      <c r="I254" s="34">
        <v>207200</v>
      </c>
      <c r="J254" s="34">
        <v>183400</v>
      </c>
      <c r="K254" s="34">
        <v>92000</v>
      </c>
      <c r="L254" s="35">
        <v>107000</v>
      </c>
      <c r="M254" s="4">
        <v>190019</v>
      </c>
      <c r="N254" s="4">
        <v>198865</v>
      </c>
      <c r="O254" s="34">
        <v>206600</v>
      </c>
      <c r="P254" s="4">
        <v>208400</v>
      </c>
      <c r="Q254" s="4">
        <v>190600</v>
      </c>
      <c r="R254" s="4">
        <v>190800</v>
      </c>
      <c r="S254">
        <v>171200</v>
      </c>
      <c r="T254">
        <v>247200</v>
      </c>
      <c r="U254" s="4">
        <v>211645.06146531168</v>
      </c>
      <c r="V254">
        <v>159400</v>
      </c>
      <c r="W254">
        <v>93600</v>
      </c>
      <c r="X254" s="4">
        <v>94000</v>
      </c>
      <c r="Y254" s="4">
        <v>106000</v>
      </c>
      <c r="Z254" s="4">
        <v>202000</v>
      </c>
      <c r="AA254" s="4">
        <v>183200</v>
      </c>
      <c r="AB254" s="4">
        <v>216200</v>
      </c>
      <c r="AC254" s="4">
        <v>211309.62048380388</v>
      </c>
      <c r="AD254" s="4">
        <v>242600</v>
      </c>
      <c r="AE254" s="219">
        <v>214400</v>
      </c>
      <c r="AF254" s="4"/>
      <c r="AG254" s="4"/>
      <c r="AH254" s="4"/>
      <c r="AI254" s="166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</row>
    <row r="255" spans="1:66" hidden="1" x14ac:dyDescent="0.25">
      <c r="A255" s="29" t="s">
        <v>8</v>
      </c>
      <c r="B255" s="29">
        <v>1</v>
      </c>
      <c r="C255" s="29">
        <v>245</v>
      </c>
      <c r="D255" s="4">
        <v>203122</v>
      </c>
      <c r="E255" s="4">
        <v>193308</v>
      </c>
      <c r="F255" s="4">
        <v>97174.237087594287</v>
      </c>
      <c r="G255" s="4">
        <v>55638.740366710364</v>
      </c>
      <c r="H255" s="4">
        <v>131585</v>
      </c>
      <c r="I255" s="34">
        <v>221006</v>
      </c>
      <c r="J255" s="34">
        <v>84800</v>
      </c>
      <c r="K255" s="34">
        <v>98820</v>
      </c>
      <c r="L255" s="35">
        <v>119739</v>
      </c>
      <c r="M255" s="4">
        <v>184408</v>
      </c>
      <c r="N255" s="4">
        <v>204468</v>
      </c>
      <c r="O255" s="34">
        <v>227505</v>
      </c>
      <c r="P255" s="4">
        <v>86400</v>
      </c>
      <c r="Q255" s="4">
        <v>198502</v>
      </c>
      <c r="R255" s="4">
        <v>84400</v>
      </c>
      <c r="S255">
        <v>92800</v>
      </c>
      <c r="T255">
        <v>39600</v>
      </c>
      <c r="U255" s="4">
        <v>81815.604522888185</v>
      </c>
      <c r="V255">
        <v>158800</v>
      </c>
      <c r="W255">
        <v>96800</v>
      </c>
      <c r="X255" s="4">
        <v>95000</v>
      </c>
      <c r="Y255" s="4">
        <v>106800</v>
      </c>
      <c r="Z255" s="4">
        <v>185200</v>
      </c>
      <c r="AA255" s="4">
        <v>208800</v>
      </c>
      <c r="AB255" s="4">
        <v>234200</v>
      </c>
      <c r="AC255" s="4">
        <v>205273.46316573562</v>
      </c>
      <c r="AD255" s="4">
        <v>257600</v>
      </c>
      <c r="AE255" s="219">
        <v>222400</v>
      </c>
      <c r="AF255" s="4"/>
      <c r="AG255" s="4"/>
      <c r="AH255" s="4"/>
      <c r="AI255" s="166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</row>
    <row r="256" spans="1:66" hidden="1" x14ac:dyDescent="0.25">
      <c r="A256" s="29" t="s">
        <v>8</v>
      </c>
      <c r="B256" s="29">
        <v>1</v>
      </c>
      <c r="C256" s="29">
        <v>246</v>
      </c>
      <c r="D256" s="4">
        <v>246400</v>
      </c>
      <c r="E256" s="4">
        <v>203501</v>
      </c>
      <c r="F256" s="4">
        <v>218739.59794215503</v>
      </c>
      <c r="G256" s="4">
        <v>127809.1192449353</v>
      </c>
      <c r="H256" s="4">
        <v>118204</v>
      </c>
      <c r="I256" s="34">
        <v>216800</v>
      </c>
      <c r="J256" s="34">
        <v>187800</v>
      </c>
      <c r="K256" s="34">
        <v>100000</v>
      </c>
      <c r="L256" s="35">
        <v>117800</v>
      </c>
      <c r="M256" s="4">
        <v>197084</v>
      </c>
      <c r="N256" s="4">
        <v>206291</v>
      </c>
      <c r="O256" s="34">
        <v>206400</v>
      </c>
      <c r="P256" s="4">
        <v>147800</v>
      </c>
      <c r="Q256" s="4">
        <v>176000</v>
      </c>
      <c r="R256" s="4">
        <v>132200</v>
      </c>
      <c r="S256">
        <v>180600</v>
      </c>
      <c r="T256">
        <v>207800</v>
      </c>
      <c r="U256" s="4">
        <v>47245.63078082275</v>
      </c>
      <c r="V256">
        <v>124000</v>
      </c>
      <c r="W256">
        <v>95400</v>
      </c>
      <c r="X256" s="4">
        <v>104200</v>
      </c>
      <c r="Y256" s="4">
        <v>101600</v>
      </c>
      <c r="Z256" s="4">
        <v>219400</v>
      </c>
      <c r="AA256" s="4">
        <v>201400</v>
      </c>
      <c r="AB256" s="4">
        <v>152800</v>
      </c>
      <c r="AC256" s="4">
        <v>152672.26142118871</v>
      </c>
      <c r="AD256" s="4">
        <v>261600</v>
      </c>
      <c r="AE256" s="219">
        <v>230800</v>
      </c>
      <c r="AF256" s="4"/>
      <c r="AG256" s="4"/>
      <c r="AH256" s="4"/>
      <c r="AI256" s="166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</row>
    <row r="257" spans="1:66" hidden="1" x14ac:dyDescent="0.25">
      <c r="A257" s="29" t="s">
        <v>8</v>
      </c>
      <c r="B257" s="29">
        <v>1</v>
      </c>
      <c r="C257" s="29">
        <v>247</v>
      </c>
      <c r="D257" s="4">
        <v>214800</v>
      </c>
      <c r="E257" s="4">
        <v>187969</v>
      </c>
      <c r="F257" s="4">
        <v>209178.27742550417</v>
      </c>
      <c r="G257" s="4">
        <v>142385.4026636901</v>
      </c>
      <c r="H257" s="4">
        <v>179648</v>
      </c>
      <c r="I257" s="34">
        <v>181600</v>
      </c>
      <c r="J257" s="34">
        <v>156000</v>
      </c>
      <c r="K257" s="34">
        <v>88400</v>
      </c>
      <c r="L257" s="35">
        <v>108800</v>
      </c>
      <c r="M257" s="4">
        <v>188585</v>
      </c>
      <c r="N257" s="4">
        <v>200477</v>
      </c>
      <c r="O257" s="34">
        <v>198400</v>
      </c>
      <c r="P257" s="4">
        <v>205200</v>
      </c>
      <c r="Q257" s="4">
        <v>181200</v>
      </c>
      <c r="R257" s="4">
        <v>192200</v>
      </c>
      <c r="S257">
        <v>158600</v>
      </c>
      <c r="T257">
        <v>231600</v>
      </c>
      <c r="U257" s="4">
        <v>217214.66834597779</v>
      </c>
      <c r="V257">
        <v>168600</v>
      </c>
      <c r="W257">
        <v>101200</v>
      </c>
      <c r="X257" s="4">
        <v>110600</v>
      </c>
      <c r="Y257" s="4">
        <v>121200</v>
      </c>
      <c r="Z257" s="4">
        <v>232000</v>
      </c>
      <c r="AA257" s="4">
        <v>188200</v>
      </c>
      <c r="AB257" s="4">
        <v>242200</v>
      </c>
      <c r="AC257" s="4">
        <v>205911.71335641926</v>
      </c>
      <c r="AD257" s="4">
        <v>267000</v>
      </c>
      <c r="AE257" s="219">
        <v>151800</v>
      </c>
      <c r="AF257" s="4"/>
      <c r="AG257" s="4"/>
      <c r="AH257" s="4"/>
      <c r="AI257" s="166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</row>
    <row r="258" spans="1:66" hidden="1" x14ac:dyDescent="0.25">
      <c r="A258" s="29" t="s">
        <v>8</v>
      </c>
      <c r="B258" s="29">
        <v>1</v>
      </c>
      <c r="C258" s="29">
        <v>248</v>
      </c>
      <c r="D258" s="4">
        <v>230000</v>
      </c>
      <c r="E258" s="4">
        <v>203501</v>
      </c>
      <c r="F258" s="4">
        <v>207617.24550441833</v>
      </c>
      <c r="G258" s="4">
        <v>120698.73708944516</v>
      </c>
      <c r="H258" s="4">
        <v>252424</v>
      </c>
      <c r="I258" s="34">
        <v>188200</v>
      </c>
      <c r="J258" s="34">
        <v>183000</v>
      </c>
      <c r="K258" s="34">
        <v>79400</v>
      </c>
      <c r="L258" s="35">
        <v>99800</v>
      </c>
      <c r="M258" s="4">
        <v>179200</v>
      </c>
      <c r="N258" s="4">
        <v>162823</v>
      </c>
      <c r="O258" s="34">
        <v>192000</v>
      </c>
      <c r="P258" s="4">
        <v>196600</v>
      </c>
      <c r="Q258" s="4">
        <v>202800</v>
      </c>
      <c r="R258" s="4">
        <v>179400</v>
      </c>
      <c r="S258">
        <v>168600</v>
      </c>
      <c r="T258">
        <v>247000</v>
      </c>
      <c r="U258" s="4">
        <v>208572.17491046141</v>
      </c>
      <c r="V258">
        <v>145200</v>
      </c>
      <c r="W258">
        <v>88600</v>
      </c>
      <c r="X258" s="4">
        <v>93200</v>
      </c>
      <c r="Y258" s="4">
        <v>106400</v>
      </c>
      <c r="Z258" s="4">
        <v>224000</v>
      </c>
      <c r="AA258" s="4">
        <v>212400</v>
      </c>
      <c r="AB258" s="4">
        <v>231200</v>
      </c>
      <c r="AC258" s="4">
        <v>223732.0341215948</v>
      </c>
      <c r="AD258" s="4">
        <v>257800</v>
      </c>
      <c r="AE258" s="219">
        <v>231000</v>
      </c>
      <c r="AF258" s="4"/>
      <c r="AG258" s="4"/>
      <c r="AH258" s="4"/>
      <c r="AI258" s="166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</row>
    <row r="259" spans="1:66" hidden="1" x14ac:dyDescent="0.25">
      <c r="A259" s="29" t="s">
        <v>8</v>
      </c>
      <c r="B259" s="29">
        <v>1</v>
      </c>
      <c r="C259" s="29">
        <v>249</v>
      </c>
      <c r="D259" s="4">
        <v>233400</v>
      </c>
      <c r="E259" s="4">
        <v>187293</v>
      </c>
      <c r="F259" s="4">
        <v>226154.49956731283</v>
      </c>
      <c r="G259" s="4">
        <v>92434.968021371853</v>
      </c>
      <c r="H259" s="4">
        <v>38977</v>
      </c>
      <c r="I259" s="34">
        <v>136200</v>
      </c>
      <c r="J259" s="34">
        <v>165200</v>
      </c>
      <c r="K259" s="34">
        <v>85400</v>
      </c>
      <c r="L259" s="35">
        <v>104000</v>
      </c>
      <c r="M259" s="4">
        <v>184800</v>
      </c>
      <c r="N259" s="4">
        <v>192000</v>
      </c>
      <c r="O259" s="34">
        <v>196000</v>
      </c>
      <c r="P259" s="4">
        <v>178200</v>
      </c>
      <c r="Q259" s="4">
        <v>214200</v>
      </c>
      <c r="R259" s="4">
        <v>179800</v>
      </c>
      <c r="S259">
        <v>7400</v>
      </c>
      <c r="T259">
        <v>0</v>
      </c>
      <c r="U259" s="4">
        <v>130405.62317145792</v>
      </c>
      <c r="V259">
        <v>149400</v>
      </c>
      <c r="W259">
        <v>86800</v>
      </c>
      <c r="X259" s="4">
        <v>97400</v>
      </c>
      <c r="Y259" s="4">
        <v>108800</v>
      </c>
      <c r="Z259" s="4">
        <v>217000</v>
      </c>
      <c r="AA259" s="4">
        <v>219000</v>
      </c>
      <c r="AB259" s="4">
        <v>246000</v>
      </c>
      <c r="AC259" s="4">
        <v>220461.94049756278</v>
      </c>
      <c r="AD259" s="4">
        <v>267600</v>
      </c>
      <c r="AE259" s="219">
        <v>229000</v>
      </c>
      <c r="AF259" s="4"/>
      <c r="AG259" s="4"/>
      <c r="AH259" s="4"/>
      <c r="AI259" s="166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</row>
    <row r="260" spans="1:66" hidden="1" x14ac:dyDescent="0.25">
      <c r="A260" s="29" t="s">
        <v>8</v>
      </c>
      <c r="B260" s="29">
        <v>1</v>
      </c>
      <c r="C260" s="29">
        <v>250</v>
      </c>
      <c r="D260" s="4">
        <v>192000</v>
      </c>
      <c r="E260" s="4">
        <v>179639</v>
      </c>
      <c r="F260" s="4">
        <v>211910.08328740441</v>
      </c>
      <c r="G260" s="4">
        <v>119098.90110445987</v>
      </c>
      <c r="H260" s="4">
        <v>224504</v>
      </c>
      <c r="I260" s="34">
        <v>190400</v>
      </c>
      <c r="J260" s="34">
        <v>156200</v>
      </c>
      <c r="K260" s="34">
        <v>88400</v>
      </c>
      <c r="L260" s="35">
        <v>103400</v>
      </c>
      <c r="M260" s="4">
        <v>179583</v>
      </c>
      <c r="N260" s="4">
        <v>179754</v>
      </c>
      <c r="O260" s="34">
        <v>188200</v>
      </c>
      <c r="P260" s="4">
        <v>186400</v>
      </c>
      <c r="Q260" s="4">
        <v>216000</v>
      </c>
      <c r="R260" s="4">
        <v>182200</v>
      </c>
      <c r="S260">
        <v>163200</v>
      </c>
      <c r="T260">
        <v>219400</v>
      </c>
      <c r="U260" s="4">
        <v>205499.28835561118</v>
      </c>
      <c r="V260">
        <v>145400</v>
      </c>
      <c r="W260">
        <v>91600</v>
      </c>
      <c r="X260" s="4">
        <v>99000</v>
      </c>
      <c r="Y260" s="4">
        <v>107400</v>
      </c>
      <c r="Z260" s="4">
        <v>217400</v>
      </c>
      <c r="AA260" s="4">
        <v>217400</v>
      </c>
      <c r="AB260" s="4">
        <v>236000</v>
      </c>
      <c r="AC260" s="4">
        <v>219870.62046795886</v>
      </c>
      <c r="AD260" s="4">
        <v>266000</v>
      </c>
      <c r="AE260" s="219">
        <v>205200</v>
      </c>
      <c r="AF260" s="4"/>
      <c r="AG260" s="4"/>
      <c r="AH260" s="4"/>
      <c r="AI260" s="166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</row>
    <row r="261" spans="1:66" hidden="1" x14ac:dyDescent="0.25">
      <c r="A261" s="29" t="s">
        <v>8</v>
      </c>
      <c r="B261" s="29">
        <v>1</v>
      </c>
      <c r="C261" s="29">
        <v>251</v>
      </c>
      <c r="D261" s="4">
        <v>196600</v>
      </c>
      <c r="E261" s="4">
        <v>197874</v>
      </c>
      <c r="F261" s="4">
        <v>214837.01813944039</v>
      </c>
      <c r="G261" s="4">
        <v>136163.81827763622</v>
      </c>
      <c r="H261" s="4">
        <v>232542</v>
      </c>
      <c r="I261" s="34">
        <v>184600</v>
      </c>
      <c r="J261" s="34">
        <v>126800</v>
      </c>
      <c r="K261" s="34">
        <v>82800</v>
      </c>
      <c r="L261" s="35">
        <v>102800</v>
      </c>
      <c r="M261" s="4">
        <v>185000</v>
      </c>
      <c r="N261" s="4">
        <v>189200</v>
      </c>
      <c r="O261" s="34">
        <v>172600</v>
      </c>
      <c r="P261" s="4">
        <v>115600</v>
      </c>
      <c r="Q261" s="4">
        <v>182400</v>
      </c>
      <c r="R261" s="4">
        <v>121800</v>
      </c>
      <c r="S261">
        <v>131600</v>
      </c>
      <c r="T261">
        <v>240600</v>
      </c>
      <c r="U261" s="4">
        <v>205115.17753625489</v>
      </c>
      <c r="V261">
        <v>141200</v>
      </c>
      <c r="W261">
        <v>95200</v>
      </c>
      <c r="X261" s="4">
        <v>98800</v>
      </c>
      <c r="Y261" s="4">
        <v>110200</v>
      </c>
      <c r="Z261" s="4">
        <v>224600</v>
      </c>
      <c r="AA261" s="4">
        <v>208800</v>
      </c>
      <c r="AB261" s="4">
        <v>237400</v>
      </c>
      <c r="AC261" s="4">
        <v>224283.93281589181</v>
      </c>
      <c r="AD261" s="4">
        <v>270400</v>
      </c>
      <c r="AE261" s="219">
        <v>217200</v>
      </c>
      <c r="AF261" s="4"/>
      <c r="AG261" s="4"/>
      <c r="AH261" s="4"/>
      <c r="AI261" s="166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</row>
    <row r="262" spans="1:66" hidden="1" x14ac:dyDescent="0.25">
      <c r="A262" s="29" t="s">
        <v>8</v>
      </c>
      <c r="B262" s="29">
        <v>1</v>
      </c>
      <c r="C262" s="29">
        <v>252</v>
      </c>
      <c r="D262" s="4">
        <v>246000</v>
      </c>
      <c r="E262" s="4">
        <v>204852</v>
      </c>
      <c r="F262" s="4">
        <v>232593.75624179197</v>
      </c>
      <c r="G262" s="4">
        <v>138830.21158594501</v>
      </c>
      <c r="H262" s="4">
        <v>242731</v>
      </c>
      <c r="I262" s="34">
        <v>203600</v>
      </c>
      <c r="J262" s="34">
        <v>178200</v>
      </c>
      <c r="K262" s="34">
        <v>95600</v>
      </c>
      <c r="L262" s="35">
        <v>112400</v>
      </c>
      <c r="M262" s="4">
        <v>186000</v>
      </c>
      <c r="N262" s="4">
        <v>194600</v>
      </c>
      <c r="O262" s="34">
        <v>209400</v>
      </c>
      <c r="P262" s="4">
        <v>226600</v>
      </c>
      <c r="Q262" s="4">
        <v>197200</v>
      </c>
      <c r="R262" s="4">
        <v>145000</v>
      </c>
      <c r="S262">
        <v>182000</v>
      </c>
      <c r="T262">
        <v>243000</v>
      </c>
      <c r="U262" s="4">
        <v>212413.28310402425</v>
      </c>
      <c r="V262">
        <v>162400</v>
      </c>
      <c r="W262">
        <v>99400</v>
      </c>
      <c r="X262" s="4">
        <v>100000</v>
      </c>
      <c r="Y262" s="4">
        <v>119000</v>
      </c>
      <c r="Z262" s="4">
        <v>232200</v>
      </c>
      <c r="AA262" s="4">
        <v>234000</v>
      </c>
      <c r="AB262" s="4">
        <v>237400</v>
      </c>
      <c r="AC262" s="4">
        <v>230489.97731706849</v>
      </c>
      <c r="AD262" s="4">
        <v>271000</v>
      </c>
      <c r="AE262" s="219">
        <v>220000</v>
      </c>
      <c r="AF262" s="4"/>
      <c r="AG262" s="4"/>
      <c r="AH262" s="4"/>
      <c r="AI262" s="166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</row>
    <row r="263" spans="1:66" hidden="1" x14ac:dyDescent="0.25">
      <c r="A263" s="29" t="s">
        <v>8</v>
      </c>
      <c r="B263" s="29">
        <v>1</v>
      </c>
      <c r="C263" s="29">
        <v>253</v>
      </c>
      <c r="D263" s="4">
        <v>120400</v>
      </c>
      <c r="E263" s="4">
        <v>205302</v>
      </c>
      <c r="F263" s="4">
        <v>223617.8226955483</v>
      </c>
      <c r="G263" s="4">
        <v>133675.18452321467</v>
      </c>
      <c r="H263" s="4">
        <v>238997</v>
      </c>
      <c r="I263" s="34">
        <v>201200</v>
      </c>
      <c r="J263" s="34">
        <v>169800</v>
      </c>
      <c r="K263" s="34">
        <v>90400</v>
      </c>
      <c r="L263" s="35">
        <v>93200</v>
      </c>
      <c r="M263" s="4">
        <v>153800</v>
      </c>
      <c r="N263" s="4">
        <v>136743</v>
      </c>
      <c r="O263" s="34">
        <v>148000</v>
      </c>
      <c r="P263" s="4">
        <v>102800</v>
      </c>
      <c r="Q263" s="4">
        <v>107000</v>
      </c>
      <c r="R263" s="4">
        <v>103200</v>
      </c>
      <c r="S263">
        <v>118000</v>
      </c>
      <c r="T263">
        <v>197600</v>
      </c>
      <c r="U263" s="4">
        <v>161902.7103586731</v>
      </c>
      <c r="V263">
        <v>112200</v>
      </c>
      <c r="W263">
        <v>78859</v>
      </c>
      <c r="X263" s="4">
        <v>89950</v>
      </c>
      <c r="Y263" s="4">
        <v>79200</v>
      </c>
      <c r="Z263" s="4">
        <v>0</v>
      </c>
      <c r="AA263" s="4">
        <v>0</v>
      </c>
      <c r="AB263" s="4">
        <v>137800</v>
      </c>
      <c r="AC263" s="4">
        <v>226348.85990339768</v>
      </c>
      <c r="AD263" s="4">
        <v>280800</v>
      </c>
      <c r="AE263" s="219">
        <v>223000</v>
      </c>
      <c r="AF263" s="4"/>
      <c r="AG263" s="4"/>
      <c r="AH263" s="4"/>
      <c r="AI263" s="166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</row>
    <row r="264" spans="1:66" hidden="1" x14ac:dyDescent="0.25">
      <c r="A264" s="29" t="s">
        <v>8</v>
      </c>
      <c r="B264" s="29">
        <v>1</v>
      </c>
      <c r="C264" s="29">
        <v>254</v>
      </c>
      <c r="D264" s="4">
        <v>57800</v>
      </c>
      <c r="E264" s="4">
        <v>214757</v>
      </c>
      <c r="F264" s="4">
        <v>234349.91715301355</v>
      </c>
      <c r="G264" s="4">
        <v>123542.88995164122</v>
      </c>
      <c r="H264" s="4">
        <v>241331</v>
      </c>
      <c r="I264" s="34">
        <v>206600</v>
      </c>
      <c r="J264" s="34">
        <v>189800</v>
      </c>
      <c r="K264" s="34">
        <v>93200</v>
      </c>
      <c r="L264" s="35">
        <v>111400</v>
      </c>
      <c r="M264" s="4">
        <v>196873</v>
      </c>
      <c r="N264" s="4">
        <v>209889</v>
      </c>
      <c r="O264" s="34">
        <v>215000</v>
      </c>
      <c r="P264" s="4">
        <v>214400</v>
      </c>
      <c r="Q264" s="4">
        <v>79000</v>
      </c>
      <c r="R264" s="4">
        <v>128600</v>
      </c>
      <c r="S264">
        <v>145600</v>
      </c>
      <c r="T264">
        <v>4400</v>
      </c>
      <c r="U264" s="4">
        <v>106590.75237136841</v>
      </c>
      <c r="V264">
        <v>125800</v>
      </c>
      <c r="W264">
        <v>95400</v>
      </c>
      <c r="X264" s="4">
        <v>103000</v>
      </c>
      <c r="Y264" s="4">
        <v>17000</v>
      </c>
      <c r="Z264" s="4">
        <v>209600</v>
      </c>
      <c r="AA264" s="4">
        <v>230200</v>
      </c>
      <c r="AB264" s="4">
        <v>266600</v>
      </c>
      <c r="AC264" s="4">
        <v>235503.99572682136</v>
      </c>
      <c r="AD264" s="4">
        <v>283400</v>
      </c>
      <c r="AE264" s="219">
        <v>213400</v>
      </c>
      <c r="AF264" s="4"/>
      <c r="AG264" s="4"/>
      <c r="AH264" s="4"/>
      <c r="AI264" s="166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</row>
    <row r="265" spans="1:66" hidden="1" x14ac:dyDescent="0.25">
      <c r="A265" s="29" t="s">
        <v>8</v>
      </c>
      <c r="B265" s="29">
        <v>1</v>
      </c>
      <c r="C265" s="29">
        <v>255</v>
      </c>
      <c r="D265" s="4">
        <v>254600</v>
      </c>
      <c r="E265" s="4">
        <v>216108</v>
      </c>
      <c r="F265" s="4">
        <v>235910.94907409939</v>
      </c>
      <c r="G265" s="4">
        <v>132608.62719989114</v>
      </c>
      <c r="H265" s="4">
        <v>248937</v>
      </c>
      <c r="I265" s="34">
        <v>217400</v>
      </c>
      <c r="J265" s="34">
        <v>167000</v>
      </c>
      <c r="K265" s="34">
        <v>95800</v>
      </c>
      <c r="L265" s="35">
        <v>109200</v>
      </c>
      <c r="M265" s="4">
        <v>179585</v>
      </c>
      <c r="N265" s="4">
        <v>205601</v>
      </c>
      <c r="O265" s="34">
        <v>212800</v>
      </c>
      <c r="P265" s="4">
        <v>189400</v>
      </c>
      <c r="Q265" s="4">
        <v>184000</v>
      </c>
      <c r="R265" s="4">
        <v>162200</v>
      </c>
      <c r="S265">
        <v>125200</v>
      </c>
      <c r="T265">
        <v>251200</v>
      </c>
      <c r="U265" s="4">
        <v>202426.40180076091</v>
      </c>
      <c r="V265">
        <v>157600</v>
      </c>
      <c r="W265">
        <v>96200</v>
      </c>
      <c r="X265" s="4">
        <v>110600</v>
      </c>
      <c r="Y265" s="4">
        <v>114800</v>
      </c>
      <c r="Z265" s="4">
        <v>208400</v>
      </c>
      <c r="AA265" s="4">
        <v>238400</v>
      </c>
      <c r="AB265" s="4">
        <v>267200</v>
      </c>
      <c r="AC265" s="4">
        <v>234952.09703252435</v>
      </c>
      <c r="AD265" s="4">
        <v>279400</v>
      </c>
      <c r="AE265" s="219">
        <v>224000</v>
      </c>
      <c r="AF265" s="4"/>
      <c r="AG265" s="4"/>
      <c r="AH265" s="4"/>
      <c r="AI265" s="166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</row>
    <row r="266" spans="1:66" hidden="1" x14ac:dyDescent="0.25">
      <c r="A266" s="29" t="s">
        <v>8</v>
      </c>
      <c r="B266" s="29">
        <v>1</v>
      </c>
      <c r="C266" s="29">
        <v>256</v>
      </c>
      <c r="D266" s="4">
        <v>234600</v>
      </c>
      <c r="E266" s="4">
        <v>212056</v>
      </c>
      <c r="F266" s="4">
        <v>194738.73215546005</v>
      </c>
      <c r="G266" s="4">
        <v>147184.91061864595</v>
      </c>
      <c r="H266" s="4">
        <v>143717</v>
      </c>
      <c r="I266" s="34">
        <v>202800</v>
      </c>
      <c r="J266" s="34">
        <v>184000</v>
      </c>
      <c r="K266" s="34">
        <v>93800</v>
      </c>
      <c r="L266" s="35">
        <v>112600</v>
      </c>
      <c r="M266" s="4">
        <v>195323</v>
      </c>
      <c r="N266" s="4">
        <v>184999</v>
      </c>
      <c r="O266" s="34">
        <v>216000</v>
      </c>
      <c r="P266" s="4">
        <v>203800</v>
      </c>
      <c r="Q266" s="4">
        <v>138000</v>
      </c>
      <c r="R266" s="4">
        <v>184000</v>
      </c>
      <c r="S266">
        <v>172200</v>
      </c>
      <c r="T266">
        <v>262200</v>
      </c>
      <c r="U266" s="4">
        <v>217406.72375565593</v>
      </c>
      <c r="V266">
        <v>159200</v>
      </c>
      <c r="W266">
        <v>100000</v>
      </c>
      <c r="X266" s="4">
        <v>96600</v>
      </c>
      <c r="Y266" s="4">
        <v>117200</v>
      </c>
      <c r="Z266" s="4">
        <v>234600</v>
      </c>
      <c r="AA266" s="4">
        <v>220800</v>
      </c>
      <c r="AB266" s="4">
        <v>237400</v>
      </c>
      <c r="AC266" s="4">
        <v>208515.39869311982</v>
      </c>
      <c r="AD266" s="4">
        <v>263400</v>
      </c>
      <c r="AE266" s="219">
        <v>231000</v>
      </c>
      <c r="AF266" s="4"/>
      <c r="AG266" s="4"/>
      <c r="AH266" s="4"/>
      <c r="AI266" s="166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</row>
    <row r="267" spans="1:66" hidden="1" x14ac:dyDescent="0.25">
      <c r="A267" s="29" t="s">
        <v>8</v>
      </c>
      <c r="B267" s="29">
        <v>1</v>
      </c>
      <c r="C267" s="29">
        <v>257</v>
      </c>
      <c r="D267" s="4">
        <v>223000</v>
      </c>
      <c r="E267" s="4">
        <v>183917</v>
      </c>
      <c r="F267" s="4">
        <v>209373.40641563991</v>
      </c>
      <c r="G267" s="4">
        <v>149178.4840154915</v>
      </c>
      <c r="H267" s="4">
        <v>109432</v>
      </c>
      <c r="I267" s="34">
        <v>202200</v>
      </c>
      <c r="J267" s="34">
        <v>177200</v>
      </c>
      <c r="K267" s="34">
        <v>90600</v>
      </c>
      <c r="L267" s="35">
        <v>108600</v>
      </c>
      <c r="M267" s="4">
        <v>190161</v>
      </c>
      <c r="N267" s="4">
        <v>200452</v>
      </c>
      <c r="O267" s="34">
        <v>195400</v>
      </c>
      <c r="P267" s="4">
        <v>155800</v>
      </c>
      <c r="Q267" s="4">
        <v>171400</v>
      </c>
      <c r="R267" s="4">
        <v>115000</v>
      </c>
      <c r="S267">
        <v>152600</v>
      </c>
      <c r="T267">
        <v>259200</v>
      </c>
      <c r="U267" s="4">
        <v>207996.00868142699</v>
      </c>
      <c r="V267">
        <v>159200</v>
      </c>
      <c r="W267">
        <v>97800</v>
      </c>
      <c r="X267" s="4">
        <v>99000</v>
      </c>
      <c r="Y267" s="4">
        <v>97200</v>
      </c>
      <c r="Z267" s="4">
        <v>212600</v>
      </c>
      <c r="AA267" s="4">
        <v>218600</v>
      </c>
      <c r="AB267" s="4">
        <v>234200</v>
      </c>
      <c r="AC267" s="4">
        <v>202558.08404566543</v>
      </c>
      <c r="AD267" s="4">
        <v>249400</v>
      </c>
      <c r="AE267" s="219">
        <v>220200</v>
      </c>
      <c r="AF267" s="4"/>
      <c r="AG267" s="4"/>
      <c r="AH267" s="4"/>
      <c r="AI267" s="166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</row>
    <row r="268" spans="1:66" hidden="1" x14ac:dyDescent="0.25">
      <c r="A268" s="29" t="s">
        <v>8</v>
      </c>
      <c r="B268" s="29">
        <v>1</v>
      </c>
      <c r="C268" s="29">
        <v>258</v>
      </c>
      <c r="D268" s="4">
        <v>208200</v>
      </c>
      <c r="E268" s="4">
        <v>193822</v>
      </c>
      <c r="F268" s="4">
        <v>196104.63508641016</v>
      </c>
      <c r="G268" s="4">
        <v>115188.19091894031</v>
      </c>
      <c r="H268" s="4">
        <v>141903</v>
      </c>
      <c r="I268" s="34">
        <v>192000</v>
      </c>
      <c r="J268" s="34">
        <v>148800</v>
      </c>
      <c r="K268" s="34">
        <v>86200</v>
      </c>
      <c r="L268" s="35">
        <v>101200</v>
      </c>
      <c r="M268" s="4">
        <v>177800</v>
      </c>
      <c r="N268" s="4">
        <v>187200</v>
      </c>
      <c r="O268" s="34">
        <v>194200</v>
      </c>
      <c r="P268" s="4">
        <v>194600</v>
      </c>
      <c r="Q268" s="4">
        <v>198400</v>
      </c>
      <c r="R268" s="4">
        <v>160200</v>
      </c>
      <c r="S268">
        <v>162000</v>
      </c>
      <c r="T268">
        <v>250000</v>
      </c>
      <c r="U268" s="4">
        <v>182452.63919423422</v>
      </c>
      <c r="V268">
        <v>142600</v>
      </c>
      <c r="W268">
        <v>91800</v>
      </c>
      <c r="X268" s="4">
        <v>91400</v>
      </c>
      <c r="Y268" s="4">
        <v>106400</v>
      </c>
      <c r="Z268" s="4">
        <v>195000</v>
      </c>
      <c r="AA268" s="4">
        <v>83800</v>
      </c>
      <c r="AB268" s="4">
        <v>200000</v>
      </c>
      <c r="AC268" s="4">
        <v>201315.37338027553</v>
      </c>
      <c r="AD268" s="4">
        <v>237600</v>
      </c>
      <c r="AE268" s="219">
        <v>203800</v>
      </c>
      <c r="AF268" s="4"/>
      <c r="AG268" s="4"/>
      <c r="AH268" s="4"/>
      <c r="AI268" s="166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</row>
    <row r="269" spans="1:66" hidden="1" x14ac:dyDescent="0.25">
      <c r="A269" s="29" t="s">
        <v>8</v>
      </c>
      <c r="B269" s="29">
        <v>1</v>
      </c>
      <c r="C269" s="29">
        <v>259</v>
      </c>
      <c r="D269" s="4">
        <v>122000</v>
      </c>
      <c r="E269" s="4">
        <v>190895</v>
      </c>
      <c r="F269" s="4">
        <v>200787.73084966771</v>
      </c>
      <c r="G269" s="4">
        <v>111099.72117953347</v>
      </c>
      <c r="H269" s="4">
        <v>150667</v>
      </c>
      <c r="I269" s="34">
        <v>194400</v>
      </c>
      <c r="J269" s="34">
        <v>167400</v>
      </c>
      <c r="K269" s="34">
        <v>84600</v>
      </c>
      <c r="L269" s="35">
        <v>100800</v>
      </c>
      <c r="M269" s="4">
        <v>155400</v>
      </c>
      <c r="N269" s="4">
        <v>185119</v>
      </c>
      <c r="O269" s="34">
        <v>163600</v>
      </c>
      <c r="P269" s="4">
        <v>170800</v>
      </c>
      <c r="Q269" s="4">
        <v>196600</v>
      </c>
      <c r="R269" s="4">
        <v>172600</v>
      </c>
      <c r="S269">
        <v>162600</v>
      </c>
      <c r="T269">
        <v>250261</v>
      </c>
      <c r="U269" s="4">
        <v>207035.73163303628</v>
      </c>
      <c r="V269">
        <v>149400</v>
      </c>
      <c r="W269">
        <v>90600</v>
      </c>
      <c r="X269" s="4">
        <v>93200</v>
      </c>
      <c r="Y269" s="4">
        <v>103600</v>
      </c>
      <c r="Z269" s="4">
        <v>215600</v>
      </c>
      <c r="AA269" s="4">
        <v>209200</v>
      </c>
      <c r="AB269" s="4">
        <v>224600</v>
      </c>
      <c r="AC269" s="4">
        <v>168049.39800055619</v>
      </c>
      <c r="AD269" s="4">
        <v>230400</v>
      </c>
      <c r="AE269" s="219">
        <v>216200</v>
      </c>
      <c r="AF269" s="4"/>
      <c r="AG269" s="4"/>
      <c r="AH269" s="4"/>
      <c r="AI269" s="166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</row>
    <row r="270" spans="1:66" hidden="1" x14ac:dyDescent="0.25">
      <c r="D270" s="4"/>
      <c r="E270" s="4"/>
      <c r="F270" s="4"/>
      <c r="G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AF270" s="4"/>
      <c r="AG270" s="4"/>
      <c r="AH270" s="4"/>
      <c r="AI270" s="166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</row>
    <row r="271" spans="1:66" hidden="1" x14ac:dyDescent="0.25">
      <c r="A271" s="29" t="s">
        <v>8</v>
      </c>
      <c r="B271" s="29" t="s">
        <v>25</v>
      </c>
      <c r="C271" s="29" t="s">
        <v>26</v>
      </c>
      <c r="D271" s="4">
        <f t="shared" ref="D271:Q271" si="0">SUM(D118:D269)</f>
        <v>29660886</v>
      </c>
      <c r="E271" s="4">
        <f t="shared" si="0"/>
        <v>28967300</v>
      </c>
      <c r="F271" s="4">
        <f t="shared" si="0"/>
        <v>31235316.999999996</v>
      </c>
      <c r="G271" s="4">
        <f t="shared" si="0"/>
        <v>23825554.740000006</v>
      </c>
      <c r="H271" s="4">
        <f t="shared" si="0"/>
        <v>26743289</v>
      </c>
      <c r="I271" s="4">
        <f t="shared" si="0"/>
        <v>27827781</v>
      </c>
      <c r="J271" s="4">
        <f t="shared" si="0"/>
        <v>24659487</v>
      </c>
      <c r="K271" s="4">
        <f t="shared" si="0"/>
        <v>13117442</v>
      </c>
      <c r="L271" s="4">
        <f t="shared" si="0"/>
        <v>15125364</v>
      </c>
      <c r="M271" s="4">
        <f t="shared" si="0"/>
        <v>26845977</v>
      </c>
      <c r="N271" s="4">
        <f t="shared" si="0"/>
        <v>27794775</v>
      </c>
      <c r="O271" s="4">
        <f t="shared" si="0"/>
        <v>29520797</v>
      </c>
      <c r="P271" s="4">
        <f t="shared" si="0"/>
        <v>23437283</v>
      </c>
      <c r="Q271" s="4">
        <f t="shared" si="0"/>
        <v>25491993</v>
      </c>
      <c r="R271" s="4">
        <f t="shared" ref="R271:W271" si="1">SUM(R118:R269)</f>
        <v>20015311.000000101</v>
      </c>
      <c r="S271" s="4">
        <f t="shared" si="1"/>
        <v>22550021</v>
      </c>
      <c r="T271" s="4">
        <f t="shared" si="1"/>
        <v>34528660</v>
      </c>
      <c r="U271" s="4">
        <f t="shared" si="1"/>
        <v>29358410</v>
      </c>
      <c r="V271" s="4">
        <f t="shared" si="1"/>
        <v>21768444.000000998</v>
      </c>
      <c r="W271" s="4">
        <f t="shared" si="1"/>
        <v>13104117</v>
      </c>
      <c r="X271" s="4">
        <f t="shared" ref="X271:AC271" si="2">SUM(X118:X269)</f>
        <v>14213999</v>
      </c>
      <c r="Y271" s="4">
        <f t="shared" si="2"/>
        <v>15348769</v>
      </c>
      <c r="Z271" s="4">
        <f t="shared" si="2"/>
        <v>31036306</v>
      </c>
      <c r="AA271" s="4">
        <f t="shared" si="2"/>
        <v>30813967</v>
      </c>
      <c r="AB271" s="4">
        <f t="shared" si="2"/>
        <v>34530776</v>
      </c>
      <c r="AC271" s="4">
        <f t="shared" si="2"/>
        <v>31206929.580000009</v>
      </c>
      <c r="AD271" s="4">
        <f>SUM(AD118:AD269)</f>
        <v>39076192</v>
      </c>
      <c r="AE271" s="4">
        <f>SUM(AE118:AE269)</f>
        <v>31899048.800000001</v>
      </c>
      <c r="AF271" s="4"/>
      <c r="AG271" s="4"/>
      <c r="AH271" s="4"/>
      <c r="AI271" s="166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</row>
    <row r="272" spans="1:66" hidden="1" x14ac:dyDescent="0.25">
      <c r="A272" s="29" t="s">
        <v>1</v>
      </c>
      <c r="B272" s="29" t="s">
        <v>25</v>
      </c>
      <c r="C272" s="29" t="s">
        <v>26</v>
      </c>
      <c r="D272" s="4">
        <f>SUM(D11:D117)</f>
        <v>23216459</v>
      </c>
      <c r="E272" s="4">
        <f>SUM(E11:E117)</f>
        <v>21663783</v>
      </c>
      <c r="F272" s="4">
        <f t="shared" ref="F272:P272" si="3">SUM(F11:F117)</f>
        <v>25252736.184145387</v>
      </c>
      <c r="G272" s="4">
        <f t="shared" si="3"/>
        <v>18572954.393721644</v>
      </c>
      <c r="H272" s="4">
        <f t="shared" si="3"/>
        <v>21652890</v>
      </c>
      <c r="I272" s="4">
        <f t="shared" si="3"/>
        <v>19756776</v>
      </c>
      <c r="J272" s="4">
        <f t="shared" si="3"/>
        <v>18929940</v>
      </c>
      <c r="K272" s="4">
        <f t="shared" si="3"/>
        <v>9309683</v>
      </c>
      <c r="L272" s="4">
        <f t="shared" si="3"/>
        <v>10586952</v>
      </c>
      <c r="M272" s="4">
        <f t="shared" si="3"/>
        <v>19267636</v>
      </c>
      <c r="N272" s="4">
        <f t="shared" si="3"/>
        <v>20090605</v>
      </c>
      <c r="O272" s="4">
        <f t="shared" si="3"/>
        <v>21035894</v>
      </c>
      <c r="P272" s="4">
        <f t="shared" si="3"/>
        <v>16510820</v>
      </c>
      <c r="Q272" s="4">
        <f>SUM(Q11:Q117)</f>
        <v>20657650</v>
      </c>
      <c r="R272" s="4">
        <f t="shared" ref="R272:W272" si="4">SUM(R11:R117)</f>
        <v>14728726</v>
      </c>
      <c r="S272" s="4">
        <f t="shared" si="4"/>
        <v>16749721</v>
      </c>
      <c r="T272" s="4">
        <f t="shared" si="4"/>
        <v>23387827</v>
      </c>
      <c r="U272" s="4">
        <f t="shared" si="4"/>
        <v>20442895.84278892</v>
      </c>
      <c r="V272" s="4">
        <f t="shared" si="4"/>
        <v>16227184</v>
      </c>
      <c r="W272" s="4">
        <f t="shared" si="4"/>
        <v>9312648</v>
      </c>
      <c r="X272" s="4">
        <f t="shared" ref="X272:AC272" si="5">SUM(X11:X117)</f>
        <v>10464294</v>
      </c>
      <c r="Y272" s="4">
        <f t="shared" si="5"/>
        <v>10817593</v>
      </c>
      <c r="Z272" s="4">
        <f t="shared" si="5"/>
        <v>21730441</v>
      </c>
      <c r="AA272" s="4">
        <f t="shared" si="5"/>
        <v>21125561</v>
      </c>
      <c r="AB272" s="4">
        <f t="shared" si="5"/>
        <v>24839671</v>
      </c>
      <c r="AC272" s="4">
        <f t="shared" si="5"/>
        <v>22361460.000000004</v>
      </c>
      <c r="AD272" s="4">
        <f>SUM(AD11:AD117)</f>
        <v>27672756</v>
      </c>
      <c r="AE272" s="4">
        <f>SUM(AE11:AE117)</f>
        <v>20885471.199999999</v>
      </c>
      <c r="AF272" s="4"/>
      <c r="AG272" s="4"/>
      <c r="AH272" s="4"/>
      <c r="AI272" s="166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</row>
    <row r="273" spans="1:66" hidden="1" x14ac:dyDescent="0.25">
      <c r="A273" s="29" t="s">
        <v>80</v>
      </c>
      <c r="B273" s="29" t="s">
        <v>25</v>
      </c>
      <c r="C273" s="29" t="s">
        <v>26</v>
      </c>
      <c r="D273" s="4">
        <f>SUM(D271:D272)</f>
        <v>52877345</v>
      </c>
      <c r="E273" s="4">
        <f>SUM(E271:E272)</f>
        <v>50631083</v>
      </c>
      <c r="F273" s="4">
        <f t="shared" ref="F273:AE273" si="6">SUM(F271:F272)</f>
        <v>56488053.184145384</v>
      </c>
      <c r="G273" s="4">
        <f t="shared" si="6"/>
        <v>42398509.13372165</v>
      </c>
      <c r="H273" s="4">
        <f t="shared" si="6"/>
        <v>48396179</v>
      </c>
      <c r="I273" s="4">
        <f t="shared" si="6"/>
        <v>47584557</v>
      </c>
      <c r="J273" s="4">
        <f t="shared" si="6"/>
        <v>43589427</v>
      </c>
      <c r="K273" s="4">
        <f t="shared" si="6"/>
        <v>22427125</v>
      </c>
      <c r="L273" s="4">
        <f t="shared" si="6"/>
        <v>25712316</v>
      </c>
      <c r="M273" s="4">
        <f t="shared" si="6"/>
        <v>46113613</v>
      </c>
      <c r="N273" s="4">
        <f t="shared" si="6"/>
        <v>47885380</v>
      </c>
      <c r="O273" s="4">
        <f t="shared" si="6"/>
        <v>50556691</v>
      </c>
      <c r="P273" s="4">
        <f t="shared" si="6"/>
        <v>39948103</v>
      </c>
      <c r="Q273" s="4">
        <f t="shared" si="6"/>
        <v>46149643</v>
      </c>
      <c r="R273" s="4">
        <f t="shared" si="6"/>
        <v>34744037.000000104</v>
      </c>
      <c r="S273" s="4">
        <f t="shared" si="6"/>
        <v>39299742</v>
      </c>
      <c r="T273" s="4">
        <f t="shared" si="6"/>
        <v>57916487</v>
      </c>
      <c r="U273" s="4">
        <f t="shared" si="6"/>
        <v>49801305.84278892</v>
      </c>
      <c r="V273" s="4">
        <f t="shared" si="6"/>
        <v>37995628.000000998</v>
      </c>
      <c r="W273" s="4">
        <f t="shared" si="6"/>
        <v>22416765</v>
      </c>
      <c r="X273" s="4">
        <f t="shared" si="6"/>
        <v>24678293</v>
      </c>
      <c r="Y273" s="4">
        <f t="shared" si="6"/>
        <v>26166362</v>
      </c>
      <c r="Z273" s="4">
        <f t="shared" si="6"/>
        <v>52766747</v>
      </c>
      <c r="AA273" s="4">
        <f t="shared" si="6"/>
        <v>51939528</v>
      </c>
      <c r="AB273" s="4">
        <f t="shared" si="6"/>
        <v>59370447</v>
      </c>
      <c r="AC273" s="4">
        <f t="shared" si="6"/>
        <v>53568389.580000013</v>
      </c>
      <c r="AD273" s="4">
        <f t="shared" si="6"/>
        <v>66748948</v>
      </c>
      <c r="AE273" s="4">
        <f t="shared" si="6"/>
        <v>52784520</v>
      </c>
      <c r="AF273" s="4"/>
      <c r="AG273" s="4"/>
      <c r="AH273" s="4"/>
      <c r="AI273" s="166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</row>
    <row r="274" spans="1:66" hidden="1" x14ac:dyDescent="0.25">
      <c r="A274" s="29" t="s">
        <v>8</v>
      </c>
      <c r="B274" s="29" t="s">
        <v>25</v>
      </c>
      <c r="C274" s="29" t="s">
        <v>136</v>
      </c>
      <c r="D274" s="4">
        <f t="shared" ref="D274:Q274" si="7">SUM(D118:D269)-D275</f>
        <v>29220296</v>
      </c>
      <c r="E274" s="4">
        <f t="shared" si="7"/>
        <v>28548591</v>
      </c>
      <c r="F274" s="4">
        <f t="shared" si="7"/>
        <v>30779885.9370232</v>
      </c>
      <c r="G274" s="4">
        <f t="shared" si="7"/>
        <v>23471102.189548824</v>
      </c>
      <c r="H274" s="4">
        <f t="shared" si="7"/>
        <v>26299254</v>
      </c>
      <c r="I274" s="4">
        <f t="shared" si="7"/>
        <v>27476581</v>
      </c>
      <c r="J274" s="4">
        <f t="shared" si="7"/>
        <v>24325687</v>
      </c>
      <c r="K274" s="4">
        <f t="shared" si="7"/>
        <v>12949042</v>
      </c>
      <c r="L274" s="4">
        <f t="shared" si="7"/>
        <v>14933364</v>
      </c>
      <c r="M274" s="4">
        <f t="shared" si="7"/>
        <v>26528867</v>
      </c>
      <c r="N274" s="4">
        <f t="shared" si="7"/>
        <v>27443393</v>
      </c>
      <c r="O274" s="4">
        <f t="shared" si="7"/>
        <v>29112797</v>
      </c>
      <c r="P274" s="4">
        <f t="shared" si="7"/>
        <v>23109883</v>
      </c>
      <c r="Q274" s="4">
        <f t="shared" si="7"/>
        <v>25061193</v>
      </c>
      <c r="R274" s="4">
        <f t="shared" ref="R274:W274" si="8">SUM(R118:R269)-R275</f>
        <v>19791311.000000101</v>
      </c>
      <c r="S274" s="4">
        <f t="shared" si="8"/>
        <v>22226221</v>
      </c>
      <c r="T274" s="4">
        <f t="shared" si="8"/>
        <v>34100026</v>
      </c>
      <c r="U274" s="4">
        <f t="shared" si="8"/>
        <v>28956328.555960134</v>
      </c>
      <c r="V274" s="4">
        <f t="shared" si="8"/>
        <v>21472214.000000998</v>
      </c>
      <c r="W274" s="4">
        <f t="shared" si="8"/>
        <v>12944117</v>
      </c>
      <c r="X274" s="4">
        <f t="shared" ref="X274:AC274" si="9">SUM(X118:X269)-X275</f>
        <v>14035799</v>
      </c>
      <c r="Y274" s="4">
        <f t="shared" si="9"/>
        <v>15171569</v>
      </c>
      <c r="Z274" s="4">
        <f t="shared" si="9"/>
        <v>30671906</v>
      </c>
      <c r="AA274" s="4">
        <f t="shared" si="9"/>
        <v>30411967</v>
      </c>
      <c r="AB274" s="4">
        <f t="shared" si="9"/>
        <v>34078776</v>
      </c>
      <c r="AC274" s="4">
        <f t="shared" si="9"/>
        <v>30765513.870916769</v>
      </c>
      <c r="AD274" s="4">
        <f>SUM(AD118:AD269)-AD275</f>
        <v>38511592</v>
      </c>
      <c r="AE274" s="4">
        <f>SUM(AE118:AE269)-AE275</f>
        <v>31492248.800000001</v>
      </c>
      <c r="AF274" s="4"/>
      <c r="AG274" s="4"/>
      <c r="AH274" s="4"/>
      <c r="AI274" s="166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</row>
    <row r="275" spans="1:66" hidden="1" x14ac:dyDescent="0.25">
      <c r="A275" s="29" t="s">
        <v>8</v>
      </c>
      <c r="B275" s="29" t="s">
        <v>25</v>
      </c>
      <c r="C275" s="29" t="s">
        <v>10</v>
      </c>
      <c r="D275" s="4">
        <f>SUM(D220:D221)</f>
        <v>440590</v>
      </c>
      <c r="E275" s="4">
        <f>SUM(E220:E221)</f>
        <v>418709</v>
      </c>
      <c r="F275" s="4">
        <f t="shared" ref="F275:P275" si="10">SUM(F220:F221)</f>
        <v>455431.06297679734</v>
      </c>
      <c r="G275" s="4">
        <f t="shared" si="10"/>
        <v>354452.55045118358</v>
      </c>
      <c r="H275" s="4">
        <f t="shared" si="10"/>
        <v>444035</v>
      </c>
      <c r="I275" s="4">
        <f t="shared" si="10"/>
        <v>351200</v>
      </c>
      <c r="J275" s="4">
        <f t="shared" si="10"/>
        <v>333800</v>
      </c>
      <c r="K275" s="4">
        <f t="shared" si="10"/>
        <v>168400</v>
      </c>
      <c r="L275" s="4">
        <f t="shared" si="10"/>
        <v>192000</v>
      </c>
      <c r="M275" s="4">
        <f t="shared" si="10"/>
        <v>317110</v>
      </c>
      <c r="N275" s="4">
        <f t="shared" si="10"/>
        <v>351382</v>
      </c>
      <c r="O275" s="4">
        <f t="shared" si="10"/>
        <v>408000</v>
      </c>
      <c r="P275" s="4">
        <f t="shared" si="10"/>
        <v>327400</v>
      </c>
      <c r="Q275" s="4">
        <f>SUM(Q220:Q221)</f>
        <v>430800</v>
      </c>
      <c r="R275" s="4">
        <f t="shared" ref="R275:W275" si="11">SUM(R220:R221)</f>
        <v>224000</v>
      </c>
      <c r="S275" s="4">
        <f t="shared" si="11"/>
        <v>323800</v>
      </c>
      <c r="T275" s="4">
        <f t="shared" si="11"/>
        <v>428634</v>
      </c>
      <c r="U275" s="4">
        <f t="shared" si="11"/>
        <v>402081.44403986621</v>
      </c>
      <c r="V275" s="4">
        <f t="shared" si="11"/>
        <v>296230</v>
      </c>
      <c r="W275" s="4">
        <f t="shared" si="11"/>
        <v>160000</v>
      </c>
      <c r="X275" s="4">
        <f t="shared" ref="X275:AC275" si="12">SUM(X220:X221)</f>
        <v>178200</v>
      </c>
      <c r="Y275" s="4">
        <f t="shared" si="12"/>
        <v>177200</v>
      </c>
      <c r="Z275" s="4">
        <f t="shared" si="12"/>
        <v>364400</v>
      </c>
      <c r="AA275" s="4">
        <f t="shared" si="12"/>
        <v>402000</v>
      </c>
      <c r="AB275" s="4">
        <f t="shared" si="12"/>
        <v>452000</v>
      </c>
      <c r="AC275" s="4">
        <f t="shared" si="12"/>
        <v>441415.7090832406</v>
      </c>
      <c r="AD275" s="4">
        <f>SUM(AD220:AD221)</f>
        <v>564600</v>
      </c>
      <c r="AE275" s="4">
        <f>SUM(AE220:AE221)</f>
        <v>406800</v>
      </c>
      <c r="AF275" s="4"/>
      <c r="AG275" s="4"/>
      <c r="AH275" s="4"/>
      <c r="AI275" s="166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</row>
    <row r="276" spans="1:66" hidden="1" x14ac:dyDescent="0.25">
      <c r="A276" s="29" t="s">
        <v>8</v>
      </c>
      <c r="B276" s="29" t="s">
        <v>39</v>
      </c>
      <c r="C276" s="29" t="s">
        <v>26</v>
      </c>
      <c r="D276" s="4">
        <v>29934000</v>
      </c>
      <c r="E276" s="4">
        <v>31133000</v>
      </c>
      <c r="F276" s="4">
        <v>31478000</v>
      </c>
      <c r="G276" s="4">
        <v>26828000</v>
      </c>
      <c r="H276" s="4">
        <v>33843000</v>
      </c>
      <c r="I276" s="4">
        <v>23917000</v>
      </c>
      <c r="J276" s="4">
        <v>29052000</v>
      </c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AF276" s="4"/>
      <c r="AG276" s="4"/>
      <c r="AH276" s="4"/>
      <c r="AI276" s="166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</row>
    <row r="277" spans="1:66" hidden="1" x14ac:dyDescent="0.25">
      <c r="A277" s="29" t="s">
        <v>1</v>
      </c>
      <c r="B277" s="29" t="s">
        <v>39</v>
      </c>
      <c r="C277" s="29" t="s">
        <v>26</v>
      </c>
      <c r="D277" s="4">
        <v>21071900</v>
      </c>
      <c r="E277" s="4">
        <v>22634000</v>
      </c>
      <c r="F277" s="4">
        <v>22948000</v>
      </c>
      <c r="G277" s="4">
        <v>19845000</v>
      </c>
      <c r="H277" s="4">
        <v>23855000</v>
      </c>
      <c r="I277" s="4">
        <v>23938000</v>
      </c>
      <c r="J277" s="4">
        <v>20115000</v>
      </c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AF277" s="4"/>
      <c r="AG277" s="4"/>
      <c r="AH277" s="4"/>
      <c r="AI277" s="166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</row>
    <row r="278" spans="1:66" hidden="1" x14ac:dyDescent="0.25">
      <c r="A278" s="29" t="s">
        <v>135</v>
      </c>
      <c r="B278" s="29" t="s">
        <v>25</v>
      </c>
      <c r="C278" s="29" t="s">
        <v>86</v>
      </c>
      <c r="D278" s="4">
        <f>SUM(D11:D106)</f>
        <v>20838459</v>
      </c>
      <c r="E278" s="4">
        <f t="shared" ref="E278:P278" si="13">SUM(E11:E106)</f>
        <v>19470635</v>
      </c>
      <c r="F278" s="4">
        <f t="shared" si="13"/>
        <v>22797726.557187419</v>
      </c>
      <c r="G278" s="4">
        <f t="shared" si="13"/>
        <v>16620830.08189567</v>
      </c>
      <c r="H278" s="4">
        <f t="shared" si="13"/>
        <v>19311654</v>
      </c>
      <c r="I278" s="4">
        <f t="shared" si="13"/>
        <v>17561776</v>
      </c>
      <c r="J278" s="4">
        <f t="shared" si="13"/>
        <v>17026740</v>
      </c>
      <c r="K278" s="4">
        <f t="shared" si="13"/>
        <v>8344083</v>
      </c>
      <c r="L278" s="4">
        <f t="shared" si="13"/>
        <v>9522952</v>
      </c>
      <c r="M278" s="4">
        <f t="shared" si="13"/>
        <v>17335774</v>
      </c>
      <c r="N278" s="4">
        <f t="shared" si="13"/>
        <v>18083773</v>
      </c>
      <c r="O278" s="4">
        <f t="shared" si="13"/>
        <v>18778206</v>
      </c>
      <c r="P278" s="4">
        <f t="shared" si="13"/>
        <v>14732268</v>
      </c>
      <c r="Q278" s="4">
        <f t="shared" ref="Q278:V278" si="14">SUM(Q11:Q106)</f>
        <v>18411279</v>
      </c>
      <c r="R278" s="4">
        <f t="shared" si="14"/>
        <v>13237944</v>
      </c>
      <c r="S278" s="4">
        <f t="shared" si="14"/>
        <v>15134321</v>
      </c>
      <c r="T278" s="4">
        <f t="shared" si="14"/>
        <v>21015827</v>
      </c>
      <c r="U278" s="4">
        <f t="shared" si="14"/>
        <v>18339690.999999996</v>
      </c>
      <c r="V278" s="4">
        <f t="shared" si="14"/>
        <v>14707784</v>
      </c>
      <c r="W278" s="4">
        <f t="shared" ref="W278:AB278" si="15">SUM(W11:W106)</f>
        <v>8479021</v>
      </c>
      <c r="X278" s="4">
        <f t="shared" si="15"/>
        <v>9444894</v>
      </c>
      <c r="Y278" s="4">
        <f t="shared" si="15"/>
        <v>9755593</v>
      </c>
      <c r="Z278" s="4">
        <f t="shared" si="15"/>
        <v>19674509</v>
      </c>
      <c r="AA278" s="4">
        <f t="shared" si="15"/>
        <v>18796161</v>
      </c>
      <c r="AB278" s="4">
        <f t="shared" si="15"/>
        <v>22154871</v>
      </c>
      <c r="AC278" s="4">
        <f>SUM(AC11:AC106)</f>
        <v>19796675.514286436</v>
      </c>
      <c r="AD278" s="4">
        <f>SUM(AD11:AD106)</f>
        <v>24746556</v>
      </c>
      <c r="AE278" s="4">
        <f>SUM(AE11:AE106)</f>
        <v>18622671.199999999</v>
      </c>
      <c r="AF278" s="4"/>
      <c r="AG278" s="4"/>
      <c r="AH278" s="4"/>
      <c r="AI278" s="166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</row>
    <row r="279" spans="1:66" hidden="1" x14ac:dyDescent="0.25">
      <c r="A279" s="29" t="s">
        <v>134</v>
      </c>
      <c r="B279" s="29" t="s">
        <v>25</v>
      </c>
      <c r="C279" s="29" t="s">
        <v>85</v>
      </c>
      <c r="D279" s="4">
        <f>SUM(D107:D117)</f>
        <v>2378000</v>
      </c>
      <c r="E279" s="4">
        <f t="shared" ref="E279:P279" si="16">SUM(E107:E117)</f>
        <v>2193148</v>
      </c>
      <c r="F279" s="4">
        <f t="shared" si="16"/>
        <v>2455009.6269579628</v>
      </c>
      <c r="G279" s="4">
        <f t="shared" si="16"/>
        <v>1952124.311825969</v>
      </c>
      <c r="H279" s="4">
        <f t="shared" si="16"/>
        <v>2341236</v>
      </c>
      <c r="I279" s="4">
        <f t="shared" si="16"/>
        <v>2195000</v>
      </c>
      <c r="J279" s="4">
        <f t="shared" si="16"/>
        <v>1903200</v>
      </c>
      <c r="K279" s="4">
        <f t="shared" si="16"/>
        <v>965600</v>
      </c>
      <c r="L279" s="4">
        <f t="shared" si="16"/>
        <v>1064000</v>
      </c>
      <c r="M279" s="4">
        <f t="shared" si="16"/>
        <v>1931862</v>
      </c>
      <c r="N279" s="4">
        <f t="shared" si="16"/>
        <v>2006832</v>
      </c>
      <c r="O279" s="4">
        <f t="shared" si="16"/>
        <v>2257688</v>
      </c>
      <c r="P279" s="4">
        <f t="shared" si="16"/>
        <v>1778552</v>
      </c>
      <c r="Q279" s="4">
        <f t="shared" ref="Q279:V279" si="17">SUM(Q107:Q117)</f>
        <v>2246371</v>
      </c>
      <c r="R279" s="4">
        <f t="shared" si="17"/>
        <v>1490782</v>
      </c>
      <c r="S279" s="4">
        <f t="shared" si="17"/>
        <v>1615400</v>
      </c>
      <c r="T279" s="4">
        <f t="shared" si="17"/>
        <v>2372000</v>
      </c>
      <c r="U279" s="4">
        <f t="shared" si="17"/>
        <v>2103204.8427889235</v>
      </c>
      <c r="V279" s="4">
        <f t="shared" si="17"/>
        <v>1519400</v>
      </c>
      <c r="W279" s="4">
        <f t="shared" ref="W279:AB279" si="18">SUM(W107:W117)</f>
        <v>833627</v>
      </c>
      <c r="X279" s="4">
        <f t="shared" si="18"/>
        <v>1019400</v>
      </c>
      <c r="Y279" s="4">
        <f t="shared" si="18"/>
        <v>1062000</v>
      </c>
      <c r="Z279" s="4">
        <f t="shared" si="18"/>
        <v>2055932</v>
      </c>
      <c r="AA279" s="4">
        <f t="shared" si="18"/>
        <v>2329400</v>
      </c>
      <c r="AB279" s="4">
        <f t="shared" si="18"/>
        <v>2684800</v>
      </c>
      <c r="AC279" s="4">
        <f>SUM(AC107:AC117)</f>
        <v>2564784.4857135629</v>
      </c>
      <c r="AD279" s="4">
        <f>SUM(AD107:AD117)</f>
        <v>2926200</v>
      </c>
      <c r="AE279" s="4">
        <f>SUM(AE107:AE117)</f>
        <v>2262800</v>
      </c>
      <c r="AF279" s="4"/>
      <c r="AG279" s="4"/>
      <c r="AH279" s="4"/>
      <c r="AI279" s="166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</row>
    <row r="280" spans="1:66" hidden="1" x14ac:dyDescent="0.25"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AF280" s="4"/>
      <c r="AG280" s="4"/>
      <c r="AH280" s="4"/>
      <c r="AI280" s="166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</row>
    <row r="281" spans="1:66" x14ac:dyDescent="0.25"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AF281" s="4"/>
      <c r="AG281" s="4"/>
      <c r="AH281" s="4"/>
      <c r="AI281" s="166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</row>
    <row r="282" spans="1:66" ht="20.399999999999999" x14ac:dyDescent="0.35">
      <c r="A282" s="136" t="s">
        <v>41</v>
      </c>
      <c r="D282" s="4"/>
      <c r="E282" s="4"/>
      <c r="F282" s="4"/>
      <c r="AF282" s="4"/>
      <c r="AG282" s="4"/>
      <c r="AH282" s="4"/>
      <c r="AI282" s="166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</row>
    <row r="283" spans="1:66" ht="21" x14ac:dyDescent="0.4">
      <c r="A283" s="133" t="s">
        <v>101</v>
      </c>
      <c r="C283" s="134"/>
      <c r="D283" s="4"/>
      <c r="E283" s="4"/>
      <c r="F283" s="4"/>
      <c r="AF283" s="4"/>
      <c r="AH283" s="4"/>
      <c r="AI283" s="166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</row>
    <row r="284" spans="1:66" ht="21.6" thickBot="1" x14ac:dyDescent="0.45">
      <c r="A284" s="133" t="s">
        <v>112</v>
      </c>
      <c r="D284" s="4"/>
      <c r="E284" s="4"/>
      <c r="F284" s="4"/>
      <c r="AF284" s="4"/>
      <c r="AH284" s="4"/>
      <c r="AI284" s="166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</row>
    <row r="285" spans="1:66" x14ac:dyDescent="0.25">
      <c r="A285" s="246"/>
      <c r="B285" s="239" t="s">
        <v>81</v>
      </c>
      <c r="C285" s="247"/>
      <c r="D285" s="239" t="s">
        <v>24</v>
      </c>
      <c r="E285" s="239" t="s">
        <v>13</v>
      </c>
      <c r="F285" s="239" t="s">
        <v>14</v>
      </c>
      <c r="G285" s="239" t="s">
        <v>15</v>
      </c>
      <c r="H285" s="240" t="s">
        <v>16</v>
      </c>
      <c r="I285" s="240" t="s">
        <v>17</v>
      </c>
      <c r="J285" s="240" t="s">
        <v>94</v>
      </c>
      <c r="K285" s="240" t="s">
        <v>43</v>
      </c>
      <c r="L285" s="240" t="s">
        <v>20</v>
      </c>
      <c r="M285" s="240" t="s">
        <v>99</v>
      </c>
      <c r="N285" s="240" t="s">
        <v>22</v>
      </c>
      <c r="O285" s="239" t="s">
        <v>23</v>
      </c>
      <c r="P285" s="240" t="s">
        <v>24</v>
      </c>
      <c r="Q285" s="240" t="s">
        <v>13</v>
      </c>
      <c r="R285" s="240" t="s">
        <v>14</v>
      </c>
      <c r="S285" s="240" t="s">
        <v>15</v>
      </c>
      <c r="T285" s="240" t="s">
        <v>16</v>
      </c>
      <c r="U285" s="240" t="s">
        <v>17</v>
      </c>
      <c r="V285" s="240" t="s">
        <v>18</v>
      </c>
      <c r="W285" s="240" t="s">
        <v>19</v>
      </c>
      <c r="X285" s="241" t="s">
        <v>20</v>
      </c>
      <c r="Y285" s="241" t="s">
        <v>21</v>
      </c>
      <c r="Z285" s="241" t="s">
        <v>22</v>
      </c>
      <c r="AA285" s="241" t="s">
        <v>23</v>
      </c>
      <c r="AB285" s="241" t="s">
        <v>24</v>
      </c>
      <c r="AC285" s="241" t="s">
        <v>13</v>
      </c>
      <c r="AD285" s="241" t="s">
        <v>14</v>
      </c>
      <c r="AE285" s="241" t="s">
        <v>15</v>
      </c>
      <c r="AF285" s="241" t="s">
        <v>15</v>
      </c>
      <c r="AG285" s="241" t="s">
        <v>15</v>
      </c>
      <c r="AH285" s="241" t="s">
        <v>15</v>
      </c>
      <c r="AI285" s="248" t="s">
        <v>131</v>
      </c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</row>
    <row r="286" spans="1:66" ht="13.8" thickBot="1" x14ac:dyDescent="0.3">
      <c r="A286" s="242" t="s">
        <v>2</v>
      </c>
      <c r="B286" s="243" t="s">
        <v>3</v>
      </c>
      <c r="C286" s="243" t="s">
        <v>4</v>
      </c>
      <c r="D286" s="244" t="s">
        <v>33</v>
      </c>
      <c r="E286" s="244" t="s">
        <v>33</v>
      </c>
      <c r="F286" s="244" t="s">
        <v>33</v>
      </c>
      <c r="G286" s="244" t="s">
        <v>33</v>
      </c>
      <c r="H286" s="245" t="s">
        <v>33</v>
      </c>
      <c r="I286" s="245" t="s">
        <v>33</v>
      </c>
      <c r="J286" s="245" t="s">
        <v>33</v>
      </c>
      <c r="K286" s="245" t="s">
        <v>33</v>
      </c>
      <c r="L286" s="245" t="s">
        <v>33</v>
      </c>
      <c r="M286" s="245" t="s">
        <v>33</v>
      </c>
      <c r="N286" s="245" t="s">
        <v>33</v>
      </c>
      <c r="O286" s="245" t="s">
        <v>33</v>
      </c>
      <c r="P286" s="244" t="s">
        <v>33</v>
      </c>
      <c r="Q286" s="244" t="s">
        <v>33</v>
      </c>
      <c r="R286" s="244" t="s">
        <v>33</v>
      </c>
      <c r="S286" s="244" t="s">
        <v>33</v>
      </c>
      <c r="T286" s="244" t="s">
        <v>33</v>
      </c>
      <c r="U286" s="244" t="s">
        <v>33</v>
      </c>
      <c r="V286" s="244" t="s">
        <v>33</v>
      </c>
      <c r="W286" s="244" t="s">
        <v>33</v>
      </c>
      <c r="X286" s="244" t="s">
        <v>33</v>
      </c>
      <c r="Y286" s="244" t="s">
        <v>33</v>
      </c>
      <c r="Z286" s="244" t="s">
        <v>33</v>
      </c>
      <c r="AA286" s="244" t="s">
        <v>33</v>
      </c>
      <c r="AB286" s="244" t="s">
        <v>33</v>
      </c>
      <c r="AC286" s="244" t="s">
        <v>33</v>
      </c>
      <c r="AD286" s="244" t="s">
        <v>33</v>
      </c>
      <c r="AE286" s="244" t="s">
        <v>33</v>
      </c>
      <c r="AF286" s="244" t="s">
        <v>32</v>
      </c>
      <c r="AG286" s="244" t="s">
        <v>82</v>
      </c>
      <c r="AH286" s="244" t="s">
        <v>93</v>
      </c>
      <c r="AI286" s="249" t="s">
        <v>171</v>
      </c>
      <c r="AJ286" s="98"/>
      <c r="AK286" s="98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</row>
    <row r="287" spans="1:66" x14ac:dyDescent="0.25">
      <c r="A287" s="82" t="s">
        <v>1</v>
      </c>
      <c r="B287" s="82">
        <v>2</v>
      </c>
      <c r="C287" s="82">
        <v>10</v>
      </c>
      <c r="D287" s="221">
        <v>219200</v>
      </c>
      <c r="E287" s="221">
        <v>187779</v>
      </c>
      <c r="F287" s="221">
        <v>216427.59679718752</v>
      </c>
      <c r="G287" s="221">
        <v>170638.23336136731</v>
      </c>
      <c r="H287" s="221">
        <v>200956</v>
      </c>
      <c r="I287" s="223">
        <v>191600</v>
      </c>
      <c r="J287" s="223">
        <v>174800</v>
      </c>
      <c r="K287" s="223">
        <v>85400</v>
      </c>
      <c r="L287" s="224">
        <v>96600</v>
      </c>
      <c r="M287" s="221">
        <v>178940</v>
      </c>
      <c r="N287" s="221">
        <v>189001</v>
      </c>
      <c r="O287" s="223">
        <v>200000</v>
      </c>
      <c r="P287" s="221">
        <v>177472</v>
      </c>
      <c r="Q287" s="221">
        <v>182400</v>
      </c>
      <c r="R287" s="221">
        <v>110200</v>
      </c>
      <c r="S287" s="225">
        <v>159000</v>
      </c>
      <c r="T287" s="225">
        <v>228600</v>
      </c>
      <c r="U287" s="221">
        <v>196195.20858623862</v>
      </c>
      <c r="V287" s="225">
        <v>154200</v>
      </c>
      <c r="W287" s="225">
        <v>90576</v>
      </c>
      <c r="X287" s="221">
        <v>104400</v>
      </c>
      <c r="Y287" s="221">
        <v>112600</v>
      </c>
      <c r="Z287" s="221">
        <v>210600</v>
      </c>
      <c r="AA287" s="221">
        <v>209600</v>
      </c>
      <c r="AB287" s="221">
        <v>209600</v>
      </c>
      <c r="AC287" s="221">
        <v>0</v>
      </c>
      <c r="AD287" s="221">
        <v>0</v>
      </c>
      <c r="AE287" s="238">
        <v>0</v>
      </c>
      <c r="AF287" s="227">
        <f>SysAvail!AE20</f>
        <v>0</v>
      </c>
      <c r="AG287" s="227">
        <f>MachAvail!AE20</f>
        <v>0</v>
      </c>
      <c r="AH287" s="228">
        <f>LinhrsIn!AE20/SurveyHrsIn!AE20</f>
        <v>0.83611821236559125</v>
      </c>
      <c r="AI287" s="192" t="s">
        <v>160</v>
      </c>
      <c r="AJ287" s="98"/>
      <c r="AK287" s="98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</row>
    <row r="288" spans="1:66" ht="12.75" customHeight="1" x14ac:dyDescent="0.25">
      <c r="A288" s="86" t="s">
        <v>1</v>
      </c>
      <c r="B288" s="86">
        <v>2</v>
      </c>
      <c r="C288" s="86">
        <v>47</v>
      </c>
      <c r="D288" s="54">
        <v>228400</v>
      </c>
      <c r="E288" s="54">
        <v>206804</v>
      </c>
      <c r="F288" s="54">
        <v>253356.81445130947</v>
      </c>
      <c r="G288" s="54">
        <v>180773.33361501223</v>
      </c>
      <c r="H288" s="54">
        <v>215744</v>
      </c>
      <c r="I288" s="67">
        <v>216617</v>
      </c>
      <c r="J288" s="67">
        <v>177600</v>
      </c>
      <c r="K288" s="67">
        <v>95282</v>
      </c>
      <c r="L288" s="55">
        <v>69559</v>
      </c>
      <c r="M288" s="54">
        <v>182941</v>
      </c>
      <c r="N288" s="54">
        <v>195447</v>
      </c>
      <c r="O288" s="67">
        <v>188400</v>
      </c>
      <c r="P288" s="54">
        <v>184072</v>
      </c>
      <c r="Q288" s="54">
        <v>212200</v>
      </c>
      <c r="R288" s="54">
        <v>157000</v>
      </c>
      <c r="S288" s="27">
        <v>167600</v>
      </c>
      <c r="T288" s="27">
        <v>234800</v>
      </c>
      <c r="U288" s="54">
        <v>199312.51080806565</v>
      </c>
      <c r="V288" s="27">
        <v>158400</v>
      </c>
      <c r="W288" s="27">
        <v>106569</v>
      </c>
      <c r="X288" s="54">
        <v>106600</v>
      </c>
      <c r="Y288" s="54">
        <v>120107</v>
      </c>
      <c r="Z288" s="54">
        <v>68200</v>
      </c>
      <c r="AA288" s="54">
        <v>0</v>
      </c>
      <c r="AB288" s="54">
        <v>0</v>
      </c>
      <c r="AC288" s="54">
        <v>0</v>
      </c>
      <c r="AD288" s="54">
        <v>0</v>
      </c>
      <c r="AE288" s="219">
        <v>0</v>
      </c>
      <c r="AF288" s="227">
        <f>SysAvail!AE57</f>
        <v>2.55675E-3</v>
      </c>
      <c r="AG288" s="227">
        <f>MachAvail!AE57</f>
        <v>3.035887277350359E-3</v>
      </c>
      <c r="AH288" s="228">
        <f>LinhrsIn!AE57/SurveyHrsIn!AE57</f>
        <v>0.84217553763440867</v>
      </c>
      <c r="AI288" s="193" t="s">
        <v>161</v>
      </c>
      <c r="AJ288" s="192"/>
      <c r="AK288" s="98"/>
      <c r="AL288" s="98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</row>
    <row r="289" spans="1:66" x14ac:dyDescent="0.25">
      <c r="A289" s="86" t="s">
        <v>1</v>
      </c>
      <c r="B289" s="86">
        <v>2</v>
      </c>
      <c r="C289" s="86">
        <v>88</v>
      </c>
      <c r="D289" s="54">
        <v>200200</v>
      </c>
      <c r="E289" s="54">
        <v>204565</v>
      </c>
      <c r="F289" s="54">
        <v>241047.07523326884</v>
      </c>
      <c r="G289" s="54">
        <v>171559.60611169867</v>
      </c>
      <c r="H289" s="54">
        <v>221957</v>
      </c>
      <c r="I289" s="67">
        <v>192400</v>
      </c>
      <c r="J289" s="67">
        <v>170600</v>
      </c>
      <c r="K289" s="67">
        <v>86200</v>
      </c>
      <c r="L289" s="55">
        <v>95600</v>
      </c>
      <c r="M289" s="54">
        <v>185670</v>
      </c>
      <c r="N289" s="54">
        <v>186484</v>
      </c>
      <c r="O289" s="67">
        <v>220200</v>
      </c>
      <c r="P289" s="54">
        <v>189672</v>
      </c>
      <c r="Q289" s="54">
        <v>239400</v>
      </c>
      <c r="R289" s="54">
        <v>179400</v>
      </c>
      <c r="S289" s="27">
        <v>169600</v>
      </c>
      <c r="T289" s="27">
        <v>224800</v>
      </c>
      <c r="U289" s="54">
        <v>204767.78969626295</v>
      </c>
      <c r="V289" s="27">
        <v>156000</v>
      </c>
      <c r="W289" s="27">
        <v>85000</v>
      </c>
      <c r="X289" s="54">
        <v>100200</v>
      </c>
      <c r="Y289" s="54">
        <v>100000</v>
      </c>
      <c r="Z289" s="54">
        <v>218000</v>
      </c>
      <c r="AA289" s="54">
        <v>214600</v>
      </c>
      <c r="AB289" s="54">
        <v>251600</v>
      </c>
      <c r="AC289" s="54">
        <v>245194.26568631505</v>
      </c>
      <c r="AD289" s="54">
        <v>281400</v>
      </c>
      <c r="AE289" s="219">
        <v>66200</v>
      </c>
      <c r="AF289" s="227">
        <f>SysAvail!AE98</f>
        <v>0.27550994623655911</v>
      </c>
      <c r="AG289" s="227">
        <f>MachAvail!AE98</f>
        <v>0.28259739261851274</v>
      </c>
      <c r="AH289" s="228">
        <f>LinhrsIn!AE98/SurveyHrsIn!AE98</f>
        <v>0.97492034050179222</v>
      </c>
      <c r="AI289" s="193" t="s">
        <v>172</v>
      </c>
      <c r="AJ289" s="192"/>
      <c r="AK289" s="98"/>
      <c r="AL289" s="98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</row>
    <row r="290" spans="1:66" ht="12.75" customHeight="1" x14ac:dyDescent="0.25">
      <c r="A290" s="86" t="s">
        <v>1</v>
      </c>
      <c r="B290" s="86">
        <v>2</v>
      </c>
      <c r="C290" s="86">
        <v>77</v>
      </c>
      <c r="D290" s="54">
        <v>200200</v>
      </c>
      <c r="E290" s="54">
        <v>158908</v>
      </c>
      <c r="F290" s="54">
        <v>193150.99900307428</v>
      </c>
      <c r="G290" s="54">
        <v>178562.03901421698</v>
      </c>
      <c r="H290" s="54">
        <v>209981</v>
      </c>
      <c r="I290" s="67">
        <v>196000</v>
      </c>
      <c r="J290" s="67">
        <v>164800</v>
      </c>
      <c r="K290" s="67">
        <v>83800</v>
      </c>
      <c r="L290" s="55">
        <v>100200</v>
      </c>
      <c r="M290" s="54">
        <v>172824</v>
      </c>
      <c r="N290" s="54">
        <v>187327</v>
      </c>
      <c r="O290" s="67">
        <v>205800</v>
      </c>
      <c r="P290" s="54">
        <v>149672</v>
      </c>
      <c r="Q290" s="54">
        <v>193400</v>
      </c>
      <c r="R290" s="54">
        <v>163000</v>
      </c>
      <c r="S290" s="27">
        <v>153600</v>
      </c>
      <c r="T290" s="27">
        <v>127000</v>
      </c>
      <c r="U290" s="54">
        <v>151773.65192520345</v>
      </c>
      <c r="V290" s="27">
        <v>96200</v>
      </c>
      <c r="W290" s="27">
        <v>64779</v>
      </c>
      <c r="X290" s="54">
        <v>101600</v>
      </c>
      <c r="Y290" s="54">
        <v>108800</v>
      </c>
      <c r="Z290" s="54">
        <v>191200</v>
      </c>
      <c r="AA290" s="54">
        <v>205600</v>
      </c>
      <c r="AB290" s="54">
        <v>240400</v>
      </c>
      <c r="AC290" s="54">
        <v>229824.4918806772</v>
      </c>
      <c r="AD290" s="54">
        <v>254600</v>
      </c>
      <c r="AE290" s="219">
        <v>146400</v>
      </c>
      <c r="AF290" s="227">
        <f>SysAvail!AE87</f>
        <v>0.71089153225806456</v>
      </c>
      <c r="AG290" s="227">
        <f>MachAvail!AE87</f>
        <v>0.83211778397199165</v>
      </c>
      <c r="AH290" s="228">
        <f>LinhrsIn!AE87/SurveyHrsIn!AE87</f>
        <v>0.85431599462365604</v>
      </c>
      <c r="AI290" s="193" t="s">
        <v>174</v>
      </c>
      <c r="AJ290" s="192"/>
      <c r="AK290" s="98"/>
      <c r="AL290" s="98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</row>
    <row r="291" spans="1:66" x14ac:dyDescent="0.25">
      <c r="A291" s="86" t="s">
        <v>1</v>
      </c>
      <c r="B291" s="86">
        <v>2</v>
      </c>
      <c r="C291" s="86">
        <v>66</v>
      </c>
      <c r="D291" s="54">
        <v>157800</v>
      </c>
      <c r="E291" s="54">
        <v>153760</v>
      </c>
      <c r="F291" s="54">
        <v>212846.58175193932</v>
      </c>
      <c r="G291" s="54">
        <v>150736.58195421001</v>
      </c>
      <c r="H291" s="54">
        <v>174859</v>
      </c>
      <c r="I291" s="67">
        <v>144600</v>
      </c>
      <c r="J291" s="67">
        <v>127400</v>
      </c>
      <c r="K291" s="67">
        <v>70600</v>
      </c>
      <c r="L291" s="55">
        <v>77600</v>
      </c>
      <c r="M291" s="54">
        <v>144539</v>
      </c>
      <c r="N291" s="54">
        <v>160703</v>
      </c>
      <c r="O291" s="67">
        <v>106400</v>
      </c>
      <c r="P291" s="54">
        <v>117272</v>
      </c>
      <c r="Q291" s="54">
        <v>109200</v>
      </c>
      <c r="R291" s="54">
        <v>123800</v>
      </c>
      <c r="S291" s="27">
        <v>104400</v>
      </c>
      <c r="T291" s="27">
        <v>175800</v>
      </c>
      <c r="U291" s="54">
        <v>147097.69859246293</v>
      </c>
      <c r="V291" s="27">
        <v>117000</v>
      </c>
      <c r="W291" s="27">
        <v>70537</v>
      </c>
      <c r="X291" s="54">
        <v>77600</v>
      </c>
      <c r="Y291" s="54">
        <v>58400</v>
      </c>
      <c r="Z291" s="54">
        <v>170800</v>
      </c>
      <c r="AA291" s="54">
        <v>190400</v>
      </c>
      <c r="AB291" s="54">
        <v>207600</v>
      </c>
      <c r="AC291" s="54">
        <v>208027.02506524211</v>
      </c>
      <c r="AD291" s="54">
        <v>245200</v>
      </c>
      <c r="AE291" s="219">
        <v>150400</v>
      </c>
      <c r="AF291" s="227">
        <f>SysAvail!AE76</f>
        <v>0.97778306451612906</v>
      </c>
      <c r="AG291" s="227">
        <f>MachAvail!AE76</f>
        <v>0.99129870283833565</v>
      </c>
      <c r="AH291" s="228">
        <f>LinhrsIn!AE76/SurveyHrsIn!AE76</f>
        <v>0.98636572580645177</v>
      </c>
      <c r="AI291" s="193" t="s">
        <v>174</v>
      </c>
      <c r="AJ291" s="192"/>
      <c r="AK291" s="98"/>
      <c r="AL291" s="98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</row>
    <row r="292" spans="1:66" x14ac:dyDescent="0.25">
      <c r="A292" s="86" t="s">
        <v>1</v>
      </c>
      <c r="B292" s="86">
        <v>2</v>
      </c>
      <c r="C292" s="86">
        <v>70</v>
      </c>
      <c r="D292" s="54">
        <v>214600</v>
      </c>
      <c r="E292" s="54">
        <v>192256</v>
      </c>
      <c r="F292" s="54">
        <v>198074.89469029053</v>
      </c>
      <c r="G292" s="54">
        <v>162161.60405831883</v>
      </c>
      <c r="H292" s="54">
        <v>199987</v>
      </c>
      <c r="I292" s="67">
        <v>60000</v>
      </c>
      <c r="J292" s="67">
        <v>170800</v>
      </c>
      <c r="K292" s="67">
        <v>90000</v>
      </c>
      <c r="L292" s="55">
        <v>98600</v>
      </c>
      <c r="M292" s="54">
        <v>177200</v>
      </c>
      <c r="N292" s="54">
        <v>165800</v>
      </c>
      <c r="O292" s="67">
        <v>175800</v>
      </c>
      <c r="P292" s="54">
        <v>137872</v>
      </c>
      <c r="Q292" s="54">
        <v>221600</v>
      </c>
      <c r="R292" s="54">
        <v>162000</v>
      </c>
      <c r="S292" s="27">
        <v>151400</v>
      </c>
      <c r="T292" s="27">
        <v>215200</v>
      </c>
      <c r="U292" s="54">
        <v>99558.839709600725</v>
      </c>
      <c r="V292" s="27">
        <v>47133</v>
      </c>
      <c r="W292" s="27">
        <v>76712</v>
      </c>
      <c r="X292" s="54">
        <v>91000</v>
      </c>
      <c r="Y292" s="54">
        <v>106000</v>
      </c>
      <c r="Z292" s="54">
        <v>216400</v>
      </c>
      <c r="AA292" s="54">
        <v>209400</v>
      </c>
      <c r="AB292" s="54">
        <v>223400</v>
      </c>
      <c r="AC292" s="54">
        <v>230669.04851433288</v>
      </c>
      <c r="AD292" s="54">
        <v>262200</v>
      </c>
      <c r="AE292" s="219">
        <v>167200</v>
      </c>
      <c r="AF292" s="227">
        <f>SysAvail!AE80</f>
        <v>0.93024569892473119</v>
      </c>
      <c r="AG292" s="227">
        <f>MachAvail!AE80</f>
        <v>0.95006528669590018</v>
      </c>
      <c r="AH292" s="228">
        <f>LinhrsIn!AE80/SurveyHrsIn!AE80</f>
        <v>0.97913870967741934</v>
      </c>
      <c r="AI292" s="193" t="s">
        <v>174</v>
      </c>
      <c r="AJ292" s="192"/>
      <c r="AK292" s="98"/>
      <c r="AL292" s="98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</row>
    <row r="293" spans="1:66" ht="12.75" customHeight="1" x14ac:dyDescent="0.25">
      <c r="A293" s="86" t="s">
        <v>1</v>
      </c>
      <c r="B293" s="86">
        <v>2</v>
      </c>
      <c r="C293" s="86">
        <v>8</v>
      </c>
      <c r="D293" s="54">
        <v>210600</v>
      </c>
      <c r="E293" s="54">
        <v>196508</v>
      </c>
      <c r="F293" s="54">
        <v>225603.947850636</v>
      </c>
      <c r="G293" s="54">
        <v>160318.85855765612</v>
      </c>
      <c r="H293" s="54">
        <v>178800</v>
      </c>
      <c r="I293" s="67">
        <v>187400</v>
      </c>
      <c r="J293" s="67">
        <v>169200</v>
      </c>
      <c r="K293" s="67">
        <v>83400</v>
      </c>
      <c r="L293" s="55">
        <v>91200</v>
      </c>
      <c r="M293" s="54">
        <v>168730</v>
      </c>
      <c r="N293" s="54">
        <v>159852</v>
      </c>
      <c r="O293" s="67">
        <v>68492</v>
      </c>
      <c r="P293" s="54">
        <v>108072</v>
      </c>
      <c r="Q293" s="54">
        <v>179000</v>
      </c>
      <c r="R293" s="54">
        <v>120000</v>
      </c>
      <c r="S293" s="27">
        <v>131600</v>
      </c>
      <c r="T293" s="27">
        <v>191800</v>
      </c>
      <c r="U293" s="54">
        <v>181972.51719915279</v>
      </c>
      <c r="V293" s="27">
        <v>146000</v>
      </c>
      <c r="W293" s="27">
        <v>83153</v>
      </c>
      <c r="X293" s="54">
        <v>96600</v>
      </c>
      <c r="Y293" s="54">
        <v>103600</v>
      </c>
      <c r="Z293" s="54">
        <v>181000</v>
      </c>
      <c r="AA293" s="54">
        <v>187800</v>
      </c>
      <c r="AB293" s="54">
        <v>221600</v>
      </c>
      <c r="AC293" s="54">
        <v>200390.34344973232</v>
      </c>
      <c r="AD293" s="54">
        <v>250000</v>
      </c>
      <c r="AE293" s="219">
        <v>168000</v>
      </c>
      <c r="AF293" s="227">
        <f>SysAvail!AE18</f>
        <v>0.9206735215053764</v>
      </c>
      <c r="AG293" s="227">
        <f>MachAvail!AE18</f>
        <v>0.99252844541848551</v>
      </c>
      <c r="AH293" s="228">
        <f>LinhrsIn!AE18/SurveyHrsIn!AE18</f>
        <v>0.92760416666666667</v>
      </c>
      <c r="AI293" s="193" t="s">
        <v>174</v>
      </c>
      <c r="AJ293" s="192"/>
      <c r="AK293" s="98"/>
      <c r="AL293" s="98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</row>
    <row r="294" spans="1:66" x14ac:dyDescent="0.25">
      <c r="A294" s="86" t="s">
        <v>1</v>
      </c>
      <c r="B294" s="86">
        <v>2</v>
      </c>
      <c r="C294" s="86">
        <v>68</v>
      </c>
      <c r="D294" s="54">
        <v>221400</v>
      </c>
      <c r="E294" s="54">
        <v>207251</v>
      </c>
      <c r="F294" s="54">
        <v>241047.07523326884</v>
      </c>
      <c r="G294" s="54">
        <v>180404.78451487969</v>
      </c>
      <c r="H294" s="54">
        <v>207821</v>
      </c>
      <c r="I294" s="67">
        <v>195200</v>
      </c>
      <c r="J294" s="67">
        <v>178400</v>
      </c>
      <c r="K294" s="67">
        <v>88800</v>
      </c>
      <c r="L294" s="55">
        <v>100600</v>
      </c>
      <c r="M294" s="54">
        <v>178771</v>
      </c>
      <c r="N294" s="54">
        <v>188468</v>
      </c>
      <c r="O294" s="67">
        <v>149800</v>
      </c>
      <c r="P294" s="54">
        <v>132472</v>
      </c>
      <c r="Q294" s="54">
        <v>238600</v>
      </c>
      <c r="R294" s="54">
        <v>151400</v>
      </c>
      <c r="S294" s="27">
        <v>161400</v>
      </c>
      <c r="T294" s="27">
        <v>192600</v>
      </c>
      <c r="U294" s="54">
        <v>192103.74942009064</v>
      </c>
      <c r="V294" s="27">
        <v>156200</v>
      </c>
      <c r="W294" s="27">
        <v>83571</v>
      </c>
      <c r="X294" s="54">
        <v>103600</v>
      </c>
      <c r="Y294" s="54">
        <v>107200</v>
      </c>
      <c r="Z294" s="54">
        <v>156800</v>
      </c>
      <c r="AA294" s="54">
        <v>187000</v>
      </c>
      <c r="AB294" s="54">
        <v>214800</v>
      </c>
      <c r="AC294" s="54">
        <v>221092.58613750432</v>
      </c>
      <c r="AD294" s="54">
        <v>253000</v>
      </c>
      <c r="AE294" s="219">
        <v>175200</v>
      </c>
      <c r="AF294" s="227">
        <f>SysAvail!AE78</f>
        <v>0.98075336021505388</v>
      </c>
      <c r="AG294" s="227">
        <f>MachAvail!AE78</f>
        <v>0.995801201271035</v>
      </c>
      <c r="AH294" s="228">
        <f>LinhrsIn!AE78/SurveyHrsIn!AE78</f>
        <v>0.98488870967741937</v>
      </c>
      <c r="AI294" s="193" t="s">
        <v>174</v>
      </c>
      <c r="AJ294" s="192"/>
      <c r="AK294" s="98"/>
      <c r="AL294" s="98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</row>
    <row r="295" spans="1:66" x14ac:dyDescent="0.25">
      <c r="A295" s="86" t="s">
        <v>1</v>
      </c>
      <c r="B295" s="86">
        <v>2</v>
      </c>
      <c r="C295" s="86">
        <v>39</v>
      </c>
      <c r="D295" s="54">
        <v>220600</v>
      </c>
      <c r="E295" s="54">
        <v>151746</v>
      </c>
      <c r="F295" s="54">
        <v>5819.1494485283101</v>
      </c>
      <c r="G295" s="54">
        <v>0</v>
      </c>
      <c r="H295" s="54">
        <v>85648</v>
      </c>
      <c r="I295" s="67">
        <v>174400</v>
      </c>
      <c r="J295" s="67">
        <v>773800</v>
      </c>
      <c r="K295" s="67">
        <v>88654</v>
      </c>
      <c r="L295" s="55">
        <v>99600</v>
      </c>
      <c r="M295" s="54">
        <v>180315</v>
      </c>
      <c r="N295" s="54">
        <v>187070</v>
      </c>
      <c r="O295" s="67">
        <v>199400</v>
      </c>
      <c r="P295" s="54">
        <v>140472</v>
      </c>
      <c r="Q295" s="54">
        <v>216200</v>
      </c>
      <c r="R295" s="54">
        <v>102200</v>
      </c>
      <c r="S295" s="27">
        <v>162600</v>
      </c>
      <c r="T295" s="27">
        <v>234000</v>
      </c>
      <c r="U295" s="54">
        <v>198922.84803033728</v>
      </c>
      <c r="V295" s="27">
        <v>161400</v>
      </c>
      <c r="W295" s="27">
        <v>63744</v>
      </c>
      <c r="X295" s="54">
        <v>99600</v>
      </c>
      <c r="Y295" s="54">
        <v>108600</v>
      </c>
      <c r="Z295" s="54">
        <v>225600</v>
      </c>
      <c r="AA295" s="54">
        <v>210200</v>
      </c>
      <c r="AB295" s="54">
        <v>244600</v>
      </c>
      <c r="AC295" s="54">
        <v>212465.76792066533</v>
      </c>
      <c r="AD295" s="54">
        <v>262600</v>
      </c>
      <c r="AE295" s="219">
        <v>178800</v>
      </c>
      <c r="AF295" s="227">
        <f>SysAvail!AE49</f>
        <v>0.91242647849462377</v>
      </c>
      <c r="AG295" s="227">
        <f>MachAvail!AE49</f>
        <v>0.92379386129047625</v>
      </c>
      <c r="AH295" s="228">
        <f>LinhrsIn!AE49/SurveyHrsIn!AE49</f>
        <v>0.98769489247311837</v>
      </c>
      <c r="AI295" s="193" t="s">
        <v>174</v>
      </c>
      <c r="AJ295" s="192"/>
      <c r="AK295" s="98" t="s">
        <v>145</v>
      </c>
      <c r="AL295" s="98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</row>
    <row r="296" spans="1:66" x14ac:dyDescent="0.25">
      <c r="A296" s="86" t="s">
        <v>1</v>
      </c>
      <c r="B296" s="86">
        <v>2</v>
      </c>
      <c r="C296" s="86">
        <v>65</v>
      </c>
      <c r="D296" s="54">
        <v>204000</v>
      </c>
      <c r="E296" s="54">
        <v>196061</v>
      </c>
      <c r="F296" s="54">
        <v>228289.70913457216</v>
      </c>
      <c r="G296" s="54">
        <v>173033.80251222884</v>
      </c>
      <c r="H296" s="54">
        <v>193300</v>
      </c>
      <c r="I296" s="67">
        <v>153800</v>
      </c>
      <c r="J296" s="67">
        <v>135200</v>
      </c>
      <c r="K296" s="67">
        <v>79000</v>
      </c>
      <c r="L296" s="55">
        <v>64000</v>
      </c>
      <c r="M296" s="54">
        <v>155605</v>
      </c>
      <c r="N296" s="54">
        <v>198698</v>
      </c>
      <c r="O296" s="67">
        <v>182400</v>
      </c>
      <c r="P296" s="54">
        <v>90472</v>
      </c>
      <c r="Q296" s="54">
        <v>0</v>
      </c>
      <c r="R296" s="54">
        <v>76758</v>
      </c>
      <c r="S296" s="27">
        <v>149800</v>
      </c>
      <c r="T296" s="27">
        <v>183000</v>
      </c>
      <c r="U296" s="54">
        <v>165996.34331228927</v>
      </c>
      <c r="V296" s="27">
        <v>137400</v>
      </c>
      <c r="W296" s="27">
        <v>70706</v>
      </c>
      <c r="X296" s="54">
        <v>93600</v>
      </c>
      <c r="Y296" s="54">
        <v>93600</v>
      </c>
      <c r="Z296" s="54">
        <v>205400</v>
      </c>
      <c r="AA296" s="54">
        <v>209200</v>
      </c>
      <c r="AB296" s="54">
        <v>214800</v>
      </c>
      <c r="AC296" s="54">
        <v>203965.24755657619</v>
      </c>
      <c r="AD296" s="54">
        <v>258200</v>
      </c>
      <c r="AE296" s="219">
        <v>179400</v>
      </c>
      <c r="AF296" s="227">
        <f>SysAvail!AE75</f>
        <v>0.98156586021505376</v>
      </c>
      <c r="AG296" s="227">
        <f>MachAvail!AE75</f>
        <v>0.99374497963413699</v>
      </c>
      <c r="AH296" s="228">
        <f>LinhrsIn!AE75/SurveyHrsIn!AE75</f>
        <v>0.98774422043010757</v>
      </c>
      <c r="AI296" s="193" t="s">
        <v>174</v>
      </c>
      <c r="AJ296" s="192"/>
      <c r="AK296" s="98"/>
      <c r="AL296" s="98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</row>
    <row r="297" spans="1:66" ht="12.75" customHeight="1" x14ac:dyDescent="0.25">
      <c r="A297" s="86" t="s">
        <v>1</v>
      </c>
      <c r="B297" s="86">
        <v>2</v>
      </c>
      <c r="C297" s="86">
        <v>7</v>
      </c>
      <c r="D297" s="54">
        <v>211400</v>
      </c>
      <c r="E297" s="54">
        <v>188451</v>
      </c>
      <c r="F297" s="54">
        <v>239032.75427031671</v>
      </c>
      <c r="G297" s="54">
        <v>174323.72436269274</v>
      </c>
      <c r="H297" s="54">
        <v>206917</v>
      </c>
      <c r="I297" s="67">
        <v>182000</v>
      </c>
      <c r="J297" s="67">
        <v>159800</v>
      </c>
      <c r="K297" s="67">
        <v>86200</v>
      </c>
      <c r="L297" s="55">
        <v>100800</v>
      </c>
      <c r="M297" s="54">
        <v>171190</v>
      </c>
      <c r="N297" s="54">
        <v>182704</v>
      </c>
      <c r="O297" s="67">
        <v>169981</v>
      </c>
      <c r="P297" s="54">
        <v>178272</v>
      </c>
      <c r="Q297" s="54">
        <v>212200</v>
      </c>
      <c r="R297" s="54">
        <v>156800</v>
      </c>
      <c r="S297" s="27">
        <v>150600</v>
      </c>
      <c r="T297" s="27">
        <v>222000</v>
      </c>
      <c r="U297" s="54">
        <v>193467.56914213995</v>
      </c>
      <c r="V297" s="27">
        <v>158200</v>
      </c>
      <c r="W297" s="27">
        <v>82487</v>
      </c>
      <c r="X297" s="54">
        <v>103000</v>
      </c>
      <c r="Y297" s="54">
        <v>114200</v>
      </c>
      <c r="Z297" s="54">
        <v>214000</v>
      </c>
      <c r="AA297" s="54">
        <v>212188</v>
      </c>
      <c r="AB297" s="54">
        <v>227570</v>
      </c>
      <c r="AC297" s="54">
        <v>60497.635572937834</v>
      </c>
      <c r="AD297" s="54">
        <v>236000</v>
      </c>
      <c r="AE297" s="219">
        <v>180200</v>
      </c>
      <c r="AF297" s="227">
        <f>SysAvail!AE17</f>
        <v>0.91822204301075272</v>
      </c>
      <c r="AG297" s="227">
        <f>MachAvail!AE17</f>
        <v>0.95549094149866776</v>
      </c>
      <c r="AH297" s="228">
        <f>LinhrsIn!AE17/SurveyHrsIn!AE17</f>
        <v>0.96099502688172056</v>
      </c>
      <c r="AI297" s="193" t="s">
        <v>174</v>
      </c>
      <c r="AJ297" s="192"/>
      <c r="AK297" s="98"/>
      <c r="AL297" s="98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</row>
    <row r="298" spans="1:66" x14ac:dyDescent="0.25">
      <c r="A298" s="86" t="s">
        <v>1</v>
      </c>
      <c r="B298" s="86">
        <v>2</v>
      </c>
      <c r="C298" s="86">
        <v>97</v>
      </c>
      <c r="D298" s="54">
        <v>232400</v>
      </c>
      <c r="E298" s="54">
        <v>212623</v>
      </c>
      <c r="F298" s="54">
        <v>248656.73220442125</v>
      </c>
      <c r="G298" s="54">
        <v>190539.88476852464</v>
      </c>
      <c r="H298" s="54">
        <v>219557</v>
      </c>
      <c r="I298" s="67">
        <v>210000</v>
      </c>
      <c r="J298" s="67">
        <v>194000</v>
      </c>
      <c r="K298" s="67">
        <v>89000</v>
      </c>
      <c r="L298" s="55">
        <v>98400</v>
      </c>
      <c r="M298" s="54">
        <v>187807</v>
      </c>
      <c r="N298" s="54">
        <v>179348</v>
      </c>
      <c r="O298" s="67">
        <v>238888</v>
      </c>
      <c r="P298" s="54">
        <v>175072</v>
      </c>
      <c r="Q298" s="54">
        <v>225677</v>
      </c>
      <c r="R298" s="54">
        <v>93808</v>
      </c>
      <c r="S298" s="27">
        <v>163000</v>
      </c>
      <c r="T298" s="27">
        <v>248800</v>
      </c>
      <c r="U298" s="54">
        <v>213924.86497287985</v>
      </c>
      <c r="V298" s="27">
        <v>102000</v>
      </c>
      <c r="W298" s="27">
        <v>7435</v>
      </c>
      <c r="X298" s="54">
        <v>111200</v>
      </c>
      <c r="Y298" s="54">
        <v>112600</v>
      </c>
      <c r="Z298" s="54">
        <v>239800</v>
      </c>
      <c r="AA298" s="54">
        <v>231400</v>
      </c>
      <c r="AB298" s="54">
        <v>258000</v>
      </c>
      <c r="AC298" s="54">
        <v>241941.37289869605</v>
      </c>
      <c r="AD298" s="54">
        <v>272000</v>
      </c>
      <c r="AE298" s="219">
        <v>182000</v>
      </c>
      <c r="AF298" s="227">
        <f>SysAvail!AE107</f>
        <v>0.96784838709677423</v>
      </c>
      <c r="AG298" s="227">
        <f>MachAvail!AE107</f>
        <v>0.99556538230275771</v>
      </c>
      <c r="AH298" s="228">
        <f>LinhrsIn!AE107/SurveyHrsIn!AE107</f>
        <v>0.97215954301075269</v>
      </c>
      <c r="AI298" s="193"/>
      <c r="AJ298" s="192"/>
      <c r="AK298" s="98"/>
      <c r="AL298" s="98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</row>
    <row r="299" spans="1:66" x14ac:dyDescent="0.25">
      <c r="A299" s="86" t="s">
        <v>1</v>
      </c>
      <c r="B299" s="86">
        <v>2</v>
      </c>
      <c r="C299" s="86">
        <v>13</v>
      </c>
      <c r="D299" s="54">
        <v>203800</v>
      </c>
      <c r="E299" s="54">
        <v>192480</v>
      </c>
      <c r="F299" s="54">
        <v>222470.55968604385</v>
      </c>
      <c r="G299" s="54">
        <v>169164.03696083714</v>
      </c>
      <c r="H299" s="54">
        <v>205433</v>
      </c>
      <c r="I299" s="67">
        <v>149400</v>
      </c>
      <c r="J299" s="67">
        <v>141600</v>
      </c>
      <c r="K299" s="67">
        <v>78000</v>
      </c>
      <c r="L299" s="55">
        <v>83800</v>
      </c>
      <c r="M299" s="54">
        <v>166200</v>
      </c>
      <c r="N299" s="54">
        <v>164600</v>
      </c>
      <c r="O299" s="67">
        <v>124600</v>
      </c>
      <c r="P299" s="54">
        <v>137272</v>
      </c>
      <c r="Q299" s="54">
        <v>175087</v>
      </c>
      <c r="R299" s="54">
        <v>108000</v>
      </c>
      <c r="S299" s="27">
        <v>0</v>
      </c>
      <c r="T299" s="27">
        <v>50400</v>
      </c>
      <c r="U299" s="54">
        <v>189376.109975992</v>
      </c>
      <c r="V299" s="27">
        <v>148000</v>
      </c>
      <c r="W299" s="27">
        <v>71400</v>
      </c>
      <c r="X299" s="54">
        <v>91200</v>
      </c>
      <c r="Y299" s="54">
        <v>102400</v>
      </c>
      <c r="Z299" s="54">
        <v>209800</v>
      </c>
      <c r="AA299" s="54">
        <v>206400</v>
      </c>
      <c r="AB299" s="54">
        <v>217400</v>
      </c>
      <c r="AC299" s="54">
        <v>218568.55729399913</v>
      </c>
      <c r="AD299" s="54">
        <v>261200</v>
      </c>
      <c r="AE299" s="219">
        <v>183400</v>
      </c>
      <c r="AF299" s="227">
        <f>SysAvail!AE23</f>
        <v>0.94610631720430105</v>
      </c>
      <c r="AG299" s="227">
        <f>MachAvail!AE23</f>
        <v>0.96045216780972564</v>
      </c>
      <c r="AH299" s="228">
        <f>LinhrsIn!AE23/SurveyHrsIn!AE23</f>
        <v>0.98506344086021502</v>
      </c>
      <c r="AI299" s="192"/>
      <c r="AJ299" s="192"/>
      <c r="AK299" s="98"/>
      <c r="AL299" s="98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</row>
    <row r="300" spans="1:66" x14ac:dyDescent="0.25">
      <c r="A300" s="86" t="s">
        <v>1</v>
      </c>
      <c r="B300" s="86">
        <v>2</v>
      </c>
      <c r="C300" s="86">
        <v>6</v>
      </c>
      <c r="D300" s="54">
        <v>217200</v>
      </c>
      <c r="E300" s="54">
        <v>208594</v>
      </c>
      <c r="F300" s="54">
        <v>233437.41826211644</v>
      </c>
      <c r="G300" s="54">
        <v>174876.54801289155</v>
      </c>
      <c r="H300" s="54">
        <v>199044</v>
      </c>
      <c r="I300" s="67">
        <v>189800</v>
      </c>
      <c r="J300" s="67">
        <v>170200</v>
      </c>
      <c r="K300" s="67">
        <v>84000</v>
      </c>
      <c r="L300" s="55">
        <v>99800</v>
      </c>
      <c r="M300" s="54">
        <v>175006</v>
      </c>
      <c r="N300" s="54">
        <v>178244</v>
      </c>
      <c r="O300" s="67">
        <v>210000</v>
      </c>
      <c r="P300" s="54">
        <v>35900</v>
      </c>
      <c r="Q300" s="54">
        <v>190200</v>
      </c>
      <c r="R300" s="54">
        <v>122600</v>
      </c>
      <c r="S300" s="27">
        <v>156200</v>
      </c>
      <c r="T300" s="27">
        <v>212800</v>
      </c>
      <c r="U300" s="54">
        <v>193467.56914213995</v>
      </c>
      <c r="V300" s="27">
        <v>148200</v>
      </c>
      <c r="W300" s="27">
        <v>85839</v>
      </c>
      <c r="X300" s="54">
        <v>98400</v>
      </c>
      <c r="Y300" s="54">
        <v>109600</v>
      </c>
      <c r="Z300" s="54">
        <v>209000</v>
      </c>
      <c r="AA300" s="54">
        <v>202200</v>
      </c>
      <c r="AB300" s="54">
        <v>220200</v>
      </c>
      <c r="AC300" s="54">
        <v>218988.9073993346</v>
      </c>
      <c r="AD300" s="54">
        <v>263400</v>
      </c>
      <c r="AE300" s="219">
        <v>184200</v>
      </c>
      <c r="AF300" s="227">
        <f>SysAvail!AE16</f>
        <v>0.93467782258064513</v>
      </c>
      <c r="AG300" s="227">
        <f>MachAvail!AE16</f>
        <v>0.98640173313858748</v>
      </c>
      <c r="AH300" s="228">
        <f>LinhrsIn!AE16/SurveyHrsIn!AE16</f>
        <v>0.94756303763440863</v>
      </c>
      <c r="AI300" s="192"/>
      <c r="AJ300" s="192"/>
      <c r="AK300" s="98"/>
      <c r="AL300" s="98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</row>
    <row r="301" spans="1:66" x14ac:dyDescent="0.25">
      <c r="A301" s="86" t="s">
        <v>1</v>
      </c>
      <c r="B301" s="86">
        <v>2</v>
      </c>
      <c r="C301" s="86">
        <v>55</v>
      </c>
      <c r="D301" s="54">
        <v>247800</v>
      </c>
      <c r="E301" s="54">
        <v>222918</v>
      </c>
      <c r="F301" s="54">
        <v>267904.68807263026</v>
      </c>
      <c r="G301" s="54">
        <v>198463.69042137431</v>
      </c>
      <c r="H301" s="54">
        <v>205122</v>
      </c>
      <c r="I301" s="67">
        <v>210800</v>
      </c>
      <c r="J301" s="67">
        <v>183000</v>
      </c>
      <c r="K301" s="67">
        <v>102400</v>
      </c>
      <c r="L301" s="55">
        <v>116200</v>
      </c>
      <c r="M301" s="54">
        <v>195549</v>
      </c>
      <c r="N301" s="54">
        <v>209068</v>
      </c>
      <c r="O301" s="67">
        <v>168800</v>
      </c>
      <c r="P301" s="54">
        <v>170672</v>
      </c>
      <c r="Q301" s="54">
        <v>196200</v>
      </c>
      <c r="R301" s="54">
        <v>185000</v>
      </c>
      <c r="S301" s="27">
        <v>172200</v>
      </c>
      <c r="T301" s="27">
        <v>240200</v>
      </c>
      <c r="U301" s="54">
        <v>161320.38997954872</v>
      </c>
      <c r="V301" s="27">
        <v>78200</v>
      </c>
      <c r="W301" s="27">
        <v>62600</v>
      </c>
      <c r="X301" s="54">
        <v>119600</v>
      </c>
      <c r="Y301" s="54">
        <v>118400</v>
      </c>
      <c r="Z301" s="54">
        <v>239200</v>
      </c>
      <c r="AA301" s="54">
        <v>226800</v>
      </c>
      <c r="AB301" s="54">
        <v>267000</v>
      </c>
      <c r="AC301" s="54">
        <v>248496.32786698936</v>
      </c>
      <c r="AD301" s="54">
        <v>284400</v>
      </c>
      <c r="AE301" s="219">
        <v>184800</v>
      </c>
      <c r="AF301" s="227">
        <f>SysAvail!AE65</f>
        <v>0.96638629032258061</v>
      </c>
      <c r="AG301" s="227">
        <f>MachAvail!AE65</f>
        <v>0.98677879023316106</v>
      </c>
      <c r="AH301" s="228">
        <f>LinhrsIn!AE65/SurveyHrsIn!AE65</f>
        <v>0.97933427419354846</v>
      </c>
      <c r="AI301" s="192"/>
      <c r="AJ301" s="192"/>
      <c r="AK301" s="98"/>
      <c r="AL301" s="98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</row>
    <row r="302" spans="1:66" x14ac:dyDescent="0.25">
      <c r="A302" s="86" t="s">
        <v>1</v>
      </c>
      <c r="B302" s="86">
        <v>2</v>
      </c>
      <c r="C302" s="86">
        <v>38</v>
      </c>
      <c r="D302" s="54">
        <v>227800</v>
      </c>
      <c r="E302" s="54">
        <v>205908</v>
      </c>
      <c r="F302" s="54">
        <v>251566.3069286854</v>
      </c>
      <c r="G302" s="54">
        <v>179483.41176454833</v>
      </c>
      <c r="H302" s="54">
        <v>202010</v>
      </c>
      <c r="I302" s="67">
        <v>184000</v>
      </c>
      <c r="J302" s="67">
        <v>175600</v>
      </c>
      <c r="K302" s="67">
        <v>92800</v>
      </c>
      <c r="L302" s="55">
        <v>105000</v>
      </c>
      <c r="M302" s="54">
        <v>182472</v>
      </c>
      <c r="N302" s="54">
        <v>191313</v>
      </c>
      <c r="O302" s="67">
        <v>206800</v>
      </c>
      <c r="P302" s="54">
        <v>89472</v>
      </c>
      <c r="Q302" s="54">
        <v>126800</v>
      </c>
      <c r="R302" s="54">
        <v>112800</v>
      </c>
      <c r="S302" s="27">
        <v>140400</v>
      </c>
      <c r="T302" s="27">
        <v>237800</v>
      </c>
      <c r="U302" s="54">
        <v>202040.15025216428</v>
      </c>
      <c r="V302" s="27">
        <v>157600</v>
      </c>
      <c r="W302" s="27">
        <v>32000</v>
      </c>
      <c r="X302" s="54">
        <v>66000</v>
      </c>
      <c r="Y302" s="54">
        <v>114800</v>
      </c>
      <c r="Z302" s="54">
        <v>182400</v>
      </c>
      <c r="AA302" s="54">
        <v>215400</v>
      </c>
      <c r="AB302" s="54">
        <v>249800</v>
      </c>
      <c r="AC302" s="54">
        <v>213597.6280666833</v>
      </c>
      <c r="AD302" s="54">
        <v>259200</v>
      </c>
      <c r="AE302" s="219">
        <v>185000</v>
      </c>
      <c r="AF302" s="227">
        <f>SysAvail!AE48</f>
        <v>0.9277938172043011</v>
      </c>
      <c r="AG302" s="227">
        <f>MachAvail!AE48</f>
        <v>0.9449615069913303</v>
      </c>
      <c r="AH302" s="228">
        <f>LinhrsIn!AE48/SurveyHrsIn!AE48</f>
        <v>0.98183239247311827</v>
      </c>
      <c r="AI302" s="192"/>
      <c r="AJ302" s="192"/>
      <c r="AK302" s="98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</row>
    <row r="303" spans="1:66" x14ac:dyDescent="0.25">
      <c r="A303" s="86" t="s">
        <v>1</v>
      </c>
      <c r="B303" s="86">
        <v>2</v>
      </c>
      <c r="C303" s="86">
        <v>22</v>
      </c>
      <c r="D303" s="54">
        <v>209800</v>
      </c>
      <c r="E303" s="54">
        <v>210161</v>
      </c>
      <c r="F303" s="54">
        <v>251566.3069286854</v>
      </c>
      <c r="G303" s="54">
        <v>181510.43181527732</v>
      </c>
      <c r="H303" s="54">
        <v>221116</v>
      </c>
      <c r="I303" s="67">
        <v>193600</v>
      </c>
      <c r="J303" s="67">
        <v>176800</v>
      </c>
      <c r="K303" s="67">
        <v>98000</v>
      </c>
      <c r="L303" s="55">
        <v>117600</v>
      </c>
      <c r="M303" s="54">
        <v>172394</v>
      </c>
      <c r="N303" s="54">
        <v>201988</v>
      </c>
      <c r="O303" s="67">
        <v>197800</v>
      </c>
      <c r="P303" s="54">
        <v>182672</v>
      </c>
      <c r="Q303" s="54">
        <v>203400</v>
      </c>
      <c r="R303" s="54">
        <v>183000</v>
      </c>
      <c r="S303" s="27">
        <v>164800</v>
      </c>
      <c r="T303" s="27">
        <v>253200</v>
      </c>
      <c r="U303" s="54">
        <v>206521.27219604066</v>
      </c>
      <c r="V303" s="27">
        <v>172000</v>
      </c>
      <c r="W303" s="27">
        <v>112733</v>
      </c>
      <c r="X303" s="54">
        <v>90800</v>
      </c>
      <c r="Y303" s="54">
        <v>122800</v>
      </c>
      <c r="Z303" s="54">
        <v>143600</v>
      </c>
      <c r="AA303" s="54">
        <v>94600</v>
      </c>
      <c r="AB303" s="54">
        <v>239000</v>
      </c>
      <c r="AC303" s="54">
        <v>200849.25778491507</v>
      </c>
      <c r="AD303" s="54">
        <v>250600</v>
      </c>
      <c r="AE303" s="219">
        <v>187000</v>
      </c>
      <c r="AF303" s="227">
        <f>SysAvail!AE32</f>
        <v>0.9123401881720431</v>
      </c>
      <c r="AG303" s="227">
        <f>MachAvail!AE32</f>
        <v>0.92739021056907256</v>
      </c>
      <c r="AH303" s="228">
        <f>LinhrsIn!AE32/SurveyHrsIn!AE32</f>
        <v>0.98377163978494631</v>
      </c>
      <c r="AI303" s="192"/>
      <c r="AJ303" s="192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</row>
    <row r="304" spans="1:66" x14ac:dyDescent="0.25">
      <c r="A304" s="86" t="s">
        <v>1</v>
      </c>
      <c r="B304" s="86">
        <v>2</v>
      </c>
      <c r="C304" s="86">
        <v>99</v>
      </c>
      <c r="D304" s="54">
        <v>212400</v>
      </c>
      <c r="E304" s="54">
        <v>194718</v>
      </c>
      <c r="F304" s="54">
        <v>228513.52257490015</v>
      </c>
      <c r="G304" s="54">
        <v>173955.17526256019</v>
      </c>
      <c r="H304" s="54">
        <v>217910</v>
      </c>
      <c r="I304" s="67">
        <v>185600</v>
      </c>
      <c r="J304" s="67">
        <v>172600</v>
      </c>
      <c r="K304" s="67">
        <v>78000</v>
      </c>
      <c r="L304" s="55">
        <v>90000</v>
      </c>
      <c r="M304" s="54">
        <v>149600</v>
      </c>
      <c r="N304" s="54">
        <v>166400</v>
      </c>
      <c r="O304" s="67">
        <v>211000</v>
      </c>
      <c r="P304" s="54">
        <v>167072</v>
      </c>
      <c r="Q304" s="54">
        <v>58694</v>
      </c>
      <c r="R304" s="54">
        <v>136574</v>
      </c>
      <c r="S304" s="27">
        <v>150200</v>
      </c>
      <c r="T304" s="27">
        <v>231000</v>
      </c>
      <c r="U304" s="54">
        <v>202234.98164102848</v>
      </c>
      <c r="V304" s="27">
        <v>152800</v>
      </c>
      <c r="W304" s="27">
        <v>87171</v>
      </c>
      <c r="X304" s="54">
        <v>96800</v>
      </c>
      <c r="Y304" s="54">
        <v>97200</v>
      </c>
      <c r="Z304" s="54">
        <v>189800</v>
      </c>
      <c r="AA304" s="54">
        <v>212200</v>
      </c>
      <c r="AB304" s="54">
        <v>233800</v>
      </c>
      <c r="AC304" s="54">
        <v>227106.67778218936</v>
      </c>
      <c r="AD304" s="54">
        <v>252800</v>
      </c>
      <c r="AE304" s="219">
        <v>187400</v>
      </c>
      <c r="AF304" s="227">
        <f>SysAvail!AE109</f>
        <v>0.95780013440860212</v>
      </c>
      <c r="AG304" s="227">
        <f>MachAvail!AE109</f>
        <v>0.97171525356796196</v>
      </c>
      <c r="AH304" s="228">
        <f>LinhrsIn!AE109/SurveyHrsIn!AE109</f>
        <v>0.98567983870967746</v>
      </c>
      <c r="AI304" s="192"/>
      <c r="AJ304" s="192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</row>
    <row r="305" spans="1:66" x14ac:dyDescent="0.25">
      <c r="A305" s="86" t="s">
        <v>1</v>
      </c>
      <c r="B305" s="86">
        <v>2</v>
      </c>
      <c r="C305" s="86">
        <v>87</v>
      </c>
      <c r="D305" s="54">
        <v>211000</v>
      </c>
      <c r="E305" s="54">
        <v>185318</v>
      </c>
      <c r="F305" s="54">
        <v>221575.3059247318</v>
      </c>
      <c r="G305" s="54">
        <v>169532.58606096968</v>
      </c>
      <c r="H305" s="54">
        <v>200760</v>
      </c>
      <c r="I305" s="67">
        <v>184000</v>
      </c>
      <c r="J305" s="67">
        <v>168200</v>
      </c>
      <c r="K305" s="67">
        <v>74000</v>
      </c>
      <c r="L305" s="55">
        <v>78400</v>
      </c>
      <c r="M305" s="54">
        <v>143438</v>
      </c>
      <c r="N305" s="54">
        <v>166509</v>
      </c>
      <c r="O305" s="67">
        <v>148400</v>
      </c>
      <c r="P305" s="54">
        <v>144472</v>
      </c>
      <c r="Q305" s="54">
        <v>226200</v>
      </c>
      <c r="R305" s="54">
        <v>132400</v>
      </c>
      <c r="S305" s="27">
        <v>159200</v>
      </c>
      <c r="T305" s="27">
        <v>190200</v>
      </c>
      <c r="U305" s="54">
        <v>193077.90636441158</v>
      </c>
      <c r="V305" s="27">
        <v>145200</v>
      </c>
      <c r="W305" s="27">
        <v>80356</v>
      </c>
      <c r="X305" s="54">
        <v>95200</v>
      </c>
      <c r="Y305" s="54">
        <v>97600</v>
      </c>
      <c r="Z305" s="54">
        <v>215800</v>
      </c>
      <c r="AA305" s="54">
        <v>205400</v>
      </c>
      <c r="AB305" s="54">
        <v>232800</v>
      </c>
      <c r="AC305" s="54">
        <v>227769.01842981658</v>
      </c>
      <c r="AD305" s="54">
        <v>259600</v>
      </c>
      <c r="AE305" s="219">
        <v>187800</v>
      </c>
      <c r="AF305" s="227">
        <f>SysAvail!AE97</f>
        <v>0.92617379032258063</v>
      </c>
      <c r="AG305" s="227">
        <f>MachAvail!AE97</f>
        <v>0.95013323890923618</v>
      </c>
      <c r="AH305" s="228">
        <f>LinhrsIn!AE97/SurveyHrsIn!AE97</f>
        <v>0.97478306451612906</v>
      </c>
      <c r="AI305" s="192"/>
      <c r="AJ305" s="192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</row>
    <row r="306" spans="1:66" x14ac:dyDescent="0.25">
      <c r="A306" s="86" t="s">
        <v>1</v>
      </c>
      <c r="B306" s="86">
        <v>2</v>
      </c>
      <c r="C306" s="86">
        <v>32</v>
      </c>
      <c r="D306" s="54">
        <v>226600</v>
      </c>
      <c r="E306" s="54">
        <v>208594</v>
      </c>
      <c r="F306" s="54">
        <v>245075.71715917304</v>
      </c>
      <c r="G306" s="54">
        <v>177011.36867540932</v>
      </c>
      <c r="H306" s="54">
        <v>213695</v>
      </c>
      <c r="I306" s="67">
        <v>203800</v>
      </c>
      <c r="J306" s="67">
        <v>171600</v>
      </c>
      <c r="K306" s="67">
        <v>92600</v>
      </c>
      <c r="L306" s="55">
        <v>111600</v>
      </c>
      <c r="M306" s="54">
        <v>185562</v>
      </c>
      <c r="N306" s="54">
        <v>193670</v>
      </c>
      <c r="O306" s="67">
        <v>203600</v>
      </c>
      <c r="P306" s="54">
        <v>201272</v>
      </c>
      <c r="Q306" s="54">
        <v>51386</v>
      </c>
      <c r="R306" s="54">
        <v>122000</v>
      </c>
      <c r="S306" s="27">
        <v>131600</v>
      </c>
      <c r="T306" s="27">
        <v>240600</v>
      </c>
      <c r="U306" s="54">
        <v>206326.44080717646</v>
      </c>
      <c r="V306" s="27">
        <v>167800</v>
      </c>
      <c r="W306" s="27">
        <v>100360</v>
      </c>
      <c r="X306" s="54">
        <v>109200</v>
      </c>
      <c r="Y306" s="54">
        <v>111600</v>
      </c>
      <c r="Z306" s="54">
        <v>153600</v>
      </c>
      <c r="AA306" s="54">
        <v>0</v>
      </c>
      <c r="AB306" s="54">
        <v>153200</v>
      </c>
      <c r="AC306" s="54">
        <v>208577.5294463122</v>
      </c>
      <c r="AD306" s="54">
        <v>244000</v>
      </c>
      <c r="AE306" s="219">
        <v>189800</v>
      </c>
      <c r="AF306" s="227">
        <f>SysAvail!AE42</f>
        <v>0.90189032258064517</v>
      </c>
      <c r="AG306" s="227">
        <f>MachAvail!AE42</f>
        <v>0.93652173840224495</v>
      </c>
      <c r="AH306" s="228">
        <f>LinhrsIn!AE42/SurveyHrsIn!AE42</f>
        <v>0.96302123655913974</v>
      </c>
      <c r="AI306" s="192"/>
      <c r="AJ306" s="192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</row>
    <row r="307" spans="1:66" x14ac:dyDescent="0.25">
      <c r="A307" s="86" t="s">
        <v>1</v>
      </c>
      <c r="B307" s="86">
        <v>2</v>
      </c>
      <c r="C307" s="86">
        <v>69</v>
      </c>
      <c r="D307" s="54">
        <v>213200</v>
      </c>
      <c r="E307" s="54">
        <v>194270</v>
      </c>
      <c r="F307" s="54">
        <v>238361.31394933269</v>
      </c>
      <c r="G307" s="54">
        <v>174139.44981262647</v>
      </c>
      <c r="H307" s="54">
        <v>196055</v>
      </c>
      <c r="I307" s="67">
        <v>185600</v>
      </c>
      <c r="J307" s="67">
        <v>158200</v>
      </c>
      <c r="K307" s="67">
        <v>85600</v>
      </c>
      <c r="L307" s="55">
        <v>87800</v>
      </c>
      <c r="M307" s="54">
        <v>170638</v>
      </c>
      <c r="N307" s="54">
        <v>171756</v>
      </c>
      <c r="O307" s="67">
        <v>163800</v>
      </c>
      <c r="P307" s="54">
        <v>151072</v>
      </c>
      <c r="Q307" s="54">
        <v>234400</v>
      </c>
      <c r="R307" s="54">
        <v>170000</v>
      </c>
      <c r="S307" s="27">
        <v>162000</v>
      </c>
      <c r="T307" s="27">
        <v>203200</v>
      </c>
      <c r="U307" s="54">
        <v>195415.88303078187</v>
      </c>
      <c r="V307" s="27">
        <v>147400</v>
      </c>
      <c r="W307" s="27">
        <v>83017</v>
      </c>
      <c r="X307" s="54">
        <v>101600</v>
      </c>
      <c r="Y307" s="54">
        <v>101800</v>
      </c>
      <c r="Z307" s="54">
        <v>225200</v>
      </c>
      <c r="AA307" s="54">
        <v>170400</v>
      </c>
      <c r="AB307" s="54">
        <v>249600</v>
      </c>
      <c r="AC307" s="54">
        <v>237797.64640160464</v>
      </c>
      <c r="AD307" s="54">
        <v>273200</v>
      </c>
      <c r="AE307" s="219">
        <v>189800</v>
      </c>
      <c r="AF307" s="227">
        <f>SysAvail!AE79</f>
        <v>0.97962217741935498</v>
      </c>
      <c r="AG307" s="227">
        <f>MachAvail!AE79</f>
        <v>0.99565394566243592</v>
      </c>
      <c r="AH307" s="228">
        <f>LinhrsIn!AE79/SurveyHrsIn!AE79</f>
        <v>0.9838982526881721</v>
      </c>
      <c r="AI307" s="192"/>
      <c r="AJ307" s="192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</row>
    <row r="308" spans="1:66" x14ac:dyDescent="0.25">
      <c r="A308" s="86" t="s">
        <v>1</v>
      </c>
      <c r="B308" s="86">
        <v>2</v>
      </c>
      <c r="C308" s="86">
        <v>12</v>
      </c>
      <c r="D308" s="54">
        <v>196600</v>
      </c>
      <c r="E308" s="54">
        <v>181737</v>
      </c>
      <c r="F308" s="54">
        <v>226499.20161194805</v>
      </c>
      <c r="G308" s="54">
        <v>60994.876071935832</v>
      </c>
      <c r="H308" s="54">
        <v>24979</v>
      </c>
      <c r="I308" s="67">
        <v>154800</v>
      </c>
      <c r="J308" s="67">
        <v>160200</v>
      </c>
      <c r="K308" s="67">
        <v>78200</v>
      </c>
      <c r="L308" s="55">
        <v>55800</v>
      </c>
      <c r="M308" s="54">
        <v>161084</v>
      </c>
      <c r="N308" s="54">
        <v>165019</v>
      </c>
      <c r="O308" s="67">
        <v>187400</v>
      </c>
      <c r="P308" s="54">
        <v>127272</v>
      </c>
      <c r="Q308" s="54">
        <v>181200</v>
      </c>
      <c r="R308" s="54">
        <v>139800</v>
      </c>
      <c r="S308" s="27">
        <v>151000</v>
      </c>
      <c r="T308" s="27">
        <v>228600</v>
      </c>
      <c r="U308" s="54">
        <v>177881.05803300481</v>
      </c>
      <c r="V308" s="27">
        <v>149200</v>
      </c>
      <c r="W308" s="27">
        <v>73670</v>
      </c>
      <c r="X308" s="54">
        <v>91400</v>
      </c>
      <c r="Y308" s="54">
        <v>107200</v>
      </c>
      <c r="Z308" s="54">
        <v>215000</v>
      </c>
      <c r="AA308" s="54">
        <v>198600</v>
      </c>
      <c r="AB308" s="54">
        <v>232600</v>
      </c>
      <c r="AC308" s="54">
        <v>220581.61009202772</v>
      </c>
      <c r="AD308" s="54">
        <v>259000</v>
      </c>
      <c r="AE308" s="219">
        <v>191000</v>
      </c>
      <c r="AF308" s="227">
        <f>SysAvail!AE22</f>
        <v>0.97983602150537641</v>
      </c>
      <c r="AG308" s="227">
        <f>MachAvail!AE22</f>
        <v>0.99511301252385242</v>
      </c>
      <c r="AH308" s="228">
        <f>LinhrsIn!AE22/SurveyHrsIn!AE22</f>
        <v>0.98464798387096786</v>
      </c>
      <c r="AI308" s="192"/>
      <c r="AJ308" s="192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</row>
    <row r="309" spans="1:66" x14ac:dyDescent="0.25">
      <c r="A309" s="86" t="s">
        <v>1</v>
      </c>
      <c r="B309" s="86">
        <v>2</v>
      </c>
      <c r="C309" s="86">
        <v>35</v>
      </c>
      <c r="D309" s="54">
        <v>139400</v>
      </c>
      <c r="E309" s="54">
        <v>188227</v>
      </c>
      <c r="F309" s="54">
        <v>254252.06821262153</v>
      </c>
      <c r="G309" s="54">
        <v>173218.07706229511</v>
      </c>
      <c r="H309" s="54">
        <v>220084</v>
      </c>
      <c r="I309" s="67">
        <v>210600</v>
      </c>
      <c r="J309" s="67">
        <v>181400</v>
      </c>
      <c r="K309" s="67">
        <v>97200</v>
      </c>
      <c r="L309" s="55">
        <v>111600</v>
      </c>
      <c r="M309" s="54">
        <v>189435</v>
      </c>
      <c r="N309" s="54">
        <v>175228</v>
      </c>
      <c r="O309" s="67">
        <v>205200</v>
      </c>
      <c r="P309" s="54">
        <v>108672</v>
      </c>
      <c r="Q309" s="54">
        <v>211400</v>
      </c>
      <c r="R309" s="54">
        <v>179400</v>
      </c>
      <c r="S309" s="27">
        <v>171800</v>
      </c>
      <c r="T309" s="27">
        <v>236200</v>
      </c>
      <c r="U309" s="54">
        <v>201260.82469670754</v>
      </c>
      <c r="V309" s="27">
        <v>170000</v>
      </c>
      <c r="W309" s="27">
        <v>95191</v>
      </c>
      <c r="X309" s="54">
        <v>111400</v>
      </c>
      <c r="Y309" s="54">
        <v>119400</v>
      </c>
      <c r="Z309" s="54">
        <v>231800</v>
      </c>
      <c r="AA309" s="54">
        <v>207200</v>
      </c>
      <c r="AB309" s="54">
        <v>253000</v>
      </c>
      <c r="AC309" s="54">
        <v>223346.66537207848</v>
      </c>
      <c r="AD309" s="54">
        <v>269400</v>
      </c>
      <c r="AE309" s="219">
        <v>191200</v>
      </c>
      <c r="AF309" s="227">
        <f>SysAvail!AE45</f>
        <v>0.89850994623655911</v>
      </c>
      <c r="AG309" s="227">
        <f>MachAvail!AE45</f>
        <v>0.91293405895567736</v>
      </c>
      <c r="AH309" s="228">
        <f>LinhrsIn!AE45/SurveyHrsIn!AE45</f>
        <v>0.98420026881720435</v>
      </c>
      <c r="AI309" s="192"/>
      <c r="AJ309" s="192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</row>
    <row r="310" spans="1:66" x14ac:dyDescent="0.25">
      <c r="A310" s="86" t="s">
        <v>1</v>
      </c>
      <c r="B310" s="86">
        <v>2</v>
      </c>
      <c r="C310" s="86">
        <v>40</v>
      </c>
      <c r="D310" s="54">
        <v>196200</v>
      </c>
      <c r="E310" s="54">
        <v>209266</v>
      </c>
      <c r="F310" s="54">
        <v>247090.03812212514</v>
      </c>
      <c r="G310" s="54">
        <v>175613.64621315664</v>
      </c>
      <c r="H310" s="54">
        <v>199931</v>
      </c>
      <c r="I310" s="67">
        <v>199074</v>
      </c>
      <c r="J310" s="67">
        <v>172200</v>
      </c>
      <c r="K310" s="67">
        <v>90600</v>
      </c>
      <c r="L310" s="55">
        <v>95400</v>
      </c>
      <c r="M310" s="54">
        <v>174752</v>
      </c>
      <c r="N310" s="54">
        <v>179495</v>
      </c>
      <c r="O310" s="67">
        <v>187800</v>
      </c>
      <c r="P310" s="54">
        <v>193272</v>
      </c>
      <c r="Q310" s="54">
        <v>211600</v>
      </c>
      <c r="R310" s="54">
        <v>168000</v>
      </c>
      <c r="S310" s="27">
        <v>153000</v>
      </c>
      <c r="T310" s="27">
        <v>227400</v>
      </c>
      <c r="U310" s="54">
        <v>195221.05164191767</v>
      </c>
      <c r="V310" s="27">
        <v>159200</v>
      </c>
      <c r="W310" s="27">
        <v>91135</v>
      </c>
      <c r="X310" s="54">
        <v>95200</v>
      </c>
      <c r="Y310" s="54">
        <v>34200</v>
      </c>
      <c r="Z310" s="54">
        <v>101400</v>
      </c>
      <c r="AA310" s="54">
        <v>208200</v>
      </c>
      <c r="AB310" s="54">
        <v>242600</v>
      </c>
      <c r="AC310" s="54">
        <v>219789.11516866588</v>
      </c>
      <c r="AD310" s="54">
        <v>253800</v>
      </c>
      <c r="AE310" s="219">
        <v>192000</v>
      </c>
      <c r="AF310" s="227">
        <f>SysAvail!AE50</f>
        <v>0.97387163978494629</v>
      </c>
      <c r="AG310" s="227">
        <f>MachAvail!AE50</f>
        <v>0.9949266411005373</v>
      </c>
      <c r="AH310" s="228">
        <f>LinhrsIn!AE50/SurveyHrsIn!AE50</f>
        <v>0.97883763440860228</v>
      </c>
      <c r="AI310" s="192"/>
      <c r="AJ310" s="192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</row>
    <row r="311" spans="1:66" x14ac:dyDescent="0.25">
      <c r="A311" s="86" t="s">
        <v>1</v>
      </c>
      <c r="B311" s="86">
        <v>2</v>
      </c>
      <c r="C311" s="86">
        <v>63</v>
      </c>
      <c r="D311" s="54">
        <v>213400</v>
      </c>
      <c r="E311" s="54">
        <v>223590</v>
      </c>
      <c r="F311" s="54">
        <v>233885.04514277246</v>
      </c>
      <c r="G311" s="54">
        <v>174692.27346282528</v>
      </c>
      <c r="H311" s="54">
        <v>201813</v>
      </c>
      <c r="I311" s="67">
        <v>177400</v>
      </c>
      <c r="J311" s="67">
        <v>173600</v>
      </c>
      <c r="K311" s="67">
        <v>9200</v>
      </c>
      <c r="L311" s="55">
        <v>75800</v>
      </c>
      <c r="M311" s="54">
        <v>154439</v>
      </c>
      <c r="N311" s="54">
        <v>177021</v>
      </c>
      <c r="O311" s="67">
        <v>209800</v>
      </c>
      <c r="P311" s="54">
        <v>123272</v>
      </c>
      <c r="Q311" s="54">
        <v>231800</v>
      </c>
      <c r="R311" s="54">
        <v>158200</v>
      </c>
      <c r="S311" s="27">
        <v>157200</v>
      </c>
      <c r="T311" s="27">
        <v>219627</v>
      </c>
      <c r="U311" s="54">
        <v>188419.48785666883</v>
      </c>
      <c r="V311" s="27">
        <v>138200</v>
      </c>
      <c r="W311" s="27">
        <v>84097</v>
      </c>
      <c r="X311" s="54">
        <v>93400</v>
      </c>
      <c r="Y311" s="54">
        <v>96400</v>
      </c>
      <c r="Z311" s="54">
        <v>199800</v>
      </c>
      <c r="AA311" s="54">
        <v>198400</v>
      </c>
      <c r="AB311" s="54">
        <v>234800</v>
      </c>
      <c r="AC311" s="54">
        <v>220168.9728326617</v>
      </c>
      <c r="AD311" s="54">
        <v>257600</v>
      </c>
      <c r="AE311" s="219">
        <v>192000</v>
      </c>
      <c r="AF311" s="227">
        <f>SysAvail!AE73</f>
        <v>0.9785334677419355</v>
      </c>
      <c r="AG311" s="227">
        <f>MachAvail!AE73</f>
        <v>0.99592848313527726</v>
      </c>
      <c r="AH311" s="228">
        <f>LinhrsIn!AE73/SurveyHrsIn!AE73</f>
        <v>0.98253387096774203</v>
      </c>
      <c r="AI311" s="192"/>
      <c r="AJ311" s="192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</row>
    <row r="312" spans="1:66" x14ac:dyDescent="0.25">
      <c r="A312" s="86" t="s">
        <v>1</v>
      </c>
      <c r="B312" s="86">
        <v>2</v>
      </c>
      <c r="C312" s="86">
        <v>81</v>
      </c>
      <c r="D312" s="54">
        <v>214400</v>
      </c>
      <c r="E312" s="54">
        <v>192480</v>
      </c>
      <c r="F312" s="54">
        <v>229408.77633621221</v>
      </c>
      <c r="G312" s="54">
        <v>176350.74441342172</v>
      </c>
      <c r="H312" s="54">
        <v>207622</v>
      </c>
      <c r="I312" s="67">
        <v>198000</v>
      </c>
      <c r="J312" s="67">
        <v>169200</v>
      </c>
      <c r="K312" s="67">
        <v>87000</v>
      </c>
      <c r="L312" s="55">
        <v>97600</v>
      </c>
      <c r="M312" s="54">
        <v>173374</v>
      </c>
      <c r="N312" s="54">
        <v>181573</v>
      </c>
      <c r="O312" s="67">
        <v>198600</v>
      </c>
      <c r="P312" s="54">
        <v>133672</v>
      </c>
      <c r="Q312" s="54">
        <v>209800</v>
      </c>
      <c r="R312" s="54">
        <v>151400</v>
      </c>
      <c r="S312" s="27">
        <v>159400</v>
      </c>
      <c r="T312" s="27">
        <v>222400</v>
      </c>
      <c r="U312" s="54">
        <v>190545.09830917712</v>
      </c>
      <c r="V312" s="27">
        <v>147800</v>
      </c>
      <c r="W312" s="27">
        <v>88147</v>
      </c>
      <c r="X312" s="54">
        <v>98147</v>
      </c>
      <c r="Y312" s="54">
        <v>106372</v>
      </c>
      <c r="Z312" s="54">
        <v>219000</v>
      </c>
      <c r="AA312" s="54">
        <v>205200</v>
      </c>
      <c r="AB312" s="54">
        <v>233000</v>
      </c>
      <c r="AC312" s="54">
        <v>212899.61550644736</v>
      </c>
      <c r="AD312" s="54">
        <v>258200</v>
      </c>
      <c r="AE312" s="219">
        <v>192000</v>
      </c>
      <c r="AF312" s="227">
        <f>SysAvail!AE91</f>
        <v>0.92979354838709694</v>
      </c>
      <c r="AG312" s="227">
        <f>MachAvail!AE91</f>
        <v>0.95268107087214504</v>
      </c>
      <c r="AH312" s="228">
        <f>LinhrsIn!AE91/SurveyHrsIn!AE91</f>
        <v>0.97597567204301072</v>
      </c>
      <c r="AI312" s="192"/>
      <c r="AJ312" s="192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</row>
    <row r="313" spans="1:66" x14ac:dyDescent="0.25">
      <c r="A313" s="86" t="s">
        <v>1</v>
      </c>
      <c r="B313" s="86">
        <v>2</v>
      </c>
      <c r="C313" s="86">
        <v>18</v>
      </c>
      <c r="D313" s="54">
        <v>242200</v>
      </c>
      <c r="E313" s="54">
        <v>217770</v>
      </c>
      <c r="F313" s="54">
        <v>260071.21766114986</v>
      </c>
      <c r="G313" s="54">
        <v>193119.72846945244</v>
      </c>
      <c r="H313" s="54">
        <v>222232</v>
      </c>
      <c r="I313" s="67">
        <v>195200</v>
      </c>
      <c r="J313" s="67">
        <v>166000</v>
      </c>
      <c r="K313" s="67">
        <v>97400</v>
      </c>
      <c r="L313" s="55">
        <v>111600</v>
      </c>
      <c r="M313" s="54">
        <v>204804</v>
      </c>
      <c r="N313" s="54">
        <v>215474</v>
      </c>
      <c r="O313" s="67">
        <v>205200</v>
      </c>
      <c r="P313" s="54">
        <v>197072</v>
      </c>
      <c r="Q313" s="54">
        <v>234600</v>
      </c>
      <c r="R313" s="54">
        <v>181800</v>
      </c>
      <c r="S313" s="27">
        <v>181800</v>
      </c>
      <c r="T313" s="27">
        <v>248000</v>
      </c>
      <c r="U313" s="54">
        <v>217042.16719470688</v>
      </c>
      <c r="V313" s="27">
        <v>178000</v>
      </c>
      <c r="W313" s="27">
        <v>111283</v>
      </c>
      <c r="X313" s="54">
        <v>126000</v>
      </c>
      <c r="Y313" s="54">
        <v>137200</v>
      </c>
      <c r="Z313" s="54">
        <v>235200</v>
      </c>
      <c r="AA313" s="54">
        <v>228400</v>
      </c>
      <c r="AB313" s="54">
        <v>85200</v>
      </c>
      <c r="AC313" s="54">
        <v>0</v>
      </c>
      <c r="AD313" s="54">
        <v>228200</v>
      </c>
      <c r="AE313" s="219">
        <v>192800</v>
      </c>
      <c r="AF313" s="227">
        <f>SysAvail!AE28</f>
        <v>0.88688951612903233</v>
      </c>
      <c r="AG313" s="227">
        <f>MachAvail!AE28</f>
        <v>0.92307104761571701</v>
      </c>
      <c r="AH313" s="228">
        <f>LinhrsIn!AE28/SurveyHrsIn!AE28</f>
        <v>0.96080309139784947</v>
      </c>
      <c r="AI313" s="192"/>
      <c r="AJ313" s="192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</row>
    <row r="314" spans="1:66" x14ac:dyDescent="0.25">
      <c r="A314" s="86" t="s">
        <v>1</v>
      </c>
      <c r="B314" s="86">
        <v>2</v>
      </c>
      <c r="C314" s="86">
        <v>84</v>
      </c>
      <c r="D314" s="54">
        <v>228200</v>
      </c>
      <c r="E314" s="54">
        <v>207475</v>
      </c>
      <c r="F314" s="54">
        <v>220680.05216341975</v>
      </c>
      <c r="G314" s="54">
        <v>168795.4878607046</v>
      </c>
      <c r="H314" s="54">
        <v>212008</v>
      </c>
      <c r="I314" s="67">
        <v>44800</v>
      </c>
      <c r="J314" s="67">
        <v>129400</v>
      </c>
      <c r="K314" s="67">
        <v>87000</v>
      </c>
      <c r="L314" s="55">
        <v>96600</v>
      </c>
      <c r="M314" s="54">
        <v>165004</v>
      </c>
      <c r="N314" s="54">
        <v>175551</v>
      </c>
      <c r="O314" s="67">
        <v>195200</v>
      </c>
      <c r="P314" s="54">
        <v>111672</v>
      </c>
      <c r="Q314" s="54">
        <v>181200</v>
      </c>
      <c r="R314" s="54">
        <v>69372</v>
      </c>
      <c r="S314" s="27">
        <v>166600</v>
      </c>
      <c r="T314" s="27">
        <v>234200</v>
      </c>
      <c r="U314" s="54">
        <v>204962.62108512715</v>
      </c>
      <c r="V314" s="27">
        <v>149800</v>
      </c>
      <c r="W314" s="27">
        <v>92825</v>
      </c>
      <c r="X314" s="54">
        <v>94200</v>
      </c>
      <c r="Y314" s="54">
        <v>102800</v>
      </c>
      <c r="Z314" s="54">
        <v>216800</v>
      </c>
      <c r="AA314" s="54">
        <v>205400</v>
      </c>
      <c r="AB314" s="54">
        <v>236200</v>
      </c>
      <c r="AC314" s="54">
        <v>223738.09230502849</v>
      </c>
      <c r="AD314" s="54">
        <v>255600</v>
      </c>
      <c r="AE314" s="219">
        <v>193400</v>
      </c>
      <c r="AF314" s="227">
        <f>SysAvail!AE94</f>
        <v>0.96555080645161295</v>
      </c>
      <c r="AG314" s="227">
        <f>MachAvail!AE94</f>
        <v>0.99609490532332789</v>
      </c>
      <c r="AH314" s="228">
        <f>LinhrsIn!AE94/SurveyHrsIn!AE94</f>
        <v>0.96933615591397848</v>
      </c>
      <c r="AI314" s="192"/>
      <c r="AJ314" s="192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</row>
    <row r="315" spans="1:66" x14ac:dyDescent="0.25">
      <c r="A315" s="86" t="s">
        <v>1</v>
      </c>
      <c r="B315" s="86">
        <v>2</v>
      </c>
      <c r="C315" s="86">
        <v>3</v>
      </c>
      <c r="D315" s="54">
        <v>206600</v>
      </c>
      <c r="E315" s="54">
        <v>186213</v>
      </c>
      <c r="F315" s="54">
        <v>236570.80642670859</v>
      </c>
      <c r="G315" s="54">
        <v>171006.78246149985</v>
      </c>
      <c r="H315" s="54">
        <v>204070</v>
      </c>
      <c r="I315" s="67">
        <v>188400</v>
      </c>
      <c r="J315" s="67">
        <v>170600</v>
      </c>
      <c r="K315" s="67">
        <v>83400</v>
      </c>
      <c r="L315" s="55">
        <v>44200</v>
      </c>
      <c r="M315" s="54">
        <v>153577</v>
      </c>
      <c r="N315" s="54">
        <v>176995</v>
      </c>
      <c r="O315" s="67">
        <v>196600</v>
      </c>
      <c r="P315" s="54">
        <v>143072</v>
      </c>
      <c r="Q315" s="54">
        <v>199800</v>
      </c>
      <c r="R315" s="54">
        <v>104600</v>
      </c>
      <c r="S315" s="27">
        <v>157600</v>
      </c>
      <c r="T315" s="27">
        <v>223200</v>
      </c>
      <c r="U315" s="54">
        <v>192493.41219781901</v>
      </c>
      <c r="V315" s="27">
        <v>152600</v>
      </c>
      <c r="W315" s="27">
        <v>90884</v>
      </c>
      <c r="X315" s="54">
        <v>96800</v>
      </c>
      <c r="Y315" s="54">
        <v>110600</v>
      </c>
      <c r="Z315" s="54">
        <v>218200</v>
      </c>
      <c r="AA315" s="54">
        <v>202800</v>
      </c>
      <c r="AB315" s="54">
        <v>225000</v>
      </c>
      <c r="AC315" s="54">
        <v>205796.08436857632</v>
      </c>
      <c r="AD315" s="54">
        <v>257800</v>
      </c>
      <c r="AE315" s="219">
        <v>193600</v>
      </c>
      <c r="AF315" s="227">
        <f>SysAvail!AE13</f>
        <v>0.97849314516129038</v>
      </c>
      <c r="AG315" s="227">
        <f>MachAvail!AE13</f>
        <v>0.99607889120927573</v>
      </c>
      <c r="AH315" s="228">
        <f>LinhrsIn!AE13/SurveyHrsIn!AE13</f>
        <v>0.98234502688172054</v>
      </c>
      <c r="AI315" s="192"/>
      <c r="AJ315" s="192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</row>
    <row r="316" spans="1:66" x14ac:dyDescent="0.25">
      <c r="A316" s="86" t="s">
        <v>1</v>
      </c>
      <c r="B316" s="86">
        <v>2</v>
      </c>
      <c r="C316" s="86">
        <v>4</v>
      </c>
      <c r="D316" s="54">
        <v>211400</v>
      </c>
      <c r="E316" s="54">
        <v>189122</v>
      </c>
      <c r="F316" s="54">
        <v>229408.77633621221</v>
      </c>
      <c r="G316" s="54">
        <v>153500.70020520408</v>
      </c>
      <c r="H316" s="54">
        <v>155000</v>
      </c>
      <c r="I316" s="67">
        <v>5600</v>
      </c>
      <c r="J316" s="67">
        <v>132200</v>
      </c>
      <c r="K316" s="67">
        <v>82400</v>
      </c>
      <c r="L316" s="55">
        <v>94200</v>
      </c>
      <c r="M316" s="54">
        <v>166227</v>
      </c>
      <c r="N316" s="54">
        <v>173244</v>
      </c>
      <c r="O316" s="67">
        <v>121600</v>
      </c>
      <c r="P316" s="54">
        <v>175272</v>
      </c>
      <c r="Q316" s="54">
        <v>207000</v>
      </c>
      <c r="R316" s="54">
        <v>145000</v>
      </c>
      <c r="S316" s="27">
        <v>152000</v>
      </c>
      <c r="T316" s="27">
        <v>216200</v>
      </c>
      <c r="U316" s="54">
        <v>172620.61053367172</v>
      </c>
      <c r="V316" s="27">
        <v>135400</v>
      </c>
      <c r="W316" s="27">
        <v>6000</v>
      </c>
      <c r="X316" s="54">
        <v>44124</v>
      </c>
      <c r="Y316" s="54">
        <v>81200</v>
      </c>
      <c r="Z316" s="54">
        <v>175200</v>
      </c>
      <c r="AA316" s="54">
        <v>208760</v>
      </c>
      <c r="AB316" s="54">
        <v>237392</v>
      </c>
      <c r="AC316" s="54">
        <v>211339.69240912443</v>
      </c>
      <c r="AD316" s="54">
        <v>258200</v>
      </c>
      <c r="AE316" s="219">
        <v>193600</v>
      </c>
      <c r="AF316" s="227">
        <f>SysAvail!AE14</f>
        <v>0.97840793010752691</v>
      </c>
      <c r="AG316" s="227">
        <f>MachAvail!AE14</f>
        <v>0.99476907355151589</v>
      </c>
      <c r="AH316" s="228">
        <f>LinhrsIn!AE14/SurveyHrsIn!AE14</f>
        <v>0.98355282258064525</v>
      </c>
      <c r="AI316" s="192"/>
      <c r="AJ316" s="192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</row>
    <row r="317" spans="1:66" x14ac:dyDescent="0.25">
      <c r="A317" s="86" t="s">
        <v>1</v>
      </c>
      <c r="B317" s="86">
        <v>2</v>
      </c>
      <c r="C317" s="86">
        <v>30</v>
      </c>
      <c r="D317" s="54">
        <v>218600</v>
      </c>
      <c r="E317" s="54">
        <v>212399</v>
      </c>
      <c r="F317" s="54">
        <v>254699.69509327755</v>
      </c>
      <c r="G317" s="54">
        <v>187775.76651753057</v>
      </c>
      <c r="H317" s="54">
        <v>215606</v>
      </c>
      <c r="I317" s="67">
        <v>210200</v>
      </c>
      <c r="J317" s="67">
        <v>179800</v>
      </c>
      <c r="K317" s="67">
        <v>89400</v>
      </c>
      <c r="L317" s="55">
        <v>105800</v>
      </c>
      <c r="M317" s="54">
        <v>186059</v>
      </c>
      <c r="N317" s="54">
        <v>197117</v>
      </c>
      <c r="O317" s="67">
        <v>200200</v>
      </c>
      <c r="P317" s="54">
        <v>164272</v>
      </c>
      <c r="Q317" s="54">
        <v>55800</v>
      </c>
      <c r="R317" s="54">
        <v>0</v>
      </c>
      <c r="S317" s="27">
        <v>136800</v>
      </c>
      <c r="T317" s="27">
        <v>241200</v>
      </c>
      <c r="U317" s="54">
        <v>190739.92969804132</v>
      </c>
      <c r="V317" s="27">
        <v>146093</v>
      </c>
      <c r="W317" s="27">
        <v>105766</v>
      </c>
      <c r="X317" s="54">
        <v>109200</v>
      </c>
      <c r="Y317" s="54">
        <v>118600</v>
      </c>
      <c r="Z317" s="54">
        <v>231600</v>
      </c>
      <c r="AA317" s="54">
        <v>215000</v>
      </c>
      <c r="AB317" s="54">
        <v>235000</v>
      </c>
      <c r="AC317" s="54">
        <v>195728.89216694099</v>
      </c>
      <c r="AD317" s="54">
        <v>261200</v>
      </c>
      <c r="AE317" s="219">
        <v>193800</v>
      </c>
      <c r="AF317" s="227">
        <f>SysAvail!AE40</f>
        <v>0.92203696236559141</v>
      </c>
      <c r="AG317" s="227">
        <f>MachAvail!AE40</f>
        <v>0.95036657236825695</v>
      </c>
      <c r="AH317" s="228">
        <f>LinhrsIn!AE40/SurveyHrsIn!AE40</f>
        <v>0.97019086021505374</v>
      </c>
      <c r="AI317" s="192"/>
      <c r="AJ317" s="192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</row>
    <row r="318" spans="1:66" x14ac:dyDescent="0.25">
      <c r="A318" s="86" t="s">
        <v>1</v>
      </c>
      <c r="B318" s="86">
        <v>2</v>
      </c>
      <c r="C318" s="86">
        <v>67</v>
      </c>
      <c r="D318" s="54">
        <v>210200</v>
      </c>
      <c r="E318" s="54">
        <v>204342</v>
      </c>
      <c r="F318" s="54">
        <v>245075.71715917304</v>
      </c>
      <c r="G318" s="54">
        <v>174323.72436269274</v>
      </c>
      <c r="H318" s="54">
        <v>172200</v>
      </c>
      <c r="I318" s="67">
        <v>188400</v>
      </c>
      <c r="J318" s="67">
        <v>177600</v>
      </c>
      <c r="K318" s="67">
        <v>88400</v>
      </c>
      <c r="L318" s="55">
        <v>101400</v>
      </c>
      <c r="M318" s="54">
        <v>182915</v>
      </c>
      <c r="N318" s="54">
        <v>144493</v>
      </c>
      <c r="O318" s="67">
        <v>217000</v>
      </c>
      <c r="P318" s="54">
        <v>182272</v>
      </c>
      <c r="Q318" s="54">
        <v>245200</v>
      </c>
      <c r="R318" s="54">
        <v>162800</v>
      </c>
      <c r="S318" s="27">
        <v>166400</v>
      </c>
      <c r="T318" s="27">
        <v>226800</v>
      </c>
      <c r="U318" s="54">
        <v>198728.01664147308</v>
      </c>
      <c r="V318" s="27">
        <v>153200</v>
      </c>
      <c r="W318" s="27">
        <v>96067</v>
      </c>
      <c r="X318" s="54">
        <v>105600</v>
      </c>
      <c r="Y318" s="54">
        <v>89800</v>
      </c>
      <c r="Z318" s="54">
        <v>188000</v>
      </c>
      <c r="AA318" s="54">
        <v>111600</v>
      </c>
      <c r="AB318" s="54">
        <v>240200</v>
      </c>
      <c r="AC318" s="54">
        <v>251521.69169850933</v>
      </c>
      <c r="AD318" s="54">
        <v>271200</v>
      </c>
      <c r="AE318" s="219">
        <v>194000</v>
      </c>
      <c r="AF318" s="227">
        <f>SysAvail!AE77</f>
        <v>0.96574193548387099</v>
      </c>
      <c r="AG318" s="227">
        <f>MachAvail!AE77</f>
        <v>0.98168669128334174</v>
      </c>
      <c r="AH318" s="228">
        <f>LinhrsIn!AE77/SurveyHrsIn!AE77</f>
        <v>0.98375779569892474</v>
      </c>
      <c r="AI318" s="192"/>
      <c r="AJ318" s="192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</row>
    <row r="319" spans="1:66" x14ac:dyDescent="0.25">
      <c r="A319" s="86" t="s">
        <v>1</v>
      </c>
      <c r="B319" s="86">
        <v>2</v>
      </c>
      <c r="C319" s="86">
        <v>75</v>
      </c>
      <c r="D319" s="54">
        <v>214000</v>
      </c>
      <c r="E319" s="54">
        <v>200313</v>
      </c>
      <c r="F319" s="54">
        <v>229632.58977654023</v>
      </c>
      <c r="G319" s="54">
        <v>174876.54801289155</v>
      </c>
      <c r="H319" s="54">
        <v>135400</v>
      </c>
      <c r="I319" s="67">
        <v>180800</v>
      </c>
      <c r="J319" s="67">
        <v>175000</v>
      </c>
      <c r="K319" s="67">
        <v>86200</v>
      </c>
      <c r="L319" s="55">
        <v>94000</v>
      </c>
      <c r="M319" s="54">
        <v>178626</v>
      </c>
      <c r="N319" s="54">
        <v>185067</v>
      </c>
      <c r="O319" s="67">
        <v>203000</v>
      </c>
      <c r="P319" s="54">
        <v>193472</v>
      </c>
      <c r="Q319" s="54">
        <v>215000</v>
      </c>
      <c r="R319" s="54">
        <v>176000</v>
      </c>
      <c r="S319" s="27">
        <v>138200</v>
      </c>
      <c r="T319" s="27">
        <v>188000</v>
      </c>
      <c r="U319" s="54">
        <v>197169.36553055956</v>
      </c>
      <c r="V319" s="27">
        <v>156400</v>
      </c>
      <c r="W319" s="27">
        <v>95937</v>
      </c>
      <c r="X319" s="54">
        <v>99600</v>
      </c>
      <c r="Y319" s="54">
        <v>104600</v>
      </c>
      <c r="Z319" s="54">
        <v>225000</v>
      </c>
      <c r="AA319" s="54">
        <v>195400</v>
      </c>
      <c r="AB319" s="54">
        <v>232000</v>
      </c>
      <c r="AC319" s="54">
        <v>220904.58551699878</v>
      </c>
      <c r="AD319" s="54">
        <v>259200</v>
      </c>
      <c r="AE319" s="219">
        <v>194000</v>
      </c>
      <c r="AF319" s="227">
        <f>SysAvail!AE85</f>
        <v>0.96031505376344095</v>
      </c>
      <c r="AG319" s="227">
        <f>MachAvail!AE85</f>
        <v>0.98174007950112352</v>
      </c>
      <c r="AH319" s="228">
        <f>LinhrsIn!AE85/SurveyHrsIn!AE85</f>
        <v>0.97817647849462375</v>
      </c>
      <c r="AI319" s="192"/>
      <c r="AJ319" s="192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</row>
    <row r="320" spans="1:66" x14ac:dyDescent="0.25">
      <c r="A320" s="86" t="s">
        <v>1</v>
      </c>
      <c r="B320" s="86">
        <v>2</v>
      </c>
      <c r="C320" s="86">
        <v>79</v>
      </c>
      <c r="D320" s="54">
        <v>219200</v>
      </c>
      <c r="E320" s="54">
        <v>201432</v>
      </c>
      <c r="F320" s="54">
        <v>243956.64995753299</v>
      </c>
      <c r="G320" s="54">
        <v>176719.29351355426</v>
      </c>
      <c r="H320" s="54">
        <v>203566</v>
      </c>
      <c r="I320" s="67">
        <v>194200</v>
      </c>
      <c r="J320" s="67">
        <v>167800</v>
      </c>
      <c r="K320" s="67">
        <v>65400</v>
      </c>
      <c r="L320" s="55">
        <v>109000</v>
      </c>
      <c r="M320" s="54">
        <v>177330</v>
      </c>
      <c r="N320" s="54">
        <v>189264</v>
      </c>
      <c r="O320" s="67">
        <v>209200</v>
      </c>
      <c r="P320" s="54">
        <v>164272</v>
      </c>
      <c r="Q320" s="54">
        <v>226400</v>
      </c>
      <c r="R320" s="54">
        <v>84600</v>
      </c>
      <c r="S320" s="27">
        <v>151400</v>
      </c>
      <c r="T320" s="27">
        <v>196400</v>
      </c>
      <c r="U320" s="54">
        <v>137550.96053811765</v>
      </c>
      <c r="V320" s="27">
        <v>33200</v>
      </c>
      <c r="W320" s="27">
        <v>0</v>
      </c>
      <c r="X320" s="54">
        <v>0</v>
      </c>
      <c r="Y320" s="54">
        <v>0</v>
      </c>
      <c r="Z320" s="54">
        <v>0</v>
      </c>
      <c r="AA320" s="54">
        <v>121400</v>
      </c>
      <c r="AB320" s="54">
        <v>137200</v>
      </c>
      <c r="AC320" s="54">
        <v>140485.63291069659</v>
      </c>
      <c r="AD320" s="54">
        <v>176800</v>
      </c>
      <c r="AE320" s="219">
        <v>194000</v>
      </c>
      <c r="AF320" s="227">
        <f>SysAvail!AE89</f>
        <v>0.98229126344086026</v>
      </c>
      <c r="AG320" s="227">
        <f>MachAvail!AE89</f>
        <v>0.99494457809608516</v>
      </c>
      <c r="AH320" s="228">
        <f>LinhrsIn!AE89/SurveyHrsIn!AE89</f>
        <v>0.98728239247311822</v>
      </c>
      <c r="AI320" s="192"/>
      <c r="AJ320" s="192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</row>
    <row r="321" spans="1:66" x14ac:dyDescent="0.25">
      <c r="A321" s="86" t="s">
        <v>1</v>
      </c>
      <c r="B321" s="86">
        <v>2</v>
      </c>
      <c r="C321" s="86">
        <v>71</v>
      </c>
      <c r="D321" s="54">
        <v>225800</v>
      </c>
      <c r="E321" s="54">
        <v>215532</v>
      </c>
      <c r="F321" s="54">
        <v>123768.83250139059</v>
      </c>
      <c r="G321" s="54">
        <v>140601.48170056508</v>
      </c>
      <c r="H321" s="54">
        <v>211091</v>
      </c>
      <c r="I321" s="67">
        <v>197000</v>
      </c>
      <c r="J321" s="67">
        <v>170400</v>
      </c>
      <c r="K321" s="67">
        <v>93800</v>
      </c>
      <c r="L321" s="55">
        <v>103600</v>
      </c>
      <c r="M321" s="54">
        <v>182098</v>
      </c>
      <c r="N321" s="54">
        <v>168334</v>
      </c>
      <c r="O321" s="67">
        <v>214000</v>
      </c>
      <c r="P321" s="54">
        <v>205272</v>
      </c>
      <c r="Q321" s="54">
        <v>248000</v>
      </c>
      <c r="R321" s="54">
        <v>180800</v>
      </c>
      <c r="S321" s="27">
        <v>169400</v>
      </c>
      <c r="T321" s="27">
        <v>184000</v>
      </c>
      <c r="U321" s="54">
        <v>205547.11525171969</v>
      </c>
      <c r="V321" s="27">
        <v>154800</v>
      </c>
      <c r="W321" s="27">
        <v>90862</v>
      </c>
      <c r="X321" s="54">
        <v>109200</v>
      </c>
      <c r="Y321" s="54">
        <v>111000</v>
      </c>
      <c r="Z321" s="54">
        <v>227600</v>
      </c>
      <c r="AA321" s="54">
        <v>194800</v>
      </c>
      <c r="AB321" s="54">
        <v>250000</v>
      </c>
      <c r="AC321" s="54">
        <v>240272.50585205454</v>
      </c>
      <c r="AD321" s="54">
        <v>273000</v>
      </c>
      <c r="AE321" s="219">
        <v>194400</v>
      </c>
      <c r="AF321" s="227">
        <f>SysAvail!AE81</f>
        <v>0.98022513440860215</v>
      </c>
      <c r="AG321" s="227">
        <f>MachAvail!AE81</f>
        <v>0.99504271129977484</v>
      </c>
      <c r="AH321" s="228">
        <f>LinhrsIn!AE81/SurveyHrsIn!AE81</f>
        <v>0.98510860215053764</v>
      </c>
      <c r="AI321" s="192"/>
      <c r="AJ321" s="192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</row>
    <row r="322" spans="1:66" x14ac:dyDescent="0.25">
      <c r="A322" s="86" t="s">
        <v>1</v>
      </c>
      <c r="B322" s="86">
        <v>2</v>
      </c>
      <c r="C322" s="86">
        <v>85</v>
      </c>
      <c r="D322" s="54">
        <v>173000</v>
      </c>
      <c r="E322" s="54">
        <v>207027</v>
      </c>
      <c r="F322" s="54">
        <v>235227.92578474051</v>
      </c>
      <c r="G322" s="54">
        <v>14647.062612017582</v>
      </c>
      <c r="H322" s="54">
        <v>150000</v>
      </c>
      <c r="I322" s="67">
        <v>169000</v>
      </c>
      <c r="J322" s="67">
        <v>154000</v>
      </c>
      <c r="K322" s="67">
        <v>88400</v>
      </c>
      <c r="L322" s="55">
        <v>78000</v>
      </c>
      <c r="M322" s="54">
        <v>171704</v>
      </c>
      <c r="N322" s="54">
        <v>181684</v>
      </c>
      <c r="O322" s="67">
        <v>205200</v>
      </c>
      <c r="P322" s="54">
        <v>189472</v>
      </c>
      <c r="Q322" s="54">
        <v>114200</v>
      </c>
      <c r="R322" s="54">
        <v>32200</v>
      </c>
      <c r="S322" s="27">
        <v>144943</v>
      </c>
      <c r="T322" s="27">
        <v>208400</v>
      </c>
      <c r="U322" s="54">
        <v>199312.51080806565</v>
      </c>
      <c r="V322" s="27">
        <v>76400</v>
      </c>
      <c r="W322" s="27">
        <v>34225</v>
      </c>
      <c r="X322" s="54">
        <v>104200</v>
      </c>
      <c r="Y322" s="54">
        <v>103200</v>
      </c>
      <c r="Z322" s="54">
        <v>210600</v>
      </c>
      <c r="AA322" s="54">
        <v>218000</v>
      </c>
      <c r="AB322" s="54">
        <v>242600</v>
      </c>
      <c r="AC322" s="54">
        <v>232922.16364316086</v>
      </c>
      <c r="AD322" s="54">
        <v>263000</v>
      </c>
      <c r="AE322" s="219">
        <v>194600</v>
      </c>
      <c r="AF322" s="227">
        <f>SysAvail!AE95</f>
        <v>0.92587473118279573</v>
      </c>
      <c r="AG322" s="227">
        <f>MachAvail!AE95</f>
        <v>0.95421914392575158</v>
      </c>
      <c r="AH322" s="228">
        <f>LinhrsIn!AE95/SurveyHrsIn!AE95</f>
        <v>0.97029569892473111</v>
      </c>
      <c r="AI322" s="192"/>
      <c r="AJ322" s="192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</row>
    <row r="323" spans="1:66" x14ac:dyDescent="0.25">
      <c r="A323" s="86" t="s">
        <v>1</v>
      </c>
      <c r="B323" s="86">
        <v>2</v>
      </c>
      <c r="C323" s="86">
        <v>21</v>
      </c>
      <c r="D323" s="54">
        <v>213200</v>
      </c>
      <c r="E323" s="54">
        <v>212847</v>
      </c>
      <c r="F323" s="54">
        <v>238808.94082998871</v>
      </c>
      <c r="G323" s="54">
        <v>170453.95881130104</v>
      </c>
      <c r="H323" s="54">
        <v>171000</v>
      </c>
      <c r="I323" s="67">
        <v>200000</v>
      </c>
      <c r="J323" s="67">
        <v>184200</v>
      </c>
      <c r="K323" s="67">
        <v>92400</v>
      </c>
      <c r="L323" s="55">
        <v>103200</v>
      </c>
      <c r="M323" s="54">
        <v>196051</v>
      </c>
      <c r="N323" s="54">
        <v>203359</v>
      </c>
      <c r="O323" s="67">
        <v>209800</v>
      </c>
      <c r="P323" s="54">
        <v>198072</v>
      </c>
      <c r="Q323" s="54">
        <v>228000</v>
      </c>
      <c r="R323" s="54">
        <v>166200</v>
      </c>
      <c r="S323" s="27">
        <v>164000</v>
      </c>
      <c r="T323" s="27">
        <v>238000</v>
      </c>
      <c r="U323" s="54">
        <v>203598.8013630778</v>
      </c>
      <c r="V323" s="27">
        <v>167000</v>
      </c>
      <c r="W323" s="27">
        <v>88400</v>
      </c>
      <c r="X323" s="54">
        <v>108600</v>
      </c>
      <c r="Y323" s="54">
        <v>119000</v>
      </c>
      <c r="Z323" s="54">
        <v>229400</v>
      </c>
      <c r="AA323" s="54">
        <v>216600</v>
      </c>
      <c r="AB323" s="54">
        <v>252600</v>
      </c>
      <c r="AC323" s="54">
        <v>236952.12566220277</v>
      </c>
      <c r="AD323" s="54">
        <v>268400</v>
      </c>
      <c r="AE323" s="219">
        <v>194800</v>
      </c>
      <c r="AF323" s="227">
        <f>SysAvail!AE31</f>
        <v>0.97987190860215057</v>
      </c>
      <c r="AG323" s="227">
        <f>MachAvail!AE31</f>
        <v>0.99459363222428776</v>
      </c>
      <c r="AH323" s="228">
        <f>LinhrsIn!AE31/SurveyHrsIn!AE31</f>
        <v>0.98519825268817196</v>
      </c>
      <c r="AI323" s="192"/>
      <c r="AJ323" s="192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</row>
    <row r="324" spans="1:66" x14ac:dyDescent="0.25">
      <c r="A324" s="86" t="s">
        <v>1</v>
      </c>
      <c r="B324" s="86">
        <v>2</v>
      </c>
      <c r="C324" s="86">
        <v>17</v>
      </c>
      <c r="D324" s="54">
        <v>249000</v>
      </c>
      <c r="E324" s="54">
        <v>212175</v>
      </c>
      <c r="F324" s="54">
        <v>273052.39720017451</v>
      </c>
      <c r="G324" s="54">
        <v>198463.69042137431</v>
      </c>
      <c r="H324" s="54">
        <v>227644</v>
      </c>
      <c r="I324" s="67">
        <v>217600</v>
      </c>
      <c r="J324" s="67">
        <v>158200</v>
      </c>
      <c r="K324" s="67">
        <v>90000</v>
      </c>
      <c r="L324" s="55">
        <v>129800</v>
      </c>
      <c r="M324" s="54">
        <v>212418</v>
      </c>
      <c r="N324" s="54">
        <v>218878</v>
      </c>
      <c r="O324" s="67">
        <v>219200</v>
      </c>
      <c r="P324" s="54">
        <v>209672</v>
      </c>
      <c r="Q324" s="54">
        <v>235200</v>
      </c>
      <c r="R324" s="54">
        <v>177200</v>
      </c>
      <c r="S324" s="27">
        <v>186200</v>
      </c>
      <c r="T324" s="27">
        <v>217400</v>
      </c>
      <c r="U324" s="54">
        <v>214899.02191720079</v>
      </c>
      <c r="V324" s="27">
        <v>173600</v>
      </c>
      <c r="W324" s="27">
        <v>114150</v>
      </c>
      <c r="X324" s="54">
        <v>132505</v>
      </c>
      <c r="Y324" s="54">
        <v>148375</v>
      </c>
      <c r="Z324" s="54">
        <v>223800</v>
      </c>
      <c r="AA324" s="54">
        <v>165000</v>
      </c>
      <c r="AB324" s="54">
        <v>179400</v>
      </c>
      <c r="AC324" s="54">
        <v>86835.076347145266</v>
      </c>
      <c r="AD324" s="54">
        <v>287000</v>
      </c>
      <c r="AE324" s="219">
        <v>195600</v>
      </c>
      <c r="AF324" s="227">
        <f>SysAvail!AE27</f>
        <v>0.84993508064516132</v>
      </c>
      <c r="AG324" s="227">
        <f>MachAvail!AE27</f>
        <v>0.99224284252527839</v>
      </c>
      <c r="AH324" s="228">
        <f>LinhrsIn!AE27/SurveyHrsIn!AE27</f>
        <v>0.85657970430107522</v>
      </c>
      <c r="AI324" s="192"/>
      <c r="AJ324" s="192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</row>
    <row r="325" spans="1:66" x14ac:dyDescent="0.25">
      <c r="A325" s="86" t="s">
        <v>1</v>
      </c>
      <c r="B325" s="86">
        <v>2</v>
      </c>
      <c r="C325" s="86">
        <v>48</v>
      </c>
      <c r="D325" s="54">
        <v>214934</v>
      </c>
      <c r="E325" s="54">
        <v>213985</v>
      </c>
      <c r="F325" s="54">
        <v>236047.08297634104</v>
      </c>
      <c r="G325" s="54">
        <v>176281.64145714688</v>
      </c>
      <c r="H325" s="54">
        <v>226141</v>
      </c>
      <c r="I325" s="67">
        <v>219152</v>
      </c>
      <c r="J325" s="67">
        <v>184427</v>
      </c>
      <c r="K325" s="67">
        <v>98639</v>
      </c>
      <c r="L325" s="55">
        <v>116074</v>
      </c>
      <c r="M325" s="54">
        <v>185846</v>
      </c>
      <c r="N325" s="54">
        <v>196761</v>
      </c>
      <c r="O325" s="67">
        <v>203063</v>
      </c>
      <c r="P325" s="54">
        <v>0</v>
      </c>
      <c r="Q325" s="54">
        <v>196083</v>
      </c>
      <c r="R325" s="54">
        <v>3600</v>
      </c>
      <c r="S325" s="27">
        <v>179351</v>
      </c>
      <c r="T325" s="27">
        <v>229800</v>
      </c>
      <c r="U325" s="54">
        <v>205936.77802944809</v>
      </c>
      <c r="V325" s="27">
        <v>170600</v>
      </c>
      <c r="W325" s="27">
        <v>108548</v>
      </c>
      <c r="X325" s="54">
        <v>110000</v>
      </c>
      <c r="Y325" s="54">
        <v>117200</v>
      </c>
      <c r="Z325" s="54">
        <v>232800</v>
      </c>
      <c r="AA325" s="54">
        <v>216400</v>
      </c>
      <c r="AB325" s="54">
        <v>249600</v>
      </c>
      <c r="AC325" s="54">
        <v>221931.35813668292</v>
      </c>
      <c r="AD325" s="54">
        <v>267000</v>
      </c>
      <c r="AE325" s="219">
        <v>195800</v>
      </c>
      <c r="AF325" s="227">
        <f>SysAvail!AE58</f>
        <v>0.92166666666666675</v>
      </c>
      <c r="AG325" s="227">
        <f>MachAvail!AE58</f>
        <v>0.9337332868727084</v>
      </c>
      <c r="AH325" s="228">
        <f>LinhrsIn!AE58/SurveyHrsIn!AE58</f>
        <v>0.98707701612903231</v>
      </c>
      <c r="AI325" s="192"/>
      <c r="AJ325" s="192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</row>
    <row r="326" spans="1:66" x14ac:dyDescent="0.25">
      <c r="A326" s="86" t="s">
        <v>1</v>
      </c>
      <c r="B326" s="86">
        <v>2</v>
      </c>
      <c r="C326" s="86">
        <v>64</v>
      </c>
      <c r="D326" s="54">
        <v>237800</v>
      </c>
      <c r="E326" s="54">
        <v>205461</v>
      </c>
      <c r="F326" s="54">
        <v>256490.20261590165</v>
      </c>
      <c r="G326" s="54">
        <v>185380.19736666902</v>
      </c>
      <c r="H326" s="54">
        <v>211299</v>
      </c>
      <c r="I326" s="67">
        <v>197800</v>
      </c>
      <c r="J326" s="67">
        <v>188600</v>
      </c>
      <c r="K326" s="67">
        <v>94000</v>
      </c>
      <c r="L326" s="55">
        <v>94800</v>
      </c>
      <c r="M326" s="54">
        <v>199600</v>
      </c>
      <c r="N326" s="54">
        <v>185000</v>
      </c>
      <c r="O326" s="67">
        <v>216400</v>
      </c>
      <c r="P326" s="54">
        <v>197472</v>
      </c>
      <c r="Q326" s="54">
        <v>244000</v>
      </c>
      <c r="R326" s="54">
        <v>149400</v>
      </c>
      <c r="S326" s="27">
        <v>150200</v>
      </c>
      <c r="T326" s="27">
        <v>241600</v>
      </c>
      <c r="U326" s="54">
        <v>181777.68581028862</v>
      </c>
      <c r="V326" s="27">
        <v>165000</v>
      </c>
      <c r="W326" s="27">
        <v>100162</v>
      </c>
      <c r="X326" s="54">
        <v>114800</v>
      </c>
      <c r="Y326" s="54">
        <v>111400</v>
      </c>
      <c r="Z326" s="54">
        <v>156200</v>
      </c>
      <c r="AA326" s="54">
        <v>106600</v>
      </c>
      <c r="AB326" s="54">
        <v>258400</v>
      </c>
      <c r="AC326" s="54">
        <v>247126.33360166434</v>
      </c>
      <c r="AD326" s="54">
        <v>282800</v>
      </c>
      <c r="AE326" s="219">
        <v>195800</v>
      </c>
      <c r="AF326" s="227">
        <f>SysAvail!AE74</f>
        <v>0.98243830645161301</v>
      </c>
      <c r="AG326" s="227">
        <f>MachAvail!AE74</f>
        <v>0.99439564679364878</v>
      </c>
      <c r="AH326" s="228">
        <f>LinhrsIn!AE74/SurveyHrsIn!AE74</f>
        <v>0.98797526881720443</v>
      </c>
      <c r="AI326" s="192"/>
      <c r="AJ326" s="192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</row>
    <row r="327" spans="1:66" x14ac:dyDescent="0.25">
      <c r="A327" s="86" t="s">
        <v>1</v>
      </c>
      <c r="B327" s="86">
        <v>2</v>
      </c>
      <c r="C327" s="86">
        <v>2</v>
      </c>
      <c r="D327" s="54">
        <v>209200</v>
      </c>
      <c r="E327" s="54">
        <v>180617</v>
      </c>
      <c r="F327" s="54">
        <v>240375.63491228479</v>
      </c>
      <c r="G327" s="54">
        <v>173955.17526256019</v>
      </c>
      <c r="H327" s="54">
        <v>133200</v>
      </c>
      <c r="I327" s="67">
        <v>100200</v>
      </c>
      <c r="J327" s="67">
        <v>159000</v>
      </c>
      <c r="K327" s="67">
        <v>85400</v>
      </c>
      <c r="L327" s="55">
        <v>83600</v>
      </c>
      <c r="M327" s="54">
        <v>171202</v>
      </c>
      <c r="N327" s="54">
        <v>178805</v>
      </c>
      <c r="O327" s="67">
        <v>167487</v>
      </c>
      <c r="P327" s="54">
        <v>163672</v>
      </c>
      <c r="Q327" s="54">
        <v>166000</v>
      </c>
      <c r="R327" s="54">
        <v>55000</v>
      </c>
      <c r="S327" s="27">
        <v>131800</v>
      </c>
      <c r="T327" s="27">
        <v>220000</v>
      </c>
      <c r="U327" s="54">
        <v>192883.07497554741</v>
      </c>
      <c r="V327" s="27">
        <v>151800</v>
      </c>
      <c r="W327" s="27">
        <v>87355</v>
      </c>
      <c r="X327" s="54">
        <v>102000</v>
      </c>
      <c r="Y327" s="54">
        <v>110400</v>
      </c>
      <c r="Z327" s="54">
        <v>218600</v>
      </c>
      <c r="AA327" s="54">
        <v>205800</v>
      </c>
      <c r="AB327" s="54">
        <v>215200</v>
      </c>
      <c r="AC327" s="54">
        <v>223784.36938084525</v>
      </c>
      <c r="AD327" s="54">
        <v>259000</v>
      </c>
      <c r="AE327" s="219">
        <v>196600</v>
      </c>
      <c r="AF327" s="227">
        <f>SysAvail!AE12</f>
        <v>0.97849731182795707</v>
      </c>
      <c r="AG327" s="227">
        <f>MachAvail!AE12</f>
        <v>0.99575383282105046</v>
      </c>
      <c r="AH327" s="228">
        <f>LinhrsIn!AE12/SurveyHrsIn!AE12</f>
        <v>0.98266989247311831</v>
      </c>
      <c r="AI327" s="192"/>
      <c r="AJ327" s="192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</row>
    <row r="328" spans="1:66" x14ac:dyDescent="0.25">
      <c r="A328" s="86" t="s">
        <v>1</v>
      </c>
      <c r="B328" s="86">
        <v>2</v>
      </c>
      <c r="C328" s="86">
        <v>56</v>
      </c>
      <c r="D328" s="54">
        <v>238600</v>
      </c>
      <c r="E328" s="54">
        <v>217547</v>
      </c>
      <c r="F328" s="54">
        <v>245523.34403982907</v>
      </c>
      <c r="G328" s="54">
        <v>190908.43386865719</v>
      </c>
      <c r="H328" s="54">
        <v>218095</v>
      </c>
      <c r="I328" s="67">
        <v>201600</v>
      </c>
      <c r="J328" s="67">
        <v>187800</v>
      </c>
      <c r="K328" s="67">
        <v>97600</v>
      </c>
      <c r="L328" s="55">
        <v>107600</v>
      </c>
      <c r="M328" s="54">
        <v>192559</v>
      </c>
      <c r="N328" s="54">
        <v>202103</v>
      </c>
      <c r="O328" s="67">
        <v>217200</v>
      </c>
      <c r="P328" s="54">
        <v>195872</v>
      </c>
      <c r="Q328" s="54">
        <v>221200</v>
      </c>
      <c r="R328" s="54">
        <v>157000</v>
      </c>
      <c r="S328" s="27">
        <v>173800</v>
      </c>
      <c r="T328" s="27">
        <v>240400</v>
      </c>
      <c r="U328" s="54">
        <v>208469.58608468255</v>
      </c>
      <c r="V328" s="27">
        <v>171000</v>
      </c>
      <c r="W328" s="27">
        <v>104333</v>
      </c>
      <c r="X328" s="54">
        <v>115400</v>
      </c>
      <c r="Y328" s="54">
        <v>119200</v>
      </c>
      <c r="Z328" s="54">
        <v>227000</v>
      </c>
      <c r="AA328" s="54">
        <v>219000</v>
      </c>
      <c r="AB328" s="54">
        <v>258400</v>
      </c>
      <c r="AC328" s="54">
        <v>51070.609586767539</v>
      </c>
      <c r="AD328" s="54">
        <v>239800</v>
      </c>
      <c r="AE328" s="219">
        <v>196600</v>
      </c>
      <c r="AF328" s="227">
        <f>SysAvail!AE66</f>
        <v>0.97440900537634423</v>
      </c>
      <c r="AG328" s="227">
        <f>MachAvail!AE66</f>
        <v>0.99143937529061033</v>
      </c>
      <c r="AH328" s="228">
        <f>LinhrsIn!AE66/SurveyHrsIn!AE66</f>
        <v>0.98282258064516137</v>
      </c>
      <c r="AI328" s="192"/>
      <c r="AJ328" s="192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</row>
    <row r="329" spans="1:66" x14ac:dyDescent="0.25">
      <c r="A329" s="86" t="s">
        <v>1</v>
      </c>
      <c r="B329" s="86">
        <v>2</v>
      </c>
      <c r="C329" s="86">
        <v>11</v>
      </c>
      <c r="D329" s="54">
        <v>235000</v>
      </c>
      <c r="E329" s="54">
        <v>176365</v>
      </c>
      <c r="F329" s="54">
        <v>228961.14945555618</v>
      </c>
      <c r="G329" s="54">
        <v>169164.03696083714</v>
      </c>
      <c r="H329" s="54">
        <v>198749</v>
      </c>
      <c r="I329" s="67">
        <v>188200</v>
      </c>
      <c r="J329" s="67">
        <v>172400</v>
      </c>
      <c r="K329" s="67">
        <v>86400</v>
      </c>
      <c r="L329" s="55">
        <v>91600</v>
      </c>
      <c r="M329" s="54">
        <v>170563</v>
      </c>
      <c r="N329" s="54">
        <v>157535</v>
      </c>
      <c r="O329" s="67">
        <v>199200</v>
      </c>
      <c r="P329" s="54">
        <v>128672</v>
      </c>
      <c r="Q329" s="54">
        <v>135200</v>
      </c>
      <c r="R329" s="54">
        <v>100000</v>
      </c>
      <c r="S329" s="27">
        <v>147600</v>
      </c>
      <c r="T329" s="27">
        <v>221400</v>
      </c>
      <c r="U329" s="54">
        <v>119626.47276261222</v>
      </c>
      <c r="V329" s="27">
        <v>153200</v>
      </c>
      <c r="W329" s="27">
        <v>76373</v>
      </c>
      <c r="X329" s="54">
        <v>29800</v>
      </c>
      <c r="Y329" s="54">
        <v>0</v>
      </c>
      <c r="Z329" s="54">
        <v>189600</v>
      </c>
      <c r="AA329" s="54">
        <v>200600</v>
      </c>
      <c r="AB329" s="54">
        <v>240800</v>
      </c>
      <c r="AC329" s="54">
        <v>227667.78732646746</v>
      </c>
      <c r="AD329" s="54">
        <v>263600</v>
      </c>
      <c r="AE329" s="219">
        <v>197400</v>
      </c>
      <c r="AF329" s="227">
        <f>SysAvail!AE21</f>
        <v>0.97967634408602167</v>
      </c>
      <c r="AG329" s="227">
        <f>MachAvail!AE21</f>
        <v>0.99583184184279938</v>
      </c>
      <c r="AH329" s="228">
        <f>LinhrsIn!AE21/SurveyHrsIn!AE21</f>
        <v>0.98377688172042999</v>
      </c>
      <c r="AI329" s="192"/>
      <c r="AJ329" s="192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</row>
    <row r="330" spans="1:66" x14ac:dyDescent="0.25">
      <c r="A330" s="86" t="s">
        <v>1</v>
      </c>
      <c r="B330" s="86">
        <v>2</v>
      </c>
      <c r="C330" s="86">
        <v>57</v>
      </c>
      <c r="D330" s="54">
        <v>249200</v>
      </c>
      <c r="E330" s="54">
        <v>231647</v>
      </c>
      <c r="F330" s="54">
        <v>267680.87463230226</v>
      </c>
      <c r="G330" s="54">
        <v>198832.23952150685</v>
      </c>
      <c r="H330" s="54">
        <v>230440</v>
      </c>
      <c r="I330" s="67">
        <v>219200</v>
      </c>
      <c r="J330" s="67">
        <v>192000</v>
      </c>
      <c r="K330" s="67">
        <v>103600</v>
      </c>
      <c r="L330" s="55">
        <v>115200</v>
      </c>
      <c r="M330" s="54">
        <v>195593</v>
      </c>
      <c r="N330" s="54">
        <v>207922</v>
      </c>
      <c r="O330" s="67">
        <v>226600</v>
      </c>
      <c r="P330" s="54">
        <v>157672</v>
      </c>
      <c r="Q330" s="54">
        <v>220600</v>
      </c>
      <c r="R330" s="54">
        <v>183000</v>
      </c>
      <c r="S330" s="27">
        <v>184000</v>
      </c>
      <c r="T330" s="27">
        <v>254200</v>
      </c>
      <c r="U330" s="54">
        <v>217236.99858357105</v>
      </c>
      <c r="V330" s="27">
        <v>172000</v>
      </c>
      <c r="W330" s="27">
        <v>108712</v>
      </c>
      <c r="X330" s="54">
        <v>125600</v>
      </c>
      <c r="Y330" s="54">
        <v>118200</v>
      </c>
      <c r="Z330" s="54">
        <v>247600</v>
      </c>
      <c r="AA330" s="54">
        <v>219400</v>
      </c>
      <c r="AB330" s="54">
        <v>268000</v>
      </c>
      <c r="AC330" s="54">
        <v>255491.87916128794</v>
      </c>
      <c r="AD330" s="54">
        <v>289800</v>
      </c>
      <c r="AE330" s="219">
        <v>198200</v>
      </c>
      <c r="AF330" s="227">
        <f>SysAvail!AE67</f>
        <v>0.91305510752688168</v>
      </c>
      <c r="AG330" s="227">
        <f>MachAvail!AE67</f>
        <v>0.93076733467892148</v>
      </c>
      <c r="AH330" s="228">
        <f>LinhrsIn!AE67/SurveyHrsIn!AE67</f>
        <v>0.9809702956989248</v>
      </c>
      <c r="AI330" s="192"/>
      <c r="AJ330" s="192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</row>
    <row r="331" spans="1:66" x14ac:dyDescent="0.25">
      <c r="A331" s="86" t="s">
        <v>1</v>
      </c>
      <c r="B331" s="86">
        <v>2</v>
      </c>
      <c r="C331" s="86">
        <v>33</v>
      </c>
      <c r="D331" s="54">
        <v>222000</v>
      </c>
      <c r="E331" s="54">
        <v>198970</v>
      </c>
      <c r="F331" s="54">
        <v>247313.85156245317</v>
      </c>
      <c r="G331" s="54">
        <v>157370.46575659578</v>
      </c>
      <c r="H331" s="54">
        <v>222061</v>
      </c>
      <c r="I331" s="67">
        <v>206000</v>
      </c>
      <c r="J331" s="67">
        <v>177200</v>
      </c>
      <c r="K331" s="67">
        <v>93600</v>
      </c>
      <c r="L331" s="55">
        <v>111400</v>
      </c>
      <c r="M331" s="54">
        <v>180800</v>
      </c>
      <c r="N331" s="54">
        <v>186600</v>
      </c>
      <c r="O331" s="67">
        <v>202800</v>
      </c>
      <c r="P331" s="54">
        <v>85872</v>
      </c>
      <c r="Q331" s="54">
        <v>74400</v>
      </c>
      <c r="R331" s="54">
        <v>169000</v>
      </c>
      <c r="S331" s="27">
        <v>149200</v>
      </c>
      <c r="T331" s="27">
        <v>244200</v>
      </c>
      <c r="U331" s="54">
        <v>210417.89997332444</v>
      </c>
      <c r="V331" s="27">
        <v>165000</v>
      </c>
      <c r="W331" s="27">
        <v>103343</v>
      </c>
      <c r="X331" s="54">
        <v>104600</v>
      </c>
      <c r="Y331" s="54">
        <v>97400</v>
      </c>
      <c r="Z331" s="54">
        <v>225400</v>
      </c>
      <c r="AA331" s="54">
        <v>208200</v>
      </c>
      <c r="AB331" s="54">
        <v>229600</v>
      </c>
      <c r="AC331" s="54">
        <v>206846.959631915</v>
      </c>
      <c r="AD331" s="54">
        <v>253400</v>
      </c>
      <c r="AE331" s="219">
        <v>199000</v>
      </c>
      <c r="AF331" s="227">
        <f>SysAvail!AE43</f>
        <v>0.98285537634408604</v>
      </c>
      <c r="AG331" s="227">
        <f>MachAvail!AE43</f>
        <v>0.99680556301508838</v>
      </c>
      <c r="AH331" s="228">
        <f>LinhrsIn!AE43/SurveyHrsIn!AE43</f>
        <v>0.98600510752688175</v>
      </c>
      <c r="AI331" s="192"/>
      <c r="AJ331" s="192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</row>
    <row r="332" spans="1:66" x14ac:dyDescent="0.25">
      <c r="A332" s="86" t="s">
        <v>1</v>
      </c>
      <c r="B332" s="86">
        <v>2</v>
      </c>
      <c r="C332" s="86">
        <v>78</v>
      </c>
      <c r="D332" s="54">
        <v>210400</v>
      </c>
      <c r="E332" s="54">
        <v>194494</v>
      </c>
      <c r="F332" s="54">
        <v>237689.87362834867</v>
      </c>
      <c r="G332" s="54">
        <v>160687.40765778866</v>
      </c>
      <c r="H332" s="54">
        <v>168200</v>
      </c>
      <c r="I332" s="67">
        <v>164800</v>
      </c>
      <c r="J332" s="67">
        <v>163800</v>
      </c>
      <c r="K332" s="67">
        <v>66800</v>
      </c>
      <c r="L332" s="55">
        <v>96000</v>
      </c>
      <c r="M332" s="54">
        <v>183479</v>
      </c>
      <c r="N332" s="54">
        <v>193304</v>
      </c>
      <c r="O332" s="67">
        <v>161000</v>
      </c>
      <c r="P332" s="54">
        <v>141472</v>
      </c>
      <c r="Q332" s="54">
        <v>210800</v>
      </c>
      <c r="R332" s="54">
        <v>149000</v>
      </c>
      <c r="S332" s="27">
        <v>163400</v>
      </c>
      <c r="T332" s="27">
        <v>214200</v>
      </c>
      <c r="U332" s="54">
        <v>195026.22025305347</v>
      </c>
      <c r="V332" s="27">
        <v>153400</v>
      </c>
      <c r="W332" s="27">
        <v>89450</v>
      </c>
      <c r="X332" s="54">
        <v>92800</v>
      </c>
      <c r="Y332" s="54">
        <v>112200</v>
      </c>
      <c r="Z332" s="54">
        <v>231200</v>
      </c>
      <c r="AA332" s="54">
        <v>213000</v>
      </c>
      <c r="AB332" s="54">
        <v>246600</v>
      </c>
      <c r="AC332" s="54">
        <v>239576.42150331094</v>
      </c>
      <c r="AD332" s="54">
        <v>267400</v>
      </c>
      <c r="AE332" s="219">
        <v>199000</v>
      </c>
      <c r="AF332" s="227">
        <f>SysAvail!AE88</f>
        <v>0.97519341397849468</v>
      </c>
      <c r="AG332" s="227">
        <f>MachAvail!AE88</f>
        <v>0.99042127419030956</v>
      </c>
      <c r="AH332" s="228">
        <f>LinhrsIn!AE88/SurveyHrsIn!AE88</f>
        <v>0.98462486559139795</v>
      </c>
      <c r="AI332" s="192"/>
      <c r="AJ332" s="192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</row>
    <row r="333" spans="1:66" x14ac:dyDescent="0.25">
      <c r="A333" s="86" t="s">
        <v>1</v>
      </c>
      <c r="B333" s="86">
        <v>2</v>
      </c>
      <c r="C333" s="86">
        <v>42</v>
      </c>
      <c r="D333" s="54">
        <v>215600</v>
      </c>
      <c r="E333" s="54">
        <v>209042</v>
      </c>
      <c r="F333" s="54">
        <v>249328.17252540527</v>
      </c>
      <c r="G333" s="54">
        <v>175613.64621315664</v>
      </c>
      <c r="H333" s="54">
        <v>216440</v>
      </c>
      <c r="I333" s="67">
        <v>223400</v>
      </c>
      <c r="J333" s="67">
        <v>162800</v>
      </c>
      <c r="K333" s="67">
        <v>96000</v>
      </c>
      <c r="L333" s="55">
        <v>119734</v>
      </c>
      <c r="M333" s="54">
        <v>189518</v>
      </c>
      <c r="N333" s="54">
        <v>200865</v>
      </c>
      <c r="O333" s="67">
        <v>201200</v>
      </c>
      <c r="P333" s="54">
        <v>187872</v>
      </c>
      <c r="Q333" s="54">
        <v>215800</v>
      </c>
      <c r="R333" s="54">
        <v>181800</v>
      </c>
      <c r="S333" s="27">
        <v>172600</v>
      </c>
      <c r="T333" s="27">
        <v>232400</v>
      </c>
      <c r="U333" s="54">
        <v>204183.29552967037</v>
      </c>
      <c r="V333" s="27">
        <v>168200</v>
      </c>
      <c r="W333" s="27">
        <v>109136</v>
      </c>
      <c r="X333" s="54">
        <v>111000</v>
      </c>
      <c r="Y333" s="54">
        <v>112200</v>
      </c>
      <c r="Z333" s="54">
        <v>237400</v>
      </c>
      <c r="AA333" s="54">
        <v>215400</v>
      </c>
      <c r="AB333" s="54">
        <v>245000</v>
      </c>
      <c r="AC333" s="54">
        <v>218287.03841611391</v>
      </c>
      <c r="AD333" s="54">
        <v>261800</v>
      </c>
      <c r="AE333" s="219">
        <v>199200</v>
      </c>
      <c r="AF333" s="227">
        <f>SysAvail!AE52</f>
        <v>0.90711801075268816</v>
      </c>
      <c r="AG333" s="227">
        <f>MachAvail!AE52</f>
        <v>0.91970837336385869</v>
      </c>
      <c r="AH333" s="228">
        <f>LinhrsIn!AE52/SurveyHrsIn!AE52</f>
        <v>0.98631048387096787</v>
      </c>
      <c r="AI333" s="192"/>
      <c r="AJ333" s="192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</row>
    <row r="334" spans="1:66" x14ac:dyDescent="0.25">
      <c r="A334" s="86" t="s">
        <v>1</v>
      </c>
      <c r="B334" s="86">
        <v>2</v>
      </c>
      <c r="C334" s="86">
        <v>19</v>
      </c>
      <c r="D334" s="54">
        <v>231600</v>
      </c>
      <c r="E334" s="54">
        <v>211951</v>
      </c>
      <c r="F334" s="54">
        <v>255371.1354142616</v>
      </c>
      <c r="G334" s="54">
        <v>187407.21741739803</v>
      </c>
      <c r="H334" s="54">
        <v>215868</v>
      </c>
      <c r="I334" s="67">
        <v>205200</v>
      </c>
      <c r="J334" s="67">
        <v>192000</v>
      </c>
      <c r="K334" s="67">
        <v>100600</v>
      </c>
      <c r="L334" s="55">
        <v>113800</v>
      </c>
      <c r="M334" s="54">
        <v>193759</v>
      </c>
      <c r="N334" s="54">
        <v>202264</v>
      </c>
      <c r="O334" s="67">
        <v>210600</v>
      </c>
      <c r="P334" s="54">
        <v>114472</v>
      </c>
      <c r="Q334" s="54">
        <v>221200</v>
      </c>
      <c r="R334" s="54">
        <v>161600</v>
      </c>
      <c r="S334" s="27">
        <v>173600</v>
      </c>
      <c r="T334" s="27">
        <v>244400</v>
      </c>
      <c r="U334" s="54">
        <v>188791.61580939943</v>
      </c>
      <c r="V334" s="27">
        <v>170400</v>
      </c>
      <c r="W334" s="27">
        <v>101953</v>
      </c>
      <c r="X334" s="54">
        <v>119000</v>
      </c>
      <c r="Y334" s="54">
        <v>102042</v>
      </c>
      <c r="Z334" s="54">
        <v>236201</v>
      </c>
      <c r="AA334" s="54">
        <v>223200</v>
      </c>
      <c r="AB334" s="54">
        <v>260400</v>
      </c>
      <c r="AC334" s="54">
        <v>240544.38367247794</v>
      </c>
      <c r="AD334" s="54">
        <v>278200</v>
      </c>
      <c r="AE334" s="219">
        <v>199600</v>
      </c>
      <c r="AF334" s="227">
        <f>SysAvail!AE29</f>
        <v>0.96667298387096778</v>
      </c>
      <c r="AG334" s="227">
        <f>MachAvail!AE29</f>
        <v>0.98457989843779725</v>
      </c>
      <c r="AH334" s="228">
        <f>LinhrsIn!AE29/SurveyHrsIn!AE29</f>
        <v>0.98181263440860223</v>
      </c>
      <c r="AI334" s="192"/>
      <c r="AJ334" s="192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</row>
    <row r="335" spans="1:66" x14ac:dyDescent="0.25">
      <c r="A335" s="86" t="s">
        <v>1</v>
      </c>
      <c r="B335" s="86">
        <v>2</v>
      </c>
      <c r="C335" s="86">
        <v>61</v>
      </c>
      <c r="D335" s="54">
        <v>211000</v>
      </c>
      <c r="E335" s="54">
        <v>212847</v>
      </c>
      <c r="F335" s="54">
        <v>209489.38014701914</v>
      </c>
      <c r="G335" s="54">
        <v>170453.95881130104</v>
      </c>
      <c r="H335" s="54">
        <v>198110</v>
      </c>
      <c r="I335" s="67">
        <v>177800</v>
      </c>
      <c r="J335" s="67">
        <v>164600</v>
      </c>
      <c r="K335" s="67">
        <v>81400</v>
      </c>
      <c r="L335" s="55">
        <v>95400</v>
      </c>
      <c r="M335" s="54">
        <v>175801</v>
      </c>
      <c r="N335" s="54">
        <v>180345</v>
      </c>
      <c r="O335" s="67">
        <v>174600</v>
      </c>
      <c r="P335" s="54">
        <v>105672</v>
      </c>
      <c r="Q335" s="54">
        <v>115200</v>
      </c>
      <c r="R335" s="54">
        <v>163400</v>
      </c>
      <c r="S335" s="27">
        <v>153800</v>
      </c>
      <c r="T335" s="27">
        <v>229000</v>
      </c>
      <c r="U335" s="54">
        <v>198143.5224748805</v>
      </c>
      <c r="V335" s="27">
        <v>145000</v>
      </c>
      <c r="W335" s="27">
        <v>85117</v>
      </c>
      <c r="X335" s="54">
        <v>95000</v>
      </c>
      <c r="Y335" s="54">
        <v>3600</v>
      </c>
      <c r="Z335" s="54">
        <v>0</v>
      </c>
      <c r="AA335" s="54">
        <v>165800</v>
      </c>
      <c r="AB335" s="54">
        <v>250400</v>
      </c>
      <c r="AC335" s="54">
        <v>165552.38231143577</v>
      </c>
      <c r="AD335" s="54">
        <v>279800</v>
      </c>
      <c r="AE335" s="219">
        <v>199800</v>
      </c>
      <c r="AF335" s="227">
        <f>SysAvail!AE71</f>
        <v>0.97710120967741931</v>
      </c>
      <c r="AG335" s="227">
        <f>MachAvail!AE71</f>
        <v>0.99328847414306776</v>
      </c>
      <c r="AH335" s="228">
        <f>LinhrsIn!AE71/SurveyHrsIn!AE71</f>
        <v>0.98370336021505378</v>
      </c>
      <c r="AI335" s="192"/>
      <c r="AJ335" s="192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</row>
    <row r="336" spans="1:66" x14ac:dyDescent="0.25">
      <c r="A336" s="86" t="s">
        <v>1</v>
      </c>
      <c r="B336" s="86">
        <v>2</v>
      </c>
      <c r="C336" s="86">
        <v>101</v>
      </c>
      <c r="D336" s="54">
        <v>210600</v>
      </c>
      <c r="E336" s="54">
        <v>191584</v>
      </c>
      <c r="F336" s="54">
        <v>228513.52257490015</v>
      </c>
      <c r="G336" s="54">
        <v>151657.95470454136</v>
      </c>
      <c r="H336" s="54">
        <v>165800</v>
      </c>
      <c r="I336" s="67">
        <v>199800</v>
      </c>
      <c r="J336" s="67">
        <v>170000</v>
      </c>
      <c r="K336" s="67">
        <v>82200</v>
      </c>
      <c r="L336" s="55">
        <v>99600</v>
      </c>
      <c r="M336" s="54">
        <v>162778</v>
      </c>
      <c r="N336" s="54">
        <v>190300</v>
      </c>
      <c r="O336" s="67">
        <v>207800</v>
      </c>
      <c r="P336" s="54">
        <v>162672</v>
      </c>
      <c r="Q336" s="54">
        <v>230000</v>
      </c>
      <c r="R336" s="54">
        <v>83600</v>
      </c>
      <c r="S336" s="27">
        <v>154600</v>
      </c>
      <c r="T336" s="27">
        <v>104200</v>
      </c>
      <c r="U336" s="54">
        <v>146708.03581473453</v>
      </c>
      <c r="V336" s="27">
        <v>162400</v>
      </c>
      <c r="W336" s="27">
        <v>94556</v>
      </c>
      <c r="X336" s="54">
        <v>104200</v>
      </c>
      <c r="Y336" s="54">
        <v>106000</v>
      </c>
      <c r="Z336" s="54">
        <v>225000</v>
      </c>
      <c r="AA336" s="54">
        <v>222000</v>
      </c>
      <c r="AB336" s="54">
        <v>245000</v>
      </c>
      <c r="AC336" s="54">
        <v>227274.43218202508</v>
      </c>
      <c r="AD336" s="54">
        <v>267000</v>
      </c>
      <c r="AE336" s="219">
        <v>199800</v>
      </c>
      <c r="AF336" s="227">
        <f>SysAvail!AE111</f>
        <v>0.95074704301075275</v>
      </c>
      <c r="AG336" s="227">
        <f>MachAvail!AE111</f>
        <v>0.9626897004410766</v>
      </c>
      <c r="AH336" s="228">
        <f>LinhrsIn!AE111/SurveyHrsIn!AE111</f>
        <v>0.98759448924731186</v>
      </c>
      <c r="AI336" s="192"/>
      <c r="AJ336" s="192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</row>
    <row r="337" spans="1:66" x14ac:dyDescent="0.25">
      <c r="A337" s="86" t="s">
        <v>1</v>
      </c>
      <c r="B337" s="86">
        <v>2</v>
      </c>
      <c r="C337" s="86">
        <v>102</v>
      </c>
      <c r="D337" s="54">
        <v>208000</v>
      </c>
      <c r="E337" s="54">
        <v>192703</v>
      </c>
      <c r="F337" s="54">
        <v>219560.9849617797</v>
      </c>
      <c r="G337" s="54">
        <v>178193.48991408444</v>
      </c>
      <c r="H337" s="54">
        <v>207055</v>
      </c>
      <c r="I337" s="67">
        <v>185800</v>
      </c>
      <c r="J337" s="67">
        <v>167600</v>
      </c>
      <c r="K337" s="67">
        <v>82400</v>
      </c>
      <c r="L337" s="55">
        <v>93200</v>
      </c>
      <c r="M337" s="54">
        <v>170575</v>
      </c>
      <c r="N337" s="54">
        <v>174403</v>
      </c>
      <c r="O337" s="67">
        <v>166200</v>
      </c>
      <c r="P337" s="54">
        <v>176072</v>
      </c>
      <c r="Q337" s="54">
        <v>225200</v>
      </c>
      <c r="R337" s="54">
        <v>167800</v>
      </c>
      <c r="S337" s="27">
        <v>152400</v>
      </c>
      <c r="T337" s="27">
        <v>214000</v>
      </c>
      <c r="U337" s="54">
        <v>194636.5574753251</v>
      </c>
      <c r="V337" s="27">
        <v>141200</v>
      </c>
      <c r="W337" s="27">
        <v>85967</v>
      </c>
      <c r="X337" s="54">
        <v>84200</v>
      </c>
      <c r="Y337" s="54">
        <v>98200</v>
      </c>
      <c r="Z337" s="54">
        <v>135000</v>
      </c>
      <c r="AA337" s="54">
        <v>154800</v>
      </c>
      <c r="AB337" s="54">
        <v>230000</v>
      </c>
      <c r="AC337" s="54">
        <v>215793.86095648655</v>
      </c>
      <c r="AD337" s="54">
        <v>256200</v>
      </c>
      <c r="AE337" s="219">
        <v>199800</v>
      </c>
      <c r="AF337" s="227">
        <f>SysAvail!AE112</f>
        <v>0.98076317204301078</v>
      </c>
      <c r="AG337" s="227">
        <f>MachAvail!AE112</f>
        <v>0.99718673026611415</v>
      </c>
      <c r="AH337" s="228">
        <f>LinhrsIn!AE112/SurveyHrsIn!AE112</f>
        <v>0.98353010752688175</v>
      </c>
      <c r="AI337" s="192"/>
      <c r="AJ337" s="192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</row>
    <row r="338" spans="1:66" x14ac:dyDescent="0.25">
      <c r="A338" s="86" t="s">
        <v>1</v>
      </c>
      <c r="B338" s="86">
        <v>2</v>
      </c>
      <c r="C338" s="86">
        <v>15</v>
      </c>
      <c r="D338" s="54">
        <v>248400</v>
      </c>
      <c r="E338" s="54">
        <v>217547</v>
      </c>
      <c r="F338" s="54">
        <v>274619.09128247062</v>
      </c>
      <c r="G338" s="54">
        <v>190171.3356683921</v>
      </c>
      <c r="H338" s="54">
        <v>230177</v>
      </c>
      <c r="I338" s="67">
        <v>209600</v>
      </c>
      <c r="J338" s="67">
        <v>204600</v>
      </c>
      <c r="K338" s="67">
        <v>113400</v>
      </c>
      <c r="L338" s="55">
        <v>128400</v>
      </c>
      <c r="M338" s="54">
        <v>221000</v>
      </c>
      <c r="N338" s="54">
        <v>216400</v>
      </c>
      <c r="O338" s="67">
        <v>214000</v>
      </c>
      <c r="P338" s="54">
        <v>164672</v>
      </c>
      <c r="Q338" s="54">
        <v>234200</v>
      </c>
      <c r="R338" s="54">
        <v>115000</v>
      </c>
      <c r="S338" s="27">
        <v>174000</v>
      </c>
      <c r="T338" s="27">
        <v>260600</v>
      </c>
      <c r="U338" s="54">
        <v>226588.90524905216</v>
      </c>
      <c r="V338" s="27">
        <v>184600</v>
      </c>
      <c r="W338" s="27">
        <v>112800</v>
      </c>
      <c r="X338" s="54">
        <v>5400</v>
      </c>
      <c r="Y338" s="54">
        <v>42655</v>
      </c>
      <c r="Z338" s="54">
        <v>283832</v>
      </c>
      <c r="AA338" s="54">
        <v>240200</v>
      </c>
      <c r="AB338" s="54">
        <v>244800</v>
      </c>
      <c r="AC338" s="54">
        <v>245183.66052310704</v>
      </c>
      <c r="AD338" s="54">
        <v>285000</v>
      </c>
      <c r="AE338" s="219">
        <v>200400</v>
      </c>
      <c r="AF338" s="227">
        <f>SysAvail!AE25</f>
        <v>0.91640309139784948</v>
      </c>
      <c r="AG338" s="227">
        <f>MachAvail!AE25</f>
        <v>0.93554966864880951</v>
      </c>
      <c r="AH338" s="228">
        <f>LinhrsIn!AE25/SurveyHrsIn!AE25</f>
        <v>0.97953440860215057</v>
      </c>
      <c r="AI338" s="192"/>
      <c r="AJ338" s="192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</row>
    <row r="339" spans="1:66" x14ac:dyDescent="0.25">
      <c r="A339" s="86" t="s">
        <v>1</v>
      </c>
      <c r="B339" s="86">
        <v>2</v>
      </c>
      <c r="C339" s="86">
        <v>92</v>
      </c>
      <c r="D339" s="54">
        <v>204400</v>
      </c>
      <c r="E339" s="54">
        <v>184646</v>
      </c>
      <c r="F339" s="54">
        <v>207251.24574373904</v>
      </c>
      <c r="G339" s="54">
        <v>172480.97886203002</v>
      </c>
      <c r="H339" s="54">
        <v>204392</v>
      </c>
      <c r="I339" s="67">
        <v>192400</v>
      </c>
      <c r="J339" s="67">
        <v>166600</v>
      </c>
      <c r="K339" s="67">
        <v>66800</v>
      </c>
      <c r="L339" s="55">
        <v>94749</v>
      </c>
      <c r="M339" s="54">
        <v>164840</v>
      </c>
      <c r="N339" s="54">
        <v>160905</v>
      </c>
      <c r="O339" s="67">
        <v>196600</v>
      </c>
      <c r="P339" s="54">
        <v>175272</v>
      </c>
      <c r="Q339" s="54">
        <v>221800</v>
      </c>
      <c r="R339" s="54">
        <v>143600</v>
      </c>
      <c r="S339" s="27">
        <v>157800</v>
      </c>
      <c r="T339" s="27">
        <v>233800</v>
      </c>
      <c r="U339" s="54">
        <v>201650.48747443591</v>
      </c>
      <c r="V339" s="27">
        <v>155800</v>
      </c>
      <c r="W339" s="27">
        <v>91054</v>
      </c>
      <c r="X339" s="54">
        <v>104600</v>
      </c>
      <c r="Y339" s="54">
        <v>107000</v>
      </c>
      <c r="Z339" s="54">
        <v>220000</v>
      </c>
      <c r="AA339" s="54">
        <v>208000</v>
      </c>
      <c r="AB339" s="54">
        <v>227800</v>
      </c>
      <c r="AC339" s="54">
        <v>201029.54555945116</v>
      </c>
      <c r="AD339" s="54">
        <v>253200</v>
      </c>
      <c r="AE339" s="219">
        <v>200600</v>
      </c>
      <c r="AF339" s="227">
        <f>SysAvail!AE102</f>
        <v>0.95361370967741943</v>
      </c>
      <c r="AG339" s="227">
        <f>MachAvail!AE102</f>
        <v>0.97677751583107142</v>
      </c>
      <c r="AH339" s="228">
        <f>LinhrsIn!AE102/SurveyHrsIn!AE102</f>
        <v>0.97628548387096781</v>
      </c>
      <c r="AI339" s="192"/>
      <c r="AJ339" s="192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</row>
    <row r="340" spans="1:66" x14ac:dyDescent="0.25">
      <c r="A340" s="86" t="s">
        <v>1</v>
      </c>
      <c r="B340" s="86">
        <v>2</v>
      </c>
      <c r="C340" s="86">
        <v>59</v>
      </c>
      <c r="D340" s="54">
        <v>227800</v>
      </c>
      <c r="E340" s="54">
        <v>208146</v>
      </c>
      <c r="F340" s="54">
        <v>227842.08225391613</v>
      </c>
      <c r="G340" s="54">
        <v>143181.32540149288</v>
      </c>
      <c r="H340" s="54">
        <v>143400</v>
      </c>
      <c r="I340" s="67">
        <v>202600</v>
      </c>
      <c r="J340" s="67">
        <v>173000</v>
      </c>
      <c r="K340" s="67">
        <v>93200</v>
      </c>
      <c r="L340" s="55">
        <v>105200</v>
      </c>
      <c r="M340" s="54">
        <v>167787</v>
      </c>
      <c r="N340" s="54">
        <v>189136</v>
      </c>
      <c r="O340" s="67">
        <v>165400</v>
      </c>
      <c r="P340" s="54">
        <v>120672</v>
      </c>
      <c r="Q340" s="54">
        <v>180400</v>
      </c>
      <c r="R340" s="54">
        <v>146000</v>
      </c>
      <c r="S340" s="27">
        <v>111200</v>
      </c>
      <c r="T340" s="27">
        <v>208400</v>
      </c>
      <c r="U340" s="54">
        <v>180608.69747710347</v>
      </c>
      <c r="V340" s="27">
        <v>158000</v>
      </c>
      <c r="W340" s="27">
        <v>94994</v>
      </c>
      <c r="X340" s="54">
        <v>97600</v>
      </c>
      <c r="Y340" s="54">
        <v>109800</v>
      </c>
      <c r="Z340" s="54">
        <v>118200</v>
      </c>
      <c r="AA340" s="54">
        <v>176000</v>
      </c>
      <c r="AB340" s="54">
        <v>256600</v>
      </c>
      <c r="AC340" s="54">
        <v>234737.57476322207</v>
      </c>
      <c r="AD340" s="54">
        <v>276200</v>
      </c>
      <c r="AE340" s="219">
        <v>201000</v>
      </c>
      <c r="AF340" s="227">
        <f>SysAvail!AE69</f>
        <v>0.97664018817204312</v>
      </c>
      <c r="AG340" s="227">
        <f>MachAvail!AE69</f>
        <v>0.99255983400426473</v>
      </c>
      <c r="AH340" s="228">
        <f>LinhrsIn!AE69/SurveyHrsIn!AE69</f>
        <v>0.98396102150537634</v>
      </c>
      <c r="AI340" s="192"/>
      <c r="AJ340" s="192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</row>
    <row r="341" spans="1:66" x14ac:dyDescent="0.25">
      <c r="A341" s="86" t="s">
        <v>1</v>
      </c>
      <c r="B341" s="86">
        <v>2</v>
      </c>
      <c r="C341" s="86">
        <v>20</v>
      </c>
      <c r="D341" s="54">
        <v>230800</v>
      </c>
      <c r="E341" s="54">
        <v>190465</v>
      </c>
      <c r="F341" s="54">
        <v>248656.73220442125</v>
      </c>
      <c r="G341" s="54">
        <v>185195.92281660275</v>
      </c>
      <c r="H341" s="54">
        <v>221434</v>
      </c>
      <c r="I341" s="67">
        <v>203600</v>
      </c>
      <c r="J341" s="67">
        <v>188800</v>
      </c>
      <c r="K341" s="67">
        <v>95000</v>
      </c>
      <c r="L341" s="55">
        <v>110600</v>
      </c>
      <c r="M341" s="54">
        <v>194580</v>
      </c>
      <c r="N341" s="54">
        <v>204311</v>
      </c>
      <c r="O341" s="67">
        <v>204400</v>
      </c>
      <c r="P341" s="54">
        <v>148672</v>
      </c>
      <c r="Q341" s="54">
        <v>203000</v>
      </c>
      <c r="R341" s="54">
        <v>148600</v>
      </c>
      <c r="S341" s="27">
        <v>172000</v>
      </c>
      <c r="T341" s="27">
        <v>231400</v>
      </c>
      <c r="U341" s="54">
        <v>200676.33053011497</v>
      </c>
      <c r="V341" s="27">
        <v>167000</v>
      </c>
      <c r="W341" s="27">
        <v>102998</v>
      </c>
      <c r="X341" s="54">
        <v>109400</v>
      </c>
      <c r="Y341" s="54">
        <v>124200</v>
      </c>
      <c r="Z341" s="54">
        <v>219000</v>
      </c>
      <c r="AA341" s="54">
        <v>219400</v>
      </c>
      <c r="AB341" s="54">
        <v>254000</v>
      </c>
      <c r="AC341" s="54">
        <v>232638.71655378328</v>
      </c>
      <c r="AD341" s="54">
        <v>275400</v>
      </c>
      <c r="AE341" s="219">
        <v>201200</v>
      </c>
      <c r="AF341" s="227">
        <f>SysAvail!AE30</f>
        <v>0.97339193548387104</v>
      </c>
      <c r="AG341" s="227">
        <f>MachAvail!AE30</f>
        <v>0.99600924377803324</v>
      </c>
      <c r="AH341" s="228">
        <f>LinhrsIn!AE30/SurveyHrsIn!AE30</f>
        <v>0.97729206989247319</v>
      </c>
      <c r="AI341" s="192"/>
      <c r="AJ341" s="192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</row>
    <row r="342" spans="1:66" x14ac:dyDescent="0.25">
      <c r="A342" s="86" t="s">
        <v>1</v>
      </c>
      <c r="B342" s="86">
        <v>2</v>
      </c>
      <c r="C342" s="86">
        <v>29</v>
      </c>
      <c r="D342" s="54">
        <v>223000</v>
      </c>
      <c r="E342" s="54">
        <v>196956</v>
      </c>
      <c r="F342" s="54">
        <v>256490.20261590165</v>
      </c>
      <c r="G342" s="54">
        <v>178930.58811434952</v>
      </c>
      <c r="H342" s="54">
        <v>220904</v>
      </c>
      <c r="I342" s="67">
        <v>197800</v>
      </c>
      <c r="J342" s="67">
        <v>177000</v>
      </c>
      <c r="K342" s="67">
        <v>99400</v>
      </c>
      <c r="L342" s="55">
        <v>107800</v>
      </c>
      <c r="M342" s="54">
        <v>185373</v>
      </c>
      <c r="N342" s="54">
        <v>200037</v>
      </c>
      <c r="O342" s="67">
        <v>200000</v>
      </c>
      <c r="P342" s="54">
        <v>177672</v>
      </c>
      <c r="Q342" s="54">
        <v>269200</v>
      </c>
      <c r="R342" s="54">
        <v>83400</v>
      </c>
      <c r="S342" s="27">
        <v>163000</v>
      </c>
      <c r="T342" s="27">
        <v>236800</v>
      </c>
      <c r="U342" s="54">
        <v>208859.24886241092</v>
      </c>
      <c r="V342" s="27">
        <v>174200</v>
      </c>
      <c r="W342" s="27">
        <v>102685</v>
      </c>
      <c r="X342" s="54">
        <v>109800</v>
      </c>
      <c r="Y342" s="54">
        <v>47400</v>
      </c>
      <c r="Z342" s="54">
        <v>239000</v>
      </c>
      <c r="AA342" s="54">
        <v>222800</v>
      </c>
      <c r="AB342" s="54">
        <v>250200</v>
      </c>
      <c r="AC342" s="54">
        <v>215920.15880923643</v>
      </c>
      <c r="AD342" s="54">
        <v>259600</v>
      </c>
      <c r="AE342" s="219">
        <v>201200</v>
      </c>
      <c r="AF342" s="227">
        <f>SysAvail!AE39</f>
        <v>0.98239919354838701</v>
      </c>
      <c r="AG342" s="227">
        <f>MachAvail!AE39</f>
        <v>0.994779789599185</v>
      </c>
      <c r="AH342" s="228">
        <f>LinhrsIn!AE39/SurveyHrsIn!AE39</f>
        <v>0.98755443548387101</v>
      </c>
      <c r="AI342" s="192"/>
      <c r="AJ342" s="192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</row>
    <row r="343" spans="1:66" x14ac:dyDescent="0.25">
      <c r="A343" s="86" t="s">
        <v>1</v>
      </c>
      <c r="B343" s="86">
        <v>2</v>
      </c>
      <c r="C343" s="86">
        <v>90</v>
      </c>
      <c r="D343" s="54">
        <v>212600</v>
      </c>
      <c r="E343" s="54">
        <v>195613</v>
      </c>
      <c r="F343" s="54">
        <v>202551.16349685079</v>
      </c>
      <c r="G343" s="54">
        <v>177824.94081395189</v>
      </c>
      <c r="H343" s="54">
        <v>215173</v>
      </c>
      <c r="I343" s="67">
        <v>194000</v>
      </c>
      <c r="J343" s="67">
        <v>176600</v>
      </c>
      <c r="K343" s="67">
        <v>73200</v>
      </c>
      <c r="L343" s="55">
        <v>52200</v>
      </c>
      <c r="M343" s="54">
        <v>179735</v>
      </c>
      <c r="N343" s="54">
        <v>194880</v>
      </c>
      <c r="O343" s="67">
        <v>202200</v>
      </c>
      <c r="P343" s="54">
        <v>140272</v>
      </c>
      <c r="Q343" s="54">
        <v>180400</v>
      </c>
      <c r="R343" s="54">
        <v>75600</v>
      </c>
      <c r="S343" s="27">
        <v>130600</v>
      </c>
      <c r="T343" s="27">
        <v>201400</v>
      </c>
      <c r="U343" s="54">
        <v>197948.69108601633</v>
      </c>
      <c r="V343" s="27">
        <v>160800</v>
      </c>
      <c r="W343" s="27">
        <v>96820</v>
      </c>
      <c r="X343" s="54">
        <v>106400</v>
      </c>
      <c r="Y343" s="54">
        <v>108000</v>
      </c>
      <c r="Z343" s="54">
        <v>220400</v>
      </c>
      <c r="AA343" s="54">
        <v>217000</v>
      </c>
      <c r="AB343" s="54">
        <v>238800</v>
      </c>
      <c r="AC343" s="54">
        <v>146987.56206294984</v>
      </c>
      <c r="AD343" s="54">
        <v>228400</v>
      </c>
      <c r="AE343" s="219">
        <v>201400</v>
      </c>
      <c r="AF343" s="227">
        <f>SysAvail!AE100</f>
        <v>0.96955497311827965</v>
      </c>
      <c r="AG343" s="227">
        <f>MachAvail!AE100</f>
        <v>0.99343055429887472</v>
      </c>
      <c r="AH343" s="228">
        <f>LinhrsIn!AE100/SurveyHrsIn!AE100</f>
        <v>0.97596653225806451</v>
      </c>
      <c r="AI343" s="192"/>
      <c r="AJ343" s="192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</row>
    <row r="344" spans="1:66" x14ac:dyDescent="0.25">
      <c r="A344" s="86" t="s">
        <v>1</v>
      </c>
      <c r="B344" s="86">
        <v>2</v>
      </c>
      <c r="C344" s="86">
        <v>5</v>
      </c>
      <c r="D344" s="54">
        <v>220600</v>
      </c>
      <c r="E344" s="54">
        <v>200089</v>
      </c>
      <c r="F344" s="54">
        <v>220456.23872309172</v>
      </c>
      <c r="G344" s="54">
        <v>174507.99891275901</v>
      </c>
      <c r="H344" s="54">
        <v>204831</v>
      </c>
      <c r="I344" s="67">
        <v>195600</v>
      </c>
      <c r="J344" s="67">
        <v>161000</v>
      </c>
      <c r="K344" s="67">
        <v>84200</v>
      </c>
      <c r="L344" s="55">
        <v>97600</v>
      </c>
      <c r="M344" s="54">
        <v>171648</v>
      </c>
      <c r="N344" s="54">
        <v>174592</v>
      </c>
      <c r="O344" s="67">
        <v>210732</v>
      </c>
      <c r="P344" s="54">
        <v>113472</v>
      </c>
      <c r="Q344" s="54">
        <v>183400</v>
      </c>
      <c r="R344" s="54">
        <v>130400</v>
      </c>
      <c r="S344" s="27">
        <v>149200</v>
      </c>
      <c r="T344" s="27">
        <v>231000</v>
      </c>
      <c r="U344" s="54">
        <v>202040.15025216428</v>
      </c>
      <c r="V344" s="27">
        <v>154200</v>
      </c>
      <c r="W344" s="27">
        <v>89371</v>
      </c>
      <c r="X344" s="54">
        <v>104600</v>
      </c>
      <c r="Y344" s="54">
        <v>112600</v>
      </c>
      <c r="Z344" s="54">
        <v>222200</v>
      </c>
      <c r="AA344" s="54">
        <v>209600</v>
      </c>
      <c r="AB344" s="54">
        <v>240000</v>
      </c>
      <c r="AC344" s="54">
        <v>217247.73242172942</v>
      </c>
      <c r="AD344" s="54">
        <v>264000</v>
      </c>
      <c r="AE344" s="219">
        <v>201800</v>
      </c>
      <c r="AF344" s="227">
        <f>SysAvail!AE15</f>
        <v>0.97847970430107534</v>
      </c>
      <c r="AG344" s="227">
        <f>MachAvail!AE15</f>
        <v>0.99518571569571235</v>
      </c>
      <c r="AH344" s="228">
        <f>LinhrsIn!AE15/SurveyHrsIn!AE15</f>
        <v>0.98321317204301084</v>
      </c>
      <c r="AI344" s="192"/>
      <c r="AJ344" s="192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</row>
    <row r="345" spans="1:66" x14ac:dyDescent="0.25">
      <c r="A345" s="86" t="s">
        <v>1</v>
      </c>
      <c r="B345" s="86">
        <v>2</v>
      </c>
      <c r="C345" s="86">
        <v>16</v>
      </c>
      <c r="D345" s="54">
        <v>246600</v>
      </c>
      <c r="E345" s="54">
        <v>226052</v>
      </c>
      <c r="F345" s="54">
        <v>254252.06821262153</v>
      </c>
      <c r="G345" s="54">
        <v>199937.88682190448</v>
      </c>
      <c r="H345" s="54">
        <v>226472</v>
      </c>
      <c r="I345" s="67">
        <v>144800</v>
      </c>
      <c r="J345" s="67">
        <v>176400</v>
      </c>
      <c r="K345" s="67">
        <v>111400</v>
      </c>
      <c r="L345" s="55">
        <v>135045</v>
      </c>
      <c r="M345" s="54">
        <v>215981</v>
      </c>
      <c r="N345" s="54">
        <v>222124</v>
      </c>
      <c r="O345" s="67">
        <v>215200</v>
      </c>
      <c r="P345" s="54">
        <v>214472</v>
      </c>
      <c r="Q345" s="54">
        <v>217600</v>
      </c>
      <c r="R345" s="54">
        <v>188600</v>
      </c>
      <c r="S345" s="27">
        <v>181800</v>
      </c>
      <c r="T345" s="27">
        <v>253600</v>
      </c>
      <c r="U345" s="54">
        <v>220354.30080539809</v>
      </c>
      <c r="V345" s="27">
        <v>180200</v>
      </c>
      <c r="W345" s="27">
        <v>120668</v>
      </c>
      <c r="X345" s="54">
        <v>134342</v>
      </c>
      <c r="Y345" s="54">
        <v>149036</v>
      </c>
      <c r="Z345" s="54">
        <v>227400</v>
      </c>
      <c r="AA345" s="54">
        <v>185000</v>
      </c>
      <c r="AB345" s="54">
        <v>268000</v>
      </c>
      <c r="AC345" s="54">
        <v>236780.51483938232</v>
      </c>
      <c r="AD345" s="54">
        <v>285800</v>
      </c>
      <c r="AE345" s="219">
        <v>202000</v>
      </c>
      <c r="AF345" s="227">
        <f>SysAvail!AE26</f>
        <v>0.88603938172043006</v>
      </c>
      <c r="AG345" s="227">
        <f>MachAvail!AE26</f>
        <v>0.90058823947294786</v>
      </c>
      <c r="AH345" s="228">
        <f>LinhrsIn!AE26/SurveyHrsIn!AE26</f>
        <v>0.98384516129032262</v>
      </c>
      <c r="AI345" s="192"/>
      <c r="AJ345" s="192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</row>
    <row r="346" spans="1:66" x14ac:dyDescent="0.25">
      <c r="A346" s="86" t="s">
        <v>1</v>
      </c>
      <c r="B346" s="86">
        <v>2</v>
      </c>
      <c r="C346" s="86">
        <v>100</v>
      </c>
      <c r="D346" s="54">
        <v>225200</v>
      </c>
      <c r="E346" s="54">
        <v>204565</v>
      </c>
      <c r="F346" s="54">
        <v>232318.35106047636</v>
      </c>
      <c r="G346" s="54">
        <v>182063.25546547613</v>
      </c>
      <c r="H346" s="54">
        <v>223128</v>
      </c>
      <c r="I346" s="67">
        <v>205200</v>
      </c>
      <c r="J346" s="67">
        <v>188600</v>
      </c>
      <c r="K346" s="67">
        <v>91400</v>
      </c>
      <c r="L346" s="55">
        <v>102200</v>
      </c>
      <c r="M346" s="54">
        <v>179639</v>
      </c>
      <c r="N346" s="54">
        <v>188492</v>
      </c>
      <c r="O346" s="67">
        <v>192200</v>
      </c>
      <c r="P346" s="54">
        <v>64432</v>
      </c>
      <c r="Q346" s="54">
        <v>237600</v>
      </c>
      <c r="R346" s="54">
        <v>148800</v>
      </c>
      <c r="S346" s="27">
        <v>183400</v>
      </c>
      <c r="T346" s="27">
        <v>221400</v>
      </c>
      <c r="U346" s="54">
        <v>213535.20219515148</v>
      </c>
      <c r="V346" s="27">
        <v>166000</v>
      </c>
      <c r="W346" s="27">
        <v>97300</v>
      </c>
      <c r="X346" s="54">
        <v>101000</v>
      </c>
      <c r="Y346" s="54">
        <v>111200</v>
      </c>
      <c r="Z346" s="54">
        <v>234600</v>
      </c>
      <c r="AA346" s="54">
        <v>224800</v>
      </c>
      <c r="AB346" s="54">
        <v>252400</v>
      </c>
      <c r="AC346" s="54">
        <v>237478.5273996183</v>
      </c>
      <c r="AD346" s="54">
        <v>273200</v>
      </c>
      <c r="AE346" s="219">
        <v>202000</v>
      </c>
      <c r="AF346" s="227">
        <f>SysAvail!AE110</f>
        <v>0.93839045698924739</v>
      </c>
      <c r="AG346" s="227">
        <f>MachAvail!AE110</f>
        <v>0.95594685789186651</v>
      </c>
      <c r="AH346" s="228">
        <f>LinhrsIn!AE110/SurveyHrsIn!AE110</f>
        <v>0.9816345430107527</v>
      </c>
      <c r="AI346" s="192"/>
      <c r="AJ346" s="192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</row>
    <row r="347" spans="1:66" x14ac:dyDescent="0.25">
      <c r="A347" s="86" t="s">
        <v>1</v>
      </c>
      <c r="B347" s="86">
        <v>2</v>
      </c>
      <c r="C347" s="86">
        <v>74</v>
      </c>
      <c r="D347" s="54">
        <v>162400</v>
      </c>
      <c r="E347" s="54">
        <v>181737</v>
      </c>
      <c r="F347" s="54">
        <v>234556.48546375649</v>
      </c>
      <c r="G347" s="54">
        <v>180957.60816507851</v>
      </c>
      <c r="H347" s="54">
        <v>211586</v>
      </c>
      <c r="I347" s="67">
        <v>194200</v>
      </c>
      <c r="J347" s="67">
        <v>171800</v>
      </c>
      <c r="K347" s="67">
        <v>89000</v>
      </c>
      <c r="L347" s="55">
        <v>82200</v>
      </c>
      <c r="M347" s="54">
        <v>175158</v>
      </c>
      <c r="N347" s="54">
        <v>183871</v>
      </c>
      <c r="O347" s="67">
        <v>188800</v>
      </c>
      <c r="P347" s="54">
        <v>187472</v>
      </c>
      <c r="Q347" s="54">
        <v>217800</v>
      </c>
      <c r="R347" s="54">
        <v>158200</v>
      </c>
      <c r="S347" s="27">
        <v>168000</v>
      </c>
      <c r="T347" s="27">
        <v>237400</v>
      </c>
      <c r="U347" s="54">
        <v>202819.47580762106</v>
      </c>
      <c r="V347" s="27">
        <v>159209</v>
      </c>
      <c r="W347" s="27">
        <v>90341</v>
      </c>
      <c r="X347" s="54">
        <v>103000</v>
      </c>
      <c r="Y347" s="54">
        <v>101000</v>
      </c>
      <c r="Z347" s="54">
        <v>227600</v>
      </c>
      <c r="AA347" s="54">
        <v>205600</v>
      </c>
      <c r="AB347" s="54">
        <v>240200</v>
      </c>
      <c r="AC347" s="54">
        <v>217529.25129961464</v>
      </c>
      <c r="AD347" s="54">
        <v>258200</v>
      </c>
      <c r="AE347" s="219">
        <v>202200</v>
      </c>
      <c r="AF347" s="227">
        <f>SysAvail!AE84</f>
        <v>0.96661733870967748</v>
      </c>
      <c r="AG347" s="227">
        <f>MachAvail!AE84</f>
        <v>0.9873986292691862</v>
      </c>
      <c r="AH347" s="228">
        <f>LinhrsIn!AE84/SurveyHrsIn!AE84</f>
        <v>0.978953494623656</v>
      </c>
      <c r="AI347" s="192"/>
      <c r="AJ347" s="192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</row>
    <row r="348" spans="1:66" x14ac:dyDescent="0.25">
      <c r="A348" s="86" t="s">
        <v>1</v>
      </c>
      <c r="B348" s="86">
        <v>2</v>
      </c>
      <c r="C348" s="86">
        <v>91</v>
      </c>
      <c r="D348" s="54">
        <v>220400</v>
      </c>
      <c r="E348" s="54">
        <v>201208</v>
      </c>
      <c r="F348" s="54">
        <v>244404.27683818902</v>
      </c>
      <c r="G348" s="54">
        <v>186485.84466706667</v>
      </c>
      <c r="H348" s="54">
        <v>221286</v>
      </c>
      <c r="I348" s="67">
        <v>200600</v>
      </c>
      <c r="J348" s="67">
        <v>117600</v>
      </c>
      <c r="K348" s="67">
        <v>91922</v>
      </c>
      <c r="L348" s="55">
        <v>104188</v>
      </c>
      <c r="M348" s="54">
        <v>186270</v>
      </c>
      <c r="N348" s="54">
        <v>199818</v>
      </c>
      <c r="O348" s="67">
        <v>201400</v>
      </c>
      <c r="P348" s="54">
        <v>180672</v>
      </c>
      <c r="Q348" s="54">
        <v>234600</v>
      </c>
      <c r="R348" s="54">
        <v>174000</v>
      </c>
      <c r="S348" s="27">
        <v>159000</v>
      </c>
      <c r="T348" s="27">
        <v>237000</v>
      </c>
      <c r="U348" s="54">
        <v>210223.06858446024</v>
      </c>
      <c r="V348" s="27">
        <v>168600</v>
      </c>
      <c r="W348" s="27">
        <v>95824</v>
      </c>
      <c r="X348" s="54">
        <v>113000</v>
      </c>
      <c r="Y348" s="54">
        <v>112800</v>
      </c>
      <c r="Z348" s="54">
        <v>215400</v>
      </c>
      <c r="AA348" s="54">
        <v>227600</v>
      </c>
      <c r="AB348" s="54">
        <v>251200</v>
      </c>
      <c r="AC348" s="54">
        <v>237002.25916100424</v>
      </c>
      <c r="AD348" s="54">
        <v>264000</v>
      </c>
      <c r="AE348" s="219">
        <v>202200</v>
      </c>
      <c r="AF348" s="227">
        <f>SysAvail!AE101</f>
        <v>0.97123467741935487</v>
      </c>
      <c r="AG348" s="227">
        <f>MachAvail!AE101</f>
        <v>0.99419113877619869</v>
      </c>
      <c r="AH348" s="228">
        <f>LinhrsIn!AE101/SurveyHrsIn!AE101</f>
        <v>0.97690940860215059</v>
      </c>
      <c r="AI348" s="192"/>
      <c r="AJ348" s="192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</row>
    <row r="349" spans="1:66" x14ac:dyDescent="0.25">
      <c r="A349" s="86" t="s">
        <v>1</v>
      </c>
      <c r="B349" s="86">
        <v>2</v>
      </c>
      <c r="C349" s="86">
        <v>107</v>
      </c>
      <c r="D349" s="54">
        <v>226200</v>
      </c>
      <c r="E349" s="54">
        <v>189794</v>
      </c>
      <c r="F349" s="54">
        <v>237913.68706867666</v>
      </c>
      <c r="G349" s="54">
        <v>173137.80548618495</v>
      </c>
      <c r="H349" s="54">
        <v>212620</v>
      </c>
      <c r="I349" s="67">
        <v>193800</v>
      </c>
      <c r="J349" s="67">
        <v>167000</v>
      </c>
      <c r="K349" s="67">
        <v>89200</v>
      </c>
      <c r="L349" s="55">
        <v>98600</v>
      </c>
      <c r="M349" s="54">
        <v>178917</v>
      </c>
      <c r="N349" s="54">
        <v>178461</v>
      </c>
      <c r="O349" s="67">
        <v>165400</v>
      </c>
      <c r="P349" s="54">
        <v>130472</v>
      </c>
      <c r="Q349" s="54">
        <v>215000</v>
      </c>
      <c r="R349" s="54">
        <v>165200</v>
      </c>
      <c r="S349" s="27">
        <v>159200</v>
      </c>
      <c r="T349" s="27">
        <v>231000</v>
      </c>
      <c r="U349" s="54">
        <v>200481.4991412508</v>
      </c>
      <c r="V349" s="27">
        <v>154000</v>
      </c>
      <c r="W349" s="27">
        <v>86280</v>
      </c>
      <c r="X349" s="54">
        <v>101600</v>
      </c>
      <c r="Y349" s="54">
        <v>107000</v>
      </c>
      <c r="Z349" s="54">
        <v>228400</v>
      </c>
      <c r="AA349" s="54">
        <v>226400</v>
      </c>
      <c r="AB349" s="54">
        <v>254200</v>
      </c>
      <c r="AC349" s="54">
        <v>231057.58313004434</v>
      </c>
      <c r="AD349" s="54">
        <v>273000</v>
      </c>
      <c r="AE349" s="219">
        <v>202400</v>
      </c>
      <c r="AF349" s="227">
        <f>SysAvail!AE117</f>
        <v>0.91874919354838713</v>
      </c>
      <c r="AG349" s="227">
        <f>MachAvail!AE117</f>
        <v>0.9313667087783859</v>
      </c>
      <c r="AH349" s="228">
        <f>LinhrsIn!AE117/SurveyHrsIn!AE117</f>
        <v>0.98645268817204301</v>
      </c>
      <c r="AI349" s="192"/>
      <c r="AJ349" s="192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</row>
    <row r="350" spans="1:66" x14ac:dyDescent="0.25">
      <c r="A350" s="86" t="s">
        <v>1</v>
      </c>
      <c r="B350" s="86">
        <v>2</v>
      </c>
      <c r="C350" s="86">
        <v>93</v>
      </c>
      <c r="D350" s="54">
        <v>193200</v>
      </c>
      <c r="E350" s="54">
        <v>192032</v>
      </c>
      <c r="F350" s="54">
        <v>218665.73120046765</v>
      </c>
      <c r="G350" s="54">
        <v>177824.94081395189</v>
      </c>
      <c r="H350" s="54">
        <v>215737</v>
      </c>
      <c r="I350" s="67">
        <v>197200</v>
      </c>
      <c r="J350" s="67">
        <v>172000</v>
      </c>
      <c r="K350" s="67">
        <v>85000</v>
      </c>
      <c r="L350" s="55">
        <v>80000</v>
      </c>
      <c r="M350" s="54">
        <v>172592</v>
      </c>
      <c r="N350" s="54">
        <v>174720</v>
      </c>
      <c r="O350" s="67">
        <v>193800</v>
      </c>
      <c r="P350" s="54">
        <v>171672</v>
      </c>
      <c r="Q350" s="54">
        <v>225200</v>
      </c>
      <c r="R350" s="54">
        <v>113600</v>
      </c>
      <c r="S350" s="27">
        <v>153600</v>
      </c>
      <c r="T350" s="27">
        <v>227600</v>
      </c>
      <c r="U350" s="54">
        <v>196195.20858623862</v>
      </c>
      <c r="V350" s="27">
        <v>151600</v>
      </c>
      <c r="W350" s="27">
        <v>88391</v>
      </c>
      <c r="X350" s="54">
        <v>100000</v>
      </c>
      <c r="Y350" s="54">
        <v>95400</v>
      </c>
      <c r="Z350" s="54">
        <v>203000</v>
      </c>
      <c r="AA350" s="54">
        <v>208400</v>
      </c>
      <c r="AB350" s="54">
        <v>230800</v>
      </c>
      <c r="AC350" s="54">
        <v>152418.3697311946</v>
      </c>
      <c r="AD350" s="54">
        <v>250400</v>
      </c>
      <c r="AE350" s="219">
        <v>202800</v>
      </c>
      <c r="AF350" s="227">
        <f>SysAvail!AE103</f>
        <v>0.96250228494623657</v>
      </c>
      <c r="AG350" s="227">
        <f>MachAvail!AE103</f>
        <v>0.98540378410117169</v>
      </c>
      <c r="AH350" s="228">
        <f>LinhrsIn!AE103/SurveyHrsIn!AE103</f>
        <v>0.97675927419354847</v>
      </c>
      <c r="AI350" s="192"/>
      <c r="AJ350" s="192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</row>
    <row r="351" spans="1:66" x14ac:dyDescent="0.25">
      <c r="A351" s="86" t="s">
        <v>1</v>
      </c>
      <c r="B351" s="86">
        <v>2</v>
      </c>
      <c r="C351" s="86">
        <v>72</v>
      </c>
      <c r="D351" s="54">
        <v>234200</v>
      </c>
      <c r="E351" s="54">
        <v>216428</v>
      </c>
      <c r="F351" s="54">
        <v>243509.02307687697</v>
      </c>
      <c r="G351" s="54">
        <v>189987.06111832583</v>
      </c>
      <c r="H351" s="54">
        <v>207602</v>
      </c>
      <c r="I351" s="67">
        <v>201600</v>
      </c>
      <c r="J351" s="67">
        <v>181200</v>
      </c>
      <c r="K351" s="67">
        <v>10200</v>
      </c>
      <c r="L351" s="55">
        <v>92000</v>
      </c>
      <c r="M351" s="54">
        <v>160663</v>
      </c>
      <c r="N351" s="54">
        <v>187668</v>
      </c>
      <c r="O351" s="67">
        <v>222200</v>
      </c>
      <c r="P351" s="54">
        <v>98472</v>
      </c>
      <c r="Q351" s="54">
        <v>0</v>
      </c>
      <c r="R351" s="54">
        <v>87967</v>
      </c>
      <c r="S351" s="27">
        <v>156400</v>
      </c>
      <c r="T351" s="27">
        <v>226600</v>
      </c>
      <c r="U351" s="54">
        <v>200871.16191897917</v>
      </c>
      <c r="V351" s="27">
        <v>158000</v>
      </c>
      <c r="W351" s="27">
        <v>96130</v>
      </c>
      <c r="X351" s="54">
        <v>99800</v>
      </c>
      <c r="Y351" s="54">
        <v>109000</v>
      </c>
      <c r="Z351" s="54">
        <v>225400</v>
      </c>
      <c r="AA351" s="54">
        <v>207400</v>
      </c>
      <c r="AB351" s="54">
        <v>247400</v>
      </c>
      <c r="AC351" s="54">
        <v>229964.28721387364</v>
      </c>
      <c r="AD351" s="54">
        <v>271400</v>
      </c>
      <c r="AE351" s="219">
        <v>203800</v>
      </c>
      <c r="AF351" s="227">
        <f>SysAvail!AE82</f>
        <v>0.97687392473118284</v>
      </c>
      <c r="AG351" s="227">
        <f>MachAvail!AE82</f>
        <v>0.99519501007321209</v>
      </c>
      <c r="AH351" s="228">
        <f>LinhrsIn!AE82/SurveyHrsIn!AE82</f>
        <v>0.98159045698924741</v>
      </c>
      <c r="AI351" s="192"/>
      <c r="AJ351" s="192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</row>
    <row r="352" spans="1:66" x14ac:dyDescent="0.25">
      <c r="A352" s="86" t="s">
        <v>1</v>
      </c>
      <c r="B352" s="86">
        <v>2</v>
      </c>
      <c r="C352" s="86">
        <v>86</v>
      </c>
      <c r="D352" s="54">
        <v>221800</v>
      </c>
      <c r="E352" s="54">
        <v>200537</v>
      </c>
      <c r="F352" s="54">
        <v>229408.77633621221</v>
      </c>
      <c r="G352" s="54">
        <v>178009.21536401816</v>
      </c>
      <c r="H352" s="54">
        <v>211494</v>
      </c>
      <c r="I352" s="67">
        <v>194000</v>
      </c>
      <c r="J352" s="67">
        <v>168800</v>
      </c>
      <c r="K352" s="67">
        <v>86600</v>
      </c>
      <c r="L352" s="55">
        <v>96000</v>
      </c>
      <c r="M352" s="54">
        <v>173196</v>
      </c>
      <c r="N352" s="54">
        <v>156602</v>
      </c>
      <c r="O352" s="67">
        <v>208000</v>
      </c>
      <c r="P352" s="54">
        <v>186872</v>
      </c>
      <c r="Q352" s="54">
        <v>169800</v>
      </c>
      <c r="R352" s="54">
        <v>97397</v>
      </c>
      <c r="S352" s="27">
        <v>161200</v>
      </c>
      <c r="T352" s="27">
        <v>216800</v>
      </c>
      <c r="U352" s="54">
        <v>203988.4641408062</v>
      </c>
      <c r="V352" s="27">
        <v>138400</v>
      </c>
      <c r="W352" s="27">
        <v>88084</v>
      </c>
      <c r="X352" s="54">
        <v>100800</v>
      </c>
      <c r="Y352" s="54">
        <v>102200</v>
      </c>
      <c r="Z352" s="54">
        <v>219200</v>
      </c>
      <c r="AA352" s="54">
        <v>206800</v>
      </c>
      <c r="AB352" s="54">
        <v>228200</v>
      </c>
      <c r="AC352" s="54">
        <v>234429.06092444377</v>
      </c>
      <c r="AD352" s="54">
        <v>272200</v>
      </c>
      <c r="AE352" s="219">
        <v>204000</v>
      </c>
      <c r="AF352" s="227">
        <f>SysAvail!AE96</f>
        <v>0.96132016129032261</v>
      </c>
      <c r="AG352" s="227">
        <f>MachAvail!AE96</f>
        <v>0.98642684586565921</v>
      </c>
      <c r="AH352" s="228">
        <f>LinhrsIn!AE96/SurveyHrsIn!AE96</f>
        <v>0.97454784946236572</v>
      </c>
      <c r="AI352" s="192"/>
      <c r="AJ352" s="192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</row>
    <row r="353" spans="1:66" x14ac:dyDescent="0.25">
      <c r="A353" s="86" t="s">
        <v>1</v>
      </c>
      <c r="B353" s="86">
        <v>2</v>
      </c>
      <c r="C353" s="86">
        <v>62</v>
      </c>
      <c r="D353" s="54">
        <v>240200</v>
      </c>
      <c r="E353" s="54">
        <v>224261</v>
      </c>
      <c r="F353" s="54">
        <v>254475.88165294955</v>
      </c>
      <c r="G353" s="54">
        <v>184643.09916640393</v>
      </c>
      <c r="H353" s="54">
        <v>214388</v>
      </c>
      <c r="I353" s="67">
        <v>198800</v>
      </c>
      <c r="J353" s="67">
        <v>169200</v>
      </c>
      <c r="K353" s="67">
        <v>89600</v>
      </c>
      <c r="L353" s="55">
        <v>104600</v>
      </c>
      <c r="M353" s="54">
        <v>188200</v>
      </c>
      <c r="N353" s="54">
        <v>180000</v>
      </c>
      <c r="O353" s="67">
        <v>181600</v>
      </c>
      <c r="P353" s="54">
        <v>181072</v>
      </c>
      <c r="Q353" s="54">
        <v>228600</v>
      </c>
      <c r="R353" s="54">
        <v>145600</v>
      </c>
      <c r="S353" s="27">
        <v>173000</v>
      </c>
      <c r="T353" s="27">
        <v>221000</v>
      </c>
      <c r="U353" s="54">
        <v>197559.02830828793</v>
      </c>
      <c r="V353" s="27">
        <v>156000</v>
      </c>
      <c r="W353" s="27">
        <v>83933</v>
      </c>
      <c r="X353" s="54">
        <v>108000</v>
      </c>
      <c r="Y353" s="54">
        <v>117200</v>
      </c>
      <c r="Z353" s="54">
        <v>229200</v>
      </c>
      <c r="AA353" s="54">
        <v>204400</v>
      </c>
      <c r="AB353" s="54">
        <v>257200</v>
      </c>
      <c r="AC353" s="54">
        <v>252556.17716416292</v>
      </c>
      <c r="AD353" s="54">
        <v>271600</v>
      </c>
      <c r="AE353" s="219">
        <v>204400</v>
      </c>
      <c r="AF353" s="227">
        <f>SysAvail!AE72</f>
        <v>0.97497123655913975</v>
      </c>
      <c r="AG353" s="227">
        <f>MachAvail!AE72</f>
        <v>0.99427732246129674</v>
      </c>
      <c r="AH353" s="228">
        <f>LinhrsIn!AE72/SurveyHrsIn!AE72</f>
        <v>0.98058279569892481</v>
      </c>
      <c r="AI353" s="192"/>
      <c r="AJ353" s="192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</row>
    <row r="354" spans="1:66" x14ac:dyDescent="0.25">
      <c r="A354" s="86" t="s">
        <v>1</v>
      </c>
      <c r="B354" s="86">
        <v>2</v>
      </c>
      <c r="C354" s="86">
        <v>43</v>
      </c>
      <c r="D354" s="54">
        <v>218800</v>
      </c>
      <c r="E354" s="54">
        <v>198299</v>
      </c>
      <c r="F354" s="54">
        <v>225827.76129096403</v>
      </c>
      <c r="G354" s="54">
        <v>170085.4097111685</v>
      </c>
      <c r="H354" s="54">
        <v>217926</v>
      </c>
      <c r="I354" s="67">
        <v>185200</v>
      </c>
      <c r="J354" s="67">
        <v>153800</v>
      </c>
      <c r="K354" s="67">
        <v>93400</v>
      </c>
      <c r="L354" s="55">
        <v>111298</v>
      </c>
      <c r="M354" s="54">
        <v>177215</v>
      </c>
      <c r="N354" s="54">
        <v>190613</v>
      </c>
      <c r="O354" s="67">
        <v>199800</v>
      </c>
      <c r="P354" s="54">
        <v>150472</v>
      </c>
      <c r="Q354" s="54">
        <v>0</v>
      </c>
      <c r="R354" s="54">
        <v>115458</v>
      </c>
      <c r="S354" s="27">
        <v>162600</v>
      </c>
      <c r="T354" s="27">
        <v>242400</v>
      </c>
      <c r="U354" s="54">
        <v>202234.98164102848</v>
      </c>
      <c r="V354" s="27">
        <v>163800</v>
      </c>
      <c r="W354" s="27">
        <v>89949</v>
      </c>
      <c r="X354" s="54">
        <v>105600</v>
      </c>
      <c r="Y354" s="54">
        <v>107200</v>
      </c>
      <c r="Z354" s="54">
        <v>224000</v>
      </c>
      <c r="AA354" s="54">
        <v>210600</v>
      </c>
      <c r="AB354" s="54">
        <v>238600</v>
      </c>
      <c r="AC354" s="54">
        <v>213807.80311935104</v>
      </c>
      <c r="AD354" s="54">
        <v>256600</v>
      </c>
      <c r="AE354" s="219">
        <v>204600</v>
      </c>
      <c r="AF354" s="227">
        <f>SysAvail!AE53</f>
        <v>0.97819112903225813</v>
      </c>
      <c r="AG354" s="227">
        <f>MachAvail!AE53</f>
        <v>0.99188771182282665</v>
      </c>
      <c r="AH354" s="228">
        <f>LinhrsIn!AE53/SurveyHrsIn!AE53</f>
        <v>0.98619139784946241</v>
      </c>
      <c r="AI354" s="192"/>
      <c r="AJ354" s="192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</row>
    <row r="355" spans="1:66" x14ac:dyDescent="0.25">
      <c r="A355" s="86" t="s">
        <v>1</v>
      </c>
      <c r="B355" s="86">
        <v>2</v>
      </c>
      <c r="C355" s="86">
        <v>9</v>
      </c>
      <c r="D355" s="54">
        <v>212800</v>
      </c>
      <c r="E355" s="54">
        <v>205237</v>
      </c>
      <c r="F355" s="54">
        <v>247537.66500278117</v>
      </c>
      <c r="G355" s="54">
        <v>178193.48991408444</v>
      </c>
      <c r="H355" s="54">
        <v>210146</v>
      </c>
      <c r="I355" s="67">
        <v>185200</v>
      </c>
      <c r="J355" s="67">
        <v>174000</v>
      </c>
      <c r="K355" s="67">
        <v>89600</v>
      </c>
      <c r="L355" s="55">
        <v>98283</v>
      </c>
      <c r="M355" s="54">
        <v>174229</v>
      </c>
      <c r="N355" s="54">
        <v>189201</v>
      </c>
      <c r="O355" s="67">
        <v>216400</v>
      </c>
      <c r="P355" s="54">
        <v>201072</v>
      </c>
      <c r="Q355" s="54">
        <v>197400</v>
      </c>
      <c r="R355" s="54">
        <v>157200</v>
      </c>
      <c r="S355" s="27">
        <v>170600</v>
      </c>
      <c r="T355" s="27">
        <v>230000</v>
      </c>
      <c r="U355" s="54">
        <v>191519.25525349806</v>
      </c>
      <c r="V355" s="27">
        <v>146800</v>
      </c>
      <c r="W355" s="27">
        <v>94411</v>
      </c>
      <c r="X355" s="54">
        <v>86400</v>
      </c>
      <c r="Y355" s="54">
        <v>105400</v>
      </c>
      <c r="Z355" s="54">
        <v>230600</v>
      </c>
      <c r="AA355" s="54">
        <v>216000</v>
      </c>
      <c r="AB355" s="54">
        <v>231800</v>
      </c>
      <c r="AC355" s="54">
        <v>202958.7211575619</v>
      </c>
      <c r="AD355" s="54">
        <v>274000</v>
      </c>
      <c r="AE355" s="219">
        <v>204800</v>
      </c>
      <c r="AF355" s="227">
        <f>SysAvail!AE19</f>
        <v>0.97936747311827954</v>
      </c>
      <c r="AG355" s="227">
        <f>MachAvail!AE19</f>
        <v>0.99486014670120271</v>
      </c>
      <c r="AH355" s="228">
        <f>LinhrsIn!AE19/SurveyHrsIn!AE19</f>
        <v>0.98442728494623655</v>
      </c>
      <c r="AI355" s="192"/>
      <c r="AJ355" s="192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</row>
    <row r="356" spans="1:66" x14ac:dyDescent="0.25">
      <c r="A356" s="86" t="s">
        <v>1</v>
      </c>
      <c r="B356" s="86">
        <v>2</v>
      </c>
      <c r="C356" s="86">
        <v>89</v>
      </c>
      <c r="D356" s="54">
        <v>211600</v>
      </c>
      <c r="E356" s="54">
        <v>196061</v>
      </c>
      <c r="F356" s="54">
        <v>228289.70913457216</v>
      </c>
      <c r="G356" s="54">
        <v>172849.52796216257</v>
      </c>
      <c r="H356" s="54">
        <v>208067</v>
      </c>
      <c r="I356" s="67">
        <v>182000</v>
      </c>
      <c r="J356" s="67">
        <v>171600</v>
      </c>
      <c r="K356" s="67">
        <v>73800</v>
      </c>
      <c r="L356" s="55">
        <v>85000</v>
      </c>
      <c r="M356" s="54">
        <v>168489</v>
      </c>
      <c r="N356" s="54">
        <v>182615</v>
      </c>
      <c r="O356" s="67">
        <v>213200</v>
      </c>
      <c r="P356" s="54">
        <v>27672</v>
      </c>
      <c r="Q356" s="54">
        <v>0</v>
      </c>
      <c r="R356" s="54">
        <v>0</v>
      </c>
      <c r="S356" s="27">
        <v>0</v>
      </c>
      <c r="T356" s="27">
        <v>0</v>
      </c>
      <c r="U356" s="54">
        <v>78517.049712268286</v>
      </c>
      <c r="V356" s="27">
        <v>152800</v>
      </c>
      <c r="W356" s="27">
        <v>81949</v>
      </c>
      <c r="X356" s="54">
        <v>91400</v>
      </c>
      <c r="Y356" s="54">
        <v>102200</v>
      </c>
      <c r="Z356" s="54">
        <v>219600</v>
      </c>
      <c r="AA356" s="54">
        <v>169200</v>
      </c>
      <c r="AB356" s="54">
        <v>217600</v>
      </c>
      <c r="AC356" s="54">
        <v>215944.26145289096</v>
      </c>
      <c r="AD356" s="54">
        <v>261000</v>
      </c>
      <c r="AE356" s="219">
        <v>204800</v>
      </c>
      <c r="AF356" s="227">
        <f>SysAvail!AE99</f>
        <v>0.97057499999999997</v>
      </c>
      <c r="AG356" s="227">
        <f>MachAvail!AE99</f>
        <v>0.99340392968795677</v>
      </c>
      <c r="AH356" s="228">
        <f>LinhrsIn!AE99/SurveyHrsIn!AE99</f>
        <v>0.97701948924731186</v>
      </c>
      <c r="AI356" s="192"/>
      <c r="AJ356" s="192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</row>
    <row r="357" spans="1:66" x14ac:dyDescent="0.25">
      <c r="A357" s="86" t="s">
        <v>1</v>
      </c>
      <c r="B357" s="86">
        <v>2</v>
      </c>
      <c r="C357" s="86">
        <v>37</v>
      </c>
      <c r="D357" s="54">
        <v>231800</v>
      </c>
      <c r="E357" s="54">
        <v>218666</v>
      </c>
      <c r="F357" s="54">
        <v>248656.73220442125</v>
      </c>
      <c r="G357" s="54">
        <v>182616.07911567495</v>
      </c>
      <c r="H357" s="54">
        <v>164600</v>
      </c>
      <c r="I357" s="67">
        <v>0</v>
      </c>
      <c r="J357" s="67">
        <v>153600</v>
      </c>
      <c r="K357" s="67">
        <v>94733</v>
      </c>
      <c r="L357" s="55">
        <v>109290</v>
      </c>
      <c r="M357" s="54">
        <v>184736</v>
      </c>
      <c r="N357" s="54">
        <v>184275</v>
      </c>
      <c r="O357" s="67">
        <v>210200</v>
      </c>
      <c r="P357" s="54">
        <v>154272</v>
      </c>
      <c r="Q357" s="54">
        <v>183600</v>
      </c>
      <c r="R357" s="54">
        <v>168600</v>
      </c>
      <c r="S357" s="27">
        <v>170600</v>
      </c>
      <c r="T357" s="27">
        <v>111400</v>
      </c>
      <c r="U357" s="54">
        <v>146123.54164814198</v>
      </c>
      <c r="V357" s="27">
        <v>160800</v>
      </c>
      <c r="W357" s="27">
        <v>100988</v>
      </c>
      <c r="X357" s="54">
        <v>104400</v>
      </c>
      <c r="Y357" s="54">
        <v>115600</v>
      </c>
      <c r="Z357" s="54">
        <v>236800</v>
      </c>
      <c r="AA357" s="54">
        <v>219000</v>
      </c>
      <c r="AB357" s="54">
        <v>253600</v>
      </c>
      <c r="AC357" s="54">
        <v>234333.61445557172</v>
      </c>
      <c r="AD357" s="54">
        <v>273000</v>
      </c>
      <c r="AE357" s="219">
        <v>205200</v>
      </c>
      <c r="AF357" s="227">
        <f>SysAvail!AE47</f>
        <v>0.97688951612903241</v>
      </c>
      <c r="AG357" s="227">
        <f>MachAvail!AE47</f>
        <v>0.99229787485022813</v>
      </c>
      <c r="AH357" s="228">
        <f>LinhrsIn!AE47/SurveyHrsIn!AE47</f>
        <v>0.98447204301075275</v>
      </c>
      <c r="AI357" s="192"/>
      <c r="AJ357" s="192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</row>
    <row r="358" spans="1:66" x14ac:dyDescent="0.25">
      <c r="A358" s="86" t="s">
        <v>1</v>
      </c>
      <c r="B358" s="86">
        <v>2</v>
      </c>
      <c r="C358" s="86">
        <v>1</v>
      </c>
      <c r="D358" s="54">
        <v>217200</v>
      </c>
      <c r="E358" s="54">
        <v>192480</v>
      </c>
      <c r="F358" s="54">
        <v>230080.21665719626</v>
      </c>
      <c r="G358" s="54">
        <v>176350.74441342172</v>
      </c>
      <c r="H358" s="54">
        <v>211157</v>
      </c>
      <c r="I358" s="67">
        <v>199800</v>
      </c>
      <c r="J358" s="67">
        <v>179800</v>
      </c>
      <c r="K358" s="67">
        <v>95600</v>
      </c>
      <c r="L358" s="55">
        <v>98400</v>
      </c>
      <c r="M358" s="54">
        <v>189979</v>
      </c>
      <c r="N358" s="54">
        <v>185400</v>
      </c>
      <c r="O358" s="67">
        <v>189200</v>
      </c>
      <c r="P358" s="54">
        <v>141272</v>
      </c>
      <c r="Q358" s="54">
        <v>200400</v>
      </c>
      <c r="R358" s="54">
        <v>145600</v>
      </c>
      <c r="S358" s="27">
        <v>164600</v>
      </c>
      <c r="T358" s="27">
        <v>227400</v>
      </c>
      <c r="U358" s="54">
        <v>201260.82469670754</v>
      </c>
      <c r="V358" s="27">
        <v>158400</v>
      </c>
      <c r="W358" s="27">
        <v>91798</v>
      </c>
      <c r="X358" s="54">
        <v>113600</v>
      </c>
      <c r="Y358" s="54">
        <v>114200</v>
      </c>
      <c r="Z358" s="54">
        <v>228400</v>
      </c>
      <c r="AA358" s="54">
        <v>213400</v>
      </c>
      <c r="AB358" s="54">
        <v>242200</v>
      </c>
      <c r="AC358" s="54">
        <v>233614.39156891973</v>
      </c>
      <c r="AD358" s="54">
        <v>254600</v>
      </c>
      <c r="AE358" s="219">
        <v>206600</v>
      </c>
      <c r="AF358" s="227">
        <f>SysAvail!AE11</f>
        <v>0.9703400537634409</v>
      </c>
      <c r="AG358" s="227">
        <f>MachAvail!AE11</f>
        <v>0.98987586599895483</v>
      </c>
      <c r="AH358" s="228">
        <f>LinhrsIn!AE11/SurveyHrsIn!AE11</f>
        <v>0.98026438172043018</v>
      </c>
      <c r="AI358" s="191"/>
      <c r="AJ358" s="192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</row>
    <row r="359" spans="1:66" x14ac:dyDescent="0.25">
      <c r="A359" s="86" t="s">
        <v>1</v>
      </c>
      <c r="B359" s="86">
        <v>2</v>
      </c>
      <c r="C359" s="86">
        <v>73</v>
      </c>
      <c r="D359" s="54">
        <v>232400</v>
      </c>
      <c r="E359" s="54">
        <v>208594</v>
      </c>
      <c r="F359" s="54">
        <v>252461.56068999745</v>
      </c>
      <c r="G359" s="54">
        <v>189434.23746812702</v>
      </c>
      <c r="H359" s="54">
        <v>214636</v>
      </c>
      <c r="I359" s="67">
        <v>185000</v>
      </c>
      <c r="J359" s="67">
        <v>182800</v>
      </c>
      <c r="K359" s="67">
        <v>95200</v>
      </c>
      <c r="L359" s="55">
        <v>109000</v>
      </c>
      <c r="M359" s="54">
        <v>187879</v>
      </c>
      <c r="N359" s="54">
        <v>143654</v>
      </c>
      <c r="O359" s="67">
        <v>197000</v>
      </c>
      <c r="P359" s="54">
        <v>16872</v>
      </c>
      <c r="Q359" s="54">
        <v>173120</v>
      </c>
      <c r="R359" s="54">
        <v>74752</v>
      </c>
      <c r="S359" s="27">
        <v>172200</v>
      </c>
      <c r="T359" s="27">
        <v>62600</v>
      </c>
      <c r="U359" s="54">
        <v>75789.410268169639</v>
      </c>
      <c r="V359" s="27">
        <v>166000</v>
      </c>
      <c r="W359" s="27">
        <v>105831</v>
      </c>
      <c r="X359" s="54">
        <v>109600</v>
      </c>
      <c r="Y359" s="54">
        <v>115000</v>
      </c>
      <c r="Z359" s="54">
        <v>238800</v>
      </c>
      <c r="AA359" s="54">
        <v>206800</v>
      </c>
      <c r="AB359" s="54">
        <v>241600</v>
      </c>
      <c r="AC359" s="54">
        <v>228336.87671431794</v>
      </c>
      <c r="AD359" s="54">
        <v>273200</v>
      </c>
      <c r="AE359" s="219">
        <v>207200</v>
      </c>
      <c r="AF359" s="227">
        <f>SysAvail!AE83</f>
        <v>0.97396989247311827</v>
      </c>
      <c r="AG359" s="227">
        <f>MachAvail!AE83</f>
        <v>0.99558697613889535</v>
      </c>
      <c r="AH359" s="228">
        <f>LinhrsIn!AE83/SurveyHrsIn!AE83</f>
        <v>0.97828709677419357</v>
      </c>
      <c r="AI359" s="192"/>
      <c r="AJ359" s="192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</row>
    <row r="360" spans="1:66" x14ac:dyDescent="0.25">
      <c r="A360" s="86" t="s">
        <v>1</v>
      </c>
      <c r="B360" s="86">
        <v>2</v>
      </c>
      <c r="C360" s="86">
        <v>98</v>
      </c>
      <c r="D360" s="54">
        <v>219600</v>
      </c>
      <c r="E360" s="54">
        <v>200313</v>
      </c>
      <c r="F360" s="54">
        <v>88182.495489236695</v>
      </c>
      <c r="G360" s="54">
        <v>169532.58606096968</v>
      </c>
      <c r="H360" s="54">
        <v>223198</v>
      </c>
      <c r="I360" s="67">
        <v>188000</v>
      </c>
      <c r="J360" s="67">
        <v>134400</v>
      </c>
      <c r="K360" s="67">
        <v>86600</v>
      </c>
      <c r="L360" s="55">
        <v>60400</v>
      </c>
      <c r="M360" s="54">
        <v>183200</v>
      </c>
      <c r="N360" s="54">
        <v>178800</v>
      </c>
      <c r="O360" s="67">
        <v>209800</v>
      </c>
      <c r="P360" s="54">
        <v>193272</v>
      </c>
      <c r="Q360" s="54">
        <v>140600</v>
      </c>
      <c r="R360" s="54">
        <v>174400</v>
      </c>
      <c r="S360" s="27">
        <v>159600</v>
      </c>
      <c r="T360" s="27">
        <v>226400</v>
      </c>
      <c r="U360" s="54">
        <v>136576.80359379671</v>
      </c>
      <c r="V360" s="27">
        <v>159200</v>
      </c>
      <c r="W360" s="27">
        <v>83698</v>
      </c>
      <c r="X360" s="54">
        <v>100400</v>
      </c>
      <c r="Y360" s="54">
        <v>102000</v>
      </c>
      <c r="Z360" s="54">
        <v>228000</v>
      </c>
      <c r="AA360" s="54">
        <v>226600</v>
      </c>
      <c r="AB360" s="54">
        <v>251200</v>
      </c>
      <c r="AC360" s="54">
        <v>240495.21427942265</v>
      </c>
      <c r="AD360" s="54">
        <v>269600</v>
      </c>
      <c r="AE360" s="219">
        <v>207400</v>
      </c>
      <c r="AF360" s="227">
        <f>SysAvail!AE108</f>
        <v>0.97761196236559145</v>
      </c>
      <c r="AG360" s="227">
        <f>MachAvail!AE108</f>
        <v>0.99439301273028913</v>
      </c>
      <c r="AH360" s="228">
        <f>LinhrsIn!AE108/SurveyHrsIn!AE108</f>
        <v>0.98312432795698934</v>
      </c>
      <c r="AI360" s="192"/>
      <c r="AJ360" s="192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</row>
    <row r="361" spans="1:66" x14ac:dyDescent="0.25">
      <c r="A361" s="86" t="s">
        <v>1</v>
      </c>
      <c r="B361" s="86">
        <v>2</v>
      </c>
      <c r="C361" s="86">
        <v>25</v>
      </c>
      <c r="D361" s="54">
        <v>230200</v>
      </c>
      <c r="E361" s="54">
        <v>214861</v>
      </c>
      <c r="F361" s="54">
        <v>255818.76229491763</v>
      </c>
      <c r="G361" s="54">
        <v>189987.06111832583</v>
      </c>
      <c r="H361" s="54">
        <v>223311</v>
      </c>
      <c r="I361" s="67">
        <v>215600</v>
      </c>
      <c r="J361" s="67">
        <v>187400</v>
      </c>
      <c r="K361" s="67">
        <v>99000</v>
      </c>
      <c r="L361" s="55">
        <v>121000</v>
      </c>
      <c r="M361" s="54">
        <v>186908</v>
      </c>
      <c r="N361" s="54">
        <v>196981</v>
      </c>
      <c r="O361" s="67">
        <v>211400</v>
      </c>
      <c r="P361" s="54">
        <v>184672</v>
      </c>
      <c r="Q361" s="54">
        <v>178800</v>
      </c>
      <c r="R361" s="54">
        <v>176200</v>
      </c>
      <c r="S361" s="27">
        <v>170400</v>
      </c>
      <c r="T361" s="27">
        <v>246600</v>
      </c>
      <c r="U361" s="54">
        <v>209248.9116401393</v>
      </c>
      <c r="V361" s="27">
        <v>170200</v>
      </c>
      <c r="W361" s="27">
        <v>111481</v>
      </c>
      <c r="X361" s="54">
        <v>122350</v>
      </c>
      <c r="Y361" s="54">
        <v>135165</v>
      </c>
      <c r="Z361" s="54">
        <v>244600</v>
      </c>
      <c r="AA361" s="54">
        <v>217200</v>
      </c>
      <c r="AB361" s="54">
        <v>251600</v>
      </c>
      <c r="AC361" s="54">
        <v>212829.23578697603</v>
      </c>
      <c r="AD361" s="54">
        <v>261400</v>
      </c>
      <c r="AE361" s="219">
        <v>207600</v>
      </c>
      <c r="AF361" s="227">
        <f>SysAvail!AE35</f>
        <v>0.98210873655913977</v>
      </c>
      <c r="AG361" s="227">
        <f>MachAvail!AE35</f>
        <v>0.99444912846580713</v>
      </c>
      <c r="AH361" s="228">
        <f>LinhrsIn!AE35/SurveyHrsIn!AE35</f>
        <v>0.98759072580645169</v>
      </c>
      <c r="AI361" s="192"/>
      <c r="AJ361" s="192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</row>
    <row r="362" spans="1:66" x14ac:dyDescent="0.25">
      <c r="A362" s="86" t="s">
        <v>1</v>
      </c>
      <c r="B362" s="86">
        <v>2</v>
      </c>
      <c r="C362" s="86">
        <v>58</v>
      </c>
      <c r="D362" s="54">
        <v>243200</v>
      </c>
      <c r="E362" s="54">
        <v>228737</v>
      </c>
      <c r="F362" s="54">
        <v>246866.22468179715</v>
      </c>
      <c r="G362" s="54">
        <v>69840.054475116864</v>
      </c>
      <c r="H362" s="54">
        <v>0</v>
      </c>
      <c r="I362" s="67">
        <v>0</v>
      </c>
      <c r="J362" s="67">
        <v>0</v>
      </c>
      <c r="K362" s="67">
        <v>36800</v>
      </c>
      <c r="L362" s="55">
        <v>102600</v>
      </c>
      <c r="M362" s="54">
        <v>191183</v>
      </c>
      <c r="N362" s="54">
        <v>203555</v>
      </c>
      <c r="O362" s="67">
        <v>209800</v>
      </c>
      <c r="P362" s="54">
        <v>207472</v>
      </c>
      <c r="Q362" s="54">
        <v>233400</v>
      </c>
      <c r="R362" s="54">
        <v>144600</v>
      </c>
      <c r="S362" s="27">
        <v>174800</v>
      </c>
      <c r="T362" s="27">
        <v>241400</v>
      </c>
      <c r="U362" s="54">
        <v>176127.57553322712</v>
      </c>
      <c r="V362" s="27">
        <v>167000</v>
      </c>
      <c r="W362" s="27">
        <v>102509</v>
      </c>
      <c r="X362" s="54">
        <v>111000</v>
      </c>
      <c r="Y362" s="54">
        <v>107600</v>
      </c>
      <c r="Z362" s="54">
        <v>242200</v>
      </c>
      <c r="AA362" s="54">
        <v>213000</v>
      </c>
      <c r="AB362" s="54">
        <v>241000</v>
      </c>
      <c r="AC362" s="54">
        <v>177623.95035938403</v>
      </c>
      <c r="AD362" s="54">
        <v>289000</v>
      </c>
      <c r="AE362" s="219">
        <v>207800</v>
      </c>
      <c r="AF362" s="227">
        <f>SysAvail!AE68</f>
        <v>0.97435672043010757</v>
      </c>
      <c r="AG362" s="227">
        <f>MachAvail!AE68</f>
        <v>0.99356742675277787</v>
      </c>
      <c r="AH362" s="228">
        <f>LinhrsIn!AE68/SurveyHrsIn!AE68</f>
        <v>0.98066491935483879</v>
      </c>
      <c r="AI362" s="192"/>
      <c r="AJ362" s="192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</row>
    <row r="363" spans="1:66" x14ac:dyDescent="0.25">
      <c r="A363" s="86" t="s">
        <v>1</v>
      </c>
      <c r="B363" s="86">
        <v>2</v>
      </c>
      <c r="C363" s="86">
        <v>103</v>
      </c>
      <c r="D363" s="54">
        <v>167000</v>
      </c>
      <c r="E363" s="54">
        <v>176589</v>
      </c>
      <c r="F363" s="54">
        <v>232765.97794113238</v>
      </c>
      <c r="G363" s="54">
        <v>168611.21331063833</v>
      </c>
      <c r="H363" s="54">
        <v>203958</v>
      </c>
      <c r="I363" s="67">
        <v>188200</v>
      </c>
      <c r="J363" s="67">
        <v>169200</v>
      </c>
      <c r="K363" s="67">
        <v>78800</v>
      </c>
      <c r="L363" s="55">
        <v>97000</v>
      </c>
      <c r="M363" s="54">
        <v>159000</v>
      </c>
      <c r="N363" s="54">
        <v>170200</v>
      </c>
      <c r="O363" s="67">
        <v>202600</v>
      </c>
      <c r="P363" s="54">
        <v>162672</v>
      </c>
      <c r="Q363" s="54">
        <v>223200</v>
      </c>
      <c r="R363" s="54">
        <v>168400</v>
      </c>
      <c r="S363" s="27">
        <v>149400</v>
      </c>
      <c r="T363" s="27">
        <v>235600</v>
      </c>
      <c r="U363" s="54">
        <v>184894.98803211565</v>
      </c>
      <c r="V363" s="27">
        <v>161000</v>
      </c>
      <c r="W363" s="27">
        <v>98242</v>
      </c>
      <c r="X363" s="54">
        <v>101600</v>
      </c>
      <c r="Y363" s="54">
        <v>99200</v>
      </c>
      <c r="Z363" s="54">
        <v>215800</v>
      </c>
      <c r="AA363" s="54">
        <v>213200</v>
      </c>
      <c r="AB363" s="54">
        <v>235000</v>
      </c>
      <c r="AC363" s="54">
        <v>237767.75912347299</v>
      </c>
      <c r="AD363" s="54">
        <v>265800</v>
      </c>
      <c r="AE363" s="219">
        <v>207800</v>
      </c>
      <c r="AF363" s="227">
        <f>SysAvail!AE113</f>
        <v>0.98133212365591405</v>
      </c>
      <c r="AG363" s="227">
        <f>MachAvail!AE113</f>
        <v>0.99355160653940544</v>
      </c>
      <c r="AH363" s="228">
        <f>LinhrsIn!AE113/SurveyHrsIn!AE113</f>
        <v>0.98770120967741937</v>
      </c>
      <c r="AI363" s="192"/>
      <c r="AJ363" s="192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</row>
    <row r="364" spans="1:66" x14ac:dyDescent="0.25">
      <c r="A364" s="86" t="s">
        <v>1</v>
      </c>
      <c r="B364" s="86">
        <v>2</v>
      </c>
      <c r="C364" s="86">
        <v>31</v>
      </c>
      <c r="D364" s="54">
        <v>229000</v>
      </c>
      <c r="E364" s="54">
        <v>210385</v>
      </c>
      <c r="F364" s="54">
        <v>258504.52357885375</v>
      </c>
      <c r="G364" s="54">
        <v>187222.94286733176</v>
      </c>
      <c r="H364" s="54">
        <v>223852</v>
      </c>
      <c r="I364" s="67">
        <v>49400</v>
      </c>
      <c r="J364" s="67">
        <v>217306</v>
      </c>
      <c r="K364" s="67">
        <v>35000</v>
      </c>
      <c r="L364" s="55">
        <v>113600</v>
      </c>
      <c r="M364" s="54">
        <v>193060</v>
      </c>
      <c r="N364" s="54">
        <v>203095</v>
      </c>
      <c r="O364" s="67">
        <v>199400</v>
      </c>
      <c r="P364" s="54">
        <v>130272</v>
      </c>
      <c r="Q364" s="54">
        <v>195600</v>
      </c>
      <c r="R364" s="54">
        <v>100400</v>
      </c>
      <c r="S364" s="27">
        <v>167000</v>
      </c>
      <c r="T364" s="27">
        <v>249800</v>
      </c>
      <c r="U364" s="54">
        <v>211586.88830650956</v>
      </c>
      <c r="V364" s="27">
        <v>170800</v>
      </c>
      <c r="W364" s="27">
        <v>110647</v>
      </c>
      <c r="X364" s="54">
        <v>112400</v>
      </c>
      <c r="Y364" s="54">
        <v>107600</v>
      </c>
      <c r="Z364" s="54">
        <v>235600</v>
      </c>
      <c r="AA364" s="54">
        <v>194000</v>
      </c>
      <c r="AB364" s="54">
        <v>245400</v>
      </c>
      <c r="AC364" s="54">
        <v>219211.61582670271</v>
      </c>
      <c r="AD364" s="54">
        <v>262000</v>
      </c>
      <c r="AE364" s="219">
        <v>208000</v>
      </c>
      <c r="AF364" s="227">
        <f>SysAvail!AE41</f>
        <v>0.98190860215053755</v>
      </c>
      <c r="AG364" s="227">
        <f>MachAvail!AE41</f>
        <v>0.99546580275049656</v>
      </c>
      <c r="AH364" s="228">
        <f>LinhrsIn!AE41/SurveyHrsIn!AE41</f>
        <v>0.98638104838709673</v>
      </c>
      <c r="AI364" s="192"/>
      <c r="AJ364" s="192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</row>
    <row r="365" spans="1:66" x14ac:dyDescent="0.25">
      <c r="A365" s="86" t="s">
        <v>1</v>
      </c>
      <c r="B365" s="86">
        <v>2</v>
      </c>
      <c r="C365" s="86">
        <v>82</v>
      </c>
      <c r="D365" s="54">
        <v>152200</v>
      </c>
      <c r="E365" s="54">
        <v>147177</v>
      </c>
      <c r="F365" s="54">
        <v>227170.64193293211</v>
      </c>
      <c r="G365" s="54">
        <v>181878.98091540986</v>
      </c>
      <c r="H365" s="54">
        <v>217478</v>
      </c>
      <c r="I365" s="67">
        <v>203600</v>
      </c>
      <c r="J365" s="67">
        <v>178200</v>
      </c>
      <c r="K365" s="67">
        <v>93000</v>
      </c>
      <c r="L365" s="55">
        <v>11000</v>
      </c>
      <c r="M365" s="54">
        <v>94144</v>
      </c>
      <c r="N365" s="54">
        <v>188205</v>
      </c>
      <c r="O365" s="67">
        <v>73400</v>
      </c>
      <c r="P365" s="54">
        <v>178872</v>
      </c>
      <c r="Q365" s="54">
        <v>220000</v>
      </c>
      <c r="R365" s="54">
        <v>174200</v>
      </c>
      <c r="S365" s="27">
        <v>157600</v>
      </c>
      <c r="T365" s="27">
        <v>223600</v>
      </c>
      <c r="U365" s="54">
        <v>193662.40053100415</v>
      </c>
      <c r="V365" s="27">
        <v>158000</v>
      </c>
      <c r="W365" s="27">
        <v>93244</v>
      </c>
      <c r="X365" s="54">
        <v>92400</v>
      </c>
      <c r="Y365" s="54">
        <v>108200</v>
      </c>
      <c r="Z365" s="54">
        <v>222800</v>
      </c>
      <c r="AA365" s="54">
        <v>208800</v>
      </c>
      <c r="AB365" s="54">
        <v>230800</v>
      </c>
      <c r="AC365" s="54">
        <v>221333.61257404988</v>
      </c>
      <c r="AD365" s="54">
        <v>263200</v>
      </c>
      <c r="AE365" s="219">
        <v>208200</v>
      </c>
      <c r="AF365" s="227">
        <f>SysAvail!AE92</f>
        <v>0.97463333333333335</v>
      </c>
      <c r="AG365" s="227">
        <f>MachAvail!AE92</f>
        <v>0.99781619789457809</v>
      </c>
      <c r="AH365" s="228">
        <f>LinhrsIn!AE92/SurveyHrsIn!AE92</f>
        <v>0.9767663978494624</v>
      </c>
      <c r="AI365" s="192"/>
      <c r="AJ365" s="192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</row>
    <row r="366" spans="1:66" x14ac:dyDescent="0.25">
      <c r="A366" s="86" t="s">
        <v>1</v>
      </c>
      <c r="B366" s="86">
        <v>2</v>
      </c>
      <c r="C366" s="86">
        <v>83</v>
      </c>
      <c r="D366" s="54">
        <v>223200</v>
      </c>
      <c r="E366" s="54">
        <v>202999</v>
      </c>
      <c r="F366" s="54">
        <v>229408.77633621221</v>
      </c>
      <c r="G366" s="54">
        <v>180036.23541474715</v>
      </c>
      <c r="H366" s="54">
        <v>213434</v>
      </c>
      <c r="I366" s="67">
        <v>202000</v>
      </c>
      <c r="J366" s="67">
        <v>178400</v>
      </c>
      <c r="K366" s="67">
        <v>80400</v>
      </c>
      <c r="L366" s="55">
        <v>98200</v>
      </c>
      <c r="M366" s="54">
        <v>176338</v>
      </c>
      <c r="N366" s="54">
        <v>185114</v>
      </c>
      <c r="O366" s="67">
        <v>207800</v>
      </c>
      <c r="P366" s="54">
        <v>141872</v>
      </c>
      <c r="Q366" s="54">
        <v>226600</v>
      </c>
      <c r="R366" s="54">
        <v>164400</v>
      </c>
      <c r="S366" s="27">
        <v>162400</v>
      </c>
      <c r="T366" s="27">
        <v>227800</v>
      </c>
      <c r="U366" s="54">
        <v>199312.51080806565</v>
      </c>
      <c r="V366" s="27">
        <v>141000</v>
      </c>
      <c r="W366" s="27">
        <v>91733</v>
      </c>
      <c r="X366" s="54">
        <v>4600</v>
      </c>
      <c r="Y366" s="54">
        <v>0</v>
      </c>
      <c r="Z366" s="54">
        <v>81400</v>
      </c>
      <c r="AA366" s="54">
        <v>194400</v>
      </c>
      <c r="AB366" s="54">
        <v>247600</v>
      </c>
      <c r="AC366" s="54">
        <v>232667.63972616874</v>
      </c>
      <c r="AD366" s="54">
        <v>269200</v>
      </c>
      <c r="AE366" s="219">
        <v>208800</v>
      </c>
      <c r="AF366" s="227">
        <f>SysAvail!AE93</f>
        <v>0.97087634408602153</v>
      </c>
      <c r="AG366" s="227">
        <f>MachAvail!AE93</f>
        <v>0.99408037120231463</v>
      </c>
      <c r="AH366" s="228">
        <f>LinhrsIn!AE93/SurveyHrsIn!AE93</f>
        <v>0.97665779569892475</v>
      </c>
      <c r="AI366" s="192"/>
      <c r="AJ366" s="192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</row>
    <row r="367" spans="1:66" x14ac:dyDescent="0.25">
      <c r="A367" s="86" t="s">
        <v>1</v>
      </c>
      <c r="B367" s="86">
        <v>2</v>
      </c>
      <c r="C367" s="86">
        <v>28</v>
      </c>
      <c r="D367" s="54">
        <v>237400</v>
      </c>
      <c r="E367" s="54">
        <v>215532</v>
      </c>
      <c r="F367" s="54">
        <v>265890.36710967816</v>
      </c>
      <c r="G367" s="54">
        <v>192566.90481925363</v>
      </c>
      <c r="H367" s="54">
        <v>227583</v>
      </c>
      <c r="I367" s="67">
        <v>205800</v>
      </c>
      <c r="J367" s="67">
        <v>180200</v>
      </c>
      <c r="K367" s="67">
        <v>11400</v>
      </c>
      <c r="L367" s="55">
        <v>13000</v>
      </c>
      <c r="M367" s="54">
        <v>162936</v>
      </c>
      <c r="N367" s="54">
        <v>173023</v>
      </c>
      <c r="O367" s="67">
        <v>184000</v>
      </c>
      <c r="P367" s="54">
        <v>164472</v>
      </c>
      <c r="Q367" s="54">
        <v>182559</v>
      </c>
      <c r="R367" s="54">
        <v>160807</v>
      </c>
      <c r="S367" s="27">
        <v>146400</v>
      </c>
      <c r="T367" s="27">
        <v>216400</v>
      </c>
      <c r="U367" s="54">
        <v>181972.51719915279</v>
      </c>
      <c r="V367" s="27">
        <v>151800</v>
      </c>
      <c r="W367" s="27">
        <v>17600</v>
      </c>
      <c r="X367" s="54">
        <v>0</v>
      </c>
      <c r="Y367" s="54">
        <v>0</v>
      </c>
      <c r="Z367" s="54">
        <v>0</v>
      </c>
      <c r="AA367" s="54">
        <v>0</v>
      </c>
      <c r="AB367" s="54">
        <v>0</v>
      </c>
      <c r="AC367" s="54">
        <v>0</v>
      </c>
      <c r="AD367" s="54">
        <v>256800</v>
      </c>
      <c r="AE367" s="219">
        <v>209000</v>
      </c>
      <c r="AF367" s="227">
        <f>SysAvail!AE38</f>
        <v>0.93340161290322587</v>
      </c>
      <c r="AG367" s="227">
        <f>MachAvail!AE38</f>
        <v>0.94908822991183173</v>
      </c>
      <c r="AH367" s="228">
        <f>LinhrsIn!AE38/SurveyHrsIn!AE38</f>
        <v>0.98347190860215061</v>
      </c>
      <c r="AI367" s="192"/>
      <c r="AJ367" s="192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</row>
    <row r="368" spans="1:66" x14ac:dyDescent="0.25">
      <c r="A368" s="86" t="s">
        <v>1</v>
      </c>
      <c r="B368" s="86">
        <v>2</v>
      </c>
      <c r="C368" s="86">
        <v>95</v>
      </c>
      <c r="D368" s="54">
        <v>156460</v>
      </c>
      <c r="E368" s="54">
        <v>214273</v>
      </c>
      <c r="F368" s="54">
        <v>233603.04020795916</v>
      </c>
      <c r="G368" s="54">
        <v>142163.20851237673</v>
      </c>
      <c r="H368" s="54">
        <v>212285</v>
      </c>
      <c r="I368" s="67">
        <v>193533</v>
      </c>
      <c r="J368" s="67">
        <v>168007</v>
      </c>
      <c r="K368" s="67">
        <v>85390</v>
      </c>
      <c r="L368" s="55">
        <v>95372</v>
      </c>
      <c r="M368" s="54">
        <v>153636</v>
      </c>
      <c r="N368" s="54">
        <v>155141</v>
      </c>
      <c r="O368" s="67">
        <v>178200</v>
      </c>
      <c r="P368" s="54">
        <v>185672</v>
      </c>
      <c r="Q368" s="54">
        <v>205200</v>
      </c>
      <c r="R368" s="54">
        <v>80200</v>
      </c>
      <c r="S368" s="27">
        <v>150800</v>
      </c>
      <c r="T368" s="27">
        <v>184000</v>
      </c>
      <c r="U368" s="54">
        <v>144370.05914836426</v>
      </c>
      <c r="V368" s="27">
        <v>139600</v>
      </c>
      <c r="W368" s="27">
        <v>16000</v>
      </c>
      <c r="X368" s="54">
        <v>0</v>
      </c>
      <c r="Y368" s="54">
        <v>0</v>
      </c>
      <c r="Z368" s="54">
        <v>0</v>
      </c>
      <c r="AA368" s="54">
        <v>0</v>
      </c>
      <c r="AB368" s="54">
        <v>0</v>
      </c>
      <c r="AC368" s="54">
        <v>89567.352031825838</v>
      </c>
      <c r="AD368" s="54">
        <v>267600</v>
      </c>
      <c r="AE368" s="219">
        <v>209200</v>
      </c>
      <c r="AF368" s="227">
        <f>SysAvail!AE105</f>
        <v>0.97662889784946239</v>
      </c>
      <c r="AG368" s="227">
        <f>MachAvail!AE105</f>
        <v>0.99507701038623708</v>
      </c>
      <c r="AH368" s="228">
        <f>LinhrsIn!AE105/SurveyHrsIn!AE105</f>
        <v>0.98146061827956999</v>
      </c>
      <c r="AI368" s="192"/>
      <c r="AJ368" s="192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</row>
    <row r="369" spans="1:66" x14ac:dyDescent="0.25">
      <c r="A369" s="86" t="s">
        <v>1</v>
      </c>
      <c r="B369" s="86">
        <v>2</v>
      </c>
      <c r="C369" s="86">
        <v>80</v>
      </c>
      <c r="D369" s="54">
        <v>219200</v>
      </c>
      <c r="E369" s="54">
        <v>200984</v>
      </c>
      <c r="F369" s="54">
        <v>232989.79138146041</v>
      </c>
      <c r="G369" s="54">
        <v>181141.88271514478</v>
      </c>
      <c r="H369" s="54">
        <v>207036</v>
      </c>
      <c r="I369" s="67">
        <v>199200</v>
      </c>
      <c r="J369" s="67">
        <v>183600</v>
      </c>
      <c r="K369" s="67">
        <v>81600</v>
      </c>
      <c r="L369" s="55">
        <v>99800</v>
      </c>
      <c r="M369" s="54">
        <v>174305</v>
      </c>
      <c r="N369" s="54">
        <v>185049</v>
      </c>
      <c r="O369" s="67">
        <v>200200</v>
      </c>
      <c r="P369" s="54">
        <v>149472</v>
      </c>
      <c r="Q369" s="54">
        <v>199800</v>
      </c>
      <c r="R369" s="54">
        <v>175200</v>
      </c>
      <c r="S369" s="27">
        <v>165800</v>
      </c>
      <c r="T369" s="27">
        <v>226800</v>
      </c>
      <c r="U369" s="54">
        <v>197364.19691942376</v>
      </c>
      <c r="V369" s="27">
        <v>158400</v>
      </c>
      <c r="W369" s="27">
        <v>91626</v>
      </c>
      <c r="X369" s="54">
        <v>99600</v>
      </c>
      <c r="Y369" s="54">
        <v>82400</v>
      </c>
      <c r="Z369" s="54">
        <v>226000</v>
      </c>
      <c r="AA369" s="54">
        <v>204800</v>
      </c>
      <c r="AB369" s="54">
        <v>237800</v>
      </c>
      <c r="AC369" s="54">
        <v>212970.95933166484</v>
      </c>
      <c r="AD369" s="54">
        <v>244200</v>
      </c>
      <c r="AE369" s="219">
        <v>209400</v>
      </c>
      <c r="AF369" s="227">
        <f>SysAvail!AE90</f>
        <v>0.97380040322580652</v>
      </c>
      <c r="AG369" s="227">
        <f>MachAvail!AE90</f>
        <v>0.99660278204048214</v>
      </c>
      <c r="AH369" s="228">
        <f>LinhrsIn!AE90/SurveyHrsIn!AE90</f>
        <v>0.97711989247311837</v>
      </c>
      <c r="AI369" s="192"/>
      <c r="AJ369" s="192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</row>
    <row r="370" spans="1:66" x14ac:dyDescent="0.25">
      <c r="A370" s="86" t="s">
        <v>1</v>
      </c>
      <c r="B370" s="86">
        <v>2</v>
      </c>
      <c r="C370" s="86">
        <v>44</v>
      </c>
      <c r="D370" s="54">
        <v>226400</v>
      </c>
      <c r="E370" s="54">
        <v>205908</v>
      </c>
      <c r="F370" s="54">
        <v>252461.56068999745</v>
      </c>
      <c r="G370" s="54">
        <v>189618.51201819329</v>
      </c>
      <c r="H370" s="54">
        <v>224443</v>
      </c>
      <c r="I370" s="67">
        <v>196200</v>
      </c>
      <c r="J370" s="67">
        <v>186200</v>
      </c>
      <c r="K370" s="67">
        <v>98600</v>
      </c>
      <c r="L370" s="55">
        <v>114000</v>
      </c>
      <c r="M370" s="54">
        <v>153440</v>
      </c>
      <c r="N370" s="54">
        <v>202196</v>
      </c>
      <c r="O370" s="67">
        <v>210200</v>
      </c>
      <c r="P370" s="54">
        <v>176272</v>
      </c>
      <c r="Q370" s="54">
        <v>208400</v>
      </c>
      <c r="R370" s="54">
        <v>184200</v>
      </c>
      <c r="S370" s="27">
        <v>169200</v>
      </c>
      <c r="T370" s="27">
        <v>241200</v>
      </c>
      <c r="U370" s="54">
        <v>210807.56275105281</v>
      </c>
      <c r="V370" s="27">
        <v>173800</v>
      </c>
      <c r="W370" s="27">
        <v>106244</v>
      </c>
      <c r="X370" s="54">
        <v>113000</v>
      </c>
      <c r="Y370" s="54">
        <v>117600</v>
      </c>
      <c r="Z370" s="54">
        <v>240000</v>
      </c>
      <c r="AA370" s="54">
        <v>211200</v>
      </c>
      <c r="AB370" s="54">
        <v>247200</v>
      </c>
      <c r="AC370" s="54">
        <v>223088.28503210164</v>
      </c>
      <c r="AD370" s="54">
        <v>265000</v>
      </c>
      <c r="AE370" s="219">
        <v>209600</v>
      </c>
      <c r="AF370" s="227">
        <f>SysAvail!AE54</f>
        <v>0.97875672043010764</v>
      </c>
      <c r="AG370" s="227">
        <f>MachAvail!AE54</f>
        <v>0.99006528874156696</v>
      </c>
      <c r="AH370" s="228">
        <f>LinhrsIn!AE54/SurveyHrsIn!AE54</f>
        <v>0.98857795698924744</v>
      </c>
      <c r="AI370" s="192"/>
      <c r="AJ370" s="192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</row>
    <row r="371" spans="1:66" x14ac:dyDescent="0.25">
      <c r="A371" s="86" t="s">
        <v>1</v>
      </c>
      <c r="B371" s="86">
        <v>2</v>
      </c>
      <c r="C371" s="86">
        <v>26</v>
      </c>
      <c r="D371" s="54">
        <v>234000</v>
      </c>
      <c r="E371" s="54">
        <v>219337</v>
      </c>
      <c r="F371" s="54">
        <v>260518.84454180585</v>
      </c>
      <c r="G371" s="54">
        <v>190724.15931859092</v>
      </c>
      <c r="H371" s="54">
        <v>221160</v>
      </c>
      <c r="I371" s="67">
        <v>194200</v>
      </c>
      <c r="J371" s="67">
        <v>193000</v>
      </c>
      <c r="K371" s="67">
        <v>98400</v>
      </c>
      <c r="L371" s="55">
        <v>104400</v>
      </c>
      <c r="M371" s="54">
        <v>196457</v>
      </c>
      <c r="N371" s="54">
        <v>200989</v>
      </c>
      <c r="O371" s="67">
        <v>214600</v>
      </c>
      <c r="P371" s="54">
        <v>199072</v>
      </c>
      <c r="Q371" s="54">
        <v>198000</v>
      </c>
      <c r="R371" s="54">
        <v>160600</v>
      </c>
      <c r="S371" s="27">
        <v>145600</v>
      </c>
      <c r="T371" s="27">
        <v>141400</v>
      </c>
      <c r="U371" s="54">
        <v>211392.05691764539</v>
      </c>
      <c r="V371" s="27">
        <v>180600</v>
      </c>
      <c r="W371" s="27">
        <v>112264</v>
      </c>
      <c r="X371" s="54">
        <v>121600</v>
      </c>
      <c r="Y371" s="54">
        <v>132000</v>
      </c>
      <c r="Z371" s="54">
        <v>237400</v>
      </c>
      <c r="AA371" s="54">
        <v>218800</v>
      </c>
      <c r="AB371" s="54">
        <v>253000</v>
      </c>
      <c r="AC371" s="54">
        <v>200407.69735316359</v>
      </c>
      <c r="AD371" s="54">
        <v>263800</v>
      </c>
      <c r="AE371" s="219">
        <v>211000</v>
      </c>
      <c r="AF371" s="227">
        <f>SysAvail!AE36</f>
        <v>0.98271465053763452</v>
      </c>
      <c r="AG371" s="227">
        <f>MachAvail!AE36</f>
        <v>0.99554134438032382</v>
      </c>
      <c r="AH371" s="228">
        <f>LinhrsIn!AE36/SurveyHrsIn!AE36</f>
        <v>0.98711586021505382</v>
      </c>
      <c r="AI371" s="192"/>
      <c r="AJ371" s="192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</row>
    <row r="372" spans="1:66" x14ac:dyDescent="0.25">
      <c r="A372" s="86" t="s">
        <v>1</v>
      </c>
      <c r="B372" s="86">
        <v>2</v>
      </c>
      <c r="C372" s="86">
        <v>45</v>
      </c>
      <c r="D372" s="54">
        <v>232200</v>
      </c>
      <c r="E372" s="54">
        <v>211056</v>
      </c>
      <c r="F372" s="54">
        <v>250894.86660770135</v>
      </c>
      <c r="G372" s="54">
        <v>184090.27551620512</v>
      </c>
      <c r="H372" s="54">
        <v>184400</v>
      </c>
      <c r="I372" s="67">
        <v>205400</v>
      </c>
      <c r="J372" s="67">
        <v>179000</v>
      </c>
      <c r="K372" s="67">
        <v>100000</v>
      </c>
      <c r="L372" s="55">
        <v>114200</v>
      </c>
      <c r="M372" s="54">
        <v>191510</v>
      </c>
      <c r="N372" s="54">
        <v>204515</v>
      </c>
      <c r="O372" s="67">
        <v>190600</v>
      </c>
      <c r="P372" s="54">
        <v>97672</v>
      </c>
      <c r="Q372" s="54">
        <v>218800</v>
      </c>
      <c r="R372" s="54">
        <v>169600</v>
      </c>
      <c r="S372" s="27">
        <v>174200</v>
      </c>
      <c r="T372" s="27">
        <v>243600</v>
      </c>
      <c r="U372" s="54">
        <v>211392.05691764539</v>
      </c>
      <c r="V372" s="27">
        <v>169600</v>
      </c>
      <c r="W372" s="27">
        <v>109751</v>
      </c>
      <c r="X372" s="54">
        <v>113400</v>
      </c>
      <c r="Y372" s="54">
        <v>116600</v>
      </c>
      <c r="Z372" s="54">
        <v>217400</v>
      </c>
      <c r="AA372" s="54">
        <v>173400</v>
      </c>
      <c r="AB372" s="54">
        <v>249600</v>
      </c>
      <c r="AC372" s="54">
        <v>207800.46021488929</v>
      </c>
      <c r="AD372" s="54">
        <v>246400</v>
      </c>
      <c r="AE372" s="219">
        <v>211200</v>
      </c>
      <c r="AF372" s="227">
        <f>SysAvail!AE55</f>
        <v>0.97840241935483874</v>
      </c>
      <c r="AG372" s="227">
        <f>MachAvail!AE55</f>
        <v>0.99048352261107364</v>
      </c>
      <c r="AH372" s="228">
        <f>LinhrsIn!AE55/SurveyHrsIn!AE55</f>
        <v>0.98780282258064511</v>
      </c>
      <c r="AI372" s="192"/>
      <c r="AJ372" s="192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</row>
    <row r="373" spans="1:66" x14ac:dyDescent="0.25">
      <c r="A373" s="86" t="s">
        <v>1</v>
      </c>
      <c r="B373" s="86">
        <v>2</v>
      </c>
      <c r="C373" s="86">
        <v>76</v>
      </c>
      <c r="D373" s="54">
        <v>218400</v>
      </c>
      <c r="E373" s="54">
        <v>205237</v>
      </c>
      <c r="F373" s="54">
        <v>227842.08225391613</v>
      </c>
      <c r="G373" s="54">
        <v>178930.58811434952</v>
      </c>
      <c r="H373" s="54">
        <v>205764</v>
      </c>
      <c r="I373" s="67">
        <v>183000</v>
      </c>
      <c r="J373" s="67">
        <v>173000</v>
      </c>
      <c r="K373" s="67">
        <v>69800</v>
      </c>
      <c r="L373" s="55">
        <v>95200</v>
      </c>
      <c r="M373" s="54">
        <v>174146</v>
      </c>
      <c r="N373" s="54">
        <v>184498</v>
      </c>
      <c r="O373" s="67">
        <v>216400</v>
      </c>
      <c r="P373" s="54">
        <v>178072</v>
      </c>
      <c r="Q373" s="54">
        <v>224400</v>
      </c>
      <c r="R373" s="54">
        <v>171400</v>
      </c>
      <c r="S373" s="27">
        <v>134400</v>
      </c>
      <c r="T373" s="27">
        <v>228400</v>
      </c>
      <c r="U373" s="54">
        <v>192298.58080895484</v>
      </c>
      <c r="V373" s="27">
        <v>148600</v>
      </c>
      <c r="W373" s="27">
        <v>86689</v>
      </c>
      <c r="X373" s="54">
        <v>97000</v>
      </c>
      <c r="Y373" s="54">
        <v>102000</v>
      </c>
      <c r="Z373" s="54">
        <v>218400</v>
      </c>
      <c r="AA373" s="54">
        <v>208000</v>
      </c>
      <c r="AB373" s="54">
        <v>235600</v>
      </c>
      <c r="AC373" s="54">
        <v>227411.33519798296</v>
      </c>
      <c r="AD373" s="54">
        <v>244800</v>
      </c>
      <c r="AE373" s="219">
        <v>211200</v>
      </c>
      <c r="AF373" s="227">
        <f>SysAvail!AE86</f>
        <v>0.98239395161290333</v>
      </c>
      <c r="AG373" s="227">
        <f>MachAvail!AE86</f>
        <v>0.99506525162220316</v>
      </c>
      <c r="AH373" s="228">
        <f>LinhrsIn!AE86/SurveyHrsIn!AE86</f>
        <v>0.9872658602150538</v>
      </c>
      <c r="AI373" s="192"/>
      <c r="AJ373" s="192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</row>
    <row r="374" spans="1:66" x14ac:dyDescent="0.25">
      <c r="A374" s="86" t="s">
        <v>1</v>
      </c>
      <c r="B374" s="86">
        <v>2</v>
      </c>
      <c r="C374" s="86">
        <v>34</v>
      </c>
      <c r="D374" s="54">
        <v>232265</v>
      </c>
      <c r="E374" s="54">
        <v>161146</v>
      </c>
      <c r="F374" s="54">
        <v>247090.03812212514</v>
      </c>
      <c r="G374" s="54">
        <v>183168.90276587376</v>
      </c>
      <c r="H374" s="54">
        <v>218099</v>
      </c>
      <c r="I374" s="67">
        <v>203400</v>
      </c>
      <c r="J374" s="67">
        <v>181800</v>
      </c>
      <c r="K374" s="67">
        <v>88400</v>
      </c>
      <c r="L374" s="55">
        <v>109600</v>
      </c>
      <c r="M374" s="54">
        <v>185200</v>
      </c>
      <c r="N374" s="54">
        <v>185800</v>
      </c>
      <c r="O374" s="67">
        <v>193800</v>
      </c>
      <c r="P374" s="54">
        <v>188672</v>
      </c>
      <c r="Q374" s="54">
        <v>211600</v>
      </c>
      <c r="R374" s="54">
        <v>175400</v>
      </c>
      <c r="S374" s="27">
        <v>171200</v>
      </c>
      <c r="T374" s="27">
        <v>235000</v>
      </c>
      <c r="U374" s="54">
        <v>191714.08664236226</v>
      </c>
      <c r="V374" s="27">
        <v>169800</v>
      </c>
      <c r="W374" s="27">
        <v>105883</v>
      </c>
      <c r="X374" s="54">
        <v>108000</v>
      </c>
      <c r="Y374" s="54">
        <v>117600</v>
      </c>
      <c r="Z374" s="54">
        <v>233600</v>
      </c>
      <c r="AA374" s="54">
        <v>210200</v>
      </c>
      <c r="AB374" s="54">
        <v>247400</v>
      </c>
      <c r="AC374" s="54">
        <v>221625.73661514313</v>
      </c>
      <c r="AD374" s="54">
        <v>266200</v>
      </c>
      <c r="AE374" s="219">
        <v>211400</v>
      </c>
      <c r="AF374" s="227">
        <f>SysAvail!AE44</f>
        <v>0.97249032258064527</v>
      </c>
      <c r="AG374" s="227">
        <f>MachAvail!AE44</f>
        <v>0.99011219029435726</v>
      </c>
      <c r="AH374" s="228">
        <f>LinhrsIn!AE44/SurveyHrsIn!AE44</f>
        <v>0.98220215053763449</v>
      </c>
      <c r="AI374" s="192"/>
      <c r="AJ374" s="192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</row>
    <row r="375" spans="1:66" x14ac:dyDescent="0.25">
      <c r="A375" s="86" t="s">
        <v>1</v>
      </c>
      <c r="B375" s="86">
        <v>2</v>
      </c>
      <c r="C375" s="86">
        <v>41</v>
      </c>
      <c r="D375" s="54">
        <v>226200</v>
      </c>
      <c r="E375" s="54">
        <v>208146</v>
      </c>
      <c r="F375" s="54">
        <v>234780.29890408448</v>
      </c>
      <c r="G375" s="54">
        <v>183906.00096613885</v>
      </c>
      <c r="H375" s="54">
        <v>222283</v>
      </c>
      <c r="I375" s="67">
        <v>189200</v>
      </c>
      <c r="J375" s="67">
        <v>179800</v>
      </c>
      <c r="K375" s="67">
        <v>90400</v>
      </c>
      <c r="L375" s="55">
        <v>120672</v>
      </c>
      <c r="M375" s="54">
        <v>194320</v>
      </c>
      <c r="N375" s="54">
        <v>202870</v>
      </c>
      <c r="O375" s="67">
        <v>218000</v>
      </c>
      <c r="P375" s="54">
        <v>199472</v>
      </c>
      <c r="Q375" s="54">
        <v>193000</v>
      </c>
      <c r="R375" s="54">
        <v>130800</v>
      </c>
      <c r="S375" s="27">
        <v>171800</v>
      </c>
      <c r="T375" s="27">
        <v>240000</v>
      </c>
      <c r="U375" s="54">
        <v>208274.75469581835</v>
      </c>
      <c r="V375" s="27">
        <v>169800</v>
      </c>
      <c r="W375" s="27">
        <v>102400</v>
      </c>
      <c r="X375" s="54">
        <v>109800</v>
      </c>
      <c r="Y375" s="54">
        <v>116800</v>
      </c>
      <c r="Z375" s="54">
        <v>236400</v>
      </c>
      <c r="AA375" s="54">
        <v>212400</v>
      </c>
      <c r="AB375" s="54">
        <v>242600</v>
      </c>
      <c r="AC375" s="54">
        <v>224530.58722839033</v>
      </c>
      <c r="AD375" s="54">
        <v>264600</v>
      </c>
      <c r="AE375" s="219">
        <v>211600</v>
      </c>
      <c r="AF375" s="227">
        <f>SysAvail!AE51</f>
        <v>0.97937204301075276</v>
      </c>
      <c r="AG375" s="227">
        <f>MachAvail!AE51</f>
        <v>0.99206217162276056</v>
      </c>
      <c r="AH375" s="228">
        <f>LinhrsIn!AE51/SurveyHrsIn!AE51</f>
        <v>0.98720833333333347</v>
      </c>
      <c r="AI375" s="192"/>
      <c r="AJ375" s="192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</row>
    <row r="376" spans="1:66" x14ac:dyDescent="0.25">
      <c r="A376" s="86" t="s">
        <v>1</v>
      </c>
      <c r="B376" s="86">
        <v>2</v>
      </c>
      <c r="C376" s="86">
        <v>46</v>
      </c>
      <c r="D376" s="54">
        <v>235400</v>
      </c>
      <c r="E376" s="54">
        <v>210608</v>
      </c>
      <c r="F376" s="54">
        <v>254475.88165294955</v>
      </c>
      <c r="G376" s="54">
        <v>188512.86471779566</v>
      </c>
      <c r="H376" s="54">
        <v>218527</v>
      </c>
      <c r="I376" s="67">
        <v>194200</v>
      </c>
      <c r="J376" s="67">
        <v>182200</v>
      </c>
      <c r="K376" s="67">
        <v>94400</v>
      </c>
      <c r="L376" s="55">
        <v>117800</v>
      </c>
      <c r="M376" s="54">
        <v>190032</v>
      </c>
      <c r="N376" s="54">
        <v>201850</v>
      </c>
      <c r="O376" s="67">
        <v>204800</v>
      </c>
      <c r="P376" s="54">
        <v>197072</v>
      </c>
      <c r="Q376" s="54">
        <v>203200</v>
      </c>
      <c r="R376" s="54">
        <v>110800</v>
      </c>
      <c r="S376" s="27">
        <v>155600</v>
      </c>
      <c r="T376" s="27">
        <v>246600</v>
      </c>
      <c r="U376" s="54">
        <v>170477.46525616563</v>
      </c>
      <c r="V376" s="27">
        <v>18200</v>
      </c>
      <c r="W376" s="27">
        <v>35459</v>
      </c>
      <c r="X376" s="54">
        <v>112600</v>
      </c>
      <c r="Y376" s="54">
        <v>121200</v>
      </c>
      <c r="Z376" s="54">
        <v>279600</v>
      </c>
      <c r="AA376" s="54">
        <v>185200</v>
      </c>
      <c r="AB376" s="54">
        <v>253400</v>
      </c>
      <c r="AC376" s="54">
        <v>222909.92546905793</v>
      </c>
      <c r="AD376" s="54">
        <v>266600</v>
      </c>
      <c r="AE376" s="219">
        <v>211600</v>
      </c>
      <c r="AF376" s="227">
        <f>SysAvail!AE56</f>
        <v>0.97747352150537636</v>
      </c>
      <c r="AG376" s="227">
        <f>MachAvail!AE56</f>
        <v>0.99033226720549095</v>
      </c>
      <c r="AH376" s="228">
        <f>LinhrsIn!AE56/SurveyHrsIn!AE56</f>
        <v>0.98701572580645158</v>
      </c>
      <c r="AI376" s="192"/>
      <c r="AJ376" s="192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</row>
    <row r="377" spans="1:66" x14ac:dyDescent="0.25">
      <c r="A377" s="86" t="s">
        <v>1</v>
      </c>
      <c r="B377" s="86">
        <v>2</v>
      </c>
      <c r="C377" s="86">
        <v>60</v>
      </c>
      <c r="D377" s="54">
        <v>239600</v>
      </c>
      <c r="E377" s="54">
        <v>223590</v>
      </c>
      <c r="F377" s="54">
        <v>241047.07523326884</v>
      </c>
      <c r="G377" s="54">
        <v>187407.21741739803</v>
      </c>
      <c r="H377" s="54">
        <v>198870</v>
      </c>
      <c r="I377" s="67">
        <v>189800</v>
      </c>
      <c r="J377" s="67">
        <v>195400</v>
      </c>
      <c r="K377" s="67">
        <v>98000</v>
      </c>
      <c r="L377" s="55">
        <v>113800</v>
      </c>
      <c r="M377" s="54">
        <v>191395</v>
      </c>
      <c r="N377" s="54">
        <v>203519</v>
      </c>
      <c r="O377" s="67">
        <v>226400</v>
      </c>
      <c r="P377" s="54">
        <v>198672</v>
      </c>
      <c r="Q377" s="54">
        <v>240400</v>
      </c>
      <c r="R377" s="54">
        <v>168400</v>
      </c>
      <c r="S377" s="27">
        <v>180200</v>
      </c>
      <c r="T377" s="27">
        <v>250600</v>
      </c>
      <c r="U377" s="54">
        <v>208664.41747354672</v>
      </c>
      <c r="V377" s="27">
        <v>168000</v>
      </c>
      <c r="W377" s="27">
        <v>102286</v>
      </c>
      <c r="X377" s="54">
        <v>119426</v>
      </c>
      <c r="Y377" s="54">
        <v>113800</v>
      </c>
      <c r="Z377" s="54">
        <v>248600</v>
      </c>
      <c r="AA377" s="54">
        <v>221600</v>
      </c>
      <c r="AB377" s="54">
        <v>234400</v>
      </c>
      <c r="AC377" s="54">
        <v>239584.13434928039</v>
      </c>
      <c r="AD377" s="54">
        <v>282000</v>
      </c>
      <c r="AE377" s="219">
        <v>211800</v>
      </c>
      <c r="AF377" s="227">
        <f>SysAvail!AE70</f>
        <v>0.97542594086021506</v>
      </c>
      <c r="AG377" s="227">
        <f>MachAvail!AE70</f>
        <v>0.99090280380595031</v>
      </c>
      <c r="AH377" s="228">
        <f>LinhrsIn!AE70/SurveyHrsIn!AE70</f>
        <v>0.98438104838709684</v>
      </c>
      <c r="AI377" s="192"/>
      <c r="AJ377" s="192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</row>
    <row r="378" spans="1:66" x14ac:dyDescent="0.25">
      <c r="A378" s="86" t="s">
        <v>1</v>
      </c>
      <c r="B378" s="86">
        <v>2</v>
      </c>
      <c r="C378" s="86">
        <v>53</v>
      </c>
      <c r="D378" s="54">
        <v>240600</v>
      </c>
      <c r="E378" s="54">
        <v>220904</v>
      </c>
      <c r="F378" s="54">
        <v>211727.51455029927</v>
      </c>
      <c r="G378" s="54">
        <v>190539.88476852464</v>
      </c>
      <c r="H378" s="54">
        <v>241132</v>
      </c>
      <c r="I378" s="67">
        <v>218400</v>
      </c>
      <c r="J378" s="67">
        <v>163800</v>
      </c>
      <c r="K378" s="67">
        <v>103800</v>
      </c>
      <c r="L378" s="55">
        <v>97200</v>
      </c>
      <c r="M378" s="54">
        <v>187767</v>
      </c>
      <c r="N378" s="54">
        <v>166999</v>
      </c>
      <c r="O378" s="67">
        <v>165800</v>
      </c>
      <c r="P378" s="54">
        <v>111672</v>
      </c>
      <c r="Q378" s="54">
        <v>208800</v>
      </c>
      <c r="R378" s="54">
        <v>173800</v>
      </c>
      <c r="S378" s="27">
        <v>147600</v>
      </c>
      <c r="T378" s="27">
        <v>243600</v>
      </c>
      <c r="U378" s="54">
        <v>192298.58080895484</v>
      </c>
      <c r="V378" s="27">
        <v>177800</v>
      </c>
      <c r="W378" s="27">
        <v>113937</v>
      </c>
      <c r="X378" s="54">
        <v>116600</v>
      </c>
      <c r="Y378" s="54">
        <v>109200</v>
      </c>
      <c r="Z378" s="54">
        <v>201356</v>
      </c>
      <c r="AA378" s="54">
        <v>156102</v>
      </c>
      <c r="AB378" s="54">
        <v>183600</v>
      </c>
      <c r="AC378" s="54">
        <v>222136.71266061973</v>
      </c>
      <c r="AD378" s="54">
        <v>158800</v>
      </c>
      <c r="AE378" s="219">
        <v>212000</v>
      </c>
      <c r="AF378" s="227">
        <f>SysAvail!AE63</f>
        <v>0.95343454301075281</v>
      </c>
      <c r="AG378" s="227">
        <f>MachAvail!AE63</f>
        <v>0.97782011497485133</v>
      </c>
      <c r="AH378" s="228">
        <f>LinhrsIn!AE63/SurveyHrsIn!AE63</f>
        <v>0.97506129032258071</v>
      </c>
      <c r="AI378" s="192"/>
      <c r="AJ378" s="192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</row>
    <row r="379" spans="1:66" x14ac:dyDescent="0.25">
      <c r="A379" s="86" t="s">
        <v>1</v>
      </c>
      <c r="B379" s="86">
        <v>2</v>
      </c>
      <c r="C379" s="86">
        <v>27</v>
      </c>
      <c r="D379" s="54">
        <v>89800</v>
      </c>
      <c r="E379" s="54">
        <v>89049</v>
      </c>
      <c r="F379" s="54">
        <v>245299.53059950107</v>
      </c>
      <c r="G379" s="54">
        <v>189987.06111832583</v>
      </c>
      <c r="H379" s="54">
        <v>219098</v>
      </c>
      <c r="I379" s="67">
        <v>210600</v>
      </c>
      <c r="J379" s="67">
        <v>163600</v>
      </c>
      <c r="K379" s="67">
        <v>110463</v>
      </c>
      <c r="L379" s="55">
        <v>123400</v>
      </c>
      <c r="M379" s="54">
        <v>196134</v>
      </c>
      <c r="N379" s="54">
        <v>210758</v>
      </c>
      <c r="O379" s="67">
        <v>197200</v>
      </c>
      <c r="P379" s="54">
        <v>136072</v>
      </c>
      <c r="Q379" s="54">
        <v>237000</v>
      </c>
      <c r="R379" s="54">
        <v>149800</v>
      </c>
      <c r="S379" s="27">
        <v>174400</v>
      </c>
      <c r="T379" s="27">
        <v>244200</v>
      </c>
      <c r="U379" s="54">
        <v>210223.06858446024</v>
      </c>
      <c r="V379" s="27">
        <v>156600</v>
      </c>
      <c r="W379" s="27">
        <v>111800</v>
      </c>
      <c r="X379" s="54">
        <v>122000</v>
      </c>
      <c r="Y379" s="54">
        <v>132600</v>
      </c>
      <c r="Z379" s="54">
        <v>245400</v>
      </c>
      <c r="AA379" s="54">
        <v>218200</v>
      </c>
      <c r="AB379" s="54">
        <v>257000</v>
      </c>
      <c r="AC379" s="54">
        <v>227397.83771753643</v>
      </c>
      <c r="AD379" s="54">
        <v>265200</v>
      </c>
      <c r="AE379" s="219">
        <v>212800</v>
      </c>
      <c r="AF379" s="227">
        <f>SysAvail!AE37</f>
        <v>0.97771989247311841</v>
      </c>
      <c r="AG379" s="227">
        <f>MachAvail!AE37</f>
        <v>0.99091356024072674</v>
      </c>
      <c r="AH379" s="228">
        <f>LinhrsIn!AE37/SurveyHrsIn!AE37</f>
        <v>0.98668534946236575</v>
      </c>
      <c r="AI379" s="192"/>
      <c r="AJ379" s="192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</row>
    <row r="380" spans="1:66" x14ac:dyDescent="0.25">
      <c r="A380" s="86" t="s">
        <v>1</v>
      </c>
      <c r="B380" s="86">
        <v>2</v>
      </c>
      <c r="C380" s="86">
        <v>23</v>
      </c>
      <c r="D380" s="54">
        <v>234800</v>
      </c>
      <c r="E380" s="54">
        <v>204789</v>
      </c>
      <c r="F380" s="54">
        <v>265442.74022902211</v>
      </c>
      <c r="G380" s="54">
        <v>198832.23952150685</v>
      </c>
      <c r="H380" s="54">
        <v>128800</v>
      </c>
      <c r="I380" s="67">
        <v>211400</v>
      </c>
      <c r="J380" s="67">
        <v>170800</v>
      </c>
      <c r="K380" s="67">
        <v>107600</v>
      </c>
      <c r="L380" s="55">
        <v>70400</v>
      </c>
      <c r="M380" s="54">
        <v>196108</v>
      </c>
      <c r="N380" s="54">
        <v>212269</v>
      </c>
      <c r="O380" s="67">
        <v>213790</v>
      </c>
      <c r="P380" s="54">
        <v>96272</v>
      </c>
      <c r="Q380" s="54">
        <v>133244</v>
      </c>
      <c r="R380" s="54">
        <v>53200</v>
      </c>
      <c r="S380" s="27">
        <v>181227</v>
      </c>
      <c r="T380" s="27">
        <v>124800</v>
      </c>
      <c r="U380" s="54">
        <v>121379.95526238994</v>
      </c>
      <c r="V380" s="27">
        <v>142600</v>
      </c>
      <c r="W380" s="27">
        <v>91200</v>
      </c>
      <c r="X380" s="54">
        <v>125200</v>
      </c>
      <c r="Y380" s="54">
        <v>97602</v>
      </c>
      <c r="Z380" s="54">
        <v>246920</v>
      </c>
      <c r="AA380" s="54">
        <v>222911</v>
      </c>
      <c r="AB380" s="54">
        <v>251309</v>
      </c>
      <c r="AC380" s="54">
        <v>210420.89963301271</v>
      </c>
      <c r="AD380" s="54">
        <v>256156</v>
      </c>
      <c r="AE380" s="219">
        <v>213271.2</v>
      </c>
      <c r="AF380" s="227">
        <f>SysAvail!AE33</f>
        <v>0.9780469086021506</v>
      </c>
      <c r="AG380" s="227">
        <f>MachAvail!AE33</f>
        <v>0.99492655981350264</v>
      </c>
      <c r="AH380" s="228">
        <f>LinhrsIn!AE33/SurveyHrsIn!AE33</f>
        <v>0.9830342741935485</v>
      </c>
      <c r="AI380" s="192"/>
      <c r="AJ380" s="192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</row>
    <row r="381" spans="1:66" x14ac:dyDescent="0.25">
      <c r="A381" s="86" t="s">
        <v>1</v>
      </c>
      <c r="B381" s="86">
        <v>2</v>
      </c>
      <c r="C381" s="86">
        <v>36</v>
      </c>
      <c r="D381" s="54">
        <v>200000</v>
      </c>
      <c r="E381" s="54">
        <v>272381</v>
      </c>
      <c r="F381" s="54">
        <v>235899.36610572456</v>
      </c>
      <c r="G381" s="54">
        <v>171375.3315616324</v>
      </c>
      <c r="H381" s="54">
        <v>223733</v>
      </c>
      <c r="I381" s="67">
        <v>133600</v>
      </c>
      <c r="J381" s="67">
        <v>162600</v>
      </c>
      <c r="K381" s="67">
        <v>106200</v>
      </c>
      <c r="L381" s="55">
        <v>112200</v>
      </c>
      <c r="M381" s="54">
        <v>202691</v>
      </c>
      <c r="N381" s="54">
        <v>209745</v>
      </c>
      <c r="O381" s="67">
        <v>204800</v>
      </c>
      <c r="P381" s="54">
        <v>153072</v>
      </c>
      <c r="Q381" s="54">
        <v>217200</v>
      </c>
      <c r="R381" s="54">
        <v>170200</v>
      </c>
      <c r="S381" s="27">
        <v>177200</v>
      </c>
      <c r="T381" s="27">
        <v>263000</v>
      </c>
      <c r="U381" s="54">
        <v>220159.46941653389</v>
      </c>
      <c r="V381" s="27">
        <v>184400</v>
      </c>
      <c r="W381" s="27">
        <v>113715</v>
      </c>
      <c r="X381" s="54">
        <v>120000</v>
      </c>
      <c r="Y381" s="54">
        <v>128800</v>
      </c>
      <c r="Z381" s="54">
        <v>239000</v>
      </c>
      <c r="AA381" s="54">
        <v>233200</v>
      </c>
      <c r="AB381" s="54">
        <v>259800</v>
      </c>
      <c r="AC381" s="54">
        <v>229997.06680924384</v>
      </c>
      <c r="AD381" s="54">
        <v>271400</v>
      </c>
      <c r="AE381" s="219">
        <v>213600</v>
      </c>
      <c r="AF381" s="227">
        <f>SysAvail!AE46</f>
        <v>0.97014784946236554</v>
      </c>
      <c r="AG381" s="227">
        <f>MachAvail!AE46</f>
        <v>0.98706810727546823</v>
      </c>
      <c r="AH381" s="228">
        <f>LinhrsIn!AE46/SurveyHrsIn!AE46</f>
        <v>0.982858064516129</v>
      </c>
      <c r="AI381" s="192"/>
      <c r="AJ381" s="192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</row>
    <row r="382" spans="1:66" x14ac:dyDescent="0.25">
      <c r="A382" s="86" t="s">
        <v>1</v>
      </c>
      <c r="B382" s="86">
        <v>2</v>
      </c>
      <c r="C382" s="86">
        <v>54</v>
      </c>
      <c r="D382" s="54">
        <v>244800</v>
      </c>
      <c r="E382" s="54">
        <v>227171</v>
      </c>
      <c r="F382" s="54">
        <v>263428.41926607001</v>
      </c>
      <c r="G382" s="54">
        <v>194593.92486998261</v>
      </c>
      <c r="H382" s="54">
        <v>183600</v>
      </c>
      <c r="I382" s="67">
        <v>209000</v>
      </c>
      <c r="J382" s="67">
        <v>195400</v>
      </c>
      <c r="K382" s="67">
        <v>96400</v>
      </c>
      <c r="L382" s="55">
        <v>118800</v>
      </c>
      <c r="M382" s="54">
        <v>196673</v>
      </c>
      <c r="N382" s="54">
        <v>214732</v>
      </c>
      <c r="O382" s="67">
        <v>227800</v>
      </c>
      <c r="P382" s="54">
        <v>170872</v>
      </c>
      <c r="Q382" s="54">
        <v>120600</v>
      </c>
      <c r="R382" s="54">
        <v>155400</v>
      </c>
      <c r="S382" s="27">
        <v>179800</v>
      </c>
      <c r="T382" s="27">
        <v>238400</v>
      </c>
      <c r="U382" s="54">
        <v>223081.94024949675</v>
      </c>
      <c r="V382" s="27">
        <v>172200</v>
      </c>
      <c r="W382" s="27">
        <v>105509</v>
      </c>
      <c r="X382" s="54">
        <v>122400</v>
      </c>
      <c r="Y382" s="54">
        <v>128600</v>
      </c>
      <c r="Z382" s="54">
        <v>253600</v>
      </c>
      <c r="AA382" s="54">
        <v>230800</v>
      </c>
      <c r="AB382" s="54">
        <v>253400</v>
      </c>
      <c r="AC382" s="54">
        <v>225477.33907114132</v>
      </c>
      <c r="AD382" s="54">
        <v>291000</v>
      </c>
      <c r="AE382" s="219">
        <v>214200</v>
      </c>
      <c r="AF382" s="227">
        <f>SysAvail!AE64</f>
        <v>0.96663494623655921</v>
      </c>
      <c r="AG382" s="227">
        <f>MachAvail!AE64</f>
        <v>0.992629155408012</v>
      </c>
      <c r="AH382" s="228">
        <f>LinhrsIn!AE64/SurveyHrsIn!AE64</f>
        <v>0.97381276881720436</v>
      </c>
      <c r="AI382" s="192"/>
      <c r="AJ382" s="192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</row>
    <row r="383" spans="1:66" x14ac:dyDescent="0.25">
      <c r="A383" s="86" t="s">
        <v>1</v>
      </c>
      <c r="B383" s="86">
        <v>2</v>
      </c>
      <c r="C383" s="86">
        <v>96</v>
      </c>
      <c r="D383" s="54">
        <v>219800</v>
      </c>
      <c r="E383" s="54">
        <v>188451</v>
      </c>
      <c r="F383" s="54">
        <v>233437.41826211644</v>
      </c>
      <c r="G383" s="54">
        <v>177272.11716375308</v>
      </c>
      <c r="H383" s="54">
        <v>222334</v>
      </c>
      <c r="I383" s="67">
        <v>157200</v>
      </c>
      <c r="J383" s="67">
        <v>173800</v>
      </c>
      <c r="K383" s="67">
        <v>58600</v>
      </c>
      <c r="L383" s="55">
        <v>78200</v>
      </c>
      <c r="M383" s="54">
        <v>177767</v>
      </c>
      <c r="N383" s="54">
        <v>186545</v>
      </c>
      <c r="O383" s="67">
        <v>209061</v>
      </c>
      <c r="P383" s="54">
        <v>43272</v>
      </c>
      <c r="Q383" s="54">
        <v>234000</v>
      </c>
      <c r="R383" s="54">
        <v>180400</v>
      </c>
      <c r="S383" s="27">
        <v>164400</v>
      </c>
      <c r="T383" s="27">
        <v>242000</v>
      </c>
      <c r="U383" s="54">
        <v>206716.10358490483</v>
      </c>
      <c r="V383" s="27">
        <v>155200</v>
      </c>
      <c r="W383" s="27">
        <v>65378</v>
      </c>
      <c r="X383" s="54">
        <v>0</v>
      </c>
      <c r="Y383" s="54">
        <v>0</v>
      </c>
      <c r="Z383" s="54">
        <v>216000</v>
      </c>
      <c r="AA383" s="54">
        <v>217600</v>
      </c>
      <c r="AB383" s="54">
        <v>253200</v>
      </c>
      <c r="AC383" s="54">
        <v>237263.53181821964</v>
      </c>
      <c r="AD383" s="54">
        <v>270400</v>
      </c>
      <c r="AE383" s="219">
        <v>214600</v>
      </c>
      <c r="AF383" s="227">
        <f>SysAvail!AE106</f>
        <v>0.97301330645161299</v>
      </c>
      <c r="AG383" s="227">
        <f>MachAvail!AE106</f>
        <v>0.98891138616620533</v>
      </c>
      <c r="AH383" s="228">
        <f>LinhrsIn!AE106/SurveyHrsIn!AE106</f>
        <v>0.98392365591397857</v>
      </c>
      <c r="AI383" s="192"/>
      <c r="AJ383" s="192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</row>
    <row r="384" spans="1:66" x14ac:dyDescent="0.25">
      <c r="A384" s="86" t="s">
        <v>1</v>
      </c>
      <c r="B384" s="86">
        <v>2</v>
      </c>
      <c r="C384" s="86">
        <v>94</v>
      </c>
      <c r="D384" s="54">
        <v>144800</v>
      </c>
      <c r="E384" s="54">
        <v>176141</v>
      </c>
      <c r="F384" s="54">
        <v>211279.88766964324</v>
      </c>
      <c r="G384" s="54">
        <v>181694.70636534359</v>
      </c>
      <c r="H384" s="54">
        <v>213767</v>
      </c>
      <c r="I384" s="67">
        <v>194200</v>
      </c>
      <c r="J384" s="67">
        <v>184200</v>
      </c>
      <c r="K384" s="67">
        <v>88800</v>
      </c>
      <c r="L384" s="55">
        <v>101000</v>
      </c>
      <c r="M384" s="54">
        <v>181428</v>
      </c>
      <c r="N384" s="54">
        <v>184458</v>
      </c>
      <c r="O384" s="67">
        <v>225200</v>
      </c>
      <c r="P384" s="54">
        <v>184272</v>
      </c>
      <c r="Q384" s="54">
        <v>236800</v>
      </c>
      <c r="R384" s="54">
        <v>160800</v>
      </c>
      <c r="S384" s="27">
        <v>160000</v>
      </c>
      <c r="T384" s="27">
        <v>237200</v>
      </c>
      <c r="U384" s="54">
        <v>211392.05691764539</v>
      </c>
      <c r="V384" s="27">
        <v>109000</v>
      </c>
      <c r="W384" s="27">
        <v>56816</v>
      </c>
      <c r="X384" s="54">
        <v>61800</v>
      </c>
      <c r="Y384" s="54">
        <v>113639</v>
      </c>
      <c r="Z384" s="54">
        <v>228800</v>
      </c>
      <c r="AA384" s="54">
        <v>214000</v>
      </c>
      <c r="AB384" s="54">
        <v>246200</v>
      </c>
      <c r="AC384" s="54">
        <v>238771.39320524872</v>
      </c>
      <c r="AD384" s="54">
        <v>275800</v>
      </c>
      <c r="AE384" s="219">
        <v>217200</v>
      </c>
      <c r="AF384" s="227">
        <f>SysAvail!AE104</f>
        <v>0.97598830645161294</v>
      </c>
      <c r="AG384" s="227">
        <f>MachAvail!AE104</f>
        <v>0.99343837191834961</v>
      </c>
      <c r="AH384" s="228">
        <f>LinhrsIn!AE104/SurveyHrsIn!AE104</f>
        <v>0.98243467741935486</v>
      </c>
      <c r="AI384" s="192"/>
      <c r="AJ384" s="192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</row>
    <row r="385" spans="1:66" x14ac:dyDescent="0.25">
      <c r="A385" s="86" t="s">
        <v>1</v>
      </c>
      <c r="B385" s="86">
        <v>2</v>
      </c>
      <c r="C385" s="86">
        <v>52</v>
      </c>
      <c r="D385" s="54">
        <v>253200</v>
      </c>
      <c r="E385" s="54">
        <v>229185</v>
      </c>
      <c r="F385" s="54">
        <v>274619.09128247062</v>
      </c>
      <c r="G385" s="54">
        <v>196252.39582057905</v>
      </c>
      <c r="H385" s="54">
        <v>241004</v>
      </c>
      <c r="I385" s="67">
        <v>226000</v>
      </c>
      <c r="J385" s="67">
        <v>186400</v>
      </c>
      <c r="K385" s="67">
        <v>107400</v>
      </c>
      <c r="L385" s="55">
        <v>110400</v>
      </c>
      <c r="M385" s="54">
        <v>199066</v>
      </c>
      <c r="N385" s="54">
        <v>195200</v>
      </c>
      <c r="O385" s="67">
        <v>215200</v>
      </c>
      <c r="P385" s="54">
        <v>120272</v>
      </c>
      <c r="Q385" s="54">
        <v>207000</v>
      </c>
      <c r="R385" s="54">
        <v>192200</v>
      </c>
      <c r="S385" s="27">
        <v>179800</v>
      </c>
      <c r="T385" s="27">
        <v>253600</v>
      </c>
      <c r="U385" s="54">
        <v>222302.61469403998</v>
      </c>
      <c r="V385" s="27">
        <v>180200</v>
      </c>
      <c r="W385" s="27">
        <v>109352</v>
      </c>
      <c r="X385" s="54">
        <v>120400</v>
      </c>
      <c r="Y385" s="54">
        <v>107400</v>
      </c>
      <c r="Z385" s="54">
        <v>0</v>
      </c>
      <c r="AA385" s="54">
        <v>240800</v>
      </c>
      <c r="AB385" s="54">
        <v>276200</v>
      </c>
      <c r="AC385" s="54">
        <v>253782.51967330676</v>
      </c>
      <c r="AD385" s="54">
        <v>293600</v>
      </c>
      <c r="AE385" s="219">
        <v>218800</v>
      </c>
      <c r="AF385" s="227">
        <f>SysAvail!AE62</f>
        <v>0.94208037634408615</v>
      </c>
      <c r="AG385" s="227">
        <f>MachAvail!AE62</f>
        <v>0.9678670072460106</v>
      </c>
      <c r="AH385" s="228">
        <f>LinhrsIn!AE62/SurveyHrsIn!AE62</f>
        <v>0.97335725806451623</v>
      </c>
      <c r="AI385" s="192"/>
      <c r="AJ385" s="192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</row>
    <row r="386" spans="1:66" x14ac:dyDescent="0.25">
      <c r="A386" s="86" t="s">
        <v>1</v>
      </c>
      <c r="B386" s="86">
        <v>2</v>
      </c>
      <c r="C386" s="86">
        <v>106</v>
      </c>
      <c r="D386" s="54">
        <v>218400</v>
      </c>
      <c r="E386" s="54">
        <v>205685</v>
      </c>
      <c r="F386" s="54">
        <v>246418.59780114112</v>
      </c>
      <c r="G386" s="54">
        <v>188328.59016772939</v>
      </c>
      <c r="H386" s="54">
        <v>214518</v>
      </c>
      <c r="I386" s="67">
        <v>211400</v>
      </c>
      <c r="J386" s="67">
        <v>168000</v>
      </c>
      <c r="K386" s="67">
        <v>96400</v>
      </c>
      <c r="L386" s="55">
        <v>108800</v>
      </c>
      <c r="M386" s="54">
        <v>176991</v>
      </c>
      <c r="N386" s="54">
        <v>189364</v>
      </c>
      <c r="O386" s="67">
        <v>223400</v>
      </c>
      <c r="P386" s="54">
        <v>181272</v>
      </c>
      <c r="Q386" s="54">
        <v>235400</v>
      </c>
      <c r="R386" s="54">
        <v>71000</v>
      </c>
      <c r="S386" s="27">
        <v>11200</v>
      </c>
      <c r="T386" s="27">
        <v>185400</v>
      </c>
      <c r="U386" s="54">
        <v>197364.19691942376</v>
      </c>
      <c r="V386" s="27">
        <v>155800</v>
      </c>
      <c r="W386" s="27">
        <v>83929</v>
      </c>
      <c r="X386" s="54">
        <v>102800</v>
      </c>
      <c r="Y386" s="54">
        <v>109200</v>
      </c>
      <c r="Z386" s="54">
        <v>116532</v>
      </c>
      <c r="AA386" s="54">
        <v>192000</v>
      </c>
      <c r="AB386" s="54">
        <v>192400</v>
      </c>
      <c r="AC386" s="54">
        <v>217414.52271581895</v>
      </c>
      <c r="AD386" s="54">
        <v>222200</v>
      </c>
      <c r="AE386" s="219">
        <v>220200</v>
      </c>
      <c r="AF386" s="227">
        <f>SysAvail!AE116</f>
        <v>0.9808524193548388</v>
      </c>
      <c r="AG386" s="227">
        <f>MachAvail!AE116</f>
        <v>0.99421404136860292</v>
      </c>
      <c r="AH386" s="228">
        <f>LinhrsIn!AE116/SurveyHrsIn!AE116</f>
        <v>0.98656061827956998</v>
      </c>
      <c r="AI386" s="192"/>
      <c r="AJ386" s="192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</row>
    <row r="387" spans="1:66" x14ac:dyDescent="0.25">
      <c r="A387" s="86" t="s">
        <v>1</v>
      </c>
      <c r="B387" s="86">
        <v>2</v>
      </c>
      <c r="C387" s="86">
        <v>51</v>
      </c>
      <c r="D387" s="54">
        <v>249600</v>
      </c>
      <c r="E387" s="54">
        <v>233214</v>
      </c>
      <c r="F387" s="54">
        <v>260518.84454180585</v>
      </c>
      <c r="G387" s="54">
        <v>196068.12127051278</v>
      </c>
      <c r="H387" s="54">
        <v>230053</v>
      </c>
      <c r="I387" s="67">
        <v>202400</v>
      </c>
      <c r="J387" s="67">
        <v>165200</v>
      </c>
      <c r="K387" s="67">
        <v>104800</v>
      </c>
      <c r="L387" s="55">
        <v>115800</v>
      </c>
      <c r="M387" s="54">
        <v>187604</v>
      </c>
      <c r="N387" s="54">
        <v>174002</v>
      </c>
      <c r="O387" s="67">
        <v>211400</v>
      </c>
      <c r="P387" s="54">
        <v>221272</v>
      </c>
      <c r="Q387" s="54">
        <v>223800</v>
      </c>
      <c r="R387" s="54">
        <v>160400</v>
      </c>
      <c r="S387" s="27">
        <v>181800</v>
      </c>
      <c r="T387" s="27">
        <v>233800</v>
      </c>
      <c r="U387" s="54">
        <v>128978.37942809331</v>
      </c>
      <c r="V387" s="27">
        <v>165800</v>
      </c>
      <c r="W387" s="27">
        <v>99008</v>
      </c>
      <c r="X387" s="54">
        <v>120000</v>
      </c>
      <c r="Y387" s="54">
        <v>118200</v>
      </c>
      <c r="Z387" s="54">
        <v>235800</v>
      </c>
      <c r="AA387" s="54">
        <v>235800</v>
      </c>
      <c r="AB387" s="54">
        <v>266000</v>
      </c>
      <c r="AC387" s="54">
        <v>251675.94861789851</v>
      </c>
      <c r="AD387" s="54">
        <v>296400</v>
      </c>
      <c r="AE387" s="219">
        <v>220800</v>
      </c>
      <c r="AF387" s="227">
        <f>SysAvail!AE61</f>
        <v>0.9675869623655915</v>
      </c>
      <c r="AG387" s="227">
        <f>MachAvail!AE61</f>
        <v>0.98559095367363936</v>
      </c>
      <c r="AH387" s="228">
        <f>LinhrsIn!AE61/SurveyHrsIn!AE61</f>
        <v>0.9817327956989248</v>
      </c>
      <c r="AI387" s="192"/>
      <c r="AJ387" s="192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</row>
    <row r="388" spans="1:66" x14ac:dyDescent="0.25">
      <c r="A388" s="86" t="s">
        <v>1</v>
      </c>
      <c r="B388" s="86">
        <v>2</v>
      </c>
      <c r="C388" s="86">
        <v>24</v>
      </c>
      <c r="D388" s="54">
        <v>246000</v>
      </c>
      <c r="E388" s="54">
        <v>223366</v>
      </c>
      <c r="F388" s="54">
        <v>271261.88967755047</v>
      </c>
      <c r="G388" s="54">
        <v>199016.51407157312</v>
      </c>
      <c r="H388" s="54">
        <v>223912</v>
      </c>
      <c r="I388" s="67">
        <v>217000</v>
      </c>
      <c r="J388" s="67">
        <v>194600</v>
      </c>
      <c r="K388" s="67">
        <v>107000</v>
      </c>
      <c r="L388" s="55">
        <v>131400</v>
      </c>
      <c r="M388" s="54">
        <v>196538</v>
      </c>
      <c r="N388" s="54">
        <v>218707</v>
      </c>
      <c r="O388" s="67">
        <v>212000</v>
      </c>
      <c r="P388" s="54">
        <v>145072</v>
      </c>
      <c r="Q388" s="54">
        <v>179800</v>
      </c>
      <c r="R388" s="54">
        <v>152200</v>
      </c>
      <c r="S388" s="27">
        <v>175400</v>
      </c>
      <c r="T388" s="27">
        <v>254800</v>
      </c>
      <c r="U388" s="54">
        <v>221133.62636085483</v>
      </c>
      <c r="V388" s="27">
        <v>185400</v>
      </c>
      <c r="W388" s="27">
        <v>49175</v>
      </c>
      <c r="X388" s="54">
        <v>131200</v>
      </c>
      <c r="Y388" s="54">
        <v>140000</v>
      </c>
      <c r="Z388" s="54">
        <v>258200</v>
      </c>
      <c r="AA388" s="54">
        <v>233600</v>
      </c>
      <c r="AB388" s="54">
        <v>267800</v>
      </c>
      <c r="AC388" s="54">
        <v>220521.83553576443</v>
      </c>
      <c r="AD388" s="54">
        <v>277200</v>
      </c>
      <c r="AE388" s="219">
        <v>222200</v>
      </c>
      <c r="AF388" s="227">
        <f>SysAvail!AE34</f>
        <v>0.97883629032258079</v>
      </c>
      <c r="AG388" s="227">
        <f>MachAvail!AE34</f>
        <v>0.99347766744657462</v>
      </c>
      <c r="AH388" s="228">
        <f>LinhrsIn!AE34/SurveyHrsIn!AE34</f>
        <v>0.98526250000000004</v>
      </c>
      <c r="AI388" s="192"/>
      <c r="AJ388" s="192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</row>
    <row r="389" spans="1:66" x14ac:dyDescent="0.25">
      <c r="A389" s="86" t="s">
        <v>1</v>
      </c>
      <c r="B389" s="86">
        <v>2</v>
      </c>
      <c r="C389" s="86">
        <v>14</v>
      </c>
      <c r="D389" s="54">
        <v>251400</v>
      </c>
      <c r="E389" s="54">
        <v>226275</v>
      </c>
      <c r="F389" s="54">
        <v>275066.71816312661</v>
      </c>
      <c r="G389" s="54">
        <v>199937.88682190448</v>
      </c>
      <c r="H389" s="54">
        <v>226321</v>
      </c>
      <c r="I389" s="67">
        <v>221800</v>
      </c>
      <c r="J389" s="67">
        <v>200400</v>
      </c>
      <c r="K389" s="67">
        <v>109200</v>
      </c>
      <c r="L389" s="55">
        <v>131600</v>
      </c>
      <c r="M389" s="54">
        <v>209077</v>
      </c>
      <c r="N389" s="54">
        <v>212707</v>
      </c>
      <c r="O389" s="67">
        <v>237200</v>
      </c>
      <c r="P389" s="54">
        <v>200072</v>
      </c>
      <c r="Q389" s="54">
        <v>232000</v>
      </c>
      <c r="R389" s="54">
        <v>127800</v>
      </c>
      <c r="S389" s="27">
        <v>171400</v>
      </c>
      <c r="T389" s="27">
        <v>261800</v>
      </c>
      <c r="U389" s="54">
        <v>186258.80775416497</v>
      </c>
      <c r="V389" s="27">
        <v>181200</v>
      </c>
      <c r="W389" s="27">
        <v>113402</v>
      </c>
      <c r="X389" s="54">
        <v>133400</v>
      </c>
      <c r="Y389" s="54">
        <v>140200</v>
      </c>
      <c r="Z389" s="54">
        <v>259200</v>
      </c>
      <c r="AA389" s="54">
        <v>237600</v>
      </c>
      <c r="AB389" s="54">
        <v>261400</v>
      </c>
      <c r="AC389" s="54">
        <v>236289.78501457555</v>
      </c>
      <c r="AD389" s="54">
        <v>286200</v>
      </c>
      <c r="AE389" s="219">
        <v>223200</v>
      </c>
      <c r="AF389" s="227">
        <f>SysAvail!AE24</f>
        <v>0.96423467741935487</v>
      </c>
      <c r="AG389" s="227">
        <f>MachAvail!AE24</f>
        <v>0.98071798957559952</v>
      </c>
      <c r="AH389" s="228">
        <f>LinhrsIn!AE24/SurveyHrsIn!AE24</f>
        <v>0.98319260752688176</v>
      </c>
      <c r="AI389" s="192"/>
      <c r="AJ389" s="192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</row>
    <row r="390" spans="1:66" x14ac:dyDescent="0.25">
      <c r="A390" s="86" t="s">
        <v>1</v>
      </c>
      <c r="B390" s="86">
        <v>2</v>
      </c>
      <c r="C390" s="86">
        <v>50</v>
      </c>
      <c r="D390" s="54">
        <v>246400</v>
      </c>
      <c r="E390" s="54">
        <v>228737</v>
      </c>
      <c r="F390" s="54">
        <v>275738.15848411067</v>
      </c>
      <c r="G390" s="54">
        <v>190327.04766319809</v>
      </c>
      <c r="H390" s="54">
        <v>229853</v>
      </c>
      <c r="I390" s="67">
        <v>225000</v>
      </c>
      <c r="J390" s="67">
        <v>191200</v>
      </c>
      <c r="K390" s="67">
        <v>101000</v>
      </c>
      <c r="L390" s="55">
        <v>117600</v>
      </c>
      <c r="M390" s="54">
        <v>201371</v>
      </c>
      <c r="N390" s="54">
        <v>214063</v>
      </c>
      <c r="O390" s="67">
        <v>203200</v>
      </c>
      <c r="P390" s="54">
        <v>201272</v>
      </c>
      <c r="Q390" s="54">
        <v>240200</v>
      </c>
      <c r="R390" s="54">
        <v>187800</v>
      </c>
      <c r="S390" s="27">
        <v>172000</v>
      </c>
      <c r="T390" s="27">
        <v>237800</v>
      </c>
      <c r="U390" s="54">
        <v>219964.63802766972</v>
      </c>
      <c r="V390" s="27">
        <v>171349</v>
      </c>
      <c r="W390" s="27">
        <v>83953</v>
      </c>
      <c r="X390" s="54">
        <v>115000</v>
      </c>
      <c r="Y390" s="54">
        <v>128600</v>
      </c>
      <c r="Z390" s="54">
        <v>250200</v>
      </c>
      <c r="AA390" s="54">
        <v>226800</v>
      </c>
      <c r="AB390" s="54">
        <v>278200</v>
      </c>
      <c r="AC390" s="54">
        <v>246702.12707334413</v>
      </c>
      <c r="AD390" s="54">
        <v>288400</v>
      </c>
      <c r="AE390" s="219">
        <v>224000</v>
      </c>
      <c r="AF390" s="227">
        <f>SysAvail!AE60</f>
        <v>0.97396129032258072</v>
      </c>
      <c r="AG390" s="227">
        <f>MachAvail!AE60</f>
        <v>0.9903100581850236</v>
      </c>
      <c r="AH390" s="228">
        <f>LinhrsIn!AE60/SurveyHrsIn!AE60</f>
        <v>0.98349126344086013</v>
      </c>
      <c r="AI390" s="192"/>
      <c r="AJ390" s="192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</row>
    <row r="391" spans="1:66" x14ac:dyDescent="0.25">
      <c r="A391" s="86" t="s">
        <v>1</v>
      </c>
      <c r="B391" s="86">
        <v>2</v>
      </c>
      <c r="C391" s="86">
        <v>105</v>
      </c>
      <c r="D391" s="54">
        <v>225800</v>
      </c>
      <c r="E391" s="54">
        <v>201656</v>
      </c>
      <c r="F391" s="54">
        <v>237913.68706867666</v>
      </c>
      <c r="G391" s="54">
        <v>179851.96086468088</v>
      </c>
      <c r="H391" s="54">
        <v>222240</v>
      </c>
      <c r="I391" s="67">
        <v>207600</v>
      </c>
      <c r="J391" s="67">
        <v>177600</v>
      </c>
      <c r="K391" s="67">
        <v>92000</v>
      </c>
      <c r="L391" s="55">
        <v>103800</v>
      </c>
      <c r="M391" s="54">
        <v>184988</v>
      </c>
      <c r="N391" s="54">
        <v>185544</v>
      </c>
      <c r="O391" s="67">
        <v>201800</v>
      </c>
      <c r="P391" s="54">
        <v>180872</v>
      </c>
      <c r="Q391" s="54">
        <v>233000</v>
      </c>
      <c r="R391" s="54">
        <v>178800</v>
      </c>
      <c r="S391" s="27">
        <v>167600</v>
      </c>
      <c r="T391" s="27">
        <v>239800</v>
      </c>
      <c r="U391" s="54">
        <v>192493.41219781901</v>
      </c>
      <c r="V391" s="27">
        <v>0</v>
      </c>
      <c r="W391" s="27">
        <v>0</v>
      </c>
      <c r="X391" s="54">
        <v>0</v>
      </c>
      <c r="Y391" s="54">
        <v>0</v>
      </c>
      <c r="Z391" s="54">
        <v>0</v>
      </c>
      <c r="AA391" s="54">
        <v>196000</v>
      </c>
      <c r="AB391" s="54">
        <v>268000</v>
      </c>
      <c r="AC391" s="54">
        <v>242027.17831010628</v>
      </c>
      <c r="AD391" s="54">
        <v>286000</v>
      </c>
      <c r="AE391" s="219">
        <v>225000</v>
      </c>
      <c r="AF391" s="227">
        <f>SysAvail!AE115</f>
        <v>0.97427715053763442</v>
      </c>
      <c r="AG391" s="227">
        <f>MachAvail!AE115</f>
        <v>0.99420085550445525</v>
      </c>
      <c r="AH391" s="228">
        <f>LinhrsIn!AE115/SurveyHrsIn!AE115</f>
        <v>0.97996008064516138</v>
      </c>
      <c r="AI391" s="192"/>
      <c r="AJ391" s="192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</row>
    <row r="392" spans="1:66" x14ac:dyDescent="0.25">
      <c r="A392" s="86" t="s">
        <v>1</v>
      </c>
      <c r="B392" s="86">
        <v>2</v>
      </c>
      <c r="C392" s="86">
        <v>49</v>
      </c>
      <c r="D392" s="54">
        <v>178600</v>
      </c>
      <c r="E392" s="54">
        <v>228737</v>
      </c>
      <c r="F392" s="54">
        <v>261637.91174344593</v>
      </c>
      <c r="G392" s="54">
        <v>176166.46986335545</v>
      </c>
      <c r="H392" s="54">
        <v>222060</v>
      </c>
      <c r="I392" s="67">
        <v>217200</v>
      </c>
      <c r="J392" s="67">
        <v>177000</v>
      </c>
      <c r="K392" s="67">
        <v>95800</v>
      </c>
      <c r="L392" s="55">
        <v>121488</v>
      </c>
      <c r="M392" s="54">
        <v>198389</v>
      </c>
      <c r="N392" s="54">
        <v>208364</v>
      </c>
      <c r="O392" s="67">
        <v>230800</v>
      </c>
      <c r="P392" s="54">
        <v>200672</v>
      </c>
      <c r="Q392" s="54">
        <v>216000</v>
      </c>
      <c r="R392" s="54">
        <v>68633</v>
      </c>
      <c r="S392" s="27">
        <v>185400</v>
      </c>
      <c r="T392" s="27">
        <v>254800</v>
      </c>
      <c r="U392" s="54">
        <v>222107.78330517581</v>
      </c>
      <c r="V392" s="27">
        <v>176600</v>
      </c>
      <c r="W392" s="27">
        <v>111681</v>
      </c>
      <c r="X392" s="54">
        <v>122600</v>
      </c>
      <c r="Y392" s="54">
        <v>128400</v>
      </c>
      <c r="Z392" s="54">
        <v>241000</v>
      </c>
      <c r="AA392" s="54">
        <v>231200</v>
      </c>
      <c r="AB392" s="54">
        <v>266600</v>
      </c>
      <c r="AC392" s="54">
        <v>251322.1218090496</v>
      </c>
      <c r="AD392" s="54">
        <v>296400</v>
      </c>
      <c r="AE392" s="219">
        <v>229000</v>
      </c>
      <c r="AF392" s="227">
        <f>SysAvail!AE59</f>
        <v>0.97674879032258066</v>
      </c>
      <c r="AG392" s="227">
        <f>MachAvail!AE59</f>
        <v>0.99155129172317213</v>
      </c>
      <c r="AH392" s="228">
        <f>LinhrsIn!AE59/SurveyHrsIn!AE59</f>
        <v>0.98507137096774189</v>
      </c>
      <c r="AI392" s="192"/>
      <c r="AJ392" s="192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</row>
    <row r="393" spans="1:66" x14ac:dyDescent="0.25">
      <c r="A393" s="86" t="s">
        <v>1</v>
      </c>
      <c r="B393" s="86">
        <v>2</v>
      </c>
      <c r="C393" s="86">
        <v>104</v>
      </c>
      <c r="D393" s="54">
        <v>232400</v>
      </c>
      <c r="E393" s="54">
        <v>222918</v>
      </c>
      <c r="F393" s="54">
        <v>254252.06821262153</v>
      </c>
      <c r="G393" s="54">
        <v>196252.39582057905</v>
      </c>
      <c r="H393" s="54">
        <v>231252</v>
      </c>
      <c r="I393" s="67">
        <v>219600</v>
      </c>
      <c r="J393" s="67">
        <v>194200</v>
      </c>
      <c r="K393" s="67">
        <v>99600</v>
      </c>
      <c r="L393" s="55">
        <v>112000</v>
      </c>
      <c r="M393" s="54">
        <v>198367</v>
      </c>
      <c r="N393" s="54">
        <v>205520</v>
      </c>
      <c r="O393" s="67">
        <v>238600</v>
      </c>
      <c r="P393" s="54">
        <v>184672</v>
      </c>
      <c r="Q393" s="54">
        <v>222000</v>
      </c>
      <c r="R393" s="54">
        <v>102400</v>
      </c>
      <c r="S393" s="27">
        <v>164800</v>
      </c>
      <c r="T393" s="27">
        <v>234400</v>
      </c>
      <c r="U393" s="54">
        <v>220354.30080539809</v>
      </c>
      <c r="V393" s="27">
        <v>165000</v>
      </c>
      <c r="W393" s="27">
        <v>109049</v>
      </c>
      <c r="X393" s="54">
        <v>115600</v>
      </c>
      <c r="Y393" s="54">
        <v>119400</v>
      </c>
      <c r="Z393" s="54">
        <v>243000</v>
      </c>
      <c r="AA393" s="54">
        <v>230000</v>
      </c>
      <c r="AB393" s="54">
        <v>264800</v>
      </c>
      <c r="AC393" s="54">
        <v>246427.35693568218</v>
      </c>
      <c r="AD393" s="54">
        <v>288400</v>
      </c>
      <c r="AE393" s="219">
        <v>229000</v>
      </c>
      <c r="AF393" s="227">
        <f>SysAvail!AE114</f>
        <v>0.97828333333333339</v>
      </c>
      <c r="AG393" s="227">
        <f>MachAvail!AE114</f>
        <v>0.99615344240558412</v>
      </c>
      <c r="AH393" s="228">
        <f>LinhrsIn!AE114/SurveyHrsIn!AE114</f>
        <v>0.9820608870967743</v>
      </c>
      <c r="AI393" s="192"/>
      <c r="AJ393" s="192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</row>
    <row r="394" spans="1:66" hidden="1" x14ac:dyDescent="0.25">
      <c r="A394" s="135"/>
      <c r="B394" s="135"/>
      <c r="C394" s="135"/>
      <c r="D394" s="13"/>
      <c r="E394" s="13"/>
      <c r="F394" s="13"/>
      <c r="G394" s="13"/>
      <c r="H394" s="23"/>
      <c r="I394" s="2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98"/>
      <c r="Y394" s="98"/>
      <c r="Z394" s="98"/>
      <c r="AA394" s="98"/>
      <c r="AB394" s="98"/>
      <c r="AC394" s="98"/>
      <c r="AD394" s="98"/>
      <c r="AE394" s="98"/>
      <c r="AF394" s="13"/>
      <c r="AG394" s="13"/>
      <c r="AH394" s="13"/>
      <c r="AI394" s="191"/>
      <c r="AJ394" s="192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</row>
    <row r="395" spans="1:66" hidden="1" x14ac:dyDescent="0.25">
      <c r="A395" s="135"/>
      <c r="B395" s="135"/>
      <c r="C395" s="135"/>
      <c r="D395" s="13"/>
      <c r="E395" s="13"/>
      <c r="F395" s="13"/>
      <c r="G395" s="13"/>
      <c r="H395" s="23"/>
      <c r="I395" s="2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98"/>
      <c r="Y395" s="98"/>
      <c r="Z395" s="98"/>
      <c r="AA395" s="98"/>
      <c r="AB395" s="98"/>
      <c r="AC395" s="98"/>
      <c r="AD395" s="98"/>
      <c r="AE395" s="98"/>
      <c r="AF395" s="13"/>
      <c r="AG395" s="13"/>
      <c r="AH395" s="98"/>
      <c r="AI395" s="251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</row>
    <row r="396" spans="1:66" hidden="1" x14ac:dyDescent="0.25">
      <c r="A396" s="135"/>
      <c r="B396" s="135"/>
      <c r="C396" s="135"/>
      <c r="D396" s="13"/>
      <c r="E396" s="13"/>
      <c r="F396" s="13"/>
      <c r="G396" s="13"/>
      <c r="H396" s="23"/>
      <c r="I396" s="2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98"/>
      <c r="Y396" s="98"/>
      <c r="Z396" s="98"/>
      <c r="AA396" s="98"/>
      <c r="AB396" s="98"/>
      <c r="AC396" s="98"/>
      <c r="AD396" s="98"/>
      <c r="AE396" s="98"/>
      <c r="AF396" s="13"/>
      <c r="AG396" s="13"/>
      <c r="AH396" s="98"/>
      <c r="AI396" s="251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</row>
    <row r="397" spans="1:66" ht="20.399999999999999" hidden="1" x14ac:dyDescent="0.35">
      <c r="A397" s="253" t="s">
        <v>41</v>
      </c>
      <c r="B397" s="135"/>
      <c r="C397" s="135"/>
      <c r="D397" s="98"/>
      <c r="E397" s="98"/>
      <c r="F397" s="98"/>
      <c r="G397" s="98"/>
      <c r="H397" s="23"/>
      <c r="I397" s="23"/>
      <c r="J397" s="98"/>
      <c r="K397" s="98"/>
      <c r="L397" s="98"/>
      <c r="M397" s="13"/>
      <c r="N397" s="98"/>
      <c r="O397" s="98"/>
      <c r="P397" s="98"/>
      <c r="Q397" s="98"/>
      <c r="R397" s="98"/>
      <c r="S397" s="98"/>
      <c r="T397" s="98"/>
      <c r="U397" s="98"/>
      <c r="V397" s="98"/>
      <c r="W397" s="98"/>
      <c r="X397" s="98"/>
      <c r="Y397" s="98"/>
      <c r="Z397" s="98"/>
      <c r="AA397" s="98"/>
      <c r="AB397" s="98"/>
      <c r="AC397" s="98"/>
      <c r="AD397" s="98"/>
      <c r="AE397" s="98"/>
      <c r="AF397" s="98"/>
      <c r="AG397" s="98"/>
      <c r="AH397" s="98"/>
      <c r="AI397" s="251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</row>
    <row r="398" spans="1:66" ht="21" hidden="1" x14ac:dyDescent="0.4">
      <c r="A398" s="252" t="s">
        <v>107</v>
      </c>
      <c r="B398" s="135"/>
      <c r="C398" s="135"/>
      <c r="D398" s="98"/>
      <c r="E398" s="98"/>
      <c r="F398" s="98"/>
      <c r="G398" s="98"/>
      <c r="H398" s="23"/>
      <c r="I398" s="23"/>
      <c r="J398" s="98"/>
      <c r="K398" s="98"/>
      <c r="L398" s="98"/>
      <c r="M398" s="13"/>
      <c r="N398" s="98"/>
      <c r="O398" s="98"/>
      <c r="P398" s="98"/>
      <c r="Q398" s="98"/>
      <c r="R398" s="98"/>
      <c r="S398" s="98"/>
      <c r="T398" s="98"/>
      <c r="U398" s="98"/>
      <c r="V398" s="98"/>
      <c r="W398" s="98"/>
      <c r="X398" s="98"/>
      <c r="Y398" s="98"/>
      <c r="Z398" s="98"/>
      <c r="AA398" s="98"/>
      <c r="AB398" s="98"/>
      <c r="AC398" s="98"/>
      <c r="AD398" s="98"/>
      <c r="AE398" s="98"/>
      <c r="AF398" s="98"/>
      <c r="AG398" s="98"/>
      <c r="AH398" s="98"/>
      <c r="AI398" s="251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</row>
    <row r="399" spans="1:66" ht="21.6" hidden="1" thickBot="1" x14ac:dyDescent="0.45">
      <c r="A399" s="252" t="s">
        <v>112</v>
      </c>
      <c r="B399" s="135"/>
      <c r="C399" s="135"/>
      <c r="D399" s="98"/>
      <c r="E399" s="98"/>
      <c r="F399" s="98"/>
      <c r="G399" s="98"/>
      <c r="H399" s="23"/>
      <c r="I399" s="23"/>
      <c r="J399" s="98"/>
      <c r="K399" s="98"/>
      <c r="L399" s="98"/>
      <c r="M399" s="13"/>
      <c r="N399" s="98"/>
      <c r="O399" s="98"/>
      <c r="P399" s="98"/>
      <c r="Q399" s="98"/>
      <c r="R399" s="98"/>
      <c r="S399" s="98"/>
      <c r="T399" s="98"/>
      <c r="U399" s="98"/>
      <c r="V399" s="98"/>
      <c r="W399" s="98"/>
      <c r="X399" s="98"/>
      <c r="Y399" s="98"/>
      <c r="Z399" s="98"/>
      <c r="AA399" s="98"/>
      <c r="AB399" s="98"/>
      <c r="AC399" s="98"/>
      <c r="AD399" s="98"/>
      <c r="AE399" s="98"/>
      <c r="AF399" s="98"/>
      <c r="AG399" s="98"/>
      <c r="AH399" s="98"/>
      <c r="AI399" s="251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</row>
    <row r="400" spans="1:66" hidden="1" x14ac:dyDescent="0.25">
      <c r="A400" s="246"/>
      <c r="B400" s="239" t="s">
        <v>81</v>
      </c>
      <c r="C400" s="247"/>
      <c r="D400" s="239" t="s">
        <v>24</v>
      </c>
      <c r="E400" s="239" t="s">
        <v>13</v>
      </c>
      <c r="F400" s="239" t="s">
        <v>14</v>
      </c>
      <c r="G400" s="239" t="s">
        <v>15</v>
      </c>
      <c r="H400" s="240" t="s">
        <v>16</v>
      </c>
      <c r="I400" s="240" t="s">
        <v>17</v>
      </c>
      <c r="J400" s="240" t="s">
        <v>94</v>
      </c>
      <c r="K400" s="240" t="s">
        <v>43</v>
      </c>
      <c r="L400" s="240" t="s">
        <v>20</v>
      </c>
      <c r="M400" s="240" t="s">
        <v>99</v>
      </c>
      <c r="N400" s="240" t="s">
        <v>22</v>
      </c>
      <c r="O400" s="239" t="s">
        <v>23</v>
      </c>
      <c r="P400" s="240" t="s">
        <v>24</v>
      </c>
      <c r="Q400" s="240" t="s">
        <v>13</v>
      </c>
      <c r="R400" s="240" t="s">
        <v>14</v>
      </c>
      <c r="S400" s="240" t="s">
        <v>15</v>
      </c>
      <c r="T400" s="240" t="s">
        <v>16</v>
      </c>
      <c r="U400" s="240" t="s">
        <v>17</v>
      </c>
      <c r="V400" s="240" t="s">
        <v>18</v>
      </c>
      <c r="W400" s="240" t="s">
        <v>19</v>
      </c>
      <c r="X400" s="241" t="s">
        <v>20</v>
      </c>
      <c r="Y400" s="241" t="s">
        <v>21</v>
      </c>
      <c r="Z400" s="241" t="s">
        <v>22</v>
      </c>
      <c r="AA400" s="241" t="s">
        <v>23</v>
      </c>
      <c r="AB400" s="241" t="s">
        <v>24</v>
      </c>
      <c r="AC400" s="241" t="s">
        <v>13</v>
      </c>
      <c r="AD400" s="241" t="s">
        <v>14</v>
      </c>
      <c r="AE400" s="241" t="s">
        <v>15</v>
      </c>
      <c r="AF400" s="241" t="s">
        <v>15</v>
      </c>
      <c r="AG400" s="241" t="s">
        <v>15</v>
      </c>
      <c r="AH400" s="241" t="s">
        <v>15</v>
      </c>
      <c r="AI400" s="248" t="s">
        <v>131</v>
      </c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</row>
    <row r="401" spans="1:66" ht="13.8" hidden="1" thickBot="1" x14ac:dyDescent="0.3">
      <c r="A401" s="242" t="s">
        <v>2</v>
      </c>
      <c r="B401" s="243" t="s">
        <v>3</v>
      </c>
      <c r="C401" s="243" t="s">
        <v>4</v>
      </c>
      <c r="D401" s="244" t="s">
        <v>33</v>
      </c>
      <c r="E401" s="244" t="s">
        <v>33</v>
      </c>
      <c r="F401" s="244" t="s">
        <v>33</v>
      </c>
      <c r="G401" s="244" t="s">
        <v>33</v>
      </c>
      <c r="H401" s="245" t="s">
        <v>33</v>
      </c>
      <c r="I401" s="245" t="s">
        <v>33</v>
      </c>
      <c r="J401" s="245" t="s">
        <v>33</v>
      </c>
      <c r="K401" s="245" t="s">
        <v>33</v>
      </c>
      <c r="L401" s="245" t="s">
        <v>33</v>
      </c>
      <c r="M401" s="245" t="s">
        <v>33</v>
      </c>
      <c r="N401" s="245" t="s">
        <v>33</v>
      </c>
      <c r="O401" s="245" t="s">
        <v>33</v>
      </c>
      <c r="P401" s="244" t="s">
        <v>33</v>
      </c>
      <c r="Q401" s="244" t="s">
        <v>33</v>
      </c>
      <c r="R401" s="244" t="s">
        <v>33</v>
      </c>
      <c r="S401" s="244" t="s">
        <v>33</v>
      </c>
      <c r="T401" s="244" t="s">
        <v>33</v>
      </c>
      <c r="U401" s="244" t="s">
        <v>33</v>
      </c>
      <c r="V401" s="244" t="s">
        <v>33</v>
      </c>
      <c r="W401" s="244" t="s">
        <v>33</v>
      </c>
      <c r="X401" s="244" t="s">
        <v>33</v>
      </c>
      <c r="Y401" s="244" t="s">
        <v>33</v>
      </c>
      <c r="Z401" s="244" t="s">
        <v>33</v>
      </c>
      <c r="AA401" s="244" t="s">
        <v>33</v>
      </c>
      <c r="AB401" s="244" t="s">
        <v>33</v>
      </c>
      <c r="AC401" s="244" t="s">
        <v>33</v>
      </c>
      <c r="AD401" s="244" t="s">
        <v>33</v>
      </c>
      <c r="AE401" s="244" t="s">
        <v>33</v>
      </c>
      <c r="AF401" s="244" t="s">
        <v>32</v>
      </c>
      <c r="AG401" s="244" t="s">
        <v>82</v>
      </c>
      <c r="AH401" s="244" t="s">
        <v>93</v>
      </c>
      <c r="AI401" s="249" t="s">
        <v>171</v>
      </c>
      <c r="AJ401" s="113"/>
      <c r="AK401" s="176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</row>
    <row r="402" spans="1:66" hidden="1" x14ac:dyDescent="0.25">
      <c r="A402" s="82" t="s">
        <v>8</v>
      </c>
      <c r="B402" s="82">
        <v>1</v>
      </c>
      <c r="C402" s="82">
        <v>108</v>
      </c>
      <c r="D402" s="221">
        <v>185400</v>
      </c>
      <c r="E402" s="221">
        <v>184817</v>
      </c>
      <c r="F402" s="221">
        <v>230252.20836016317</v>
      </c>
      <c r="G402" s="221">
        <v>113410.59538006777</v>
      </c>
      <c r="H402" s="221">
        <v>63076</v>
      </c>
      <c r="I402" s="223">
        <v>215800</v>
      </c>
      <c r="J402" s="223">
        <v>194600</v>
      </c>
      <c r="K402" s="223">
        <v>94400</v>
      </c>
      <c r="L402" s="224">
        <v>106000</v>
      </c>
      <c r="M402" s="221">
        <v>189658</v>
      </c>
      <c r="N402" s="221">
        <v>200306</v>
      </c>
      <c r="O402" s="223">
        <v>218800</v>
      </c>
      <c r="P402" s="221">
        <v>106400</v>
      </c>
      <c r="Q402" s="221">
        <v>139200</v>
      </c>
      <c r="R402" s="221">
        <v>139200</v>
      </c>
      <c r="S402" s="225">
        <v>170600</v>
      </c>
      <c r="T402" s="225">
        <v>240200</v>
      </c>
      <c r="U402" s="221">
        <v>222784.27522664389</v>
      </c>
      <c r="V402" s="225">
        <v>170800</v>
      </c>
      <c r="W402" s="225">
        <v>26400</v>
      </c>
      <c r="X402" s="221">
        <v>0</v>
      </c>
      <c r="Y402" s="221">
        <v>0</v>
      </c>
      <c r="Z402" s="221">
        <v>16600</v>
      </c>
      <c r="AA402" s="221">
        <v>0</v>
      </c>
      <c r="AB402" s="221">
        <v>0</v>
      </c>
      <c r="AC402" s="221">
        <v>0</v>
      </c>
      <c r="AD402" s="221">
        <v>0</v>
      </c>
      <c r="AE402" s="219">
        <v>0</v>
      </c>
      <c r="AF402" s="227">
        <f>SysAvail!AE118</f>
        <v>0</v>
      </c>
      <c r="AG402" s="227">
        <f>MachAvail!AE118</f>
        <v>0</v>
      </c>
      <c r="AH402" s="228">
        <f>LinhrsIn!AE118/SurveyHrsIn!AE118</f>
        <v>1</v>
      </c>
      <c r="AI402" s="231" t="s">
        <v>161</v>
      </c>
      <c r="AJ402" s="112"/>
      <c r="AK402" s="176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</row>
    <row r="403" spans="1:66" hidden="1" x14ac:dyDescent="0.25">
      <c r="A403" s="86" t="s">
        <v>8</v>
      </c>
      <c r="B403" s="86">
        <v>1</v>
      </c>
      <c r="C403" s="86">
        <v>207</v>
      </c>
      <c r="D403" s="54">
        <v>211000</v>
      </c>
      <c r="E403" s="54">
        <v>177839</v>
      </c>
      <c r="F403" s="54">
        <v>163322.96474360727</v>
      </c>
      <c r="G403" s="54">
        <v>163538.78957627327</v>
      </c>
      <c r="H403" s="54">
        <v>193436</v>
      </c>
      <c r="I403" s="67">
        <v>180200</v>
      </c>
      <c r="J403" s="67">
        <v>158000</v>
      </c>
      <c r="K403" s="67">
        <v>76200</v>
      </c>
      <c r="L403" s="55">
        <v>87200</v>
      </c>
      <c r="M403" s="54">
        <v>156780</v>
      </c>
      <c r="N403" s="54">
        <v>153533</v>
      </c>
      <c r="O403" s="67">
        <v>186000</v>
      </c>
      <c r="P403" s="54">
        <v>111200</v>
      </c>
      <c r="Q403" s="54">
        <v>211200</v>
      </c>
      <c r="R403" s="54">
        <v>113400</v>
      </c>
      <c r="S403" s="27">
        <v>150200</v>
      </c>
      <c r="T403" s="27">
        <v>222800</v>
      </c>
      <c r="U403" s="54">
        <v>168432.59428772991</v>
      </c>
      <c r="V403" s="27">
        <v>136200</v>
      </c>
      <c r="W403" s="27">
        <v>80800</v>
      </c>
      <c r="X403" s="54">
        <v>49000</v>
      </c>
      <c r="Y403" s="54">
        <v>31400</v>
      </c>
      <c r="Z403" s="54">
        <v>167800</v>
      </c>
      <c r="AA403" s="54">
        <v>199600</v>
      </c>
      <c r="AB403" s="54">
        <v>205200</v>
      </c>
      <c r="AC403" s="54">
        <v>0</v>
      </c>
      <c r="AD403" s="54">
        <v>0</v>
      </c>
      <c r="AE403" s="219">
        <v>0</v>
      </c>
      <c r="AF403" s="227">
        <f>SysAvail!AE217</f>
        <v>0</v>
      </c>
      <c r="AG403" s="227">
        <f>MachAvail!AE217</f>
        <v>0</v>
      </c>
      <c r="AH403" s="228">
        <f>LinhrsIn!AE217/SurveyHrsIn!AE217</f>
        <v>0.93197392473118279</v>
      </c>
      <c r="AI403" s="190" t="s">
        <v>162</v>
      </c>
      <c r="AJ403" s="161"/>
      <c r="AK403" s="177"/>
      <c r="AL403" s="13"/>
      <c r="AM403" s="13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</row>
    <row r="404" spans="1:66" ht="14.1" hidden="1" customHeight="1" x14ac:dyDescent="0.25">
      <c r="A404" s="86" t="s">
        <v>8</v>
      </c>
      <c r="B404" s="86">
        <v>1</v>
      </c>
      <c r="C404" s="86">
        <v>227</v>
      </c>
      <c r="D404" s="54">
        <v>147800</v>
      </c>
      <c r="E404" s="54">
        <v>141596</v>
      </c>
      <c r="F404" s="54">
        <v>182250.47678677322</v>
      </c>
      <c r="G404" s="54">
        <v>128697.91701437157</v>
      </c>
      <c r="H404" s="54">
        <v>91727</v>
      </c>
      <c r="I404" s="67">
        <v>204400</v>
      </c>
      <c r="J404" s="67">
        <v>167000</v>
      </c>
      <c r="K404" s="67">
        <v>83600</v>
      </c>
      <c r="L404" s="55">
        <v>106000</v>
      </c>
      <c r="M404" s="54">
        <v>135133</v>
      </c>
      <c r="N404" s="54">
        <v>154083</v>
      </c>
      <c r="O404" s="67">
        <v>208000</v>
      </c>
      <c r="P404" s="54">
        <v>192400</v>
      </c>
      <c r="Q404" s="54">
        <v>181800</v>
      </c>
      <c r="R404" s="54">
        <v>114200</v>
      </c>
      <c r="S404" s="27">
        <v>163800</v>
      </c>
      <c r="T404" s="27">
        <v>253000</v>
      </c>
      <c r="U404" s="54">
        <v>214717.94802016194</v>
      </c>
      <c r="V404" s="27">
        <v>162200</v>
      </c>
      <c r="W404" s="27">
        <v>104800</v>
      </c>
      <c r="X404" s="54">
        <v>102000</v>
      </c>
      <c r="Y404" s="54">
        <v>119600</v>
      </c>
      <c r="Z404" s="54">
        <v>236200</v>
      </c>
      <c r="AA404" s="54">
        <v>221800</v>
      </c>
      <c r="AB404" s="54">
        <v>153400</v>
      </c>
      <c r="AC404" s="54">
        <v>0</v>
      </c>
      <c r="AD404" s="54">
        <v>0</v>
      </c>
      <c r="AE404" s="219">
        <v>0</v>
      </c>
      <c r="AF404" s="227">
        <f>SysAvail!AE237</f>
        <v>0</v>
      </c>
      <c r="AG404" s="227">
        <f>MachAvail!AE237</f>
        <v>0</v>
      </c>
      <c r="AH404" s="228">
        <f>LinhrsIn!AE237/SurveyHrsIn!AE237</f>
        <v>0.9971689516129032</v>
      </c>
      <c r="AI404" s="190" t="s">
        <v>163</v>
      </c>
      <c r="AJ404" s="161"/>
      <c r="AK404" s="177"/>
      <c r="AL404" s="13"/>
      <c r="AM404" s="13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</row>
    <row r="405" spans="1:66" ht="14.1" hidden="1" customHeight="1" x14ac:dyDescent="0.25">
      <c r="A405" s="86" t="s">
        <v>8</v>
      </c>
      <c r="B405" s="86">
        <v>1</v>
      </c>
      <c r="C405" s="86">
        <v>247</v>
      </c>
      <c r="D405" s="54">
        <v>214800</v>
      </c>
      <c r="E405" s="54">
        <v>187969</v>
      </c>
      <c r="F405" s="54">
        <v>209178.27742550417</v>
      </c>
      <c r="G405" s="54">
        <v>142385.4026636901</v>
      </c>
      <c r="H405" s="54">
        <v>179648</v>
      </c>
      <c r="I405" s="67">
        <v>181600</v>
      </c>
      <c r="J405" s="67">
        <v>156000</v>
      </c>
      <c r="K405" s="67">
        <v>88400</v>
      </c>
      <c r="L405" s="55">
        <v>108800</v>
      </c>
      <c r="M405" s="54">
        <v>188585</v>
      </c>
      <c r="N405" s="54">
        <v>200477</v>
      </c>
      <c r="O405" s="67">
        <v>198400</v>
      </c>
      <c r="P405" s="54">
        <v>205200</v>
      </c>
      <c r="Q405" s="54">
        <v>181200</v>
      </c>
      <c r="R405" s="54">
        <v>192200</v>
      </c>
      <c r="S405" s="27">
        <v>158600</v>
      </c>
      <c r="T405" s="27">
        <v>231600</v>
      </c>
      <c r="U405" s="54">
        <v>217214.66834597779</v>
      </c>
      <c r="V405" s="27">
        <v>168600</v>
      </c>
      <c r="W405" s="27">
        <v>101200</v>
      </c>
      <c r="X405" s="54">
        <v>110600</v>
      </c>
      <c r="Y405" s="54">
        <v>121200</v>
      </c>
      <c r="Z405" s="54">
        <v>232000</v>
      </c>
      <c r="AA405" s="54">
        <v>188200</v>
      </c>
      <c r="AB405" s="54">
        <v>242200</v>
      </c>
      <c r="AC405" s="54">
        <v>205911.71335641926</v>
      </c>
      <c r="AD405" s="54">
        <v>267000</v>
      </c>
      <c r="AE405" s="219">
        <v>151800</v>
      </c>
      <c r="AF405" s="227">
        <f>SysAvail!AE257</f>
        <v>0.65971922043010756</v>
      </c>
      <c r="AG405" s="227">
        <f>MachAvail!AE257</f>
        <v>0.67935203776780839</v>
      </c>
      <c r="AH405" s="228">
        <f>LinhrsIn!AE257/SurveyHrsIn!AE257</f>
        <v>0.97110067204301087</v>
      </c>
      <c r="AI405" s="190" t="s">
        <v>173</v>
      </c>
      <c r="AJ405" s="161"/>
      <c r="AK405" s="177"/>
      <c r="AL405" s="13"/>
      <c r="AM405" s="13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</row>
    <row r="406" spans="1:66" ht="14.1" hidden="1" customHeight="1" x14ac:dyDescent="0.25">
      <c r="A406" s="86" t="s">
        <v>8</v>
      </c>
      <c r="B406" s="86">
        <v>1</v>
      </c>
      <c r="C406" s="86">
        <v>159</v>
      </c>
      <c r="D406" s="54">
        <v>166800</v>
      </c>
      <c r="E406" s="54">
        <v>188644</v>
      </c>
      <c r="F406" s="54">
        <v>207031.85853401112</v>
      </c>
      <c r="G406" s="54">
        <v>158561.52206743017</v>
      </c>
      <c r="H406" s="54">
        <v>187178</v>
      </c>
      <c r="I406" s="67">
        <v>184600</v>
      </c>
      <c r="J406" s="67">
        <v>166200</v>
      </c>
      <c r="K406" s="67">
        <v>83519</v>
      </c>
      <c r="L406" s="55">
        <v>96309</v>
      </c>
      <c r="M406" s="54">
        <v>170616</v>
      </c>
      <c r="N406" s="54">
        <v>176135</v>
      </c>
      <c r="O406" s="67">
        <v>194600</v>
      </c>
      <c r="P406" s="54">
        <v>80400</v>
      </c>
      <c r="Q406" s="54">
        <v>110600</v>
      </c>
      <c r="R406" s="54">
        <v>161600</v>
      </c>
      <c r="S406" s="27">
        <v>150800</v>
      </c>
      <c r="T406" s="27">
        <v>228000</v>
      </c>
      <c r="U406" s="54">
        <v>191095.13262975056</v>
      </c>
      <c r="V406" s="27">
        <v>147800</v>
      </c>
      <c r="W406" s="27">
        <v>83400</v>
      </c>
      <c r="X406" s="54">
        <v>89400</v>
      </c>
      <c r="Y406" s="54">
        <v>99000</v>
      </c>
      <c r="Z406" s="54">
        <v>205800</v>
      </c>
      <c r="AA406" s="54">
        <v>207600</v>
      </c>
      <c r="AB406" s="54">
        <v>234200</v>
      </c>
      <c r="AC406" s="54">
        <v>201185.84613569561</v>
      </c>
      <c r="AD406" s="54">
        <v>244400</v>
      </c>
      <c r="AE406" s="219">
        <v>160000</v>
      </c>
      <c r="AF406" s="227">
        <f>SysAvail!AE169</f>
        <v>0.73618723118279572</v>
      </c>
      <c r="AG406" s="227">
        <f>MachAvail!AE169</f>
        <v>0.84966422859447599</v>
      </c>
      <c r="AH406" s="228">
        <f>LinhrsIn!AE169/SurveyHrsIn!AE169</f>
        <v>0.86644489247311829</v>
      </c>
      <c r="AI406" s="190" t="s">
        <v>175</v>
      </c>
      <c r="AJ406" s="161"/>
      <c r="AK406" s="177"/>
      <c r="AL406" s="13"/>
      <c r="AM406" s="13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</row>
    <row r="407" spans="1:66" ht="14.1" hidden="1" customHeight="1" x14ac:dyDescent="0.25">
      <c r="A407" s="86" t="s">
        <v>8</v>
      </c>
      <c r="B407" s="86">
        <v>1</v>
      </c>
      <c r="C407" s="86">
        <v>148</v>
      </c>
      <c r="D407" s="54">
        <v>37800</v>
      </c>
      <c r="E407" s="54">
        <v>125838</v>
      </c>
      <c r="F407" s="54">
        <v>134443.87420351899</v>
      </c>
      <c r="G407" s="54">
        <v>127275.84058327354</v>
      </c>
      <c r="H407" s="54">
        <v>152600</v>
      </c>
      <c r="I407" s="67">
        <v>195400</v>
      </c>
      <c r="J407" s="67">
        <v>160200</v>
      </c>
      <c r="K407" s="67">
        <v>84200</v>
      </c>
      <c r="L407" s="55">
        <v>96400</v>
      </c>
      <c r="M407" s="54">
        <v>176400</v>
      </c>
      <c r="N407" s="54">
        <v>173800</v>
      </c>
      <c r="O407" s="67">
        <v>203200</v>
      </c>
      <c r="P407" s="54">
        <v>104000</v>
      </c>
      <c r="Q407" s="54">
        <v>201200</v>
      </c>
      <c r="R407" s="54">
        <v>131200</v>
      </c>
      <c r="S407" s="27">
        <v>161400</v>
      </c>
      <c r="T407" s="27">
        <v>231000</v>
      </c>
      <c r="U407" s="54">
        <v>208764.23032013956</v>
      </c>
      <c r="V407" s="27">
        <v>64400</v>
      </c>
      <c r="W407" s="27">
        <v>0</v>
      </c>
      <c r="X407" s="54">
        <v>0</v>
      </c>
      <c r="Y407" s="54">
        <v>0</v>
      </c>
      <c r="Z407" s="54">
        <v>0</v>
      </c>
      <c r="AA407" s="54">
        <v>0</v>
      </c>
      <c r="AB407" s="54">
        <v>130200</v>
      </c>
      <c r="AC407" s="54">
        <v>229818.87601362911</v>
      </c>
      <c r="AD407" s="54">
        <v>276000</v>
      </c>
      <c r="AE407" s="219">
        <v>160800</v>
      </c>
      <c r="AF407" s="227">
        <f>SysAvail!AE158</f>
        <v>0.8052177419354839</v>
      </c>
      <c r="AG407" s="227">
        <f>MachAvail!AE158</f>
        <v>0.8103684832262481</v>
      </c>
      <c r="AH407" s="228">
        <f>LinhrsIn!AE158/SurveyHrsIn!AE158</f>
        <v>0.99364395161290331</v>
      </c>
      <c r="AI407" s="190" t="s">
        <v>176</v>
      </c>
      <c r="AJ407" s="161"/>
      <c r="AK407" s="177"/>
      <c r="AL407" s="13"/>
      <c r="AM407" s="98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</row>
    <row r="408" spans="1:66" hidden="1" x14ac:dyDescent="0.25">
      <c r="A408" s="86" t="s">
        <v>8</v>
      </c>
      <c r="B408" s="86">
        <v>1</v>
      </c>
      <c r="C408" s="86">
        <v>197</v>
      </c>
      <c r="D408" s="54">
        <v>231000</v>
      </c>
      <c r="E408" s="54">
        <v>212956</v>
      </c>
      <c r="F408" s="54">
        <v>198055.92498776747</v>
      </c>
      <c r="G408" s="54">
        <v>150029.06348084199</v>
      </c>
      <c r="H408" s="54">
        <v>215361</v>
      </c>
      <c r="I408" s="67">
        <v>176600</v>
      </c>
      <c r="J408" s="67">
        <v>157600</v>
      </c>
      <c r="K408" s="67">
        <v>87400</v>
      </c>
      <c r="L408" s="55">
        <v>96200</v>
      </c>
      <c r="M408" s="54">
        <v>174034</v>
      </c>
      <c r="N408" s="54">
        <v>182086</v>
      </c>
      <c r="O408" s="67">
        <v>213000</v>
      </c>
      <c r="P408" s="54">
        <v>136000</v>
      </c>
      <c r="Q408" s="54">
        <v>139200</v>
      </c>
      <c r="R408" s="54">
        <v>114200</v>
      </c>
      <c r="S408" s="27">
        <v>137200</v>
      </c>
      <c r="T408" s="27">
        <v>223000</v>
      </c>
      <c r="U408" s="54">
        <v>191863.35426846312</v>
      </c>
      <c r="V408" s="27">
        <v>145800</v>
      </c>
      <c r="W408" s="27">
        <v>84800</v>
      </c>
      <c r="X408" s="54">
        <v>98000</v>
      </c>
      <c r="Y408" s="54">
        <v>103000</v>
      </c>
      <c r="Z408" s="54">
        <v>204600</v>
      </c>
      <c r="AA408" s="54">
        <v>208600</v>
      </c>
      <c r="AB408" s="54">
        <v>229200</v>
      </c>
      <c r="AC408" s="54">
        <v>213933.01648815791</v>
      </c>
      <c r="AD408" s="54">
        <v>255400</v>
      </c>
      <c r="AE408" s="219">
        <v>172200</v>
      </c>
      <c r="AF408" s="227">
        <f>SysAvail!AE207</f>
        <v>0.88408225806451612</v>
      </c>
      <c r="AG408" s="227">
        <f>MachAvail!AE207</f>
        <v>0.88535281074735872</v>
      </c>
      <c r="AH408" s="228">
        <f>LinhrsIn!AE207/SurveyHrsIn!AE207</f>
        <v>0.99856491935483882</v>
      </c>
      <c r="AI408" s="193" t="s">
        <v>174</v>
      </c>
      <c r="AJ408" s="161"/>
      <c r="AK408" s="176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</row>
    <row r="409" spans="1:66" ht="14.1" hidden="1" customHeight="1" x14ac:dyDescent="0.25">
      <c r="A409" s="86" t="s">
        <v>8</v>
      </c>
      <c r="B409" s="86">
        <v>1</v>
      </c>
      <c r="C409" s="86">
        <v>184</v>
      </c>
      <c r="D409" s="54">
        <v>235400</v>
      </c>
      <c r="E409" s="54">
        <v>219935</v>
      </c>
      <c r="F409" s="54">
        <v>207812.37449455407</v>
      </c>
      <c r="G409" s="54">
        <v>180070.42808778785</v>
      </c>
      <c r="H409" s="54">
        <v>199451</v>
      </c>
      <c r="I409" s="67">
        <v>196800</v>
      </c>
      <c r="J409" s="67">
        <v>172200</v>
      </c>
      <c r="K409" s="67">
        <v>95200</v>
      </c>
      <c r="L409" s="55">
        <v>104800</v>
      </c>
      <c r="M409" s="54">
        <v>170655</v>
      </c>
      <c r="N409" s="54">
        <v>116174</v>
      </c>
      <c r="O409" s="67">
        <v>172400</v>
      </c>
      <c r="P409" s="54">
        <v>198800</v>
      </c>
      <c r="Q409" s="54">
        <v>190800</v>
      </c>
      <c r="R409" s="54">
        <v>70000</v>
      </c>
      <c r="S409" s="27">
        <v>168800</v>
      </c>
      <c r="T409" s="27">
        <v>223000</v>
      </c>
      <c r="U409" s="54">
        <v>189750.74476200357</v>
      </c>
      <c r="V409" s="27">
        <v>138200</v>
      </c>
      <c r="W409" s="27">
        <v>87600</v>
      </c>
      <c r="X409" s="54">
        <v>95600</v>
      </c>
      <c r="Y409" s="54">
        <v>106200</v>
      </c>
      <c r="Z409" s="54">
        <v>219000</v>
      </c>
      <c r="AA409" s="54">
        <v>202000</v>
      </c>
      <c r="AB409" s="54">
        <v>235000</v>
      </c>
      <c r="AC409" s="54">
        <v>200018.22372803322</v>
      </c>
      <c r="AD409" s="54">
        <v>262000</v>
      </c>
      <c r="AE409" s="219">
        <v>175000</v>
      </c>
      <c r="AF409" s="227">
        <f>SysAvail!AE194</f>
        <v>0.81993131720430112</v>
      </c>
      <c r="AG409" s="227">
        <f>MachAvail!AE194</f>
        <v>0.8230332898495526</v>
      </c>
      <c r="AH409" s="228">
        <f>LinhrsIn!AE194/SurveyHrsIn!AE194</f>
        <v>0.99623104838709686</v>
      </c>
      <c r="AI409" s="193" t="s">
        <v>174</v>
      </c>
      <c r="AJ409" s="161"/>
      <c r="AK409" s="176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</row>
    <row r="410" spans="1:66" ht="14.1" hidden="1" customHeight="1" x14ac:dyDescent="0.25">
      <c r="A410" s="86" t="s">
        <v>8</v>
      </c>
      <c r="B410" s="86">
        <v>1</v>
      </c>
      <c r="C410" s="86">
        <v>127</v>
      </c>
      <c r="D410" s="54">
        <v>210800</v>
      </c>
      <c r="E410" s="54">
        <v>164782</v>
      </c>
      <c r="F410" s="54">
        <v>207617.24550441833</v>
      </c>
      <c r="G410" s="54">
        <v>165138.62556125855</v>
      </c>
      <c r="H410" s="54">
        <v>204980</v>
      </c>
      <c r="I410" s="67">
        <v>172200</v>
      </c>
      <c r="J410" s="67">
        <v>176000</v>
      </c>
      <c r="K410" s="67">
        <v>86519</v>
      </c>
      <c r="L410" s="55">
        <v>99552</v>
      </c>
      <c r="M410" s="54">
        <v>177360</v>
      </c>
      <c r="N410" s="54">
        <v>179382</v>
      </c>
      <c r="O410" s="67">
        <v>190400</v>
      </c>
      <c r="P410" s="54">
        <v>125800</v>
      </c>
      <c r="Q410" s="54">
        <v>117800</v>
      </c>
      <c r="R410" s="54">
        <v>107800</v>
      </c>
      <c r="S410" s="27">
        <v>131800</v>
      </c>
      <c r="T410" s="27">
        <v>228800</v>
      </c>
      <c r="U410" s="54">
        <v>198009.12737816366</v>
      </c>
      <c r="V410" s="27">
        <v>147600</v>
      </c>
      <c r="W410" s="27">
        <v>86600</v>
      </c>
      <c r="X410" s="54">
        <v>98800</v>
      </c>
      <c r="Y410" s="54">
        <v>102400</v>
      </c>
      <c r="Z410" s="54">
        <v>193600</v>
      </c>
      <c r="AA410" s="54">
        <v>186200</v>
      </c>
      <c r="AB410" s="54">
        <v>178200</v>
      </c>
      <c r="AC410" s="54">
        <v>190745.76250191033</v>
      </c>
      <c r="AD410" s="54">
        <v>250800</v>
      </c>
      <c r="AE410" s="219">
        <v>181800</v>
      </c>
      <c r="AF410" s="227">
        <f>SysAvail!AE137</f>
        <v>0.92500188172043019</v>
      </c>
      <c r="AG410" s="227">
        <f>MachAvail!AE137</f>
        <v>0.92651706089784192</v>
      </c>
      <c r="AH410" s="228">
        <f>LinhrsIn!AE137/SurveyHrsIn!AE137</f>
        <v>0.99836465053763446</v>
      </c>
      <c r="AI410" s="193" t="s">
        <v>174</v>
      </c>
      <c r="AJ410" s="181"/>
      <c r="AK410" s="176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</row>
    <row r="411" spans="1:66" ht="14.1" hidden="1" customHeight="1" x14ac:dyDescent="0.25">
      <c r="A411" s="86" t="s">
        <v>8</v>
      </c>
      <c r="B411" s="86">
        <v>1</v>
      </c>
      <c r="C411" s="86">
        <v>122</v>
      </c>
      <c r="D411" s="54">
        <v>187600</v>
      </c>
      <c r="E411" s="54">
        <v>186168</v>
      </c>
      <c r="F411" s="54">
        <v>196494.89306668163</v>
      </c>
      <c r="G411" s="54">
        <v>160872.39626796448</v>
      </c>
      <c r="H411" s="54">
        <v>192323</v>
      </c>
      <c r="I411" s="67">
        <v>144800</v>
      </c>
      <c r="J411" s="67">
        <v>153800</v>
      </c>
      <c r="K411" s="67">
        <v>66600</v>
      </c>
      <c r="L411" s="55">
        <v>89400</v>
      </c>
      <c r="M411" s="54">
        <v>173800</v>
      </c>
      <c r="N411" s="54">
        <v>169600</v>
      </c>
      <c r="O411" s="67">
        <v>202400</v>
      </c>
      <c r="P411" s="54">
        <v>78000</v>
      </c>
      <c r="Q411" s="54">
        <v>148200</v>
      </c>
      <c r="R411" s="54">
        <v>13600</v>
      </c>
      <c r="S411" s="27">
        <v>122600</v>
      </c>
      <c r="T411" s="27">
        <v>192600</v>
      </c>
      <c r="U411" s="54">
        <v>199545.57065558879</v>
      </c>
      <c r="V411" s="27">
        <v>154200</v>
      </c>
      <c r="W411" s="27">
        <v>84400</v>
      </c>
      <c r="X411" s="54">
        <v>100200</v>
      </c>
      <c r="Y411" s="54">
        <v>87200</v>
      </c>
      <c r="Z411" s="54">
        <v>209000</v>
      </c>
      <c r="AA411" s="54">
        <v>205200</v>
      </c>
      <c r="AB411" s="54">
        <v>232000</v>
      </c>
      <c r="AC411" s="54">
        <v>200983.10783983141</v>
      </c>
      <c r="AD411" s="54">
        <v>231600</v>
      </c>
      <c r="AE411" s="219">
        <v>182400</v>
      </c>
      <c r="AF411" s="227">
        <f>SysAvail!AE132</f>
        <v>0.90637876344086032</v>
      </c>
      <c r="AG411" s="227">
        <f>MachAvail!AE132</f>
        <v>0.93888932050081475</v>
      </c>
      <c r="AH411" s="228">
        <f>LinhrsIn!AE132/SurveyHrsIn!AE132</f>
        <v>0.96537338709677423</v>
      </c>
      <c r="AI411" s="193" t="s">
        <v>174</v>
      </c>
      <c r="AJ411" s="161"/>
      <c r="AK411" s="176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</row>
    <row r="412" spans="1:66" ht="14.1" hidden="1" customHeight="1" x14ac:dyDescent="0.25">
      <c r="A412" s="86" t="s">
        <v>8</v>
      </c>
      <c r="B412" s="86">
        <v>1</v>
      </c>
      <c r="C412" s="86">
        <v>161</v>
      </c>
      <c r="D412" s="54">
        <v>217400</v>
      </c>
      <c r="E412" s="54">
        <v>182116</v>
      </c>
      <c r="F412" s="54">
        <v>212885.72823808307</v>
      </c>
      <c r="G412" s="54">
        <v>154473.05232802333</v>
      </c>
      <c r="H412" s="54">
        <v>195741</v>
      </c>
      <c r="I412" s="67">
        <v>174200</v>
      </c>
      <c r="J412" s="67">
        <v>153600</v>
      </c>
      <c r="K412" s="67">
        <v>82200</v>
      </c>
      <c r="L412" s="55">
        <v>91800</v>
      </c>
      <c r="M412" s="54">
        <v>168276</v>
      </c>
      <c r="N412" s="54">
        <v>169302</v>
      </c>
      <c r="O412" s="67">
        <v>159800</v>
      </c>
      <c r="P412" s="54">
        <v>167600</v>
      </c>
      <c r="Q412" s="54">
        <v>194400</v>
      </c>
      <c r="R412" s="54">
        <v>148400</v>
      </c>
      <c r="S412" s="27">
        <v>150800</v>
      </c>
      <c r="T412" s="27">
        <v>229800</v>
      </c>
      <c r="U412" s="54">
        <v>186869.91361683147</v>
      </c>
      <c r="V412" s="27">
        <v>103400</v>
      </c>
      <c r="W412" s="27">
        <v>70000</v>
      </c>
      <c r="X412" s="54">
        <v>83200</v>
      </c>
      <c r="Y412" s="54">
        <v>92000</v>
      </c>
      <c r="Z412" s="54">
        <v>207400</v>
      </c>
      <c r="AA412" s="54">
        <v>214800</v>
      </c>
      <c r="AB412" s="54">
        <v>238400</v>
      </c>
      <c r="AC412" s="54">
        <v>205632.94819960595</v>
      </c>
      <c r="AD412" s="54">
        <v>241400</v>
      </c>
      <c r="AE412" s="219">
        <v>190200</v>
      </c>
      <c r="AF412" s="227">
        <f>SysAvail!AE171</f>
        <v>0.88805362903225804</v>
      </c>
      <c r="AG412" s="227">
        <f>MachAvail!AE171</f>
        <v>0.93019116372322608</v>
      </c>
      <c r="AH412" s="228">
        <f>LinhrsIn!AE171/SurveyHrsIn!AE171</f>
        <v>0.95470013440860224</v>
      </c>
      <c r="AI412" s="193" t="s">
        <v>174</v>
      </c>
      <c r="AJ412" s="161"/>
      <c r="AK412" s="177"/>
      <c r="AL412" s="13"/>
      <c r="AM412" s="13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</row>
    <row r="413" spans="1:66" ht="14.1" hidden="1" customHeight="1" x14ac:dyDescent="0.25">
      <c r="A413" s="86" t="s">
        <v>8</v>
      </c>
      <c r="B413" s="86">
        <v>1</v>
      </c>
      <c r="C413" s="86">
        <v>163</v>
      </c>
      <c r="D413" s="54">
        <v>232000</v>
      </c>
      <c r="E413" s="54">
        <v>194722</v>
      </c>
      <c r="F413" s="54">
        <v>211910.08328740441</v>
      </c>
      <c r="G413" s="54">
        <v>173493.32459395946</v>
      </c>
      <c r="H413" s="54">
        <v>217540</v>
      </c>
      <c r="I413" s="67">
        <v>210600</v>
      </c>
      <c r="J413" s="67">
        <v>189400</v>
      </c>
      <c r="K413" s="67">
        <v>91600</v>
      </c>
      <c r="L413" s="55">
        <v>105400</v>
      </c>
      <c r="M413" s="54">
        <v>188087</v>
      </c>
      <c r="N413" s="54">
        <v>203509</v>
      </c>
      <c r="O413" s="67">
        <v>207600</v>
      </c>
      <c r="P413" s="54">
        <v>199200</v>
      </c>
      <c r="Q413" s="54">
        <v>199600</v>
      </c>
      <c r="R413" s="54">
        <v>180000</v>
      </c>
      <c r="S413" s="27">
        <v>172800</v>
      </c>
      <c r="T413" s="27">
        <v>249400</v>
      </c>
      <c r="U413" s="54">
        <v>207035.73163303628</v>
      </c>
      <c r="V413" s="27">
        <v>163000</v>
      </c>
      <c r="W413" s="27">
        <v>96200</v>
      </c>
      <c r="X413" s="54">
        <v>99000</v>
      </c>
      <c r="Y413" s="54">
        <v>92800</v>
      </c>
      <c r="Z413" s="54">
        <v>27600</v>
      </c>
      <c r="AA413" s="54">
        <v>213000</v>
      </c>
      <c r="AB413" s="54">
        <v>250600</v>
      </c>
      <c r="AC413" s="54">
        <v>207096.23062207035</v>
      </c>
      <c r="AD413" s="54">
        <v>268000</v>
      </c>
      <c r="AE413" s="219">
        <v>190600</v>
      </c>
      <c r="AF413" s="227">
        <f>SysAvail!AE173</f>
        <v>0.8863440860215055</v>
      </c>
      <c r="AG413" s="227">
        <f>MachAvail!AE173</f>
        <v>0.96070553524544011</v>
      </c>
      <c r="AH413" s="228">
        <f>LinhrsIn!AE173/SurveyHrsIn!AE173</f>
        <v>0.92259704301075263</v>
      </c>
      <c r="AI413" s="193" t="s">
        <v>174</v>
      </c>
      <c r="AJ413" s="181"/>
      <c r="AK413" s="176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</row>
    <row r="414" spans="1:66" ht="14.1" hidden="1" customHeight="1" x14ac:dyDescent="0.25">
      <c r="A414" s="86" t="s">
        <v>8</v>
      </c>
      <c r="B414" s="86">
        <v>1</v>
      </c>
      <c r="C414" s="86">
        <v>128</v>
      </c>
      <c r="D414" s="54">
        <v>207400</v>
      </c>
      <c r="E414" s="54">
        <v>171761</v>
      </c>
      <c r="F414" s="54">
        <v>211519.82530713294</v>
      </c>
      <c r="G414" s="54">
        <v>174737.64147117024</v>
      </c>
      <c r="H414" s="54">
        <v>173200</v>
      </c>
      <c r="I414" s="67">
        <v>154400</v>
      </c>
      <c r="J414" s="67">
        <v>181200</v>
      </c>
      <c r="K414" s="67">
        <v>116600</v>
      </c>
      <c r="L414" s="55">
        <v>102737</v>
      </c>
      <c r="M414" s="54">
        <v>186800</v>
      </c>
      <c r="N414" s="54">
        <v>174800</v>
      </c>
      <c r="O414" s="67">
        <v>237800</v>
      </c>
      <c r="P414" s="54">
        <v>39800</v>
      </c>
      <c r="Q414" s="54">
        <v>152951</v>
      </c>
      <c r="R414" s="54">
        <v>102607</v>
      </c>
      <c r="S414" s="27">
        <v>156800</v>
      </c>
      <c r="T414" s="27">
        <v>204600</v>
      </c>
      <c r="U414" s="54">
        <v>178995.64182002767</v>
      </c>
      <c r="V414" s="27">
        <v>86354</v>
      </c>
      <c r="W414" s="27">
        <v>0</v>
      </c>
      <c r="X414" s="54">
        <v>0</v>
      </c>
      <c r="Y414" s="54">
        <v>0</v>
      </c>
      <c r="Z414" s="54">
        <v>0</v>
      </c>
      <c r="AA414" s="54">
        <v>0</v>
      </c>
      <c r="AB414" s="54">
        <v>119400</v>
      </c>
      <c r="AC414" s="54">
        <v>247733.05710096401</v>
      </c>
      <c r="AD414" s="54">
        <v>262600</v>
      </c>
      <c r="AE414" s="219">
        <v>192200</v>
      </c>
      <c r="AF414" s="227">
        <f>SysAvail!AE138</f>
        <v>0.91163010752688167</v>
      </c>
      <c r="AG414" s="227">
        <f>MachAvail!AE138</f>
        <v>0.95385780271447185</v>
      </c>
      <c r="AH414" s="228">
        <f>LinhrsIn!AE138/SurveyHrsIn!AE138</f>
        <v>0.95572956989247315</v>
      </c>
      <c r="AI414" s="193" t="s">
        <v>174</v>
      </c>
      <c r="AJ414" s="161"/>
      <c r="AK414" s="177"/>
      <c r="AL414" s="13"/>
      <c r="AM414" s="13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</row>
    <row r="415" spans="1:66" hidden="1" x14ac:dyDescent="0.25">
      <c r="A415" s="86" t="s">
        <v>8</v>
      </c>
      <c r="B415" s="86">
        <v>1</v>
      </c>
      <c r="C415" s="86">
        <v>202</v>
      </c>
      <c r="D415" s="54">
        <v>91600</v>
      </c>
      <c r="E415" s="54">
        <v>142721</v>
      </c>
      <c r="F415" s="54">
        <v>217373.69501120489</v>
      </c>
      <c r="G415" s="54">
        <v>166027.42333069482</v>
      </c>
      <c r="H415" s="54">
        <v>192800</v>
      </c>
      <c r="I415" s="67">
        <v>168200</v>
      </c>
      <c r="J415" s="67">
        <v>154400</v>
      </c>
      <c r="K415" s="67">
        <v>79800</v>
      </c>
      <c r="L415" s="55">
        <v>88400</v>
      </c>
      <c r="M415" s="54">
        <v>169885</v>
      </c>
      <c r="N415" s="54">
        <v>186182</v>
      </c>
      <c r="O415" s="67">
        <v>211400</v>
      </c>
      <c r="P415" s="54">
        <v>157400</v>
      </c>
      <c r="Q415" s="54">
        <v>203725</v>
      </c>
      <c r="R415" s="54">
        <v>135691</v>
      </c>
      <c r="S415" s="27">
        <v>111600</v>
      </c>
      <c r="T415" s="27">
        <v>239000</v>
      </c>
      <c r="U415" s="54">
        <v>197625.01655880737</v>
      </c>
      <c r="V415" s="27">
        <v>127800</v>
      </c>
      <c r="W415" s="27">
        <v>80000</v>
      </c>
      <c r="X415" s="54">
        <v>89400</v>
      </c>
      <c r="Y415" s="54">
        <v>101800</v>
      </c>
      <c r="Z415" s="54">
        <v>202400</v>
      </c>
      <c r="AA415" s="54">
        <v>203600</v>
      </c>
      <c r="AB415" s="54">
        <v>159600</v>
      </c>
      <c r="AC415" s="54">
        <v>197745.86532855517</v>
      </c>
      <c r="AD415" s="54">
        <v>248400</v>
      </c>
      <c r="AE415" s="219">
        <v>193200</v>
      </c>
      <c r="AF415" s="227">
        <f>SysAvail!AE212</f>
        <v>0.9456342741935484</v>
      </c>
      <c r="AG415" s="227">
        <f>MachAvail!AE212</f>
        <v>0.94884427559364137</v>
      </c>
      <c r="AH415" s="228">
        <f>LinhrsIn!AE212/SurveyHrsIn!AE212</f>
        <v>0.99661693548387109</v>
      </c>
      <c r="AI415" s="193" t="s">
        <v>174</v>
      </c>
      <c r="AJ415" s="161"/>
      <c r="AK415" s="176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</row>
    <row r="416" spans="1:66" ht="14.1" hidden="1" customHeight="1" x14ac:dyDescent="0.25">
      <c r="A416" s="86" t="s">
        <v>8</v>
      </c>
      <c r="B416" s="86">
        <v>1</v>
      </c>
      <c r="C416" s="86">
        <v>198</v>
      </c>
      <c r="D416" s="54">
        <v>236800</v>
      </c>
      <c r="E416" s="54">
        <v>208004</v>
      </c>
      <c r="F416" s="54">
        <v>227520.40249826293</v>
      </c>
      <c r="G416" s="54">
        <v>174382.12236339573</v>
      </c>
      <c r="H416" s="54">
        <v>165016</v>
      </c>
      <c r="I416" s="67">
        <v>191200</v>
      </c>
      <c r="J416" s="67">
        <v>176400</v>
      </c>
      <c r="K416" s="67">
        <v>87600</v>
      </c>
      <c r="L416" s="55">
        <v>97400</v>
      </c>
      <c r="M416" s="54">
        <v>181523</v>
      </c>
      <c r="N416" s="54">
        <v>191193</v>
      </c>
      <c r="O416" s="67">
        <v>199600</v>
      </c>
      <c r="P416" s="54">
        <v>182600</v>
      </c>
      <c r="Q416" s="54">
        <v>223000</v>
      </c>
      <c r="R416" s="54">
        <v>172800</v>
      </c>
      <c r="S416" s="27">
        <v>171800</v>
      </c>
      <c r="T416" s="27">
        <v>238600</v>
      </c>
      <c r="U416" s="54">
        <v>208188.06409110513</v>
      </c>
      <c r="V416" s="27">
        <v>158200</v>
      </c>
      <c r="W416" s="27">
        <v>92200</v>
      </c>
      <c r="X416" s="54">
        <v>103200</v>
      </c>
      <c r="Y416" s="54">
        <v>109800</v>
      </c>
      <c r="Z416" s="54">
        <v>212400</v>
      </c>
      <c r="AA416" s="54">
        <v>222000</v>
      </c>
      <c r="AB416" s="54">
        <v>246400</v>
      </c>
      <c r="AC416" s="54">
        <v>191086.47547134879</v>
      </c>
      <c r="AD416" s="54">
        <v>270800</v>
      </c>
      <c r="AE416" s="219">
        <v>194000</v>
      </c>
      <c r="AF416" s="227">
        <f>SysAvail!AE208</f>
        <v>0.89520053763440866</v>
      </c>
      <c r="AG416" s="227">
        <f>MachAvail!AE208</f>
        <v>0.8966895967699049</v>
      </c>
      <c r="AH416" s="228">
        <f>LinhrsIn!AE208/SurveyHrsIn!AE208</f>
        <v>0.99833938172043013</v>
      </c>
      <c r="AI416" s="190"/>
      <c r="AJ416" s="161"/>
      <c r="AK416" s="177"/>
      <c r="AL416" s="13"/>
      <c r="AM416" s="13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</row>
    <row r="417" spans="1:66" ht="14.1" hidden="1" customHeight="1" x14ac:dyDescent="0.25">
      <c r="A417" s="86" t="s">
        <v>8</v>
      </c>
      <c r="B417" s="86">
        <v>1</v>
      </c>
      <c r="C417" s="86">
        <v>186</v>
      </c>
      <c r="D417" s="54">
        <v>230600</v>
      </c>
      <c r="E417" s="54">
        <v>202601</v>
      </c>
      <c r="F417" s="54">
        <v>216202.9210703905</v>
      </c>
      <c r="G417" s="54">
        <v>177937.31344114081</v>
      </c>
      <c r="H417" s="54">
        <v>45114</v>
      </c>
      <c r="I417" s="67">
        <v>214800</v>
      </c>
      <c r="J417" s="67">
        <v>61600</v>
      </c>
      <c r="K417" s="67">
        <v>63800</v>
      </c>
      <c r="L417" s="55">
        <v>87400</v>
      </c>
      <c r="M417" s="54">
        <v>194077</v>
      </c>
      <c r="N417" s="54">
        <v>167649</v>
      </c>
      <c r="O417" s="67">
        <v>206200</v>
      </c>
      <c r="P417" s="54">
        <v>133400</v>
      </c>
      <c r="Q417" s="54">
        <v>26600</v>
      </c>
      <c r="R417" s="54">
        <v>0</v>
      </c>
      <c r="S417" s="27">
        <v>62400</v>
      </c>
      <c r="T417" s="27">
        <v>259800</v>
      </c>
      <c r="U417" s="54">
        <v>220095.49949114991</v>
      </c>
      <c r="V417" s="27">
        <v>100200</v>
      </c>
      <c r="W417" s="27">
        <v>78800</v>
      </c>
      <c r="X417" s="54">
        <v>103400</v>
      </c>
      <c r="Y417" s="54">
        <v>124200</v>
      </c>
      <c r="Z417" s="54">
        <v>240600</v>
      </c>
      <c r="AA417" s="54">
        <v>224200</v>
      </c>
      <c r="AB417" s="54">
        <v>221200</v>
      </c>
      <c r="AC417" s="54">
        <v>211364.99807387791</v>
      </c>
      <c r="AD417" s="54">
        <v>253000</v>
      </c>
      <c r="AE417" s="219">
        <v>194800</v>
      </c>
      <c r="AF417" s="227">
        <f>SysAvail!AE196</f>
        <v>0.89489986559139789</v>
      </c>
      <c r="AG417" s="227">
        <f>MachAvail!AE196</f>
        <v>0.89861425864193756</v>
      </c>
      <c r="AH417" s="228">
        <f>LinhrsIn!AE196/SurveyHrsIn!AE196</f>
        <v>0.99586653225806454</v>
      </c>
      <c r="AI417" s="190"/>
      <c r="AJ417" s="161"/>
      <c r="AK417" s="176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</row>
    <row r="418" spans="1:66" ht="14.1" hidden="1" customHeight="1" x14ac:dyDescent="0.25">
      <c r="A418" s="86" t="s">
        <v>8</v>
      </c>
      <c r="B418" s="86">
        <v>1</v>
      </c>
      <c r="C418" s="86">
        <v>201</v>
      </c>
      <c r="D418" s="54">
        <v>236000</v>
      </c>
      <c r="E418" s="54">
        <v>214307</v>
      </c>
      <c r="F418" s="54">
        <v>203714.66570170369</v>
      </c>
      <c r="G418" s="54">
        <v>179537.1494261261</v>
      </c>
      <c r="H418" s="54">
        <v>234901</v>
      </c>
      <c r="I418" s="67">
        <v>203600</v>
      </c>
      <c r="J418" s="67">
        <v>178200</v>
      </c>
      <c r="K418" s="67">
        <v>84400</v>
      </c>
      <c r="L418" s="55">
        <v>99600</v>
      </c>
      <c r="M418" s="54">
        <v>183264</v>
      </c>
      <c r="N418" s="54">
        <v>193935</v>
      </c>
      <c r="O418" s="67">
        <v>204800</v>
      </c>
      <c r="P418" s="54">
        <v>210400</v>
      </c>
      <c r="Q418" s="54">
        <v>233000</v>
      </c>
      <c r="R418" s="54">
        <v>182400</v>
      </c>
      <c r="S418" s="27">
        <v>174000</v>
      </c>
      <c r="T418" s="27">
        <v>230600</v>
      </c>
      <c r="U418" s="54">
        <v>209724.50736853026</v>
      </c>
      <c r="V418" s="27">
        <v>154200</v>
      </c>
      <c r="W418" s="27">
        <v>87600</v>
      </c>
      <c r="X418" s="54">
        <v>105800</v>
      </c>
      <c r="Y418" s="54">
        <v>108800</v>
      </c>
      <c r="Z418" s="54">
        <v>221400</v>
      </c>
      <c r="AA418" s="54">
        <v>230000</v>
      </c>
      <c r="AB418" s="54">
        <v>236000</v>
      </c>
      <c r="AC418" s="54">
        <v>229397.44316713358</v>
      </c>
      <c r="AD418" s="54">
        <v>203000</v>
      </c>
      <c r="AE418" s="219">
        <v>195400</v>
      </c>
      <c r="AF418" s="227">
        <f>SysAvail!AE211</f>
        <v>0.92256344086021502</v>
      </c>
      <c r="AG418" s="227">
        <f>MachAvail!AE211</f>
        <v>0.94761590908902649</v>
      </c>
      <c r="AH418" s="228">
        <f>LinhrsIn!AE211/SurveyHrsIn!AE211</f>
        <v>0.97356263440860213</v>
      </c>
      <c r="AI418" s="254"/>
      <c r="AJ418" s="98"/>
      <c r="AK418" s="13"/>
      <c r="AL418" s="13"/>
      <c r="AM418" s="13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</row>
    <row r="419" spans="1:66" ht="14.1" hidden="1" customHeight="1" x14ac:dyDescent="0.25">
      <c r="A419" s="86" t="s">
        <v>8</v>
      </c>
      <c r="B419" s="86">
        <v>1</v>
      </c>
      <c r="C419" s="86">
        <v>145</v>
      </c>
      <c r="D419" s="54">
        <v>161000</v>
      </c>
      <c r="E419" s="54">
        <v>153526</v>
      </c>
      <c r="F419" s="54">
        <v>193372.82922450991</v>
      </c>
      <c r="G419" s="54">
        <v>156961.68608244488</v>
      </c>
      <c r="H419" s="54">
        <v>189761</v>
      </c>
      <c r="I419" s="67">
        <v>160200</v>
      </c>
      <c r="J419" s="67">
        <v>160800</v>
      </c>
      <c r="K419" s="67">
        <v>78600</v>
      </c>
      <c r="L419" s="55">
        <v>90200</v>
      </c>
      <c r="M419" s="54">
        <v>166836</v>
      </c>
      <c r="N419" s="54">
        <v>173109</v>
      </c>
      <c r="O419" s="67">
        <v>149000</v>
      </c>
      <c r="P419" s="54">
        <v>99800</v>
      </c>
      <c r="Q419" s="54">
        <v>208800</v>
      </c>
      <c r="R419" s="54">
        <v>56600</v>
      </c>
      <c r="S419" s="27">
        <v>141400</v>
      </c>
      <c r="T419" s="27">
        <v>179800</v>
      </c>
      <c r="U419" s="54">
        <v>168240.53887805177</v>
      </c>
      <c r="V419" s="27">
        <v>125000</v>
      </c>
      <c r="W419" s="27">
        <v>76000</v>
      </c>
      <c r="X419" s="54">
        <v>90800</v>
      </c>
      <c r="Y419" s="54">
        <v>92400</v>
      </c>
      <c r="Z419" s="54">
        <v>205200</v>
      </c>
      <c r="AA419" s="54">
        <v>214400</v>
      </c>
      <c r="AB419" s="54">
        <v>233600</v>
      </c>
      <c r="AC419" s="54">
        <v>210393.54373952854</v>
      </c>
      <c r="AD419" s="54">
        <v>263400</v>
      </c>
      <c r="AE419" s="219">
        <v>196000</v>
      </c>
      <c r="AF419" s="227">
        <f>SysAvail!AE155</f>
        <v>0.94878104838709676</v>
      </c>
      <c r="AG419" s="227">
        <f>MachAvail!AE155</f>
        <v>0.95128071747670295</v>
      </c>
      <c r="AH419" s="228">
        <f>LinhrsIn!AE155/SurveyHrsIn!AE155</f>
        <v>0.99737231182795694</v>
      </c>
      <c r="AI419" s="189"/>
      <c r="AJ419" s="98"/>
      <c r="AK419" s="98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</row>
    <row r="420" spans="1:66" ht="14.1" hidden="1" customHeight="1" x14ac:dyDescent="0.25">
      <c r="A420" s="86" t="s">
        <v>8</v>
      </c>
      <c r="B420" s="86">
        <v>1</v>
      </c>
      <c r="C420" s="86">
        <v>194</v>
      </c>
      <c r="D420" s="54">
        <v>155800</v>
      </c>
      <c r="E420" s="54">
        <v>148574</v>
      </c>
      <c r="F420" s="54">
        <v>185567.66961908067</v>
      </c>
      <c r="G420" s="54">
        <v>158206.00295965566</v>
      </c>
      <c r="H420" s="54">
        <v>210930</v>
      </c>
      <c r="I420" s="67">
        <v>182600</v>
      </c>
      <c r="J420" s="67">
        <v>165000</v>
      </c>
      <c r="K420" s="67">
        <v>79000</v>
      </c>
      <c r="L420" s="55">
        <v>89600</v>
      </c>
      <c r="M420" s="54">
        <v>177023</v>
      </c>
      <c r="N420" s="54">
        <v>132658</v>
      </c>
      <c r="O420" s="67">
        <v>201200</v>
      </c>
      <c r="P420" s="54">
        <v>29200</v>
      </c>
      <c r="Q420" s="54">
        <v>133800</v>
      </c>
      <c r="R420" s="54">
        <v>123400</v>
      </c>
      <c r="S420" s="27">
        <v>162600</v>
      </c>
      <c r="T420" s="27">
        <v>239800</v>
      </c>
      <c r="U420" s="54">
        <v>208572.17491046141</v>
      </c>
      <c r="V420" s="27">
        <v>153600</v>
      </c>
      <c r="W420" s="27">
        <v>91400</v>
      </c>
      <c r="X420" s="54">
        <v>97800</v>
      </c>
      <c r="Y420" s="54">
        <v>106600</v>
      </c>
      <c r="Z420" s="54">
        <v>206400</v>
      </c>
      <c r="AA420" s="54">
        <v>212000</v>
      </c>
      <c r="AB420" s="54">
        <v>222600</v>
      </c>
      <c r="AC420" s="54">
        <v>230311.64270496572</v>
      </c>
      <c r="AD420" s="54">
        <v>259000</v>
      </c>
      <c r="AE420" s="219">
        <v>196200</v>
      </c>
      <c r="AF420" s="227">
        <f>SysAvail!AE204</f>
        <v>0.9263373655913979</v>
      </c>
      <c r="AG420" s="227">
        <f>MachAvail!AE204</f>
        <v>0.93564349714906325</v>
      </c>
      <c r="AH420" s="228">
        <f>LinhrsIn!AE204/SurveyHrsIn!AE204</f>
        <v>0.99005376344086027</v>
      </c>
      <c r="AI420" s="189"/>
      <c r="AJ420" s="98"/>
      <c r="AK420" s="98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</row>
    <row r="421" spans="1:66" ht="14.1" hidden="1" customHeight="1" x14ac:dyDescent="0.25">
      <c r="A421" s="86" t="s">
        <v>8</v>
      </c>
      <c r="B421" s="86">
        <v>1</v>
      </c>
      <c r="C421" s="86">
        <v>176</v>
      </c>
      <c r="D421" s="54">
        <v>192400</v>
      </c>
      <c r="E421" s="54">
        <v>190670</v>
      </c>
      <c r="F421" s="54">
        <v>199421.82791871761</v>
      </c>
      <c r="G421" s="54">
        <v>168160.53797734185</v>
      </c>
      <c r="H421" s="54">
        <v>185789</v>
      </c>
      <c r="I421" s="67">
        <v>196600</v>
      </c>
      <c r="J421" s="67">
        <v>168000</v>
      </c>
      <c r="K421" s="67">
        <v>86600</v>
      </c>
      <c r="L421" s="55">
        <v>103200</v>
      </c>
      <c r="M421" s="54">
        <v>154400</v>
      </c>
      <c r="N421" s="54">
        <v>177400</v>
      </c>
      <c r="O421" s="67">
        <v>195400</v>
      </c>
      <c r="P421" s="54">
        <v>187800</v>
      </c>
      <c r="Q421" s="54">
        <v>205000</v>
      </c>
      <c r="R421" s="54">
        <v>176200</v>
      </c>
      <c r="S421" s="27">
        <v>52800</v>
      </c>
      <c r="T421" s="27">
        <v>200800</v>
      </c>
      <c r="U421" s="54">
        <v>191095.13262975056</v>
      </c>
      <c r="V421" s="27">
        <v>134200</v>
      </c>
      <c r="W421" s="27">
        <v>87800</v>
      </c>
      <c r="X421" s="54">
        <v>95800</v>
      </c>
      <c r="Y421" s="54">
        <v>105800</v>
      </c>
      <c r="Z421" s="54">
        <v>201800</v>
      </c>
      <c r="AA421" s="54">
        <v>209800</v>
      </c>
      <c r="AB421" s="54">
        <v>229600</v>
      </c>
      <c r="AC421" s="54">
        <v>205365.44628145179</v>
      </c>
      <c r="AD421" s="54">
        <v>254000</v>
      </c>
      <c r="AE421" s="219">
        <v>196400</v>
      </c>
      <c r="AF421" s="227">
        <f>SysAvail!AE186</f>
        <v>0.95420215053763446</v>
      </c>
      <c r="AG421" s="227">
        <f>MachAvail!AE186</f>
        <v>0.96854745794738062</v>
      </c>
      <c r="AH421" s="228">
        <f>LinhrsIn!AE186/SurveyHrsIn!AE186</f>
        <v>0.98518884408602148</v>
      </c>
      <c r="AI421" s="189"/>
      <c r="AJ421" s="98"/>
      <c r="AK421" s="98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</row>
    <row r="422" spans="1:66" ht="14.1" hidden="1" customHeight="1" x14ac:dyDescent="0.3">
      <c r="A422" s="86" t="s">
        <v>8</v>
      </c>
      <c r="B422" s="86">
        <v>1</v>
      </c>
      <c r="C422" s="86">
        <v>124</v>
      </c>
      <c r="D422" s="54">
        <v>222800</v>
      </c>
      <c r="E422" s="54">
        <v>204627</v>
      </c>
      <c r="F422" s="54">
        <v>226935.01552785575</v>
      </c>
      <c r="G422" s="54">
        <v>167805.01886956734</v>
      </c>
      <c r="H422" s="54">
        <v>200122</v>
      </c>
      <c r="I422" s="67">
        <v>181800</v>
      </c>
      <c r="J422" s="67">
        <v>181400</v>
      </c>
      <c r="K422" s="67">
        <v>93000</v>
      </c>
      <c r="L422" s="55">
        <v>77400</v>
      </c>
      <c r="M422" s="54">
        <v>179931</v>
      </c>
      <c r="N422" s="54">
        <v>179080</v>
      </c>
      <c r="O422" s="67">
        <v>214800</v>
      </c>
      <c r="P422" s="54">
        <v>119600</v>
      </c>
      <c r="Q422" s="54">
        <v>53000</v>
      </c>
      <c r="R422" s="54">
        <v>88600</v>
      </c>
      <c r="S422" s="27">
        <v>179149</v>
      </c>
      <c r="T422" s="27">
        <v>176600</v>
      </c>
      <c r="U422" s="54">
        <v>86424.934355163568</v>
      </c>
      <c r="V422" s="27">
        <v>9.9999999999999995E-7</v>
      </c>
      <c r="W422" s="27">
        <v>0</v>
      </c>
      <c r="X422" s="54">
        <v>26200</v>
      </c>
      <c r="Y422" s="54">
        <v>69800</v>
      </c>
      <c r="Z422" s="54">
        <v>188600</v>
      </c>
      <c r="AA422" s="54">
        <v>190600</v>
      </c>
      <c r="AB422" s="54">
        <v>231000</v>
      </c>
      <c r="AC422" s="54">
        <v>206801.50921048995</v>
      </c>
      <c r="AD422" s="54">
        <v>254400</v>
      </c>
      <c r="AE422" s="219">
        <v>197000</v>
      </c>
      <c r="AF422" s="227">
        <f>SysAvail!AE134</f>
        <v>0.92016532258064521</v>
      </c>
      <c r="AG422" s="227">
        <f>MachAvail!AE134</f>
        <v>0.92184210877123673</v>
      </c>
      <c r="AH422" s="228">
        <f>LinhrsIn!AE134/SurveyHrsIn!AE134</f>
        <v>0.99818104838709676</v>
      </c>
      <c r="AI422" s="160"/>
      <c r="AJ422" s="98"/>
      <c r="AK422" s="98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</row>
    <row r="423" spans="1:66" ht="14.1" hidden="1" customHeight="1" x14ac:dyDescent="0.25">
      <c r="A423" s="86" t="s">
        <v>10</v>
      </c>
      <c r="B423" s="86">
        <v>1</v>
      </c>
      <c r="C423" s="86">
        <v>211</v>
      </c>
      <c r="D423" s="54">
        <v>206806</v>
      </c>
      <c r="E423" s="54">
        <v>202151</v>
      </c>
      <c r="F423" s="54">
        <v>226739.88653772001</v>
      </c>
      <c r="G423" s="54">
        <v>176870.75611781728</v>
      </c>
      <c r="H423" s="54">
        <v>229629</v>
      </c>
      <c r="I423" s="67">
        <v>172400</v>
      </c>
      <c r="J423" s="67">
        <v>175000</v>
      </c>
      <c r="K423" s="67">
        <v>87000</v>
      </c>
      <c r="L423" s="55">
        <v>94000</v>
      </c>
      <c r="M423" s="54">
        <v>161010</v>
      </c>
      <c r="N423" s="54">
        <v>179020</v>
      </c>
      <c r="O423" s="67">
        <v>196000</v>
      </c>
      <c r="P423" s="54">
        <v>138800</v>
      </c>
      <c r="Q423" s="54">
        <v>220000</v>
      </c>
      <c r="R423" s="54">
        <v>87400</v>
      </c>
      <c r="S423" s="27">
        <v>157000</v>
      </c>
      <c r="T423" s="27">
        <v>231000</v>
      </c>
      <c r="U423" s="54">
        <v>196739.64112019114</v>
      </c>
      <c r="V423" s="27">
        <v>144517</v>
      </c>
      <c r="W423" s="27">
        <v>74600</v>
      </c>
      <c r="X423" s="54">
        <v>94000</v>
      </c>
      <c r="Y423" s="54">
        <v>79000</v>
      </c>
      <c r="Z423" s="54">
        <v>196000</v>
      </c>
      <c r="AA423" s="54">
        <v>213200</v>
      </c>
      <c r="AB423" s="54">
        <v>218400</v>
      </c>
      <c r="AC423" s="54">
        <v>225784.75936721993</v>
      </c>
      <c r="AD423" s="54">
        <v>340000</v>
      </c>
      <c r="AE423" s="219">
        <v>197200</v>
      </c>
      <c r="AF423" s="227">
        <f>SysAvail!AE221</f>
        <v>0.92583750000000009</v>
      </c>
      <c r="AG423" s="227">
        <f>MachAvail!AE221</f>
        <v>0.9282231832944835</v>
      </c>
      <c r="AH423" s="228">
        <f>LinhrsIn!AE221/SurveyHrsIn!AE221</f>
        <v>0.99742983870967739</v>
      </c>
      <c r="AI423" s="189"/>
      <c r="AJ423" s="98"/>
      <c r="AK423" s="98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</row>
    <row r="424" spans="1:66" ht="14.1" hidden="1" customHeight="1" x14ac:dyDescent="0.25">
      <c r="A424" s="86" t="s">
        <v>8</v>
      </c>
      <c r="B424" s="86">
        <v>1</v>
      </c>
      <c r="C424" s="86">
        <v>216</v>
      </c>
      <c r="D424" s="54">
        <v>114000</v>
      </c>
      <c r="E424" s="54">
        <v>194497</v>
      </c>
      <c r="F424" s="54">
        <v>207031.85853401112</v>
      </c>
      <c r="G424" s="54">
        <v>176692.99656393004</v>
      </c>
      <c r="H424" s="54">
        <v>159635</v>
      </c>
      <c r="I424" s="67">
        <v>201200</v>
      </c>
      <c r="J424" s="67">
        <v>173600</v>
      </c>
      <c r="K424" s="67">
        <v>80800</v>
      </c>
      <c r="L424" s="55">
        <v>108800</v>
      </c>
      <c r="M424" s="54">
        <v>181290</v>
      </c>
      <c r="N424" s="54">
        <v>193916</v>
      </c>
      <c r="O424" s="67">
        <v>149800</v>
      </c>
      <c r="P424" s="54">
        <v>206400</v>
      </c>
      <c r="Q424" s="54">
        <v>176800</v>
      </c>
      <c r="R424" s="54">
        <v>177000</v>
      </c>
      <c r="S424" s="27">
        <v>164200</v>
      </c>
      <c r="T424" s="27">
        <v>248000</v>
      </c>
      <c r="U424" s="54">
        <v>211837.11687498982</v>
      </c>
      <c r="V424" s="27">
        <v>146600</v>
      </c>
      <c r="W424" s="27">
        <v>96200</v>
      </c>
      <c r="X424" s="54">
        <v>97400</v>
      </c>
      <c r="Y424" s="54">
        <v>112400</v>
      </c>
      <c r="Z424" s="54">
        <v>216600</v>
      </c>
      <c r="AA424" s="54">
        <v>200400</v>
      </c>
      <c r="AB424" s="54">
        <v>238000</v>
      </c>
      <c r="AC424" s="54">
        <v>187605.19612245823</v>
      </c>
      <c r="AD424" s="54">
        <v>222200</v>
      </c>
      <c r="AE424" s="219">
        <v>197200</v>
      </c>
      <c r="AF424" s="227">
        <f>SysAvail!AE226</f>
        <v>0.95014825268817205</v>
      </c>
      <c r="AG424" s="227">
        <f>MachAvail!AE226</f>
        <v>0.95321532549422117</v>
      </c>
      <c r="AH424" s="228">
        <f>LinhrsIn!AE226/SurveyHrsIn!AE226</f>
        <v>0.99678239247311839</v>
      </c>
      <c r="AI424" s="189"/>
      <c r="AJ424" s="98"/>
      <c r="AK424" s="98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</row>
    <row r="425" spans="1:66" ht="14.1" hidden="1" customHeight="1" x14ac:dyDescent="0.25">
      <c r="A425" s="86" t="s">
        <v>8</v>
      </c>
      <c r="B425" s="86">
        <v>1</v>
      </c>
      <c r="C425" s="86">
        <v>126</v>
      </c>
      <c r="D425" s="54">
        <v>154908</v>
      </c>
      <c r="E425" s="54">
        <v>171329</v>
      </c>
      <c r="F425" s="54">
        <v>187393.10132180044</v>
      </c>
      <c r="G425" s="54">
        <v>141709.91635891853</v>
      </c>
      <c r="H425" s="54">
        <v>203267</v>
      </c>
      <c r="I425" s="67">
        <v>164306</v>
      </c>
      <c r="J425" s="67">
        <v>166233</v>
      </c>
      <c r="K425" s="67">
        <v>81734</v>
      </c>
      <c r="L425" s="55">
        <v>96629</v>
      </c>
      <c r="M425" s="54">
        <v>144759</v>
      </c>
      <c r="N425" s="54">
        <v>167542</v>
      </c>
      <c r="O425" s="67">
        <v>165995</v>
      </c>
      <c r="P425" s="54">
        <v>41800</v>
      </c>
      <c r="Q425" s="54">
        <v>0</v>
      </c>
      <c r="R425" s="54">
        <v>0</v>
      </c>
      <c r="S425" s="27">
        <v>56200</v>
      </c>
      <c r="T425" s="27">
        <v>221200</v>
      </c>
      <c r="U425" s="54">
        <v>187446.0798458659</v>
      </c>
      <c r="V425" s="27">
        <v>133400</v>
      </c>
      <c r="W425" s="27">
        <v>82600</v>
      </c>
      <c r="X425" s="54">
        <v>99200</v>
      </c>
      <c r="Y425" s="54">
        <v>103000</v>
      </c>
      <c r="Z425" s="54">
        <v>203400</v>
      </c>
      <c r="AA425" s="54">
        <v>208400</v>
      </c>
      <c r="AB425" s="54">
        <v>194800</v>
      </c>
      <c r="AC425" s="54">
        <v>199841.76632237362</v>
      </c>
      <c r="AD425" s="54">
        <v>271800</v>
      </c>
      <c r="AE425" s="219">
        <v>197600</v>
      </c>
      <c r="AF425" s="227">
        <f>SysAvail!AE136</f>
        <v>0.90791102150537639</v>
      </c>
      <c r="AG425" s="227">
        <f>MachAvail!AE136</f>
        <v>0.90976148124942846</v>
      </c>
      <c r="AH425" s="228">
        <f>LinhrsIn!AE136/SurveyHrsIn!AE136</f>
        <v>0.99796599462365598</v>
      </c>
      <c r="AI425" s="189"/>
      <c r="AJ425" s="98"/>
      <c r="AK425" s="98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</row>
    <row r="426" spans="1:66" ht="14.1" hidden="1" customHeight="1" x14ac:dyDescent="0.25">
      <c r="A426" s="86" t="s">
        <v>8</v>
      </c>
      <c r="B426" s="86">
        <v>1</v>
      </c>
      <c r="C426" s="86">
        <v>144</v>
      </c>
      <c r="D426" s="54">
        <v>211800</v>
      </c>
      <c r="E426" s="54">
        <v>194722</v>
      </c>
      <c r="F426" s="54">
        <v>221276.27481391953</v>
      </c>
      <c r="G426" s="54">
        <v>168871.57619289088</v>
      </c>
      <c r="H426" s="54">
        <v>198496</v>
      </c>
      <c r="I426" s="67">
        <v>185400</v>
      </c>
      <c r="J426" s="67">
        <v>142600</v>
      </c>
      <c r="K426" s="67">
        <v>78000</v>
      </c>
      <c r="L426" s="55">
        <v>94400</v>
      </c>
      <c r="M426" s="54">
        <v>175379</v>
      </c>
      <c r="N426" s="54">
        <v>182272</v>
      </c>
      <c r="O426" s="67">
        <v>204600</v>
      </c>
      <c r="P426" s="54">
        <v>132000</v>
      </c>
      <c r="Q426" s="54">
        <v>214692</v>
      </c>
      <c r="R426" s="54">
        <v>138230</v>
      </c>
      <c r="S426" s="27">
        <v>154000</v>
      </c>
      <c r="T426" s="27">
        <v>230000</v>
      </c>
      <c r="U426" s="54">
        <v>204539.01130722047</v>
      </c>
      <c r="V426" s="27">
        <v>152400</v>
      </c>
      <c r="W426" s="27">
        <v>87600</v>
      </c>
      <c r="X426" s="54">
        <v>98800</v>
      </c>
      <c r="Y426" s="54">
        <v>104800</v>
      </c>
      <c r="Z426" s="54">
        <v>203600</v>
      </c>
      <c r="AA426" s="54">
        <v>210400</v>
      </c>
      <c r="AB426" s="54">
        <v>259377</v>
      </c>
      <c r="AC426" s="54">
        <v>226780.61738533073</v>
      </c>
      <c r="AD426" s="54">
        <v>288400</v>
      </c>
      <c r="AE426" s="219">
        <v>198400</v>
      </c>
      <c r="AF426" s="227">
        <f>SysAvail!AE154</f>
        <v>0.92804139784946238</v>
      </c>
      <c r="AG426" s="227">
        <f>MachAvail!AE154</f>
        <v>0.94127132050099871</v>
      </c>
      <c r="AH426" s="228">
        <f>LinhrsIn!AE154/SurveyHrsIn!AE154</f>
        <v>0.98594462365591407</v>
      </c>
      <c r="AI426" s="189"/>
      <c r="AJ426" s="98"/>
      <c r="AK426" s="13"/>
      <c r="AL426" s="13"/>
      <c r="AM426" s="13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</row>
    <row r="427" spans="1:66" ht="14.1" hidden="1" customHeight="1" x14ac:dyDescent="0.25">
      <c r="A427" s="86" t="s">
        <v>8</v>
      </c>
      <c r="B427" s="86">
        <v>1</v>
      </c>
      <c r="C427" s="86">
        <v>190</v>
      </c>
      <c r="D427" s="54">
        <v>217400</v>
      </c>
      <c r="E427" s="54">
        <v>199224</v>
      </c>
      <c r="F427" s="54">
        <v>209373.40641563991</v>
      </c>
      <c r="G427" s="54">
        <v>157317.20519021939</v>
      </c>
      <c r="H427" s="54">
        <v>139049</v>
      </c>
      <c r="I427" s="67">
        <v>186400</v>
      </c>
      <c r="J427" s="67">
        <v>161600</v>
      </c>
      <c r="K427" s="67">
        <v>77800</v>
      </c>
      <c r="L427" s="55">
        <v>93200</v>
      </c>
      <c r="M427" s="54">
        <v>168037</v>
      </c>
      <c r="N427" s="54">
        <v>178472</v>
      </c>
      <c r="O427" s="67">
        <v>215000</v>
      </c>
      <c r="P427" s="54">
        <v>181800</v>
      </c>
      <c r="Q427" s="54">
        <v>109200</v>
      </c>
      <c r="R427" s="54">
        <v>0</v>
      </c>
      <c r="S427" s="27">
        <v>140187</v>
      </c>
      <c r="T427" s="27">
        <v>216200</v>
      </c>
      <c r="U427" s="54">
        <v>89305.765500335692</v>
      </c>
      <c r="V427" s="27">
        <v>152600</v>
      </c>
      <c r="W427" s="27">
        <v>83400</v>
      </c>
      <c r="X427" s="54">
        <v>89800</v>
      </c>
      <c r="Y427" s="54">
        <v>89800</v>
      </c>
      <c r="Z427" s="54">
        <v>203200</v>
      </c>
      <c r="AA427" s="54">
        <v>206800</v>
      </c>
      <c r="AB427" s="54">
        <v>230400</v>
      </c>
      <c r="AC427" s="54">
        <v>215598.09860326489</v>
      </c>
      <c r="AD427" s="54">
        <v>244800</v>
      </c>
      <c r="AE427" s="219">
        <v>198400</v>
      </c>
      <c r="AF427" s="227">
        <f>SysAvail!AE200</f>
        <v>0.92731626344086027</v>
      </c>
      <c r="AG427" s="227">
        <f>MachAvail!AE200</f>
        <v>0.92864419968285294</v>
      </c>
      <c r="AH427" s="228">
        <f>LinhrsIn!AE200/SurveyHrsIn!AE200</f>
        <v>0.99857002688172047</v>
      </c>
      <c r="AI427" s="189"/>
      <c r="AJ427" s="98"/>
      <c r="AK427" s="13"/>
      <c r="AL427" s="13"/>
      <c r="AM427" s="98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</row>
    <row r="428" spans="1:66" ht="14.1" hidden="1" customHeight="1" x14ac:dyDescent="0.25">
      <c r="A428" s="86" t="s">
        <v>8</v>
      </c>
      <c r="B428" s="86">
        <v>1</v>
      </c>
      <c r="C428" s="86">
        <v>180</v>
      </c>
      <c r="D428" s="54">
        <v>155200</v>
      </c>
      <c r="E428" s="54">
        <v>177388</v>
      </c>
      <c r="F428" s="54">
        <v>208788.0194452327</v>
      </c>
      <c r="G428" s="54">
        <v>160872.39626796448</v>
      </c>
      <c r="H428" s="54">
        <v>27600</v>
      </c>
      <c r="I428" s="67">
        <v>178600</v>
      </c>
      <c r="J428" s="67">
        <v>158400</v>
      </c>
      <c r="K428" s="67">
        <v>74600</v>
      </c>
      <c r="L428" s="55">
        <v>84600</v>
      </c>
      <c r="M428" s="54">
        <v>165701</v>
      </c>
      <c r="N428" s="54">
        <v>170846</v>
      </c>
      <c r="O428" s="67">
        <v>194000</v>
      </c>
      <c r="P428" s="54">
        <v>183000</v>
      </c>
      <c r="Q428" s="54">
        <v>200200</v>
      </c>
      <c r="R428" s="54">
        <v>153400</v>
      </c>
      <c r="S428" s="27">
        <v>150600</v>
      </c>
      <c r="T428" s="27">
        <v>223400</v>
      </c>
      <c r="U428" s="54">
        <v>192823.63131685383</v>
      </c>
      <c r="V428" s="27">
        <v>139000</v>
      </c>
      <c r="W428" s="27">
        <v>75800</v>
      </c>
      <c r="X428" s="54">
        <v>86200</v>
      </c>
      <c r="Y428" s="54">
        <v>88000</v>
      </c>
      <c r="Z428" s="54">
        <v>201200</v>
      </c>
      <c r="AA428" s="54">
        <v>202200</v>
      </c>
      <c r="AB428" s="54">
        <v>219800</v>
      </c>
      <c r="AC428" s="54">
        <v>201123.89832307043</v>
      </c>
      <c r="AD428" s="54">
        <v>229000</v>
      </c>
      <c r="AE428" s="219">
        <v>199400</v>
      </c>
      <c r="AF428" s="227">
        <f>SysAvail!AE190</f>
        <v>0.98272956989247318</v>
      </c>
      <c r="AG428" s="227">
        <f>MachAvail!AE190</f>
        <v>0.98575932236889918</v>
      </c>
      <c r="AH428" s="228">
        <f>LinhrsIn!AE190/SurveyHrsIn!AE190</f>
        <v>0.99692647849462368</v>
      </c>
      <c r="AI428" s="189"/>
      <c r="AJ428" s="98"/>
      <c r="AK428" s="98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</row>
    <row r="429" spans="1:66" ht="14.1" hidden="1" customHeight="1" x14ac:dyDescent="0.25">
      <c r="A429" s="86" t="s">
        <v>8</v>
      </c>
      <c r="B429" s="86">
        <v>1</v>
      </c>
      <c r="C429" s="86">
        <v>164</v>
      </c>
      <c r="D429" s="54">
        <v>219400</v>
      </c>
      <c r="E429" s="54">
        <v>196073</v>
      </c>
      <c r="F429" s="54">
        <v>205080.56863265383</v>
      </c>
      <c r="G429" s="54">
        <v>177404.03477947906</v>
      </c>
      <c r="H429" s="54">
        <v>213301</v>
      </c>
      <c r="I429" s="67">
        <v>193200</v>
      </c>
      <c r="J429" s="67">
        <v>171800</v>
      </c>
      <c r="K429" s="67">
        <v>76600</v>
      </c>
      <c r="L429" s="55">
        <v>101800</v>
      </c>
      <c r="M429" s="54">
        <v>173190</v>
      </c>
      <c r="N429" s="54">
        <v>176226</v>
      </c>
      <c r="O429" s="67">
        <v>137200</v>
      </c>
      <c r="P429" s="54">
        <v>61800</v>
      </c>
      <c r="Q429" s="54">
        <v>14600</v>
      </c>
      <c r="R429" s="54">
        <v>51200</v>
      </c>
      <c r="S429" s="27">
        <v>60800</v>
      </c>
      <c r="T429" s="27">
        <v>180800</v>
      </c>
      <c r="U429" s="54">
        <v>206459.56540400189</v>
      </c>
      <c r="V429" s="27">
        <v>164000</v>
      </c>
      <c r="W429" s="27">
        <v>87600</v>
      </c>
      <c r="X429" s="54">
        <v>96200</v>
      </c>
      <c r="Y429" s="54">
        <v>107800</v>
      </c>
      <c r="Z429" s="54">
        <v>215400</v>
      </c>
      <c r="AA429" s="54">
        <v>218800</v>
      </c>
      <c r="AB429" s="54">
        <v>239600</v>
      </c>
      <c r="AC429" s="54">
        <v>140216.99667064202</v>
      </c>
      <c r="AD429" s="54">
        <v>259800</v>
      </c>
      <c r="AE429" s="219">
        <v>199600</v>
      </c>
      <c r="AF429" s="227">
        <f>SysAvail!AE174</f>
        <v>0.97548091397849479</v>
      </c>
      <c r="AG429" s="227">
        <f>MachAvail!AE174</f>
        <v>0.98327282245514946</v>
      </c>
      <c r="AH429" s="228">
        <f>LinhrsIn!AE174/SurveyHrsIn!AE174</f>
        <v>0.99207553763440859</v>
      </c>
      <c r="AI429" s="189"/>
      <c r="AJ429" s="98"/>
      <c r="AK429" s="98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</row>
    <row r="430" spans="1:66" ht="14.1" hidden="1" customHeight="1" x14ac:dyDescent="0.25">
      <c r="A430" s="86" t="s">
        <v>8</v>
      </c>
      <c r="B430" s="86">
        <v>1</v>
      </c>
      <c r="C430" s="86">
        <v>170</v>
      </c>
      <c r="D430" s="54">
        <v>195800</v>
      </c>
      <c r="E430" s="54">
        <v>159605</v>
      </c>
      <c r="F430" s="54">
        <v>207812.37449455407</v>
      </c>
      <c r="G430" s="54">
        <v>162649.991806837</v>
      </c>
      <c r="H430" s="54">
        <v>209700</v>
      </c>
      <c r="I430" s="67">
        <v>185800</v>
      </c>
      <c r="J430" s="67">
        <v>169000</v>
      </c>
      <c r="K430" s="67">
        <v>79800</v>
      </c>
      <c r="L430" s="55">
        <v>92000</v>
      </c>
      <c r="M430" s="54">
        <v>170376</v>
      </c>
      <c r="N430" s="54">
        <v>185665</v>
      </c>
      <c r="O430" s="67">
        <v>214800</v>
      </c>
      <c r="P430" s="54">
        <v>101600</v>
      </c>
      <c r="Q430" s="54">
        <v>158200</v>
      </c>
      <c r="R430" s="54">
        <v>126200</v>
      </c>
      <c r="S430" s="27">
        <v>159200</v>
      </c>
      <c r="T430" s="27">
        <v>229800</v>
      </c>
      <c r="U430" s="54">
        <v>194936.24082331339</v>
      </c>
      <c r="V430" s="27">
        <v>139600</v>
      </c>
      <c r="W430" s="27">
        <v>82400</v>
      </c>
      <c r="X430" s="54">
        <v>89600</v>
      </c>
      <c r="Y430" s="54">
        <v>101800</v>
      </c>
      <c r="Z430" s="54">
        <v>215200</v>
      </c>
      <c r="AA430" s="54">
        <v>204000</v>
      </c>
      <c r="AB430" s="54">
        <v>228000</v>
      </c>
      <c r="AC430" s="54">
        <v>200495.97276782434</v>
      </c>
      <c r="AD430" s="54">
        <v>249000</v>
      </c>
      <c r="AE430" s="219">
        <v>199600</v>
      </c>
      <c r="AF430" s="227">
        <f>SysAvail!AE180</f>
        <v>0.95179327956989257</v>
      </c>
      <c r="AG430" s="227">
        <f>MachAvail!AE180</f>
        <v>0.96148384782432195</v>
      </c>
      <c r="AH430" s="228">
        <f>LinhrsIn!AE180/SurveyHrsIn!AE180</f>
        <v>0.98992123655913977</v>
      </c>
      <c r="AI430" s="189"/>
      <c r="AJ430" s="98"/>
      <c r="AK430" s="98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</row>
    <row r="431" spans="1:66" ht="14.1" hidden="1" customHeight="1" x14ac:dyDescent="0.3">
      <c r="A431" s="86" t="s">
        <v>8</v>
      </c>
      <c r="B431" s="86">
        <v>1</v>
      </c>
      <c r="C431" s="86">
        <v>192</v>
      </c>
      <c r="D431" s="54">
        <v>215400</v>
      </c>
      <c r="E431" s="54">
        <v>173336</v>
      </c>
      <c r="F431" s="54">
        <v>208202.63247482551</v>
      </c>
      <c r="G431" s="54">
        <v>162294.47269906249</v>
      </c>
      <c r="H431" s="54">
        <v>164538</v>
      </c>
      <c r="I431" s="67">
        <v>187000</v>
      </c>
      <c r="J431" s="67">
        <v>167200</v>
      </c>
      <c r="K431" s="67">
        <v>79200</v>
      </c>
      <c r="L431" s="55">
        <v>94800</v>
      </c>
      <c r="M431" s="54">
        <v>163891</v>
      </c>
      <c r="N431" s="54">
        <v>177388</v>
      </c>
      <c r="O431" s="67">
        <v>156200</v>
      </c>
      <c r="P431" s="54">
        <v>152400</v>
      </c>
      <c r="Q431" s="54">
        <v>136000</v>
      </c>
      <c r="R431" s="54">
        <v>109800</v>
      </c>
      <c r="S431" s="27">
        <v>112400</v>
      </c>
      <c r="T431" s="27">
        <v>168600</v>
      </c>
      <c r="U431" s="54">
        <v>184181.13788133749</v>
      </c>
      <c r="V431" s="27">
        <v>127600</v>
      </c>
      <c r="W431" s="27">
        <v>83800</v>
      </c>
      <c r="X431" s="54">
        <v>87600</v>
      </c>
      <c r="Y431" s="54">
        <v>98400</v>
      </c>
      <c r="Z431" s="54">
        <v>203800</v>
      </c>
      <c r="AA431" s="54">
        <v>176400</v>
      </c>
      <c r="AB431" s="54">
        <v>220800</v>
      </c>
      <c r="AC431" s="54">
        <v>202349.71413047164</v>
      </c>
      <c r="AD431" s="54">
        <v>258200</v>
      </c>
      <c r="AE431" s="219">
        <v>202200</v>
      </c>
      <c r="AF431" s="227">
        <f>SysAvail!AE202</f>
        <v>0.95579341397849471</v>
      </c>
      <c r="AG431" s="227">
        <f>MachAvail!AE202</f>
        <v>0.95765556492712378</v>
      </c>
      <c r="AH431" s="228">
        <f>LinhrsIn!AE202/SurveyHrsIn!AE202</f>
        <v>0.99805551075268817</v>
      </c>
      <c r="AI431" s="160"/>
      <c r="AJ431" s="98"/>
      <c r="AK431" s="98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</row>
    <row r="432" spans="1:66" ht="14.1" hidden="1" customHeight="1" x14ac:dyDescent="0.25">
      <c r="A432" s="86" t="s">
        <v>8</v>
      </c>
      <c r="B432" s="86">
        <v>1</v>
      </c>
      <c r="C432" s="86">
        <v>199</v>
      </c>
      <c r="D432" s="54">
        <v>230600</v>
      </c>
      <c r="E432" s="54">
        <v>199674</v>
      </c>
      <c r="F432" s="54">
        <v>210544.18035645431</v>
      </c>
      <c r="G432" s="54">
        <v>163538.78957627327</v>
      </c>
      <c r="H432" s="54">
        <v>220368</v>
      </c>
      <c r="I432" s="67">
        <v>186200</v>
      </c>
      <c r="J432" s="67">
        <v>152600</v>
      </c>
      <c r="K432" s="67">
        <v>87200</v>
      </c>
      <c r="L432" s="55">
        <v>94600</v>
      </c>
      <c r="M432" s="54">
        <v>153471</v>
      </c>
      <c r="N432" s="54">
        <v>120924</v>
      </c>
      <c r="O432" s="67">
        <v>202600</v>
      </c>
      <c r="P432" s="54">
        <v>200800</v>
      </c>
      <c r="Q432" s="54">
        <v>219400</v>
      </c>
      <c r="R432" s="54">
        <v>167200</v>
      </c>
      <c r="S432" s="27">
        <v>155000</v>
      </c>
      <c r="T432" s="27">
        <v>228000</v>
      </c>
      <c r="U432" s="54">
        <v>207996.00868142699</v>
      </c>
      <c r="V432" s="27">
        <v>156800</v>
      </c>
      <c r="W432" s="27">
        <v>86800</v>
      </c>
      <c r="X432" s="54">
        <v>103600</v>
      </c>
      <c r="Y432" s="54">
        <v>110000</v>
      </c>
      <c r="Z432" s="54">
        <v>216200</v>
      </c>
      <c r="AA432" s="54">
        <v>223800</v>
      </c>
      <c r="AB432" s="54">
        <v>240400</v>
      </c>
      <c r="AC432" s="54">
        <v>224802.04179421146</v>
      </c>
      <c r="AD432" s="54">
        <v>265800</v>
      </c>
      <c r="AE432" s="219">
        <v>202800</v>
      </c>
      <c r="AF432" s="227">
        <f>SysAvail!AE209</f>
        <v>0.93930927419354837</v>
      </c>
      <c r="AG432" s="227">
        <f>MachAvail!AE209</f>
        <v>0.94057032109582395</v>
      </c>
      <c r="AH432" s="228">
        <f>LinhrsIn!AE209/SurveyHrsIn!AE209</f>
        <v>0.9986592741935485</v>
      </c>
      <c r="AI432" s="189"/>
      <c r="AJ432" s="98"/>
      <c r="AK432" s="98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</row>
    <row r="433" spans="1:66" ht="14.1" hidden="1" customHeight="1" x14ac:dyDescent="0.25">
      <c r="A433" s="86" t="s">
        <v>8</v>
      </c>
      <c r="B433" s="86">
        <v>1</v>
      </c>
      <c r="C433" s="86">
        <v>221</v>
      </c>
      <c r="D433" s="54">
        <v>247400</v>
      </c>
      <c r="E433" s="54">
        <v>213181</v>
      </c>
      <c r="F433" s="54">
        <v>217568.82400134063</v>
      </c>
      <c r="G433" s="54">
        <v>183803.37871942017</v>
      </c>
      <c r="H433" s="54">
        <v>64089</v>
      </c>
      <c r="I433" s="67">
        <v>204600</v>
      </c>
      <c r="J433" s="67">
        <v>174000</v>
      </c>
      <c r="K433" s="67">
        <v>84600</v>
      </c>
      <c r="L433" s="55">
        <v>107400</v>
      </c>
      <c r="M433" s="54">
        <v>199200</v>
      </c>
      <c r="N433" s="54">
        <v>212020</v>
      </c>
      <c r="O433" s="67">
        <v>208200</v>
      </c>
      <c r="P433" s="54">
        <v>218600</v>
      </c>
      <c r="Q433" s="54">
        <v>215600</v>
      </c>
      <c r="R433" s="54">
        <v>167600</v>
      </c>
      <c r="S433" s="27">
        <v>172200</v>
      </c>
      <c r="T433" s="27">
        <v>234800</v>
      </c>
      <c r="U433" s="54">
        <v>193975.96377492268</v>
      </c>
      <c r="V433" s="27">
        <v>154000</v>
      </c>
      <c r="W433" s="27">
        <v>96000</v>
      </c>
      <c r="X433" s="54">
        <v>108200</v>
      </c>
      <c r="Y433" s="54">
        <v>124400</v>
      </c>
      <c r="Z433" s="54">
        <v>229400</v>
      </c>
      <c r="AA433" s="54">
        <v>189800</v>
      </c>
      <c r="AB433" s="54">
        <v>245200</v>
      </c>
      <c r="AC433" s="54">
        <v>188749.35344958081</v>
      </c>
      <c r="AD433" s="54">
        <v>246400</v>
      </c>
      <c r="AE433" s="219">
        <v>203200</v>
      </c>
      <c r="AF433" s="227">
        <f>SysAvail!AE231</f>
        <v>0.91184852150537632</v>
      </c>
      <c r="AG433" s="227">
        <f>MachAvail!AE231</f>
        <v>0.91649356712758701</v>
      </c>
      <c r="AH433" s="228">
        <f>LinhrsIn!AE231/SurveyHrsIn!AE231</f>
        <v>0.99493172043010747</v>
      </c>
      <c r="AI433" s="189"/>
      <c r="AJ433" s="98"/>
      <c r="AK433" s="98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</row>
    <row r="434" spans="1:66" ht="14.1" hidden="1" customHeight="1" x14ac:dyDescent="0.25">
      <c r="A434" s="86" t="s">
        <v>8</v>
      </c>
      <c r="B434" s="86">
        <v>1</v>
      </c>
      <c r="C434" s="86">
        <v>219</v>
      </c>
      <c r="D434" s="54">
        <v>220200</v>
      </c>
      <c r="E434" s="54">
        <v>213181</v>
      </c>
      <c r="F434" s="54">
        <v>172298.89828985091</v>
      </c>
      <c r="G434" s="54">
        <v>185403.21470440546</v>
      </c>
      <c r="H434" s="54">
        <v>261463</v>
      </c>
      <c r="I434" s="67">
        <v>210400</v>
      </c>
      <c r="J434" s="67">
        <v>169800</v>
      </c>
      <c r="K434" s="67">
        <v>102600</v>
      </c>
      <c r="L434" s="55">
        <v>122000</v>
      </c>
      <c r="M434" s="54">
        <v>204200</v>
      </c>
      <c r="N434" s="54">
        <v>224706</v>
      </c>
      <c r="O434" s="67">
        <v>175600</v>
      </c>
      <c r="P434" s="54">
        <v>173600</v>
      </c>
      <c r="Q434" s="54">
        <v>207000</v>
      </c>
      <c r="R434" s="54">
        <v>171200</v>
      </c>
      <c r="S434" s="27">
        <v>181800</v>
      </c>
      <c r="T434" s="27">
        <v>261600</v>
      </c>
      <c r="U434" s="54">
        <v>217982.88998469035</v>
      </c>
      <c r="V434" s="27">
        <v>162800</v>
      </c>
      <c r="W434" s="27">
        <v>106800</v>
      </c>
      <c r="X434" s="54">
        <v>116200</v>
      </c>
      <c r="Y434" s="54">
        <v>128400</v>
      </c>
      <c r="Z434" s="54">
        <v>234800</v>
      </c>
      <c r="AA434" s="54">
        <v>222400</v>
      </c>
      <c r="AB434" s="54">
        <v>226600</v>
      </c>
      <c r="AC434" s="54">
        <v>221790.0640561177</v>
      </c>
      <c r="AD434" s="54">
        <v>266800</v>
      </c>
      <c r="AE434" s="219">
        <v>203600</v>
      </c>
      <c r="AF434" s="227">
        <f>SysAvail!AE229</f>
        <v>0.9070919354838709</v>
      </c>
      <c r="AG434" s="227">
        <f>MachAvail!AE229</f>
        <v>0.93198482423206608</v>
      </c>
      <c r="AH434" s="228">
        <f>LinhrsIn!AE229/SurveyHrsIn!AE229</f>
        <v>0.97329045698924732</v>
      </c>
      <c r="AI434" s="189"/>
      <c r="AJ434" s="98"/>
      <c r="AK434" s="98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</row>
    <row r="435" spans="1:66" ht="14.1" hidden="1" customHeight="1" x14ac:dyDescent="0.25">
      <c r="A435" s="86" t="s">
        <v>8</v>
      </c>
      <c r="B435" s="86">
        <v>1</v>
      </c>
      <c r="C435" s="86">
        <v>258</v>
      </c>
      <c r="D435" s="54">
        <v>208200</v>
      </c>
      <c r="E435" s="54">
        <v>193822</v>
      </c>
      <c r="F435" s="54">
        <v>196104.63508641016</v>
      </c>
      <c r="G435" s="54">
        <v>115188.19091894031</v>
      </c>
      <c r="H435" s="54">
        <v>141903</v>
      </c>
      <c r="I435" s="67">
        <v>192000</v>
      </c>
      <c r="J435" s="67">
        <v>148800</v>
      </c>
      <c r="K435" s="67">
        <v>86200</v>
      </c>
      <c r="L435" s="55">
        <v>101200</v>
      </c>
      <c r="M435" s="54">
        <v>177800</v>
      </c>
      <c r="N435" s="54">
        <v>187200</v>
      </c>
      <c r="O435" s="67">
        <v>194200</v>
      </c>
      <c r="P435" s="54">
        <v>194600</v>
      </c>
      <c r="Q435" s="54">
        <v>198400</v>
      </c>
      <c r="R435" s="54">
        <v>160200</v>
      </c>
      <c r="S435" s="27">
        <v>162000</v>
      </c>
      <c r="T435" s="27">
        <v>250000</v>
      </c>
      <c r="U435" s="54">
        <v>182452.63919423422</v>
      </c>
      <c r="V435" s="27">
        <v>142600</v>
      </c>
      <c r="W435" s="27">
        <v>91800</v>
      </c>
      <c r="X435" s="54">
        <v>91400</v>
      </c>
      <c r="Y435" s="54">
        <v>106400</v>
      </c>
      <c r="Z435" s="54">
        <v>195000</v>
      </c>
      <c r="AA435" s="54">
        <v>83800</v>
      </c>
      <c r="AB435" s="54">
        <v>200000</v>
      </c>
      <c r="AC435" s="54">
        <v>201315.37338027553</v>
      </c>
      <c r="AD435" s="54">
        <v>237600</v>
      </c>
      <c r="AE435" s="219">
        <v>203800</v>
      </c>
      <c r="AF435" s="227">
        <f>SysAvail!AE268</f>
        <v>0.9743302419354839</v>
      </c>
      <c r="AG435" s="227">
        <f>MachAvail!AE268</f>
        <v>0.97736295715441757</v>
      </c>
      <c r="AH435" s="228">
        <f>LinhrsIn!AE268/SurveyHrsIn!AE268</f>
        <v>0.99689704301075277</v>
      </c>
      <c r="AI435" s="230"/>
      <c r="AJ435" s="98"/>
      <c r="AK435" s="98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</row>
    <row r="436" spans="1:66" ht="14.1" hidden="1" customHeight="1" x14ac:dyDescent="0.25">
      <c r="A436" s="86" t="s">
        <v>8</v>
      </c>
      <c r="B436" s="86">
        <v>1</v>
      </c>
      <c r="C436" s="86">
        <v>139</v>
      </c>
      <c r="D436" s="54">
        <v>213600</v>
      </c>
      <c r="E436" s="54">
        <v>169735</v>
      </c>
      <c r="F436" s="54">
        <v>140883.13087799813</v>
      </c>
      <c r="G436" s="54">
        <v>163005.51091461151</v>
      </c>
      <c r="H436" s="54">
        <v>216941</v>
      </c>
      <c r="I436" s="67">
        <v>202000</v>
      </c>
      <c r="J436" s="67">
        <v>174600</v>
      </c>
      <c r="K436" s="67">
        <v>89800</v>
      </c>
      <c r="L436" s="55">
        <v>82600</v>
      </c>
      <c r="M436" s="54">
        <v>149124</v>
      </c>
      <c r="N436" s="54">
        <v>176495</v>
      </c>
      <c r="O436" s="67">
        <v>185000</v>
      </c>
      <c r="P436" s="54">
        <v>125400</v>
      </c>
      <c r="Q436" s="54">
        <v>185600</v>
      </c>
      <c r="R436" s="54">
        <v>67000</v>
      </c>
      <c r="S436" s="27">
        <v>163000</v>
      </c>
      <c r="T436" s="27">
        <v>217000</v>
      </c>
      <c r="U436" s="54">
        <v>202042.29098140463</v>
      </c>
      <c r="V436" s="27">
        <v>144600</v>
      </c>
      <c r="W436" s="27">
        <v>92400</v>
      </c>
      <c r="X436" s="54">
        <v>91200</v>
      </c>
      <c r="Y436" s="54">
        <v>110400</v>
      </c>
      <c r="Z436" s="54">
        <v>215800</v>
      </c>
      <c r="AA436" s="54">
        <v>212800</v>
      </c>
      <c r="AB436" s="54">
        <v>240400</v>
      </c>
      <c r="AC436" s="54">
        <v>212195.66192498821</v>
      </c>
      <c r="AD436" s="54">
        <v>260800</v>
      </c>
      <c r="AE436" s="219">
        <v>204600</v>
      </c>
      <c r="AF436" s="227">
        <f>SysAvail!AE149</f>
        <v>0.96612379032258067</v>
      </c>
      <c r="AG436" s="227">
        <f>MachAvail!AE149</f>
        <v>0.96983706702840999</v>
      </c>
      <c r="AH436" s="228">
        <f>LinhrsIn!AE149/SurveyHrsIn!AE149</f>
        <v>0.99617123655913986</v>
      </c>
      <c r="AI436" s="189"/>
      <c r="AJ436" s="98"/>
      <c r="AK436" s="98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</row>
    <row r="437" spans="1:66" ht="14.1" hidden="1" customHeight="1" x14ac:dyDescent="0.25">
      <c r="A437" s="86" t="s">
        <v>8</v>
      </c>
      <c r="B437" s="86">
        <v>1</v>
      </c>
      <c r="C437" s="86">
        <v>233</v>
      </c>
      <c r="D437" s="54">
        <v>185000</v>
      </c>
      <c r="E437" s="54">
        <v>191796</v>
      </c>
      <c r="F437" s="54">
        <v>193567.95821464565</v>
      </c>
      <c r="G437" s="54">
        <v>142563.16221757734</v>
      </c>
      <c r="H437" s="54">
        <v>95249</v>
      </c>
      <c r="I437" s="67">
        <v>180200</v>
      </c>
      <c r="J437" s="67">
        <v>154200</v>
      </c>
      <c r="K437" s="67">
        <v>81200</v>
      </c>
      <c r="L437" s="55">
        <v>94200</v>
      </c>
      <c r="M437" s="54">
        <v>157007</v>
      </c>
      <c r="N437" s="54">
        <v>168924</v>
      </c>
      <c r="O437" s="67">
        <v>191800</v>
      </c>
      <c r="P437" s="54">
        <v>197200</v>
      </c>
      <c r="Q437" s="54">
        <v>200800</v>
      </c>
      <c r="R437" s="54">
        <v>158600</v>
      </c>
      <c r="S437" s="27">
        <v>151400</v>
      </c>
      <c r="T437" s="27">
        <v>210800</v>
      </c>
      <c r="U437" s="54">
        <v>173426.03493936156</v>
      </c>
      <c r="V437" s="27">
        <v>99600</v>
      </c>
      <c r="W437" s="27">
        <v>74200</v>
      </c>
      <c r="X437" s="54">
        <v>90800</v>
      </c>
      <c r="Y437" s="54">
        <v>91800</v>
      </c>
      <c r="Z437" s="54">
        <v>219400</v>
      </c>
      <c r="AA437" s="54">
        <v>179600</v>
      </c>
      <c r="AB437" s="54">
        <v>176600</v>
      </c>
      <c r="AC437" s="54">
        <v>166101.79631574953</v>
      </c>
      <c r="AD437" s="54">
        <v>268200</v>
      </c>
      <c r="AE437" s="219">
        <v>204600</v>
      </c>
      <c r="AF437" s="227">
        <f>SysAvail!AE243</f>
        <v>0.98307795698924727</v>
      </c>
      <c r="AG437" s="227">
        <f>MachAvail!AE243</f>
        <v>1.0120546878426828</v>
      </c>
      <c r="AH437" s="228">
        <f>LinhrsIn!AE243/SurveyHrsIn!AE243</f>
        <v>0.97136841397849472</v>
      </c>
      <c r="AI437" s="189"/>
      <c r="AJ437" s="98"/>
      <c r="AK437" s="98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</row>
    <row r="438" spans="1:66" ht="14.1" hidden="1" customHeight="1" x14ac:dyDescent="0.25">
      <c r="A438" s="86" t="s">
        <v>8</v>
      </c>
      <c r="B438" s="86">
        <v>1</v>
      </c>
      <c r="C438" s="86">
        <v>117</v>
      </c>
      <c r="D438" s="54">
        <v>149400</v>
      </c>
      <c r="E438" s="54">
        <v>171535</v>
      </c>
      <c r="F438" s="54">
        <v>113760.20124913147</v>
      </c>
      <c r="G438" s="54">
        <v>135097.26095431269</v>
      </c>
      <c r="H438" s="54">
        <v>199565</v>
      </c>
      <c r="I438" s="67">
        <v>159800</v>
      </c>
      <c r="J438" s="67">
        <v>144000</v>
      </c>
      <c r="K438" s="67">
        <v>80000</v>
      </c>
      <c r="L438" s="55">
        <v>86400</v>
      </c>
      <c r="M438" s="54">
        <v>91200</v>
      </c>
      <c r="N438" s="54">
        <v>179800</v>
      </c>
      <c r="O438" s="67">
        <v>210000</v>
      </c>
      <c r="P438" s="54">
        <v>142600</v>
      </c>
      <c r="Q438" s="54">
        <v>77600</v>
      </c>
      <c r="R438" s="54">
        <v>50200</v>
      </c>
      <c r="S438" s="27">
        <v>171400</v>
      </c>
      <c r="T438" s="27">
        <v>233400</v>
      </c>
      <c r="U438" s="54">
        <v>158637.76839414469</v>
      </c>
      <c r="V438" s="27">
        <v>155000</v>
      </c>
      <c r="W438" s="27">
        <v>96000</v>
      </c>
      <c r="X438" s="54">
        <v>110800</v>
      </c>
      <c r="Y438" s="54">
        <v>116800</v>
      </c>
      <c r="Z438" s="54">
        <v>230200</v>
      </c>
      <c r="AA438" s="54">
        <v>224400</v>
      </c>
      <c r="AB438" s="54">
        <v>257000</v>
      </c>
      <c r="AC438" s="54">
        <v>218314.4163265567</v>
      </c>
      <c r="AD438" s="54">
        <v>277800</v>
      </c>
      <c r="AE438" s="219">
        <v>205000</v>
      </c>
      <c r="AF438" s="227">
        <f>SysAvail!AE127</f>
        <v>0.91868467741935478</v>
      </c>
      <c r="AG438" s="227">
        <f>MachAvail!AE127</f>
        <v>0.94272115248148936</v>
      </c>
      <c r="AH438" s="228">
        <f>LinhrsIn!AE127/SurveyHrsIn!AE127</f>
        <v>0.97450309139784952</v>
      </c>
      <c r="AI438" s="189"/>
      <c r="AJ438" s="98"/>
      <c r="AK438" s="98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</row>
    <row r="439" spans="1:66" ht="14.1" hidden="1" customHeight="1" x14ac:dyDescent="0.25">
      <c r="A439" s="86" t="s">
        <v>8</v>
      </c>
      <c r="B439" s="86">
        <v>1</v>
      </c>
      <c r="C439" s="86">
        <v>130</v>
      </c>
      <c r="D439" s="54">
        <v>233200</v>
      </c>
      <c r="E439" s="54">
        <v>174912</v>
      </c>
      <c r="F439" s="54">
        <v>201373.11782007493</v>
      </c>
      <c r="G439" s="54">
        <v>153939.77366636158</v>
      </c>
      <c r="H439" s="54">
        <v>59201</v>
      </c>
      <c r="I439" s="67">
        <v>156000</v>
      </c>
      <c r="J439" s="67">
        <v>165400</v>
      </c>
      <c r="K439" s="67">
        <v>83600</v>
      </c>
      <c r="L439" s="55">
        <v>82000</v>
      </c>
      <c r="M439" s="54">
        <v>171893</v>
      </c>
      <c r="N439" s="54">
        <v>158309</v>
      </c>
      <c r="O439" s="67">
        <v>185800</v>
      </c>
      <c r="P439" s="54">
        <v>152400</v>
      </c>
      <c r="Q439" s="54">
        <v>168000</v>
      </c>
      <c r="R439" s="54">
        <v>106200</v>
      </c>
      <c r="S439" s="27">
        <v>113400</v>
      </c>
      <c r="T439" s="27">
        <v>149400</v>
      </c>
      <c r="U439" s="54">
        <v>108952.07363336116</v>
      </c>
      <c r="V439" s="27">
        <v>136200</v>
      </c>
      <c r="W439" s="27">
        <v>80800</v>
      </c>
      <c r="X439" s="54">
        <v>89200</v>
      </c>
      <c r="Y439" s="54">
        <v>91200</v>
      </c>
      <c r="Z439" s="54">
        <v>191600</v>
      </c>
      <c r="AA439" s="54">
        <v>172400</v>
      </c>
      <c r="AB439" s="54">
        <v>178000</v>
      </c>
      <c r="AC439" s="54">
        <v>211811.77320735643</v>
      </c>
      <c r="AD439" s="54">
        <v>222200</v>
      </c>
      <c r="AE439" s="219">
        <v>205000</v>
      </c>
      <c r="AF439" s="227">
        <f>SysAvail!AE140</f>
        <v>0.98135873655913974</v>
      </c>
      <c r="AG439" s="227">
        <f>MachAvail!AE140</f>
        <v>0.98333611446350644</v>
      </c>
      <c r="AH439" s="228">
        <f>LinhrsIn!AE140/SurveyHrsIn!AE140</f>
        <v>0.99798911290322589</v>
      </c>
      <c r="AI439" s="189"/>
      <c r="AJ439" s="98"/>
      <c r="AK439" s="98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</row>
    <row r="440" spans="1:66" ht="14.1" hidden="1" customHeight="1" x14ac:dyDescent="0.25">
      <c r="A440" s="86" t="s">
        <v>8</v>
      </c>
      <c r="B440" s="86">
        <v>1</v>
      </c>
      <c r="C440" s="86">
        <v>178</v>
      </c>
      <c r="D440" s="54">
        <v>207200</v>
      </c>
      <c r="E440" s="54">
        <v>198774</v>
      </c>
      <c r="F440" s="54">
        <v>207226.98752414685</v>
      </c>
      <c r="G440" s="54">
        <v>170293.65262398889</v>
      </c>
      <c r="H440" s="54">
        <v>192089</v>
      </c>
      <c r="I440" s="67">
        <v>188800</v>
      </c>
      <c r="J440" s="67">
        <v>157000</v>
      </c>
      <c r="K440" s="67">
        <v>63000</v>
      </c>
      <c r="L440" s="55">
        <v>14200</v>
      </c>
      <c r="M440" s="54">
        <v>178000</v>
      </c>
      <c r="N440" s="54">
        <v>167400</v>
      </c>
      <c r="O440" s="67">
        <v>201600</v>
      </c>
      <c r="P440" s="54">
        <v>193400</v>
      </c>
      <c r="Q440" s="54">
        <v>114400</v>
      </c>
      <c r="R440" s="54">
        <v>0</v>
      </c>
      <c r="S440" s="27">
        <v>0</v>
      </c>
      <c r="T440" s="27">
        <v>0</v>
      </c>
      <c r="U440" s="54">
        <v>89881.931729370117</v>
      </c>
      <c r="V440" s="27">
        <v>137200</v>
      </c>
      <c r="W440" s="27">
        <v>88200</v>
      </c>
      <c r="X440" s="54">
        <v>98200</v>
      </c>
      <c r="Y440" s="54">
        <v>101200</v>
      </c>
      <c r="Z440" s="54">
        <v>209000</v>
      </c>
      <c r="AA440" s="54">
        <v>212000</v>
      </c>
      <c r="AB440" s="54">
        <v>231000</v>
      </c>
      <c r="AC440" s="54">
        <v>211408.1738220712</v>
      </c>
      <c r="AD440" s="54">
        <v>251000</v>
      </c>
      <c r="AE440" s="219">
        <v>205000</v>
      </c>
      <c r="AF440" s="227">
        <f>SysAvail!AE188</f>
        <v>0.93919247311827969</v>
      </c>
      <c r="AG440" s="227">
        <f>MachAvail!AE188</f>
        <v>0.94303126949299265</v>
      </c>
      <c r="AH440" s="228">
        <f>LinhrsIn!AE188/SurveyHrsIn!AE188</f>
        <v>0.99592930107526889</v>
      </c>
      <c r="AI440" s="189"/>
      <c r="AJ440" s="98"/>
      <c r="AK440" s="13"/>
      <c r="AL440" s="13"/>
      <c r="AM440" s="98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</row>
    <row r="441" spans="1:66" ht="14.1" hidden="1" customHeight="1" x14ac:dyDescent="0.25">
      <c r="A441" s="86" t="s">
        <v>8</v>
      </c>
      <c r="B441" s="86">
        <v>1</v>
      </c>
      <c r="C441" s="86">
        <v>250</v>
      </c>
      <c r="D441" s="54">
        <v>192000</v>
      </c>
      <c r="E441" s="54">
        <v>179639</v>
      </c>
      <c r="F441" s="54">
        <v>211910.08328740441</v>
      </c>
      <c r="G441" s="54">
        <v>119098.90110445987</v>
      </c>
      <c r="H441" s="54">
        <v>224504</v>
      </c>
      <c r="I441" s="67">
        <v>190400</v>
      </c>
      <c r="J441" s="67">
        <v>156200</v>
      </c>
      <c r="K441" s="67">
        <v>88400</v>
      </c>
      <c r="L441" s="55">
        <v>103400</v>
      </c>
      <c r="M441" s="54">
        <v>179583</v>
      </c>
      <c r="N441" s="54">
        <v>179754</v>
      </c>
      <c r="O441" s="67">
        <v>188200</v>
      </c>
      <c r="P441" s="54">
        <v>186400</v>
      </c>
      <c r="Q441" s="54">
        <v>216000</v>
      </c>
      <c r="R441" s="54">
        <v>182200</v>
      </c>
      <c r="S441" s="27">
        <v>163200</v>
      </c>
      <c r="T441" s="27">
        <v>219400</v>
      </c>
      <c r="U441" s="54">
        <v>205499.28835561118</v>
      </c>
      <c r="V441" s="27">
        <v>145400</v>
      </c>
      <c r="W441" s="27">
        <v>91600</v>
      </c>
      <c r="X441" s="54">
        <v>99000</v>
      </c>
      <c r="Y441" s="54">
        <v>107400</v>
      </c>
      <c r="Z441" s="54">
        <v>217400</v>
      </c>
      <c r="AA441" s="54">
        <v>217400</v>
      </c>
      <c r="AB441" s="54">
        <v>236000</v>
      </c>
      <c r="AC441" s="54">
        <v>219870.62046795886</v>
      </c>
      <c r="AD441" s="54">
        <v>266000</v>
      </c>
      <c r="AE441" s="219">
        <v>205200</v>
      </c>
      <c r="AF441" s="227">
        <f>SysAvail!AE260</f>
        <v>0.9063766129032258</v>
      </c>
      <c r="AG441" s="227">
        <f>MachAvail!AE260</f>
        <v>0.93011350972010409</v>
      </c>
      <c r="AH441" s="228">
        <f>LinhrsIn!AE260/SurveyHrsIn!AE260</f>
        <v>0.9744795698924732</v>
      </c>
      <c r="AI441" s="189"/>
      <c r="AJ441" s="98"/>
      <c r="AK441" s="98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</row>
    <row r="442" spans="1:66" ht="14.1" hidden="1" customHeight="1" x14ac:dyDescent="0.25">
      <c r="A442" s="86" t="s">
        <v>8</v>
      </c>
      <c r="B442" s="86">
        <v>1</v>
      </c>
      <c r="C442" s="86">
        <v>125</v>
      </c>
      <c r="D442" s="54">
        <v>152400</v>
      </c>
      <c r="E442" s="54">
        <v>202376</v>
      </c>
      <c r="F442" s="54">
        <v>208983.14843536844</v>
      </c>
      <c r="G442" s="54">
        <v>112344.03805674425</v>
      </c>
      <c r="H442" s="54">
        <v>137458</v>
      </c>
      <c r="I442" s="67">
        <v>158600</v>
      </c>
      <c r="J442" s="67">
        <v>138139</v>
      </c>
      <c r="K442" s="67">
        <v>86726</v>
      </c>
      <c r="L442" s="55">
        <v>100893</v>
      </c>
      <c r="M442" s="54">
        <v>163901</v>
      </c>
      <c r="N442" s="54">
        <v>139946</v>
      </c>
      <c r="O442" s="67">
        <v>193000</v>
      </c>
      <c r="P442" s="54">
        <v>173600</v>
      </c>
      <c r="Q442" s="54">
        <v>206600</v>
      </c>
      <c r="R442" s="54">
        <v>170200</v>
      </c>
      <c r="S442" s="27">
        <v>153800</v>
      </c>
      <c r="T442" s="27">
        <v>222400</v>
      </c>
      <c r="U442" s="54">
        <v>194168.01918460082</v>
      </c>
      <c r="V442" s="27">
        <v>139400</v>
      </c>
      <c r="W442" s="27">
        <v>82800</v>
      </c>
      <c r="X442" s="54">
        <v>104017</v>
      </c>
      <c r="Y442" s="54">
        <v>97800</v>
      </c>
      <c r="Z442" s="54">
        <v>185800</v>
      </c>
      <c r="AA442" s="54">
        <v>195000</v>
      </c>
      <c r="AB442" s="54">
        <v>234600</v>
      </c>
      <c r="AC442" s="54">
        <v>205269.70875284926</v>
      </c>
      <c r="AD442" s="54">
        <v>248400</v>
      </c>
      <c r="AE442" s="219">
        <v>206000</v>
      </c>
      <c r="AF442" s="227">
        <f>SysAvail!AE135</f>
        <v>0.95547016129032269</v>
      </c>
      <c r="AG442" s="227">
        <f>MachAvail!AE135</f>
        <v>0.95712970069071379</v>
      </c>
      <c r="AH442" s="228">
        <f>LinhrsIn!AE135/SurveyHrsIn!AE135</f>
        <v>0.99826612903225809</v>
      </c>
      <c r="AI442" s="189"/>
      <c r="AJ442" s="98"/>
      <c r="AK442" s="98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</row>
    <row r="443" spans="1:66" ht="14.1" hidden="1" customHeight="1" x14ac:dyDescent="0.25">
      <c r="A443" s="86" t="s">
        <v>8</v>
      </c>
      <c r="B443" s="86">
        <v>1</v>
      </c>
      <c r="C443" s="86">
        <v>196</v>
      </c>
      <c r="D443" s="54">
        <v>206400</v>
      </c>
      <c r="E443" s="54">
        <v>172436</v>
      </c>
      <c r="F443" s="54">
        <v>154932.41816777081</v>
      </c>
      <c r="G443" s="54">
        <v>100611.90750018551</v>
      </c>
      <c r="H443" s="54">
        <v>169647</v>
      </c>
      <c r="I443" s="67">
        <v>194400</v>
      </c>
      <c r="J443" s="67">
        <v>167000</v>
      </c>
      <c r="K443" s="67">
        <v>83400</v>
      </c>
      <c r="L443" s="55">
        <v>91800</v>
      </c>
      <c r="M443" s="54">
        <v>163477</v>
      </c>
      <c r="N443" s="54">
        <v>160777</v>
      </c>
      <c r="O443" s="67">
        <v>195800</v>
      </c>
      <c r="P443" s="54">
        <v>193000</v>
      </c>
      <c r="Q443" s="54">
        <v>209400</v>
      </c>
      <c r="R443" s="54">
        <v>173800</v>
      </c>
      <c r="S443" s="27">
        <v>157200</v>
      </c>
      <c r="T443" s="27">
        <v>243000</v>
      </c>
      <c r="U443" s="54">
        <v>206075.4545846456</v>
      </c>
      <c r="V443" s="27">
        <v>152400</v>
      </c>
      <c r="W443" s="27">
        <v>88000</v>
      </c>
      <c r="X443" s="54">
        <v>95000</v>
      </c>
      <c r="Y443" s="54">
        <v>102200</v>
      </c>
      <c r="Z443" s="54">
        <v>208000</v>
      </c>
      <c r="AA443" s="54">
        <v>209200</v>
      </c>
      <c r="AB443" s="54">
        <v>232400</v>
      </c>
      <c r="AC443" s="54">
        <v>209316.96584436073</v>
      </c>
      <c r="AD443" s="54">
        <v>258800</v>
      </c>
      <c r="AE443" s="219">
        <v>206000</v>
      </c>
      <c r="AF443" s="227">
        <f>SysAvail!AE206</f>
        <v>0.97361102150537637</v>
      </c>
      <c r="AG443" s="227">
        <f>MachAvail!AE206</f>
        <v>0.97666638576999965</v>
      </c>
      <c r="AH443" s="228">
        <f>LinhrsIn!AE206/SurveyHrsIn!AE206</f>
        <v>0.99687163978494631</v>
      </c>
      <c r="AI443" s="189"/>
      <c r="AJ443" s="13"/>
      <c r="AK443" s="98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</row>
    <row r="444" spans="1:66" ht="14.1" hidden="1" customHeight="1" x14ac:dyDescent="0.3">
      <c r="A444" s="86" t="s">
        <v>8</v>
      </c>
      <c r="B444" s="86">
        <v>1</v>
      </c>
      <c r="C444" s="86">
        <v>146</v>
      </c>
      <c r="D444" s="54">
        <v>183800</v>
      </c>
      <c r="E444" s="54">
        <v>190670</v>
      </c>
      <c r="F444" s="54">
        <v>213861.37318876173</v>
      </c>
      <c r="G444" s="54">
        <v>167271.74020790559</v>
      </c>
      <c r="H444" s="54">
        <v>210034</v>
      </c>
      <c r="I444" s="67">
        <v>195600</v>
      </c>
      <c r="J444" s="67">
        <v>170000</v>
      </c>
      <c r="K444" s="67">
        <v>82000</v>
      </c>
      <c r="L444" s="55">
        <v>92200</v>
      </c>
      <c r="M444" s="54">
        <v>165200</v>
      </c>
      <c r="N444" s="54">
        <v>169400</v>
      </c>
      <c r="O444" s="67">
        <v>202200</v>
      </c>
      <c r="P444" s="54">
        <v>126600</v>
      </c>
      <c r="Q444" s="54">
        <v>181000</v>
      </c>
      <c r="R444" s="54">
        <v>170600</v>
      </c>
      <c r="S444" s="27">
        <v>156000</v>
      </c>
      <c r="T444" s="27">
        <v>217800</v>
      </c>
      <c r="U444" s="54">
        <v>196088.57328138224</v>
      </c>
      <c r="V444" s="27">
        <v>132000</v>
      </c>
      <c r="W444" s="27">
        <v>84400</v>
      </c>
      <c r="X444" s="54">
        <v>92400</v>
      </c>
      <c r="Y444" s="54">
        <v>102200</v>
      </c>
      <c r="Z444" s="54">
        <v>206400</v>
      </c>
      <c r="AA444" s="54">
        <v>206000</v>
      </c>
      <c r="AB444" s="54">
        <v>232200</v>
      </c>
      <c r="AC444" s="54">
        <v>212786.04335137058</v>
      </c>
      <c r="AD444" s="54">
        <v>256600</v>
      </c>
      <c r="AE444" s="219">
        <v>206200</v>
      </c>
      <c r="AF444" s="227">
        <f>SysAvail!AE156</f>
        <v>0.96178387096774198</v>
      </c>
      <c r="AG444" s="227">
        <f>MachAvail!AE156</f>
        <v>0.96660167877067926</v>
      </c>
      <c r="AH444" s="228">
        <f>LinhrsIn!AE156/SurveyHrsIn!AE156</f>
        <v>0.99501572580645159</v>
      </c>
      <c r="AI444" s="160"/>
      <c r="AJ444" s="98"/>
      <c r="AK444" s="98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</row>
    <row r="445" spans="1:66" ht="14.1" hidden="1" customHeight="1" x14ac:dyDescent="0.3">
      <c r="A445" s="86" t="s">
        <v>8</v>
      </c>
      <c r="B445" s="86">
        <v>1</v>
      </c>
      <c r="C445" s="86">
        <v>123</v>
      </c>
      <c r="D445" s="54">
        <v>100599</v>
      </c>
      <c r="E445" s="54">
        <v>135868</v>
      </c>
      <c r="F445" s="54">
        <v>214614.57109068564</v>
      </c>
      <c r="G445" s="54">
        <v>155886.24078142701</v>
      </c>
      <c r="H445" s="54">
        <v>211262</v>
      </c>
      <c r="I445" s="67">
        <v>182008</v>
      </c>
      <c r="J445" s="67">
        <v>183353</v>
      </c>
      <c r="K445" s="67">
        <v>90265</v>
      </c>
      <c r="L445" s="55">
        <v>106024</v>
      </c>
      <c r="M445" s="54">
        <v>181688</v>
      </c>
      <c r="N445" s="54">
        <v>176410</v>
      </c>
      <c r="O445" s="67">
        <v>194246</v>
      </c>
      <c r="P445" s="54">
        <v>118453</v>
      </c>
      <c r="Q445" s="54">
        <v>145170</v>
      </c>
      <c r="R445" s="54">
        <v>197827</v>
      </c>
      <c r="S445" s="27">
        <v>191061</v>
      </c>
      <c r="T445" s="27">
        <v>254400</v>
      </c>
      <c r="U445" s="54">
        <v>222592.21981696575</v>
      </c>
      <c r="V445" s="27">
        <v>167600</v>
      </c>
      <c r="W445" s="27">
        <v>97600</v>
      </c>
      <c r="X445" s="54">
        <v>103200</v>
      </c>
      <c r="Y445" s="54">
        <v>106400</v>
      </c>
      <c r="Z445" s="54">
        <v>221200</v>
      </c>
      <c r="AA445" s="54">
        <v>226800</v>
      </c>
      <c r="AB445" s="54">
        <v>259800</v>
      </c>
      <c r="AC445" s="54">
        <v>233404.34032011655</v>
      </c>
      <c r="AD445" s="54">
        <v>283800</v>
      </c>
      <c r="AE445" s="219">
        <v>207200</v>
      </c>
      <c r="AF445" s="227">
        <f>SysAvail!AE133</f>
        <v>0.9593040322580646</v>
      </c>
      <c r="AG445" s="227">
        <f>MachAvail!AE133</f>
        <v>0.98171146448445656</v>
      </c>
      <c r="AH445" s="228">
        <f>LinhrsIn!AE133/SurveyHrsIn!AE133</f>
        <v>0.97717513440860226</v>
      </c>
      <c r="AI445" s="160"/>
      <c r="AJ445" s="98"/>
      <c r="AK445" s="98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</row>
    <row r="446" spans="1:66" ht="14.1" hidden="1" customHeight="1" x14ac:dyDescent="0.25">
      <c r="A446" s="86" t="s">
        <v>8</v>
      </c>
      <c r="B446" s="86">
        <v>1</v>
      </c>
      <c r="C446" s="86">
        <v>179</v>
      </c>
      <c r="D446" s="54">
        <v>206600</v>
      </c>
      <c r="E446" s="54">
        <v>200350</v>
      </c>
      <c r="F446" s="54">
        <v>214446.76015916892</v>
      </c>
      <c r="G446" s="54">
        <v>166916.22110013108</v>
      </c>
      <c r="H446" s="54">
        <v>178901</v>
      </c>
      <c r="I446" s="67">
        <v>187600</v>
      </c>
      <c r="J446" s="67">
        <v>165000</v>
      </c>
      <c r="K446" s="67">
        <v>83600</v>
      </c>
      <c r="L446" s="55">
        <v>94800</v>
      </c>
      <c r="M446" s="54">
        <v>167571</v>
      </c>
      <c r="N446" s="54">
        <v>177017</v>
      </c>
      <c r="O446" s="67">
        <v>198400</v>
      </c>
      <c r="P446" s="54">
        <v>187600</v>
      </c>
      <c r="Q446" s="54">
        <v>214452</v>
      </c>
      <c r="R446" s="54">
        <v>169750</v>
      </c>
      <c r="S446" s="27">
        <v>159800</v>
      </c>
      <c r="T446" s="27">
        <v>233000</v>
      </c>
      <c r="U446" s="54">
        <v>199353.51524591065</v>
      </c>
      <c r="V446" s="27">
        <v>146200</v>
      </c>
      <c r="W446" s="27">
        <v>84400</v>
      </c>
      <c r="X446" s="54">
        <v>98395</v>
      </c>
      <c r="Y446" s="54">
        <v>84600</v>
      </c>
      <c r="Z446" s="54">
        <v>200800</v>
      </c>
      <c r="AA446" s="54">
        <v>197800</v>
      </c>
      <c r="AB446" s="54">
        <v>216200</v>
      </c>
      <c r="AC446" s="54">
        <v>205396.42018776439</v>
      </c>
      <c r="AD446" s="54">
        <v>261800</v>
      </c>
      <c r="AE446" s="219">
        <v>207200</v>
      </c>
      <c r="AF446" s="227">
        <f>SysAvail!AE189</f>
        <v>0.974265188172043</v>
      </c>
      <c r="AG446" s="227">
        <f>MachAvail!AE189</f>
        <v>0.98003143495499401</v>
      </c>
      <c r="AH446" s="228">
        <f>LinhrsIn!AE189/SurveyHrsIn!AE189</f>
        <v>0.99411626344086013</v>
      </c>
      <c r="AI446" s="189"/>
      <c r="AJ446" s="98"/>
      <c r="AK446" s="98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</row>
    <row r="447" spans="1:66" ht="14.1" hidden="1" customHeight="1" x14ac:dyDescent="0.25">
      <c r="A447" s="86" t="s">
        <v>8</v>
      </c>
      <c r="B447" s="86">
        <v>1</v>
      </c>
      <c r="C447" s="86">
        <v>206</v>
      </c>
      <c r="D447" s="54">
        <v>212800</v>
      </c>
      <c r="E447" s="54">
        <v>196973</v>
      </c>
      <c r="F447" s="54">
        <v>210934.43833672575</v>
      </c>
      <c r="G447" s="54">
        <v>163183.27046849875</v>
      </c>
      <c r="H447" s="54">
        <v>140892</v>
      </c>
      <c r="I447" s="67">
        <v>189200</v>
      </c>
      <c r="J447" s="67">
        <v>157200</v>
      </c>
      <c r="K447" s="67">
        <v>16600</v>
      </c>
      <c r="L447" s="55">
        <v>91600</v>
      </c>
      <c r="M447" s="54">
        <v>167300</v>
      </c>
      <c r="N447" s="54">
        <v>154214</v>
      </c>
      <c r="O447" s="67">
        <v>189800</v>
      </c>
      <c r="P447" s="54">
        <v>147600</v>
      </c>
      <c r="Q447" s="54">
        <v>67600</v>
      </c>
      <c r="R447" s="54">
        <v>120000</v>
      </c>
      <c r="S447" s="156">
        <v>154000</v>
      </c>
      <c r="T447" s="27">
        <v>223400</v>
      </c>
      <c r="U447" s="54">
        <v>194168.01918460082</v>
      </c>
      <c r="V447" s="27">
        <v>133400</v>
      </c>
      <c r="W447" s="27">
        <v>83400</v>
      </c>
      <c r="X447" s="54">
        <v>97600</v>
      </c>
      <c r="Y447" s="54">
        <v>99400</v>
      </c>
      <c r="Z447" s="54">
        <v>206800</v>
      </c>
      <c r="AA447" s="54">
        <v>215800</v>
      </c>
      <c r="AB447" s="54">
        <v>229800</v>
      </c>
      <c r="AC447" s="54">
        <v>225187.80771828644</v>
      </c>
      <c r="AD447" s="54">
        <v>248000</v>
      </c>
      <c r="AE447" s="219">
        <v>207200</v>
      </c>
      <c r="AF447" s="227">
        <f>SysAvail!AE216</f>
        <v>0.98171559139784959</v>
      </c>
      <c r="AG447" s="227">
        <f>MachAvail!AE216</f>
        <v>0.98440072962459713</v>
      </c>
      <c r="AH447" s="228">
        <f>LinhrsIn!AE216/SurveyHrsIn!AE216</f>
        <v>0.99727231182795695</v>
      </c>
      <c r="AI447" s="189"/>
      <c r="AJ447" s="98"/>
      <c r="AK447" s="98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</row>
    <row r="448" spans="1:66" ht="14.1" hidden="1" customHeight="1" x14ac:dyDescent="0.25">
      <c r="A448" s="86" t="s">
        <v>8</v>
      </c>
      <c r="B448" s="86">
        <v>1</v>
      </c>
      <c r="C448" s="86">
        <v>147</v>
      </c>
      <c r="D448" s="54">
        <v>135800</v>
      </c>
      <c r="E448" s="54">
        <v>202601</v>
      </c>
      <c r="F448" s="54">
        <v>222056.79077446245</v>
      </c>
      <c r="G448" s="54">
        <v>163894.30868404778</v>
      </c>
      <c r="H448" s="54">
        <v>199348</v>
      </c>
      <c r="I448" s="67">
        <v>138400</v>
      </c>
      <c r="J448" s="67">
        <v>172200</v>
      </c>
      <c r="K448" s="67">
        <v>83600</v>
      </c>
      <c r="L448" s="55">
        <v>95600</v>
      </c>
      <c r="M448" s="54">
        <v>175800</v>
      </c>
      <c r="N448" s="54">
        <v>174400</v>
      </c>
      <c r="O448" s="67">
        <v>220000</v>
      </c>
      <c r="P448" s="54">
        <v>98600</v>
      </c>
      <c r="Q448" s="54">
        <v>51200</v>
      </c>
      <c r="R448" s="54">
        <v>145000</v>
      </c>
      <c r="S448" s="27">
        <v>158200</v>
      </c>
      <c r="T448" s="27">
        <v>236600</v>
      </c>
      <c r="U448" s="54">
        <v>165167.6523232015</v>
      </c>
      <c r="V448" s="27">
        <v>158200</v>
      </c>
      <c r="W448" s="27">
        <v>90200</v>
      </c>
      <c r="X448" s="54">
        <v>102800</v>
      </c>
      <c r="Y448" s="54">
        <v>116163</v>
      </c>
      <c r="Z448" s="54">
        <v>234012</v>
      </c>
      <c r="AA448" s="54">
        <v>225567</v>
      </c>
      <c r="AB448" s="54">
        <v>250800</v>
      </c>
      <c r="AC448" s="54">
        <v>237353.98267658229</v>
      </c>
      <c r="AD448" s="54">
        <v>262400</v>
      </c>
      <c r="AE448" s="219">
        <v>207600</v>
      </c>
      <c r="AF448" s="227">
        <f>SysAvail!AE157</f>
        <v>0.91931895161290322</v>
      </c>
      <c r="AG448" s="227">
        <f>MachAvail!AE157</f>
        <v>0.92784640883648128</v>
      </c>
      <c r="AH448" s="228">
        <f>LinhrsIn!AE157/SurveyHrsIn!AE157</f>
        <v>0.9908094086021505</v>
      </c>
      <c r="AI448" s="189"/>
      <c r="AJ448" s="98"/>
      <c r="AK448" s="98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</row>
    <row r="449" spans="1:66" ht="14.1" hidden="1" customHeight="1" x14ac:dyDescent="0.25">
      <c r="A449" s="86" t="s">
        <v>8</v>
      </c>
      <c r="B449" s="86">
        <v>1</v>
      </c>
      <c r="C449" s="86">
        <v>140</v>
      </c>
      <c r="D449" s="54">
        <v>130000</v>
      </c>
      <c r="E449" s="54">
        <v>190220</v>
      </c>
      <c r="F449" s="54">
        <v>228886.30542921307</v>
      </c>
      <c r="G449" s="54">
        <v>174915.40102505751</v>
      </c>
      <c r="H449" s="54">
        <v>167200</v>
      </c>
      <c r="I449" s="67">
        <v>192800</v>
      </c>
      <c r="J449" s="67">
        <v>174600</v>
      </c>
      <c r="K449" s="67">
        <v>94200</v>
      </c>
      <c r="L449" s="55">
        <v>82600</v>
      </c>
      <c r="M449" s="54">
        <v>167821</v>
      </c>
      <c r="N449" s="54">
        <v>83899</v>
      </c>
      <c r="O449" s="67">
        <v>201876</v>
      </c>
      <c r="P449" s="54">
        <v>204800</v>
      </c>
      <c r="Q449" s="54">
        <v>210600</v>
      </c>
      <c r="R449" s="54">
        <v>141800</v>
      </c>
      <c r="S449" s="27">
        <v>157400</v>
      </c>
      <c r="T449" s="27">
        <v>242200</v>
      </c>
      <c r="U449" s="54">
        <v>209532.45195885212</v>
      </c>
      <c r="V449" s="27">
        <v>157400</v>
      </c>
      <c r="W449" s="27">
        <v>95200</v>
      </c>
      <c r="X449" s="54">
        <v>102400</v>
      </c>
      <c r="Y449" s="54">
        <v>114000</v>
      </c>
      <c r="Z449" s="54">
        <v>228400</v>
      </c>
      <c r="AA449" s="54">
        <v>220800</v>
      </c>
      <c r="AB449" s="54">
        <v>244000</v>
      </c>
      <c r="AC449" s="54">
        <v>205567.2459740944</v>
      </c>
      <c r="AD449" s="54">
        <v>268200</v>
      </c>
      <c r="AE449" s="219">
        <v>208200</v>
      </c>
      <c r="AF449" s="227">
        <f>SysAvail!AE150</f>
        <v>0.97244583333333345</v>
      </c>
      <c r="AG449" s="227">
        <f>MachAvail!AE150</f>
        <v>0.97423100689745079</v>
      </c>
      <c r="AH449" s="228">
        <f>LinhrsIn!AE150/SurveyHrsIn!AE150</f>
        <v>0.99816760752688172</v>
      </c>
      <c r="AI449" s="189"/>
      <c r="AJ449" s="98"/>
      <c r="AK449" s="98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</row>
    <row r="450" spans="1:66" ht="14.1" hidden="1" customHeight="1" x14ac:dyDescent="0.25">
      <c r="A450" s="86" t="s">
        <v>8</v>
      </c>
      <c r="B450" s="86">
        <v>1</v>
      </c>
      <c r="C450" s="86">
        <v>222</v>
      </c>
      <c r="D450" s="54">
        <v>236400</v>
      </c>
      <c r="E450" s="54">
        <v>187969</v>
      </c>
      <c r="F450" s="54">
        <v>217959.08198161208</v>
      </c>
      <c r="G450" s="54">
        <v>174026.60325562122</v>
      </c>
      <c r="H450" s="54">
        <v>144200</v>
      </c>
      <c r="I450" s="67">
        <v>201400</v>
      </c>
      <c r="J450" s="67">
        <v>172800</v>
      </c>
      <c r="K450" s="67">
        <v>92200</v>
      </c>
      <c r="L450" s="55">
        <v>105800</v>
      </c>
      <c r="M450" s="54">
        <v>188279</v>
      </c>
      <c r="N450" s="54">
        <v>160926</v>
      </c>
      <c r="O450" s="67">
        <v>193400</v>
      </c>
      <c r="P450" s="54">
        <v>174800</v>
      </c>
      <c r="Q450" s="54">
        <v>104600</v>
      </c>
      <c r="R450" s="54">
        <v>161000</v>
      </c>
      <c r="S450" s="27">
        <v>118600</v>
      </c>
      <c r="T450" s="27">
        <v>251600</v>
      </c>
      <c r="U450" s="54">
        <v>178995.64182002767</v>
      </c>
      <c r="V450" s="27">
        <v>153400</v>
      </c>
      <c r="W450" s="27">
        <v>82200</v>
      </c>
      <c r="X450" s="54">
        <v>95800</v>
      </c>
      <c r="Y450" s="54">
        <v>117000</v>
      </c>
      <c r="Z450" s="54">
        <v>230200</v>
      </c>
      <c r="AA450" s="54">
        <v>216000</v>
      </c>
      <c r="AB450" s="54">
        <v>249400</v>
      </c>
      <c r="AC450" s="54">
        <v>212406.84764984675</v>
      </c>
      <c r="AD450" s="54">
        <v>271400</v>
      </c>
      <c r="AE450" s="219">
        <v>208400</v>
      </c>
      <c r="AF450" s="227">
        <f>SysAvail!AE232</f>
        <v>0.96360403225806457</v>
      </c>
      <c r="AG450" s="227">
        <f>MachAvail!AE232</f>
        <v>0.96747183902958278</v>
      </c>
      <c r="AH450" s="228">
        <f>LinhrsIn!AE232/SurveyHrsIn!AE232</f>
        <v>0.99600215053763452</v>
      </c>
      <c r="AI450" s="189"/>
      <c r="AJ450" s="98"/>
      <c r="AK450" s="98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</row>
    <row r="451" spans="1:66" ht="14.1" hidden="1" customHeight="1" x14ac:dyDescent="0.25">
      <c r="A451" s="86" t="s">
        <v>8</v>
      </c>
      <c r="B451" s="86">
        <v>1</v>
      </c>
      <c r="C451" s="86">
        <v>151</v>
      </c>
      <c r="D451" s="54">
        <v>222000</v>
      </c>
      <c r="E451" s="54">
        <v>182116</v>
      </c>
      <c r="F451" s="54">
        <v>208202.63247482551</v>
      </c>
      <c r="G451" s="54">
        <v>173315.56504007222</v>
      </c>
      <c r="H451" s="54">
        <v>178600</v>
      </c>
      <c r="I451" s="67">
        <v>202000</v>
      </c>
      <c r="J451" s="67">
        <v>178000</v>
      </c>
      <c r="K451" s="67">
        <v>87600</v>
      </c>
      <c r="L451" s="55">
        <v>98000</v>
      </c>
      <c r="M451" s="54">
        <v>181500</v>
      </c>
      <c r="N451" s="54">
        <v>190483</v>
      </c>
      <c r="O451" s="67">
        <v>206200</v>
      </c>
      <c r="P451" s="54">
        <v>145000</v>
      </c>
      <c r="Q451" s="54">
        <v>142200</v>
      </c>
      <c r="R451" s="54">
        <v>101600</v>
      </c>
      <c r="S451" s="27">
        <v>148800</v>
      </c>
      <c r="T451" s="27">
        <v>227200</v>
      </c>
      <c r="U451" s="54">
        <v>201466.1247523702</v>
      </c>
      <c r="V451" s="27">
        <v>142200</v>
      </c>
      <c r="W451" s="27">
        <v>86600</v>
      </c>
      <c r="X451" s="54">
        <v>82800</v>
      </c>
      <c r="Y451" s="54">
        <v>78800</v>
      </c>
      <c r="Z451" s="54">
        <v>213200</v>
      </c>
      <c r="AA451" s="54">
        <v>214400</v>
      </c>
      <c r="AB451" s="54">
        <v>247200</v>
      </c>
      <c r="AC451" s="54">
        <v>224473.53066665371</v>
      </c>
      <c r="AD451" s="54">
        <v>273000</v>
      </c>
      <c r="AE451" s="219">
        <v>208600</v>
      </c>
      <c r="AF451" s="227">
        <f>SysAvail!AE161</f>
        <v>0.97923642473118289</v>
      </c>
      <c r="AG451" s="227">
        <f>MachAvail!AE161</f>
        <v>0.98663058442559171</v>
      </c>
      <c r="AH451" s="228">
        <f>LinhrsIn!AE161/SurveyHrsIn!AE161</f>
        <v>0.99250564516129036</v>
      </c>
      <c r="AI451" s="189"/>
      <c r="AJ451" s="98"/>
      <c r="AK451" s="98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</row>
    <row r="452" spans="1:66" ht="14.1" hidden="1" customHeight="1" x14ac:dyDescent="0.25">
      <c r="A452" s="86" t="s">
        <v>8</v>
      </c>
      <c r="B452" s="86">
        <v>1</v>
      </c>
      <c r="C452" s="86">
        <v>226</v>
      </c>
      <c r="D452" s="54">
        <v>166800</v>
      </c>
      <c r="E452" s="54">
        <v>203051</v>
      </c>
      <c r="F452" s="54">
        <v>168981.70545754349</v>
      </c>
      <c r="G452" s="54">
        <v>169404.85485455263</v>
      </c>
      <c r="H452" s="54">
        <v>231788</v>
      </c>
      <c r="I452" s="67">
        <v>197400</v>
      </c>
      <c r="J452" s="67">
        <v>168000</v>
      </c>
      <c r="K452" s="67">
        <v>82800</v>
      </c>
      <c r="L452" s="55">
        <v>94400</v>
      </c>
      <c r="M452" s="54">
        <v>180560</v>
      </c>
      <c r="N452" s="54">
        <v>183590</v>
      </c>
      <c r="O452" s="67">
        <v>202600</v>
      </c>
      <c r="P452" s="54">
        <v>204000</v>
      </c>
      <c r="Q452" s="54">
        <v>207000</v>
      </c>
      <c r="R452" s="54">
        <v>188800</v>
      </c>
      <c r="S452" s="27">
        <v>161000</v>
      </c>
      <c r="T452" s="27">
        <v>241000</v>
      </c>
      <c r="U452" s="54">
        <v>212605.33851370239</v>
      </c>
      <c r="V452" s="27">
        <v>145200</v>
      </c>
      <c r="W452" s="27">
        <v>87600</v>
      </c>
      <c r="X452" s="54">
        <v>91400</v>
      </c>
      <c r="Y452" s="54">
        <v>107200</v>
      </c>
      <c r="Z452" s="54">
        <v>221000</v>
      </c>
      <c r="AA452" s="54">
        <v>197200</v>
      </c>
      <c r="AB452" s="54">
        <v>253049</v>
      </c>
      <c r="AC452" s="54">
        <v>205730.56293465168</v>
      </c>
      <c r="AD452" s="54">
        <v>262200</v>
      </c>
      <c r="AE452" s="219">
        <v>208800</v>
      </c>
      <c r="AF452" s="227">
        <f>SysAvail!AE236</f>
        <v>0.95516465053763444</v>
      </c>
      <c r="AG452" s="227">
        <f>MachAvail!AE236</f>
        <v>0.95805801148657155</v>
      </c>
      <c r="AH452" s="228">
        <f>LinhrsIn!AE236/SurveyHrsIn!AE236</f>
        <v>0.99697997311827957</v>
      </c>
      <c r="AI452" s="189"/>
      <c r="AJ452" s="98"/>
      <c r="AK452" s="98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</row>
    <row r="453" spans="1:66" ht="14.1" hidden="1" customHeight="1" x14ac:dyDescent="0.25">
      <c r="A453" s="86" t="s">
        <v>8</v>
      </c>
      <c r="B453" s="86">
        <v>1</v>
      </c>
      <c r="C453" s="86">
        <v>205</v>
      </c>
      <c r="D453" s="54">
        <v>217200</v>
      </c>
      <c r="E453" s="54">
        <v>195848</v>
      </c>
      <c r="F453" s="54">
        <v>209373.40641563991</v>
      </c>
      <c r="G453" s="54">
        <v>158383.76251354293</v>
      </c>
      <c r="H453" s="54">
        <v>130732</v>
      </c>
      <c r="I453" s="67">
        <v>184600</v>
      </c>
      <c r="J453" s="67">
        <v>168800</v>
      </c>
      <c r="K453" s="67">
        <v>82600</v>
      </c>
      <c r="L453" s="55">
        <v>90800</v>
      </c>
      <c r="M453" s="54">
        <v>166485</v>
      </c>
      <c r="N453" s="54">
        <v>182084</v>
      </c>
      <c r="O453" s="67">
        <v>187200</v>
      </c>
      <c r="P453" s="54">
        <v>195200</v>
      </c>
      <c r="Q453" s="54">
        <v>210000</v>
      </c>
      <c r="R453" s="54">
        <v>173400</v>
      </c>
      <c r="S453" s="27">
        <v>157400</v>
      </c>
      <c r="T453" s="27">
        <v>234800</v>
      </c>
      <c r="U453" s="54">
        <v>199545.57065558879</v>
      </c>
      <c r="V453" s="27">
        <v>147800</v>
      </c>
      <c r="W453" s="27">
        <v>84200</v>
      </c>
      <c r="X453" s="54">
        <v>95600</v>
      </c>
      <c r="Y453" s="54">
        <v>106400</v>
      </c>
      <c r="Z453" s="54">
        <v>204400</v>
      </c>
      <c r="AA453" s="54">
        <v>214600</v>
      </c>
      <c r="AB453" s="54">
        <v>230200</v>
      </c>
      <c r="AC453" s="54">
        <v>211288.03260970724</v>
      </c>
      <c r="AD453" s="54">
        <v>255600</v>
      </c>
      <c r="AE453" s="219">
        <v>209400</v>
      </c>
      <c r="AF453" s="227">
        <f>SysAvail!AE215</f>
        <v>0.98098790322580642</v>
      </c>
      <c r="AG453" s="227">
        <f>MachAvail!AE215</f>
        <v>0.98398429410851107</v>
      </c>
      <c r="AH453" s="228">
        <f>LinhrsIn!AE215/SurveyHrsIn!AE215</f>
        <v>0.99695483870967749</v>
      </c>
      <c r="AI453" s="189"/>
      <c r="AJ453" s="98"/>
      <c r="AK453" s="98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</row>
    <row r="454" spans="1:66" ht="14.1" hidden="1" customHeight="1" x14ac:dyDescent="0.25">
      <c r="A454" s="86" t="s">
        <v>8</v>
      </c>
      <c r="B454" s="86">
        <v>1</v>
      </c>
      <c r="C454" s="86">
        <v>214</v>
      </c>
      <c r="D454" s="54">
        <v>231800</v>
      </c>
      <c r="E454" s="54">
        <v>205753</v>
      </c>
      <c r="F454" s="54">
        <v>227130.14451799146</v>
      </c>
      <c r="G454" s="54">
        <v>164427.58734570953</v>
      </c>
      <c r="H454" s="54">
        <v>176838</v>
      </c>
      <c r="I454" s="67">
        <v>213000</v>
      </c>
      <c r="J454" s="67">
        <v>181400</v>
      </c>
      <c r="K454" s="67">
        <v>95800</v>
      </c>
      <c r="L454" s="55">
        <v>115400</v>
      </c>
      <c r="M454" s="54">
        <v>197200</v>
      </c>
      <c r="N454" s="54">
        <v>92739</v>
      </c>
      <c r="O454" s="67">
        <v>210200</v>
      </c>
      <c r="P454" s="54">
        <v>120800</v>
      </c>
      <c r="Q454" s="54">
        <v>137600</v>
      </c>
      <c r="R454" s="54">
        <v>96600</v>
      </c>
      <c r="S454" s="27">
        <v>135400</v>
      </c>
      <c r="T454" s="27">
        <v>260200</v>
      </c>
      <c r="U454" s="54">
        <v>218943.16703308106</v>
      </c>
      <c r="V454" s="27">
        <v>165600</v>
      </c>
      <c r="W454" s="27">
        <v>101600</v>
      </c>
      <c r="X454" s="54">
        <v>108600</v>
      </c>
      <c r="Y454" s="54">
        <v>119400</v>
      </c>
      <c r="Z454" s="54">
        <v>205600</v>
      </c>
      <c r="AA454" s="54">
        <v>202000</v>
      </c>
      <c r="AB454" s="54">
        <v>217400</v>
      </c>
      <c r="AC454" s="54">
        <v>172522.78095467115</v>
      </c>
      <c r="AD454" s="54">
        <v>255400</v>
      </c>
      <c r="AE454" s="219">
        <v>209400</v>
      </c>
      <c r="AF454" s="227">
        <f>SysAvail!AE224</f>
        <v>0.94149301075268821</v>
      </c>
      <c r="AG454" s="227">
        <f>MachAvail!AE224</f>
        <v>0.94441893231045104</v>
      </c>
      <c r="AH454" s="228">
        <f>LinhrsIn!AE224/SurveyHrsIn!AE224</f>
        <v>0.99690188172043015</v>
      </c>
      <c r="AI454" s="189"/>
      <c r="AJ454" s="98"/>
      <c r="AK454" s="98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</row>
    <row r="455" spans="1:66" ht="14.1" hidden="1" customHeight="1" x14ac:dyDescent="0.25">
      <c r="A455" s="86" t="s">
        <v>8</v>
      </c>
      <c r="B455" s="86">
        <v>1</v>
      </c>
      <c r="C455" s="86">
        <v>169</v>
      </c>
      <c r="D455" s="54">
        <v>219600</v>
      </c>
      <c r="E455" s="54">
        <v>194047</v>
      </c>
      <c r="F455" s="54">
        <v>210739.30934659002</v>
      </c>
      <c r="G455" s="54">
        <v>163894.30868404778</v>
      </c>
      <c r="H455" s="54">
        <v>204813</v>
      </c>
      <c r="I455" s="67">
        <v>155200</v>
      </c>
      <c r="J455" s="67">
        <v>163200</v>
      </c>
      <c r="K455" s="67">
        <v>81800</v>
      </c>
      <c r="L455" s="55">
        <v>98800</v>
      </c>
      <c r="M455" s="54">
        <v>148916</v>
      </c>
      <c r="N455" s="54">
        <v>174764</v>
      </c>
      <c r="O455" s="67">
        <v>198800</v>
      </c>
      <c r="P455" s="54">
        <v>190600</v>
      </c>
      <c r="Q455" s="54">
        <v>209400</v>
      </c>
      <c r="R455" s="54">
        <v>175400</v>
      </c>
      <c r="S455" s="27">
        <v>149000</v>
      </c>
      <c r="T455" s="27">
        <v>244600</v>
      </c>
      <c r="U455" s="54">
        <v>200121.73688462321</v>
      </c>
      <c r="V455" s="27">
        <v>142400</v>
      </c>
      <c r="W455" s="27">
        <v>85800</v>
      </c>
      <c r="X455" s="54">
        <v>93000</v>
      </c>
      <c r="Y455" s="54">
        <v>100800</v>
      </c>
      <c r="Z455" s="54">
        <v>210800</v>
      </c>
      <c r="AA455" s="54">
        <v>212400</v>
      </c>
      <c r="AB455" s="54">
        <v>233800</v>
      </c>
      <c r="AC455" s="54">
        <v>177897.22300151593</v>
      </c>
      <c r="AD455" s="54">
        <v>238400</v>
      </c>
      <c r="AE455" s="219">
        <v>209600</v>
      </c>
      <c r="AF455" s="227">
        <f>SysAvail!AE179</f>
        <v>0.96258696236559149</v>
      </c>
      <c r="AG455" s="227">
        <f>MachAvail!AE179</f>
        <v>0.96535756452625388</v>
      </c>
      <c r="AH455" s="228">
        <f>LinhrsIn!AE179/SurveyHrsIn!AE179</f>
        <v>0.99712997311827967</v>
      </c>
      <c r="AI455" s="189"/>
      <c r="AJ455" s="98"/>
      <c r="AK455" s="98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</row>
    <row r="456" spans="1:66" ht="14.1" hidden="1" customHeight="1" x14ac:dyDescent="0.25">
      <c r="A456" s="86" t="s">
        <v>10</v>
      </c>
      <c r="B456" s="86">
        <v>1</v>
      </c>
      <c r="C456" s="86">
        <v>210</v>
      </c>
      <c r="D456" s="54">
        <v>233784</v>
      </c>
      <c r="E456" s="54">
        <v>216558</v>
      </c>
      <c r="F456" s="54">
        <v>228691.17643907733</v>
      </c>
      <c r="G456" s="54">
        <v>177581.7943333663</v>
      </c>
      <c r="H456" s="54">
        <v>214406</v>
      </c>
      <c r="I456" s="67">
        <v>178800</v>
      </c>
      <c r="J456" s="67">
        <v>158800</v>
      </c>
      <c r="K456" s="67">
        <v>81400</v>
      </c>
      <c r="L456" s="55">
        <v>98000</v>
      </c>
      <c r="M456" s="54">
        <v>156100</v>
      </c>
      <c r="N456" s="54">
        <v>172362</v>
      </c>
      <c r="O456" s="67">
        <v>212000</v>
      </c>
      <c r="P456" s="54">
        <v>188600</v>
      </c>
      <c r="Q456" s="54">
        <v>210800</v>
      </c>
      <c r="R456" s="54">
        <v>136600</v>
      </c>
      <c r="S456" s="27">
        <v>166800</v>
      </c>
      <c r="T456" s="27">
        <v>197634</v>
      </c>
      <c r="U456" s="54">
        <v>205341.8029196751</v>
      </c>
      <c r="V456" s="27">
        <v>151713</v>
      </c>
      <c r="W456" s="27">
        <v>85400</v>
      </c>
      <c r="X456" s="54">
        <v>84200</v>
      </c>
      <c r="Y456" s="54">
        <v>98200</v>
      </c>
      <c r="Z456" s="54">
        <v>168400</v>
      </c>
      <c r="AA456" s="54">
        <v>188800</v>
      </c>
      <c r="AB456" s="54">
        <v>233600</v>
      </c>
      <c r="AC456" s="54">
        <v>215630.9497160207</v>
      </c>
      <c r="AD456" s="54">
        <v>224600</v>
      </c>
      <c r="AE456" s="219">
        <v>209600</v>
      </c>
      <c r="AF456" s="227">
        <f>SysAvail!AE220</f>
        <v>0.92870000000000008</v>
      </c>
      <c r="AG456" s="227">
        <f>MachAvail!AE220</f>
        <v>0.93096760685098834</v>
      </c>
      <c r="AH456" s="228">
        <f>LinhrsIn!AE220/SurveyHrsIn!AE220</f>
        <v>0.99756424731182802</v>
      </c>
      <c r="AI456" s="189"/>
      <c r="AJ456" s="98"/>
      <c r="AK456" s="98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</row>
    <row r="457" spans="1:66" ht="14.1" hidden="1" customHeight="1" x14ac:dyDescent="0.3">
      <c r="A457" s="86" t="s">
        <v>8</v>
      </c>
      <c r="B457" s="86">
        <v>1</v>
      </c>
      <c r="C457" s="86">
        <v>150</v>
      </c>
      <c r="D457" s="54">
        <v>137400</v>
      </c>
      <c r="E457" s="54">
        <v>190895</v>
      </c>
      <c r="F457" s="54">
        <v>209958.79338604709</v>
      </c>
      <c r="G457" s="54">
        <v>155361.8500974596</v>
      </c>
      <c r="H457" s="54">
        <v>134716</v>
      </c>
      <c r="I457" s="67">
        <v>179200</v>
      </c>
      <c r="J457" s="67">
        <v>159000</v>
      </c>
      <c r="K457" s="67">
        <v>81600</v>
      </c>
      <c r="L457" s="55">
        <v>81200</v>
      </c>
      <c r="M457" s="54">
        <v>175800</v>
      </c>
      <c r="N457" s="54">
        <v>169600</v>
      </c>
      <c r="O457" s="67">
        <v>197800</v>
      </c>
      <c r="P457" s="54">
        <v>86600</v>
      </c>
      <c r="Q457" s="54">
        <v>137600</v>
      </c>
      <c r="R457" s="54">
        <v>96400</v>
      </c>
      <c r="S457" s="27">
        <v>128600</v>
      </c>
      <c r="T457" s="27">
        <v>224200</v>
      </c>
      <c r="U457" s="54">
        <v>194744.18541363525</v>
      </c>
      <c r="V457" s="27">
        <v>114600</v>
      </c>
      <c r="W457" s="27">
        <v>83200</v>
      </c>
      <c r="X457" s="54">
        <v>94600</v>
      </c>
      <c r="Y457" s="54">
        <v>98000</v>
      </c>
      <c r="Z457" s="54">
        <v>216000</v>
      </c>
      <c r="AA457" s="54">
        <v>215400</v>
      </c>
      <c r="AB457" s="54">
        <v>200600</v>
      </c>
      <c r="AC457" s="54">
        <v>225369.89674327557</v>
      </c>
      <c r="AD457" s="54">
        <v>273000</v>
      </c>
      <c r="AE457" s="219">
        <v>209800</v>
      </c>
      <c r="AF457" s="227">
        <f>SysAvail!AE160</f>
        <v>0.95268481182795706</v>
      </c>
      <c r="AG457" s="227">
        <f>MachAvail!AE160</f>
        <v>0.96628106172414696</v>
      </c>
      <c r="AH457" s="228">
        <f>LinhrsIn!AE160/SurveyHrsIn!AE160</f>
        <v>0.98592930107526888</v>
      </c>
      <c r="AI457" s="160"/>
      <c r="AJ457" s="98"/>
      <c r="AK457" s="98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</row>
    <row r="458" spans="1:66" ht="14.1" hidden="1" customHeight="1" x14ac:dyDescent="0.3">
      <c r="A458" s="86" t="s">
        <v>8</v>
      </c>
      <c r="B458" s="86">
        <v>1</v>
      </c>
      <c r="C458" s="86">
        <v>115</v>
      </c>
      <c r="D458" s="54">
        <v>203600</v>
      </c>
      <c r="E458" s="54">
        <v>189544</v>
      </c>
      <c r="F458" s="54">
        <v>163127.83575347153</v>
      </c>
      <c r="G458" s="54">
        <v>147007.15106475868</v>
      </c>
      <c r="H458" s="54">
        <v>208354</v>
      </c>
      <c r="I458" s="67">
        <v>75000</v>
      </c>
      <c r="J458" s="67">
        <v>56000</v>
      </c>
      <c r="K458" s="67">
        <v>85999</v>
      </c>
      <c r="L458" s="55">
        <v>105200</v>
      </c>
      <c r="M458" s="54">
        <v>188617</v>
      </c>
      <c r="N458" s="54">
        <v>197433</v>
      </c>
      <c r="O458" s="67">
        <v>210000</v>
      </c>
      <c r="P458" s="54">
        <v>156600</v>
      </c>
      <c r="Q458" s="54">
        <v>182200</v>
      </c>
      <c r="R458" s="54">
        <v>177800</v>
      </c>
      <c r="S458" s="27">
        <v>168000</v>
      </c>
      <c r="T458" s="27">
        <v>250200</v>
      </c>
      <c r="U458" s="54">
        <v>211068.89523627725</v>
      </c>
      <c r="V458" s="27">
        <v>152600</v>
      </c>
      <c r="W458" s="27">
        <v>63600</v>
      </c>
      <c r="X458" s="54">
        <v>108799</v>
      </c>
      <c r="Y458" s="54">
        <v>110400</v>
      </c>
      <c r="Z458" s="54">
        <v>219800</v>
      </c>
      <c r="AA458" s="54">
        <v>220000</v>
      </c>
      <c r="AB458" s="54">
        <v>240800</v>
      </c>
      <c r="AC458" s="54">
        <v>189542.47317182738</v>
      </c>
      <c r="AD458" s="54">
        <v>251000</v>
      </c>
      <c r="AE458" s="219">
        <v>210200</v>
      </c>
      <c r="AF458" s="227">
        <f>SysAvail!AE125</f>
        <v>0.96898373655913983</v>
      </c>
      <c r="AG458" s="227">
        <f>MachAvail!AE125</f>
        <v>0.97023852622302653</v>
      </c>
      <c r="AH458" s="228">
        <f>LinhrsIn!AE125/SurveyHrsIn!AE125</f>
        <v>0.99870672043010766</v>
      </c>
      <c r="AI458" s="160"/>
      <c r="AJ458" s="98"/>
      <c r="AK458" s="98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</row>
    <row r="459" spans="1:66" ht="14.1" hidden="1" customHeight="1" x14ac:dyDescent="0.25">
      <c r="A459" s="86" t="s">
        <v>8</v>
      </c>
      <c r="B459" s="86">
        <v>1</v>
      </c>
      <c r="C459" s="86">
        <v>133</v>
      </c>
      <c r="D459" s="54">
        <v>175800</v>
      </c>
      <c r="E459" s="54">
        <v>131691</v>
      </c>
      <c r="F459" s="54">
        <v>225373.98360676988</v>
      </c>
      <c r="G459" s="54">
        <v>182203.54273443489</v>
      </c>
      <c r="H459" s="54">
        <v>60200</v>
      </c>
      <c r="I459" s="67">
        <v>0</v>
      </c>
      <c r="J459" s="67">
        <v>0</v>
      </c>
      <c r="K459" s="67">
        <v>63800</v>
      </c>
      <c r="L459" s="55">
        <v>106400</v>
      </c>
      <c r="M459" s="54">
        <v>189809</v>
      </c>
      <c r="N459" s="54">
        <v>197600</v>
      </c>
      <c r="O459" s="67">
        <v>205600</v>
      </c>
      <c r="P459" s="54">
        <v>97000</v>
      </c>
      <c r="Q459" s="54">
        <v>94000</v>
      </c>
      <c r="R459" s="54">
        <v>75800</v>
      </c>
      <c r="S459" s="27">
        <v>120800</v>
      </c>
      <c r="T459" s="27">
        <v>242600</v>
      </c>
      <c r="U459" s="54">
        <v>217982.88998469035</v>
      </c>
      <c r="V459" s="27">
        <v>171060</v>
      </c>
      <c r="W459" s="27">
        <v>102443</v>
      </c>
      <c r="X459" s="54">
        <v>100800</v>
      </c>
      <c r="Y459" s="54">
        <v>119800</v>
      </c>
      <c r="Z459" s="54">
        <v>229400</v>
      </c>
      <c r="AA459" s="54">
        <v>221200</v>
      </c>
      <c r="AB459" s="54">
        <v>234000</v>
      </c>
      <c r="AC459" s="54">
        <v>208770.69876939326</v>
      </c>
      <c r="AD459" s="54">
        <v>270200</v>
      </c>
      <c r="AE459" s="219">
        <v>210400</v>
      </c>
      <c r="AF459" s="227">
        <f>SysAvail!AE143</f>
        <v>0.94599543010752685</v>
      </c>
      <c r="AG459" s="227">
        <f>MachAvail!AE143</f>
        <v>0.99737414011236913</v>
      </c>
      <c r="AH459" s="228">
        <f>LinhrsIn!AE143/SurveyHrsIn!AE143</f>
        <v>0.94848602150537642</v>
      </c>
      <c r="AI459" s="189"/>
      <c r="AJ459" s="98"/>
      <c r="AK459" s="98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</row>
    <row r="460" spans="1:66" ht="14.1" hidden="1" customHeight="1" x14ac:dyDescent="0.3">
      <c r="A460" s="86" t="s">
        <v>8</v>
      </c>
      <c r="B460" s="86">
        <v>1</v>
      </c>
      <c r="C460" s="86">
        <v>165</v>
      </c>
      <c r="D460" s="54">
        <v>132400</v>
      </c>
      <c r="E460" s="54">
        <v>199224</v>
      </c>
      <c r="F460" s="54">
        <v>217373.69501120489</v>
      </c>
      <c r="G460" s="54">
        <v>163005.51091461151</v>
      </c>
      <c r="H460" s="54">
        <v>202507</v>
      </c>
      <c r="I460" s="67">
        <v>203200</v>
      </c>
      <c r="J460" s="67">
        <v>164600</v>
      </c>
      <c r="K460" s="67">
        <v>87600</v>
      </c>
      <c r="L460" s="55">
        <v>98600</v>
      </c>
      <c r="M460" s="54">
        <v>177892</v>
      </c>
      <c r="N460" s="54">
        <v>191535</v>
      </c>
      <c r="O460" s="67">
        <v>215000</v>
      </c>
      <c r="P460" s="54">
        <v>199600</v>
      </c>
      <c r="Q460" s="54">
        <v>214400</v>
      </c>
      <c r="R460" s="54">
        <v>174800</v>
      </c>
      <c r="S460" s="27">
        <v>173400</v>
      </c>
      <c r="T460" s="27">
        <v>245600</v>
      </c>
      <c r="U460" s="54">
        <v>183604.97165230307</v>
      </c>
      <c r="V460" s="27">
        <v>160600</v>
      </c>
      <c r="W460" s="27">
        <v>94200</v>
      </c>
      <c r="X460" s="54">
        <v>101800</v>
      </c>
      <c r="Y460" s="54">
        <v>111200</v>
      </c>
      <c r="Z460" s="54">
        <v>230000</v>
      </c>
      <c r="AA460" s="54">
        <v>204600</v>
      </c>
      <c r="AB460" s="54">
        <v>255200</v>
      </c>
      <c r="AC460" s="54">
        <v>210566.24673230178</v>
      </c>
      <c r="AD460" s="54">
        <v>264400</v>
      </c>
      <c r="AE460" s="219">
        <v>210800</v>
      </c>
      <c r="AF460" s="227">
        <f>SysAvail!AE175</f>
        <v>0.93940147849462374</v>
      </c>
      <c r="AG460" s="227">
        <f>MachAvail!AE175</f>
        <v>0.94327397314998562</v>
      </c>
      <c r="AH460" s="228">
        <f>LinhrsIn!AE175/SurveyHrsIn!AE175</f>
        <v>0.99589462365591397</v>
      </c>
      <c r="AI460" s="160"/>
      <c r="AJ460" s="98"/>
      <c r="AK460" s="98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</row>
    <row r="461" spans="1:66" ht="14.1" hidden="1" customHeight="1" x14ac:dyDescent="0.25">
      <c r="A461" s="86" t="s">
        <v>8</v>
      </c>
      <c r="B461" s="86">
        <v>1</v>
      </c>
      <c r="C461" s="86">
        <v>167</v>
      </c>
      <c r="D461" s="54">
        <v>175000</v>
      </c>
      <c r="E461" s="54">
        <v>146323</v>
      </c>
      <c r="F461" s="54">
        <v>177762.51001365139</v>
      </c>
      <c r="G461" s="54">
        <v>159983.59849852818</v>
      </c>
      <c r="H461" s="54">
        <v>179669</v>
      </c>
      <c r="I461" s="67">
        <v>177000</v>
      </c>
      <c r="J461" s="67">
        <v>163000</v>
      </c>
      <c r="K461" s="67">
        <v>79000</v>
      </c>
      <c r="L461" s="55">
        <v>90400</v>
      </c>
      <c r="M461" s="54">
        <v>160632</v>
      </c>
      <c r="N461" s="54">
        <v>177937</v>
      </c>
      <c r="O461" s="67">
        <v>197600</v>
      </c>
      <c r="P461" s="54">
        <v>175600</v>
      </c>
      <c r="Q461" s="54">
        <v>215200</v>
      </c>
      <c r="R461" s="54">
        <v>148400</v>
      </c>
      <c r="S461" s="27">
        <v>147800</v>
      </c>
      <c r="T461" s="27">
        <v>237800</v>
      </c>
      <c r="U461" s="54">
        <v>209724.50736853026</v>
      </c>
      <c r="V461" s="27">
        <v>140400</v>
      </c>
      <c r="W461" s="27">
        <v>82600</v>
      </c>
      <c r="X461" s="54">
        <v>96200</v>
      </c>
      <c r="Y461" s="54">
        <v>101400</v>
      </c>
      <c r="Z461" s="54">
        <v>211200</v>
      </c>
      <c r="AA461" s="54">
        <v>221000</v>
      </c>
      <c r="AB461" s="54">
        <v>239600</v>
      </c>
      <c r="AC461" s="54">
        <v>213845.72638854972</v>
      </c>
      <c r="AD461" s="54">
        <v>258200</v>
      </c>
      <c r="AE461" s="219">
        <v>211000</v>
      </c>
      <c r="AF461" s="227">
        <f>SysAvail!AE177</f>
        <v>0.97829045698924733</v>
      </c>
      <c r="AG461" s="227">
        <f>MachAvail!AE177</f>
        <v>0.98131194813277234</v>
      </c>
      <c r="AH461" s="228">
        <f>LinhrsIn!AE177/SurveyHrsIn!AE177</f>
        <v>0.9969209677419355</v>
      </c>
      <c r="AI461" s="189"/>
      <c r="AJ461" s="98"/>
      <c r="AK461" s="98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</row>
    <row r="462" spans="1:66" ht="14.1" hidden="1" customHeight="1" x14ac:dyDescent="0.25">
      <c r="A462" s="86" t="s">
        <v>8</v>
      </c>
      <c r="B462" s="86">
        <v>1</v>
      </c>
      <c r="C462" s="86">
        <v>131</v>
      </c>
      <c r="D462" s="54">
        <v>130600</v>
      </c>
      <c r="E462" s="54">
        <v>210480</v>
      </c>
      <c r="F462" s="54">
        <v>220300.62986324087</v>
      </c>
      <c r="G462" s="54">
        <v>170293.65262398889</v>
      </c>
      <c r="H462" s="54">
        <v>121600</v>
      </c>
      <c r="I462" s="67">
        <v>0</v>
      </c>
      <c r="J462" s="67">
        <v>41400</v>
      </c>
      <c r="K462" s="67">
        <v>96200</v>
      </c>
      <c r="L462" s="55">
        <v>105000</v>
      </c>
      <c r="M462" s="54">
        <v>186485</v>
      </c>
      <c r="N462" s="54">
        <v>193442</v>
      </c>
      <c r="O462" s="67">
        <v>215800</v>
      </c>
      <c r="P462" s="54">
        <v>187200</v>
      </c>
      <c r="Q462" s="54">
        <v>137200</v>
      </c>
      <c r="R462" s="54">
        <v>189800</v>
      </c>
      <c r="S462" s="27">
        <v>171000</v>
      </c>
      <c r="T462" s="27">
        <v>247400</v>
      </c>
      <c r="U462" s="54">
        <v>213565.61556209309</v>
      </c>
      <c r="V462" s="27">
        <v>158600</v>
      </c>
      <c r="W462" s="27">
        <v>97000</v>
      </c>
      <c r="X462" s="54">
        <v>105400</v>
      </c>
      <c r="Y462" s="54">
        <v>112200</v>
      </c>
      <c r="Z462" s="54">
        <v>199000</v>
      </c>
      <c r="AA462" s="54">
        <v>220400</v>
      </c>
      <c r="AB462" s="54">
        <v>221200</v>
      </c>
      <c r="AC462" s="54">
        <v>211959.13391314662</v>
      </c>
      <c r="AD462" s="54">
        <v>269000</v>
      </c>
      <c r="AE462" s="219">
        <v>211400</v>
      </c>
      <c r="AF462" s="227">
        <f>SysAvail!AE141</f>
        <v>0.96684072580645164</v>
      </c>
      <c r="AG462" s="227">
        <f>MachAvail!AE141</f>
        <v>0.98165045342666979</v>
      </c>
      <c r="AH462" s="228">
        <f>LinhrsIn!AE141/SurveyHrsIn!AE141</f>
        <v>0.98491344086021515</v>
      </c>
      <c r="AI462" s="189"/>
      <c r="AJ462" s="98"/>
      <c r="AK462" s="98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</row>
    <row r="463" spans="1:66" ht="14.1" hidden="1" customHeight="1" x14ac:dyDescent="0.25">
      <c r="A463" s="86" t="s">
        <v>8</v>
      </c>
      <c r="B463" s="86">
        <v>1</v>
      </c>
      <c r="C463" s="86">
        <v>177</v>
      </c>
      <c r="D463" s="54">
        <v>34200</v>
      </c>
      <c r="E463" s="54">
        <v>194497</v>
      </c>
      <c r="F463" s="54">
        <v>217178.56602106916</v>
      </c>
      <c r="G463" s="54">
        <v>171004.69083953791</v>
      </c>
      <c r="H463" s="54">
        <v>156968</v>
      </c>
      <c r="I463" s="67">
        <v>199200</v>
      </c>
      <c r="J463" s="67">
        <v>159400</v>
      </c>
      <c r="K463" s="67">
        <v>89400</v>
      </c>
      <c r="L463" s="55">
        <v>106000</v>
      </c>
      <c r="M463" s="54">
        <v>183916</v>
      </c>
      <c r="N463" s="54">
        <v>185969</v>
      </c>
      <c r="O463" s="67">
        <v>202000</v>
      </c>
      <c r="P463" s="54">
        <v>198200</v>
      </c>
      <c r="Q463" s="54">
        <v>189200</v>
      </c>
      <c r="R463" s="54">
        <v>146200</v>
      </c>
      <c r="S463" s="27">
        <v>163200</v>
      </c>
      <c r="T463" s="27">
        <v>201400</v>
      </c>
      <c r="U463" s="54">
        <v>1344.3878677469888</v>
      </c>
      <c r="V463" s="27">
        <v>123600</v>
      </c>
      <c r="W463" s="27">
        <v>91200</v>
      </c>
      <c r="X463" s="54">
        <v>100000</v>
      </c>
      <c r="Y463" s="54">
        <v>106600</v>
      </c>
      <c r="Z463" s="54">
        <v>212000</v>
      </c>
      <c r="AA463" s="54">
        <v>214800</v>
      </c>
      <c r="AB463" s="54">
        <v>228800</v>
      </c>
      <c r="AC463" s="54">
        <v>210502.4217132334</v>
      </c>
      <c r="AD463" s="54">
        <v>254200</v>
      </c>
      <c r="AE463" s="219">
        <v>211600</v>
      </c>
      <c r="AF463" s="227">
        <f>SysAvail!AE187</f>
        <v>0.96213642473118288</v>
      </c>
      <c r="AG463" s="227">
        <f>MachAvail!AE187</f>
        <v>0.96613888882140497</v>
      </c>
      <c r="AH463" s="228">
        <f>LinhrsIn!AE187/SurveyHrsIn!AE187</f>
        <v>0.99585725806451619</v>
      </c>
      <c r="AI463" s="189"/>
      <c r="AJ463" s="98"/>
      <c r="AK463" s="98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</row>
    <row r="464" spans="1:66" ht="14.1" hidden="1" customHeight="1" x14ac:dyDescent="0.25">
      <c r="A464" s="86" t="s">
        <v>8</v>
      </c>
      <c r="B464" s="86">
        <v>1</v>
      </c>
      <c r="C464" s="86">
        <v>158</v>
      </c>
      <c r="D464" s="54">
        <v>217000</v>
      </c>
      <c r="E464" s="54">
        <v>185042</v>
      </c>
      <c r="F464" s="54">
        <v>210544.18035645431</v>
      </c>
      <c r="G464" s="54">
        <v>153228.73545081256</v>
      </c>
      <c r="H464" s="54">
        <v>161600</v>
      </c>
      <c r="I464" s="67">
        <v>193400</v>
      </c>
      <c r="J464" s="67">
        <v>169200</v>
      </c>
      <c r="K464" s="67">
        <v>81200</v>
      </c>
      <c r="L464" s="55">
        <v>94600</v>
      </c>
      <c r="M464" s="54">
        <v>160283</v>
      </c>
      <c r="N464" s="54">
        <v>167272</v>
      </c>
      <c r="O464" s="67">
        <v>190600</v>
      </c>
      <c r="P464" s="54">
        <v>101600</v>
      </c>
      <c r="Q464" s="54">
        <v>102800</v>
      </c>
      <c r="R464" s="54">
        <v>159800</v>
      </c>
      <c r="S464" s="27">
        <v>157400</v>
      </c>
      <c r="T464" s="27">
        <v>217400</v>
      </c>
      <c r="U464" s="54">
        <v>163055.04281674194</v>
      </c>
      <c r="V464" s="27">
        <v>130400</v>
      </c>
      <c r="W464" s="27">
        <v>82600</v>
      </c>
      <c r="X464" s="54">
        <v>92800</v>
      </c>
      <c r="Y464" s="54">
        <v>99200</v>
      </c>
      <c r="Z464" s="54">
        <v>211400</v>
      </c>
      <c r="AA464" s="54">
        <v>204800</v>
      </c>
      <c r="AB464" s="54">
        <v>233800</v>
      </c>
      <c r="AC464" s="54">
        <v>210125.1032181528</v>
      </c>
      <c r="AD464" s="54">
        <v>258800</v>
      </c>
      <c r="AE464" s="219">
        <v>212200</v>
      </c>
      <c r="AF464" s="227">
        <f>SysAvail!AE168</f>
        <v>0.97904126344086018</v>
      </c>
      <c r="AG464" s="227">
        <f>MachAvail!AE168</f>
        <v>0.98344296380304319</v>
      </c>
      <c r="AH464" s="228">
        <f>LinhrsIn!AE168/SurveyHrsIn!AE168</f>
        <v>0.99552419354838706</v>
      </c>
      <c r="AI464" s="189"/>
      <c r="AJ464" s="98"/>
      <c r="AK464" s="98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</row>
    <row r="465" spans="1:66" ht="14.1" hidden="1" customHeight="1" x14ac:dyDescent="0.25">
      <c r="A465" s="86" t="s">
        <v>8</v>
      </c>
      <c r="B465" s="86">
        <v>1</v>
      </c>
      <c r="C465" s="86">
        <v>195</v>
      </c>
      <c r="D465" s="54">
        <v>116400</v>
      </c>
      <c r="E465" s="54">
        <v>187969</v>
      </c>
      <c r="F465" s="54">
        <v>160396.02989157129</v>
      </c>
      <c r="G465" s="54">
        <v>95990.159099116921</v>
      </c>
      <c r="H465" s="54">
        <v>212429</v>
      </c>
      <c r="I465" s="67">
        <v>192800</v>
      </c>
      <c r="J465" s="67">
        <v>161600</v>
      </c>
      <c r="K465" s="67">
        <v>89000</v>
      </c>
      <c r="L465" s="55">
        <v>95400</v>
      </c>
      <c r="M465" s="54">
        <v>181468</v>
      </c>
      <c r="N465" s="54">
        <v>192362</v>
      </c>
      <c r="O465" s="67">
        <v>197200</v>
      </c>
      <c r="P465" s="54">
        <v>181400</v>
      </c>
      <c r="Q465" s="54">
        <v>215000</v>
      </c>
      <c r="R465" s="54">
        <v>172600</v>
      </c>
      <c r="S465" s="27">
        <v>161400</v>
      </c>
      <c r="T465" s="27">
        <v>232600</v>
      </c>
      <c r="U465" s="54">
        <v>207035.73163303628</v>
      </c>
      <c r="V465" s="27">
        <v>154400</v>
      </c>
      <c r="W465" s="27">
        <v>92600</v>
      </c>
      <c r="X465" s="54">
        <v>98600</v>
      </c>
      <c r="Y465" s="54">
        <v>106600</v>
      </c>
      <c r="Z465" s="54">
        <v>212000</v>
      </c>
      <c r="AA465" s="54">
        <v>157400</v>
      </c>
      <c r="AB465" s="54">
        <v>237000</v>
      </c>
      <c r="AC465" s="54">
        <v>220904.02261493338</v>
      </c>
      <c r="AD465" s="54">
        <v>264800</v>
      </c>
      <c r="AE465" s="219">
        <v>212600</v>
      </c>
      <c r="AF465" s="227">
        <f>SysAvail!AE205</f>
        <v>0.97994368279569899</v>
      </c>
      <c r="AG465" s="227">
        <f>MachAvail!AE205</f>
        <v>0.9817213373463346</v>
      </c>
      <c r="AH465" s="228">
        <f>LinhrsIn!AE205/SurveyHrsIn!AE205</f>
        <v>0.99818924731182801</v>
      </c>
      <c r="AI465" s="189"/>
      <c r="AJ465" s="98"/>
      <c r="AK465" s="98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</row>
    <row r="466" spans="1:66" ht="14.1" hidden="1" customHeight="1" x14ac:dyDescent="0.25">
      <c r="A466" s="86" t="s">
        <v>8</v>
      </c>
      <c r="B466" s="86">
        <v>1</v>
      </c>
      <c r="C466" s="86">
        <v>152</v>
      </c>
      <c r="D466" s="54">
        <v>227800</v>
      </c>
      <c r="E466" s="54">
        <v>175137</v>
      </c>
      <c r="F466" s="54">
        <v>221081.14582378379</v>
      </c>
      <c r="G466" s="54">
        <v>172782.28637841044</v>
      </c>
      <c r="H466" s="54">
        <v>178800</v>
      </c>
      <c r="I466" s="67">
        <v>180400</v>
      </c>
      <c r="J466" s="67">
        <v>182200</v>
      </c>
      <c r="K466" s="67">
        <v>91200</v>
      </c>
      <c r="L466" s="55">
        <v>97000</v>
      </c>
      <c r="M466" s="54">
        <v>184815</v>
      </c>
      <c r="N466" s="54">
        <v>191032</v>
      </c>
      <c r="O466" s="67">
        <v>199800</v>
      </c>
      <c r="P466" s="54">
        <v>116400</v>
      </c>
      <c r="Q466" s="54">
        <v>126600</v>
      </c>
      <c r="R466" s="54">
        <v>8400</v>
      </c>
      <c r="S466" s="27">
        <v>172000</v>
      </c>
      <c r="T466" s="27">
        <v>239400</v>
      </c>
      <c r="U466" s="54">
        <v>211645.06146531168</v>
      </c>
      <c r="V466" s="27">
        <v>162400</v>
      </c>
      <c r="W466" s="27">
        <v>91400</v>
      </c>
      <c r="X466" s="54">
        <v>103600</v>
      </c>
      <c r="Y466" s="54">
        <v>101400</v>
      </c>
      <c r="Z466" s="54">
        <v>223000</v>
      </c>
      <c r="AA466" s="54">
        <v>221400</v>
      </c>
      <c r="AB466" s="54">
        <v>254600</v>
      </c>
      <c r="AC466" s="54">
        <v>224021.1239138456</v>
      </c>
      <c r="AD466" s="54">
        <v>267800</v>
      </c>
      <c r="AE466" s="219">
        <v>212800</v>
      </c>
      <c r="AF466" s="227">
        <f>SysAvail!AE162</f>
        <v>0.97280873655913991</v>
      </c>
      <c r="AG466" s="227">
        <f>MachAvail!AE162</f>
        <v>0.97629307931924258</v>
      </c>
      <c r="AH466" s="228">
        <f>LinhrsIn!AE162/SurveyHrsIn!AE162</f>
        <v>0.99643104838709673</v>
      </c>
      <c r="AI466" s="189"/>
      <c r="AJ466" s="98"/>
      <c r="AK466" s="98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</row>
    <row r="467" spans="1:66" ht="14.1" hidden="1" customHeight="1" x14ac:dyDescent="0.25">
      <c r="A467" s="86" t="s">
        <v>8</v>
      </c>
      <c r="B467" s="86">
        <v>1</v>
      </c>
      <c r="C467" s="86">
        <v>153</v>
      </c>
      <c r="D467" s="54">
        <v>138600</v>
      </c>
      <c r="E467" s="54">
        <v>185553</v>
      </c>
      <c r="F467" s="54">
        <v>233838.67919885792</v>
      </c>
      <c r="G467" s="54">
        <v>187180.81024327799</v>
      </c>
      <c r="H467" s="54">
        <v>235901</v>
      </c>
      <c r="I467" s="67">
        <v>224800</v>
      </c>
      <c r="J467" s="67">
        <v>181000</v>
      </c>
      <c r="K467" s="67">
        <v>103200</v>
      </c>
      <c r="L467" s="55">
        <v>114600</v>
      </c>
      <c r="M467" s="54">
        <v>199405</v>
      </c>
      <c r="N467" s="54">
        <v>206834</v>
      </c>
      <c r="O467" s="67">
        <v>229400</v>
      </c>
      <c r="P467" s="54">
        <v>204200</v>
      </c>
      <c r="Q467" s="54">
        <v>218800</v>
      </c>
      <c r="R467" s="54">
        <v>193200</v>
      </c>
      <c r="S467" s="27">
        <v>172800</v>
      </c>
      <c r="T467" s="27">
        <v>236000</v>
      </c>
      <c r="U467" s="54">
        <v>220479.61031050619</v>
      </c>
      <c r="V467" s="27">
        <v>112400</v>
      </c>
      <c r="W467" s="27">
        <v>2400</v>
      </c>
      <c r="X467" s="54">
        <v>0</v>
      </c>
      <c r="Y467" s="54">
        <v>108600</v>
      </c>
      <c r="Z467" s="54">
        <v>235800</v>
      </c>
      <c r="AA467" s="54">
        <v>239000</v>
      </c>
      <c r="AB467" s="54">
        <v>268000</v>
      </c>
      <c r="AC467" s="54">
        <v>227122.26895799077</v>
      </c>
      <c r="AD467" s="54">
        <v>293600</v>
      </c>
      <c r="AE467" s="219">
        <v>212800</v>
      </c>
      <c r="AF467" s="227">
        <f>SysAvail!AE163</f>
        <v>0.81576048387096767</v>
      </c>
      <c r="AG467" s="227">
        <f>MachAvail!AE163</f>
        <v>0.81789657908982449</v>
      </c>
      <c r="AH467" s="228">
        <f>LinhrsIn!AE163/SurveyHrsIn!AE163</f>
        <v>0.99738830645161292</v>
      </c>
      <c r="AI467" s="189"/>
      <c r="AJ467" s="98"/>
      <c r="AK467" s="98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</row>
    <row r="468" spans="1:66" ht="14.1" hidden="1" customHeight="1" x14ac:dyDescent="0.25">
      <c r="A468" s="86" t="s">
        <v>8</v>
      </c>
      <c r="B468" s="86">
        <v>1</v>
      </c>
      <c r="C468" s="86">
        <v>172</v>
      </c>
      <c r="D468" s="54">
        <v>67000</v>
      </c>
      <c r="E468" s="54">
        <v>161405</v>
      </c>
      <c r="F468" s="54">
        <v>211910.08328740441</v>
      </c>
      <c r="G468" s="54">
        <v>150917.86125027828</v>
      </c>
      <c r="H468" s="54">
        <v>209029</v>
      </c>
      <c r="I468" s="67">
        <v>197800</v>
      </c>
      <c r="J468" s="67">
        <v>168600</v>
      </c>
      <c r="K468" s="67">
        <v>86600</v>
      </c>
      <c r="L468" s="55">
        <v>100200</v>
      </c>
      <c r="M468" s="54">
        <v>176544</v>
      </c>
      <c r="N468" s="54">
        <v>154068</v>
      </c>
      <c r="O468" s="67">
        <v>167600</v>
      </c>
      <c r="P468" s="54">
        <v>70600</v>
      </c>
      <c r="Q468" s="54">
        <v>120800</v>
      </c>
      <c r="R468" s="54">
        <v>93200</v>
      </c>
      <c r="S468" s="27">
        <v>142200</v>
      </c>
      <c r="T468" s="27">
        <v>223600</v>
      </c>
      <c r="U468" s="54">
        <v>204346.95589754233</v>
      </c>
      <c r="V468" s="27">
        <v>160200</v>
      </c>
      <c r="W468" s="27">
        <v>68600</v>
      </c>
      <c r="X468" s="54">
        <v>62212</v>
      </c>
      <c r="Y468" s="54">
        <v>105200</v>
      </c>
      <c r="Z468" s="54">
        <v>212000</v>
      </c>
      <c r="AA468" s="54">
        <v>214600</v>
      </c>
      <c r="AB468" s="54">
        <v>215800</v>
      </c>
      <c r="AC468" s="54">
        <v>204110.53377418118</v>
      </c>
      <c r="AD468" s="54">
        <v>251800</v>
      </c>
      <c r="AE468" s="219">
        <v>213200</v>
      </c>
      <c r="AF468" s="227">
        <f>SysAvail!AE182</f>
        <v>0.95636760752688177</v>
      </c>
      <c r="AG468" s="227">
        <f>MachAvail!AE182</f>
        <v>0.98045963564650362</v>
      </c>
      <c r="AH468" s="228">
        <f>LinhrsIn!AE182/SurveyHrsIn!AE182</f>
        <v>0.9754278225806452</v>
      </c>
      <c r="AI468" s="189"/>
      <c r="AJ468" s="98"/>
      <c r="AK468" s="98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</row>
    <row r="469" spans="1:66" ht="14.1" hidden="1" customHeight="1" x14ac:dyDescent="0.25">
      <c r="A469" s="86" t="s">
        <v>8</v>
      </c>
      <c r="B469" s="86">
        <v>1</v>
      </c>
      <c r="C469" s="86">
        <v>111</v>
      </c>
      <c r="D469" s="54">
        <v>212400</v>
      </c>
      <c r="E469" s="54">
        <v>194272</v>
      </c>
      <c r="F469" s="54">
        <v>224008.08067581977</v>
      </c>
      <c r="G469" s="54">
        <v>122298.57307443045</v>
      </c>
      <c r="H469" s="54">
        <v>220844</v>
      </c>
      <c r="I469" s="67">
        <v>208400</v>
      </c>
      <c r="J469" s="67">
        <v>181400</v>
      </c>
      <c r="K469" s="67">
        <v>93200</v>
      </c>
      <c r="L469" s="55">
        <v>90400</v>
      </c>
      <c r="M469" s="54">
        <v>172787</v>
      </c>
      <c r="N469" s="54">
        <v>185497</v>
      </c>
      <c r="O469" s="67">
        <v>190200</v>
      </c>
      <c r="P469" s="54">
        <v>69200</v>
      </c>
      <c r="Q469" s="54">
        <v>120600</v>
      </c>
      <c r="R469" s="54">
        <v>61800</v>
      </c>
      <c r="S469" s="27">
        <v>156600</v>
      </c>
      <c r="T469" s="27">
        <v>247600</v>
      </c>
      <c r="U469" s="54">
        <v>218559.05621372478</v>
      </c>
      <c r="V469" s="27">
        <v>159800</v>
      </c>
      <c r="W469" s="27">
        <v>96000</v>
      </c>
      <c r="X469" s="54">
        <v>103000</v>
      </c>
      <c r="Y469" s="54">
        <v>113600</v>
      </c>
      <c r="Z469" s="54">
        <v>183400</v>
      </c>
      <c r="AA469" s="54">
        <v>207000</v>
      </c>
      <c r="AB469" s="54">
        <v>249200</v>
      </c>
      <c r="AC469" s="54">
        <v>212796.36798680809</v>
      </c>
      <c r="AD469" s="54">
        <v>273600</v>
      </c>
      <c r="AE469" s="219">
        <v>213400</v>
      </c>
      <c r="AF469" s="227">
        <f>SysAvail!AE121</f>
        <v>0.94446787634408613</v>
      </c>
      <c r="AG469" s="227">
        <f>MachAvail!AE121</f>
        <v>0.99954196699004461</v>
      </c>
      <c r="AH469" s="228">
        <f>LinhrsIn!AE121/SurveyHrsIn!AE121</f>
        <v>0.94490067204301087</v>
      </c>
      <c r="AI469" s="189"/>
      <c r="AJ469" s="98"/>
      <c r="AK469" s="98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</row>
    <row r="470" spans="1:66" ht="14.1" hidden="1" customHeight="1" x14ac:dyDescent="0.25">
      <c r="A470" s="86" t="s">
        <v>8</v>
      </c>
      <c r="B470" s="86">
        <v>1</v>
      </c>
      <c r="C470" s="86">
        <v>135</v>
      </c>
      <c r="D470" s="54">
        <v>151400</v>
      </c>
      <c r="E470" s="54">
        <v>170635</v>
      </c>
      <c r="F470" s="54">
        <v>192787.44225410273</v>
      </c>
      <c r="G470" s="54">
        <v>172249.00771674869</v>
      </c>
      <c r="H470" s="54">
        <v>209155</v>
      </c>
      <c r="I470" s="67">
        <v>188200</v>
      </c>
      <c r="J470" s="67">
        <v>175600</v>
      </c>
      <c r="K470" s="67">
        <v>73600</v>
      </c>
      <c r="L470" s="55">
        <v>111200</v>
      </c>
      <c r="M470" s="54">
        <v>191292</v>
      </c>
      <c r="N470" s="54">
        <v>203917</v>
      </c>
      <c r="O470" s="67">
        <v>137400</v>
      </c>
      <c r="P470" s="54">
        <v>167800</v>
      </c>
      <c r="Q470" s="54">
        <v>16000</v>
      </c>
      <c r="R470" s="54">
        <v>18000</v>
      </c>
      <c r="S470" s="27">
        <v>114200</v>
      </c>
      <c r="T470" s="27">
        <v>229800</v>
      </c>
      <c r="U470" s="54">
        <v>200121.73688462321</v>
      </c>
      <c r="V470" s="27">
        <v>150400</v>
      </c>
      <c r="W470" s="27">
        <v>91200</v>
      </c>
      <c r="X470" s="54">
        <v>94000</v>
      </c>
      <c r="Y470" s="54">
        <v>90800</v>
      </c>
      <c r="Z470" s="54">
        <v>214000</v>
      </c>
      <c r="AA470" s="54">
        <v>202600</v>
      </c>
      <c r="AB470" s="54">
        <v>225400</v>
      </c>
      <c r="AC470" s="54">
        <v>204155.58672881767</v>
      </c>
      <c r="AD470" s="54">
        <v>274200</v>
      </c>
      <c r="AE470" s="219">
        <v>213400</v>
      </c>
      <c r="AF470" s="227">
        <f>SysAvail!AE145</f>
        <v>0.980975940860215</v>
      </c>
      <c r="AG470" s="227">
        <f>MachAvail!AE145</f>
        <v>0.98481353683601469</v>
      </c>
      <c r="AH470" s="228">
        <f>LinhrsIn!AE145/SurveyHrsIn!AE145</f>
        <v>0.99610322580645172</v>
      </c>
      <c r="AI470" s="189"/>
      <c r="AJ470" s="98"/>
      <c r="AK470" s="98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</row>
    <row r="471" spans="1:66" ht="14.1" hidden="1" customHeight="1" x14ac:dyDescent="0.25">
      <c r="A471" s="86" t="s">
        <v>8</v>
      </c>
      <c r="B471" s="86">
        <v>1</v>
      </c>
      <c r="C471" s="86">
        <v>154</v>
      </c>
      <c r="D471" s="54">
        <v>124400</v>
      </c>
      <c r="E471" s="54">
        <v>195848</v>
      </c>
      <c r="F471" s="54">
        <v>191031.28134288115</v>
      </c>
      <c r="G471" s="54">
        <v>161583.43448351347</v>
      </c>
      <c r="H471" s="54">
        <v>184506</v>
      </c>
      <c r="I471" s="67">
        <v>182600</v>
      </c>
      <c r="J471" s="67">
        <v>164000</v>
      </c>
      <c r="K471" s="67">
        <v>74800</v>
      </c>
      <c r="L471" s="55">
        <v>89200</v>
      </c>
      <c r="M471" s="54">
        <v>161397</v>
      </c>
      <c r="N471" s="54">
        <v>166094</v>
      </c>
      <c r="O471" s="67">
        <v>221534</v>
      </c>
      <c r="P471" s="54">
        <v>192000</v>
      </c>
      <c r="Q471" s="54">
        <v>210400</v>
      </c>
      <c r="R471" s="54">
        <v>124200</v>
      </c>
      <c r="S471" s="27">
        <v>152600</v>
      </c>
      <c r="T471" s="27">
        <v>221800</v>
      </c>
      <c r="U471" s="54">
        <v>184949.35952005006</v>
      </c>
      <c r="V471" s="27">
        <v>137000</v>
      </c>
      <c r="W471" s="27">
        <v>75800</v>
      </c>
      <c r="X471" s="54">
        <v>90200</v>
      </c>
      <c r="Y471" s="54">
        <v>95000</v>
      </c>
      <c r="Z471" s="54">
        <v>214200</v>
      </c>
      <c r="AA471" s="54">
        <v>208600</v>
      </c>
      <c r="AB471" s="54">
        <v>236600</v>
      </c>
      <c r="AC471" s="54">
        <v>208032.01803399913</v>
      </c>
      <c r="AD471" s="54">
        <v>260000</v>
      </c>
      <c r="AE471" s="219">
        <v>213400</v>
      </c>
      <c r="AF471" s="227">
        <f>SysAvail!AE164</f>
        <v>0.85850766129032252</v>
      </c>
      <c r="AG471" s="227">
        <f>MachAvail!AE164</f>
        <v>0.87892700208733721</v>
      </c>
      <c r="AH471" s="228">
        <f>LinhrsIn!AE164/SurveyHrsIn!AE164</f>
        <v>0.97676787634408613</v>
      </c>
      <c r="AI471" s="189"/>
      <c r="AJ471" s="98"/>
      <c r="AK471" s="13"/>
      <c r="AL471" s="13"/>
      <c r="AM471" s="13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</row>
    <row r="472" spans="1:66" ht="14.1" hidden="1" customHeight="1" x14ac:dyDescent="0.25">
      <c r="A472" s="86" t="s">
        <v>8</v>
      </c>
      <c r="B472" s="86">
        <v>1</v>
      </c>
      <c r="C472" s="86">
        <v>175</v>
      </c>
      <c r="D472" s="54">
        <v>211200</v>
      </c>
      <c r="E472" s="54">
        <v>185042</v>
      </c>
      <c r="F472" s="54">
        <v>214446.76015916892</v>
      </c>
      <c r="G472" s="54">
        <v>159805.83894464094</v>
      </c>
      <c r="H472" s="54">
        <v>180309</v>
      </c>
      <c r="I472" s="67">
        <v>189400</v>
      </c>
      <c r="J472" s="67">
        <v>168600</v>
      </c>
      <c r="K472" s="67">
        <v>80800</v>
      </c>
      <c r="L472" s="55">
        <v>100600</v>
      </c>
      <c r="M472" s="54">
        <v>171496</v>
      </c>
      <c r="N472" s="54">
        <v>178250</v>
      </c>
      <c r="O472" s="67">
        <v>216400</v>
      </c>
      <c r="P472" s="54">
        <v>123200</v>
      </c>
      <c r="Q472" s="54">
        <v>190200</v>
      </c>
      <c r="R472" s="54">
        <v>139600</v>
      </c>
      <c r="S472" s="27">
        <v>153600</v>
      </c>
      <c r="T472" s="27">
        <v>228400</v>
      </c>
      <c r="U472" s="54">
        <v>200505.8477039795</v>
      </c>
      <c r="V472" s="27">
        <v>144400</v>
      </c>
      <c r="W472" s="27">
        <v>87400</v>
      </c>
      <c r="X472" s="54">
        <v>92400</v>
      </c>
      <c r="Y472" s="54">
        <v>102000</v>
      </c>
      <c r="Z472" s="54">
        <v>200200</v>
      </c>
      <c r="AA472" s="54">
        <v>219000</v>
      </c>
      <c r="AB472" s="54">
        <v>226800</v>
      </c>
      <c r="AC472" s="54">
        <v>203808.30353682805</v>
      </c>
      <c r="AD472" s="54">
        <v>251400</v>
      </c>
      <c r="AE472" s="219">
        <v>213400</v>
      </c>
      <c r="AF472" s="227">
        <f>SysAvail!AE185</f>
        <v>0.9698569892473119</v>
      </c>
      <c r="AG472" s="227">
        <f>MachAvail!AE185</f>
        <v>0.97342267313318531</v>
      </c>
      <c r="AH472" s="228">
        <f>LinhrsIn!AE185/SurveyHrsIn!AE185</f>
        <v>0.99633696236559144</v>
      </c>
      <c r="AI472" s="189"/>
      <c r="AJ472" s="98"/>
      <c r="AK472" s="98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</row>
    <row r="473" spans="1:66" ht="14.1" hidden="1" customHeight="1" x14ac:dyDescent="0.25">
      <c r="A473" s="86" t="s">
        <v>8</v>
      </c>
      <c r="B473" s="86">
        <v>1</v>
      </c>
      <c r="C473" s="86">
        <v>254</v>
      </c>
      <c r="D473" s="54">
        <v>57800</v>
      </c>
      <c r="E473" s="54">
        <v>214757</v>
      </c>
      <c r="F473" s="54">
        <v>234349.91715301355</v>
      </c>
      <c r="G473" s="54">
        <v>123542.88995164122</v>
      </c>
      <c r="H473" s="54">
        <v>241331</v>
      </c>
      <c r="I473" s="67">
        <v>206600</v>
      </c>
      <c r="J473" s="67">
        <v>189800</v>
      </c>
      <c r="K473" s="67">
        <v>93200</v>
      </c>
      <c r="L473" s="55">
        <v>111400</v>
      </c>
      <c r="M473" s="54">
        <v>196873</v>
      </c>
      <c r="N473" s="54">
        <v>209889</v>
      </c>
      <c r="O473" s="67">
        <v>215000</v>
      </c>
      <c r="P473" s="54">
        <v>214400</v>
      </c>
      <c r="Q473" s="54">
        <v>79000</v>
      </c>
      <c r="R473" s="54">
        <v>128600</v>
      </c>
      <c r="S473" s="27">
        <v>145600</v>
      </c>
      <c r="T473" s="27">
        <v>4400</v>
      </c>
      <c r="U473" s="54">
        <v>106590.75237136841</v>
      </c>
      <c r="V473" s="27">
        <v>125800</v>
      </c>
      <c r="W473" s="27">
        <v>95400</v>
      </c>
      <c r="X473" s="54">
        <v>103000</v>
      </c>
      <c r="Y473" s="54">
        <v>17000</v>
      </c>
      <c r="Z473" s="54">
        <v>209600</v>
      </c>
      <c r="AA473" s="54">
        <v>230200</v>
      </c>
      <c r="AB473" s="54">
        <v>266600</v>
      </c>
      <c r="AC473" s="54">
        <v>235503.99572682136</v>
      </c>
      <c r="AD473" s="54">
        <v>283400</v>
      </c>
      <c r="AE473" s="219">
        <v>213400</v>
      </c>
      <c r="AF473" s="227">
        <f>SysAvail!AE264</f>
        <v>0.95091250000000005</v>
      </c>
      <c r="AG473" s="227">
        <f>MachAvail!AE264</f>
        <v>0.9888670516304634</v>
      </c>
      <c r="AH473" s="228">
        <f>LinhrsIn!AE264/SurveyHrsIn!AE264</f>
        <v>0.96161814516129029</v>
      </c>
      <c r="AI473" s="189"/>
      <c r="AJ473" s="98"/>
      <c r="AK473" s="98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</row>
    <row r="474" spans="1:66" ht="14.1" hidden="1" customHeight="1" x14ac:dyDescent="0.25">
      <c r="A474" s="86" t="s">
        <v>8</v>
      </c>
      <c r="B474" s="86">
        <v>1</v>
      </c>
      <c r="C474" s="86">
        <v>239</v>
      </c>
      <c r="D474" s="54">
        <v>232800</v>
      </c>
      <c r="E474" s="54">
        <v>200800</v>
      </c>
      <c r="F474" s="54">
        <v>214251.63116903321</v>
      </c>
      <c r="G474" s="54">
        <v>145407.3150797734</v>
      </c>
      <c r="H474" s="54">
        <v>135954</v>
      </c>
      <c r="I474" s="67">
        <v>188400</v>
      </c>
      <c r="J474" s="67">
        <v>174600</v>
      </c>
      <c r="K474" s="67">
        <v>84000</v>
      </c>
      <c r="L474" s="55">
        <v>87600</v>
      </c>
      <c r="M474" s="54">
        <v>167549</v>
      </c>
      <c r="N474" s="54">
        <v>185637</v>
      </c>
      <c r="O474" s="67">
        <v>195800</v>
      </c>
      <c r="P474" s="54">
        <v>95000</v>
      </c>
      <c r="Q474" s="54">
        <v>195000</v>
      </c>
      <c r="R474" s="54">
        <v>167400</v>
      </c>
      <c r="S474" s="27">
        <v>164800</v>
      </c>
      <c r="T474" s="27">
        <v>248800</v>
      </c>
      <c r="U474" s="54">
        <v>204539.01130722047</v>
      </c>
      <c r="V474" s="27">
        <v>151600</v>
      </c>
      <c r="W474" s="27">
        <v>93600</v>
      </c>
      <c r="X474" s="54">
        <v>84600</v>
      </c>
      <c r="Y474" s="54">
        <v>98200</v>
      </c>
      <c r="Z474" s="54">
        <v>192200</v>
      </c>
      <c r="AA474" s="54">
        <v>198400</v>
      </c>
      <c r="AB474" s="54">
        <v>227800</v>
      </c>
      <c r="AC474" s="54">
        <v>187357.40487195752</v>
      </c>
      <c r="AD474" s="54">
        <v>241400</v>
      </c>
      <c r="AE474" s="219">
        <v>213600</v>
      </c>
      <c r="AF474" s="227">
        <f>SysAvail!AE249</f>
        <v>0.97393588709677414</v>
      </c>
      <c r="AG474" s="227">
        <f>MachAvail!AE249</f>
        <v>0.97609510392747822</v>
      </c>
      <c r="AH474" s="228">
        <f>LinhrsIn!AE249/SurveyHrsIn!AE249</f>
        <v>0.99778790322580646</v>
      </c>
      <c r="AI474" s="189"/>
      <c r="AJ474" s="98"/>
      <c r="AK474" s="98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</row>
    <row r="475" spans="1:66" ht="14.1" hidden="1" customHeight="1" x14ac:dyDescent="0.25">
      <c r="A475" s="86" t="s">
        <v>8</v>
      </c>
      <c r="B475" s="86">
        <v>1</v>
      </c>
      <c r="C475" s="86">
        <v>162</v>
      </c>
      <c r="D475" s="54">
        <v>100418</v>
      </c>
      <c r="E475" s="54">
        <v>204402</v>
      </c>
      <c r="F475" s="54">
        <v>221276.27481391953</v>
      </c>
      <c r="G475" s="54">
        <v>177048.51567170455</v>
      </c>
      <c r="H475" s="54">
        <v>221247</v>
      </c>
      <c r="I475" s="67">
        <v>207200</v>
      </c>
      <c r="J475" s="67">
        <v>125200</v>
      </c>
      <c r="K475" s="67">
        <v>89400</v>
      </c>
      <c r="L475" s="55">
        <v>102200</v>
      </c>
      <c r="M475" s="54">
        <v>199050</v>
      </c>
      <c r="N475" s="54">
        <v>207325</v>
      </c>
      <c r="O475" s="67">
        <v>217800</v>
      </c>
      <c r="P475" s="54">
        <v>193200</v>
      </c>
      <c r="Q475" s="54">
        <v>202200</v>
      </c>
      <c r="R475" s="54">
        <v>176000</v>
      </c>
      <c r="S475" s="27">
        <v>160400</v>
      </c>
      <c r="T475" s="27">
        <v>242200</v>
      </c>
      <c r="U475" s="54">
        <v>204154.90048786419</v>
      </c>
      <c r="V475" s="27">
        <v>165400</v>
      </c>
      <c r="W475" s="27">
        <v>95400</v>
      </c>
      <c r="X475" s="54">
        <v>99600</v>
      </c>
      <c r="Y475" s="54">
        <v>111200</v>
      </c>
      <c r="Z475" s="54">
        <v>229800</v>
      </c>
      <c r="AA475" s="54">
        <v>214000</v>
      </c>
      <c r="AB475" s="54">
        <v>241400</v>
      </c>
      <c r="AC475" s="54">
        <v>213545.37335763976</v>
      </c>
      <c r="AD475" s="54">
        <v>263800</v>
      </c>
      <c r="AE475" s="219">
        <v>213800</v>
      </c>
      <c r="AF475" s="227">
        <f>SysAvail!AE172</f>
        <v>0.95349798387096774</v>
      </c>
      <c r="AG475" s="227">
        <f>MachAvail!AE172</f>
        <v>0.95625247942022251</v>
      </c>
      <c r="AH475" s="228">
        <f>LinhrsIn!AE172/SurveyHrsIn!AE172</f>
        <v>0.99711948924731186</v>
      </c>
      <c r="AI475" s="189"/>
      <c r="AJ475" s="98"/>
      <c r="AK475" s="98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</row>
    <row r="476" spans="1:66" ht="14.1" hidden="1" customHeight="1" x14ac:dyDescent="0.25">
      <c r="A476" s="86" t="s">
        <v>8</v>
      </c>
      <c r="B476" s="86">
        <v>1</v>
      </c>
      <c r="C476" s="86">
        <v>204</v>
      </c>
      <c r="D476" s="54">
        <v>185600</v>
      </c>
      <c r="E476" s="54">
        <v>192696</v>
      </c>
      <c r="F476" s="54">
        <v>126638.71459808975</v>
      </c>
      <c r="G476" s="54">
        <v>161405.67492962623</v>
      </c>
      <c r="H476" s="54">
        <v>31031</v>
      </c>
      <c r="I476" s="67">
        <v>191600</v>
      </c>
      <c r="J476" s="67">
        <v>171200</v>
      </c>
      <c r="K476" s="67">
        <v>80800</v>
      </c>
      <c r="L476" s="55">
        <v>95200</v>
      </c>
      <c r="M476" s="54">
        <v>164603</v>
      </c>
      <c r="N476" s="54">
        <v>177766</v>
      </c>
      <c r="O476" s="67">
        <v>196600</v>
      </c>
      <c r="P476" s="54">
        <v>93000</v>
      </c>
      <c r="Q476" s="54">
        <v>147600</v>
      </c>
      <c r="R476" s="54">
        <v>111400</v>
      </c>
      <c r="S476" s="27">
        <v>129000</v>
      </c>
      <c r="T476" s="27">
        <v>195800</v>
      </c>
      <c r="U476" s="54">
        <v>202810.5126201172</v>
      </c>
      <c r="V476" s="27">
        <v>147000</v>
      </c>
      <c r="W476" s="27">
        <v>85600</v>
      </c>
      <c r="X476" s="54">
        <v>95200</v>
      </c>
      <c r="Y476" s="54">
        <v>100606</v>
      </c>
      <c r="Z476" s="54">
        <v>189094</v>
      </c>
      <c r="AA476" s="54">
        <v>214400</v>
      </c>
      <c r="AB476" s="54">
        <v>227800</v>
      </c>
      <c r="AC476" s="54">
        <v>205471.50844549187</v>
      </c>
      <c r="AD476" s="54">
        <v>260000</v>
      </c>
      <c r="AE476" s="219">
        <v>214000</v>
      </c>
      <c r="AF476" s="227">
        <f>SysAvail!AE214</f>
        <v>0.97597782258064525</v>
      </c>
      <c r="AG476" s="227">
        <f>MachAvail!AE214</f>
        <v>0.97801495938516014</v>
      </c>
      <c r="AH476" s="228">
        <f>LinhrsIn!AE214/SurveyHrsIn!AE214</f>
        <v>0.9979170698924732</v>
      </c>
      <c r="AI476" s="189"/>
      <c r="AJ476" s="98"/>
      <c r="AK476" s="98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</row>
    <row r="477" spans="1:66" ht="14.1" hidden="1" customHeight="1" x14ac:dyDescent="0.25">
      <c r="A477" s="86" t="s">
        <v>8</v>
      </c>
      <c r="B477" s="86">
        <v>1</v>
      </c>
      <c r="C477" s="86">
        <v>183</v>
      </c>
      <c r="D477" s="54">
        <v>182200</v>
      </c>
      <c r="E477" s="54">
        <v>216333</v>
      </c>
      <c r="F477" s="54">
        <v>222251.91976459819</v>
      </c>
      <c r="G477" s="54">
        <v>184336.65738108192</v>
      </c>
      <c r="H477" s="54">
        <v>224988</v>
      </c>
      <c r="I477" s="67">
        <v>215200</v>
      </c>
      <c r="J477" s="67">
        <v>186800</v>
      </c>
      <c r="K477" s="67">
        <v>96400</v>
      </c>
      <c r="L477" s="55">
        <v>113000</v>
      </c>
      <c r="M477" s="54">
        <v>189195</v>
      </c>
      <c r="N477" s="54">
        <v>189314</v>
      </c>
      <c r="O477" s="67">
        <v>213600</v>
      </c>
      <c r="P477" s="54">
        <v>212299</v>
      </c>
      <c r="Q477" s="54">
        <v>233845</v>
      </c>
      <c r="R477" s="54">
        <v>205745</v>
      </c>
      <c r="S477" s="27">
        <v>181800</v>
      </c>
      <c r="T477" s="27">
        <v>269600</v>
      </c>
      <c r="U477" s="54">
        <v>226433.32801052855</v>
      </c>
      <c r="V477" s="27">
        <v>171200</v>
      </c>
      <c r="W477" s="27">
        <v>100400</v>
      </c>
      <c r="X477" s="54">
        <v>110200</v>
      </c>
      <c r="Y477" s="54">
        <v>119600</v>
      </c>
      <c r="Z477" s="54">
        <v>219800</v>
      </c>
      <c r="AA477" s="54">
        <v>213200</v>
      </c>
      <c r="AB477" s="54">
        <v>253000</v>
      </c>
      <c r="AC477" s="54">
        <v>211327.45394501416</v>
      </c>
      <c r="AD477" s="54">
        <v>274400</v>
      </c>
      <c r="AE477" s="219">
        <v>214400</v>
      </c>
      <c r="AF477" s="227">
        <f>SysAvail!AE193</f>
        <v>0.94391545698924728</v>
      </c>
      <c r="AG477" s="227">
        <f>MachAvail!AE193</f>
        <v>0.97071032371934374</v>
      </c>
      <c r="AH477" s="228">
        <f>LinhrsIn!AE193/SurveyHrsIn!AE193</f>
        <v>0.97239663978494628</v>
      </c>
      <c r="AI477" s="189"/>
      <c r="AJ477" s="98"/>
      <c r="AK477" s="98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</row>
    <row r="478" spans="1:66" ht="14.1" hidden="1" customHeight="1" x14ac:dyDescent="0.25">
      <c r="A478" s="86" t="s">
        <v>8</v>
      </c>
      <c r="B478" s="86">
        <v>1</v>
      </c>
      <c r="C478" s="86">
        <v>244</v>
      </c>
      <c r="D478" s="54">
        <v>203800</v>
      </c>
      <c r="E478" s="54">
        <v>201025</v>
      </c>
      <c r="F478" s="54">
        <v>203519.53671156795</v>
      </c>
      <c r="G478" s="54">
        <v>129942.23389158235</v>
      </c>
      <c r="H478" s="54">
        <v>107895</v>
      </c>
      <c r="I478" s="67">
        <v>207200</v>
      </c>
      <c r="J478" s="67">
        <v>183400</v>
      </c>
      <c r="K478" s="67">
        <v>92000</v>
      </c>
      <c r="L478" s="55">
        <v>107000</v>
      </c>
      <c r="M478" s="54">
        <v>190019</v>
      </c>
      <c r="N478" s="54">
        <v>198865</v>
      </c>
      <c r="O478" s="67">
        <v>206600</v>
      </c>
      <c r="P478" s="54">
        <v>208400</v>
      </c>
      <c r="Q478" s="54">
        <v>190600</v>
      </c>
      <c r="R478" s="54">
        <v>190800</v>
      </c>
      <c r="S478" s="27">
        <v>171200</v>
      </c>
      <c r="T478" s="27">
        <v>247200</v>
      </c>
      <c r="U478" s="54">
        <v>211645.06146531168</v>
      </c>
      <c r="V478" s="27">
        <v>159400</v>
      </c>
      <c r="W478" s="27">
        <v>93600</v>
      </c>
      <c r="X478" s="54">
        <v>94000</v>
      </c>
      <c r="Y478" s="54">
        <v>106000</v>
      </c>
      <c r="Z478" s="54">
        <v>202000</v>
      </c>
      <c r="AA478" s="54">
        <v>183200</v>
      </c>
      <c r="AB478" s="54">
        <v>216200</v>
      </c>
      <c r="AC478" s="54">
        <v>211309.62048380388</v>
      </c>
      <c r="AD478" s="54">
        <v>242600</v>
      </c>
      <c r="AE478" s="219">
        <v>214400</v>
      </c>
      <c r="AF478" s="227">
        <f>SysAvail!AE254</f>
        <v>0.95528293010752685</v>
      </c>
      <c r="AG478" s="227">
        <f>MachAvail!AE254</f>
        <v>0.97986813777068948</v>
      </c>
      <c r="AH478" s="228">
        <f>LinhrsIn!AE254/SurveyHrsIn!AE254</f>
        <v>0.97490967741935486</v>
      </c>
      <c r="AI478" s="189"/>
      <c r="AJ478" s="98"/>
      <c r="AK478" s="98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</row>
    <row r="479" spans="1:66" ht="14.1" hidden="1" customHeight="1" x14ac:dyDescent="0.25">
      <c r="A479" s="86" t="s">
        <v>8</v>
      </c>
      <c r="B479" s="86">
        <v>1</v>
      </c>
      <c r="C479" s="86">
        <v>155</v>
      </c>
      <c r="D479" s="54">
        <v>194400</v>
      </c>
      <c r="E479" s="54">
        <v>175137</v>
      </c>
      <c r="F479" s="54">
        <v>209373.40641563991</v>
      </c>
      <c r="G479" s="54">
        <v>151628.89946582727</v>
      </c>
      <c r="H479" s="54">
        <v>202643</v>
      </c>
      <c r="I479" s="67">
        <v>184800</v>
      </c>
      <c r="J479" s="67">
        <v>174800</v>
      </c>
      <c r="K479" s="67">
        <v>79600</v>
      </c>
      <c r="L479" s="55">
        <v>92200</v>
      </c>
      <c r="M479" s="54">
        <v>163997</v>
      </c>
      <c r="N479" s="54">
        <v>164965</v>
      </c>
      <c r="O479" s="67">
        <v>139400</v>
      </c>
      <c r="P479" s="54">
        <v>66400</v>
      </c>
      <c r="Q479" s="54">
        <v>7800</v>
      </c>
      <c r="R479" s="54">
        <v>64600</v>
      </c>
      <c r="S479" s="27">
        <v>129400</v>
      </c>
      <c r="T479" s="27">
        <v>214400</v>
      </c>
      <c r="U479" s="54">
        <v>176498.92149421183</v>
      </c>
      <c r="V479" s="27">
        <v>128600</v>
      </c>
      <c r="W479" s="27">
        <v>42800</v>
      </c>
      <c r="X479" s="54">
        <v>0</v>
      </c>
      <c r="Y479" s="54">
        <v>0</v>
      </c>
      <c r="Z479" s="54">
        <v>148800</v>
      </c>
      <c r="AA479" s="54">
        <v>205200</v>
      </c>
      <c r="AB479" s="54">
        <v>240600</v>
      </c>
      <c r="AC479" s="54">
        <v>210193.62125332913</v>
      </c>
      <c r="AD479" s="54">
        <v>262000</v>
      </c>
      <c r="AE479" s="219">
        <v>214600</v>
      </c>
      <c r="AF479" s="227">
        <f>SysAvail!AE165</f>
        <v>0.97780470430107536</v>
      </c>
      <c r="AG479" s="227">
        <f>MachAvail!AE165</f>
        <v>0.99058268841022934</v>
      </c>
      <c r="AH479" s="228">
        <f>LinhrsIn!AE165/SurveyHrsIn!AE165</f>
        <v>0.98710053763440875</v>
      </c>
      <c r="AI479" s="189"/>
      <c r="AJ479" s="98"/>
      <c r="AK479" s="98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</row>
    <row r="480" spans="1:66" hidden="1" x14ac:dyDescent="0.25">
      <c r="A480" s="86" t="s">
        <v>8</v>
      </c>
      <c r="B480" s="86">
        <v>1</v>
      </c>
      <c r="C480" s="86">
        <v>109</v>
      </c>
      <c r="D480" s="54">
        <v>229400</v>
      </c>
      <c r="E480" s="54">
        <v>160730</v>
      </c>
      <c r="F480" s="54">
        <v>170542.73737862933</v>
      </c>
      <c r="G480" s="54">
        <v>139541.24980149404</v>
      </c>
      <c r="H480" s="54">
        <v>214899</v>
      </c>
      <c r="I480" s="67">
        <v>205800</v>
      </c>
      <c r="J480" s="67">
        <v>176600</v>
      </c>
      <c r="K480" s="67">
        <v>93800</v>
      </c>
      <c r="L480" s="55">
        <v>100000</v>
      </c>
      <c r="M480" s="54">
        <v>185139</v>
      </c>
      <c r="N480" s="54">
        <v>196105</v>
      </c>
      <c r="O480" s="67">
        <v>212000</v>
      </c>
      <c r="P480" s="54">
        <v>203800</v>
      </c>
      <c r="Q480" s="54">
        <v>206200</v>
      </c>
      <c r="R480" s="54">
        <v>181600</v>
      </c>
      <c r="S480" s="27">
        <v>141000</v>
      </c>
      <c r="T480" s="27">
        <v>219200</v>
      </c>
      <c r="U480" s="54">
        <v>198201.1827878418</v>
      </c>
      <c r="V480" s="27">
        <v>117600</v>
      </c>
      <c r="W480" s="27">
        <v>91000</v>
      </c>
      <c r="X480" s="54">
        <v>102600</v>
      </c>
      <c r="Y480" s="54">
        <v>109600</v>
      </c>
      <c r="Z480" s="54">
        <v>234200</v>
      </c>
      <c r="AA480" s="54">
        <v>222800</v>
      </c>
      <c r="AB480" s="54">
        <v>244200</v>
      </c>
      <c r="AC480" s="54">
        <v>200450.91981318785</v>
      </c>
      <c r="AD480" s="54">
        <v>255000</v>
      </c>
      <c r="AE480" s="219">
        <v>214800</v>
      </c>
      <c r="AF480" s="227">
        <f>SysAvail!AE119</f>
        <v>0.93645604838709673</v>
      </c>
      <c r="AG480" s="227">
        <f>MachAvail!AE119</f>
        <v>0.98334939026472901</v>
      </c>
      <c r="AH480" s="228">
        <f>LinhrsIn!AE119/SurveyHrsIn!AE119</f>
        <v>0.95231263440860225</v>
      </c>
      <c r="AI480" s="189"/>
      <c r="AJ480" s="98"/>
      <c r="AK480" s="98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</row>
    <row r="481" spans="1:66" ht="14.1" hidden="1" customHeight="1" x14ac:dyDescent="0.25">
      <c r="A481" s="86" t="s">
        <v>8</v>
      </c>
      <c r="B481" s="86">
        <v>1</v>
      </c>
      <c r="C481" s="86">
        <v>121</v>
      </c>
      <c r="D481" s="54">
        <v>14800</v>
      </c>
      <c r="E481" s="54">
        <v>59503</v>
      </c>
      <c r="F481" s="54">
        <v>224983.72562649843</v>
      </c>
      <c r="G481" s="54">
        <v>171004.69083953791</v>
      </c>
      <c r="H481" s="54">
        <v>213642</v>
      </c>
      <c r="I481" s="67">
        <v>101800</v>
      </c>
      <c r="J481" s="67">
        <v>179600</v>
      </c>
      <c r="K481" s="67">
        <v>82400</v>
      </c>
      <c r="L481" s="55">
        <v>100600</v>
      </c>
      <c r="M481" s="54">
        <v>181629</v>
      </c>
      <c r="N481" s="54">
        <v>188252</v>
      </c>
      <c r="O481" s="67">
        <v>176600</v>
      </c>
      <c r="P481" s="54">
        <v>128539</v>
      </c>
      <c r="Q481" s="54">
        <v>62343</v>
      </c>
      <c r="R481" s="54">
        <v>114200</v>
      </c>
      <c r="S481" s="27">
        <v>142200</v>
      </c>
      <c r="T481" s="27">
        <v>243000</v>
      </c>
      <c r="U481" s="54">
        <v>214141.78179112752</v>
      </c>
      <c r="V481" s="27">
        <v>122200</v>
      </c>
      <c r="W481" s="27">
        <v>66400</v>
      </c>
      <c r="X481" s="54">
        <v>103600</v>
      </c>
      <c r="Y481" s="54">
        <v>112200</v>
      </c>
      <c r="Z481" s="54">
        <v>197000</v>
      </c>
      <c r="AA481" s="54">
        <v>217600</v>
      </c>
      <c r="AB481" s="54">
        <v>252400</v>
      </c>
      <c r="AC481" s="54">
        <v>216958.134671354</v>
      </c>
      <c r="AD481" s="54">
        <v>264400</v>
      </c>
      <c r="AE481" s="219">
        <v>214800</v>
      </c>
      <c r="AF481" s="227">
        <f>SysAvail!AE131</f>
        <v>0.96208293010752688</v>
      </c>
      <c r="AG481" s="227">
        <f>MachAvail!AE131</f>
        <v>0.98436571514070592</v>
      </c>
      <c r="AH481" s="228">
        <f>LinhrsIn!AE131/SurveyHrsIn!AE131</f>
        <v>0.97736330645161296</v>
      </c>
      <c r="AI481" s="189"/>
      <c r="AJ481" s="98"/>
      <c r="AK481" s="98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</row>
    <row r="482" spans="1:66" ht="14.1" hidden="1" customHeight="1" x14ac:dyDescent="0.3">
      <c r="A482" s="86" t="s">
        <v>8</v>
      </c>
      <c r="B482" s="86">
        <v>1</v>
      </c>
      <c r="C482" s="86">
        <v>166</v>
      </c>
      <c r="D482" s="54">
        <v>226000</v>
      </c>
      <c r="E482" s="54">
        <v>192246</v>
      </c>
      <c r="F482" s="54">
        <v>216983.43703093345</v>
      </c>
      <c r="G482" s="54">
        <v>152162.17812748905</v>
      </c>
      <c r="H482" s="54">
        <v>194656</v>
      </c>
      <c r="I482" s="67">
        <v>188000</v>
      </c>
      <c r="J482" s="67">
        <v>171200</v>
      </c>
      <c r="K482" s="67">
        <v>81800</v>
      </c>
      <c r="L482" s="55">
        <v>79800</v>
      </c>
      <c r="M482" s="54">
        <v>175721</v>
      </c>
      <c r="N482" s="54">
        <v>184322</v>
      </c>
      <c r="O482" s="67">
        <v>163200</v>
      </c>
      <c r="P482" s="54">
        <v>106400</v>
      </c>
      <c r="Q482" s="54">
        <v>185000</v>
      </c>
      <c r="R482" s="54">
        <v>3200</v>
      </c>
      <c r="S482" s="27">
        <v>122800</v>
      </c>
      <c r="T482" s="27">
        <v>203800</v>
      </c>
      <c r="U482" s="54">
        <v>203578.73425882976</v>
      </c>
      <c r="V482" s="27">
        <v>140200</v>
      </c>
      <c r="W482" s="27">
        <v>82400</v>
      </c>
      <c r="X482" s="54">
        <v>99600</v>
      </c>
      <c r="Y482" s="54">
        <v>108400</v>
      </c>
      <c r="Z482" s="54">
        <v>220000</v>
      </c>
      <c r="AA482" s="54">
        <v>230000</v>
      </c>
      <c r="AB482" s="54">
        <v>251400</v>
      </c>
      <c r="AC482" s="54">
        <v>218630.72561223374</v>
      </c>
      <c r="AD482" s="54">
        <v>242400</v>
      </c>
      <c r="AE482" s="219">
        <v>214800</v>
      </c>
      <c r="AF482" s="227">
        <f>SysAvail!AE176</f>
        <v>0.96695376344086037</v>
      </c>
      <c r="AG482" s="227">
        <f>MachAvail!AE176</f>
        <v>0.969335148904796</v>
      </c>
      <c r="AH482" s="228">
        <f>LinhrsIn!AE176/SurveyHrsIn!AE176</f>
        <v>0.99754327956989264</v>
      </c>
      <c r="AI482" s="160"/>
      <c r="AJ482" s="98"/>
      <c r="AK482" s="98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</row>
    <row r="483" spans="1:66" ht="14.1" hidden="1" customHeight="1" x14ac:dyDescent="0.25">
      <c r="A483" s="86" t="s">
        <v>8</v>
      </c>
      <c r="B483" s="86">
        <v>1</v>
      </c>
      <c r="C483" s="86">
        <v>217</v>
      </c>
      <c r="D483" s="54">
        <v>235000</v>
      </c>
      <c r="E483" s="54">
        <v>209579</v>
      </c>
      <c r="F483" s="54">
        <v>221666.53279419098</v>
      </c>
      <c r="G483" s="54">
        <v>181848.02362666038</v>
      </c>
      <c r="H483" s="54">
        <v>177194</v>
      </c>
      <c r="I483" s="67">
        <v>205400</v>
      </c>
      <c r="J483" s="67">
        <v>174600</v>
      </c>
      <c r="K483" s="67">
        <v>94200</v>
      </c>
      <c r="L483" s="55">
        <v>114000</v>
      </c>
      <c r="M483" s="54">
        <v>183406</v>
      </c>
      <c r="N483" s="54">
        <v>190452</v>
      </c>
      <c r="O483" s="67">
        <v>169000</v>
      </c>
      <c r="P483" s="54">
        <v>198200</v>
      </c>
      <c r="Q483" s="54">
        <v>183800</v>
      </c>
      <c r="R483" s="54">
        <v>167200</v>
      </c>
      <c r="S483" s="27">
        <v>164800</v>
      </c>
      <c r="T483" s="27">
        <v>261600</v>
      </c>
      <c r="U483" s="54">
        <v>212797.39392338053</v>
      </c>
      <c r="V483" s="27">
        <v>147000</v>
      </c>
      <c r="W483" s="27">
        <v>92400</v>
      </c>
      <c r="X483" s="54">
        <v>92200</v>
      </c>
      <c r="Y483" s="54">
        <v>106400</v>
      </c>
      <c r="Z483" s="54">
        <v>214400</v>
      </c>
      <c r="AA483" s="54">
        <v>175400</v>
      </c>
      <c r="AB483" s="54">
        <v>182600</v>
      </c>
      <c r="AC483" s="54">
        <v>187379.93134927578</v>
      </c>
      <c r="AD483" s="54">
        <v>253400</v>
      </c>
      <c r="AE483" s="219">
        <v>215200</v>
      </c>
      <c r="AF483" s="227">
        <f>SysAvail!AE227</f>
        <v>0.97939744623655911</v>
      </c>
      <c r="AG483" s="227">
        <f>MachAvail!AE227</f>
        <v>0.98253243784165623</v>
      </c>
      <c r="AH483" s="228">
        <f>LinhrsIn!AE227/SurveyHrsIn!AE227</f>
        <v>0.99680927419354848</v>
      </c>
      <c r="AI483" s="189"/>
      <c r="AJ483" s="98"/>
      <c r="AK483" s="98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</row>
    <row r="484" spans="1:66" ht="14.1" hidden="1" customHeight="1" x14ac:dyDescent="0.25">
      <c r="A484" s="86" t="s">
        <v>8</v>
      </c>
      <c r="B484" s="86">
        <v>1</v>
      </c>
      <c r="C484" s="86">
        <v>142</v>
      </c>
      <c r="D484" s="54">
        <v>175400</v>
      </c>
      <c r="E484" s="54">
        <v>102049</v>
      </c>
      <c r="F484" s="54">
        <v>179128.41294460153</v>
      </c>
      <c r="G484" s="54">
        <v>175626.4392406065</v>
      </c>
      <c r="H484" s="54">
        <v>216243</v>
      </c>
      <c r="I484" s="67">
        <v>197800</v>
      </c>
      <c r="J484" s="67">
        <v>187200</v>
      </c>
      <c r="K484" s="67">
        <v>95000</v>
      </c>
      <c r="L484" s="55">
        <v>87000</v>
      </c>
      <c r="M484" s="54">
        <v>183000</v>
      </c>
      <c r="N484" s="54">
        <v>186000</v>
      </c>
      <c r="O484" s="67">
        <v>164800</v>
      </c>
      <c r="P484" s="54">
        <v>200000</v>
      </c>
      <c r="Q484" s="54">
        <v>2959</v>
      </c>
      <c r="R484" s="54">
        <v>18200</v>
      </c>
      <c r="S484" s="27">
        <v>166000</v>
      </c>
      <c r="T484" s="27">
        <v>246800</v>
      </c>
      <c r="U484" s="54">
        <v>209532.45195885212</v>
      </c>
      <c r="V484" s="27">
        <v>161600</v>
      </c>
      <c r="W484" s="27">
        <v>78200</v>
      </c>
      <c r="X484" s="54">
        <v>104000</v>
      </c>
      <c r="Y484" s="54">
        <v>111600</v>
      </c>
      <c r="Z484" s="54">
        <v>212200</v>
      </c>
      <c r="AA484" s="54">
        <v>222400</v>
      </c>
      <c r="AB484" s="54">
        <v>226200</v>
      </c>
      <c r="AC484" s="54">
        <v>204973.11013482569</v>
      </c>
      <c r="AD484" s="54">
        <v>271200</v>
      </c>
      <c r="AE484" s="219">
        <v>215600</v>
      </c>
      <c r="AF484" s="227">
        <f>SysAvail!AE152</f>
        <v>0.97774529569892477</v>
      </c>
      <c r="AG484" s="227">
        <f>MachAvail!AE152</f>
        <v>0.98250370375772877</v>
      </c>
      <c r="AH484" s="228">
        <f>LinhrsIn!AE152/SurveyHrsIn!AE152</f>
        <v>0.99515685483870964</v>
      </c>
      <c r="AI484" s="189"/>
      <c r="AJ484" s="98"/>
      <c r="AK484" s="98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</row>
    <row r="485" spans="1:66" ht="14.1" hidden="1" customHeight="1" x14ac:dyDescent="0.25">
      <c r="A485" s="86" t="s">
        <v>8</v>
      </c>
      <c r="B485" s="86">
        <v>1</v>
      </c>
      <c r="C485" s="86">
        <v>129</v>
      </c>
      <c r="D485" s="54">
        <v>142600</v>
      </c>
      <c r="E485" s="54">
        <v>205527</v>
      </c>
      <c r="F485" s="54">
        <v>227520.40249826293</v>
      </c>
      <c r="G485" s="54">
        <v>172782.28637841044</v>
      </c>
      <c r="H485" s="54">
        <v>217669</v>
      </c>
      <c r="I485" s="67">
        <v>185800</v>
      </c>
      <c r="J485" s="67">
        <v>180600</v>
      </c>
      <c r="K485" s="67">
        <v>101072</v>
      </c>
      <c r="L485" s="55">
        <v>114562</v>
      </c>
      <c r="M485" s="54">
        <v>189747</v>
      </c>
      <c r="N485" s="54">
        <v>194895</v>
      </c>
      <c r="O485" s="67">
        <v>210600</v>
      </c>
      <c r="P485" s="54">
        <v>175400</v>
      </c>
      <c r="Q485" s="54">
        <v>228800</v>
      </c>
      <c r="R485" s="54">
        <v>193800</v>
      </c>
      <c r="S485" s="27">
        <v>165000</v>
      </c>
      <c r="T485" s="27">
        <v>241600</v>
      </c>
      <c r="U485" s="54">
        <v>210876.83982659911</v>
      </c>
      <c r="V485" s="27">
        <v>160200</v>
      </c>
      <c r="W485" s="27">
        <v>97600</v>
      </c>
      <c r="X485" s="54">
        <v>115600</v>
      </c>
      <c r="Y485" s="54">
        <v>104800</v>
      </c>
      <c r="Z485" s="54">
        <v>221800</v>
      </c>
      <c r="AA485" s="54">
        <v>235400</v>
      </c>
      <c r="AB485" s="54">
        <v>254000</v>
      </c>
      <c r="AC485" s="54">
        <v>237230.08705133194</v>
      </c>
      <c r="AD485" s="54">
        <v>273800</v>
      </c>
      <c r="AE485" s="219">
        <v>216000</v>
      </c>
      <c r="AF485" s="227">
        <f>SysAvail!AE139</f>
        <v>0.98296303763440873</v>
      </c>
      <c r="AG485" s="227">
        <f>MachAvail!AE139</f>
        <v>0.98682864705507711</v>
      </c>
      <c r="AH485" s="228">
        <f>LinhrsIn!AE139/SurveyHrsIn!AE139</f>
        <v>0.99608279569892477</v>
      </c>
      <c r="AI485" s="189"/>
      <c r="AJ485" s="98"/>
      <c r="AK485" s="98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</row>
    <row r="486" spans="1:66" ht="14.1" hidden="1" customHeight="1" x14ac:dyDescent="0.25">
      <c r="A486" s="86" t="s">
        <v>8</v>
      </c>
      <c r="B486" s="86">
        <v>1</v>
      </c>
      <c r="C486" s="86">
        <v>259</v>
      </c>
      <c r="D486" s="54">
        <v>122000</v>
      </c>
      <c r="E486" s="54">
        <v>190895</v>
      </c>
      <c r="F486" s="54">
        <v>200787.73084966771</v>
      </c>
      <c r="G486" s="54">
        <v>111099.72117953347</v>
      </c>
      <c r="H486" s="54">
        <v>150667</v>
      </c>
      <c r="I486" s="67">
        <v>194400</v>
      </c>
      <c r="J486" s="67">
        <v>167400</v>
      </c>
      <c r="K486" s="67">
        <v>84600</v>
      </c>
      <c r="L486" s="55">
        <v>100800</v>
      </c>
      <c r="M486" s="54">
        <v>155400</v>
      </c>
      <c r="N486" s="54">
        <v>185119</v>
      </c>
      <c r="O486" s="67">
        <v>163600</v>
      </c>
      <c r="P486" s="54">
        <v>170800</v>
      </c>
      <c r="Q486" s="54">
        <v>196600</v>
      </c>
      <c r="R486" s="54">
        <v>172600</v>
      </c>
      <c r="S486" s="27">
        <v>162600</v>
      </c>
      <c r="T486" s="27">
        <v>250261</v>
      </c>
      <c r="U486" s="54">
        <v>207035.73163303628</v>
      </c>
      <c r="V486" s="27">
        <v>149400</v>
      </c>
      <c r="W486" s="27">
        <v>90600</v>
      </c>
      <c r="X486" s="54">
        <v>93200</v>
      </c>
      <c r="Y486" s="54">
        <v>103600</v>
      </c>
      <c r="Z486" s="54">
        <v>215600</v>
      </c>
      <c r="AA486" s="54">
        <v>209200</v>
      </c>
      <c r="AB486" s="54">
        <v>224600</v>
      </c>
      <c r="AC486" s="54">
        <v>168049.39800055619</v>
      </c>
      <c r="AD486" s="54">
        <v>230400</v>
      </c>
      <c r="AE486" s="219">
        <v>216200</v>
      </c>
      <c r="AF486" s="227">
        <f>SysAvail!AE269</f>
        <v>0.97557459677419356</v>
      </c>
      <c r="AG486" s="227">
        <f>MachAvail!AE269</f>
        <v>0.97981440118707208</v>
      </c>
      <c r="AH486" s="228">
        <f>LinhrsIn!AE269/SurveyHrsIn!AE269</f>
        <v>0.99567284946236567</v>
      </c>
      <c r="AI486" s="189"/>
      <c r="AJ486" s="98"/>
      <c r="AK486" s="98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</row>
    <row r="487" spans="1:66" ht="14.1" hidden="1" customHeight="1" x14ac:dyDescent="0.25">
      <c r="A487" s="86" t="s">
        <v>8</v>
      </c>
      <c r="B487" s="86">
        <v>1</v>
      </c>
      <c r="C487" s="86">
        <v>118</v>
      </c>
      <c r="D487" s="54">
        <v>227200</v>
      </c>
      <c r="E487" s="54">
        <v>211605</v>
      </c>
      <c r="F487" s="54">
        <v>224398.33865609122</v>
      </c>
      <c r="G487" s="54">
        <v>138474.69247817053</v>
      </c>
      <c r="H487" s="54">
        <v>218461</v>
      </c>
      <c r="I487" s="67">
        <v>165000</v>
      </c>
      <c r="J487" s="67">
        <v>179400</v>
      </c>
      <c r="K487" s="67">
        <v>85400</v>
      </c>
      <c r="L487" s="55">
        <v>106000</v>
      </c>
      <c r="M487" s="54">
        <v>186600</v>
      </c>
      <c r="N487" s="54">
        <v>182400</v>
      </c>
      <c r="O487" s="67">
        <v>140400</v>
      </c>
      <c r="P487" s="54">
        <v>80400</v>
      </c>
      <c r="Q487" s="54">
        <v>107000</v>
      </c>
      <c r="R487" s="54">
        <v>100200</v>
      </c>
      <c r="S487" s="27">
        <v>138800</v>
      </c>
      <c r="T487" s="27">
        <v>240200</v>
      </c>
      <c r="U487" s="54">
        <v>203578.73425882976</v>
      </c>
      <c r="V487" s="27">
        <v>148200</v>
      </c>
      <c r="W487" s="27">
        <v>91800</v>
      </c>
      <c r="X487" s="54">
        <v>103400</v>
      </c>
      <c r="Y487" s="54">
        <v>112200</v>
      </c>
      <c r="Z487" s="54">
        <v>204200</v>
      </c>
      <c r="AA487" s="54">
        <v>204600</v>
      </c>
      <c r="AB487" s="54">
        <v>251400</v>
      </c>
      <c r="AC487" s="54">
        <v>218897.28892716632</v>
      </c>
      <c r="AD487" s="54">
        <v>257400</v>
      </c>
      <c r="AE487" s="219">
        <v>216600</v>
      </c>
      <c r="AF487" s="227">
        <f>SysAvail!AE128</f>
        <v>0.94825416666666673</v>
      </c>
      <c r="AG487" s="227">
        <f>MachAvail!AE128</f>
        <v>0.97014248490024735</v>
      </c>
      <c r="AH487" s="228">
        <f>LinhrsIn!AE128/SurveyHrsIn!AE128</f>
        <v>0.97743803763440873</v>
      </c>
      <c r="AI487" s="189"/>
      <c r="AJ487" s="98"/>
      <c r="AK487" s="98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</row>
    <row r="488" spans="1:66" ht="14.1" hidden="1" customHeight="1" x14ac:dyDescent="0.25">
      <c r="A488" s="86" t="s">
        <v>8</v>
      </c>
      <c r="B488" s="86">
        <v>1</v>
      </c>
      <c r="C488" s="86">
        <v>157</v>
      </c>
      <c r="D488" s="54">
        <v>218000</v>
      </c>
      <c r="E488" s="54">
        <v>193371</v>
      </c>
      <c r="F488" s="54">
        <v>206446.47156360393</v>
      </c>
      <c r="G488" s="54">
        <v>164072.06823793502</v>
      </c>
      <c r="H488" s="54">
        <v>206124</v>
      </c>
      <c r="I488" s="67">
        <v>76800</v>
      </c>
      <c r="J488" s="67">
        <v>0</v>
      </c>
      <c r="K488" s="67">
        <v>0</v>
      </c>
      <c r="L488" s="55">
        <v>0</v>
      </c>
      <c r="M488" s="54">
        <v>61430</v>
      </c>
      <c r="N488" s="54">
        <v>173425</v>
      </c>
      <c r="O488" s="67">
        <v>211800</v>
      </c>
      <c r="P488" s="54">
        <v>177800</v>
      </c>
      <c r="Q488" s="54">
        <v>216600</v>
      </c>
      <c r="R488" s="54">
        <v>65800</v>
      </c>
      <c r="S488" s="27">
        <v>122800</v>
      </c>
      <c r="T488" s="27">
        <v>234000</v>
      </c>
      <c r="U488" s="54">
        <v>194936.24082331339</v>
      </c>
      <c r="V488" s="27">
        <v>156800</v>
      </c>
      <c r="W488" s="27">
        <v>94415</v>
      </c>
      <c r="X488" s="54">
        <v>103626</v>
      </c>
      <c r="Y488" s="54">
        <v>105800</v>
      </c>
      <c r="Z488" s="54">
        <v>217400</v>
      </c>
      <c r="AA488" s="54">
        <v>154800</v>
      </c>
      <c r="AB488" s="54">
        <v>251405</v>
      </c>
      <c r="AC488" s="54">
        <v>205156.13776303641</v>
      </c>
      <c r="AD488" s="54">
        <v>267000</v>
      </c>
      <c r="AE488" s="219">
        <v>217000</v>
      </c>
      <c r="AF488" s="227">
        <f>SysAvail!AE167</f>
        <v>0.96911518817204301</v>
      </c>
      <c r="AG488" s="227">
        <f>MachAvail!AE167</f>
        <v>0.97133175679662531</v>
      </c>
      <c r="AH488" s="228">
        <f>LinhrsIn!AE167/SurveyHrsIn!AE167</f>
        <v>0.99771801075268829</v>
      </c>
      <c r="AI488" s="189"/>
      <c r="AJ488" s="98"/>
      <c r="AK488" s="98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</row>
    <row r="489" spans="1:66" ht="14.1" hidden="1" customHeight="1" x14ac:dyDescent="0.25">
      <c r="A489" s="86" t="s">
        <v>8</v>
      </c>
      <c r="B489" s="86">
        <v>1</v>
      </c>
      <c r="C489" s="86">
        <v>160</v>
      </c>
      <c r="D489" s="54">
        <v>235000</v>
      </c>
      <c r="E489" s="54">
        <v>195622</v>
      </c>
      <c r="F489" s="54">
        <v>218934.72693229074</v>
      </c>
      <c r="G489" s="54">
        <v>173493.32459395946</v>
      </c>
      <c r="H489" s="54">
        <v>206565</v>
      </c>
      <c r="I489" s="67">
        <v>183800</v>
      </c>
      <c r="J489" s="67">
        <v>181800</v>
      </c>
      <c r="K489" s="67">
        <v>90000</v>
      </c>
      <c r="L489" s="55">
        <v>99000</v>
      </c>
      <c r="M489" s="54">
        <v>178356</v>
      </c>
      <c r="N489" s="54">
        <v>187450</v>
      </c>
      <c r="O489" s="67">
        <v>209800</v>
      </c>
      <c r="P489" s="54">
        <v>197139</v>
      </c>
      <c r="Q489" s="54">
        <v>229880</v>
      </c>
      <c r="R489" s="54">
        <v>175800</v>
      </c>
      <c r="S489" s="27">
        <v>165800</v>
      </c>
      <c r="T489" s="27">
        <v>240800</v>
      </c>
      <c r="U489" s="54">
        <v>190711.02181039428</v>
      </c>
      <c r="V489" s="27">
        <v>157200</v>
      </c>
      <c r="W489" s="27">
        <v>88400</v>
      </c>
      <c r="X489" s="54">
        <v>101200</v>
      </c>
      <c r="Y489" s="54">
        <v>104200</v>
      </c>
      <c r="Z489" s="54">
        <v>199000</v>
      </c>
      <c r="AA489" s="54">
        <v>171600</v>
      </c>
      <c r="AB489" s="54">
        <v>250800</v>
      </c>
      <c r="AC489" s="54">
        <v>223941.34264001017</v>
      </c>
      <c r="AD489" s="54">
        <v>269200</v>
      </c>
      <c r="AE489" s="219">
        <v>217000</v>
      </c>
      <c r="AF489" s="227">
        <f>SysAvail!AE170</f>
        <v>0.97887096774193549</v>
      </c>
      <c r="AG489" s="227">
        <f>MachAvail!AE170</f>
        <v>0.98140468025515326</v>
      </c>
      <c r="AH489" s="228">
        <f>LinhrsIn!AE170/SurveyHrsIn!AE170</f>
        <v>0.99741827956989249</v>
      </c>
      <c r="AI489" s="189"/>
      <c r="AJ489" s="98"/>
      <c r="AK489" s="98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</row>
    <row r="490" spans="1:66" ht="14.1" hidden="1" customHeight="1" x14ac:dyDescent="0.25">
      <c r="A490" s="86" t="s">
        <v>8</v>
      </c>
      <c r="B490" s="86">
        <v>1</v>
      </c>
      <c r="C490" s="86">
        <v>203</v>
      </c>
      <c r="D490" s="54">
        <v>229200</v>
      </c>
      <c r="E490" s="54">
        <v>209579</v>
      </c>
      <c r="F490" s="54">
        <v>211910.08328740441</v>
      </c>
      <c r="G490" s="54">
        <v>173671.08414784673</v>
      </c>
      <c r="H490" s="54">
        <v>146019</v>
      </c>
      <c r="I490" s="67">
        <v>174000</v>
      </c>
      <c r="J490" s="67">
        <v>161800</v>
      </c>
      <c r="K490" s="67">
        <v>83800</v>
      </c>
      <c r="L490" s="55">
        <v>106600</v>
      </c>
      <c r="M490" s="54">
        <v>182379</v>
      </c>
      <c r="N490" s="54">
        <v>191747</v>
      </c>
      <c r="O490" s="67">
        <v>209600</v>
      </c>
      <c r="P490" s="54">
        <v>202200</v>
      </c>
      <c r="Q490" s="54">
        <v>219156</v>
      </c>
      <c r="R490" s="54">
        <v>180099</v>
      </c>
      <c r="S490" s="27">
        <v>170400</v>
      </c>
      <c r="T490" s="27">
        <v>250400</v>
      </c>
      <c r="U490" s="54">
        <v>205691.34376528932</v>
      </c>
      <c r="V490" s="27">
        <v>148400</v>
      </c>
      <c r="W490" s="27">
        <v>92400</v>
      </c>
      <c r="X490" s="54">
        <v>104000</v>
      </c>
      <c r="Y490" s="54">
        <v>113400</v>
      </c>
      <c r="Z490" s="54">
        <v>219600</v>
      </c>
      <c r="AA490" s="54">
        <v>231600</v>
      </c>
      <c r="AB490" s="54">
        <v>251897</v>
      </c>
      <c r="AC490" s="54">
        <v>204980.61896059843</v>
      </c>
      <c r="AD490" s="54">
        <v>264600</v>
      </c>
      <c r="AE490" s="219">
        <v>217000</v>
      </c>
      <c r="AF490" s="227">
        <f>SysAvail!AE213</f>
        <v>0.98197580645161298</v>
      </c>
      <c r="AG490" s="227">
        <f>MachAvail!AE213</f>
        <v>0.98592587074666882</v>
      </c>
      <c r="AH490" s="228">
        <f>LinhrsIn!AE213/SurveyHrsIn!AE213</f>
        <v>0.99599354838709686</v>
      </c>
      <c r="AI490" s="189"/>
      <c r="AJ490" s="98"/>
      <c r="AK490" s="98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</row>
    <row r="491" spans="1:66" ht="14.1" hidden="1" customHeight="1" x14ac:dyDescent="0.25">
      <c r="A491" s="86" t="s">
        <v>8</v>
      </c>
      <c r="B491" s="86">
        <v>1</v>
      </c>
      <c r="C491" s="86">
        <v>149</v>
      </c>
      <c r="D491" s="54">
        <v>224000</v>
      </c>
      <c r="E491" s="54">
        <v>193146</v>
      </c>
      <c r="F491" s="54">
        <v>208202.63247482551</v>
      </c>
      <c r="G491" s="54">
        <v>159805.83894464094</v>
      </c>
      <c r="H491" s="54">
        <v>196237</v>
      </c>
      <c r="I491" s="67">
        <v>187200</v>
      </c>
      <c r="J491" s="67">
        <v>168600</v>
      </c>
      <c r="K491" s="67">
        <v>81200</v>
      </c>
      <c r="L491" s="55">
        <v>92000</v>
      </c>
      <c r="M491" s="54">
        <v>167373</v>
      </c>
      <c r="N491" s="54">
        <v>174438</v>
      </c>
      <c r="O491" s="67">
        <v>38400</v>
      </c>
      <c r="P491" s="54">
        <v>136000</v>
      </c>
      <c r="Q491" s="54">
        <v>196800</v>
      </c>
      <c r="R491" s="54">
        <v>151800</v>
      </c>
      <c r="S491" s="27">
        <v>165400</v>
      </c>
      <c r="T491" s="27">
        <v>217200</v>
      </c>
      <c r="U491" s="54">
        <v>195704.46246202596</v>
      </c>
      <c r="V491" s="27">
        <v>137000</v>
      </c>
      <c r="W491" s="27">
        <v>74800</v>
      </c>
      <c r="X491" s="54">
        <v>4000</v>
      </c>
      <c r="Y491" s="54">
        <v>43800</v>
      </c>
      <c r="Z491" s="54">
        <v>187600</v>
      </c>
      <c r="AA491" s="54">
        <v>212600</v>
      </c>
      <c r="AB491" s="54">
        <v>245000</v>
      </c>
      <c r="AC491" s="54">
        <v>225412.13388824728</v>
      </c>
      <c r="AD491" s="54">
        <v>266200</v>
      </c>
      <c r="AE491" s="219">
        <v>217200</v>
      </c>
      <c r="AF491" s="227">
        <f>SysAvail!AE159</f>
        <v>0.97345134408602152</v>
      </c>
      <c r="AG491" s="227">
        <f>MachAvail!AE159</f>
        <v>0.98413930862050225</v>
      </c>
      <c r="AH491" s="228">
        <f>LinhrsIn!AE159/SurveyHrsIn!AE159</f>
        <v>0.98913978494623656</v>
      </c>
      <c r="AI491" s="189"/>
      <c r="AJ491" s="98"/>
      <c r="AK491" s="98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</row>
    <row r="492" spans="1:66" ht="14.1" hidden="1" customHeight="1" x14ac:dyDescent="0.25">
      <c r="A492" s="86" t="s">
        <v>8</v>
      </c>
      <c r="B492" s="86">
        <v>1</v>
      </c>
      <c r="C492" s="86">
        <v>240</v>
      </c>
      <c r="D492" s="54">
        <v>247200</v>
      </c>
      <c r="E492" s="54">
        <v>210480</v>
      </c>
      <c r="F492" s="54">
        <v>222251.91976459819</v>
      </c>
      <c r="G492" s="54">
        <v>155717.36920523411</v>
      </c>
      <c r="H492" s="54">
        <v>105751</v>
      </c>
      <c r="I492" s="67">
        <v>39600</v>
      </c>
      <c r="J492" s="67">
        <v>69200</v>
      </c>
      <c r="K492" s="67">
        <v>46600</v>
      </c>
      <c r="L492" s="55">
        <v>97800</v>
      </c>
      <c r="M492" s="54">
        <v>164781</v>
      </c>
      <c r="N492" s="54">
        <v>188951</v>
      </c>
      <c r="O492" s="67">
        <v>202200</v>
      </c>
      <c r="P492" s="54">
        <v>99800</v>
      </c>
      <c r="Q492" s="54">
        <v>180800</v>
      </c>
      <c r="R492" s="54">
        <v>146600</v>
      </c>
      <c r="S492" s="27">
        <v>169400</v>
      </c>
      <c r="T492" s="27">
        <v>191000</v>
      </c>
      <c r="U492" s="54">
        <v>215294.11424919637</v>
      </c>
      <c r="V492" s="27">
        <v>133200</v>
      </c>
      <c r="W492" s="27">
        <v>78000</v>
      </c>
      <c r="X492" s="54">
        <v>91400</v>
      </c>
      <c r="Y492" s="54">
        <v>84800</v>
      </c>
      <c r="Z492" s="54">
        <v>201600</v>
      </c>
      <c r="AA492" s="54">
        <v>190800</v>
      </c>
      <c r="AB492" s="54">
        <v>246000</v>
      </c>
      <c r="AC492" s="54">
        <v>221527.25515407149</v>
      </c>
      <c r="AD492" s="54">
        <v>277000</v>
      </c>
      <c r="AE492" s="219">
        <v>217200</v>
      </c>
      <c r="AF492" s="227">
        <f>SysAvail!AE250</f>
        <v>0.95044650537634412</v>
      </c>
      <c r="AG492" s="227">
        <f>MachAvail!AE250</f>
        <v>0.96479708393775365</v>
      </c>
      <c r="AH492" s="228">
        <f>LinhrsIn!AE250/SurveyHrsIn!AE250</f>
        <v>0.98512580645161296</v>
      </c>
      <c r="AI492" s="189"/>
      <c r="AJ492" s="98"/>
      <c r="AK492" s="98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</row>
    <row r="493" spans="1:66" ht="14.1" hidden="1" customHeight="1" x14ac:dyDescent="0.25">
      <c r="A493" s="86" t="s">
        <v>8</v>
      </c>
      <c r="B493" s="86">
        <v>1</v>
      </c>
      <c r="C493" s="86">
        <v>251</v>
      </c>
      <c r="D493" s="54">
        <v>196600</v>
      </c>
      <c r="E493" s="54">
        <v>197874</v>
      </c>
      <c r="F493" s="54">
        <v>214837.01813944039</v>
      </c>
      <c r="G493" s="54">
        <v>136163.81827763622</v>
      </c>
      <c r="H493" s="54">
        <v>232542</v>
      </c>
      <c r="I493" s="67">
        <v>184600</v>
      </c>
      <c r="J493" s="67">
        <v>126800</v>
      </c>
      <c r="K493" s="67">
        <v>82800</v>
      </c>
      <c r="L493" s="55">
        <v>102800</v>
      </c>
      <c r="M493" s="54">
        <v>185000</v>
      </c>
      <c r="N493" s="54">
        <v>189200</v>
      </c>
      <c r="O493" s="67">
        <v>172600</v>
      </c>
      <c r="P493" s="54">
        <v>115600</v>
      </c>
      <c r="Q493" s="54">
        <v>182400</v>
      </c>
      <c r="R493" s="54">
        <v>121800</v>
      </c>
      <c r="S493" s="27">
        <v>131600</v>
      </c>
      <c r="T493" s="27">
        <v>240600</v>
      </c>
      <c r="U493" s="54">
        <v>205115.17753625489</v>
      </c>
      <c r="V493" s="27">
        <v>141200</v>
      </c>
      <c r="W493" s="27">
        <v>95200</v>
      </c>
      <c r="X493" s="54">
        <v>98800</v>
      </c>
      <c r="Y493" s="54">
        <v>110200</v>
      </c>
      <c r="Z493" s="54">
        <v>224600</v>
      </c>
      <c r="AA493" s="54">
        <v>208800</v>
      </c>
      <c r="AB493" s="54">
        <v>237400</v>
      </c>
      <c r="AC493" s="54">
        <v>224283.93281589181</v>
      </c>
      <c r="AD493" s="54">
        <v>270400</v>
      </c>
      <c r="AE493" s="219">
        <v>217200</v>
      </c>
      <c r="AF493" s="227">
        <f>SysAvail!AE261</f>
        <v>0.97955013440860217</v>
      </c>
      <c r="AG493" s="227">
        <f>MachAvail!AE261</f>
        <v>0.98334632704372993</v>
      </c>
      <c r="AH493" s="228">
        <f>LinhrsIn!AE261/SurveyHrsIn!AE261</f>
        <v>0.99613951612903218</v>
      </c>
      <c r="AI493" s="189"/>
      <c r="AJ493" s="98"/>
      <c r="AK493" s="98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</row>
    <row r="494" spans="1:66" ht="14.1" hidden="1" customHeight="1" x14ac:dyDescent="0.25">
      <c r="A494" s="86" t="s">
        <v>8</v>
      </c>
      <c r="B494" s="86">
        <v>1</v>
      </c>
      <c r="C494" s="86">
        <v>191</v>
      </c>
      <c r="D494" s="54">
        <v>201200</v>
      </c>
      <c r="E494" s="54">
        <v>197423</v>
      </c>
      <c r="F494" s="54">
        <v>207226.98752414685</v>
      </c>
      <c r="G494" s="54">
        <v>166382.94243846933</v>
      </c>
      <c r="H494" s="54">
        <v>140216</v>
      </c>
      <c r="I494" s="67">
        <v>0</v>
      </c>
      <c r="J494" s="67">
        <v>93400</v>
      </c>
      <c r="K494" s="67">
        <v>83200</v>
      </c>
      <c r="L494" s="55">
        <v>99600</v>
      </c>
      <c r="M494" s="54">
        <v>160912</v>
      </c>
      <c r="N494" s="54">
        <v>177804</v>
      </c>
      <c r="O494" s="67">
        <v>210200</v>
      </c>
      <c r="P494" s="54">
        <v>178600</v>
      </c>
      <c r="Q494" s="54">
        <v>206800</v>
      </c>
      <c r="R494" s="54">
        <v>178600</v>
      </c>
      <c r="S494" s="27">
        <v>161000</v>
      </c>
      <c r="T494" s="27">
        <v>212000</v>
      </c>
      <c r="U494" s="54">
        <v>200313.79229430135</v>
      </c>
      <c r="V494" s="27">
        <v>127600</v>
      </c>
      <c r="W494" s="27">
        <v>84400</v>
      </c>
      <c r="X494" s="54">
        <v>95800</v>
      </c>
      <c r="Y494" s="54">
        <v>106000</v>
      </c>
      <c r="Z494" s="54">
        <v>213200</v>
      </c>
      <c r="AA494" s="54">
        <v>204200</v>
      </c>
      <c r="AB494" s="54">
        <v>239200</v>
      </c>
      <c r="AC494" s="54">
        <v>213069.50152429182</v>
      </c>
      <c r="AD494" s="54">
        <v>263000</v>
      </c>
      <c r="AE494" s="219">
        <v>218000</v>
      </c>
      <c r="AF494" s="227">
        <f>SysAvail!AE201</f>
        <v>0.98090954301075262</v>
      </c>
      <c r="AG494" s="227">
        <f>MachAvail!AE201</f>
        <v>0.98284855525457349</v>
      </c>
      <c r="AH494" s="228">
        <f>LinhrsIn!AE201/SurveyHrsIn!AE201</f>
        <v>0.99802715053763436</v>
      </c>
      <c r="AI494" s="189"/>
      <c r="AJ494" s="98"/>
      <c r="AK494" s="98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</row>
    <row r="495" spans="1:66" ht="14.1" hidden="1" customHeight="1" x14ac:dyDescent="0.25">
      <c r="A495" s="86" t="s">
        <v>8</v>
      </c>
      <c r="B495" s="86">
        <v>1</v>
      </c>
      <c r="C495" s="86">
        <v>230</v>
      </c>
      <c r="D495" s="54">
        <v>232200</v>
      </c>
      <c r="E495" s="54">
        <v>192021</v>
      </c>
      <c r="F495" s="54">
        <v>204300.05267211088</v>
      </c>
      <c r="G495" s="54">
        <v>157672.7242979939</v>
      </c>
      <c r="H495" s="54">
        <v>153701</v>
      </c>
      <c r="I495" s="67">
        <v>188000</v>
      </c>
      <c r="J495" s="67">
        <v>177000</v>
      </c>
      <c r="K495" s="67">
        <v>82800</v>
      </c>
      <c r="L495" s="55">
        <v>101200</v>
      </c>
      <c r="M495" s="54">
        <v>180374</v>
      </c>
      <c r="N495" s="54">
        <v>196962</v>
      </c>
      <c r="O495" s="67">
        <v>156000</v>
      </c>
      <c r="P495" s="54">
        <v>108800</v>
      </c>
      <c r="Q495" s="54">
        <v>166000</v>
      </c>
      <c r="R495" s="54">
        <v>113200</v>
      </c>
      <c r="S495" s="27">
        <v>136800</v>
      </c>
      <c r="T495" s="27">
        <v>250200</v>
      </c>
      <c r="U495" s="54">
        <v>203194.62343947348</v>
      </c>
      <c r="V495" s="27">
        <v>159400</v>
      </c>
      <c r="W495" s="27">
        <v>97200</v>
      </c>
      <c r="X495" s="54">
        <v>99800</v>
      </c>
      <c r="Y495" s="54">
        <v>114000</v>
      </c>
      <c r="Z495" s="54">
        <v>132800</v>
      </c>
      <c r="AA495" s="54">
        <v>203000</v>
      </c>
      <c r="AB495" s="54">
        <v>193600</v>
      </c>
      <c r="AC495" s="54">
        <v>129593.88540864598</v>
      </c>
      <c r="AD495" s="54">
        <v>250400</v>
      </c>
      <c r="AE495" s="219">
        <v>218200</v>
      </c>
      <c r="AF495" s="227">
        <f>SysAvail!AE240</f>
        <v>0.97553575268817216</v>
      </c>
      <c r="AG495" s="227">
        <f>MachAvail!AE240</f>
        <v>0.97767994673263925</v>
      </c>
      <c r="AH495" s="228">
        <f>LinhrsIn!AE240/SurveyHrsIn!AE240</f>
        <v>0.99780685483870979</v>
      </c>
      <c r="AI495" s="189"/>
      <c r="AJ495" s="98"/>
      <c r="AK495" s="98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</row>
    <row r="496" spans="1:66" ht="14.1" hidden="1" customHeight="1" x14ac:dyDescent="0.25">
      <c r="A496" s="86" t="s">
        <v>8</v>
      </c>
      <c r="B496" s="86">
        <v>1</v>
      </c>
      <c r="C496" s="86">
        <v>114</v>
      </c>
      <c r="D496" s="54">
        <v>210800</v>
      </c>
      <c r="E496" s="54">
        <v>167258</v>
      </c>
      <c r="F496" s="54">
        <v>189470.24942179531</v>
      </c>
      <c r="G496" s="54">
        <v>131008.79121490587</v>
      </c>
      <c r="H496" s="54">
        <v>210368</v>
      </c>
      <c r="I496" s="67">
        <v>178400</v>
      </c>
      <c r="J496" s="67">
        <v>175600</v>
      </c>
      <c r="K496" s="67">
        <v>88200</v>
      </c>
      <c r="L496" s="55">
        <v>105600</v>
      </c>
      <c r="M496" s="54">
        <v>176803</v>
      </c>
      <c r="N496" s="54">
        <v>189666</v>
      </c>
      <c r="O496" s="67">
        <v>197200</v>
      </c>
      <c r="P496" s="54">
        <v>201000</v>
      </c>
      <c r="Q496" s="54">
        <v>214400</v>
      </c>
      <c r="R496" s="54">
        <v>105000</v>
      </c>
      <c r="S496" s="27">
        <v>146600</v>
      </c>
      <c r="T496" s="27">
        <v>220400</v>
      </c>
      <c r="U496" s="54">
        <v>170353.14838451133</v>
      </c>
      <c r="V496" s="27">
        <v>153400</v>
      </c>
      <c r="W496" s="27">
        <v>96000</v>
      </c>
      <c r="X496" s="54">
        <v>102800</v>
      </c>
      <c r="Y496" s="54">
        <v>113800</v>
      </c>
      <c r="Z496" s="54">
        <v>234400</v>
      </c>
      <c r="AA496" s="54">
        <v>218600</v>
      </c>
      <c r="AB496" s="54">
        <v>248800</v>
      </c>
      <c r="AC496" s="54">
        <v>190262.38184278965</v>
      </c>
      <c r="AD496" s="54">
        <v>273200</v>
      </c>
      <c r="AE496" s="219">
        <v>218400</v>
      </c>
      <c r="AF496" s="227">
        <f>SysAvail!AE124</f>
        <v>0.95458965053763445</v>
      </c>
      <c r="AG496" s="227">
        <f>MachAvail!AE124</f>
        <v>0.97619317283704565</v>
      </c>
      <c r="AH496" s="228">
        <f>LinhrsIn!AE124/SurveyHrsIn!AE124</f>
        <v>0.9778696236559139</v>
      </c>
      <c r="AI496" s="189"/>
      <c r="AJ496" s="98"/>
      <c r="AK496" s="98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</row>
    <row r="497" spans="1:66" ht="14.1" hidden="1" customHeight="1" x14ac:dyDescent="0.25">
      <c r="A497" s="86" t="s">
        <v>8</v>
      </c>
      <c r="B497" s="86">
        <v>1</v>
      </c>
      <c r="C497" s="86">
        <v>110</v>
      </c>
      <c r="D497" s="54">
        <v>167400</v>
      </c>
      <c r="E497" s="54">
        <v>196298</v>
      </c>
      <c r="F497" s="54">
        <v>228496.04744894159</v>
      </c>
      <c r="G497" s="54">
        <v>153406.49500469983</v>
      </c>
      <c r="H497" s="54">
        <v>220752</v>
      </c>
      <c r="I497" s="67">
        <v>195000</v>
      </c>
      <c r="J497" s="67">
        <v>188400</v>
      </c>
      <c r="K497" s="67">
        <v>91600</v>
      </c>
      <c r="L497" s="55">
        <v>102600</v>
      </c>
      <c r="M497" s="54">
        <v>185400</v>
      </c>
      <c r="N497" s="54">
        <v>142400</v>
      </c>
      <c r="O497" s="67">
        <v>164800</v>
      </c>
      <c r="P497" s="54">
        <v>200200</v>
      </c>
      <c r="Q497" s="54">
        <v>212000</v>
      </c>
      <c r="R497" s="54">
        <v>122200</v>
      </c>
      <c r="S497" s="27">
        <v>171600</v>
      </c>
      <c r="T497" s="27">
        <v>223200</v>
      </c>
      <c r="U497" s="54">
        <v>194936.24082331339</v>
      </c>
      <c r="V497" s="27">
        <v>11800</v>
      </c>
      <c r="W497" s="27">
        <v>0</v>
      </c>
      <c r="X497" s="54">
        <v>600</v>
      </c>
      <c r="Y497" s="54">
        <v>100000</v>
      </c>
      <c r="Z497" s="54">
        <v>176000</v>
      </c>
      <c r="AA497" s="54">
        <v>207800</v>
      </c>
      <c r="AB497" s="54">
        <v>220000</v>
      </c>
      <c r="AC497" s="54">
        <v>225271.34340500826</v>
      </c>
      <c r="AD497" s="54">
        <v>265200</v>
      </c>
      <c r="AE497" s="219">
        <v>218600</v>
      </c>
      <c r="AF497" s="227">
        <f>SysAvail!AE120</f>
        <v>0.96711922043010756</v>
      </c>
      <c r="AG497" s="227">
        <f>MachAvail!AE120</f>
        <v>0.98945510550670024</v>
      </c>
      <c r="AH497" s="228">
        <f>LinhrsIn!AE120/SurveyHrsIn!AE120</f>
        <v>0.97742607526881731</v>
      </c>
      <c r="AI497" s="189"/>
      <c r="AJ497" s="98"/>
      <c r="AK497" s="98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</row>
    <row r="498" spans="1:66" ht="14.1" hidden="1" customHeight="1" x14ac:dyDescent="0.25">
      <c r="A498" s="86" t="s">
        <v>8</v>
      </c>
      <c r="B498" s="86">
        <v>1</v>
      </c>
      <c r="C498" s="86">
        <v>181</v>
      </c>
      <c r="D498" s="54">
        <v>194200</v>
      </c>
      <c r="E498" s="54">
        <v>202601</v>
      </c>
      <c r="F498" s="54">
        <v>91710.625363793806</v>
      </c>
      <c r="G498" s="54">
        <v>141496.60489425383</v>
      </c>
      <c r="H498" s="54">
        <v>209452</v>
      </c>
      <c r="I498" s="67">
        <v>201200</v>
      </c>
      <c r="J498" s="67">
        <v>170200</v>
      </c>
      <c r="K498" s="67">
        <v>88800</v>
      </c>
      <c r="L498" s="55">
        <v>101000</v>
      </c>
      <c r="M498" s="54">
        <v>176200</v>
      </c>
      <c r="N498" s="54">
        <v>184430</v>
      </c>
      <c r="O498" s="67">
        <v>206800</v>
      </c>
      <c r="P498" s="54">
        <v>203600</v>
      </c>
      <c r="Q498" s="54">
        <v>236800</v>
      </c>
      <c r="R498" s="54">
        <v>164600</v>
      </c>
      <c r="S498" s="27">
        <v>166200</v>
      </c>
      <c r="T498" s="27">
        <v>247600</v>
      </c>
      <c r="U498" s="54">
        <v>209916.5627782084</v>
      </c>
      <c r="V498" s="27">
        <v>156200</v>
      </c>
      <c r="W498" s="27">
        <v>90400</v>
      </c>
      <c r="X498" s="54">
        <v>100200</v>
      </c>
      <c r="Y498" s="54">
        <v>106400</v>
      </c>
      <c r="Z498" s="54">
        <v>206800</v>
      </c>
      <c r="AA498" s="54">
        <v>217200</v>
      </c>
      <c r="AB498" s="54">
        <v>239000</v>
      </c>
      <c r="AC498" s="54">
        <v>217669.59591332191</v>
      </c>
      <c r="AD498" s="54">
        <v>273600</v>
      </c>
      <c r="AE498" s="219">
        <v>218800</v>
      </c>
      <c r="AF498" s="227">
        <f>SysAvail!AE191</f>
        <v>0.98351061827956987</v>
      </c>
      <c r="AG498" s="227">
        <f>MachAvail!AE191</f>
        <v>0.98728152946543257</v>
      </c>
      <c r="AH498" s="228">
        <f>LinhrsIn!AE191/SurveyHrsIn!AE191</f>
        <v>0.99618051075268821</v>
      </c>
      <c r="AI498" s="189"/>
      <c r="AJ498" s="98"/>
      <c r="AK498" s="98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</row>
    <row r="499" spans="1:66" ht="14.1" hidden="1" customHeight="1" x14ac:dyDescent="0.25">
      <c r="A499" s="86" t="s">
        <v>8</v>
      </c>
      <c r="B499" s="86">
        <v>1</v>
      </c>
      <c r="C499" s="86">
        <v>229</v>
      </c>
      <c r="D499" s="54">
        <v>191000</v>
      </c>
      <c r="E499" s="54">
        <v>210480</v>
      </c>
      <c r="F499" s="54">
        <v>229081.43441934878</v>
      </c>
      <c r="G499" s="54">
        <v>154828.57143579784</v>
      </c>
      <c r="H499" s="54">
        <v>116317</v>
      </c>
      <c r="I499" s="67">
        <v>193000</v>
      </c>
      <c r="J499" s="67">
        <v>181400</v>
      </c>
      <c r="K499" s="67">
        <v>94600</v>
      </c>
      <c r="L499" s="55">
        <v>106800</v>
      </c>
      <c r="M499" s="54">
        <v>194800</v>
      </c>
      <c r="N499" s="54">
        <v>196800</v>
      </c>
      <c r="O499" s="67">
        <v>195800</v>
      </c>
      <c r="P499" s="54">
        <v>206200</v>
      </c>
      <c r="Q499" s="54">
        <v>166000</v>
      </c>
      <c r="R499" s="54">
        <v>119000</v>
      </c>
      <c r="S499" s="27">
        <v>158800</v>
      </c>
      <c r="T499" s="27">
        <v>256000</v>
      </c>
      <c r="U499" s="54">
        <v>213949.72638144938</v>
      </c>
      <c r="V499" s="27">
        <v>168200</v>
      </c>
      <c r="W499" s="27">
        <v>101000</v>
      </c>
      <c r="X499" s="54">
        <v>104200</v>
      </c>
      <c r="Y499" s="54">
        <v>115200</v>
      </c>
      <c r="Z499" s="54">
        <v>209000</v>
      </c>
      <c r="AA499" s="54">
        <v>215200</v>
      </c>
      <c r="AB499" s="54">
        <v>237400</v>
      </c>
      <c r="AC499" s="54">
        <v>209544.10782398639</v>
      </c>
      <c r="AD499" s="54">
        <v>260400</v>
      </c>
      <c r="AE499" s="219">
        <v>219000</v>
      </c>
      <c r="AF499" s="227">
        <f>SysAvail!AE239</f>
        <v>0.97732311827956997</v>
      </c>
      <c r="AG499" s="227">
        <f>MachAvail!AE239</f>
        <v>0.98088025944625257</v>
      </c>
      <c r="AH499" s="228">
        <f>LinhrsIn!AE239/SurveyHrsIn!AE239</f>
        <v>0.99637352150537639</v>
      </c>
      <c r="AI499" s="189"/>
      <c r="AJ499" s="98"/>
      <c r="AK499" s="98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</row>
    <row r="500" spans="1:66" ht="14.1" hidden="1" customHeight="1" x14ac:dyDescent="0.25">
      <c r="A500" s="86" t="s">
        <v>8</v>
      </c>
      <c r="B500" s="86">
        <v>1</v>
      </c>
      <c r="C500" s="86">
        <v>187</v>
      </c>
      <c r="D500" s="54">
        <v>225000</v>
      </c>
      <c r="E500" s="54">
        <v>205527</v>
      </c>
      <c r="F500" s="54">
        <v>221276.27481391953</v>
      </c>
      <c r="G500" s="54">
        <v>171360.20994731243</v>
      </c>
      <c r="H500" s="54">
        <v>212287</v>
      </c>
      <c r="I500" s="67">
        <v>208600</v>
      </c>
      <c r="J500" s="67">
        <v>188400</v>
      </c>
      <c r="K500" s="67">
        <v>94600</v>
      </c>
      <c r="L500" s="55">
        <v>114701</v>
      </c>
      <c r="M500" s="54">
        <v>193509</v>
      </c>
      <c r="N500" s="54">
        <v>205093</v>
      </c>
      <c r="O500" s="67">
        <v>200600</v>
      </c>
      <c r="P500" s="54">
        <v>199400</v>
      </c>
      <c r="Q500" s="54">
        <v>208600</v>
      </c>
      <c r="R500" s="54">
        <v>176800</v>
      </c>
      <c r="S500" s="27">
        <v>170000</v>
      </c>
      <c r="T500" s="27">
        <v>266200</v>
      </c>
      <c r="U500" s="54">
        <v>219903.44408147177</v>
      </c>
      <c r="V500" s="27">
        <v>170400</v>
      </c>
      <c r="W500" s="27">
        <v>89600</v>
      </c>
      <c r="X500" s="54">
        <v>103200</v>
      </c>
      <c r="Y500" s="54">
        <v>114400</v>
      </c>
      <c r="Z500" s="54">
        <v>223600</v>
      </c>
      <c r="AA500" s="54">
        <v>218600</v>
      </c>
      <c r="AB500" s="54">
        <v>242400</v>
      </c>
      <c r="AC500" s="54">
        <v>202620.0318582906</v>
      </c>
      <c r="AD500" s="54">
        <v>263200</v>
      </c>
      <c r="AE500" s="219">
        <v>219200</v>
      </c>
      <c r="AF500" s="227">
        <f>SysAvail!AE197</f>
        <v>0.97974193548387101</v>
      </c>
      <c r="AG500" s="227">
        <f>MachAvail!AE197</f>
        <v>0.98384353156161908</v>
      </c>
      <c r="AH500" s="228">
        <f>LinhrsIn!AE197/SurveyHrsIn!AE197</f>
        <v>0.99583104838709691</v>
      </c>
      <c r="AI500" s="189"/>
      <c r="AJ500" s="98"/>
      <c r="AK500" s="98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</row>
    <row r="501" spans="1:66" ht="14.1" hidden="1" customHeight="1" x14ac:dyDescent="0.25">
      <c r="A501" s="86" t="s">
        <v>8</v>
      </c>
      <c r="B501" s="86">
        <v>1</v>
      </c>
      <c r="C501" s="86">
        <v>225</v>
      </c>
      <c r="D501" s="54">
        <v>225400</v>
      </c>
      <c r="E501" s="54">
        <v>202376</v>
      </c>
      <c r="F501" s="54">
        <v>208788.0194452327</v>
      </c>
      <c r="G501" s="54">
        <v>151628.89946582727</v>
      </c>
      <c r="H501" s="54">
        <v>69729</v>
      </c>
      <c r="I501" s="67">
        <v>193200</v>
      </c>
      <c r="J501" s="67">
        <v>175600</v>
      </c>
      <c r="K501" s="67">
        <v>88400</v>
      </c>
      <c r="L501" s="55">
        <v>104800</v>
      </c>
      <c r="M501" s="54">
        <v>185066</v>
      </c>
      <c r="N501" s="54">
        <v>185038</v>
      </c>
      <c r="O501" s="67">
        <v>173000</v>
      </c>
      <c r="P501" s="54">
        <v>77600</v>
      </c>
      <c r="Q501" s="54">
        <v>2000</v>
      </c>
      <c r="R501" s="54">
        <v>9.9999999999999995E-8</v>
      </c>
      <c r="S501" s="27">
        <v>16200</v>
      </c>
      <c r="T501" s="27">
        <v>242400</v>
      </c>
      <c r="U501" s="54">
        <v>212221.2276943461</v>
      </c>
      <c r="V501" s="27">
        <v>154800</v>
      </c>
      <c r="W501" s="27">
        <v>99000</v>
      </c>
      <c r="X501" s="54">
        <v>98800</v>
      </c>
      <c r="Y501" s="54">
        <v>112000</v>
      </c>
      <c r="Z501" s="54">
        <v>220200</v>
      </c>
      <c r="AA501" s="54">
        <v>209200</v>
      </c>
      <c r="AB501" s="54">
        <v>236000</v>
      </c>
      <c r="AC501" s="54">
        <v>210755.84458306368</v>
      </c>
      <c r="AD501" s="54">
        <v>266000</v>
      </c>
      <c r="AE501" s="219">
        <v>219200</v>
      </c>
      <c r="AF501" s="227">
        <f>SysAvail!AE235</f>
        <v>0.97602486559139789</v>
      </c>
      <c r="AG501" s="227">
        <f>MachAvail!AE235</f>
        <v>0.9788172575661076</v>
      </c>
      <c r="AH501" s="228">
        <f>LinhrsIn!AE235/SurveyHrsIn!AE235</f>
        <v>0.99714717741935488</v>
      </c>
      <c r="AI501" s="189"/>
      <c r="AJ501" s="98"/>
      <c r="AK501" s="98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</row>
    <row r="502" spans="1:66" ht="14.1" hidden="1" customHeight="1" x14ac:dyDescent="0.25">
      <c r="A502" s="86" t="s">
        <v>8</v>
      </c>
      <c r="B502" s="86">
        <v>1</v>
      </c>
      <c r="C502" s="86">
        <v>174</v>
      </c>
      <c r="D502" s="54">
        <v>166200</v>
      </c>
      <c r="E502" s="54">
        <v>169960</v>
      </c>
      <c r="F502" s="54">
        <v>172689.15627012239</v>
      </c>
      <c r="G502" s="54">
        <v>165138.62556125855</v>
      </c>
      <c r="H502" s="54">
        <v>194695</v>
      </c>
      <c r="I502" s="67">
        <v>195400</v>
      </c>
      <c r="J502" s="67">
        <v>169000</v>
      </c>
      <c r="K502" s="67">
        <v>86000</v>
      </c>
      <c r="L502" s="55">
        <v>101200</v>
      </c>
      <c r="M502" s="54">
        <v>175072</v>
      </c>
      <c r="N502" s="54">
        <v>179665</v>
      </c>
      <c r="O502" s="67">
        <v>114400</v>
      </c>
      <c r="P502" s="54">
        <v>86000</v>
      </c>
      <c r="Q502" s="54">
        <v>129800</v>
      </c>
      <c r="R502" s="54">
        <v>113400</v>
      </c>
      <c r="S502" s="27">
        <v>131000</v>
      </c>
      <c r="T502" s="27">
        <v>251400</v>
      </c>
      <c r="U502" s="54">
        <v>193207.74213621012</v>
      </c>
      <c r="V502" s="27">
        <v>125000</v>
      </c>
      <c r="W502" s="27">
        <v>98800</v>
      </c>
      <c r="X502" s="54">
        <v>105600</v>
      </c>
      <c r="Y502" s="54">
        <v>115400</v>
      </c>
      <c r="Z502" s="54">
        <v>223400</v>
      </c>
      <c r="AA502" s="54">
        <v>227400</v>
      </c>
      <c r="AB502" s="54">
        <v>241600</v>
      </c>
      <c r="AC502" s="54">
        <v>203452.5729158441</v>
      </c>
      <c r="AD502" s="54">
        <v>263000</v>
      </c>
      <c r="AE502" s="219">
        <v>219600</v>
      </c>
      <c r="AF502" s="227">
        <f>SysAvail!AE184</f>
        <v>0.97346370967741946</v>
      </c>
      <c r="AG502" s="227">
        <f>MachAvail!AE184</f>
        <v>0.97564777064786834</v>
      </c>
      <c r="AH502" s="228">
        <f>LinhrsIn!AE184/SurveyHrsIn!AE184</f>
        <v>0.9977614247311829</v>
      </c>
      <c r="AI502" s="189"/>
      <c r="AJ502" s="98"/>
      <c r="AK502" s="98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</row>
    <row r="503" spans="1:66" ht="14.1" hidden="1" customHeight="1" x14ac:dyDescent="0.25">
      <c r="A503" s="86" t="s">
        <v>8</v>
      </c>
      <c r="B503" s="86">
        <v>1</v>
      </c>
      <c r="C503" s="86">
        <v>119</v>
      </c>
      <c r="D503" s="54">
        <v>176800</v>
      </c>
      <c r="E503" s="54">
        <v>189094</v>
      </c>
      <c r="F503" s="54">
        <v>203714.66570170369</v>
      </c>
      <c r="G503" s="54">
        <v>125320.48549051375</v>
      </c>
      <c r="H503" s="54">
        <v>58831</v>
      </c>
      <c r="I503" s="67">
        <v>143200</v>
      </c>
      <c r="J503" s="67">
        <v>164800</v>
      </c>
      <c r="K503" s="67">
        <v>84400</v>
      </c>
      <c r="L503" s="55">
        <v>95400</v>
      </c>
      <c r="M503" s="54">
        <v>165610</v>
      </c>
      <c r="N503" s="54">
        <v>195114</v>
      </c>
      <c r="O503" s="67">
        <v>197800</v>
      </c>
      <c r="P503" s="54">
        <v>172800</v>
      </c>
      <c r="Q503" s="54">
        <v>220600</v>
      </c>
      <c r="R503" s="54">
        <v>162000</v>
      </c>
      <c r="S503" s="27">
        <v>170000</v>
      </c>
      <c r="T503" s="27">
        <v>233000</v>
      </c>
      <c r="U503" s="54">
        <v>208572.17491046141</v>
      </c>
      <c r="V503" s="27">
        <v>141800</v>
      </c>
      <c r="W503" s="27">
        <v>86200</v>
      </c>
      <c r="X503" s="54">
        <v>107800</v>
      </c>
      <c r="Y503" s="54">
        <v>105000</v>
      </c>
      <c r="Z503" s="54">
        <v>221200</v>
      </c>
      <c r="AA503" s="54">
        <v>219600</v>
      </c>
      <c r="AB503" s="54">
        <v>248400</v>
      </c>
      <c r="AC503" s="54">
        <v>214708.3027491942</v>
      </c>
      <c r="AD503" s="54">
        <v>264400</v>
      </c>
      <c r="AE503" s="219">
        <v>220000</v>
      </c>
      <c r="AF503" s="227">
        <f>SysAvail!AE129</f>
        <v>0.97058360215053763</v>
      </c>
      <c r="AG503" s="227">
        <f>MachAvail!AE129</f>
        <v>0.99320559501693195</v>
      </c>
      <c r="AH503" s="228">
        <f>LinhrsIn!AE129/SurveyHrsIn!AE129</f>
        <v>0.97722325268817212</v>
      </c>
      <c r="AI503" s="189"/>
      <c r="AJ503" s="98"/>
      <c r="AK503" s="98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</row>
    <row r="504" spans="1:66" ht="14.1" hidden="1" customHeight="1" x14ac:dyDescent="0.25">
      <c r="A504" s="86" t="s">
        <v>8</v>
      </c>
      <c r="B504" s="86">
        <v>1</v>
      </c>
      <c r="C504" s="86">
        <v>252</v>
      </c>
      <c r="D504" s="54">
        <v>246000</v>
      </c>
      <c r="E504" s="54">
        <v>204852</v>
      </c>
      <c r="F504" s="54">
        <v>232593.75624179197</v>
      </c>
      <c r="G504" s="54">
        <v>138830.21158594501</v>
      </c>
      <c r="H504" s="54">
        <v>242731</v>
      </c>
      <c r="I504" s="67">
        <v>203600</v>
      </c>
      <c r="J504" s="67">
        <v>178200</v>
      </c>
      <c r="K504" s="67">
        <v>95600</v>
      </c>
      <c r="L504" s="55">
        <v>112400</v>
      </c>
      <c r="M504" s="54">
        <v>186000</v>
      </c>
      <c r="N504" s="54">
        <v>194600</v>
      </c>
      <c r="O504" s="67">
        <v>209400</v>
      </c>
      <c r="P504" s="54">
        <v>226600</v>
      </c>
      <c r="Q504" s="54">
        <v>197200</v>
      </c>
      <c r="R504" s="54">
        <v>145000</v>
      </c>
      <c r="S504" s="27">
        <v>182000</v>
      </c>
      <c r="T504" s="27">
        <v>243000</v>
      </c>
      <c r="U504" s="54">
        <v>212413.28310402425</v>
      </c>
      <c r="V504" s="27">
        <v>162400</v>
      </c>
      <c r="W504" s="27">
        <v>99400</v>
      </c>
      <c r="X504" s="54">
        <v>100000</v>
      </c>
      <c r="Y504" s="54">
        <v>119000</v>
      </c>
      <c r="Z504" s="54">
        <v>232200</v>
      </c>
      <c r="AA504" s="54">
        <v>234000</v>
      </c>
      <c r="AB504" s="54">
        <v>237400</v>
      </c>
      <c r="AC504" s="54">
        <v>230489.97731706849</v>
      </c>
      <c r="AD504" s="54">
        <v>271000</v>
      </c>
      <c r="AE504" s="219">
        <v>220000</v>
      </c>
      <c r="AF504" s="227">
        <f>SysAvail!AE262</f>
        <v>0.94971249999999996</v>
      </c>
      <c r="AG504" s="227">
        <f>MachAvail!AE262</f>
        <v>0.95368258832332653</v>
      </c>
      <c r="AH504" s="228">
        <f>LinhrsIn!AE262/SurveyHrsIn!AE262</f>
        <v>0.99583709677419363</v>
      </c>
      <c r="AI504" s="189"/>
      <c r="AJ504" s="98"/>
      <c r="AK504" s="98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</row>
    <row r="505" spans="1:66" ht="14.1" hidden="1" customHeight="1" x14ac:dyDescent="0.25">
      <c r="A505" s="86" t="s">
        <v>8</v>
      </c>
      <c r="B505" s="86">
        <v>1</v>
      </c>
      <c r="C505" s="86">
        <v>257</v>
      </c>
      <c r="D505" s="54">
        <v>223000</v>
      </c>
      <c r="E505" s="54">
        <v>183917</v>
      </c>
      <c r="F505" s="54">
        <v>209373.40641563991</v>
      </c>
      <c r="G505" s="54">
        <v>149178.4840154915</v>
      </c>
      <c r="H505" s="54">
        <v>109432</v>
      </c>
      <c r="I505" s="67">
        <v>202200</v>
      </c>
      <c r="J505" s="67">
        <v>177200</v>
      </c>
      <c r="K505" s="67">
        <v>90600</v>
      </c>
      <c r="L505" s="55">
        <v>108600</v>
      </c>
      <c r="M505" s="54">
        <v>190161</v>
      </c>
      <c r="N505" s="54">
        <v>200452</v>
      </c>
      <c r="O505" s="67">
        <v>195400</v>
      </c>
      <c r="P505" s="54">
        <v>155800</v>
      </c>
      <c r="Q505" s="54">
        <v>171400</v>
      </c>
      <c r="R505" s="54">
        <v>115000</v>
      </c>
      <c r="S505" s="27">
        <v>152600</v>
      </c>
      <c r="T505" s="27">
        <v>259200</v>
      </c>
      <c r="U505" s="54">
        <v>207996.00868142699</v>
      </c>
      <c r="V505" s="27">
        <v>159200</v>
      </c>
      <c r="W505" s="27">
        <v>97800</v>
      </c>
      <c r="X505" s="54">
        <v>99000</v>
      </c>
      <c r="Y505" s="54">
        <v>97200</v>
      </c>
      <c r="Z505" s="54">
        <v>212600</v>
      </c>
      <c r="AA505" s="54">
        <v>218600</v>
      </c>
      <c r="AB505" s="54">
        <v>234200</v>
      </c>
      <c r="AC505" s="54">
        <v>202558.08404566543</v>
      </c>
      <c r="AD505" s="54">
        <v>249400</v>
      </c>
      <c r="AE505" s="219">
        <v>220200</v>
      </c>
      <c r="AF505" s="227">
        <f>SysAvail!AE267</f>
        <v>0.97576653225806464</v>
      </c>
      <c r="AG505" s="227">
        <f>MachAvail!AE267</f>
        <v>0.97940269640862898</v>
      </c>
      <c r="AH505" s="228">
        <f>LinhrsIn!AE267/SurveyHrsIn!AE267</f>
        <v>0.99628736559139786</v>
      </c>
      <c r="AI505" s="189"/>
      <c r="AJ505" s="98"/>
      <c r="AK505" s="98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</row>
    <row r="506" spans="1:66" ht="14.1" hidden="1" customHeight="1" x14ac:dyDescent="0.25">
      <c r="A506" s="86" t="s">
        <v>8</v>
      </c>
      <c r="B506" s="86">
        <v>1</v>
      </c>
      <c r="C506" s="86">
        <v>220</v>
      </c>
      <c r="D506" s="54">
        <v>198800</v>
      </c>
      <c r="E506" s="54">
        <v>203051</v>
      </c>
      <c r="F506" s="54">
        <v>195519.24811600297</v>
      </c>
      <c r="G506" s="54">
        <v>154828.57143579784</v>
      </c>
      <c r="H506" s="54">
        <v>157966</v>
      </c>
      <c r="I506" s="67">
        <v>188000</v>
      </c>
      <c r="J506" s="67">
        <v>177600</v>
      </c>
      <c r="K506" s="67">
        <v>91600</v>
      </c>
      <c r="L506" s="55">
        <v>106000</v>
      </c>
      <c r="M506" s="54">
        <v>190509</v>
      </c>
      <c r="N506" s="54">
        <v>202226</v>
      </c>
      <c r="O506" s="67">
        <v>184600</v>
      </c>
      <c r="P506" s="54">
        <v>113400</v>
      </c>
      <c r="Q506" s="54">
        <v>42800</v>
      </c>
      <c r="R506" s="54">
        <v>0</v>
      </c>
      <c r="S506" s="27">
        <v>15000</v>
      </c>
      <c r="T506" s="27">
        <v>244000</v>
      </c>
      <c r="U506" s="54">
        <v>196088.57328138224</v>
      </c>
      <c r="V506" s="27">
        <v>140400</v>
      </c>
      <c r="W506" s="27">
        <v>99400</v>
      </c>
      <c r="X506" s="54">
        <v>100400</v>
      </c>
      <c r="Y506" s="54">
        <v>105600</v>
      </c>
      <c r="Z506" s="54">
        <v>230400</v>
      </c>
      <c r="AA506" s="54">
        <v>207400</v>
      </c>
      <c r="AB506" s="54">
        <v>137400</v>
      </c>
      <c r="AC506" s="54">
        <v>196897.3680162346</v>
      </c>
      <c r="AD506" s="54">
        <v>268400</v>
      </c>
      <c r="AE506" s="219">
        <v>220800</v>
      </c>
      <c r="AF506" s="227">
        <f>SysAvail!AE230</f>
        <v>0.97272594086021513</v>
      </c>
      <c r="AG506" s="227">
        <f>MachAvail!AE230</f>
        <v>0.97545708960127475</v>
      </c>
      <c r="AH506" s="228">
        <f>LinhrsIn!AE230/SurveyHrsIn!AE230</f>
        <v>0.99720013440860222</v>
      </c>
      <c r="AI506" s="189"/>
      <c r="AJ506" s="98"/>
      <c r="AK506" s="98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</row>
    <row r="507" spans="1:66" ht="14.1" hidden="1" customHeight="1" x14ac:dyDescent="0.25">
      <c r="A507" s="86" t="s">
        <v>8</v>
      </c>
      <c r="B507" s="86">
        <v>1</v>
      </c>
      <c r="C507" s="86">
        <v>234</v>
      </c>
      <c r="D507" s="54">
        <v>134400</v>
      </c>
      <c r="E507" s="54">
        <v>204402</v>
      </c>
      <c r="F507" s="54">
        <v>217568.82400134063</v>
      </c>
      <c r="G507" s="54">
        <v>129942.23389158235</v>
      </c>
      <c r="H507" s="54">
        <v>10996</v>
      </c>
      <c r="I507" s="67">
        <v>0</v>
      </c>
      <c r="J507" s="67">
        <v>139000</v>
      </c>
      <c r="K507" s="67">
        <v>79800</v>
      </c>
      <c r="L507" s="55">
        <v>87800</v>
      </c>
      <c r="M507" s="54">
        <v>152400</v>
      </c>
      <c r="N507" s="54">
        <v>183739</v>
      </c>
      <c r="O507" s="67">
        <v>197000</v>
      </c>
      <c r="P507" s="54">
        <v>85000</v>
      </c>
      <c r="Q507" s="54">
        <v>46400</v>
      </c>
      <c r="R507" s="54">
        <v>69600</v>
      </c>
      <c r="S507" s="27">
        <v>150000</v>
      </c>
      <c r="T507" s="27">
        <v>204600</v>
      </c>
      <c r="U507" s="54">
        <v>198201.1827878418</v>
      </c>
      <c r="V507" s="27">
        <v>138200</v>
      </c>
      <c r="W507" s="27">
        <v>84600</v>
      </c>
      <c r="X507" s="54">
        <v>74400</v>
      </c>
      <c r="Y507" s="54">
        <v>96000</v>
      </c>
      <c r="Z507" s="54">
        <v>217400</v>
      </c>
      <c r="AA507" s="54">
        <v>212600</v>
      </c>
      <c r="AB507" s="54">
        <v>162600</v>
      </c>
      <c r="AC507" s="54">
        <v>223752.68339246986</v>
      </c>
      <c r="AD507" s="54">
        <v>279800</v>
      </c>
      <c r="AE507" s="219">
        <v>221400</v>
      </c>
      <c r="AF507" s="227">
        <f>SysAvail!AE244</f>
        <v>0.91899677419354842</v>
      </c>
      <c r="AG507" s="227">
        <f>MachAvail!AE244</f>
        <v>0.96378220466502917</v>
      </c>
      <c r="AH507" s="228">
        <f>LinhrsIn!AE244/SurveyHrsIn!AE244</f>
        <v>0.95353158602150534</v>
      </c>
      <c r="AI507" s="189"/>
      <c r="AJ507" s="98"/>
      <c r="AK507" s="98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</row>
    <row r="508" spans="1:66" ht="14.1" hidden="1" customHeight="1" x14ac:dyDescent="0.25">
      <c r="A508" s="86" t="s">
        <v>8</v>
      </c>
      <c r="B508" s="86">
        <v>1</v>
      </c>
      <c r="C508" s="86">
        <v>113</v>
      </c>
      <c r="D508" s="54">
        <v>160400</v>
      </c>
      <c r="E508" s="54">
        <v>187518</v>
      </c>
      <c r="F508" s="54">
        <v>150249.32240451325</v>
      </c>
      <c r="G508" s="54">
        <v>136163.81827763622</v>
      </c>
      <c r="H508" s="54">
        <v>213695</v>
      </c>
      <c r="I508" s="67">
        <v>143800</v>
      </c>
      <c r="J508" s="67">
        <v>137600</v>
      </c>
      <c r="K508" s="67">
        <v>88800</v>
      </c>
      <c r="L508" s="55">
        <v>101000</v>
      </c>
      <c r="M508" s="54">
        <v>184350</v>
      </c>
      <c r="N508" s="54">
        <v>185583</v>
      </c>
      <c r="O508" s="67">
        <v>149400</v>
      </c>
      <c r="P508" s="54">
        <v>83400</v>
      </c>
      <c r="Q508" s="54">
        <v>149600</v>
      </c>
      <c r="R508" s="54">
        <v>157200</v>
      </c>
      <c r="S508" s="27">
        <v>134000</v>
      </c>
      <c r="T508" s="27">
        <v>240800</v>
      </c>
      <c r="U508" s="54">
        <v>192247.46508781941</v>
      </c>
      <c r="V508" s="27">
        <v>115200</v>
      </c>
      <c r="W508" s="27">
        <v>94000</v>
      </c>
      <c r="X508" s="54">
        <v>101400</v>
      </c>
      <c r="Y508" s="54">
        <v>114200</v>
      </c>
      <c r="Z508" s="54">
        <v>196200</v>
      </c>
      <c r="AA508" s="54">
        <v>200400</v>
      </c>
      <c r="AB508" s="54">
        <v>232000</v>
      </c>
      <c r="AC508" s="54">
        <v>200921.16002720624</v>
      </c>
      <c r="AD508" s="54">
        <v>261800</v>
      </c>
      <c r="AE508" s="219">
        <v>221800</v>
      </c>
      <c r="AF508" s="227">
        <f>SysAvail!AE123</f>
        <v>0.95531182795698932</v>
      </c>
      <c r="AG508" s="227">
        <f>MachAvail!AE123</f>
        <v>0.97740122705967047</v>
      </c>
      <c r="AH508" s="228">
        <f>LinhrsIn!AE123/SurveyHrsIn!AE123</f>
        <v>0.97739986559139791</v>
      </c>
      <c r="AI508" s="189"/>
      <c r="AJ508" s="98"/>
      <c r="AK508" s="13"/>
      <c r="AL508" s="13"/>
      <c r="AM508" s="13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</row>
    <row r="509" spans="1:66" ht="14.1" hidden="1" customHeight="1" x14ac:dyDescent="0.25">
      <c r="A509" s="86" t="s">
        <v>8</v>
      </c>
      <c r="B509" s="86">
        <v>1</v>
      </c>
      <c r="C509" s="86">
        <v>141</v>
      </c>
      <c r="D509" s="54">
        <v>237200</v>
      </c>
      <c r="E509" s="54">
        <v>210705</v>
      </c>
      <c r="F509" s="54">
        <v>226935.01552785575</v>
      </c>
      <c r="G509" s="54">
        <v>183447.85961164566</v>
      </c>
      <c r="H509" s="54">
        <v>52610</v>
      </c>
      <c r="I509" s="67">
        <v>204600</v>
      </c>
      <c r="J509" s="67">
        <v>185000</v>
      </c>
      <c r="K509" s="67">
        <v>100600</v>
      </c>
      <c r="L509" s="55">
        <v>106800</v>
      </c>
      <c r="M509" s="54">
        <v>194797</v>
      </c>
      <c r="N509" s="54">
        <v>201944</v>
      </c>
      <c r="O509" s="67">
        <v>209400</v>
      </c>
      <c r="P509" s="54">
        <v>215800</v>
      </c>
      <c r="Q509" s="54">
        <v>226200</v>
      </c>
      <c r="R509" s="54">
        <v>177200</v>
      </c>
      <c r="S509" s="27">
        <v>170600</v>
      </c>
      <c r="T509" s="27">
        <v>186600</v>
      </c>
      <c r="U509" s="54">
        <v>211837.11687498982</v>
      </c>
      <c r="V509" s="27">
        <v>168800</v>
      </c>
      <c r="W509" s="27">
        <v>90600</v>
      </c>
      <c r="X509" s="54">
        <v>111600</v>
      </c>
      <c r="Y509" s="54">
        <v>121200</v>
      </c>
      <c r="Z509" s="54">
        <v>236400</v>
      </c>
      <c r="AA509" s="54">
        <v>233400</v>
      </c>
      <c r="AB509" s="54">
        <v>262200</v>
      </c>
      <c r="AC509" s="54">
        <v>172534.98279655186</v>
      </c>
      <c r="AD509" s="54">
        <v>266000</v>
      </c>
      <c r="AE509" s="219">
        <v>221800</v>
      </c>
      <c r="AF509" s="227">
        <f>SysAvail!AE151</f>
        <v>0.97055295698924737</v>
      </c>
      <c r="AG509" s="227">
        <f>MachAvail!AE151</f>
        <v>0.97348164511594493</v>
      </c>
      <c r="AH509" s="228">
        <f>LinhrsIn!AE151/SurveyHrsIn!AE151</f>
        <v>0.99699153225806458</v>
      </c>
      <c r="AI509" s="189"/>
      <c r="AJ509" s="98"/>
      <c r="AK509" s="98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</row>
    <row r="510" spans="1:66" ht="14.1" hidden="1" customHeight="1" x14ac:dyDescent="0.25">
      <c r="A510" s="86" t="s">
        <v>8</v>
      </c>
      <c r="B510" s="86">
        <v>1</v>
      </c>
      <c r="C510" s="86">
        <v>189</v>
      </c>
      <c r="D510" s="54">
        <v>208800</v>
      </c>
      <c r="E510" s="54">
        <v>205978</v>
      </c>
      <c r="F510" s="54">
        <v>217959.08198161208</v>
      </c>
      <c r="G510" s="54">
        <v>164072.06823793502</v>
      </c>
      <c r="H510" s="54">
        <v>141194</v>
      </c>
      <c r="I510" s="67">
        <v>196600</v>
      </c>
      <c r="J510" s="67">
        <v>159400</v>
      </c>
      <c r="K510" s="67">
        <v>93200</v>
      </c>
      <c r="L510" s="55">
        <v>92000</v>
      </c>
      <c r="M510" s="54">
        <v>186692</v>
      </c>
      <c r="N510" s="54">
        <v>191535</v>
      </c>
      <c r="O510" s="67">
        <v>187600</v>
      </c>
      <c r="P510" s="54">
        <v>197200</v>
      </c>
      <c r="Q510" s="54">
        <v>127800</v>
      </c>
      <c r="R510" s="54">
        <v>169600</v>
      </c>
      <c r="S510" s="27">
        <v>167600</v>
      </c>
      <c r="T510" s="27">
        <v>253600</v>
      </c>
      <c r="U510" s="54">
        <v>207996.00868142699</v>
      </c>
      <c r="V510" s="27">
        <v>157400</v>
      </c>
      <c r="W510" s="27">
        <v>91600</v>
      </c>
      <c r="X510" s="54">
        <v>101400</v>
      </c>
      <c r="Y510" s="54">
        <v>110400</v>
      </c>
      <c r="Z510" s="54">
        <v>213000</v>
      </c>
      <c r="AA510" s="54">
        <v>221400</v>
      </c>
      <c r="AB510" s="54">
        <v>239400</v>
      </c>
      <c r="AC510" s="54">
        <v>210819.66960213202</v>
      </c>
      <c r="AD510" s="54">
        <v>263600</v>
      </c>
      <c r="AE510" s="219">
        <v>222000</v>
      </c>
      <c r="AF510" s="227">
        <f>SysAvail!AE199</f>
        <v>0.97704072580645163</v>
      </c>
      <c r="AG510" s="227">
        <f>MachAvail!AE199</f>
        <v>0.97839627806913132</v>
      </c>
      <c r="AH510" s="228">
        <f>LinhrsIn!AE199/SurveyHrsIn!AE199</f>
        <v>0.99861451612903229</v>
      </c>
      <c r="AI510" s="189"/>
      <c r="AJ510" s="98"/>
      <c r="AK510" s="98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</row>
    <row r="511" spans="1:66" ht="14.1" hidden="1" customHeight="1" x14ac:dyDescent="0.25">
      <c r="A511" s="86" t="s">
        <v>8</v>
      </c>
      <c r="B511" s="86">
        <v>1</v>
      </c>
      <c r="C511" s="86">
        <v>237</v>
      </c>
      <c r="D511" s="54">
        <v>225400</v>
      </c>
      <c r="E511" s="54">
        <v>204627</v>
      </c>
      <c r="F511" s="54">
        <v>187128.70154016651</v>
      </c>
      <c r="G511" s="54">
        <v>147718.18928030771</v>
      </c>
      <c r="H511" s="54">
        <v>147938</v>
      </c>
      <c r="I511" s="67">
        <v>182400</v>
      </c>
      <c r="J511" s="67">
        <v>162600</v>
      </c>
      <c r="K511" s="67">
        <v>82800</v>
      </c>
      <c r="L511" s="55">
        <v>88400</v>
      </c>
      <c r="M511" s="54">
        <v>161827</v>
      </c>
      <c r="N511" s="54">
        <v>171646</v>
      </c>
      <c r="O511" s="67">
        <v>154800</v>
      </c>
      <c r="P511" s="54">
        <v>179600</v>
      </c>
      <c r="Q511" s="54">
        <v>160800</v>
      </c>
      <c r="R511" s="54">
        <v>152387</v>
      </c>
      <c r="S511" s="27">
        <v>98200</v>
      </c>
      <c r="T511" s="27">
        <v>255000</v>
      </c>
      <c r="U511" s="54">
        <v>214525.8926104838</v>
      </c>
      <c r="V511" s="27">
        <v>36600</v>
      </c>
      <c r="W511" s="27">
        <v>88000</v>
      </c>
      <c r="X511" s="54">
        <v>97400</v>
      </c>
      <c r="Y511" s="54">
        <v>112200</v>
      </c>
      <c r="Z511" s="54">
        <v>223400</v>
      </c>
      <c r="AA511" s="54">
        <v>201400</v>
      </c>
      <c r="AB511" s="54">
        <v>237200</v>
      </c>
      <c r="AC511" s="54">
        <v>204516.94896913119</v>
      </c>
      <c r="AD511" s="54">
        <v>262200</v>
      </c>
      <c r="AE511" s="219">
        <v>222000</v>
      </c>
      <c r="AF511" s="227">
        <f>SysAvail!AE247</f>
        <v>0.97412258064516133</v>
      </c>
      <c r="AG511" s="227">
        <f>MachAvail!AE247</f>
        <v>0.97563533995722396</v>
      </c>
      <c r="AH511" s="228">
        <f>LinhrsIn!AE247/SurveyHrsIn!AE247</f>
        <v>0.9984494623655914</v>
      </c>
      <c r="AI511" s="189"/>
      <c r="AJ511" s="98"/>
      <c r="AK511" s="98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</row>
    <row r="512" spans="1:66" ht="14.1" hidden="1" customHeight="1" x14ac:dyDescent="0.25">
      <c r="A512" s="86" t="s">
        <v>8</v>
      </c>
      <c r="B512" s="86">
        <v>1</v>
      </c>
      <c r="C512" s="86">
        <v>245</v>
      </c>
      <c r="D512" s="54">
        <v>203122</v>
      </c>
      <c r="E512" s="54">
        <v>193308</v>
      </c>
      <c r="F512" s="54">
        <v>97174.237087594287</v>
      </c>
      <c r="G512" s="54">
        <v>55638.740366710364</v>
      </c>
      <c r="H512" s="54">
        <v>131585</v>
      </c>
      <c r="I512" s="67">
        <v>221006</v>
      </c>
      <c r="J512" s="67">
        <v>84800</v>
      </c>
      <c r="K512" s="67">
        <v>98820</v>
      </c>
      <c r="L512" s="55">
        <v>119739</v>
      </c>
      <c r="M512" s="54">
        <v>184408</v>
      </c>
      <c r="N512" s="54">
        <v>204468</v>
      </c>
      <c r="O512" s="67">
        <v>227505</v>
      </c>
      <c r="P512" s="54">
        <v>86400</v>
      </c>
      <c r="Q512" s="54">
        <v>198502</v>
      </c>
      <c r="R512" s="54">
        <v>84400</v>
      </c>
      <c r="S512" s="27">
        <v>92800</v>
      </c>
      <c r="T512" s="27">
        <v>39600</v>
      </c>
      <c r="U512" s="54">
        <v>81815.604522888185</v>
      </c>
      <c r="V512" s="27">
        <v>158800</v>
      </c>
      <c r="W512" s="27">
        <v>96800</v>
      </c>
      <c r="X512" s="54">
        <v>95000</v>
      </c>
      <c r="Y512" s="54">
        <v>106800</v>
      </c>
      <c r="Z512" s="54">
        <v>185200</v>
      </c>
      <c r="AA512" s="54">
        <v>208800</v>
      </c>
      <c r="AB512" s="54">
        <v>234200</v>
      </c>
      <c r="AC512" s="54">
        <v>205273.46316573562</v>
      </c>
      <c r="AD512" s="54">
        <v>257600</v>
      </c>
      <c r="AE512" s="219">
        <v>222400</v>
      </c>
      <c r="AF512" s="227">
        <f>SysAvail!AE255</f>
        <v>0.94836061827956997</v>
      </c>
      <c r="AG512" s="227">
        <f>MachAvail!AE255</f>
        <v>0.97195401823842198</v>
      </c>
      <c r="AH512" s="228">
        <f>LinhrsIn!AE255/SurveyHrsIn!AE255</f>
        <v>0.975725806451613</v>
      </c>
      <c r="AI512" s="189"/>
      <c r="AJ512" s="98"/>
      <c r="AK512" s="98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</row>
    <row r="513" spans="1:66" ht="14.1" hidden="1" customHeight="1" x14ac:dyDescent="0.25">
      <c r="A513" s="86" t="s">
        <v>8</v>
      </c>
      <c r="B513" s="86">
        <v>1</v>
      </c>
      <c r="C513" s="86">
        <v>138</v>
      </c>
      <c r="D513" s="54">
        <v>234600</v>
      </c>
      <c r="E513" s="54">
        <v>215432</v>
      </c>
      <c r="F513" s="54">
        <v>222837.30673500538</v>
      </c>
      <c r="G513" s="54">
        <v>174382.12236339573</v>
      </c>
      <c r="H513" s="54">
        <v>224658</v>
      </c>
      <c r="I513" s="67">
        <v>205600</v>
      </c>
      <c r="J513" s="67">
        <v>188000</v>
      </c>
      <c r="K513" s="67">
        <v>94600</v>
      </c>
      <c r="L513" s="55">
        <v>108400</v>
      </c>
      <c r="M513" s="54">
        <v>196046</v>
      </c>
      <c r="N513" s="54">
        <v>193714</v>
      </c>
      <c r="O513" s="67">
        <v>211400</v>
      </c>
      <c r="P513" s="54">
        <v>203200</v>
      </c>
      <c r="Q513" s="54">
        <v>211800</v>
      </c>
      <c r="R513" s="54">
        <v>145800</v>
      </c>
      <c r="S513" s="27">
        <v>162600</v>
      </c>
      <c r="T513" s="27">
        <v>183000</v>
      </c>
      <c r="U513" s="54">
        <v>204346.95589754233</v>
      </c>
      <c r="V513" s="27">
        <v>158200</v>
      </c>
      <c r="W513" s="27">
        <v>101600</v>
      </c>
      <c r="X513" s="54">
        <v>107200</v>
      </c>
      <c r="Y513" s="54">
        <v>117400</v>
      </c>
      <c r="Z513" s="54">
        <v>227600</v>
      </c>
      <c r="AA513" s="54">
        <v>223000</v>
      </c>
      <c r="AB513" s="54">
        <v>250200</v>
      </c>
      <c r="AC513" s="54">
        <v>225632.70564532178</v>
      </c>
      <c r="AD513" s="54">
        <v>269200</v>
      </c>
      <c r="AE513" s="219">
        <v>222800</v>
      </c>
      <c r="AF513" s="227">
        <f>SysAvail!AE148</f>
        <v>0.98053360215053775</v>
      </c>
      <c r="AG513" s="227">
        <f>MachAvail!AE148</f>
        <v>0.98458827961007711</v>
      </c>
      <c r="AH513" s="228">
        <f>LinhrsIn!AE148/SurveyHrsIn!AE148</f>
        <v>0.99588185483870972</v>
      </c>
      <c r="AI513" s="189"/>
      <c r="AJ513" s="98"/>
      <c r="AK513" s="98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</row>
    <row r="514" spans="1:66" ht="14.1" hidden="1" customHeight="1" x14ac:dyDescent="0.25">
      <c r="A514" s="86" t="s">
        <v>8</v>
      </c>
      <c r="B514" s="86">
        <v>1</v>
      </c>
      <c r="C514" s="86">
        <v>156</v>
      </c>
      <c r="D514" s="54">
        <v>232200</v>
      </c>
      <c r="E514" s="54">
        <v>208454</v>
      </c>
      <c r="F514" s="54">
        <v>223032.43572514111</v>
      </c>
      <c r="G514" s="54">
        <v>164072.06823793502</v>
      </c>
      <c r="H514" s="54">
        <v>211526</v>
      </c>
      <c r="I514" s="67">
        <v>175200</v>
      </c>
      <c r="J514" s="67">
        <v>30400</v>
      </c>
      <c r="K514" s="67">
        <v>90800</v>
      </c>
      <c r="L514" s="55">
        <v>107200</v>
      </c>
      <c r="M514" s="54">
        <v>180815</v>
      </c>
      <c r="N514" s="54">
        <v>184603</v>
      </c>
      <c r="O514" s="67">
        <v>220200</v>
      </c>
      <c r="P514" s="54">
        <v>213400</v>
      </c>
      <c r="Q514" s="54">
        <v>226000</v>
      </c>
      <c r="R514" s="54">
        <v>177600</v>
      </c>
      <c r="S514" s="27">
        <v>169200</v>
      </c>
      <c r="T514" s="27">
        <v>244800</v>
      </c>
      <c r="U514" s="54">
        <v>200505.8477039795</v>
      </c>
      <c r="V514" s="27">
        <v>156000</v>
      </c>
      <c r="W514" s="27">
        <v>92200</v>
      </c>
      <c r="X514" s="54">
        <v>103400</v>
      </c>
      <c r="Y514" s="54">
        <v>110200</v>
      </c>
      <c r="Z514" s="54">
        <v>215600</v>
      </c>
      <c r="AA514" s="54">
        <v>187200</v>
      </c>
      <c r="AB514" s="54">
        <v>246800</v>
      </c>
      <c r="AC514" s="54">
        <v>217948.3610701352</v>
      </c>
      <c r="AD514" s="54">
        <v>240600</v>
      </c>
      <c r="AE514" s="219">
        <v>222800</v>
      </c>
      <c r="AF514" s="227">
        <f>SysAvail!AE166</f>
        <v>0.97045215053763456</v>
      </c>
      <c r="AG514" s="227">
        <f>MachAvail!AE166</f>
        <v>0.9748613014507822</v>
      </c>
      <c r="AH514" s="228">
        <f>LinhrsIn!AE166/SurveyHrsIn!AE166</f>
        <v>0.99547715053763441</v>
      </c>
      <c r="AI514" s="189"/>
      <c r="AJ514" s="98"/>
      <c r="AK514" s="98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</row>
    <row r="515" spans="1:66" ht="14.1" hidden="1" customHeight="1" x14ac:dyDescent="0.25">
      <c r="A515" s="86" t="s">
        <v>8</v>
      </c>
      <c r="B515" s="86">
        <v>1</v>
      </c>
      <c r="C515" s="86">
        <v>188</v>
      </c>
      <c r="D515" s="54">
        <v>198000</v>
      </c>
      <c r="E515" s="54">
        <v>154877</v>
      </c>
      <c r="F515" s="54">
        <v>217178.56602106916</v>
      </c>
      <c r="G515" s="54">
        <v>157317.20519021939</v>
      </c>
      <c r="H515" s="54">
        <v>226295</v>
      </c>
      <c r="I515" s="67">
        <v>182200</v>
      </c>
      <c r="J515" s="67">
        <v>182200</v>
      </c>
      <c r="K515" s="67">
        <v>85200</v>
      </c>
      <c r="L515" s="55">
        <v>101000</v>
      </c>
      <c r="M515" s="54">
        <v>184800</v>
      </c>
      <c r="N515" s="54">
        <v>181400</v>
      </c>
      <c r="O515" s="67">
        <v>218400</v>
      </c>
      <c r="P515" s="54">
        <v>107600</v>
      </c>
      <c r="Q515" s="54">
        <v>213600</v>
      </c>
      <c r="R515" s="54">
        <v>172800</v>
      </c>
      <c r="S515" s="27">
        <v>147800</v>
      </c>
      <c r="T515" s="27">
        <v>242200</v>
      </c>
      <c r="U515" s="54">
        <v>203578.73425882976</v>
      </c>
      <c r="V515" s="27">
        <v>148200</v>
      </c>
      <c r="W515" s="27">
        <v>81800</v>
      </c>
      <c r="X515" s="54">
        <v>96600</v>
      </c>
      <c r="Y515" s="54">
        <v>109600</v>
      </c>
      <c r="Z515" s="54">
        <v>219600</v>
      </c>
      <c r="AA515" s="54">
        <v>216000</v>
      </c>
      <c r="AB515" s="54">
        <v>233400</v>
      </c>
      <c r="AC515" s="54">
        <v>211201.68111332061</v>
      </c>
      <c r="AD515" s="54">
        <v>245800</v>
      </c>
      <c r="AE515" s="219">
        <v>222800</v>
      </c>
      <c r="AF515" s="227">
        <f>SysAvail!AE198</f>
        <v>0.98290887096774204</v>
      </c>
      <c r="AG515" s="227">
        <f>MachAvail!AE198</f>
        <v>0.98540589480305396</v>
      </c>
      <c r="AH515" s="228">
        <f>LinhrsIn!AE198/SurveyHrsIn!AE198</f>
        <v>0.99746599462365604</v>
      </c>
      <c r="AI515" s="189"/>
      <c r="AJ515" s="98"/>
      <c r="AK515" s="98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</row>
    <row r="516" spans="1:66" ht="14.1" hidden="1" customHeight="1" x14ac:dyDescent="0.25">
      <c r="A516" s="86" t="s">
        <v>8</v>
      </c>
      <c r="B516" s="86">
        <v>1</v>
      </c>
      <c r="C516" s="86">
        <v>242</v>
      </c>
      <c r="D516" s="54">
        <v>229200</v>
      </c>
      <c r="E516" s="54">
        <v>204177</v>
      </c>
      <c r="F516" s="54">
        <v>216788.30804079771</v>
      </c>
      <c r="G516" s="54">
        <v>145229.55552588616</v>
      </c>
      <c r="H516" s="54">
        <v>181582</v>
      </c>
      <c r="I516" s="67">
        <v>190800</v>
      </c>
      <c r="J516" s="67">
        <v>177400</v>
      </c>
      <c r="K516" s="67">
        <v>82800</v>
      </c>
      <c r="L516" s="55">
        <v>101800</v>
      </c>
      <c r="M516" s="54">
        <v>161944</v>
      </c>
      <c r="N516" s="54">
        <v>184525</v>
      </c>
      <c r="O516" s="67">
        <v>213200</v>
      </c>
      <c r="P516" s="54">
        <v>200600</v>
      </c>
      <c r="Q516" s="54">
        <v>182600</v>
      </c>
      <c r="R516" s="54">
        <v>174600</v>
      </c>
      <c r="S516" s="27">
        <v>150200</v>
      </c>
      <c r="T516" s="27">
        <v>251135</v>
      </c>
      <c r="U516" s="54">
        <v>210300.67359756469</v>
      </c>
      <c r="V516" s="27">
        <v>148400</v>
      </c>
      <c r="W516" s="27">
        <v>92400</v>
      </c>
      <c r="X516" s="54">
        <v>96200</v>
      </c>
      <c r="Y516" s="54">
        <v>103200</v>
      </c>
      <c r="Z516" s="54">
        <v>210800</v>
      </c>
      <c r="AA516" s="54">
        <v>197000</v>
      </c>
      <c r="AB516" s="54">
        <v>227000</v>
      </c>
      <c r="AC516" s="54">
        <v>202681.04106769417</v>
      </c>
      <c r="AD516" s="54">
        <v>248200</v>
      </c>
      <c r="AE516" s="219">
        <v>223000</v>
      </c>
      <c r="AF516" s="227">
        <f>SysAvail!AE252</f>
        <v>0.96345470430107527</v>
      </c>
      <c r="AG516" s="227">
        <f>MachAvail!AE252</f>
        <v>0.96494440207018517</v>
      </c>
      <c r="AH516" s="228">
        <f>LinhrsIn!AE252/SurveyHrsIn!AE252</f>
        <v>0.99845618279569892</v>
      </c>
      <c r="AI516" s="189"/>
      <c r="AJ516" s="98"/>
      <c r="AK516" s="98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</row>
    <row r="517" spans="1:66" ht="14.1" hidden="1" customHeight="1" x14ac:dyDescent="0.25">
      <c r="A517" s="86" t="s">
        <v>8</v>
      </c>
      <c r="B517" s="86">
        <v>1</v>
      </c>
      <c r="C517" s="86">
        <v>253</v>
      </c>
      <c r="D517" s="54">
        <v>120400</v>
      </c>
      <c r="E517" s="54">
        <v>205302</v>
      </c>
      <c r="F517" s="54">
        <v>223617.8226955483</v>
      </c>
      <c r="G517" s="54">
        <v>133675.18452321467</v>
      </c>
      <c r="H517" s="54">
        <v>238997</v>
      </c>
      <c r="I517" s="67">
        <v>201200</v>
      </c>
      <c r="J517" s="67">
        <v>169800</v>
      </c>
      <c r="K517" s="67">
        <v>90400</v>
      </c>
      <c r="L517" s="55">
        <v>93200</v>
      </c>
      <c r="M517" s="54">
        <v>153800</v>
      </c>
      <c r="N517" s="54">
        <v>136743</v>
      </c>
      <c r="O517" s="67">
        <v>148000</v>
      </c>
      <c r="P517" s="54">
        <v>102800</v>
      </c>
      <c r="Q517" s="54">
        <v>107000</v>
      </c>
      <c r="R517" s="54">
        <v>103200</v>
      </c>
      <c r="S517" s="27">
        <v>118000</v>
      </c>
      <c r="T517" s="27">
        <v>197600</v>
      </c>
      <c r="U517" s="54">
        <v>161902.7103586731</v>
      </c>
      <c r="V517" s="27">
        <v>112200</v>
      </c>
      <c r="W517" s="27">
        <v>78859</v>
      </c>
      <c r="X517" s="54">
        <v>89950</v>
      </c>
      <c r="Y517" s="54">
        <v>79200</v>
      </c>
      <c r="Z517" s="54">
        <v>0</v>
      </c>
      <c r="AA517" s="54">
        <v>0</v>
      </c>
      <c r="AB517" s="54">
        <v>137800</v>
      </c>
      <c r="AC517" s="54">
        <v>226348.85990339768</v>
      </c>
      <c r="AD517" s="54">
        <v>280800</v>
      </c>
      <c r="AE517" s="219">
        <v>223000</v>
      </c>
      <c r="AF517" s="227">
        <f>SysAvail!AE263</f>
        <v>0.96760188172043016</v>
      </c>
      <c r="AG517" s="227">
        <f>MachAvail!AE263</f>
        <v>0.97133473153819083</v>
      </c>
      <c r="AH517" s="228">
        <f>LinhrsIn!AE263/SurveyHrsIn!AE263</f>
        <v>0.99615698924731189</v>
      </c>
      <c r="AI517" s="189"/>
      <c r="AJ517" s="98"/>
      <c r="AK517" s="98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</row>
    <row r="518" spans="1:66" ht="14.1" hidden="1" customHeight="1" x14ac:dyDescent="0.25">
      <c r="A518" s="86" t="s">
        <v>8</v>
      </c>
      <c r="B518" s="86">
        <v>1</v>
      </c>
      <c r="C518" s="86">
        <v>185</v>
      </c>
      <c r="D518" s="54">
        <v>136200</v>
      </c>
      <c r="E518" s="54">
        <v>186168</v>
      </c>
      <c r="F518" s="54">
        <v>210349.05136631857</v>
      </c>
      <c r="G518" s="54">
        <v>172604.5268245232</v>
      </c>
      <c r="H518" s="54">
        <v>43432</v>
      </c>
      <c r="I518" s="67">
        <v>207200</v>
      </c>
      <c r="J518" s="67">
        <v>183200</v>
      </c>
      <c r="K518" s="67">
        <v>92000</v>
      </c>
      <c r="L518" s="55">
        <v>88000</v>
      </c>
      <c r="M518" s="54">
        <v>134658</v>
      </c>
      <c r="N518" s="54">
        <v>191329</v>
      </c>
      <c r="O518" s="67">
        <v>206200</v>
      </c>
      <c r="P518" s="54">
        <v>144600</v>
      </c>
      <c r="Q518" s="54">
        <v>201164</v>
      </c>
      <c r="R518" s="54">
        <v>94776</v>
      </c>
      <c r="S518" s="27">
        <v>169400</v>
      </c>
      <c r="T518" s="27">
        <v>256600</v>
      </c>
      <c r="U518" s="54">
        <v>212029.17228466796</v>
      </c>
      <c r="V518" s="27">
        <v>166800</v>
      </c>
      <c r="W518" s="27">
        <v>93600</v>
      </c>
      <c r="X518" s="54">
        <v>101400</v>
      </c>
      <c r="Y518" s="54">
        <v>119000</v>
      </c>
      <c r="Z518" s="54">
        <v>204400</v>
      </c>
      <c r="AA518" s="54">
        <v>218400</v>
      </c>
      <c r="AB518" s="54">
        <v>245800</v>
      </c>
      <c r="AC518" s="54">
        <v>201964.88680961827</v>
      </c>
      <c r="AD518" s="54">
        <v>266400</v>
      </c>
      <c r="AE518" s="219">
        <v>223400</v>
      </c>
      <c r="AF518" s="227">
        <f>SysAvail!AE195</f>
        <v>0.98221142473118284</v>
      </c>
      <c r="AG518" s="227">
        <f>MachAvail!AE195</f>
        <v>0.98567799063210748</v>
      </c>
      <c r="AH518" s="228">
        <f>LinhrsIn!AE195/SurveyHrsIn!AE195</f>
        <v>0.99648306451612911</v>
      </c>
      <c r="AI518" s="189"/>
      <c r="AJ518" s="98"/>
      <c r="AK518" s="98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</row>
    <row r="519" spans="1:66" ht="14.1" hidden="1" customHeight="1" x14ac:dyDescent="0.25">
      <c r="A519" s="86" t="s">
        <v>8</v>
      </c>
      <c r="B519" s="86">
        <v>1</v>
      </c>
      <c r="C519" s="86">
        <v>173</v>
      </c>
      <c r="D519" s="54">
        <v>231600</v>
      </c>
      <c r="E519" s="54">
        <v>204627</v>
      </c>
      <c r="F519" s="54">
        <v>215422.40510984758</v>
      </c>
      <c r="G519" s="54">
        <v>167093.98065401835</v>
      </c>
      <c r="H519" s="54">
        <v>209805</v>
      </c>
      <c r="I519" s="67">
        <v>203800</v>
      </c>
      <c r="J519" s="67">
        <v>166400</v>
      </c>
      <c r="K519" s="67">
        <v>88400</v>
      </c>
      <c r="L519" s="55">
        <v>105000</v>
      </c>
      <c r="M519" s="54">
        <v>183400</v>
      </c>
      <c r="N519" s="54">
        <v>185200</v>
      </c>
      <c r="O519" s="67">
        <v>183400</v>
      </c>
      <c r="P519" s="54">
        <v>62400</v>
      </c>
      <c r="Q519" s="54">
        <v>104200</v>
      </c>
      <c r="R519" s="54">
        <v>176800</v>
      </c>
      <c r="S519" s="27">
        <v>163200</v>
      </c>
      <c r="T519" s="27">
        <v>240000</v>
      </c>
      <c r="U519" s="54">
        <v>204731.06671689861</v>
      </c>
      <c r="V519" s="27">
        <v>163400</v>
      </c>
      <c r="W519" s="27">
        <v>96600</v>
      </c>
      <c r="X519" s="54">
        <v>101600</v>
      </c>
      <c r="Y519" s="54">
        <v>112800</v>
      </c>
      <c r="Z519" s="54">
        <v>219200</v>
      </c>
      <c r="AA519" s="54">
        <v>210000</v>
      </c>
      <c r="AB519" s="54">
        <v>238400</v>
      </c>
      <c r="AC519" s="54">
        <v>228079.64424401621</v>
      </c>
      <c r="AD519" s="54">
        <v>268000</v>
      </c>
      <c r="AE519" s="219">
        <v>223600</v>
      </c>
      <c r="AF519" s="227">
        <f>SysAvail!AE183</f>
        <v>0.96154166666666674</v>
      </c>
      <c r="AG519" s="227">
        <f>MachAvail!AE183</f>
        <v>0.96533788384482966</v>
      </c>
      <c r="AH519" s="228">
        <f>LinhrsIn!AE183/SurveyHrsIn!AE183</f>
        <v>0.99606747311827959</v>
      </c>
      <c r="AI519" s="189"/>
      <c r="AJ519" s="98"/>
      <c r="AK519" s="98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</row>
    <row r="520" spans="1:66" ht="14.1" hidden="1" customHeight="1" x14ac:dyDescent="0.25">
      <c r="A520" s="86" t="s">
        <v>8</v>
      </c>
      <c r="B520" s="86">
        <v>1</v>
      </c>
      <c r="C520" s="86">
        <v>193</v>
      </c>
      <c r="D520" s="54">
        <v>191400</v>
      </c>
      <c r="E520" s="54">
        <v>198774</v>
      </c>
      <c r="F520" s="54">
        <v>214641.88914930465</v>
      </c>
      <c r="G520" s="54">
        <v>173493.32459395946</v>
      </c>
      <c r="H520" s="54">
        <v>174232</v>
      </c>
      <c r="I520" s="67">
        <v>203000</v>
      </c>
      <c r="J520" s="67">
        <v>170400</v>
      </c>
      <c r="K520" s="67">
        <v>89800</v>
      </c>
      <c r="L520" s="55">
        <v>95600</v>
      </c>
      <c r="M520" s="54">
        <v>178679</v>
      </c>
      <c r="N520" s="54">
        <v>188995</v>
      </c>
      <c r="O520" s="67">
        <v>207800</v>
      </c>
      <c r="P520" s="54">
        <v>171200</v>
      </c>
      <c r="Q520" s="54">
        <v>219400</v>
      </c>
      <c r="R520" s="54">
        <v>180200</v>
      </c>
      <c r="S520" s="27">
        <v>167400</v>
      </c>
      <c r="T520" s="27">
        <v>197800</v>
      </c>
      <c r="U520" s="54">
        <v>0</v>
      </c>
      <c r="V520" s="27">
        <v>1E-13</v>
      </c>
      <c r="W520" s="27">
        <v>67200</v>
      </c>
      <c r="X520" s="54">
        <v>80200</v>
      </c>
      <c r="Y520" s="54">
        <v>101000</v>
      </c>
      <c r="Z520" s="54">
        <v>224600</v>
      </c>
      <c r="AA520" s="54">
        <v>228800</v>
      </c>
      <c r="AB520" s="54">
        <v>252000</v>
      </c>
      <c r="AC520" s="54">
        <v>225159.64962163861</v>
      </c>
      <c r="AD520" s="54">
        <v>272400</v>
      </c>
      <c r="AE520" s="219">
        <v>223600</v>
      </c>
      <c r="AF520" s="227">
        <f>SysAvail!AE203</f>
        <v>0.97259852150537629</v>
      </c>
      <c r="AG520" s="227">
        <f>MachAvail!AE203</f>
        <v>0.97617059738087286</v>
      </c>
      <c r="AH520" s="228">
        <f>LinhrsIn!AE203/SurveyHrsIn!AE203</f>
        <v>0.99634072580645161</v>
      </c>
      <c r="AI520" s="189"/>
      <c r="AJ520" s="98"/>
      <c r="AK520" s="98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</row>
    <row r="521" spans="1:66" ht="14.1" hidden="1" customHeight="1" x14ac:dyDescent="0.25">
      <c r="A521" s="86" t="s">
        <v>8</v>
      </c>
      <c r="B521" s="86">
        <v>1</v>
      </c>
      <c r="C521" s="86">
        <v>200</v>
      </c>
      <c r="D521" s="54">
        <v>233600</v>
      </c>
      <c r="E521" s="54">
        <v>205753</v>
      </c>
      <c r="F521" s="54">
        <v>222837.30673500538</v>
      </c>
      <c r="G521" s="54">
        <v>177581.7943333663</v>
      </c>
      <c r="H521" s="54">
        <v>151773</v>
      </c>
      <c r="I521" s="67">
        <v>196600</v>
      </c>
      <c r="J521" s="67">
        <v>175400</v>
      </c>
      <c r="K521" s="67">
        <v>89600</v>
      </c>
      <c r="L521" s="55">
        <v>99200</v>
      </c>
      <c r="M521" s="54">
        <v>191794</v>
      </c>
      <c r="N521" s="54">
        <v>197329</v>
      </c>
      <c r="O521" s="67">
        <v>206200</v>
      </c>
      <c r="P521" s="54">
        <v>206800</v>
      </c>
      <c r="Q521" s="54">
        <v>233600</v>
      </c>
      <c r="R521" s="54">
        <v>167600</v>
      </c>
      <c r="S521" s="27">
        <v>173600</v>
      </c>
      <c r="T521" s="27">
        <v>239600</v>
      </c>
      <c r="U521" s="54">
        <v>214141.78179112752</v>
      </c>
      <c r="V521" s="27">
        <v>160800</v>
      </c>
      <c r="W521" s="27">
        <v>91400</v>
      </c>
      <c r="X521" s="54">
        <v>101400</v>
      </c>
      <c r="Y521" s="54">
        <v>107200</v>
      </c>
      <c r="Z521" s="54">
        <v>208600</v>
      </c>
      <c r="AA521" s="54">
        <v>223400</v>
      </c>
      <c r="AB521" s="54">
        <v>259200</v>
      </c>
      <c r="AC521" s="54">
        <v>251112.02869870086</v>
      </c>
      <c r="AD521" s="54">
        <v>285200</v>
      </c>
      <c r="AE521" s="219">
        <v>223600</v>
      </c>
      <c r="AF521" s="227">
        <f>SysAvail!AE210</f>
        <v>0.98308131720430114</v>
      </c>
      <c r="AG521" s="227">
        <f>MachAvail!AE210</f>
        <v>0.98437648675118372</v>
      </c>
      <c r="AH521" s="228">
        <f>LinhrsIn!AE210/SurveyHrsIn!AE210</f>
        <v>0.99868427419354844</v>
      </c>
      <c r="AI521" s="189"/>
      <c r="AJ521" s="98"/>
      <c r="AK521" s="98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</row>
    <row r="522" spans="1:66" ht="14.1" hidden="1" customHeight="1" x14ac:dyDescent="0.25">
      <c r="A522" s="86" t="s">
        <v>8</v>
      </c>
      <c r="B522" s="86">
        <v>1</v>
      </c>
      <c r="C522" s="86">
        <v>232</v>
      </c>
      <c r="D522" s="54">
        <v>257800</v>
      </c>
      <c r="E522" s="54">
        <v>227363</v>
      </c>
      <c r="F522" s="54">
        <v>229861.95037989173</v>
      </c>
      <c r="G522" s="54">
        <v>177048.51567170455</v>
      </c>
      <c r="H522" s="54">
        <v>224686</v>
      </c>
      <c r="I522" s="67">
        <v>205600</v>
      </c>
      <c r="J522" s="67">
        <v>72600</v>
      </c>
      <c r="K522" s="67">
        <v>91200</v>
      </c>
      <c r="L522" s="55">
        <v>113800</v>
      </c>
      <c r="M522" s="54">
        <v>186425</v>
      </c>
      <c r="N522" s="54">
        <v>198213</v>
      </c>
      <c r="O522" s="67">
        <v>229000</v>
      </c>
      <c r="P522" s="54">
        <v>227800</v>
      </c>
      <c r="Q522" s="54">
        <v>213800</v>
      </c>
      <c r="R522" s="54">
        <v>198800</v>
      </c>
      <c r="S522" s="27">
        <v>187000</v>
      </c>
      <c r="T522" s="27">
        <v>265200</v>
      </c>
      <c r="U522" s="54">
        <v>227393.60505891926</v>
      </c>
      <c r="V522" s="27">
        <v>154000</v>
      </c>
      <c r="W522" s="27">
        <v>97600</v>
      </c>
      <c r="X522" s="54">
        <v>97400</v>
      </c>
      <c r="Y522" s="54">
        <v>112400</v>
      </c>
      <c r="Z522" s="54">
        <v>231400</v>
      </c>
      <c r="AA522" s="54">
        <v>224200</v>
      </c>
      <c r="AB522" s="54">
        <v>156400</v>
      </c>
      <c r="AC522" s="54">
        <v>211287.09400648563</v>
      </c>
      <c r="AD522" s="54">
        <v>272800</v>
      </c>
      <c r="AE522" s="219">
        <v>224000</v>
      </c>
      <c r="AF522" s="227">
        <f>SysAvail!AE242</f>
        <v>0.98179663978494636</v>
      </c>
      <c r="AG522" s="227">
        <f>MachAvail!AE242</f>
        <v>0.98439430286938645</v>
      </c>
      <c r="AH522" s="228">
        <f>LinhrsIn!AE242/SurveyHrsIn!AE242</f>
        <v>0.99736115591397845</v>
      </c>
      <c r="AI522" s="189"/>
      <c r="AJ522" s="98"/>
      <c r="AK522" s="98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</row>
    <row r="523" spans="1:66" hidden="1" x14ac:dyDescent="0.25">
      <c r="A523" s="86" t="s">
        <v>8</v>
      </c>
      <c r="B523" s="86">
        <v>1</v>
      </c>
      <c r="C523" s="86">
        <v>255</v>
      </c>
      <c r="D523" s="54">
        <v>254600</v>
      </c>
      <c r="E523" s="54">
        <v>216108</v>
      </c>
      <c r="F523" s="54">
        <v>235910.94907409939</v>
      </c>
      <c r="G523" s="54">
        <v>132608.62719989114</v>
      </c>
      <c r="H523" s="54">
        <v>248937</v>
      </c>
      <c r="I523" s="67">
        <v>217400</v>
      </c>
      <c r="J523" s="67">
        <v>167000</v>
      </c>
      <c r="K523" s="67">
        <v>95800</v>
      </c>
      <c r="L523" s="55">
        <v>109200</v>
      </c>
      <c r="M523" s="54">
        <v>179585</v>
      </c>
      <c r="N523" s="54">
        <v>205601</v>
      </c>
      <c r="O523" s="67">
        <v>212800</v>
      </c>
      <c r="P523" s="54">
        <v>189400</v>
      </c>
      <c r="Q523" s="54">
        <v>184000</v>
      </c>
      <c r="R523" s="54">
        <v>162200</v>
      </c>
      <c r="S523" s="27">
        <v>125200</v>
      </c>
      <c r="T523" s="27">
        <v>251200</v>
      </c>
      <c r="U523" s="54">
        <v>202426.40180076091</v>
      </c>
      <c r="V523" s="27">
        <v>157600</v>
      </c>
      <c r="W523" s="27">
        <v>96200</v>
      </c>
      <c r="X523" s="54">
        <v>110600</v>
      </c>
      <c r="Y523" s="54">
        <v>114800</v>
      </c>
      <c r="Z523" s="54">
        <v>208400</v>
      </c>
      <c r="AA523" s="54">
        <v>238400</v>
      </c>
      <c r="AB523" s="54">
        <v>267200</v>
      </c>
      <c r="AC523" s="54">
        <v>234952.09703252435</v>
      </c>
      <c r="AD523" s="54">
        <v>279400</v>
      </c>
      <c r="AE523" s="219">
        <v>224000</v>
      </c>
      <c r="AF523" s="227">
        <f>SysAvail!AE265</f>
        <v>0.95545887096774196</v>
      </c>
      <c r="AG523" s="227">
        <f>MachAvail!AE265</f>
        <v>0.96149366528059232</v>
      </c>
      <c r="AH523" s="228">
        <f>LinhrsIn!AE265/SurveyHrsIn!AE265</f>
        <v>0.99372352150537646</v>
      </c>
      <c r="AI523" s="189"/>
      <c r="AJ523" s="98"/>
      <c r="AK523" s="98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</row>
    <row r="524" spans="1:66" ht="14.1" hidden="1" customHeight="1" x14ac:dyDescent="0.25">
      <c r="A524" s="86" t="s">
        <v>8</v>
      </c>
      <c r="B524" s="86">
        <v>1</v>
      </c>
      <c r="C524" s="86">
        <v>136</v>
      </c>
      <c r="D524" s="54">
        <v>239000</v>
      </c>
      <c r="E524" s="54">
        <v>212731</v>
      </c>
      <c r="F524" s="54">
        <v>234154.78816287781</v>
      </c>
      <c r="G524" s="54">
        <v>187714.08890493974</v>
      </c>
      <c r="H524" s="54">
        <v>220660</v>
      </c>
      <c r="I524" s="67">
        <v>204000</v>
      </c>
      <c r="J524" s="67">
        <v>187400</v>
      </c>
      <c r="K524" s="67">
        <v>103400</v>
      </c>
      <c r="L524" s="55">
        <v>114000</v>
      </c>
      <c r="M524" s="54">
        <v>200004</v>
      </c>
      <c r="N524" s="54">
        <v>208287</v>
      </c>
      <c r="O524" s="67">
        <v>217800</v>
      </c>
      <c r="P524" s="54">
        <v>212400</v>
      </c>
      <c r="Q524" s="54">
        <v>217200</v>
      </c>
      <c r="R524" s="54">
        <v>171000</v>
      </c>
      <c r="S524" s="27">
        <v>177200</v>
      </c>
      <c r="T524" s="27">
        <v>248200</v>
      </c>
      <c r="U524" s="54">
        <v>24198.9816194458</v>
      </c>
      <c r="V524" s="27">
        <v>134600</v>
      </c>
      <c r="W524" s="27">
        <v>87200</v>
      </c>
      <c r="X524" s="54">
        <v>97600</v>
      </c>
      <c r="Y524" s="54">
        <v>107800</v>
      </c>
      <c r="Z524" s="54">
        <v>243600</v>
      </c>
      <c r="AA524" s="54">
        <v>194000</v>
      </c>
      <c r="AB524" s="54">
        <v>259200</v>
      </c>
      <c r="AC524" s="54">
        <v>212116.81925437436</v>
      </c>
      <c r="AD524" s="54">
        <v>264800</v>
      </c>
      <c r="AE524" s="219">
        <v>224800</v>
      </c>
      <c r="AF524" s="227">
        <f>SysAvail!AE146</f>
        <v>0.97201008064516137</v>
      </c>
      <c r="AG524" s="227">
        <f>MachAvail!AE146</f>
        <v>0.97446379094887581</v>
      </c>
      <c r="AH524" s="228">
        <f>LinhrsIn!AE146/SurveyHrsIn!AE146</f>
        <v>0.99748198924731191</v>
      </c>
      <c r="AI524" s="189"/>
      <c r="AJ524" s="98"/>
      <c r="AK524" s="98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</row>
    <row r="525" spans="1:66" ht="14.1" hidden="1" customHeight="1" x14ac:dyDescent="0.25">
      <c r="A525" s="86" t="s">
        <v>8</v>
      </c>
      <c r="B525" s="86">
        <v>1</v>
      </c>
      <c r="C525" s="86">
        <v>212</v>
      </c>
      <c r="D525" s="54">
        <v>246400</v>
      </c>
      <c r="E525" s="54">
        <v>218359</v>
      </c>
      <c r="F525" s="54">
        <v>232398.62725165623</v>
      </c>
      <c r="G525" s="54">
        <v>186647.53158161623</v>
      </c>
      <c r="H525" s="54">
        <v>189657</v>
      </c>
      <c r="I525" s="67">
        <v>215800</v>
      </c>
      <c r="J525" s="67">
        <v>184800</v>
      </c>
      <c r="K525" s="67">
        <v>99600</v>
      </c>
      <c r="L525" s="55">
        <v>115800</v>
      </c>
      <c r="M525" s="54">
        <v>200339</v>
      </c>
      <c r="N525" s="54">
        <v>218078</v>
      </c>
      <c r="O525" s="67">
        <v>167200</v>
      </c>
      <c r="P525" s="54">
        <v>145200</v>
      </c>
      <c r="Q525" s="54">
        <v>177200</v>
      </c>
      <c r="R525" s="54">
        <v>56000</v>
      </c>
      <c r="S525" s="27">
        <v>170400</v>
      </c>
      <c r="T525" s="27">
        <v>254600</v>
      </c>
      <c r="U525" s="54">
        <v>223360.44145567832</v>
      </c>
      <c r="V525" s="27">
        <v>175800</v>
      </c>
      <c r="W525" s="27">
        <v>108400</v>
      </c>
      <c r="X525" s="54">
        <v>103400</v>
      </c>
      <c r="Y525" s="54">
        <v>124000</v>
      </c>
      <c r="Z525" s="54">
        <v>219000</v>
      </c>
      <c r="AA525" s="54">
        <v>226000</v>
      </c>
      <c r="AB525" s="54">
        <v>250800</v>
      </c>
      <c r="AC525" s="54">
        <v>212328.00497923291</v>
      </c>
      <c r="AD525" s="54">
        <v>266600</v>
      </c>
      <c r="AE525" s="219">
        <v>226000</v>
      </c>
      <c r="AF525" s="227">
        <f>SysAvail!AE222</f>
        <v>0.98154758064516145</v>
      </c>
      <c r="AG525" s="227">
        <f>MachAvail!AE222</f>
        <v>0.98433653415861078</v>
      </c>
      <c r="AH525" s="228">
        <f>LinhrsIn!AE222/SurveyHrsIn!AE222</f>
        <v>0.99716666666666676</v>
      </c>
      <c r="AI525" s="189"/>
      <c r="AJ525" s="98"/>
      <c r="AK525" s="98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</row>
    <row r="526" spans="1:66" ht="14.1" hidden="1" customHeight="1" x14ac:dyDescent="0.25">
      <c r="A526" s="86" t="s">
        <v>8</v>
      </c>
      <c r="B526" s="86">
        <v>1</v>
      </c>
      <c r="C526" s="86">
        <v>243</v>
      </c>
      <c r="D526" s="54">
        <v>221200</v>
      </c>
      <c r="E526" s="54">
        <v>182341</v>
      </c>
      <c r="F526" s="54">
        <v>212105.21227754015</v>
      </c>
      <c r="G526" s="54">
        <v>154650.8118819106</v>
      </c>
      <c r="H526" s="54">
        <v>128331</v>
      </c>
      <c r="I526" s="67">
        <v>205800</v>
      </c>
      <c r="J526" s="67">
        <v>185200</v>
      </c>
      <c r="K526" s="67">
        <v>94800</v>
      </c>
      <c r="L526" s="55">
        <v>104400</v>
      </c>
      <c r="M526" s="54">
        <v>183304</v>
      </c>
      <c r="N526" s="54">
        <v>197471</v>
      </c>
      <c r="O526" s="67">
        <v>160000</v>
      </c>
      <c r="P526" s="54">
        <v>212200</v>
      </c>
      <c r="Q526" s="54">
        <v>117200</v>
      </c>
      <c r="R526" s="54">
        <v>0</v>
      </c>
      <c r="S526" s="27">
        <v>24400</v>
      </c>
      <c r="T526" s="27">
        <v>255800</v>
      </c>
      <c r="U526" s="54">
        <v>215294.11424919637</v>
      </c>
      <c r="V526" s="27">
        <v>107800</v>
      </c>
      <c r="W526" s="27">
        <v>97400</v>
      </c>
      <c r="X526" s="54">
        <v>97000</v>
      </c>
      <c r="Y526" s="54">
        <v>91400</v>
      </c>
      <c r="Z526" s="54">
        <v>203200</v>
      </c>
      <c r="AA526" s="54">
        <v>207400</v>
      </c>
      <c r="AB526" s="54">
        <v>234200</v>
      </c>
      <c r="AC526" s="54">
        <v>223912.24594014077</v>
      </c>
      <c r="AD526" s="54">
        <v>260200</v>
      </c>
      <c r="AE526" s="219">
        <v>226000</v>
      </c>
      <c r="AF526" s="227">
        <f>SysAvail!AE253</f>
        <v>0.97456733870967749</v>
      </c>
      <c r="AG526" s="227">
        <f>MachAvail!AE253</f>
        <v>0.97650367725140996</v>
      </c>
      <c r="AH526" s="228">
        <f>LinhrsIn!AE253/SurveyHrsIn!AE253</f>
        <v>0.99801706989247319</v>
      </c>
      <c r="AI526" s="189"/>
      <c r="AJ526" s="98"/>
      <c r="AK526" s="98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</row>
    <row r="527" spans="1:66" ht="14.1" hidden="1" customHeight="1" x14ac:dyDescent="0.25">
      <c r="A527" s="86" t="s">
        <v>8</v>
      </c>
      <c r="B527" s="86">
        <v>1</v>
      </c>
      <c r="C527" s="86">
        <v>231</v>
      </c>
      <c r="D527" s="54">
        <v>172800</v>
      </c>
      <c r="E527" s="54">
        <v>151500</v>
      </c>
      <c r="F527" s="54">
        <v>223032.43572514111</v>
      </c>
      <c r="G527" s="54">
        <v>164249.82779182229</v>
      </c>
      <c r="H527" s="54">
        <v>140053</v>
      </c>
      <c r="I527" s="67">
        <v>217000</v>
      </c>
      <c r="J527" s="67">
        <v>185400</v>
      </c>
      <c r="K527" s="67">
        <v>101800</v>
      </c>
      <c r="L527" s="55">
        <v>123400</v>
      </c>
      <c r="M527" s="54">
        <v>195938</v>
      </c>
      <c r="N527" s="54">
        <v>208472</v>
      </c>
      <c r="O527" s="67">
        <v>0</v>
      </c>
      <c r="P527" s="54">
        <v>94200</v>
      </c>
      <c r="Q527" s="54">
        <v>128200</v>
      </c>
      <c r="R527" s="54">
        <v>154000</v>
      </c>
      <c r="S527" s="27">
        <v>164800</v>
      </c>
      <c r="T527" s="27">
        <v>258200</v>
      </c>
      <c r="U527" s="54">
        <v>224128.66309439088</v>
      </c>
      <c r="V527" s="27">
        <v>149800</v>
      </c>
      <c r="W527" s="27">
        <v>111200</v>
      </c>
      <c r="X527" s="54">
        <v>96800</v>
      </c>
      <c r="Y527" s="54">
        <v>125800</v>
      </c>
      <c r="Z527" s="54">
        <v>236800</v>
      </c>
      <c r="AA527" s="54">
        <v>232600</v>
      </c>
      <c r="AB527" s="54">
        <v>259200</v>
      </c>
      <c r="AC527" s="54">
        <v>219539.29353073632</v>
      </c>
      <c r="AD527" s="54">
        <v>265000</v>
      </c>
      <c r="AE527" s="219">
        <v>226400</v>
      </c>
      <c r="AF527" s="227">
        <f>SysAvail!AE241</f>
        <v>0.91440228494623654</v>
      </c>
      <c r="AG527" s="227">
        <f>MachAvail!AE241</f>
        <v>0.91647988571942796</v>
      </c>
      <c r="AH527" s="228">
        <f>LinhrsIn!AE241/SurveyHrsIn!AE241</f>
        <v>0.99773306451612909</v>
      </c>
      <c r="AI527" s="189"/>
      <c r="AJ527" s="98"/>
      <c r="AK527" s="98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</row>
    <row r="528" spans="1:66" ht="14.1" hidden="1" customHeight="1" x14ac:dyDescent="0.25">
      <c r="A528" s="86" t="s">
        <v>8</v>
      </c>
      <c r="B528" s="86">
        <v>1</v>
      </c>
      <c r="C528" s="86">
        <v>137</v>
      </c>
      <c r="D528" s="54">
        <v>191275</v>
      </c>
      <c r="E528" s="54">
        <v>174930</v>
      </c>
      <c r="F528" s="54">
        <v>235529.47189838404</v>
      </c>
      <c r="G528" s="54">
        <v>181257.8619077547</v>
      </c>
      <c r="H528" s="54">
        <v>231533</v>
      </c>
      <c r="I528" s="67">
        <v>221417</v>
      </c>
      <c r="J528" s="67">
        <v>201677</v>
      </c>
      <c r="K528" s="67">
        <v>112359</v>
      </c>
      <c r="L528" s="55">
        <v>118247</v>
      </c>
      <c r="M528" s="54">
        <v>205337</v>
      </c>
      <c r="N528" s="54">
        <v>200946</v>
      </c>
      <c r="O528" s="67">
        <v>235459</v>
      </c>
      <c r="P528" s="54">
        <v>214717</v>
      </c>
      <c r="Q528" s="54">
        <v>218862</v>
      </c>
      <c r="R528" s="54">
        <v>208823</v>
      </c>
      <c r="S528" s="27">
        <v>180000</v>
      </c>
      <c r="T528" s="27">
        <v>214000</v>
      </c>
      <c r="U528" s="54">
        <v>23738.04863621826</v>
      </c>
      <c r="V528" s="27">
        <v>174000</v>
      </c>
      <c r="W528" s="27">
        <v>108600</v>
      </c>
      <c r="X528" s="54">
        <v>113000</v>
      </c>
      <c r="Y528" s="54">
        <v>115000</v>
      </c>
      <c r="Z528" s="54">
        <v>211400</v>
      </c>
      <c r="AA528" s="54">
        <v>237800</v>
      </c>
      <c r="AB528" s="54">
        <v>242248</v>
      </c>
      <c r="AC528" s="54">
        <v>218311.60051689192</v>
      </c>
      <c r="AD528" s="54">
        <v>232592</v>
      </c>
      <c r="AE528" s="219">
        <v>226600</v>
      </c>
      <c r="AF528" s="227">
        <f>SysAvail!AE147</f>
        <v>0.9811298387096774</v>
      </c>
      <c r="AG528" s="227">
        <f>MachAvail!AE147</f>
        <v>0.98441452831524534</v>
      </c>
      <c r="AH528" s="228">
        <f>LinhrsIn!AE147/SurveyHrsIn!AE147</f>
        <v>0.99666330645161294</v>
      </c>
      <c r="AI528" s="230"/>
      <c r="AJ528" s="98"/>
      <c r="AK528" s="98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</row>
    <row r="529" spans="1:66" ht="14.1" hidden="1" customHeight="1" x14ac:dyDescent="0.25">
      <c r="A529" s="86" t="s">
        <v>8</v>
      </c>
      <c r="B529" s="86">
        <v>1</v>
      </c>
      <c r="C529" s="86">
        <v>168</v>
      </c>
      <c r="D529" s="54">
        <v>165800</v>
      </c>
      <c r="E529" s="54">
        <v>204627</v>
      </c>
      <c r="F529" s="54">
        <v>207617.24550441833</v>
      </c>
      <c r="G529" s="54">
        <v>162294.47269906249</v>
      </c>
      <c r="H529" s="54">
        <v>209035</v>
      </c>
      <c r="I529" s="67">
        <v>206200</v>
      </c>
      <c r="J529" s="67">
        <v>179800</v>
      </c>
      <c r="K529" s="67">
        <v>83400</v>
      </c>
      <c r="L529" s="55">
        <v>101400</v>
      </c>
      <c r="M529" s="54">
        <v>182963</v>
      </c>
      <c r="N529" s="54">
        <v>188318</v>
      </c>
      <c r="O529" s="67">
        <v>227200</v>
      </c>
      <c r="P529" s="54">
        <v>193600</v>
      </c>
      <c r="Q529" s="54">
        <v>212600</v>
      </c>
      <c r="R529" s="54">
        <v>115200</v>
      </c>
      <c r="S529" s="27">
        <v>154200</v>
      </c>
      <c r="T529" s="27">
        <v>239403</v>
      </c>
      <c r="U529" s="54">
        <v>215448.71885398729</v>
      </c>
      <c r="V529" s="27">
        <v>143000</v>
      </c>
      <c r="W529" s="27">
        <v>82800</v>
      </c>
      <c r="X529" s="54">
        <v>91200</v>
      </c>
      <c r="Y529" s="54">
        <v>107400</v>
      </c>
      <c r="Z529" s="54">
        <v>221400</v>
      </c>
      <c r="AA529" s="54">
        <v>223600</v>
      </c>
      <c r="AB529" s="54">
        <v>240600</v>
      </c>
      <c r="AC529" s="54">
        <v>219326.23059943458</v>
      </c>
      <c r="AD529" s="54">
        <v>263600</v>
      </c>
      <c r="AE529" s="219">
        <v>226600</v>
      </c>
      <c r="AF529" s="227">
        <f>SysAvail!AE178</f>
        <v>0.95979126344086019</v>
      </c>
      <c r="AG529" s="227">
        <f>MachAvail!AE178</f>
        <v>0.98358990873809082</v>
      </c>
      <c r="AH529" s="228">
        <f>LinhrsIn!AE178/SurveyHrsIn!AE178</f>
        <v>0.97580430107526894</v>
      </c>
      <c r="AI529" s="189"/>
      <c r="AJ529" s="98"/>
      <c r="AK529" s="13"/>
      <c r="AL529" s="13"/>
      <c r="AM529" s="98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</row>
    <row r="530" spans="1:66" ht="14.1" hidden="1" customHeight="1" x14ac:dyDescent="0.25">
      <c r="A530" s="86" t="s">
        <v>8</v>
      </c>
      <c r="B530" s="86">
        <v>1</v>
      </c>
      <c r="C530" s="86">
        <v>171</v>
      </c>
      <c r="D530" s="54">
        <v>220000</v>
      </c>
      <c r="E530" s="54">
        <v>206203</v>
      </c>
      <c r="F530" s="54">
        <v>213861.37318876173</v>
      </c>
      <c r="G530" s="54">
        <v>169404.85485455263</v>
      </c>
      <c r="H530" s="54">
        <v>207742</v>
      </c>
      <c r="I530" s="67">
        <v>265600</v>
      </c>
      <c r="J530" s="67">
        <v>96000</v>
      </c>
      <c r="K530" s="67">
        <v>91600</v>
      </c>
      <c r="L530" s="55">
        <v>106400</v>
      </c>
      <c r="M530" s="54">
        <v>182000</v>
      </c>
      <c r="N530" s="54">
        <v>175800</v>
      </c>
      <c r="O530" s="67">
        <v>188400</v>
      </c>
      <c r="P530" s="54">
        <v>129000</v>
      </c>
      <c r="Q530" s="54">
        <v>80200</v>
      </c>
      <c r="R530" s="54">
        <v>33600</v>
      </c>
      <c r="S530" s="27">
        <v>161400</v>
      </c>
      <c r="T530" s="27">
        <v>232200</v>
      </c>
      <c r="U530" s="54">
        <v>205691.34376528932</v>
      </c>
      <c r="V530" s="27">
        <v>105600</v>
      </c>
      <c r="W530" s="27">
        <v>94800</v>
      </c>
      <c r="X530" s="54">
        <v>106600</v>
      </c>
      <c r="Y530" s="54">
        <v>111200</v>
      </c>
      <c r="Z530" s="54">
        <v>228200</v>
      </c>
      <c r="AA530" s="54">
        <v>229800</v>
      </c>
      <c r="AB530" s="54">
        <v>246200</v>
      </c>
      <c r="AC530" s="54">
        <v>216685.00113387028</v>
      </c>
      <c r="AD530" s="54">
        <v>268400</v>
      </c>
      <c r="AE530" s="219">
        <v>227200</v>
      </c>
      <c r="AF530" s="227">
        <f>SysAvail!AE181</f>
        <v>0.96232634408602158</v>
      </c>
      <c r="AG530" s="227">
        <f>MachAvail!AE181</f>
        <v>0.96523866634167177</v>
      </c>
      <c r="AH530" s="228">
        <f>LinhrsIn!AE181/SurveyHrsIn!AE181</f>
        <v>0.99698279569892478</v>
      </c>
      <c r="AI530" s="189"/>
      <c r="AJ530" s="98"/>
      <c r="AK530" s="98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</row>
    <row r="531" spans="1:66" ht="14.1" hidden="1" customHeight="1" x14ac:dyDescent="0.25">
      <c r="A531" s="86" t="s">
        <v>8</v>
      </c>
      <c r="B531" s="86">
        <v>1</v>
      </c>
      <c r="C531" s="86">
        <v>235</v>
      </c>
      <c r="D531" s="54">
        <v>233400</v>
      </c>
      <c r="E531" s="54">
        <v>210255</v>
      </c>
      <c r="F531" s="54">
        <v>201177.98882993919</v>
      </c>
      <c r="G531" s="54">
        <v>160872.39626796448</v>
      </c>
      <c r="H531" s="54">
        <v>215337</v>
      </c>
      <c r="I531" s="67">
        <v>190717</v>
      </c>
      <c r="J531" s="67">
        <v>148221</v>
      </c>
      <c r="K531" s="67">
        <v>80530</v>
      </c>
      <c r="L531" s="55">
        <v>87200</v>
      </c>
      <c r="M531" s="54">
        <v>133200</v>
      </c>
      <c r="N531" s="54">
        <v>166600</v>
      </c>
      <c r="O531" s="67">
        <v>204600</v>
      </c>
      <c r="P531" s="54">
        <v>204200</v>
      </c>
      <c r="Q531" s="54">
        <v>218200</v>
      </c>
      <c r="R531" s="54">
        <v>195800</v>
      </c>
      <c r="S531" s="27">
        <v>173800</v>
      </c>
      <c r="T531" s="27">
        <v>242200</v>
      </c>
      <c r="U531" s="54">
        <v>199929.68147494507</v>
      </c>
      <c r="V531" s="27">
        <v>145800</v>
      </c>
      <c r="W531" s="27">
        <v>95000</v>
      </c>
      <c r="X531" s="54">
        <v>87200</v>
      </c>
      <c r="Y531" s="54">
        <v>105800</v>
      </c>
      <c r="Z531" s="54">
        <v>204400</v>
      </c>
      <c r="AA531" s="54">
        <v>213400</v>
      </c>
      <c r="AB531" s="54">
        <v>253600</v>
      </c>
      <c r="AC531" s="54">
        <v>223762.06942468579</v>
      </c>
      <c r="AD531" s="54">
        <v>271000</v>
      </c>
      <c r="AE531" s="219">
        <v>228600</v>
      </c>
      <c r="AF531" s="227">
        <f>SysAvail!AE245</f>
        <v>0.95163978494623658</v>
      </c>
      <c r="AG531" s="227">
        <f>MachAvail!AE245</f>
        <v>0.95349949343403506</v>
      </c>
      <c r="AH531" s="228">
        <f>LinhrsIn!AE245/SurveyHrsIn!AE245</f>
        <v>0.99804959677419358</v>
      </c>
      <c r="AI531" s="189"/>
      <c r="AJ531" s="98"/>
      <c r="AK531" s="98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</row>
    <row r="532" spans="1:66" ht="14.1" hidden="1" customHeight="1" x14ac:dyDescent="0.25">
      <c r="A532" s="86" t="s">
        <v>8</v>
      </c>
      <c r="B532" s="86">
        <v>1</v>
      </c>
      <c r="C532" s="86">
        <v>134</v>
      </c>
      <c r="D532" s="54">
        <v>240000</v>
      </c>
      <c r="E532" s="54">
        <v>217909</v>
      </c>
      <c r="F532" s="54">
        <v>237862.23897545671</v>
      </c>
      <c r="G532" s="54">
        <v>189313.92488992502</v>
      </c>
      <c r="H532" s="54">
        <v>225311</v>
      </c>
      <c r="I532" s="67">
        <v>207800</v>
      </c>
      <c r="J532" s="67">
        <v>190000</v>
      </c>
      <c r="K532" s="67">
        <v>104400</v>
      </c>
      <c r="L532" s="55">
        <v>111200</v>
      </c>
      <c r="M532" s="54">
        <v>195800</v>
      </c>
      <c r="N532" s="54">
        <v>203600</v>
      </c>
      <c r="O532" s="67">
        <v>227200</v>
      </c>
      <c r="P532" s="54">
        <v>229000</v>
      </c>
      <c r="Q532" s="54">
        <v>220400</v>
      </c>
      <c r="R532" s="54">
        <v>183000</v>
      </c>
      <c r="S532" s="27">
        <v>148400</v>
      </c>
      <c r="T532" s="27">
        <v>264600</v>
      </c>
      <c r="U532" s="54">
        <v>224320.71850406902</v>
      </c>
      <c r="V532" s="27">
        <v>170200</v>
      </c>
      <c r="W532" s="27">
        <v>106600</v>
      </c>
      <c r="X532" s="54">
        <v>103600</v>
      </c>
      <c r="Y532" s="54">
        <v>44000</v>
      </c>
      <c r="Z532" s="54">
        <v>239800</v>
      </c>
      <c r="AA532" s="54">
        <v>230000</v>
      </c>
      <c r="AB532" s="54">
        <v>261800</v>
      </c>
      <c r="AC532" s="54">
        <v>225890.82153126001</v>
      </c>
      <c r="AD532" s="54">
        <v>285800</v>
      </c>
      <c r="AE532" s="219">
        <v>228800</v>
      </c>
      <c r="AF532" s="227">
        <f>SysAvail!AE144</f>
        <v>0.98095241935483879</v>
      </c>
      <c r="AG532" s="227">
        <f>MachAvail!AE144</f>
        <v>0.98459914165961993</v>
      </c>
      <c r="AH532" s="228">
        <f>LinhrsIn!AE144/SurveyHrsIn!AE144</f>
        <v>0.99629623655913979</v>
      </c>
      <c r="AI532" s="189"/>
      <c r="AJ532" s="13"/>
      <c r="AK532" s="98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</row>
    <row r="533" spans="1:66" ht="14.1" hidden="1" customHeight="1" x14ac:dyDescent="0.25">
      <c r="A533" s="86" t="s">
        <v>8</v>
      </c>
      <c r="B533" s="86">
        <v>1</v>
      </c>
      <c r="C533" s="86">
        <v>249</v>
      </c>
      <c r="D533" s="54">
        <v>233400</v>
      </c>
      <c r="E533" s="54">
        <v>187293</v>
      </c>
      <c r="F533" s="54">
        <v>226154.49956731283</v>
      </c>
      <c r="G533" s="54">
        <v>92434.968021371853</v>
      </c>
      <c r="H533" s="54">
        <v>38977</v>
      </c>
      <c r="I533" s="67">
        <v>136200</v>
      </c>
      <c r="J533" s="67">
        <v>165200</v>
      </c>
      <c r="K533" s="67">
        <v>85400</v>
      </c>
      <c r="L533" s="55">
        <v>104000</v>
      </c>
      <c r="M533" s="54">
        <v>184800</v>
      </c>
      <c r="N533" s="54">
        <v>192000</v>
      </c>
      <c r="O533" s="67">
        <v>196000</v>
      </c>
      <c r="P533" s="54">
        <v>178200</v>
      </c>
      <c r="Q533" s="54">
        <v>214200</v>
      </c>
      <c r="R533" s="54">
        <v>179800</v>
      </c>
      <c r="S533" s="27">
        <v>7400</v>
      </c>
      <c r="T533" s="27">
        <v>0</v>
      </c>
      <c r="U533" s="54">
        <v>130405.62317145792</v>
      </c>
      <c r="V533" s="27">
        <v>149400</v>
      </c>
      <c r="W533" s="27">
        <v>86800</v>
      </c>
      <c r="X533" s="54">
        <v>97400</v>
      </c>
      <c r="Y533" s="54">
        <v>108800</v>
      </c>
      <c r="Z533" s="54">
        <v>217000</v>
      </c>
      <c r="AA533" s="54">
        <v>219000</v>
      </c>
      <c r="AB533" s="54">
        <v>246000</v>
      </c>
      <c r="AC533" s="54">
        <v>220461.94049756278</v>
      </c>
      <c r="AD533" s="54">
        <v>267600</v>
      </c>
      <c r="AE533" s="219">
        <v>229000</v>
      </c>
      <c r="AF533" s="227">
        <f>SysAvail!AE259</f>
        <v>0.97918346774193554</v>
      </c>
      <c r="AG533" s="227">
        <f>MachAvail!AE259</f>
        <v>0.98289614656005075</v>
      </c>
      <c r="AH533" s="228">
        <f>LinhrsIn!AE259/SurveyHrsIn!AE259</f>
        <v>0.99622271505376347</v>
      </c>
      <c r="AI533" s="189"/>
      <c r="AJ533" s="98"/>
      <c r="AK533" s="98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</row>
    <row r="534" spans="1:66" ht="14.1" hidden="1" customHeight="1" x14ac:dyDescent="0.25">
      <c r="A534" s="86" t="s">
        <v>8</v>
      </c>
      <c r="B534" s="86">
        <v>1</v>
      </c>
      <c r="C534" s="86">
        <v>132</v>
      </c>
      <c r="D534" s="54">
        <v>236600</v>
      </c>
      <c r="E534" s="54">
        <v>216108</v>
      </c>
      <c r="F534" s="54">
        <v>232593.75624179197</v>
      </c>
      <c r="G534" s="54">
        <v>181492.50451888586</v>
      </c>
      <c r="H534" s="54">
        <v>147400</v>
      </c>
      <c r="I534" s="67">
        <v>161600</v>
      </c>
      <c r="J534" s="67">
        <v>197200</v>
      </c>
      <c r="K534" s="67">
        <v>88400</v>
      </c>
      <c r="L534" s="55">
        <v>114400</v>
      </c>
      <c r="M534" s="54">
        <v>220016</v>
      </c>
      <c r="N534" s="54">
        <v>192015</v>
      </c>
      <c r="O534" s="67">
        <v>228400</v>
      </c>
      <c r="P534" s="54">
        <v>119800</v>
      </c>
      <c r="Q534" s="54">
        <v>215000</v>
      </c>
      <c r="R534" s="54">
        <v>203200</v>
      </c>
      <c r="S534" s="27">
        <v>186200</v>
      </c>
      <c r="T534" s="27">
        <v>264000</v>
      </c>
      <c r="U534" s="54">
        <v>195896.5178717041</v>
      </c>
      <c r="V534" s="27">
        <v>167200</v>
      </c>
      <c r="W534" s="27">
        <v>96800</v>
      </c>
      <c r="X534" s="54">
        <v>92400</v>
      </c>
      <c r="Y534" s="54">
        <v>103200</v>
      </c>
      <c r="Z534" s="54">
        <v>226200</v>
      </c>
      <c r="AA534" s="54">
        <v>212800</v>
      </c>
      <c r="AB534" s="54">
        <v>258400</v>
      </c>
      <c r="AC534" s="54">
        <v>233649.31576095248</v>
      </c>
      <c r="AD534" s="54">
        <v>281400</v>
      </c>
      <c r="AE534" s="219">
        <v>229600</v>
      </c>
      <c r="AF534" s="227">
        <f>SysAvail!AE142</f>
        <v>0.97187580645161287</v>
      </c>
      <c r="AG534" s="227">
        <f>MachAvail!AE142</f>
        <v>0.97512806826423504</v>
      </c>
      <c r="AH534" s="228">
        <f>LinhrsIn!AE142/SurveyHrsIn!AE142</f>
        <v>0.99666478494623656</v>
      </c>
      <c r="AI534" s="189"/>
      <c r="AJ534" s="98"/>
      <c r="AK534" s="98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</row>
    <row r="535" spans="1:66" ht="14.1" hidden="1" customHeight="1" x14ac:dyDescent="0.25">
      <c r="A535" s="86" t="s">
        <v>8</v>
      </c>
      <c r="B535" s="86">
        <v>1</v>
      </c>
      <c r="C535" s="86">
        <v>182</v>
      </c>
      <c r="D535" s="54">
        <v>184800</v>
      </c>
      <c r="E535" s="54">
        <v>211605</v>
      </c>
      <c r="F535" s="54">
        <v>220690.88784351232</v>
      </c>
      <c r="G535" s="54">
        <v>175981.95834838101</v>
      </c>
      <c r="H535" s="54">
        <v>201816</v>
      </c>
      <c r="I535" s="67">
        <v>206400</v>
      </c>
      <c r="J535" s="67">
        <v>159400</v>
      </c>
      <c r="K535" s="67">
        <v>85800</v>
      </c>
      <c r="L535" s="55">
        <v>102200</v>
      </c>
      <c r="M535" s="54">
        <v>175303</v>
      </c>
      <c r="N535" s="54">
        <v>195555</v>
      </c>
      <c r="O535" s="67">
        <v>198800</v>
      </c>
      <c r="P535" s="54">
        <v>19736</v>
      </c>
      <c r="Q535" s="54">
        <v>205200</v>
      </c>
      <c r="R535" s="54">
        <v>0</v>
      </c>
      <c r="S535" s="27">
        <v>79800</v>
      </c>
      <c r="T535" s="27">
        <v>253800</v>
      </c>
      <c r="U535" s="54">
        <v>216446.44670726522</v>
      </c>
      <c r="V535" s="27">
        <v>151800</v>
      </c>
      <c r="W535" s="27">
        <v>92400</v>
      </c>
      <c r="X535" s="54">
        <v>102000</v>
      </c>
      <c r="Y535" s="54">
        <v>114200</v>
      </c>
      <c r="Z535" s="54">
        <v>231400</v>
      </c>
      <c r="AA535" s="54">
        <v>220600</v>
      </c>
      <c r="AB535" s="54">
        <v>235400</v>
      </c>
      <c r="AC535" s="54">
        <v>222975.51992499037</v>
      </c>
      <c r="AD535" s="54">
        <v>272400</v>
      </c>
      <c r="AE535" s="219">
        <v>229600</v>
      </c>
      <c r="AF535" s="227">
        <f>SysAvail!AE192</f>
        <v>0.98241303763440857</v>
      </c>
      <c r="AG535" s="227">
        <f>MachAvail!AE192</f>
        <v>0.98563476503371694</v>
      </c>
      <c r="AH535" s="228">
        <f>LinhrsIn!AE192/SurveyHrsIn!AE192</f>
        <v>0.99673131720430119</v>
      </c>
      <c r="AI535" s="189"/>
      <c r="AJ535" s="98"/>
      <c r="AK535" s="98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</row>
    <row r="536" spans="1:66" ht="14.1" hidden="1" customHeight="1" x14ac:dyDescent="0.25">
      <c r="A536" s="86" t="s">
        <v>8</v>
      </c>
      <c r="B536" s="86">
        <v>1</v>
      </c>
      <c r="C536" s="86">
        <v>224</v>
      </c>
      <c r="D536" s="54">
        <v>239439</v>
      </c>
      <c r="E536" s="54">
        <v>217169</v>
      </c>
      <c r="F536" s="54">
        <v>232317.64872074989</v>
      </c>
      <c r="G536" s="54">
        <v>171438.4241510228</v>
      </c>
      <c r="H536" s="54">
        <v>242633</v>
      </c>
      <c r="I536" s="67">
        <v>226127</v>
      </c>
      <c r="J536" s="67">
        <v>195264</v>
      </c>
      <c r="K536" s="67">
        <v>104299</v>
      </c>
      <c r="L536" s="55">
        <v>118171</v>
      </c>
      <c r="M536" s="54">
        <v>186950</v>
      </c>
      <c r="N536" s="54">
        <v>212394</v>
      </c>
      <c r="O536" s="67">
        <v>240183</v>
      </c>
      <c r="P536" s="54">
        <v>189000</v>
      </c>
      <c r="Q536" s="54">
        <v>150825</v>
      </c>
      <c r="R536" s="54">
        <v>190215</v>
      </c>
      <c r="S536" s="27">
        <v>185058</v>
      </c>
      <c r="T536" s="27">
        <v>249400</v>
      </c>
      <c r="U536" s="54">
        <v>221247.83194921876</v>
      </c>
      <c r="V536" s="27">
        <v>71400</v>
      </c>
      <c r="W536" s="27">
        <v>73400</v>
      </c>
      <c r="X536" s="54">
        <v>97200</v>
      </c>
      <c r="Y536" s="54">
        <v>115200</v>
      </c>
      <c r="Z536" s="54">
        <v>240600</v>
      </c>
      <c r="AA536" s="54">
        <v>204200</v>
      </c>
      <c r="AB536" s="54">
        <v>202000</v>
      </c>
      <c r="AC536" s="54">
        <v>222826.282012757</v>
      </c>
      <c r="AD536" s="54">
        <v>280000</v>
      </c>
      <c r="AE536" s="219">
        <v>230200</v>
      </c>
      <c r="AF536" s="227">
        <f>SysAvail!AE234</f>
        <v>0.98240174731182806</v>
      </c>
      <c r="AG536" s="227">
        <f>MachAvail!AE234</f>
        <v>0.98557771852171494</v>
      </c>
      <c r="AH536" s="228">
        <f>LinhrsIn!AE234/SurveyHrsIn!AE234</f>
        <v>0.99677755376344079</v>
      </c>
      <c r="AI536" s="189"/>
      <c r="AJ536" s="98"/>
      <c r="AK536" s="98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</row>
    <row r="537" spans="1:66" hidden="1" x14ac:dyDescent="0.25">
      <c r="A537" s="86" t="s">
        <v>8</v>
      </c>
      <c r="B537" s="86">
        <v>1</v>
      </c>
      <c r="C537" s="86">
        <v>112</v>
      </c>
      <c r="D537" s="54">
        <v>221200</v>
      </c>
      <c r="E537" s="54">
        <v>193371</v>
      </c>
      <c r="F537" s="54">
        <v>219129.85592242648</v>
      </c>
      <c r="G537" s="54">
        <v>119809.9393200089</v>
      </c>
      <c r="H537" s="54">
        <v>211400</v>
      </c>
      <c r="I537" s="67">
        <v>215600</v>
      </c>
      <c r="J537" s="67">
        <v>191200</v>
      </c>
      <c r="K537" s="67">
        <v>95200</v>
      </c>
      <c r="L537" s="55">
        <v>107600</v>
      </c>
      <c r="M537" s="54">
        <v>184722</v>
      </c>
      <c r="N537" s="54">
        <v>188932</v>
      </c>
      <c r="O537" s="67">
        <v>198400</v>
      </c>
      <c r="P537" s="54">
        <v>115000</v>
      </c>
      <c r="Q537" s="54">
        <v>147000</v>
      </c>
      <c r="R537" s="54">
        <v>70000</v>
      </c>
      <c r="S537" s="27">
        <v>86600</v>
      </c>
      <c r="T537" s="27">
        <v>214000</v>
      </c>
      <c r="U537" s="54">
        <v>207611.89786207071</v>
      </c>
      <c r="V537" s="27">
        <v>143800</v>
      </c>
      <c r="W537" s="27">
        <v>92800</v>
      </c>
      <c r="X537" s="54">
        <v>108200</v>
      </c>
      <c r="Y537" s="54">
        <v>116800</v>
      </c>
      <c r="Z537" s="54">
        <v>219200</v>
      </c>
      <c r="AA537" s="54">
        <v>193600</v>
      </c>
      <c r="AB537" s="54">
        <v>248800</v>
      </c>
      <c r="AC537" s="54">
        <v>203518.27514135564</v>
      </c>
      <c r="AD537" s="54">
        <v>265600</v>
      </c>
      <c r="AE537" s="219">
        <v>230400</v>
      </c>
      <c r="AF537" s="227">
        <f>SysAvail!AE122</f>
        <v>0.94909650537634405</v>
      </c>
      <c r="AG537" s="227">
        <f>MachAvail!AE122</f>
        <v>0.95023282546346066</v>
      </c>
      <c r="AH537" s="228">
        <f>LinhrsIn!AE122/SurveyHrsIn!AE122</f>
        <v>0.99880416666666672</v>
      </c>
      <c r="AI537" s="189"/>
      <c r="AJ537" s="98"/>
      <c r="AK537" s="98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</row>
    <row r="538" spans="1:66" ht="14.1" hidden="1" customHeight="1" x14ac:dyDescent="0.25">
      <c r="A538" s="86" t="s">
        <v>8</v>
      </c>
      <c r="B538" s="86">
        <v>1</v>
      </c>
      <c r="C538" s="86">
        <v>246</v>
      </c>
      <c r="D538" s="54">
        <v>246400</v>
      </c>
      <c r="E538" s="54">
        <v>203501</v>
      </c>
      <c r="F538" s="54">
        <v>218739.59794215503</v>
      </c>
      <c r="G538" s="54">
        <v>127809.1192449353</v>
      </c>
      <c r="H538" s="54">
        <v>118204</v>
      </c>
      <c r="I538" s="67">
        <v>216800</v>
      </c>
      <c r="J538" s="67">
        <v>187800</v>
      </c>
      <c r="K538" s="67">
        <v>100000</v>
      </c>
      <c r="L538" s="55">
        <v>117800</v>
      </c>
      <c r="M538" s="54">
        <v>197084</v>
      </c>
      <c r="N538" s="54">
        <v>206291</v>
      </c>
      <c r="O538" s="67">
        <v>206400</v>
      </c>
      <c r="P538" s="54">
        <v>147800</v>
      </c>
      <c r="Q538" s="54">
        <v>176000</v>
      </c>
      <c r="R538" s="54">
        <v>132200</v>
      </c>
      <c r="S538" s="27">
        <v>180600</v>
      </c>
      <c r="T538" s="27">
        <v>207800</v>
      </c>
      <c r="U538" s="54">
        <v>47245.63078082275</v>
      </c>
      <c r="V538" s="27">
        <v>124000</v>
      </c>
      <c r="W538" s="27">
        <v>95400</v>
      </c>
      <c r="X538" s="54">
        <v>104200</v>
      </c>
      <c r="Y538" s="54">
        <v>101600</v>
      </c>
      <c r="Z538" s="54">
        <v>219400</v>
      </c>
      <c r="AA538" s="54">
        <v>201400</v>
      </c>
      <c r="AB538" s="54">
        <v>152800</v>
      </c>
      <c r="AC538" s="54">
        <v>152672.26142118871</v>
      </c>
      <c r="AD538" s="54">
        <v>261600</v>
      </c>
      <c r="AE538" s="219">
        <v>230800</v>
      </c>
      <c r="AF538" s="227">
        <f>SysAvail!AE256</f>
        <v>0.97224462365591402</v>
      </c>
      <c r="AG538" s="227">
        <f>MachAvail!AE256</f>
        <v>0.97460831080108801</v>
      </c>
      <c r="AH538" s="228">
        <f>LinhrsIn!AE256/SurveyHrsIn!AE256</f>
        <v>0.99757473118279572</v>
      </c>
      <c r="AI538" s="203"/>
      <c r="AJ538" s="98"/>
      <c r="AK538" s="98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</row>
    <row r="539" spans="1:66" ht="14.1" hidden="1" customHeight="1" x14ac:dyDescent="0.25">
      <c r="A539" s="86" t="s">
        <v>8</v>
      </c>
      <c r="B539" s="86">
        <v>1</v>
      </c>
      <c r="C539" s="86">
        <v>248</v>
      </c>
      <c r="D539" s="54">
        <v>230000</v>
      </c>
      <c r="E539" s="54">
        <v>203501</v>
      </c>
      <c r="F539" s="54">
        <v>207617.24550441833</v>
      </c>
      <c r="G539" s="54">
        <v>120698.73708944516</v>
      </c>
      <c r="H539" s="54">
        <v>252424</v>
      </c>
      <c r="I539" s="67">
        <v>188200</v>
      </c>
      <c r="J539" s="67">
        <v>183000</v>
      </c>
      <c r="K539" s="67">
        <v>79400</v>
      </c>
      <c r="L539" s="55">
        <v>99800</v>
      </c>
      <c r="M539" s="54">
        <v>179200</v>
      </c>
      <c r="N539" s="54">
        <v>162823</v>
      </c>
      <c r="O539" s="67">
        <v>192000</v>
      </c>
      <c r="P539" s="54">
        <v>196600</v>
      </c>
      <c r="Q539" s="54">
        <v>202800</v>
      </c>
      <c r="R539" s="54">
        <v>179400</v>
      </c>
      <c r="S539" s="27">
        <v>168600</v>
      </c>
      <c r="T539" s="27">
        <v>247000</v>
      </c>
      <c r="U539" s="54">
        <v>208572.17491046141</v>
      </c>
      <c r="V539" s="27">
        <v>145200</v>
      </c>
      <c r="W539" s="27">
        <v>88600</v>
      </c>
      <c r="X539" s="54">
        <v>93200</v>
      </c>
      <c r="Y539" s="54">
        <v>106400</v>
      </c>
      <c r="Z539" s="54">
        <v>224000</v>
      </c>
      <c r="AA539" s="54">
        <v>212400</v>
      </c>
      <c r="AB539" s="54">
        <v>231200</v>
      </c>
      <c r="AC539" s="54">
        <v>223732.0341215948</v>
      </c>
      <c r="AD539" s="54">
        <v>257800</v>
      </c>
      <c r="AE539" s="219">
        <v>231000</v>
      </c>
      <c r="AF539" s="227">
        <f>SysAvail!AE258</f>
        <v>0.97012661290322588</v>
      </c>
      <c r="AG539" s="227">
        <f>MachAvail!AE258</f>
        <v>0.97272079651134125</v>
      </c>
      <c r="AH539" s="228">
        <f>LinhrsIn!AE258/SurveyHrsIn!AE258</f>
        <v>0.99733306451612902</v>
      </c>
      <c r="AI539" s="189"/>
      <c r="AJ539" s="98"/>
      <c r="AK539" s="98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</row>
    <row r="540" spans="1:66" ht="14.1" hidden="1" customHeight="1" x14ac:dyDescent="0.25">
      <c r="A540" s="86" t="s">
        <v>8</v>
      </c>
      <c r="B540" s="86">
        <v>1</v>
      </c>
      <c r="C540" s="86">
        <v>256</v>
      </c>
      <c r="D540" s="54">
        <v>234600</v>
      </c>
      <c r="E540" s="54">
        <v>212056</v>
      </c>
      <c r="F540" s="54">
        <v>194738.73215546005</v>
      </c>
      <c r="G540" s="54">
        <v>147184.91061864595</v>
      </c>
      <c r="H540" s="54">
        <v>143717</v>
      </c>
      <c r="I540" s="67">
        <v>202800</v>
      </c>
      <c r="J540" s="67">
        <v>184000</v>
      </c>
      <c r="K540" s="67">
        <v>93800</v>
      </c>
      <c r="L540" s="55">
        <v>112600</v>
      </c>
      <c r="M540" s="54">
        <v>195323</v>
      </c>
      <c r="N540" s="54">
        <v>184999</v>
      </c>
      <c r="O540" s="67">
        <v>216000</v>
      </c>
      <c r="P540" s="54">
        <v>203800</v>
      </c>
      <c r="Q540" s="54">
        <v>138000</v>
      </c>
      <c r="R540" s="54">
        <v>184000</v>
      </c>
      <c r="S540" s="27">
        <v>172200</v>
      </c>
      <c r="T540" s="27">
        <v>262200</v>
      </c>
      <c r="U540" s="54">
        <v>217406.72375565593</v>
      </c>
      <c r="V540" s="27">
        <v>159200</v>
      </c>
      <c r="W540" s="27">
        <v>100000</v>
      </c>
      <c r="X540" s="54">
        <v>96600</v>
      </c>
      <c r="Y540" s="54">
        <v>117200</v>
      </c>
      <c r="Z540" s="54">
        <v>234600</v>
      </c>
      <c r="AA540" s="54">
        <v>220800</v>
      </c>
      <c r="AB540" s="54">
        <v>237400</v>
      </c>
      <c r="AC540" s="54">
        <v>208515.39869311982</v>
      </c>
      <c r="AD540" s="54">
        <v>263400</v>
      </c>
      <c r="AE540" s="219">
        <v>231000</v>
      </c>
      <c r="AF540" s="227">
        <f>SysAvail!AE266</f>
        <v>0.96865147849462363</v>
      </c>
      <c r="AG540" s="227">
        <f>MachAvail!AE266</f>
        <v>0.97212460269681233</v>
      </c>
      <c r="AH540" s="228">
        <f>LinhrsIn!AE266/SurveyHrsIn!AE266</f>
        <v>0.99642728494623656</v>
      </c>
      <c r="AI540" s="189"/>
      <c r="AJ540" s="98"/>
      <c r="AK540" s="98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</row>
    <row r="541" spans="1:66" ht="14.1" hidden="1" customHeight="1" x14ac:dyDescent="0.3">
      <c r="A541" s="86" t="s">
        <v>8</v>
      </c>
      <c r="B541" s="86">
        <v>1</v>
      </c>
      <c r="C541" s="86">
        <v>241</v>
      </c>
      <c r="D541" s="54">
        <v>201200</v>
      </c>
      <c r="E541" s="54">
        <v>194947</v>
      </c>
      <c r="F541" s="54">
        <v>159615.51393102837</v>
      </c>
      <c r="G541" s="54">
        <v>99900.869284636501</v>
      </c>
      <c r="H541" s="54">
        <v>127396</v>
      </c>
      <c r="I541" s="67">
        <v>194400</v>
      </c>
      <c r="J541" s="67">
        <v>173400</v>
      </c>
      <c r="K541" s="67">
        <v>43800</v>
      </c>
      <c r="L541" s="55">
        <v>88600</v>
      </c>
      <c r="M541" s="54">
        <v>176301</v>
      </c>
      <c r="N541" s="54">
        <v>191568</v>
      </c>
      <c r="O541" s="67">
        <v>211400</v>
      </c>
      <c r="P541" s="54">
        <v>222800</v>
      </c>
      <c r="Q541" s="54">
        <v>217600</v>
      </c>
      <c r="R541" s="54">
        <v>185865</v>
      </c>
      <c r="S541" s="27">
        <v>186573</v>
      </c>
      <c r="T541" s="27">
        <v>259600</v>
      </c>
      <c r="U541" s="54">
        <v>216830.5575266215</v>
      </c>
      <c r="V541" s="27">
        <v>157400</v>
      </c>
      <c r="W541" s="27">
        <v>91000</v>
      </c>
      <c r="X541" s="54">
        <v>91400</v>
      </c>
      <c r="Y541" s="54">
        <v>105200</v>
      </c>
      <c r="Z541" s="54">
        <v>217200</v>
      </c>
      <c r="AA541" s="54">
        <v>213600</v>
      </c>
      <c r="AB541" s="54">
        <v>251800</v>
      </c>
      <c r="AC541" s="54">
        <v>215798.95969268592</v>
      </c>
      <c r="AD541" s="54">
        <v>274000</v>
      </c>
      <c r="AE541" s="219">
        <v>232000</v>
      </c>
      <c r="AF541" s="227">
        <f>SysAvail!AE251</f>
        <v>0.97440940860215053</v>
      </c>
      <c r="AG541" s="227">
        <f>MachAvail!AE251</f>
        <v>0.97621290946782735</v>
      </c>
      <c r="AH541" s="228">
        <f>LinhrsIn!AE251/SurveyHrsIn!AE251</f>
        <v>0.99815255376344081</v>
      </c>
      <c r="AI541" s="160"/>
      <c r="AJ541" s="98"/>
      <c r="AK541" s="98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</row>
    <row r="542" spans="1:66" ht="14.1" hidden="1" customHeight="1" x14ac:dyDescent="0.25">
      <c r="A542" s="86" t="s">
        <v>8</v>
      </c>
      <c r="B542" s="86">
        <v>1</v>
      </c>
      <c r="C542" s="86">
        <v>213</v>
      </c>
      <c r="D542" s="54">
        <v>228000</v>
      </c>
      <c r="E542" s="54">
        <v>209129</v>
      </c>
      <c r="F542" s="54">
        <v>222642.17774486964</v>
      </c>
      <c r="G542" s="54">
        <v>193935.67329099361</v>
      </c>
      <c r="H542" s="54">
        <v>179095</v>
      </c>
      <c r="I542" s="67">
        <v>205400</v>
      </c>
      <c r="J542" s="67">
        <v>188600</v>
      </c>
      <c r="K542" s="67">
        <v>103800</v>
      </c>
      <c r="L542" s="55">
        <v>119600</v>
      </c>
      <c r="M542" s="54">
        <v>206637</v>
      </c>
      <c r="N542" s="54">
        <v>224396</v>
      </c>
      <c r="O542" s="67">
        <v>223800</v>
      </c>
      <c r="P542" s="54">
        <v>172600</v>
      </c>
      <c r="Q542" s="54">
        <v>151200</v>
      </c>
      <c r="R542" s="54">
        <v>57600</v>
      </c>
      <c r="S542" s="27">
        <v>154600</v>
      </c>
      <c r="T542" s="27">
        <v>250200</v>
      </c>
      <c r="U542" s="54">
        <v>228930.04833634439</v>
      </c>
      <c r="V542" s="27">
        <v>158600</v>
      </c>
      <c r="W542" s="27">
        <v>109800</v>
      </c>
      <c r="X542" s="54">
        <v>111800</v>
      </c>
      <c r="Y542" s="54">
        <v>129000</v>
      </c>
      <c r="Z542" s="54">
        <v>241000</v>
      </c>
      <c r="AA542" s="54">
        <v>229600</v>
      </c>
      <c r="AB542" s="54">
        <v>254200</v>
      </c>
      <c r="AC542" s="54">
        <v>215113.77934092263</v>
      </c>
      <c r="AD542" s="54">
        <v>272400</v>
      </c>
      <c r="AE542" s="219">
        <v>233200</v>
      </c>
      <c r="AF542" s="227">
        <f>SysAvail!AE223</f>
        <v>0.98010712365591401</v>
      </c>
      <c r="AG542" s="227">
        <f>MachAvail!AE223</f>
        <v>0.98317664342385058</v>
      </c>
      <c r="AH542" s="228">
        <f>LinhrsIn!AE223/SurveyHrsIn!AE223</f>
        <v>0.99687795698924742</v>
      </c>
      <c r="AI542" s="189"/>
      <c r="AJ542" s="98"/>
      <c r="AK542" s="98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</row>
    <row r="543" spans="1:66" ht="14.1" hidden="1" customHeight="1" x14ac:dyDescent="0.25">
      <c r="A543" s="86" t="s">
        <v>8</v>
      </c>
      <c r="B543" s="86">
        <v>1</v>
      </c>
      <c r="C543" s="86">
        <v>116</v>
      </c>
      <c r="D543" s="54">
        <v>172600</v>
      </c>
      <c r="E543" s="54">
        <v>202601</v>
      </c>
      <c r="F543" s="54">
        <v>229471.69239962025</v>
      </c>
      <c r="G543" s="54">
        <v>153406.49500469983</v>
      </c>
      <c r="H543" s="54">
        <v>219595</v>
      </c>
      <c r="I543" s="67">
        <v>158000</v>
      </c>
      <c r="J543" s="67">
        <v>180200</v>
      </c>
      <c r="K543" s="67">
        <v>87400</v>
      </c>
      <c r="L543" s="55">
        <v>103400</v>
      </c>
      <c r="M543" s="54">
        <v>145412</v>
      </c>
      <c r="N543" s="54">
        <v>158056</v>
      </c>
      <c r="O543" s="67">
        <v>169800</v>
      </c>
      <c r="P543" s="54">
        <v>0</v>
      </c>
      <c r="Q543" s="54">
        <v>70667</v>
      </c>
      <c r="R543" s="54">
        <v>128696</v>
      </c>
      <c r="S543" s="27">
        <v>187793</v>
      </c>
      <c r="T543" s="27">
        <v>231600</v>
      </c>
      <c r="U543" s="54">
        <v>217022.61293629964</v>
      </c>
      <c r="V543" s="27">
        <v>151800</v>
      </c>
      <c r="W543" s="27">
        <v>94800</v>
      </c>
      <c r="X543" s="54">
        <v>112200</v>
      </c>
      <c r="Y543" s="54">
        <v>119600</v>
      </c>
      <c r="Z543" s="54">
        <v>228600</v>
      </c>
      <c r="AA543" s="54">
        <v>224000</v>
      </c>
      <c r="AB543" s="54">
        <v>258200</v>
      </c>
      <c r="AC543" s="54">
        <v>224582.40864035857</v>
      </c>
      <c r="AD543" s="54">
        <v>277600</v>
      </c>
      <c r="AE543" s="219">
        <v>233600</v>
      </c>
      <c r="AF543" s="227">
        <f>SysAvail!AE126</f>
        <v>0.96920215053763448</v>
      </c>
      <c r="AG543" s="227">
        <f>MachAvail!AE126</f>
        <v>0.98928327126244575</v>
      </c>
      <c r="AH543" s="228">
        <f>LinhrsIn!AE126/SurveyHrsIn!AE126</f>
        <v>0.97970134408602161</v>
      </c>
      <c r="AI543" s="189"/>
      <c r="AJ543" s="98"/>
      <c r="AK543" s="98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</row>
    <row r="544" spans="1:66" ht="14.1" hidden="1" customHeight="1" x14ac:dyDescent="0.25">
      <c r="A544" s="86" t="s">
        <v>8</v>
      </c>
      <c r="B544" s="86">
        <v>1</v>
      </c>
      <c r="C544" s="86">
        <v>120</v>
      </c>
      <c r="D544" s="54">
        <v>173000</v>
      </c>
      <c r="E544" s="54">
        <v>125461</v>
      </c>
      <c r="F544" s="54">
        <v>232593.75624179197</v>
      </c>
      <c r="G544" s="54">
        <v>128697.91701437157</v>
      </c>
      <c r="H544" s="54">
        <v>214299</v>
      </c>
      <c r="I544" s="67">
        <v>200400</v>
      </c>
      <c r="J544" s="67">
        <v>184000</v>
      </c>
      <c r="K544" s="67">
        <v>89800</v>
      </c>
      <c r="L544" s="55">
        <v>104600</v>
      </c>
      <c r="M544" s="54">
        <v>186525</v>
      </c>
      <c r="N544" s="54">
        <v>189436</v>
      </c>
      <c r="O544" s="67">
        <v>166400</v>
      </c>
      <c r="P544" s="54">
        <v>148600</v>
      </c>
      <c r="Q544" s="54">
        <v>103600</v>
      </c>
      <c r="R544" s="54">
        <v>128200</v>
      </c>
      <c r="S544" s="27">
        <v>164800</v>
      </c>
      <c r="T544" s="27">
        <v>221800</v>
      </c>
      <c r="U544" s="54">
        <v>217214.66834597779</v>
      </c>
      <c r="V544" s="27">
        <v>155400</v>
      </c>
      <c r="W544" s="27">
        <v>84600</v>
      </c>
      <c r="X544" s="54">
        <v>105000</v>
      </c>
      <c r="Y544" s="54">
        <v>110200</v>
      </c>
      <c r="Z544" s="54">
        <v>221600</v>
      </c>
      <c r="AA544" s="54">
        <v>221000</v>
      </c>
      <c r="AB544" s="54">
        <v>201200</v>
      </c>
      <c r="AC544" s="54">
        <v>227620.66726865695</v>
      </c>
      <c r="AD544" s="54">
        <v>285000</v>
      </c>
      <c r="AE544" s="219">
        <v>234600</v>
      </c>
      <c r="AF544" s="227">
        <f>SysAvail!AE130</f>
        <v>0.97286209677419355</v>
      </c>
      <c r="AG544" s="227">
        <f>MachAvail!AE130</f>
        <v>0.9953180232179184</v>
      </c>
      <c r="AH544" s="228">
        <f>LinhrsIn!AE130/SurveyHrsIn!AE130</f>
        <v>0.97743844086021503</v>
      </c>
      <c r="AI544" s="189"/>
      <c r="AJ544" s="98"/>
      <c r="AK544" s="98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</row>
    <row r="545" spans="1:66" ht="14.1" hidden="1" customHeight="1" x14ac:dyDescent="0.25">
      <c r="A545" s="86" t="s">
        <v>8</v>
      </c>
      <c r="B545" s="86">
        <v>1</v>
      </c>
      <c r="C545" s="86">
        <v>143</v>
      </c>
      <c r="D545" s="54">
        <v>219735</v>
      </c>
      <c r="E545" s="54">
        <v>167361</v>
      </c>
      <c r="F545" s="54">
        <v>109857.62144641684</v>
      </c>
      <c r="G545" s="54">
        <v>153406.49500469983</v>
      </c>
      <c r="H545" s="54">
        <v>219602</v>
      </c>
      <c r="I545" s="67">
        <v>195400</v>
      </c>
      <c r="J545" s="67">
        <v>179000</v>
      </c>
      <c r="K545" s="67">
        <v>91000</v>
      </c>
      <c r="L545" s="55">
        <v>102000</v>
      </c>
      <c r="M545" s="54">
        <v>175720</v>
      </c>
      <c r="N545" s="54">
        <v>191575</v>
      </c>
      <c r="O545" s="67">
        <v>230999</v>
      </c>
      <c r="P545" s="54">
        <v>79200</v>
      </c>
      <c r="Q545" s="54">
        <v>119800</v>
      </c>
      <c r="R545" s="54">
        <v>66400</v>
      </c>
      <c r="S545" s="27">
        <v>100400</v>
      </c>
      <c r="T545" s="27">
        <v>219600</v>
      </c>
      <c r="U545" s="54">
        <v>216446.44670726522</v>
      </c>
      <c r="V545" s="27">
        <v>159400</v>
      </c>
      <c r="W545" s="27">
        <v>96600</v>
      </c>
      <c r="X545" s="54">
        <v>108000</v>
      </c>
      <c r="Y545" s="54">
        <v>11400</v>
      </c>
      <c r="Z545" s="54">
        <v>0</v>
      </c>
      <c r="AA545" s="54">
        <v>0</v>
      </c>
      <c r="AB545" s="54">
        <v>0</v>
      </c>
      <c r="AC545" s="54">
        <v>36711.587806189353</v>
      </c>
      <c r="AD545" s="54">
        <v>154800</v>
      </c>
      <c r="AE545" s="219">
        <v>235813.5</v>
      </c>
      <c r="AF545" s="227">
        <f>SysAvail!AE153</f>
        <v>0.95115443548387102</v>
      </c>
      <c r="AG545" s="227">
        <f>MachAvail!AE153</f>
        <v>0.9946859852454073</v>
      </c>
      <c r="AH545" s="228">
        <f>LinhrsIn!AE153/SurveyHrsIn!AE153</f>
        <v>0.95623588709677432</v>
      </c>
      <c r="AI545" s="189"/>
      <c r="AJ545" s="98"/>
      <c r="AK545" s="98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</row>
    <row r="546" spans="1:66" ht="14.1" hidden="1" customHeight="1" x14ac:dyDescent="0.25">
      <c r="A546" s="86" t="s">
        <v>8</v>
      </c>
      <c r="B546" s="86">
        <v>1</v>
      </c>
      <c r="C546" s="86">
        <v>208</v>
      </c>
      <c r="D546" s="54">
        <v>251600</v>
      </c>
      <c r="E546" s="54">
        <v>224662</v>
      </c>
      <c r="F546" s="54">
        <v>240203.78685708548</v>
      </c>
      <c r="G546" s="54">
        <v>185758.73381217997</v>
      </c>
      <c r="H546" s="54">
        <v>122352</v>
      </c>
      <c r="I546" s="67">
        <v>210000</v>
      </c>
      <c r="J546" s="67">
        <v>186800</v>
      </c>
      <c r="K546" s="67">
        <v>95000</v>
      </c>
      <c r="L546" s="55">
        <v>106600</v>
      </c>
      <c r="M546" s="54">
        <v>156275</v>
      </c>
      <c r="N546" s="54">
        <v>163400</v>
      </c>
      <c r="O546" s="67">
        <v>216800</v>
      </c>
      <c r="P546" s="54">
        <v>88600</v>
      </c>
      <c r="Q546" s="54">
        <v>243000</v>
      </c>
      <c r="R546" s="54">
        <v>184000</v>
      </c>
      <c r="S546" s="27">
        <v>181600</v>
      </c>
      <c r="T546" s="27">
        <v>241827</v>
      </c>
      <c r="U546" s="54">
        <v>223936.60768471274</v>
      </c>
      <c r="V546" s="27">
        <v>171800</v>
      </c>
      <c r="W546" s="27">
        <v>96800</v>
      </c>
      <c r="X546" s="54">
        <v>106400</v>
      </c>
      <c r="Y546" s="54">
        <v>121400</v>
      </c>
      <c r="Z546" s="54">
        <v>243800</v>
      </c>
      <c r="AA546" s="54">
        <v>247200</v>
      </c>
      <c r="AB546" s="54">
        <v>269400</v>
      </c>
      <c r="AC546" s="54">
        <v>222897.61585759811</v>
      </c>
      <c r="AD546" s="54">
        <v>299600</v>
      </c>
      <c r="AE546" s="219">
        <v>238400</v>
      </c>
      <c r="AF546" s="227">
        <f>SysAvail!AE218</f>
        <v>0.95935268817204311</v>
      </c>
      <c r="AG546" s="227">
        <f>MachAvail!AE218</f>
        <v>0.9699620390882967</v>
      </c>
      <c r="AH546" s="228">
        <f>LinhrsIn!AE218/SurveyHrsIn!AE218</f>
        <v>0.98906209677419354</v>
      </c>
      <c r="AI546" s="189"/>
      <c r="AJ546" s="98"/>
      <c r="AK546" s="98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</row>
    <row r="547" spans="1:66" hidden="1" x14ac:dyDescent="0.25">
      <c r="A547" s="86" t="s">
        <v>8</v>
      </c>
      <c r="B547" s="86">
        <v>1</v>
      </c>
      <c r="C547" s="86">
        <v>223</v>
      </c>
      <c r="D547" s="54">
        <v>220600</v>
      </c>
      <c r="E547" s="54">
        <v>214757</v>
      </c>
      <c r="F547" s="54">
        <v>243716.10867952864</v>
      </c>
      <c r="G547" s="54">
        <v>191802.55864434657</v>
      </c>
      <c r="H547" s="54">
        <v>251557</v>
      </c>
      <c r="I547" s="67">
        <v>218600</v>
      </c>
      <c r="J547" s="67">
        <v>186400</v>
      </c>
      <c r="K547" s="67">
        <v>100200</v>
      </c>
      <c r="L547" s="55">
        <v>117800</v>
      </c>
      <c r="M547" s="54">
        <v>194000</v>
      </c>
      <c r="N547" s="54">
        <v>203200</v>
      </c>
      <c r="O547" s="67">
        <v>225400</v>
      </c>
      <c r="P547" s="54">
        <v>216000</v>
      </c>
      <c r="Q547" s="54">
        <v>230200</v>
      </c>
      <c r="R547" s="54">
        <v>164400</v>
      </c>
      <c r="S547" s="27">
        <v>176000</v>
      </c>
      <c r="T547" s="27">
        <v>208000</v>
      </c>
      <c r="U547" s="54">
        <v>239493.09586864218</v>
      </c>
      <c r="V547" s="27">
        <v>176600</v>
      </c>
      <c r="W547" s="27">
        <v>106800</v>
      </c>
      <c r="X547" s="54">
        <v>114000</v>
      </c>
      <c r="Y547" s="54">
        <v>116600</v>
      </c>
      <c r="Z547" s="54">
        <v>250000</v>
      </c>
      <c r="AA547" s="54">
        <v>235200</v>
      </c>
      <c r="AB547" s="54">
        <v>173200</v>
      </c>
      <c r="AC547" s="54">
        <v>41040.425864178906</v>
      </c>
      <c r="AD547" s="54">
        <v>288600</v>
      </c>
      <c r="AE547" s="219">
        <v>239800</v>
      </c>
      <c r="AF547" s="227">
        <f>SysAvail!AE233</f>
        <v>0.98266317204301079</v>
      </c>
      <c r="AG547" s="227">
        <f>MachAvail!AE233</f>
        <v>0.99089210478308165</v>
      </c>
      <c r="AH547" s="228">
        <f>LinhrsIn!AE233/SurveyHrsIn!AE233</f>
        <v>0.99169543010752692</v>
      </c>
      <c r="AI547" s="189"/>
      <c r="AJ547" s="98"/>
      <c r="AK547" s="98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</row>
    <row r="548" spans="1:66" ht="14.1" hidden="1" customHeight="1" x14ac:dyDescent="0.25">
      <c r="A548" s="86" t="s">
        <v>8</v>
      </c>
      <c r="B548" s="86">
        <v>1</v>
      </c>
      <c r="C548" s="86">
        <v>236</v>
      </c>
      <c r="D548" s="54">
        <v>253600</v>
      </c>
      <c r="E548" s="54">
        <v>210480</v>
      </c>
      <c r="F548" s="54">
        <v>224983.72562649843</v>
      </c>
      <c r="G548" s="54">
        <v>138652.45203205777</v>
      </c>
      <c r="H548" s="54">
        <v>231911</v>
      </c>
      <c r="I548" s="67">
        <v>199200</v>
      </c>
      <c r="J548" s="67">
        <v>189000</v>
      </c>
      <c r="K548" s="67">
        <v>87600</v>
      </c>
      <c r="L548" s="55">
        <v>74600</v>
      </c>
      <c r="M548" s="54">
        <v>180529</v>
      </c>
      <c r="N548" s="54">
        <v>198860</v>
      </c>
      <c r="O548" s="67">
        <v>230600</v>
      </c>
      <c r="P548" s="54">
        <v>213800</v>
      </c>
      <c r="Q548" s="54">
        <v>210400</v>
      </c>
      <c r="R548" s="54">
        <v>201800</v>
      </c>
      <c r="S548" s="27">
        <v>169000</v>
      </c>
      <c r="T548" s="27">
        <v>250400</v>
      </c>
      <c r="U548" s="54">
        <v>218943.16703308106</v>
      </c>
      <c r="V548" s="27">
        <v>166400</v>
      </c>
      <c r="W548" s="27">
        <v>88400</v>
      </c>
      <c r="X548" s="54">
        <v>108600</v>
      </c>
      <c r="Y548" s="54">
        <v>116800</v>
      </c>
      <c r="Z548" s="54">
        <v>241000</v>
      </c>
      <c r="AA548" s="54">
        <v>225800</v>
      </c>
      <c r="AB548" s="54">
        <v>254800</v>
      </c>
      <c r="AC548" s="54">
        <v>225666.49536129914</v>
      </c>
      <c r="AD548" s="54">
        <v>282200</v>
      </c>
      <c r="AE548" s="219">
        <v>244000</v>
      </c>
      <c r="AF548" s="227">
        <f>SysAvail!AE246</f>
        <v>0.9655943548387097</v>
      </c>
      <c r="AG548" s="227">
        <f>MachAvail!AE246</f>
        <v>0.96708228372335758</v>
      </c>
      <c r="AH548" s="228">
        <f>LinhrsIn!AE246/SurveyHrsIn!AE246</f>
        <v>0.99846142473118282</v>
      </c>
      <c r="AI548" s="189"/>
      <c r="AJ548" s="98"/>
      <c r="AK548" s="98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</row>
    <row r="549" spans="1:66" ht="14.1" hidden="1" customHeight="1" x14ac:dyDescent="0.25">
      <c r="A549" s="86" t="s">
        <v>8</v>
      </c>
      <c r="B549" s="86">
        <v>1</v>
      </c>
      <c r="C549" s="86">
        <v>238</v>
      </c>
      <c r="D549" s="54">
        <v>245000</v>
      </c>
      <c r="E549" s="54">
        <v>211605</v>
      </c>
      <c r="F549" s="54">
        <v>229666.82138975599</v>
      </c>
      <c r="G549" s="54">
        <v>158383.76251354293</v>
      </c>
      <c r="H549" s="54">
        <v>119965</v>
      </c>
      <c r="I549" s="67">
        <v>200800</v>
      </c>
      <c r="J549" s="67">
        <v>171000</v>
      </c>
      <c r="K549" s="67">
        <v>96000</v>
      </c>
      <c r="L549" s="55">
        <v>111000</v>
      </c>
      <c r="M549" s="54">
        <v>178147</v>
      </c>
      <c r="N549" s="54">
        <v>189425</v>
      </c>
      <c r="O549" s="67">
        <v>212600</v>
      </c>
      <c r="P549" s="54">
        <v>210400</v>
      </c>
      <c r="Q549" s="54">
        <v>224600</v>
      </c>
      <c r="R549" s="54">
        <v>205400</v>
      </c>
      <c r="S549" s="27">
        <v>183800</v>
      </c>
      <c r="T549" s="27">
        <v>253800</v>
      </c>
      <c r="U549" s="54">
        <v>225857.16178149413</v>
      </c>
      <c r="V549" s="27">
        <v>169800</v>
      </c>
      <c r="W549" s="27">
        <v>106400</v>
      </c>
      <c r="X549" s="54">
        <v>110400</v>
      </c>
      <c r="Y549" s="54">
        <v>6400</v>
      </c>
      <c r="Z549" s="54">
        <v>0</v>
      </c>
      <c r="AA549" s="54">
        <v>15400</v>
      </c>
      <c r="AB549" s="54">
        <v>242400</v>
      </c>
      <c r="AC549" s="54">
        <v>231999.25129739096</v>
      </c>
      <c r="AD549" s="54">
        <v>285400</v>
      </c>
      <c r="AE549" s="219">
        <v>244800</v>
      </c>
      <c r="AF549" s="227">
        <f>SysAvail!AE248</f>
        <v>0.97084341397849461</v>
      </c>
      <c r="AG549" s="227">
        <f>MachAvail!AE248</f>
        <v>0.97239807460987693</v>
      </c>
      <c r="AH549" s="228">
        <f>LinhrsIn!AE248/SurveyHrsIn!AE248</f>
        <v>0.99840120967741941</v>
      </c>
      <c r="AI549" s="189"/>
      <c r="AJ549" s="98"/>
      <c r="AK549" s="98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</row>
    <row r="550" spans="1:66" ht="14.1" hidden="1" customHeight="1" x14ac:dyDescent="0.3">
      <c r="A550" s="86" t="s">
        <v>8</v>
      </c>
      <c r="B550" s="86">
        <v>1</v>
      </c>
      <c r="C550" s="86">
        <v>209</v>
      </c>
      <c r="D550" s="54">
        <v>197000</v>
      </c>
      <c r="E550" s="54">
        <v>174012</v>
      </c>
      <c r="F550" s="54">
        <v>207812.37449455407</v>
      </c>
      <c r="G550" s="54">
        <v>166738.46154624384</v>
      </c>
      <c r="H550" s="54">
        <v>224329</v>
      </c>
      <c r="I550" s="67">
        <v>185400</v>
      </c>
      <c r="J550" s="67">
        <v>165600</v>
      </c>
      <c r="K550" s="67">
        <v>83000</v>
      </c>
      <c r="L550" s="55">
        <v>78000</v>
      </c>
      <c r="M550" s="54">
        <v>184631</v>
      </c>
      <c r="N550" s="54">
        <v>198817</v>
      </c>
      <c r="O550" s="67">
        <v>165800</v>
      </c>
      <c r="P550" s="54">
        <v>132800</v>
      </c>
      <c r="Q550" s="54">
        <v>209200</v>
      </c>
      <c r="R550" s="54">
        <v>179800</v>
      </c>
      <c r="S550" s="27">
        <v>168400</v>
      </c>
      <c r="T550" s="27">
        <v>241400</v>
      </c>
      <c r="U550" s="54">
        <v>199161.45983623251</v>
      </c>
      <c r="V550" s="27">
        <v>140400</v>
      </c>
      <c r="W550" s="27">
        <v>88000</v>
      </c>
      <c r="X550" s="54">
        <v>98800</v>
      </c>
      <c r="Y550" s="54">
        <v>107200</v>
      </c>
      <c r="Z550" s="54">
        <v>216400</v>
      </c>
      <c r="AA550" s="54">
        <v>231400</v>
      </c>
      <c r="AB550" s="54">
        <v>243800</v>
      </c>
      <c r="AC550" s="54">
        <v>265682.90511071944</v>
      </c>
      <c r="AD550" s="54">
        <v>270400</v>
      </c>
      <c r="AE550" s="219">
        <v>245181.6</v>
      </c>
      <c r="AF550" s="227">
        <f>SysAvail!AE219</f>
        <v>0.89086276881720439</v>
      </c>
      <c r="AG550" s="227">
        <f>MachAvail!AE219</f>
        <v>0.89671055097077301</v>
      </c>
      <c r="AH550" s="228">
        <f>LinhrsIn!AE219/SurveyHrsIn!AE219</f>
        <v>0.99347862903225803</v>
      </c>
      <c r="AI550" s="160"/>
      <c r="AJ550" s="98"/>
      <c r="AK550" s="98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</row>
    <row r="551" spans="1:66" ht="14.1" hidden="1" customHeight="1" x14ac:dyDescent="0.25">
      <c r="A551" s="86" t="s">
        <v>8</v>
      </c>
      <c r="B551" s="86">
        <v>1</v>
      </c>
      <c r="C551" s="86">
        <v>228</v>
      </c>
      <c r="D551" s="54">
        <v>192200</v>
      </c>
      <c r="E551" s="54">
        <v>129563</v>
      </c>
      <c r="F551" s="54">
        <v>0</v>
      </c>
      <c r="G551" s="54">
        <v>100789.66705407276</v>
      </c>
      <c r="H551" s="54">
        <v>202454</v>
      </c>
      <c r="I551" s="67">
        <v>53200</v>
      </c>
      <c r="J551" s="67">
        <v>37800</v>
      </c>
      <c r="K551" s="67">
        <v>108200</v>
      </c>
      <c r="L551" s="55">
        <v>128600</v>
      </c>
      <c r="M551" s="54">
        <v>211000</v>
      </c>
      <c r="N551" s="54">
        <v>190578</v>
      </c>
      <c r="O551" s="67">
        <v>215000</v>
      </c>
      <c r="P551" s="54">
        <v>213400</v>
      </c>
      <c r="Q551" s="54">
        <v>214600</v>
      </c>
      <c r="R551" s="54">
        <v>208000</v>
      </c>
      <c r="S551" s="27">
        <v>166600</v>
      </c>
      <c r="T551" s="27">
        <v>219400</v>
      </c>
      <c r="U551" s="54">
        <v>211260.9506459554</v>
      </c>
      <c r="V551" s="27">
        <v>178200</v>
      </c>
      <c r="W551" s="27">
        <v>72600</v>
      </c>
      <c r="X551" s="54">
        <v>122800</v>
      </c>
      <c r="Y551" s="54">
        <v>127800</v>
      </c>
      <c r="Z551" s="54">
        <v>217800</v>
      </c>
      <c r="AA551" s="54">
        <v>244800</v>
      </c>
      <c r="AB551" s="54">
        <v>171200</v>
      </c>
      <c r="AC551" s="54">
        <v>218925.44702381411</v>
      </c>
      <c r="AD551" s="54">
        <v>297000</v>
      </c>
      <c r="AE551" s="219">
        <v>252400</v>
      </c>
      <c r="AF551" s="227">
        <f>SysAvail!AE238</f>
        <v>0.97004327956989256</v>
      </c>
      <c r="AG551" s="227">
        <f>MachAvail!AE238</f>
        <v>0.9720567697417325</v>
      </c>
      <c r="AH551" s="228">
        <f>LinhrsIn!AE238/SurveyHrsIn!AE238</f>
        <v>0.99792862903225821</v>
      </c>
      <c r="AI551" s="189"/>
      <c r="AJ551" s="98"/>
      <c r="AK551" s="98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</row>
    <row r="552" spans="1:66" ht="14.1" hidden="1" customHeight="1" x14ac:dyDescent="0.25">
      <c r="A552" s="86" t="s">
        <v>8</v>
      </c>
      <c r="B552" s="86">
        <v>1</v>
      </c>
      <c r="C552" s="86">
        <v>215</v>
      </c>
      <c r="D552" s="54">
        <v>229800</v>
      </c>
      <c r="E552" s="54">
        <v>209129</v>
      </c>
      <c r="F552" s="54">
        <v>227130.14451799146</v>
      </c>
      <c r="G552" s="54">
        <v>179537.1494261261</v>
      </c>
      <c r="H552" s="54">
        <v>73443</v>
      </c>
      <c r="I552" s="67">
        <v>215400</v>
      </c>
      <c r="J552" s="67">
        <v>188400</v>
      </c>
      <c r="K552" s="67">
        <v>95600</v>
      </c>
      <c r="L552" s="55">
        <v>116200</v>
      </c>
      <c r="M552" s="54">
        <v>199200</v>
      </c>
      <c r="N552" s="54">
        <v>207600</v>
      </c>
      <c r="O552" s="67">
        <v>163400</v>
      </c>
      <c r="P552" s="54">
        <v>118600</v>
      </c>
      <c r="Q552" s="54">
        <v>165000</v>
      </c>
      <c r="R552" s="54">
        <v>173600</v>
      </c>
      <c r="S552" s="27">
        <v>167600</v>
      </c>
      <c r="T552" s="27">
        <v>258400</v>
      </c>
      <c r="U552" s="54">
        <v>211837.11687498982</v>
      </c>
      <c r="V552" s="27">
        <v>161800</v>
      </c>
      <c r="W552" s="27">
        <v>101000</v>
      </c>
      <c r="X552" s="54">
        <v>105200</v>
      </c>
      <c r="Y552" s="54">
        <v>104200</v>
      </c>
      <c r="Z552" s="54">
        <v>226800</v>
      </c>
      <c r="AA552" s="54">
        <v>214000</v>
      </c>
      <c r="AB552" s="54">
        <v>238600</v>
      </c>
      <c r="AC552" s="54">
        <v>242272.2635577326</v>
      </c>
      <c r="AD552" s="54">
        <v>257000</v>
      </c>
      <c r="AE552" s="219">
        <v>272059.8</v>
      </c>
      <c r="AF552" s="227">
        <f>SysAvail!AE225</f>
        <v>0.9824151881720431</v>
      </c>
      <c r="AG552" s="227">
        <f>MachAvail!AE225</f>
        <v>0.98594245029563432</v>
      </c>
      <c r="AH552" s="228">
        <f>LinhrsIn!AE225/SurveyHrsIn!AE225</f>
        <v>0.99642244623655918</v>
      </c>
      <c r="AI552" s="189"/>
      <c r="AJ552" s="98"/>
      <c r="AK552" s="98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</row>
    <row r="553" spans="1:66" ht="14.1" hidden="1" customHeight="1" x14ac:dyDescent="0.3">
      <c r="A553" s="86" t="s">
        <v>8</v>
      </c>
      <c r="B553" s="86">
        <v>1</v>
      </c>
      <c r="C553" s="86">
        <v>218</v>
      </c>
      <c r="D553" s="54">
        <v>193000</v>
      </c>
      <c r="E553" s="54">
        <v>215207</v>
      </c>
      <c r="F553" s="54">
        <v>233179.14321219915</v>
      </c>
      <c r="G553" s="54">
        <v>180070.42808778785</v>
      </c>
      <c r="H553" s="54">
        <v>176898</v>
      </c>
      <c r="I553" s="67">
        <v>208000</v>
      </c>
      <c r="J553" s="67">
        <v>181400</v>
      </c>
      <c r="K553" s="67">
        <v>85600</v>
      </c>
      <c r="L553" s="55">
        <v>113400</v>
      </c>
      <c r="M553" s="54">
        <v>178564</v>
      </c>
      <c r="N553" s="54">
        <v>208824</v>
      </c>
      <c r="O553" s="67">
        <v>216000</v>
      </c>
      <c r="P553" s="54">
        <v>88000</v>
      </c>
      <c r="Q553" s="54">
        <v>171600</v>
      </c>
      <c r="R553" s="54">
        <v>58200</v>
      </c>
      <c r="S553" s="27">
        <v>166400</v>
      </c>
      <c r="T553" s="27">
        <v>232600</v>
      </c>
      <c r="U553" s="54">
        <v>218559.05621372478</v>
      </c>
      <c r="V553" s="27">
        <v>158400</v>
      </c>
      <c r="W553" s="27">
        <v>74200</v>
      </c>
      <c r="X553" s="54">
        <v>75400</v>
      </c>
      <c r="Y553" s="54">
        <v>122400</v>
      </c>
      <c r="Z553" s="54">
        <v>189800</v>
      </c>
      <c r="AA553" s="54">
        <v>174400</v>
      </c>
      <c r="AB553" s="54">
        <v>192000</v>
      </c>
      <c r="AC553" s="54">
        <v>243188.34030200794</v>
      </c>
      <c r="AD553" s="54">
        <v>267800</v>
      </c>
      <c r="AE553" s="219">
        <v>283593.90000000002</v>
      </c>
      <c r="AF553" s="227">
        <f>SysAvail!AE228</f>
        <v>0.97204153225806444</v>
      </c>
      <c r="AG553" s="227">
        <f>MachAvail!AE228</f>
        <v>0.97722608440911229</v>
      </c>
      <c r="AH553" s="228">
        <f>LinhrsIn!AE228/SurveyHrsIn!AE228</f>
        <v>0.99469462365591399</v>
      </c>
      <c r="AI553" s="250"/>
      <c r="AJ553" s="98"/>
      <c r="AK553" s="98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</row>
    <row r="554" spans="1:66" hidden="1" x14ac:dyDescent="0.25">
      <c r="A554" s="178"/>
      <c r="B554" s="178"/>
      <c r="C554" s="178"/>
      <c r="D554" s="178"/>
      <c r="E554" s="178"/>
      <c r="F554" s="178"/>
      <c r="G554" s="178"/>
      <c r="H554" s="222"/>
      <c r="I554" s="222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226"/>
      <c r="Y554" s="226"/>
      <c r="Z554" s="226"/>
      <c r="AA554" s="226"/>
      <c r="AB554" s="226"/>
      <c r="AC554" s="226"/>
      <c r="AD554" s="226"/>
      <c r="AE554" s="226"/>
      <c r="AF554" s="226"/>
      <c r="AG554" s="226"/>
      <c r="AH554" s="226"/>
      <c r="AI554" s="229"/>
      <c r="AJ554" s="98"/>
      <c r="AK554" s="98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</row>
    <row r="555" spans="1:66" hidden="1" x14ac:dyDescent="0.25">
      <c r="A555" s="135"/>
      <c r="B555" s="135"/>
      <c r="C555" s="135"/>
      <c r="D555" s="98"/>
      <c r="E555" s="98"/>
      <c r="F555" s="98"/>
      <c r="G555" s="98"/>
      <c r="H555" s="98"/>
      <c r="I555" s="84"/>
      <c r="J555" s="84"/>
      <c r="K555" s="84"/>
      <c r="L555" s="85"/>
      <c r="M555" s="1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98"/>
      <c r="Y555" s="98"/>
      <c r="Z555" s="98"/>
      <c r="AA555" s="98"/>
      <c r="AB555" s="98"/>
      <c r="AC555" s="98"/>
      <c r="AD555" s="98"/>
      <c r="AE555" s="98"/>
      <c r="AF555" s="13"/>
      <c r="AH555" s="4"/>
      <c r="AI555" s="166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</row>
    <row r="556" spans="1:66" x14ac:dyDescent="0.25"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AF556" s="4"/>
      <c r="AG556" s="4"/>
      <c r="AH556" s="4"/>
      <c r="AI556" s="166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</row>
    <row r="557" spans="1:66" hidden="1" x14ac:dyDescent="0.25"/>
  </sheetData>
  <conditionalFormatting sqref="AG288:AG393">
    <cfRule type="cellIs" dxfId="1" priority="1" stopIfTrue="1" operator="greaterThan">
      <formula>1</formula>
    </cfRule>
  </conditionalFormatting>
  <pageMargins left="0.75" right="0.75" top="1" bottom="1" header="0.5" footer="0.5"/>
  <pageSetup scale="90" fitToHeight="13" orientation="landscape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2:BP276"/>
  <sheetViews>
    <sheetView workbookViewId="0">
      <selection activeCell="A273" sqref="A273:IV273"/>
    </sheetView>
  </sheetViews>
  <sheetFormatPr defaultRowHeight="13.2" x14ac:dyDescent="0.25"/>
  <cols>
    <col min="1" max="3" width="9.109375" style="29" customWidth="1"/>
    <col min="4" max="25" width="9.109375" hidden="1" customWidth="1"/>
    <col min="26" max="28" width="0" hidden="1" customWidth="1"/>
    <col min="32" max="40" width="0" hidden="1" customWidth="1"/>
    <col min="41" max="42" width="11.109375" hidden="1" customWidth="1"/>
    <col min="43" max="43" width="11.109375" customWidth="1"/>
    <col min="44" max="44" width="10.33203125" hidden="1" customWidth="1"/>
    <col min="45" max="48" width="9.109375" hidden="1" customWidth="1"/>
    <col min="49" max="51" width="0" hidden="1" customWidth="1"/>
  </cols>
  <sheetData>
    <row r="2" spans="1:68" hidden="1" x14ac:dyDescent="0.25"/>
    <row r="3" spans="1:68" hidden="1" x14ac:dyDescent="0.25"/>
    <row r="4" spans="1:68" hidden="1" x14ac:dyDescent="0.25"/>
    <row r="5" spans="1:68" ht="21" hidden="1" x14ac:dyDescent="0.4">
      <c r="A5" s="68"/>
    </row>
    <row r="6" spans="1:68" ht="21" x14ac:dyDescent="0.4">
      <c r="A6" s="133" t="s">
        <v>110</v>
      </c>
    </row>
    <row r="7" spans="1:68" ht="21" x14ac:dyDescent="0.4">
      <c r="A7" s="133" t="s">
        <v>111</v>
      </c>
    </row>
    <row r="8" spans="1:68" x14ac:dyDescent="0.25">
      <c r="D8">
        <v>1999</v>
      </c>
    </row>
    <row r="9" spans="1:68" x14ac:dyDescent="0.25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</row>
    <row r="10" spans="1:68" x14ac:dyDescent="0.25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68" x14ac:dyDescent="0.25">
      <c r="A11" s="86" t="s">
        <v>1</v>
      </c>
      <c r="B11" s="86">
        <v>2</v>
      </c>
      <c r="C11" s="86">
        <v>1</v>
      </c>
      <c r="D11" s="28">
        <f>kWhgen!D11/(Z750RatedkWh*SurveyHrsIn!D11)</f>
        <v>0.38924731182795697</v>
      </c>
      <c r="E11" s="28">
        <f>kWhgen!E11/(Z750RatedkWh*SurveyHrsIn!E11)</f>
        <v>0.34494623655913981</v>
      </c>
      <c r="F11" s="28">
        <f>kWhgen!F11/(Z750RatedkWh*SurveyHrsIn!F11)</f>
        <v>0.44076669857700435</v>
      </c>
      <c r="G11" s="28">
        <f>kWhgen!G11/(Z750RatedkWh*SurveyHrsIn!G11)</f>
        <v>0.31604076059752995</v>
      </c>
      <c r="H11" s="28">
        <f>kWhgen!H11/(Z750RatedkWh*SurveyHrsIn!H11)</f>
        <v>0.39103148148148148</v>
      </c>
      <c r="I11" s="28">
        <f>kWhgen!I11/(Z750RatedkWh*SurveyHrsIn!I11)</f>
        <v>0.35806451612903228</v>
      </c>
      <c r="J11" s="28">
        <f>kWhgen!J11/(Z750RatedkWh*SurveyHrsIn!J11)</f>
        <v>0.33296296296296296</v>
      </c>
      <c r="K11" s="28">
        <f>kWhgen!K11/(Z750RatedkWh*SurveyHrsIn!K11)</f>
        <v>0.17132616487455196</v>
      </c>
      <c r="L11" s="28">
        <f>kWhgen!L11/(Z750RatedkWh*SurveyHrsIn!L11)</f>
        <v>0.17634408602150536</v>
      </c>
      <c r="M11" s="28">
        <f>kWhgen!M11/(Z750RatedkWh*SurveyHrsIn!M11)</f>
        <v>0.35181296296296294</v>
      </c>
      <c r="N11" s="28">
        <f>kWhgen!N11/(Z750RatedkWh*SurveyHrsIn!N11)</f>
        <v>0.33225806451612905</v>
      </c>
      <c r="O11" s="28">
        <f>kWhgen!O11/(Z750RatedkWh*SurveyHrsIn!O11)</f>
        <v>0.35037037037037039</v>
      </c>
      <c r="P11" s="28">
        <f>kWhgen!P11/(Z750RatedkWh*SurveyHrsIn!P11)</f>
        <v>0.25317562724014336</v>
      </c>
      <c r="Q11" s="28">
        <f>kWhgen!Q11/(Z750RatedkWh*SurveyHrsIn!Q11)</f>
        <v>0.35913978494623655</v>
      </c>
      <c r="R11" s="28">
        <f>kWhgen!R11/(Z750RatedkWh*SurveyHrsIn!R11)</f>
        <v>0.28888888888888886</v>
      </c>
      <c r="S11" s="28">
        <f>kWhgen!S11/(Z750RatedkWh*SurveyHrsIn!S11)</f>
        <v>0.29498207885304661</v>
      </c>
      <c r="T11" s="28">
        <f>kWhgen!T11/(Z750RatedkWh*SurveyHrsIn!T11)</f>
        <v>0.4211111111111111</v>
      </c>
      <c r="U11" s="28">
        <f>kWhgen!U11/(Z750RatedkWh*SurveyHrsIn!U11)</f>
        <v>0.36068248153531818</v>
      </c>
      <c r="V11" s="28">
        <f>kWhgen!V11/(Z750RatedkWh*SurveyHrsIn!V11)</f>
        <v>0.29333333333333333</v>
      </c>
      <c r="W11" s="28">
        <f>kWhgen!W11/(Z750RatedkWh*SurveyHrsIn!W11)</f>
        <v>0.16451254480286739</v>
      </c>
      <c r="X11" s="28">
        <f>kWhgen!X11/(Z750RatedkWh*SurveyHrsIn!X11)</f>
        <v>0.20358422939068099</v>
      </c>
      <c r="Y11" s="28">
        <f>kWhgen!Y11/(Z750RatedkWh*SurveyHrsIn!Y11)</f>
        <v>0.21148148148148149</v>
      </c>
      <c r="Z11" s="28">
        <f>kWhgen!Z11/(Z750RatedkWh*SurveyHrsIn!Z11)</f>
        <v>0.40931899641577063</v>
      </c>
      <c r="AA11" s="28">
        <f>kWhgen!AA11/(Z750RatedkWh*SurveyHrsIn!AA11)</f>
        <v>0.39518518518518519</v>
      </c>
      <c r="AB11" s="28">
        <f>kWhgen!AB11/(Z750RatedkWh*SurveyHrsIn!AB11)</f>
        <v>0.43405017921146954</v>
      </c>
      <c r="AC11" s="28">
        <f>kWhgen!AC11/(Z750RatedkWh*SurveyHrsIn!AC11)</f>
        <v>0.41866378417369127</v>
      </c>
      <c r="AD11" s="28">
        <f>kWhgen!AD11/(Z750RatedkWh*SurveyHrsIn!AD11)</f>
        <v>0.50515873015873014</v>
      </c>
      <c r="AE11" s="28">
        <f>kWhgen!AE11/(Z750RatedkWh*SurveyHrsIn!AE11)</f>
        <v>0.37025089605734768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0.31825832769106782</v>
      </c>
      <c r="AP11" s="28">
        <f>AVERAGE(Q11:AB11)</f>
        <v>0.31968919126294915</v>
      </c>
      <c r="AQ11" s="28">
        <f>AVERAGE(AC11:AN11)</f>
        <v>0.43135780346325636</v>
      </c>
      <c r="AR11" s="28">
        <f>AVERAGE(E11:G11)</f>
        <v>0.36725123191122472</v>
      </c>
      <c r="AS11" s="28">
        <f>AVERAGE(H11:J11)</f>
        <v>0.36068632019115893</v>
      </c>
      <c r="AT11" s="28">
        <f>AVERAGE(K11:M11)</f>
        <v>0.23316107128634009</v>
      </c>
      <c r="AU11" s="138">
        <f>AVERAGE(N11:P11)</f>
        <v>0.31193468737554758</v>
      </c>
      <c r="AV11" s="28">
        <f>AVERAGE(Q11:S11)</f>
        <v>0.31433691756272403</v>
      </c>
      <c r="AW11" s="28">
        <f>AVERAGE(T11:V11)</f>
        <v>0.35837564199325422</v>
      </c>
      <c r="AX11" s="28">
        <f>AVERAGE(W11:Y11)</f>
        <v>0.19319275189167662</v>
      </c>
      <c r="AY11" s="28">
        <f>AVERAGE(Z11:AB11)</f>
        <v>0.41285145360414183</v>
      </c>
      <c r="AZ11" s="28">
        <f>AVERAGE(AC11:AE11)</f>
        <v>0.43135780346325636</v>
      </c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</row>
    <row r="12" spans="1:68" x14ac:dyDescent="0.25">
      <c r="A12" s="86" t="s">
        <v>1</v>
      </c>
      <c r="B12" s="86">
        <v>2</v>
      </c>
      <c r="C12" s="86">
        <v>2</v>
      </c>
      <c r="D12" s="28">
        <f>kWhgen!D12/(Z750RatedkWh*SurveyHrsIn!D12)</f>
        <v>0.37491039426523298</v>
      </c>
      <c r="E12" s="28">
        <f>kWhgen!E12/(Z750RatedkWh*SurveyHrsIn!E12)</f>
        <v>0.32368637992831539</v>
      </c>
      <c r="F12" s="28">
        <f>kWhgen!F12/(Z750RatedkWh*SurveyHrsIn!F12)</f>
        <v>0.46048972205418542</v>
      </c>
      <c r="G12" s="28">
        <f>kWhgen!G12/(Z750RatedkWh*SurveyHrsIn!G12)</f>
        <v>0.31174762591856664</v>
      </c>
      <c r="H12" s="28">
        <f>kWhgen!H12/(Z750RatedkWh*SurveyHrsIn!H12)</f>
        <v>0.24666666666666667</v>
      </c>
      <c r="I12" s="28">
        <f>kWhgen!I12/(Z750RatedkWh*SurveyHrsIn!I12)</f>
        <v>0.17956989247311828</v>
      </c>
      <c r="J12" s="28">
        <f>kWhgen!J12/(Z750RatedkWh*SurveyHrsIn!J12)</f>
        <v>0.29444444444444445</v>
      </c>
      <c r="K12" s="28">
        <f>kWhgen!K12/(Z750RatedkWh*SurveyHrsIn!K12)</f>
        <v>0.15304659498207884</v>
      </c>
      <c r="L12" s="28">
        <f>kWhgen!L12/(Z750RatedkWh*SurveyHrsIn!L12)</f>
        <v>0.14982078853046596</v>
      </c>
      <c r="M12" s="28">
        <f>kWhgen!M12/(Z750RatedkWh*SurveyHrsIn!M12)</f>
        <v>0.31704074074074073</v>
      </c>
      <c r="N12" s="28">
        <f>kWhgen!N12/(Z750RatedkWh*SurveyHrsIn!N12)</f>
        <v>0.32043906810035844</v>
      </c>
      <c r="O12" s="28">
        <f>kWhgen!O12/(Z750RatedkWh*SurveyHrsIn!O12)</f>
        <v>0.31016111111111111</v>
      </c>
      <c r="P12" s="28">
        <f>kWhgen!P12/(Z750RatedkWh*SurveyHrsIn!P12)</f>
        <v>0.29331899641577058</v>
      </c>
      <c r="Q12" s="28">
        <f>kWhgen!Q12/(Z750RatedkWh*SurveyHrsIn!Q12)</f>
        <v>0.29749103942652327</v>
      </c>
      <c r="R12" s="28">
        <f>kWhgen!R12/(Z750RatedkWh*SurveyHrsIn!R12)</f>
        <v>0.10912698412698413</v>
      </c>
      <c r="S12" s="28">
        <f>kWhgen!S12/(Z750RatedkWh*SurveyHrsIn!S12)</f>
        <v>0.23620071684587812</v>
      </c>
      <c r="T12" s="28">
        <f>kWhgen!T12/(Z750RatedkWh*SurveyHrsIn!T12)</f>
        <v>0.40740740740740738</v>
      </c>
      <c r="U12" s="28">
        <f>kWhgen!U12/(Z750RatedkWh*SurveyHrsIn!U12)</f>
        <v>0.34566859314614229</v>
      </c>
      <c r="V12" s="28">
        <f>kWhgen!V12/(Z750RatedkWh*SurveyHrsIn!V12)</f>
        <v>0.28111111111111109</v>
      </c>
      <c r="W12" s="28">
        <f>kWhgen!W12/(Z750RatedkWh*SurveyHrsIn!W12)</f>
        <v>0.15655017921146955</v>
      </c>
      <c r="X12" s="28">
        <f>kWhgen!X12/(Z750RatedkWh*SurveyHrsIn!X12)</f>
        <v>0.18279569892473119</v>
      </c>
      <c r="Y12" s="28">
        <f>kWhgen!Y12/(Z750RatedkWh*SurveyHrsIn!Y12)</f>
        <v>0.20444444444444446</v>
      </c>
      <c r="Z12" s="28">
        <f>kWhgen!Z12/(Z750RatedkWh*SurveyHrsIn!Z12)</f>
        <v>0.39175627240143368</v>
      </c>
      <c r="AA12" s="28">
        <f>kWhgen!AA12/(Z750RatedkWh*SurveyHrsIn!AA12)</f>
        <v>0.38111111111111112</v>
      </c>
      <c r="AB12" s="28">
        <f>kWhgen!AB12/(Z750RatedkWh*SurveyHrsIn!AB12)</f>
        <v>0.38566308243727598</v>
      </c>
      <c r="AC12" s="28">
        <f>kWhgen!AC12/(Z750RatedkWh*SurveyHrsIn!AC12)</f>
        <v>0.40104725695491983</v>
      </c>
      <c r="AD12" s="28">
        <f>kWhgen!AD12/(Z750RatedkWh*SurveyHrsIn!AD12)</f>
        <v>0.51388888888888884</v>
      </c>
      <c r="AE12" s="28">
        <f>kWhgen!AE12/(Z750RatedkWh*SurveyHrsIn!AE12)</f>
        <v>0.35232974910394266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0.2800360026138185</v>
      </c>
      <c r="AP12" s="28">
        <f t="shared" ref="AP12:AP75" si="1">AVERAGE(Q12:AB12)</f>
        <v>0.28161055338287605</v>
      </c>
      <c r="AQ12" s="28">
        <f t="shared" ref="AQ12:AQ75" si="2">AVERAGE(AC12:AN12)</f>
        <v>0.42242196498258378</v>
      </c>
      <c r="AR12" s="28">
        <f t="shared" ref="AR12:AR75" si="3">AVERAGE(E12:G12)</f>
        <v>0.36530790930035578</v>
      </c>
      <c r="AS12" s="28">
        <f t="shared" ref="AS12:AS75" si="4">AVERAGE(H12:J12)</f>
        <v>0.24022700119474316</v>
      </c>
      <c r="AT12" s="28">
        <f t="shared" ref="AT12:AT75" si="5">AVERAGE(K12:M12)</f>
        <v>0.20663604141776185</v>
      </c>
      <c r="AU12" s="138">
        <f t="shared" ref="AU12:AU75" si="6">AVERAGE(N12:P12)</f>
        <v>0.30797305854241336</v>
      </c>
      <c r="AV12" s="28">
        <f t="shared" ref="AV12:AV75" si="7">AVERAGE(Q12:S12)</f>
        <v>0.21427291346646182</v>
      </c>
      <c r="AW12" s="28">
        <f t="shared" ref="AW12:AW75" si="8">AVERAGE(T12:V12)</f>
        <v>0.34472903722155362</v>
      </c>
      <c r="AX12" s="28">
        <f t="shared" ref="AX12:AX75" si="9">AVERAGE(W12:Y12)</f>
        <v>0.18126344086021506</v>
      </c>
      <c r="AY12" s="28">
        <f t="shared" ref="AY12:AY75" si="10">AVERAGE(Z12:AB12)</f>
        <v>0.38617682198327358</v>
      </c>
      <c r="AZ12" s="28">
        <f t="shared" ref="AZ12:AZ75" si="11">AVERAGE(AC12:AE12)</f>
        <v>0.42242196498258378</v>
      </c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</row>
    <row r="13" spans="1:68" x14ac:dyDescent="0.25">
      <c r="A13" s="86" t="s">
        <v>1</v>
      </c>
      <c r="B13" s="86">
        <v>2</v>
      </c>
      <c r="C13" s="86">
        <v>3</v>
      </c>
      <c r="D13" s="28">
        <f>kWhgen!D13/(Z750RatedkWh*SurveyHrsIn!D13)</f>
        <v>0.37025089605734768</v>
      </c>
      <c r="E13" s="28">
        <f>kWhgen!E13/(Z750RatedkWh*SurveyHrsIn!E13)</f>
        <v>0.33371505376344085</v>
      </c>
      <c r="F13" s="28">
        <f>kWhgen!F13/(Z750RatedkWh*SurveyHrsIn!F13)</f>
        <v>0.45320077859522717</v>
      </c>
      <c r="G13" s="28">
        <f>kWhgen!G13/(Z750RatedkWh*SurveyHrsIn!G13)</f>
        <v>0.30646376785215029</v>
      </c>
      <c r="H13" s="28">
        <f>kWhgen!H13/(Z750RatedkWh*SurveyHrsIn!H13)</f>
        <v>0.37790740740740741</v>
      </c>
      <c r="I13" s="28">
        <f>kWhgen!I13/(Z750RatedkWh*SurveyHrsIn!I13)</f>
        <v>0.33763440860215055</v>
      </c>
      <c r="J13" s="28">
        <f>kWhgen!J13/(Z750RatedkWh*SurveyHrsIn!J13)</f>
        <v>0.31592592592592594</v>
      </c>
      <c r="K13" s="28">
        <f>kWhgen!K13/(Z750RatedkWh*SurveyHrsIn!K13)</f>
        <v>0.14946236559139786</v>
      </c>
      <c r="L13" s="28">
        <f>kWhgen!L13/(Z750RatedkWh*SurveyHrsIn!L13)</f>
        <v>7.9211469534050186E-2</v>
      </c>
      <c r="M13" s="28">
        <f>kWhgen!M13/(Z750RatedkWh*SurveyHrsIn!M13)</f>
        <v>0.28440185185185185</v>
      </c>
      <c r="N13" s="28">
        <f>kWhgen!N13/(Z750RatedkWh*SurveyHrsIn!N13)</f>
        <v>0.3171953405017921</v>
      </c>
      <c r="O13" s="28">
        <f>kWhgen!O13/(Z750RatedkWh*SurveyHrsIn!O13)</f>
        <v>0.36407407407407405</v>
      </c>
      <c r="P13" s="28">
        <f>kWhgen!P13/(Z750RatedkWh*SurveyHrsIn!P13)</f>
        <v>0.25640143369175628</v>
      </c>
      <c r="Q13" s="28">
        <f>kWhgen!Q13/(Z750RatedkWh*SurveyHrsIn!Q13)</f>
        <v>0.35806451612903228</v>
      </c>
      <c r="R13" s="28">
        <f>kWhgen!R13/(Z750RatedkWh*SurveyHrsIn!R13)</f>
        <v>0.20753968253968255</v>
      </c>
      <c r="S13" s="28">
        <f>kWhgen!S13/(Z750RatedkWh*SurveyHrsIn!S13)</f>
        <v>0.28243727598566309</v>
      </c>
      <c r="T13" s="28">
        <f>kWhgen!T13/(Z750RatedkWh*SurveyHrsIn!T13)</f>
        <v>0.41333333333333333</v>
      </c>
      <c r="U13" s="28">
        <f>kWhgen!U13/(Z750RatedkWh*SurveyHrsIn!U13)</f>
        <v>0.34497027275594805</v>
      </c>
      <c r="V13" s="28">
        <f>kWhgen!V13/(Z750RatedkWh*SurveyHrsIn!V13)</f>
        <v>0.28259259259259262</v>
      </c>
      <c r="W13" s="28">
        <f>kWhgen!W13/(Z750RatedkWh*SurveyHrsIn!W13)</f>
        <v>0.16287455197132616</v>
      </c>
      <c r="X13" s="28">
        <f>kWhgen!X13/(Z750RatedkWh*SurveyHrsIn!X13)</f>
        <v>0.17347670250896058</v>
      </c>
      <c r="Y13" s="28">
        <f>kWhgen!Y13/(Z750RatedkWh*SurveyHrsIn!Y13)</f>
        <v>0.20481481481481481</v>
      </c>
      <c r="Z13" s="28">
        <f>kWhgen!Z13/(Z750RatedkWh*SurveyHrsIn!Z13)</f>
        <v>0.39103942652329748</v>
      </c>
      <c r="AA13" s="28">
        <f>kWhgen!AA13/(Z750RatedkWh*SurveyHrsIn!AA13)</f>
        <v>0.37555555555555553</v>
      </c>
      <c r="AB13" s="28">
        <f>kWhgen!AB13/(Z750RatedkWh*SurveyHrsIn!AB13)</f>
        <v>0.40322580645161288</v>
      </c>
      <c r="AC13" s="28">
        <f>kWhgen!AC13/(Z750RatedkWh*SurveyHrsIn!AC13)</f>
        <v>0.36881018704045937</v>
      </c>
      <c r="AD13" s="28">
        <f>kWhgen!AD13/(Z750RatedkWh*SurveyHrsIn!AD13)</f>
        <v>0.51150793650793647</v>
      </c>
      <c r="AE13" s="28">
        <f>kWhgen!AE13/(Z750RatedkWh*SurveyHrsIn!AE13)</f>
        <v>0.34695340501792116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0.29796615644926866</v>
      </c>
      <c r="AP13" s="28">
        <f t="shared" si="1"/>
        <v>0.29999371093015165</v>
      </c>
      <c r="AQ13" s="28">
        <f t="shared" si="2"/>
        <v>0.40909050952210563</v>
      </c>
      <c r="AR13" s="28">
        <f t="shared" si="3"/>
        <v>0.36445986673693942</v>
      </c>
      <c r="AS13" s="28">
        <f t="shared" si="4"/>
        <v>0.3438225806451613</v>
      </c>
      <c r="AT13" s="28">
        <f t="shared" si="5"/>
        <v>0.1710252289924333</v>
      </c>
      <c r="AU13" s="138">
        <f t="shared" si="6"/>
        <v>0.31255694942254081</v>
      </c>
      <c r="AV13" s="28">
        <f t="shared" si="7"/>
        <v>0.2826804915514593</v>
      </c>
      <c r="AW13" s="28">
        <f t="shared" si="8"/>
        <v>0.34696539956062472</v>
      </c>
      <c r="AX13" s="28">
        <f t="shared" si="9"/>
        <v>0.18038868976503386</v>
      </c>
      <c r="AY13" s="28">
        <f t="shared" si="10"/>
        <v>0.38994026284348865</v>
      </c>
      <c r="AZ13" s="28">
        <f t="shared" si="11"/>
        <v>0.40909050952210563</v>
      </c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</row>
    <row r="14" spans="1:68" x14ac:dyDescent="0.25">
      <c r="A14" s="86" t="s">
        <v>1</v>
      </c>
      <c r="B14" s="86">
        <v>2</v>
      </c>
      <c r="C14" s="86">
        <v>4</v>
      </c>
      <c r="D14" s="28">
        <f>kWhgen!D14/(Z750RatedkWh*SurveyHrsIn!D14)</f>
        <v>0.37885304659498209</v>
      </c>
      <c r="E14" s="28">
        <f>kWhgen!E14/(Z750RatedkWh*SurveyHrsIn!E14)</f>
        <v>0.33892831541218638</v>
      </c>
      <c r="F14" s="28">
        <f>kWhgen!F14/(Z750RatedkWh*SurveyHrsIn!F14)</f>
        <v>0.43948041443718816</v>
      </c>
      <c r="G14" s="28">
        <f>kWhgen!G14/(Z750RatedkWh*SurveyHrsIn!G14)</f>
        <v>0.27509086058280302</v>
      </c>
      <c r="H14" s="28">
        <f>kWhgen!H14/(Z750RatedkWh*SurveyHrsIn!H14)</f>
        <v>0.28703703703703703</v>
      </c>
      <c r="I14" s="28">
        <f>kWhgen!I14/(Z750RatedkWh*SurveyHrsIn!I14)</f>
        <v>1.003584229390681E-2</v>
      </c>
      <c r="J14" s="28">
        <f>kWhgen!J14/(Z750RatedkWh*SurveyHrsIn!J14)</f>
        <v>0.24481481481481482</v>
      </c>
      <c r="K14" s="28">
        <f>kWhgen!K14/(Z750RatedkWh*SurveyHrsIn!K14)</f>
        <v>0.14767025089605734</v>
      </c>
      <c r="L14" s="28">
        <f>kWhgen!L14/(Z750RatedkWh*SurveyHrsIn!L14)</f>
        <v>0.16881720430107527</v>
      </c>
      <c r="M14" s="28">
        <f>kWhgen!M14/(Z750RatedkWh*SurveyHrsIn!M14)</f>
        <v>0.30782777777777776</v>
      </c>
      <c r="N14" s="28">
        <f>kWhgen!N14/(Z750RatedkWh*SurveyHrsIn!N14)</f>
        <v>0.31047311827956992</v>
      </c>
      <c r="O14" s="28">
        <f>kWhgen!O14/(Z750RatedkWh*SurveyHrsIn!O14)</f>
        <v>0.22518518518518518</v>
      </c>
      <c r="P14" s="28">
        <f>kWhgen!P14/(Z750RatedkWh*SurveyHrsIn!P14)</f>
        <v>0.31410752688172044</v>
      </c>
      <c r="Q14" s="28">
        <f>kWhgen!Q14/(Z750RatedkWh*SurveyHrsIn!Q14)</f>
        <v>0.37096774193548387</v>
      </c>
      <c r="R14" s="28">
        <f>kWhgen!R14/(Z750RatedkWh*SurveyHrsIn!R14)</f>
        <v>0.28769841269841268</v>
      </c>
      <c r="S14" s="28">
        <f>kWhgen!S14/(Z750RatedkWh*SurveyHrsIn!S14)</f>
        <v>0.27240143369175629</v>
      </c>
      <c r="T14" s="28">
        <f>kWhgen!T14/(Z750RatedkWh*SurveyHrsIn!T14)</f>
        <v>0.40037037037037038</v>
      </c>
      <c r="U14" s="28">
        <f>kWhgen!U14/(Z750RatedkWh*SurveyHrsIn!U14)</f>
        <v>0.30935593285604251</v>
      </c>
      <c r="V14" s="28">
        <f>kWhgen!V14/(Z750RatedkWh*SurveyHrsIn!V14)</f>
        <v>0.25074074074074076</v>
      </c>
      <c r="W14" s="28">
        <f>kWhgen!W14/(Z750RatedkWh*SurveyHrsIn!W14)</f>
        <v>1.0752688172043012E-2</v>
      </c>
      <c r="X14" s="28">
        <f>kWhgen!X14/(Z750RatedkWh*SurveyHrsIn!X14)</f>
        <v>7.9075268817204294E-2</v>
      </c>
      <c r="Y14" s="28">
        <f>kWhgen!Y14/(Z750RatedkWh*SurveyHrsIn!Y14)</f>
        <v>0.15037037037037038</v>
      </c>
      <c r="Z14" s="28">
        <f>kWhgen!Z14/(Z750RatedkWh*SurveyHrsIn!Z14)</f>
        <v>0.3139784946236559</v>
      </c>
      <c r="AA14" s="28">
        <f>kWhgen!AA14/(Z750RatedkWh*SurveyHrsIn!AA14)</f>
        <v>0.3865925925925926</v>
      </c>
      <c r="AB14" s="28">
        <f>kWhgen!AB14/(Z750RatedkWh*SurveyHrsIn!AB14)</f>
        <v>0.42543369175627238</v>
      </c>
      <c r="AC14" s="28">
        <f>kWhgen!AC14/(Z750RatedkWh*SurveyHrsIn!AC14)</f>
        <v>0.37874496847513339</v>
      </c>
      <c r="AD14" s="28">
        <f>kWhgen!AD14/(Z750RatedkWh*SurveyHrsIn!AD14)</f>
        <v>0.51230158730158726</v>
      </c>
      <c r="AE14" s="28">
        <f>kWhgen!AE14/(Z750RatedkWh*SurveyHrsIn!AE14)</f>
        <v>0.34695340501792116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0.25578902899161021</v>
      </c>
      <c r="AP14" s="28">
        <f t="shared" si="1"/>
        <v>0.27147814488541205</v>
      </c>
      <c r="AQ14" s="28">
        <f t="shared" si="2"/>
        <v>0.41266665359821397</v>
      </c>
      <c r="AR14" s="28">
        <f t="shared" si="3"/>
        <v>0.35116653014405919</v>
      </c>
      <c r="AS14" s="28">
        <f t="shared" si="4"/>
        <v>0.18062923138191955</v>
      </c>
      <c r="AT14" s="28">
        <f t="shared" si="5"/>
        <v>0.20810507765830347</v>
      </c>
      <c r="AU14" s="138">
        <f t="shared" si="6"/>
        <v>0.2832552767821585</v>
      </c>
      <c r="AV14" s="28">
        <f t="shared" si="7"/>
        <v>0.31035586277521759</v>
      </c>
      <c r="AW14" s="28">
        <f t="shared" si="8"/>
        <v>0.32015568132238453</v>
      </c>
      <c r="AX14" s="28">
        <f t="shared" si="9"/>
        <v>8.0066109119872567E-2</v>
      </c>
      <c r="AY14" s="28">
        <f t="shared" si="10"/>
        <v>0.37533492632417365</v>
      </c>
      <c r="AZ14" s="28">
        <f t="shared" si="11"/>
        <v>0.41266665359821397</v>
      </c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</row>
    <row r="15" spans="1:68" x14ac:dyDescent="0.25">
      <c r="A15" s="86" t="s">
        <v>1</v>
      </c>
      <c r="B15" s="86">
        <v>2</v>
      </c>
      <c r="C15" s="86">
        <v>5</v>
      </c>
      <c r="D15" s="28">
        <f>kWhgen!D15/(Z750RatedkWh*SurveyHrsIn!D15)</f>
        <v>0.39534050179211472</v>
      </c>
      <c r="E15" s="28">
        <f>kWhgen!E15/(Z750RatedkWh*SurveyHrsIn!E15)</f>
        <v>0.35858243727598565</v>
      </c>
      <c r="F15" s="28">
        <f>kWhgen!F15/(Z750RatedkWh*SurveyHrsIn!F15)</f>
        <v>0.42232995923963934</v>
      </c>
      <c r="G15" s="28">
        <f>kWhgen!G15/(Z750RatedkWh*SurveyHrsIn!G15)</f>
        <v>0.31273834930601974</v>
      </c>
      <c r="H15" s="28">
        <f>kWhgen!H15/(Z750RatedkWh*SurveyHrsIn!H15)</f>
        <v>0.37931666666666669</v>
      </c>
      <c r="I15" s="28">
        <f>kWhgen!I15/(Z750RatedkWh*SurveyHrsIn!I15)</f>
        <v>0.35053763440860214</v>
      </c>
      <c r="J15" s="28">
        <f>kWhgen!J15/(Z750RatedkWh*SurveyHrsIn!J15)</f>
        <v>0.29814814814814816</v>
      </c>
      <c r="K15" s="28">
        <f>kWhgen!K15/(Z750RatedkWh*SurveyHrsIn!K15)</f>
        <v>0.15089605734767025</v>
      </c>
      <c r="L15" s="28">
        <f>kWhgen!L15/(Z750RatedkWh*SurveyHrsIn!L15)</f>
        <v>0.17491039426523297</v>
      </c>
      <c r="M15" s="28">
        <f>kWhgen!M15/(Z750RatedkWh*SurveyHrsIn!M15)</f>
        <v>0.31786666666666669</v>
      </c>
      <c r="N15" s="28">
        <f>kWhgen!N15/(Z750RatedkWh*SurveyHrsIn!N15)</f>
        <v>0.31288888888888888</v>
      </c>
      <c r="O15" s="28">
        <f>kWhgen!O15/(Z750RatedkWh*SurveyHrsIn!O15)</f>
        <v>0.39024444444444445</v>
      </c>
      <c r="P15" s="28">
        <f>kWhgen!P15/(Z750RatedkWh*SurveyHrsIn!P15)</f>
        <v>0.20335483870967741</v>
      </c>
      <c r="Q15" s="28">
        <f>kWhgen!Q15/(Z750RatedkWh*SurveyHrsIn!Q15)</f>
        <v>0.32867383512544801</v>
      </c>
      <c r="R15" s="28">
        <f>kWhgen!R15/(Z750RatedkWh*SurveyHrsIn!R15)</f>
        <v>0.25873015873015875</v>
      </c>
      <c r="S15" s="28">
        <f>kWhgen!S15/(Z750RatedkWh*SurveyHrsIn!S15)</f>
        <v>0.26738351254480286</v>
      </c>
      <c r="T15" s="28">
        <f>kWhgen!T15/(Z750RatedkWh*SurveyHrsIn!T15)</f>
        <v>0.42777777777777776</v>
      </c>
      <c r="U15" s="28">
        <f>kWhgen!U15/(Z750RatedkWh*SurveyHrsIn!U15)</f>
        <v>0.3620791223157066</v>
      </c>
      <c r="V15" s="28">
        <f>kWhgen!V15/(Z750RatedkWh*SurveyHrsIn!V15)</f>
        <v>0.28555555555555556</v>
      </c>
      <c r="W15" s="28">
        <f>kWhgen!W15/(Z750RatedkWh*SurveyHrsIn!W15)</f>
        <v>0.16016308243727598</v>
      </c>
      <c r="X15" s="28">
        <f>kWhgen!X15/(Z750RatedkWh*SurveyHrsIn!X15)</f>
        <v>0.18745519713261649</v>
      </c>
      <c r="Y15" s="28">
        <f>kWhgen!Y15/(Z750RatedkWh*SurveyHrsIn!Y15)</f>
        <v>0.20851851851851852</v>
      </c>
      <c r="Z15" s="28">
        <f>kWhgen!Z15/(Z750RatedkWh*SurveyHrsIn!Z15)</f>
        <v>0.3982078853046595</v>
      </c>
      <c r="AA15" s="28">
        <f>kWhgen!AA15/(Z750RatedkWh*SurveyHrsIn!AA15)</f>
        <v>0.38814814814814813</v>
      </c>
      <c r="AB15" s="28">
        <f>kWhgen!AB15/(Z750RatedkWh*SurveyHrsIn!AB15)</f>
        <v>0.43010752688172044</v>
      </c>
      <c r="AC15" s="28">
        <f>kWhgen!AC15/(Z750RatedkWh*SurveyHrsIn!AC15)</f>
        <v>0.38933285380238247</v>
      </c>
      <c r="AD15" s="28">
        <f>kWhgen!AD15/(Z750RatedkWh*SurveyHrsIn!AD15)</f>
        <v>0.52380952380952384</v>
      </c>
      <c r="AE15" s="28">
        <f>kWhgen!AE15/(Z750RatedkWh*SurveyHrsIn!AE15)</f>
        <v>0.36164874551971327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0.3059845404473035</v>
      </c>
      <c r="AP15" s="28">
        <f t="shared" si="1"/>
        <v>0.3085666933726991</v>
      </c>
      <c r="AQ15" s="28">
        <f t="shared" si="2"/>
        <v>0.42493037437720654</v>
      </c>
      <c r="AR15" s="28">
        <f t="shared" si="3"/>
        <v>0.36455024860721491</v>
      </c>
      <c r="AS15" s="28">
        <f t="shared" si="4"/>
        <v>0.34266748307447231</v>
      </c>
      <c r="AT15" s="28">
        <f t="shared" si="5"/>
        <v>0.21455770609318994</v>
      </c>
      <c r="AU15" s="138">
        <f t="shared" si="6"/>
        <v>0.30216272401433691</v>
      </c>
      <c r="AV15" s="28">
        <f t="shared" si="7"/>
        <v>0.28492916880013658</v>
      </c>
      <c r="AW15" s="28">
        <f t="shared" si="8"/>
        <v>0.35847081854967994</v>
      </c>
      <c r="AX15" s="28">
        <f t="shared" si="9"/>
        <v>0.18537893269613701</v>
      </c>
      <c r="AY15" s="28">
        <f t="shared" si="10"/>
        <v>0.40548785344484273</v>
      </c>
      <c r="AZ15" s="28">
        <f t="shared" si="11"/>
        <v>0.42493037437720654</v>
      </c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</row>
    <row r="16" spans="1:68" x14ac:dyDescent="0.25">
      <c r="A16" s="86" t="s">
        <v>1</v>
      </c>
      <c r="B16" s="86">
        <v>2</v>
      </c>
      <c r="C16" s="86">
        <v>6</v>
      </c>
      <c r="D16" s="28">
        <f>kWhgen!D16/(Z750RatedkWh*SurveyHrsIn!D16)</f>
        <v>0.38924731182795697</v>
      </c>
      <c r="E16" s="28">
        <f>kWhgen!E16/(Z750RatedkWh*SurveyHrsIn!E16)</f>
        <v>0.37382437275985664</v>
      </c>
      <c r="F16" s="28">
        <f>kWhgen!F16/(Z750RatedkWh*SurveyHrsIn!F16)</f>
        <v>0.4471981192760851</v>
      </c>
      <c r="G16" s="28">
        <f>kWhgen!G16/(Z750RatedkWh*SurveyHrsIn!G16)</f>
        <v>0.3133988315643218</v>
      </c>
      <c r="H16" s="28">
        <f>kWhgen!H16/(Z750RatedkWh*SurveyHrsIn!H16)</f>
        <v>0.36859999999999998</v>
      </c>
      <c r="I16" s="28">
        <f>kWhgen!I16/(Z750RatedkWh*SurveyHrsIn!I16)</f>
        <v>0.34014336917562726</v>
      </c>
      <c r="J16" s="28">
        <f>kWhgen!J16/(Z750RatedkWh*SurveyHrsIn!J16)</f>
        <v>0.31518518518518518</v>
      </c>
      <c r="K16" s="28">
        <f>kWhgen!K16/(Z750RatedkWh*SurveyHrsIn!K16)</f>
        <v>0.15053763440860216</v>
      </c>
      <c r="L16" s="28">
        <f>kWhgen!L16/(Z750RatedkWh*SurveyHrsIn!L16)</f>
        <v>0.17885304659498208</v>
      </c>
      <c r="M16" s="28">
        <f>kWhgen!M16/(Z750RatedkWh*SurveyHrsIn!M16)</f>
        <v>0.3240851851851852</v>
      </c>
      <c r="N16" s="28">
        <f>kWhgen!N16/(Z750RatedkWh*SurveyHrsIn!N16)</f>
        <v>0.3194336917562724</v>
      </c>
      <c r="O16" s="28">
        <f>kWhgen!O16/(Z750RatedkWh*SurveyHrsIn!O16)</f>
        <v>0.3888888888888889</v>
      </c>
      <c r="P16" s="28">
        <f>kWhgen!P16/(Z750RatedkWh*SurveyHrsIn!P16)</f>
        <v>6.4336917562724014E-2</v>
      </c>
      <c r="Q16" s="28">
        <f>kWhgen!Q16/(Z750RatedkWh*SurveyHrsIn!Q16)</f>
        <v>0.34086021505376346</v>
      </c>
      <c r="R16" s="28">
        <f>kWhgen!R16/(Z750RatedkWh*SurveyHrsIn!R16)</f>
        <v>0.24325396825396825</v>
      </c>
      <c r="S16" s="28">
        <f>kWhgen!S16/(Z750RatedkWh*SurveyHrsIn!S16)</f>
        <v>0.27992831541218638</v>
      </c>
      <c r="T16" s="28">
        <f>kWhgen!T16/(Z750RatedkWh*SurveyHrsIn!T16)</f>
        <v>0.39407407407407408</v>
      </c>
      <c r="U16" s="28">
        <f>kWhgen!U16/(Z750RatedkWh*SurveyHrsIn!U16)</f>
        <v>0.34671607373143359</v>
      </c>
      <c r="V16" s="28">
        <f>kWhgen!V16/(Z750RatedkWh*SurveyHrsIn!V16)</f>
        <v>0.27444444444444444</v>
      </c>
      <c r="W16" s="28">
        <f>kWhgen!W16/(Z750RatedkWh*SurveyHrsIn!W16)</f>
        <v>0.15383333333333332</v>
      </c>
      <c r="X16" s="28">
        <f>kWhgen!X16/(Z750RatedkWh*SurveyHrsIn!X16)</f>
        <v>0.17634408602150536</v>
      </c>
      <c r="Y16" s="28">
        <f>kWhgen!Y16/(Z750RatedkWh*SurveyHrsIn!Y16)</f>
        <v>0.20296296296296296</v>
      </c>
      <c r="Z16" s="28">
        <f>kWhgen!Z16/(Z750RatedkWh*SurveyHrsIn!Z16)</f>
        <v>0.37455197132616486</v>
      </c>
      <c r="AA16" s="28">
        <f>kWhgen!AA16/(Z750RatedkWh*SurveyHrsIn!AA16)</f>
        <v>0.37444444444444447</v>
      </c>
      <c r="AB16" s="28">
        <f>kWhgen!AB16/(Z750RatedkWh*SurveyHrsIn!AB16)</f>
        <v>0.39462365591397852</v>
      </c>
      <c r="AC16" s="28">
        <f>kWhgen!AC16/(Z750RatedkWh*SurveyHrsIn!AC16)</f>
        <v>0.39245323906690788</v>
      </c>
      <c r="AD16" s="28">
        <f>kWhgen!AD16/(Z750RatedkWh*SurveyHrsIn!AD16)</f>
        <v>0.52261904761904765</v>
      </c>
      <c r="AE16" s="28">
        <f>kWhgen!AE16/(Z750RatedkWh*SurveyHrsIn!AE16)</f>
        <v>0.3301075268817204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0.29870710352981089</v>
      </c>
      <c r="AP16" s="28">
        <f t="shared" si="1"/>
        <v>0.2963364620810216</v>
      </c>
      <c r="AQ16" s="28">
        <f t="shared" si="2"/>
        <v>0.41505993785589196</v>
      </c>
      <c r="AR16" s="28">
        <f t="shared" si="3"/>
        <v>0.37814044120008788</v>
      </c>
      <c r="AS16" s="28">
        <f t="shared" si="4"/>
        <v>0.34130951812027083</v>
      </c>
      <c r="AT16" s="28">
        <f t="shared" si="5"/>
        <v>0.21782528872958981</v>
      </c>
      <c r="AU16" s="138">
        <f t="shared" si="6"/>
        <v>0.25755316606929507</v>
      </c>
      <c r="AV16" s="28">
        <f t="shared" si="7"/>
        <v>0.28801416623997267</v>
      </c>
      <c r="AW16" s="28">
        <f t="shared" si="8"/>
        <v>0.33841153074998404</v>
      </c>
      <c r="AX16" s="28">
        <f t="shared" si="9"/>
        <v>0.17771346077260053</v>
      </c>
      <c r="AY16" s="28">
        <f t="shared" si="10"/>
        <v>0.38120669056152928</v>
      </c>
      <c r="AZ16" s="28">
        <f t="shared" si="11"/>
        <v>0.41505993785589196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</row>
    <row r="17" spans="1:68" x14ac:dyDescent="0.25">
      <c r="A17" s="86" t="s">
        <v>1</v>
      </c>
      <c r="B17" s="86">
        <v>2</v>
      </c>
      <c r="C17" s="86">
        <v>7</v>
      </c>
      <c r="D17" s="28">
        <f>kWhgen!D17/(Z750RatedkWh*SurveyHrsIn!D17)</f>
        <v>0.37885304659498209</v>
      </c>
      <c r="E17" s="28">
        <f>kWhgen!E17/(Z750RatedkWh*SurveyHrsIn!E17)</f>
        <v>0.33772580645161288</v>
      </c>
      <c r="F17" s="28">
        <f>kWhgen!F17/(Z750RatedkWh*SurveyHrsIn!F17)</f>
        <v>0.45791715377455311</v>
      </c>
      <c r="G17" s="28">
        <f>kWhgen!G17/(Z750RatedkWh*SurveyHrsIn!G17)</f>
        <v>0.3124081081768687</v>
      </c>
      <c r="H17" s="28">
        <f>kWhgen!H17/(Z750RatedkWh*SurveyHrsIn!H17)</f>
        <v>0.38317962962962965</v>
      </c>
      <c r="I17" s="28">
        <f>kWhgen!I17/(Z750RatedkWh*SurveyHrsIn!I17)</f>
        <v>0.32616487455197135</v>
      </c>
      <c r="J17" s="28">
        <f>kWhgen!J17/(Z750RatedkWh*SurveyHrsIn!J17)</f>
        <v>0.29592592592592593</v>
      </c>
      <c r="K17" s="28">
        <f>kWhgen!K17/(Z750RatedkWh*SurveyHrsIn!K17)</f>
        <v>0.15448028673835126</v>
      </c>
      <c r="L17" s="28">
        <f>kWhgen!L17/(Z750RatedkWh*SurveyHrsIn!L17)</f>
        <v>0.18064516129032257</v>
      </c>
      <c r="M17" s="28">
        <f>kWhgen!M17/(Z750RatedkWh*SurveyHrsIn!M17)</f>
        <v>0.31701851851851853</v>
      </c>
      <c r="N17" s="28">
        <f>kWhgen!N17/(Z750RatedkWh*SurveyHrsIn!N17)</f>
        <v>0.32742652329749106</v>
      </c>
      <c r="O17" s="28">
        <f>kWhgen!O17/(Z750RatedkWh*SurveyHrsIn!O17)</f>
        <v>0.31477962962962963</v>
      </c>
      <c r="P17" s="28">
        <f>kWhgen!P17/(Z750RatedkWh*SurveyHrsIn!P17)</f>
        <v>0.31948387096774195</v>
      </c>
      <c r="Q17" s="28">
        <f>kWhgen!Q17/(Z750RatedkWh*SurveyHrsIn!Q17)</f>
        <v>0.38028673835125448</v>
      </c>
      <c r="R17" s="28">
        <f>kWhgen!R17/(Z750RatedkWh*SurveyHrsIn!R17)</f>
        <v>0.31111111111111112</v>
      </c>
      <c r="S17" s="28">
        <f>kWhgen!S17/(Z750RatedkWh*SurveyHrsIn!S17)</f>
        <v>0.26989247311827957</v>
      </c>
      <c r="T17" s="28">
        <f>kWhgen!T17/(Z750RatedkWh*SurveyHrsIn!T17)</f>
        <v>0.41111111111111109</v>
      </c>
      <c r="U17" s="28">
        <f>kWhgen!U17/(Z750RatedkWh*SurveyHrsIn!U17)</f>
        <v>0.34671607373143359</v>
      </c>
      <c r="V17" s="28">
        <f>kWhgen!V17/(Z750RatedkWh*SurveyHrsIn!V17)</f>
        <v>0.29296296296296298</v>
      </c>
      <c r="W17" s="28">
        <f>kWhgen!W17/(Z750RatedkWh*SurveyHrsIn!W17)</f>
        <v>0.14782616487455197</v>
      </c>
      <c r="X17" s="28">
        <f>kWhgen!X17/(Z750RatedkWh*SurveyHrsIn!X17)</f>
        <v>0.18458781362007168</v>
      </c>
      <c r="Y17" s="28">
        <f>kWhgen!Y17/(Z750RatedkWh*SurveyHrsIn!Y17)</f>
        <v>0.21148148148148149</v>
      </c>
      <c r="Z17" s="28">
        <f>kWhgen!Z17/(Z750RatedkWh*SurveyHrsIn!Z17)</f>
        <v>0.38351254480286739</v>
      </c>
      <c r="AA17" s="28">
        <f>kWhgen!AA17/(Z750RatedkWh*SurveyHrsIn!AA17)</f>
        <v>0.39294074074074076</v>
      </c>
      <c r="AB17" s="28">
        <f>kWhgen!AB17/(Z750RatedkWh*SurveyHrsIn!AB17)</f>
        <v>0.40783154121863802</v>
      </c>
      <c r="AC17" s="28">
        <f>kWhgen!AC17/(Z750RatedkWh*SurveyHrsIn!AC17)</f>
        <v>0.10841870174361619</v>
      </c>
      <c r="AD17" s="28">
        <f>kWhgen!AD17/(Z750RatedkWh*SurveyHrsIn!AD17)</f>
        <v>0.46825396825396826</v>
      </c>
      <c r="AE17" s="28">
        <f>kWhgen!AE17/(Z750RatedkWh*SurveyHrsIn!AE17)</f>
        <v>0.32293906810035844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0.31059629074605138</v>
      </c>
      <c r="AP17" s="28">
        <f t="shared" si="1"/>
        <v>0.31168839642704199</v>
      </c>
      <c r="AQ17" s="28">
        <f t="shared" si="2"/>
        <v>0.29987057936598099</v>
      </c>
      <c r="AR17" s="28">
        <f t="shared" si="3"/>
        <v>0.36935035613434491</v>
      </c>
      <c r="AS17" s="28">
        <f t="shared" si="4"/>
        <v>0.33509014336917559</v>
      </c>
      <c r="AT17" s="28">
        <f t="shared" si="5"/>
        <v>0.21738132218239747</v>
      </c>
      <c r="AU17" s="138">
        <f t="shared" si="6"/>
        <v>0.32056334129828756</v>
      </c>
      <c r="AV17" s="28">
        <f t="shared" si="7"/>
        <v>0.32043010752688172</v>
      </c>
      <c r="AW17" s="28">
        <f t="shared" si="8"/>
        <v>0.35026338260183582</v>
      </c>
      <c r="AX17" s="28">
        <f t="shared" si="9"/>
        <v>0.18129848665870171</v>
      </c>
      <c r="AY17" s="28">
        <f t="shared" si="10"/>
        <v>0.39476160892074869</v>
      </c>
      <c r="AZ17" s="28">
        <f t="shared" si="11"/>
        <v>0.29987057936598099</v>
      </c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</row>
    <row r="18" spans="1:68" x14ac:dyDescent="0.25">
      <c r="A18" s="86" t="s">
        <v>1</v>
      </c>
      <c r="B18" s="86">
        <v>2</v>
      </c>
      <c r="C18" s="86">
        <v>8</v>
      </c>
      <c r="D18" s="28">
        <f>kWhgen!D18/(Z750RatedkWh*SurveyHrsIn!D18)</f>
        <v>0.3774193548387097</v>
      </c>
      <c r="E18" s="28">
        <f>kWhgen!E18/(Z750RatedkWh*SurveyHrsIn!E18)</f>
        <v>0.35216487455197132</v>
      </c>
      <c r="F18" s="28">
        <f>kWhgen!F18/(Z750RatedkWh*SurveyHrsIn!F18)</f>
        <v>0.43219147097822991</v>
      </c>
      <c r="G18" s="28">
        <f>kWhgen!G18/(Z750RatedkWh*SurveyHrsIn!G18)</f>
        <v>0.28730978236139088</v>
      </c>
      <c r="H18" s="28">
        <f>kWhgen!H18/(Z750RatedkWh*SurveyHrsIn!H18)</f>
        <v>0.33111111111111113</v>
      </c>
      <c r="I18" s="28">
        <f>kWhgen!I18/(Z750RatedkWh*SurveyHrsIn!I18)</f>
        <v>0.33584229390681003</v>
      </c>
      <c r="J18" s="28">
        <f>kWhgen!J18/(Z750RatedkWh*SurveyHrsIn!J18)</f>
        <v>0.31333333333333335</v>
      </c>
      <c r="K18" s="28">
        <f>kWhgen!K18/(Z750RatedkWh*SurveyHrsIn!K18)</f>
        <v>0.14946236559139786</v>
      </c>
      <c r="L18" s="28">
        <f>kWhgen!L18/(Z750RatedkWh*SurveyHrsIn!L18)</f>
        <v>0.16344086021505377</v>
      </c>
      <c r="M18" s="28">
        <f>kWhgen!M18/(Z750RatedkWh*SurveyHrsIn!M18)</f>
        <v>0.31246296296296294</v>
      </c>
      <c r="N18" s="28">
        <f>kWhgen!N18/(Z750RatedkWh*SurveyHrsIn!N18)</f>
        <v>0.28647311827956989</v>
      </c>
      <c r="O18" s="28">
        <f>kWhgen!O18/(Z750RatedkWh*SurveyHrsIn!O18)</f>
        <v>0.12683703703703703</v>
      </c>
      <c r="P18" s="28">
        <f>kWhgen!P18/(Z750RatedkWh*SurveyHrsIn!P18)</f>
        <v>0.1936774193548387</v>
      </c>
      <c r="Q18" s="28">
        <f>kWhgen!Q18/(Z750RatedkWh*SurveyHrsIn!Q18)</f>
        <v>0.32078853046594979</v>
      </c>
      <c r="R18" s="28">
        <f>kWhgen!R18/(Z750RatedkWh*SurveyHrsIn!R18)</f>
        <v>0.23809523809523808</v>
      </c>
      <c r="S18" s="28">
        <f>kWhgen!S18/(Z750RatedkWh*SurveyHrsIn!S18)</f>
        <v>0.23584229390681002</v>
      </c>
      <c r="T18" s="28">
        <f>kWhgen!T18/(Z750RatedkWh*SurveyHrsIn!T18)</f>
        <v>0.35518518518518516</v>
      </c>
      <c r="U18" s="28">
        <f>kWhgen!U18/(Z750RatedkWh*SurveyHrsIn!U18)</f>
        <v>0.32611562222070395</v>
      </c>
      <c r="V18" s="28">
        <f>kWhgen!V18/(Z750RatedkWh*SurveyHrsIn!V18)</f>
        <v>0.27037037037037037</v>
      </c>
      <c r="W18" s="28">
        <f>kWhgen!W18/(Z750RatedkWh*SurveyHrsIn!W18)</f>
        <v>0.14901971326164876</v>
      </c>
      <c r="X18" s="28">
        <f>kWhgen!X18/(Z750RatedkWh*SurveyHrsIn!X18)</f>
        <v>0.17311827956989248</v>
      </c>
      <c r="Y18" s="28">
        <f>kWhgen!Y18/(Z750RatedkWh*SurveyHrsIn!Y18)</f>
        <v>0.19185185185185186</v>
      </c>
      <c r="Z18" s="28">
        <f>kWhgen!Z18/(Z750RatedkWh*SurveyHrsIn!Z18)</f>
        <v>0.32437275985663083</v>
      </c>
      <c r="AA18" s="28">
        <f>kWhgen!AA18/(Z750RatedkWh*SurveyHrsIn!AA18)</f>
        <v>0.3477777777777778</v>
      </c>
      <c r="AB18" s="28">
        <f>kWhgen!AB18/(Z750RatedkWh*SurveyHrsIn!AB18)</f>
        <v>0.39713261648745518</v>
      </c>
      <c r="AC18" s="28">
        <f>kWhgen!AC18/(Z750RatedkWh*SurveyHrsIn!AC18)</f>
        <v>0.35912247930059554</v>
      </c>
      <c r="AD18" s="28">
        <f>kWhgen!AD18/(Z750RatedkWh*SurveyHrsIn!AD18)</f>
        <v>0.49603174603174605</v>
      </c>
      <c r="AE18" s="28">
        <f>kWhgen!AE18/(Z750RatedkWh*SurveyHrsIn!AE18)</f>
        <v>0.30107526881720431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0.27369221914030889</v>
      </c>
      <c r="AP18" s="28">
        <f t="shared" si="1"/>
        <v>0.27747251992079291</v>
      </c>
      <c r="AQ18" s="28">
        <f t="shared" si="2"/>
        <v>0.38540983138318197</v>
      </c>
      <c r="AR18" s="28">
        <f t="shared" si="3"/>
        <v>0.35722204263053065</v>
      </c>
      <c r="AS18" s="28">
        <f t="shared" si="4"/>
        <v>0.32676224611708482</v>
      </c>
      <c r="AT18" s="28">
        <f t="shared" si="5"/>
        <v>0.20845539625647155</v>
      </c>
      <c r="AU18" s="138">
        <f t="shared" si="6"/>
        <v>0.20232919155714854</v>
      </c>
      <c r="AV18" s="28">
        <f t="shared" si="7"/>
        <v>0.26490868748933261</v>
      </c>
      <c r="AW18" s="28">
        <f t="shared" si="8"/>
        <v>0.31722372592541981</v>
      </c>
      <c r="AX18" s="28">
        <f t="shared" si="9"/>
        <v>0.17132994822779768</v>
      </c>
      <c r="AY18" s="28">
        <f t="shared" si="10"/>
        <v>0.35642771804062123</v>
      </c>
      <c r="AZ18" s="28">
        <f t="shared" si="11"/>
        <v>0.38540983138318197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</row>
    <row r="19" spans="1:68" x14ac:dyDescent="0.25">
      <c r="A19" s="86" t="s">
        <v>1</v>
      </c>
      <c r="B19" s="86">
        <v>2</v>
      </c>
      <c r="C19" s="86">
        <v>9</v>
      </c>
      <c r="D19" s="28">
        <f>kWhgen!D19/(Z750RatedkWh*SurveyHrsIn!D19)</f>
        <v>0.38136200716845881</v>
      </c>
      <c r="E19" s="28">
        <f>kWhgen!E19/(Z750RatedkWh*SurveyHrsIn!E19)</f>
        <v>0.36780824372759857</v>
      </c>
      <c r="F19" s="28">
        <f>kWhgen!F19/(Z750RatedkWh*SurveyHrsIn!F19)</f>
        <v>0.47421008621222449</v>
      </c>
      <c r="G19" s="28">
        <f>kWhgen!G19/(Z750RatedkWh*SurveyHrsIn!G19)</f>
        <v>0.31934317188904021</v>
      </c>
      <c r="H19" s="28">
        <f>kWhgen!H19/(Z750RatedkWh*SurveyHrsIn!H19)</f>
        <v>0.38915925925925926</v>
      </c>
      <c r="I19" s="28">
        <f>kWhgen!I19/(Z750RatedkWh*SurveyHrsIn!I19)</f>
        <v>0.33189964157706092</v>
      </c>
      <c r="J19" s="28">
        <f>kWhgen!J19/(Z750RatedkWh*SurveyHrsIn!J19)</f>
        <v>0.32222222222222224</v>
      </c>
      <c r="K19" s="28">
        <f>kWhgen!K19/(Z750RatedkWh*SurveyHrsIn!K19)</f>
        <v>0.16057347670250896</v>
      </c>
      <c r="L19" s="28">
        <f>kWhgen!L19/(Z750RatedkWh*SurveyHrsIn!L19)</f>
        <v>0.17613440860215054</v>
      </c>
      <c r="M19" s="28">
        <f>kWhgen!M19/(Z750RatedkWh*SurveyHrsIn!M19)</f>
        <v>0.32264629629629632</v>
      </c>
      <c r="N19" s="28">
        <f>kWhgen!N19/(Z750RatedkWh*SurveyHrsIn!N19)</f>
        <v>0.33906989247311831</v>
      </c>
      <c r="O19" s="28">
        <f>kWhgen!O19/(Z750RatedkWh*SurveyHrsIn!O19)</f>
        <v>0.40074074074074073</v>
      </c>
      <c r="P19" s="28">
        <f>kWhgen!P19/(Z750RatedkWh*SurveyHrsIn!P19)</f>
        <v>0.36034408602150536</v>
      </c>
      <c r="Q19" s="28">
        <f>kWhgen!Q19/(Z750RatedkWh*SurveyHrsIn!Q19)</f>
        <v>0.35376344086021505</v>
      </c>
      <c r="R19" s="28">
        <f>kWhgen!R19/(Z750RatedkWh*SurveyHrsIn!R19)</f>
        <v>0.31190476190476191</v>
      </c>
      <c r="S19" s="28">
        <f>kWhgen!S19/(Z750RatedkWh*SurveyHrsIn!S19)</f>
        <v>0.30573476702508962</v>
      </c>
      <c r="T19" s="28">
        <f>kWhgen!T19/(Z750RatedkWh*SurveyHrsIn!T19)</f>
        <v>0.42592592592592593</v>
      </c>
      <c r="U19" s="28">
        <f>kWhgen!U19/(Z750RatedkWh*SurveyHrsIn!U19)</f>
        <v>0.3432244717804625</v>
      </c>
      <c r="V19" s="28">
        <f>kWhgen!V19/(Z750RatedkWh*SurveyHrsIn!V19)</f>
        <v>0.27185185185185184</v>
      </c>
      <c r="W19" s="28">
        <f>kWhgen!W19/(Z750RatedkWh*SurveyHrsIn!W19)</f>
        <v>0.16919534050179211</v>
      </c>
      <c r="X19" s="28">
        <f>kWhgen!X19/(Z750RatedkWh*SurveyHrsIn!X19)</f>
        <v>0.15483870967741936</v>
      </c>
      <c r="Y19" s="28">
        <f>kWhgen!Y19/(Z750RatedkWh*SurveyHrsIn!Y19)</f>
        <v>0.19518518518518518</v>
      </c>
      <c r="Z19" s="28">
        <f>kWhgen!Z19/(Z750RatedkWh*SurveyHrsIn!Z19)</f>
        <v>0.41326164874551974</v>
      </c>
      <c r="AA19" s="28">
        <f>kWhgen!AA19/(Z750RatedkWh*SurveyHrsIn!AA19)</f>
        <v>0.4</v>
      </c>
      <c r="AB19" s="28">
        <f>kWhgen!AB19/(Z750RatedkWh*SurveyHrsIn!AB19)</f>
        <v>0.41541218637992833</v>
      </c>
      <c r="AC19" s="28">
        <f>kWhgen!AC19/(Z750RatedkWh*SurveyHrsIn!AC19)</f>
        <v>0.3637253067339819</v>
      </c>
      <c r="AD19" s="28">
        <f>kWhgen!AD19/(Z750RatedkWh*SurveyHrsIn!AD19)</f>
        <v>0.54365079365079361</v>
      </c>
      <c r="AE19" s="28">
        <f>kWhgen!AE19/(Z750RatedkWh*SurveyHrsIn!AE19)</f>
        <v>0.36702508960573477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0.33034596047697712</v>
      </c>
      <c r="AP19" s="28">
        <f t="shared" si="1"/>
        <v>0.31335819081984601</v>
      </c>
      <c r="AQ19" s="28">
        <f t="shared" si="2"/>
        <v>0.42480039666350344</v>
      </c>
      <c r="AR19" s="28">
        <f t="shared" si="3"/>
        <v>0.38712050060962105</v>
      </c>
      <c r="AS19" s="28">
        <f t="shared" si="4"/>
        <v>0.34776037435284746</v>
      </c>
      <c r="AT19" s="28">
        <f t="shared" si="5"/>
        <v>0.21978472720031861</v>
      </c>
      <c r="AU19" s="138">
        <f t="shared" si="6"/>
        <v>0.36671823974512147</v>
      </c>
      <c r="AV19" s="28">
        <f t="shared" si="7"/>
        <v>0.32380098993002221</v>
      </c>
      <c r="AW19" s="28">
        <f t="shared" si="8"/>
        <v>0.34700074985274676</v>
      </c>
      <c r="AX19" s="28">
        <f t="shared" si="9"/>
        <v>0.17307307845479891</v>
      </c>
      <c r="AY19" s="28">
        <f t="shared" si="10"/>
        <v>0.40955794504181603</v>
      </c>
      <c r="AZ19" s="28">
        <f t="shared" si="11"/>
        <v>0.42480039666350344</v>
      </c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</row>
    <row r="20" spans="1:68" x14ac:dyDescent="0.25">
      <c r="A20" s="86" t="s">
        <v>1</v>
      </c>
      <c r="B20" s="86">
        <v>2</v>
      </c>
      <c r="C20" s="86">
        <v>10</v>
      </c>
      <c r="D20" s="28">
        <f>kWhgen!D20/(Z750RatedkWh*SurveyHrsIn!D20)</f>
        <v>0.392831541218638</v>
      </c>
      <c r="E20" s="28">
        <f>kWhgen!E20/(Z750RatedkWh*SurveyHrsIn!E20)</f>
        <v>0.33652150537634407</v>
      </c>
      <c r="F20" s="28">
        <f>kWhgen!F20/(Z750RatedkWh*SurveyHrsIn!F20)</f>
        <v>0.4146122544007424</v>
      </c>
      <c r="G20" s="28">
        <f>kWhgen!G20/(Z750RatedkWh*SurveyHrsIn!G20)</f>
        <v>0.30580328559384823</v>
      </c>
      <c r="H20" s="28">
        <f>kWhgen!H20/(Z750RatedkWh*SurveyHrsIn!H20)</f>
        <v>0.37214074074074072</v>
      </c>
      <c r="I20" s="28">
        <f>kWhgen!I20/(Z750RatedkWh*SurveyHrsIn!I20)</f>
        <v>0.34336917562724012</v>
      </c>
      <c r="J20" s="28">
        <f>kWhgen!J20/(Z750RatedkWh*SurveyHrsIn!J20)</f>
        <v>0.32370370370370372</v>
      </c>
      <c r="K20" s="28">
        <f>kWhgen!K20/(Z750RatedkWh*SurveyHrsIn!K20)</f>
        <v>0.15304659498207884</v>
      </c>
      <c r="L20" s="28">
        <f>kWhgen!L20/(Z750RatedkWh*SurveyHrsIn!L20)</f>
        <v>0.17311827956989248</v>
      </c>
      <c r="M20" s="28">
        <f>kWhgen!M20/(Z750RatedkWh*SurveyHrsIn!M20)</f>
        <v>0.33137037037037037</v>
      </c>
      <c r="N20" s="28">
        <f>kWhgen!N20/(Z750RatedkWh*SurveyHrsIn!N20)</f>
        <v>0.33871146953405018</v>
      </c>
      <c r="O20" s="28">
        <f>kWhgen!O20/(Z750RatedkWh*SurveyHrsIn!O20)</f>
        <v>0.37037037037037035</v>
      </c>
      <c r="P20" s="28">
        <f>kWhgen!P20/(Z750RatedkWh*SurveyHrsIn!P20)</f>
        <v>0.31805017921146955</v>
      </c>
      <c r="Q20" s="28">
        <f>kWhgen!Q20/(Z750RatedkWh*SurveyHrsIn!Q20)</f>
        <v>0.32688172043010755</v>
      </c>
      <c r="R20" s="28">
        <f>kWhgen!R20/(Z750RatedkWh*SurveyHrsIn!R20)</f>
        <v>0.21865079365079365</v>
      </c>
      <c r="S20" s="28">
        <f>kWhgen!S20/(Z750RatedkWh*SurveyHrsIn!S20)</f>
        <v>0.28494623655913981</v>
      </c>
      <c r="T20" s="28">
        <f>kWhgen!T20/(Z750RatedkWh*SurveyHrsIn!T20)</f>
        <v>0.42333333333333334</v>
      </c>
      <c r="U20" s="28">
        <f>kWhgen!U20/(Z750RatedkWh*SurveyHrsIn!U20)</f>
        <v>0.35160431646279322</v>
      </c>
      <c r="V20" s="28">
        <f>kWhgen!V20/(Z750RatedkWh*SurveyHrsIn!V20)</f>
        <v>0.28555555555555556</v>
      </c>
      <c r="W20" s="28">
        <f>kWhgen!W20/(Z750RatedkWh*SurveyHrsIn!W20)</f>
        <v>0.16232258064516128</v>
      </c>
      <c r="X20" s="28">
        <f>kWhgen!X20/(Z750RatedkWh*SurveyHrsIn!X20)</f>
        <v>0.18709677419354839</v>
      </c>
      <c r="Y20" s="28">
        <f>kWhgen!Y20/(Z750RatedkWh*SurveyHrsIn!Y20)</f>
        <v>0.20851851851851852</v>
      </c>
      <c r="Z20" s="28">
        <f>kWhgen!Z20/(Z750RatedkWh*SurveyHrsIn!Z20)</f>
        <v>0.3774193548387097</v>
      </c>
      <c r="AA20" s="28">
        <f>kWhgen!AA20/(Z750RatedkWh*SurveyHrsIn!AA20)</f>
        <v>0.38814814814814813</v>
      </c>
      <c r="AB20" s="28">
        <f>kWhgen!AB20/(Z750RatedkWh*SurveyHrsIn!AB20)</f>
        <v>0.37562724014336918</v>
      </c>
      <c r="AC20" s="28">
        <f>kWhgen!AC20/(Z750RatedkWh*SurveyHrsIn!AC20)</f>
        <v>0</v>
      </c>
      <c r="AD20" s="28">
        <f>kWhgen!AD20/(Z750RatedkWh*SurveyHrsIn!AD20)</f>
        <v>0</v>
      </c>
      <c r="AE20" s="28">
        <f>kWhgen!AE20/(Z750RatedkWh*SurveyHrsIn!AE20)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0.31506816079007094</v>
      </c>
      <c r="AP20" s="28">
        <f t="shared" si="1"/>
        <v>0.29917538103993152</v>
      </c>
      <c r="AQ20" s="28">
        <f t="shared" si="2"/>
        <v>0</v>
      </c>
      <c r="AR20" s="28">
        <f t="shared" si="3"/>
        <v>0.35231234845697817</v>
      </c>
      <c r="AS20" s="28">
        <f t="shared" si="4"/>
        <v>0.34640454002389481</v>
      </c>
      <c r="AT20" s="28">
        <f t="shared" si="5"/>
        <v>0.21917841497411392</v>
      </c>
      <c r="AU20" s="138">
        <f t="shared" si="6"/>
        <v>0.34237733970529671</v>
      </c>
      <c r="AV20" s="28">
        <f t="shared" si="7"/>
        <v>0.276826250213347</v>
      </c>
      <c r="AW20" s="28">
        <f t="shared" si="8"/>
        <v>0.35349773511722732</v>
      </c>
      <c r="AX20" s="28">
        <f t="shared" si="9"/>
        <v>0.18597929111907607</v>
      </c>
      <c r="AY20" s="28">
        <f t="shared" si="10"/>
        <v>0.38039824771007563</v>
      </c>
      <c r="AZ20" s="28">
        <f t="shared" si="11"/>
        <v>0</v>
      </c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</row>
    <row r="21" spans="1:68" x14ac:dyDescent="0.25">
      <c r="A21" s="86" t="s">
        <v>1</v>
      </c>
      <c r="B21" s="86">
        <v>2</v>
      </c>
      <c r="C21" s="86">
        <v>11</v>
      </c>
      <c r="D21" s="28">
        <f>kWhgen!D21/(Z750RatedkWh*SurveyHrsIn!D21)</f>
        <v>0.4211469534050179</v>
      </c>
      <c r="E21" s="28">
        <f>kWhgen!E21/(Z750RatedkWh*SurveyHrsIn!E21)</f>
        <v>0.31606630824372761</v>
      </c>
      <c r="F21" s="28">
        <f>kWhgen!F21/(Z750RatedkWh*SurveyHrsIn!F21)</f>
        <v>0.43862289167731067</v>
      </c>
      <c r="G21" s="28">
        <f>kWhgen!G21/(Z750RatedkWh*SurveyHrsIn!G21)</f>
        <v>0.30316135656064003</v>
      </c>
      <c r="H21" s="28">
        <f>kWhgen!H21/(Z750RatedkWh*SurveyHrsIn!H21)</f>
        <v>0.36805370370370372</v>
      </c>
      <c r="I21" s="28">
        <f>kWhgen!I21/(Z750RatedkWh*SurveyHrsIn!I21)</f>
        <v>0.33727598566308242</v>
      </c>
      <c r="J21" s="28">
        <f>kWhgen!J21/(Z750RatedkWh*SurveyHrsIn!J21)</f>
        <v>0.31925925925925924</v>
      </c>
      <c r="K21" s="28">
        <f>kWhgen!K21/(Z750RatedkWh*SurveyHrsIn!K21)</f>
        <v>0.15483870967741936</v>
      </c>
      <c r="L21" s="28">
        <f>kWhgen!L21/(Z750RatedkWh*SurveyHrsIn!L21)</f>
        <v>0.16415770609318997</v>
      </c>
      <c r="M21" s="28">
        <f>kWhgen!M21/(Z750RatedkWh*SurveyHrsIn!M21)</f>
        <v>0.31585740740740742</v>
      </c>
      <c r="N21" s="28">
        <f>kWhgen!N21/(Z750RatedkWh*SurveyHrsIn!N21)</f>
        <v>0.28232078853046594</v>
      </c>
      <c r="O21" s="28">
        <f>kWhgen!O21/(Z750RatedkWh*SurveyHrsIn!O21)</f>
        <v>0.36888888888888888</v>
      </c>
      <c r="P21" s="28">
        <f>kWhgen!P21/(Z750RatedkWh*SurveyHrsIn!P21)</f>
        <v>0.23059498207885304</v>
      </c>
      <c r="Q21" s="28">
        <f>kWhgen!Q21/(Z750RatedkWh*SurveyHrsIn!Q21)</f>
        <v>0.24229390681003585</v>
      </c>
      <c r="R21" s="28">
        <f>kWhgen!R21/(Z750RatedkWh*SurveyHrsIn!R21)</f>
        <v>0.1984126984126984</v>
      </c>
      <c r="S21" s="28">
        <f>kWhgen!S21/(Z750RatedkWh*SurveyHrsIn!S21)</f>
        <v>0.26451612903225807</v>
      </c>
      <c r="T21" s="28">
        <f>kWhgen!T21/(Z750RatedkWh*SurveyHrsIn!T21)</f>
        <v>0.41</v>
      </c>
      <c r="U21" s="28">
        <f>kWhgen!U21/(Z750RatedkWh*SurveyHrsIn!U21)</f>
        <v>0.21438435978962764</v>
      </c>
      <c r="V21" s="28">
        <f>kWhgen!V21/(Z750RatedkWh*SurveyHrsIn!V21)</f>
        <v>0.28370370370370368</v>
      </c>
      <c r="W21" s="28">
        <f>kWhgen!W21/(Z750RatedkWh*SurveyHrsIn!W21)</f>
        <v>0.13686917562724013</v>
      </c>
      <c r="X21" s="28">
        <f>kWhgen!X21/(Z750RatedkWh*SurveyHrsIn!X21)</f>
        <v>5.3405017921146956E-2</v>
      </c>
      <c r="Y21" s="28">
        <f>kWhgen!Y21/(Z750RatedkWh*SurveyHrsIn!Y21)</f>
        <v>0</v>
      </c>
      <c r="Z21" s="28">
        <f>kWhgen!Z21/(Z750RatedkWh*SurveyHrsIn!Z21)</f>
        <v>0.33978494623655914</v>
      </c>
      <c r="AA21" s="28">
        <f>kWhgen!AA21/(Z750RatedkWh*SurveyHrsIn!AA21)</f>
        <v>0.37148148148148147</v>
      </c>
      <c r="AB21" s="28">
        <f>kWhgen!AB21/(Z750RatedkWh*SurveyHrsIn!AB21)</f>
        <v>0.43154121863799283</v>
      </c>
      <c r="AC21" s="28">
        <f>kWhgen!AC21/(Z750RatedkWh*SurveyHrsIn!AC21)</f>
        <v>0.40800678732341839</v>
      </c>
      <c r="AD21" s="28">
        <f>kWhgen!AD21/(Z750RatedkWh*SurveyHrsIn!AD21)</f>
        <v>0.52301587301587305</v>
      </c>
      <c r="AE21" s="28">
        <f>kWhgen!AE21/(Z750RatedkWh*SurveyHrsIn!AE21)</f>
        <v>0.35376344086021505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0.29992483231532902</v>
      </c>
      <c r="AP21" s="28">
        <f t="shared" si="1"/>
        <v>0.24553271980439537</v>
      </c>
      <c r="AQ21" s="28">
        <f t="shared" si="2"/>
        <v>0.42826203373316885</v>
      </c>
      <c r="AR21" s="28">
        <f t="shared" si="3"/>
        <v>0.35261685216055944</v>
      </c>
      <c r="AS21" s="28">
        <f t="shared" si="4"/>
        <v>0.34152964954201509</v>
      </c>
      <c r="AT21" s="28">
        <f t="shared" si="5"/>
        <v>0.21161794105933893</v>
      </c>
      <c r="AU21" s="138">
        <f t="shared" si="6"/>
        <v>0.29393488649940264</v>
      </c>
      <c r="AV21" s="28">
        <f t="shared" si="7"/>
        <v>0.23507424475166414</v>
      </c>
      <c r="AW21" s="28">
        <f t="shared" si="8"/>
        <v>0.30269602116444377</v>
      </c>
      <c r="AX21" s="28">
        <f t="shared" si="9"/>
        <v>6.3424731182795693E-2</v>
      </c>
      <c r="AY21" s="28">
        <f t="shared" si="10"/>
        <v>0.38093588211867785</v>
      </c>
      <c r="AZ21" s="28">
        <f t="shared" si="11"/>
        <v>0.42826203373316885</v>
      </c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</row>
    <row r="22" spans="1:68" x14ac:dyDescent="0.25">
      <c r="A22" s="86" t="s">
        <v>1</v>
      </c>
      <c r="B22" s="86">
        <v>2</v>
      </c>
      <c r="C22" s="86">
        <v>12</v>
      </c>
      <c r="D22" s="28">
        <f>kWhgen!D22/(Z750RatedkWh*SurveyHrsIn!D22)</f>
        <v>0.35232974910394266</v>
      </c>
      <c r="E22" s="28">
        <f>kWhgen!E22/(Z750RatedkWh*SurveyHrsIn!E22)</f>
        <v>0.3256935483870968</v>
      </c>
      <c r="F22" s="28">
        <f>kWhgen!F22/(Z750RatedkWh*SurveyHrsIn!F22)</f>
        <v>0.43390651649798478</v>
      </c>
      <c r="G22" s="28">
        <f>kWhgen!G22/(Z750RatedkWh*SurveyHrsIn!G22)</f>
        <v>0.10930981374898895</v>
      </c>
      <c r="H22" s="28">
        <f>kWhgen!H22/(Z750RatedkWh*SurveyHrsIn!H22)</f>
        <v>4.6257407407407407E-2</v>
      </c>
      <c r="I22" s="28">
        <f>kWhgen!I22/(Z750RatedkWh*SurveyHrsIn!I22)</f>
        <v>0.27741935483870966</v>
      </c>
      <c r="J22" s="28">
        <f>kWhgen!J22/(Z750RatedkWh*SurveyHrsIn!J22)</f>
        <v>0.29666666666666669</v>
      </c>
      <c r="K22" s="28">
        <f>kWhgen!K22/(Z750RatedkWh*SurveyHrsIn!K22)</f>
        <v>0.14014336917562725</v>
      </c>
      <c r="L22" s="28">
        <f>kWhgen!L22/(Z750RatedkWh*SurveyHrsIn!L22)</f>
        <v>0.1</v>
      </c>
      <c r="M22" s="28">
        <f>kWhgen!M22/(Z750RatedkWh*SurveyHrsIn!M22)</f>
        <v>0.29830370370370368</v>
      </c>
      <c r="N22" s="28">
        <f>kWhgen!N22/(Z750RatedkWh*SurveyHrsIn!N22)</f>
        <v>0.29573297491039424</v>
      </c>
      <c r="O22" s="28">
        <f>kWhgen!O22/(Z750RatedkWh*SurveyHrsIn!O22)</f>
        <v>0.34703703703703703</v>
      </c>
      <c r="P22" s="28">
        <f>kWhgen!P22/(Z750RatedkWh*SurveyHrsIn!P22)</f>
        <v>0.22808602150537635</v>
      </c>
      <c r="Q22" s="28">
        <f>kWhgen!Q22/(Z750RatedkWh*SurveyHrsIn!Q22)</f>
        <v>0.3247311827956989</v>
      </c>
      <c r="R22" s="28">
        <f>kWhgen!R22/(Z750RatedkWh*SurveyHrsIn!R22)</f>
        <v>0.27738095238095239</v>
      </c>
      <c r="S22" s="28">
        <f>kWhgen!S22/(Z750RatedkWh*SurveyHrsIn!S22)</f>
        <v>0.27060931899641577</v>
      </c>
      <c r="T22" s="28">
        <f>kWhgen!T22/(Z750RatedkWh*SurveyHrsIn!T22)</f>
        <v>0.42333333333333334</v>
      </c>
      <c r="U22" s="28">
        <f>kWhgen!U22/(Z750RatedkWh*SurveyHrsIn!U22)</f>
        <v>0.31878325812366454</v>
      </c>
      <c r="V22" s="28">
        <f>kWhgen!V22/(Z750RatedkWh*SurveyHrsIn!V22)</f>
        <v>0.27629629629629632</v>
      </c>
      <c r="W22" s="28">
        <f>kWhgen!W22/(Z750RatedkWh*SurveyHrsIn!W22)</f>
        <v>0.13202508960573478</v>
      </c>
      <c r="X22" s="28">
        <f>kWhgen!X22/(Z750RatedkWh*SurveyHrsIn!X22)</f>
        <v>0.16379928315412187</v>
      </c>
      <c r="Y22" s="28">
        <f>kWhgen!Y22/(Z750RatedkWh*SurveyHrsIn!Y22)</f>
        <v>0.19851851851851851</v>
      </c>
      <c r="Z22" s="28">
        <f>kWhgen!Z22/(Z750RatedkWh*SurveyHrsIn!Z22)</f>
        <v>0.38530465949820786</v>
      </c>
      <c r="AA22" s="28">
        <f>kWhgen!AA22/(Z750RatedkWh*SurveyHrsIn!AA22)</f>
        <v>0.36777777777777776</v>
      </c>
      <c r="AB22" s="28">
        <f>kWhgen!AB22/(Z750RatedkWh*SurveyHrsIn!AB22)</f>
        <v>0.41684587813620072</v>
      </c>
      <c r="AC22" s="28">
        <f>kWhgen!AC22/(Z750RatedkWh*SurveyHrsIn!AC22)</f>
        <v>0.39530754496779164</v>
      </c>
      <c r="AD22" s="28">
        <f>kWhgen!AD22/(Z750RatedkWh*SurveyHrsIn!AD22)</f>
        <v>0.51388888888888884</v>
      </c>
      <c r="AE22" s="28">
        <f>kWhgen!AE22/(Z750RatedkWh*SurveyHrsIn!AE22)</f>
        <v>0.34229390681003585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0.24154636782324937</v>
      </c>
      <c r="AP22" s="28">
        <f t="shared" si="1"/>
        <v>0.29628379571807684</v>
      </c>
      <c r="AQ22" s="28">
        <f t="shared" si="2"/>
        <v>0.41716344688890544</v>
      </c>
      <c r="AR22" s="28">
        <f t="shared" si="3"/>
        <v>0.28963662621135683</v>
      </c>
      <c r="AS22" s="28">
        <f t="shared" si="4"/>
        <v>0.20678114297092795</v>
      </c>
      <c r="AT22" s="28">
        <f t="shared" si="5"/>
        <v>0.17948235762644363</v>
      </c>
      <c r="AU22" s="138">
        <f t="shared" si="6"/>
        <v>0.29028534448426924</v>
      </c>
      <c r="AV22" s="28">
        <f t="shared" si="7"/>
        <v>0.29090715139102236</v>
      </c>
      <c r="AW22" s="28">
        <f t="shared" si="8"/>
        <v>0.33947096258443138</v>
      </c>
      <c r="AX22" s="28">
        <f t="shared" si="9"/>
        <v>0.16478096375945839</v>
      </c>
      <c r="AY22" s="28">
        <f t="shared" si="10"/>
        <v>0.3899761051373955</v>
      </c>
      <c r="AZ22" s="28">
        <f t="shared" si="11"/>
        <v>0.41716344688890544</v>
      </c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</row>
    <row r="23" spans="1:68" x14ac:dyDescent="0.25">
      <c r="A23" s="86" t="s">
        <v>1</v>
      </c>
      <c r="B23" s="86">
        <v>2</v>
      </c>
      <c r="C23" s="86">
        <v>13</v>
      </c>
      <c r="D23" s="28">
        <f>kWhgen!D23/(Z750RatedkWh*SurveyHrsIn!D23)</f>
        <v>0.36523297491039425</v>
      </c>
      <c r="E23" s="28">
        <f>kWhgen!E23/(Z750RatedkWh*SurveyHrsIn!E23)</f>
        <v>0.34494623655913981</v>
      </c>
      <c r="F23" s="28">
        <f>kWhgen!F23/(Z750RatedkWh*SurveyHrsIn!F23)</f>
        <v>0.42618881165908784</v>
      </c>
      <c r="G23" s="28">
        <f>kWhgen!G23/(Z750RatedkWh*SurveyHrsIn!G23)</f>
        <v>0.30316135656064003</v>
      </c>
      <c r="H23" s="28">
        <f>kWhgen!H23/(Z750RatedkWh*SurveyHrsIn!H23)</f>
        <v>0.38043148148148148</v>
      </c>
      <c r="I23" s="28">
        <f>kWhgen!I23/(Z750RatedkWh*SurveyHrsIn!I23)</f>
        <v>0.26774193548387099</v>
      </c>
      <c r="J23" s="28">
        <f>kWhgen!J23/(Z750RatedkWh*SurveyHrsIn!J23)</f>
        <v>0.26222222222222225</v>
      </c>
      <c r="K23" s="28">
        <f>kWhgen!K23/(Z750RatedkWh*SurveyHrsIn!K23)</f>
        <v>0.13978494623655913</v>
      </c>
      <c r="L23" s="28">
        <f>kWhgen!L23/(Z750RatedkWh*SurveyHrsIn!L23)</f>
        <v>0.15017921146953406</v>
      </c>
      <c r="M23" s="28">
        <f>kWhgen!M23/(Z750RatedkWh*SurveyHrsIn!M23)</f>
        <v>0.30777777777777776</v>
      </c>
      <c r="N23" s="28">
        <f>kWhgen!N23/(Z750RatedkWh*SurveyHrsIn!N23)</f>
        <v>0.29498207885304661</v>
      </c>
      <c r="O23" s="28">
        <f>kWhgen!O23/(Z750RatedkWh*SurveyHrsIn!O23)</f>
        <v>0.23074074074074075</v>
      </c>
      <c r="P23" s="28">
        <f>kWhgen!P23/(Z750RatedkWh*SurveyHrsIn!P23)</f>
        <v>0.24600716845878137</v>
      </c>
      <c r="Q23" s="28">
        <f>kWhgen!Q23/(Z750RatedkWh*SurveyHrsIn!Q23)</f>
        <v>0.31377598566308246</v>
      </c>
      <c r="R23" s="28">
        <f>kWhgen!R23/(Z750RatedkWh*SurveyHrsIn!R23)</f>
        <v>0.21428571428571427</v>
      </c>
      <c r="S23" s="28">
        <f>kWhgen!S23/(Z750RatedkWh*SurveyHrsIn!S23)</f>
        <v>0</v>
      </c>
      <c r="T23" s="28">
        <f>kWhgen!T23/(Z750RatedkWh*SurveyHrsIn!T23)</f>
        <v>9.3333333333333338E-2</v>
      </c>
      <c r="U23" s="28">
        <f>kWhgen!U23/(Z750RatedkWh*SurveyHrsIn!U23)</f>
        <v>0.33938370963439429</v>
      </c>
      <c r="V23" s="28">
        <f>kWhgen!V23/(Z750RatedkWh*SurveyHrsIn!V23)</f>
        <v>0.27407407407407408</v>
      </c>
      <c r="W23" s="28">
        <f>kWhgen!W23/(Z750RatedkWh*SurveyHrsIn!W23)</f>
        <v>0.12795698924731183</v>
      </c>
      <c r="X23" s="28">
        <f>kWhgen!X23/(Z750RatedkWh*SurveyHrsIn!X23)</f>
        <v>0.16344086021505377</v>
      </c>
      <c r="Y23" s="28">
        <f>kWhgen!Y23/(Z750RatedkWh*SurveyHrsIn!Y23)</f>
        <v>0.18962962962962962</v>
      </c>
      <c r="Z23" s="28">
        <f>kWhgen!Z23/(Z750RatedkWh*SurveyHrsIn!Z23)</f>
        <v>0.37598566308243725</v>
      </c>
      <c r="AA23" s="28">
        <f>kWhgen!AA23/(Z750RatedkWh*SurveyHrsIn!AA23)</f>
        <v>0.38222222222222224</v>
      </c>
      <c r="AB23" s="28">
        <f>kWhgen!AB23/(Z750RatedkWh*SurveyHrsIn!AB23)</f>
        <v>0.38960573476702509</v>
      </c>
      <c r="AC23" s="28">
        <f>kWhgen!AC23/(Z750RatedkWh*SurveyHrsIn!AC23)</f>
        <v>0.39169992346594823</v>
      </c>
      <c r="AD23" s="28">
        <f>kWhgen!AD23/(Z750RatedkWh*SurveyHrsIn!AD23)</f>
        <v>0.5182539682539683</v>
      </c>
      <c r="AE23" s="28">
        <f>kWhgen!AE23/(Z750RatedkWh*SurveyHrsIn!AE23)</f>
        <v>0.32867383512544801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0.27951366395857347</v>
      </c>
      <c r="AP23" s="28">
        <f t="shared" si="1"/>
        <v>0.23864115967952315</v>
      </c>
      <c r="AQ23" s="28">
        <f t="shared" si="2"/>
        <v>0.41287590894845483</v>
      </c>
      <c r="AR23" s="28">
        <f t="shared" si="3"/>
        <v>0.35809880159295587</v>
      </c>
      <c r="AS23" s="28">
        <f t="shared" si="4"/>
        <v>0.30346521306252489</v>
      </c>
      <c r="AT23" s="28">
        <f t="shared" si="5"/>
        <v>0.19924731182795696</v>
      </c>
      <c r="AU23" s="138">
        <f t="shared" si="6"/>
        <v>0.2572433293508562</v>
      </c>
      <c r="AV23" s="28">
        <f t="shared" si="7"/>
        <v>0.17602056664959889</v>
      </c>
      <c r="AW23" s="28">
        <f t="shared" si="8"/>
        <v>0.23559703901393392</v>
      </c>
      <c r="AX23" s="28">
        <f t="shared" si="9"/>
        <v>0.16034249303066506</v>
      </c>
      <c r="AY23" s="28">
        <f t="shared" si="10"/>
        <v>0.38260454002389482</v>
      </c>
      <c r="AZ23" s="28">
        <f t="shared" si="11"/>
        <v>0.41287590894845483</v>
      </c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</row>
    <row r="24" spans="1:68" x14ac:dyDescent="0.25">
      <c r="A24" s="86" t="s">
        <v>1</v>
      </c>
      <c r="B24" s="86">
        <v>2</v>
      </c>
      <c r="C24" s="86">
        <v>14</v>
      </c>
      <c r="D24" s="28">
        <f>kWhgen!D24/(Z750RatedkWh*SurveyHrsIn!D24)</f>
        <v>0.45053763440860217</v>
      </c>
      <c r="E24" s="28">
        <f>kWhgen!E24/(Z750RatedkWh*SurveyHrsIn!E24)</f>
        <v>0.40551075268817205</v>
      </c>
      <c r="F24" s="28">
        <f>kWhgen!F24/(Z750RatedkWh*SurveyHrsIn!F24)</f>
        <v>0.52694773594468702</v>
      </c>
      <c r="G24" s="28">
        <f>kWhgen!G24/(Z750RatedkWh*SurveyHrsIn!G24)</f>
        <v>0.35831162512886106</v>
      </c>
      <c r="H24" s="28">
        <f>kWhgen!H24/(Z750RatedkWh*SurveyHrsIn!H24)</f>
        <v>0.41911296296296296</v>
      </c>
      <c r="I24" s="28">
        <f>kWhgen!I24/(Z750RatedkWh*SurveyHrsIn!I24)</f>
        <v>0.39749103942652331</v>
      </c>
      <c r="J24" s="28">
        <f>kWhgen!J24/(Z750RatedkWh*SurveyHrsIn!J24)</f>
        <v>0.37111111111111111</v>
      </c>
      <c r="K24" s="28">
        <f>kWhgen!K24/(Z750RatedkWh*SurveyHrsIn!K24)</f>
        <v>0.19569892473118281</v>
      </c>
      <c r="L24" s="28">
        <f>kWhgen!L24/(Z750RatedkWh*SurveyHrsIn!L24)</f>
        <v>0.23584229390681002</v>
      </c>
      <c r="M24" s="28">
        <f>kWhgen!M24/(Z750RatedkWh*SurveyHrsIn!M24)</f>
        <v>0.38717962962962965</v>
      </c>
      <c r="N24" s="28">
        <f>kWhgen!N24/(Z750RatedkWh*SurveyHrsIn!N24)</f>
        <v>0.3811953405017921</v>
      </c>
      <c r="O24" s="28">
        <f>kWhgen!O24/(Z750RatedkWh*SurveyHrsIn!O24)</f>
        <v>0.43925925925925924</v>
      </c>
      <c r="P24" s="28">
        <f>kWhgen!P24/(Z750RatedkWh*SurveyHrsIn!P24)</f>
        <v>0.3585519713261649</v>
      </c>
      <c r="Q24" s="28">
        <f>kWhgen!Q24/(Z750RatedkWh*SurveyHrsIn!Q24)</f>
        <v>0.4157706093189964</v>
      </c>
      <c r="R24" s="28">
        <f>kWhgen!R24/(Z750RatedkWh*SurveyHrsIn!R24)</f>
        <v>0.25357142857142856</v>
      </c>
      <c r="S24" s="28">
        <f>kWhgen!S24/(Z750RatedkWh*SurveyHrsIn!S24)</f>
        <v>0.30716845878136201</v>
      </c>
      <c r="T24" s="28">
        <f>kWhgen!T24/(Z750RatedkWh*SurveyHrsIn!T24)</f>
        <v>0.48481481481481481</v>
      </c>
      <c r="U24" s="28">
        <f>kWhgen!U24/(Z750RatedkWh*SurveyHrsIn!U24)</f>
        <v>0.33379714651284043</v>
      </c>
      <c r="V24" s="28">
        <f>kWhgen!V24/(Z750RatedkWh*SurveyHrsIn!V24)</f>
        <v>0.33555555555555555</v>
      </c>
      <c r="W24" s="28">
        <f>kWhgen!W24/(Z750RatedkWh*SurveyHrsIn!W24)</f>
        <v>0.2032293906810036</v>
      </c>
      <c r="X24" s="28">
        <f>kWhgen!X24/(Z750RatedkWh*SurveyHrsIn!X24)</f>
        <v>0.23906810035842294</v>
      </c>
      <c r="Y24" s="28">
        <f>kWhgen!Y24/(Z750RatedkWh*SurveyHrsIn!Y24)</f>
        <v>0.25962962962962965</v>
      </c>
      <c r="Z24" s="28">
        <f>kWhgen!Z24/(Z750RatedkWh*SurveyHrsIn!Z24)</f>
        <v>0.46451612903225808</v>
      </c>
      <c r="AA24" s="28">
        <f>kWhgen!AA24/(Z750RatedkWh*SurveyHrsIn!AA24)</f>
        <v>0.44</v>
      </c>
      <c r="AB24" s="28">
        <f>kWhgen!AB24/(Z750RatedkWh*SurveyHrsIn!AB24)</f>
        <v>0.46845878136200719</v>
      </c>
      <c r="AC24" s="28">
        <f>kWhgen!AC24/(Z750RatedkWh*SurveyHrsIn!AC24)</f>
        <v>0.42345839608346875</v>
      </c>
      <c r="AD24" s="28">
        <f>kWhgen!AD24/(Z750RatedkWh*SurveyHrsIn!AD24)</f>
        <v>0.56785714285714284</v>
      </c>
      <c r="AE24" s="28">
        <f>kWhgen!AE24/(Z750RatedkWh*SurveyHrsIn!AE24)</f>
        <v>0.4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0.37301772055142962</v>
      </c>
      <c r="AP24" s="28">
        <f t="shared" si="1"/>
        <v>0.35046500371819328</v>
      </c>
      <c r="AQ24" s="28">
        <f t="shared" si="2"/>
        <v>0.46377184631353724</v>
      </c>
      <c r="AR24" s="28">
        <f t="shared" si="3"/>
        <v>0.43025670458724008</v>
      </c>
      <c r="AS24" s="28">
        <f t="shared" si="4"/>
        <v>0.39590503783353248</v>
      </c>
      <c r="AT24" s="28">
        <f t="shared" si="5"/>
        <v>0.27290694942254085</v>
      </c>
      <c r="AU24" s="138">
        <f t="shared" si="6"/>
        <v>0.39300219036240541</v>
      </c>
      <c r="AV24" s="28">
        <f t="shared" si="7"/>
        <v>0.32550349889059566</v>
      </c>
      <c r="AW24" s="28">
        <f t="shared" si="8"/>
        <v>0.38472250562773697</v>
      </c>
      <c r="AX24" s="28">
        <f t="shared" si="9"/>
        <v>0.23397570688968539</v>
      </c>
      <c r="AY24" s="28">
        <f t="shared" si="10"/>
        <v>0.45765830346475506</v>
      </c>
      <c r="AZ24" s="28">
        <f t="shared" si="11"/>
        <v>0.46377184631353724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</row>
    <row r="25" spans="1:68" x14ac:dyDescent="0.25">
      <c r="A25" s="86" t="s">
        <v>1</v>
      </c>
      <c r="B25" s="86">
        <v>2</v>
      </c>
      <c r="C25" s="86">
        <v>15</v>
      </c>
      <c r="D25" s="28">
        <f>kWhgen!D25/(Z750RatedkWh*SurveyHrsIn!D25)</f>
        <v>0.44516129032258067</v>
      </c>
      <c r="E25" s="28">
        <f>kWhgen!E25/(Z750RatedkWh*SurveyHrsIn!E25)</f>
        <v>0.38986917562724016</v>
      </c>
      <c r="F25" s="28">
        <f>kWhgen!F25/(Z750RatedkWh*SurveyHrsIn!F25)</f>
        <v>0.52609021318480964</v>
      </c>
      <c r="G25" s="28">
        <f>kWhgen!G25/(Z750RatedkWh*SurveyHrsIn!G25)</f>
        <v>0.3408088452838568</v>
      </c>
      <c r="H25" s="28">
        <f>kWhgen!H25/(Z750RatedkWh*SurveyHrsIn!H25)</f>
        <v>0.42625370370370369</v>
      </c>
      <c r="I25" s="28">
        <f>kWhgen!I25/(Z750RatedkWh*SurveyHrsIn!I25)</f>
        <v>0.37562724014336918</v>
      </c>
      <c r="J25" s="28">
        <f>kWhgen!J25/(Z750RatedkWh*SurveyHrsIn!J25)</f>
        <v>0.37888888888888889</v>
      </c>
      <c r="K25" s="28">
        <f>kWhgen!K25/(Z750RatedkWh*SurveyHrsIn!K25)</f>
        <v>0.20322580645161289</v>
      </c>
      <c r="L25" s="28">
        <f>kWhgen!L25/(Z750RatedkWh*SurveyHrsIn!L25)</f>
        <v>0.23010752688172043</v>
      </c>
      <c r="M25" s="28">
        <f>kWhgen!M25/(Z750RatedkWh*SurveyHrsIn!M25)</f>
        <v>0.40925925925925927</v>
      </c>
      <c r="N25" s="28">
        <f>kWhgen!N25/(Z750RatedkWh*SurveyHrsIn!N25)</f>
        <v>0.38781362007168457</v>
      </c>
      <c r="O25" s="28">
        <f>kWhgen!O25/(Z750RatedkWh*SurveyHrsIn!O25)</f>
        <v>0.39629629629629631</v>
      </c>
      <c r="P25" s="28">
        <f>kWhgen!P25/(Z750RatedkWh*SurveyHrsIn!P25)</f>
        <v>0.2951111111111111</v>
      </c>
      <c r="Q25" s="28">
        <f>kWhgen!Q25/(Z750RatedkWh*SurveyHrsIn!Q25)</f>
        <v>0.41971326164874551</v>
      </c>
      <c r="R25" s="28">
        <f>kWhgen!R25/(Z750RatedkWh*SurveyHrsIn!R25)</f>
        <v>0.22817460317460317</v>
      </c>
      <c r="S25" s="28">
        <f>kWhgen!S25/(Z750RatedkWh*SurveyHrsIn!S25)</f>
        <v>0.31182795698924731</v>
      </c>
      <c r="T25" s="28">
        <f>kWhgen!T25/(Z750RatedkWh*SurveyHrsIn!T25)</f>
        <v>0.48259259259259257</v>
      </c>
      <c r="U25" s="28">
        <f>kWhgen!U25/(Z750RatedkWh*SurveyHrsIn!U25)</f>
        <v>0.40607330689794291</v>
      </c>
      <c r="V25" s="28">
        <f>kWhgen!V25/(Z750RatedkWh*SurveyHrsIn!V25)</f>
        <v>0.34185185185185185</v>
      </c>
      <c r="W25" s="28">
        <f>kWhgen!W25/(Z750RatedkWh*SurveyHrsIn!W25)</f>
        <v>0.2021505376344086</v>
      </c>
      <c r="X25" s="28">
        <f>kWhgen!X25/(Z750RatedkWh*SurveyHrsIn!X25)</f>
        <v>9.6774193548387101E-3</v>
      </c>
      <c r="Y25" s="28">
        <f>kWhgen!Y25/(Z750RatedkWh*SurveyHrsIn!Y25)</f>
        <v>7.8990740740740736E-2</v>
      </c>
      <c r="Z25" s="28">
        <f>kWhgen!Z25/(Z750RatedkWh*SurveyHrsIn!Z25)</f>
        <v>0.50865949820788525</v>
      </c>
      <c r="AA25" s="28">
        <f>kWhgen!AA25/(Z750RatedkWh*SurveyHrsIn!AA25)</f>
        <v>0.44481481481481483</v>
      </c>
      <c r="AB25" s="28">
        <f>kWhgen!AB25/(Z750RatedkWh*SurveyHrsIn!AB25)</f>
        <v>0.43870967741935485</v>
      </c>
      <c r="AC25" s="28">
        <f>kWhgen!AC25/(Z750RatedkWh*SurveyHrsIn!AC25)</f>
        <v>0.439397241080837</v>
      </c>
      <c r="AD25" s="28">
        <f>kWhgen!AD25/(Z750RatedkWh*SurveyHrsIn!AD25)</f>
        <v>0.56547619047619047</v>
      </c>
      <c r="AE25" s="28">
        <f>kWhgen!AE25/(Z750RatedkWh*SurveyHrsIn!AE25)</f>
        <v>0.35913978494623655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0.36327930724196272</v>
      </c>
      <c r="AP25" s="28">
        <f t="shared" si="1"/>
        <v>0.32276968844391885</v>
      </c>
      <c r="AQ25" s="28">
        <f t="shared" si="2"/>
        <v>0.45467107216775465</v>
      </c>
      <c r="AR25" s="28">
        <f t="shared" si="3"/>
        <v>0.41892274469863561</v>
      </c>
      <c r="AS25" s="28">
        <f t="shared" si="4"/>
        <v>0.39358994424532057</v>
      </c>
      <c r="AT25" s="28">
        <f t="shared" si="5"/>
        <v>0.28086419753086417</v>
      </c>
      <c r="AU25" s="138">
        <f t="shared" si="6"/>
        <v>0.35974034249303061</v>
      </c>
      <c r="AV25" s="28">
        <f t="shared" si="7"/>
        <v>0.31990527393753204</v>
      </c>
      <c r="AW25" s="28">
        <f t="shared" si="8"/>
        <v>0.41017258378079574</v>
      </c>
      <c r="AX25" s="28">
        <f t="shared" si="9"/>
        <v>9.6939565909996014E-2</v>
      </c>
      <c r="AY25" s="28">
        <f t="shared" si="10"/>
        <v>0.46406133014735168</v>
      </c>
      <c r="AZ25" s="28">
        <f t="shared" si="11"/>
        <v>0.45467107216775465</v>
      </c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</row>
    <row r="26" spans="1:68" x14ac:dyDescent="0.25">
      <c r="A26" s="86" t="s">
        <v>1</v>
      </c>
      <c r="B26" s="86">
        <v>2</v>
      </c>
      <c r="C26" s="86">
        <v>16</v>
      </c>
      <c r="D26" s="28">
        <f>kWhgen!D26/(Z750RatedkWh*SurveyHrsIn!D26)</f>
        <v>0.44193548387096776</v>
      </c>
      <c r="E26" s="28">
        <f>kWhgen!E26/(Z750RatedkWh*SurveyHrsIn!E26)</f>
        <v>0.40511111111111109</v>
      </c>
      <c r="F26" s="28">
        <f>kWhgen!F26/(Z750RatedkWh*SurveyHrsIn!F26)</f>
        <v>0.48707292761038606</v>
      </c>
      <c r="G26" s="28">
        <f>kWhgen!G26/(Z750RatedkWh*SurveyHrsIn!G26)</f>
        <v>0.35831162512886106</v>
      </c>
      <c r="H26" s="28">
        <f>kWhgen!H26/(Z750RatedkWh*SurveyHrsIn!H26)</f>
        <v>0.41939259259259259</v>
      </c>
      <c r="I26" s="28">
        <f>kWhgen!I26/(Z750RatedkWh*SurveyHrsIn!I26)</f>
        <v>0.25949820788530464</v>
      </c>
      <c r="J26" s="28">
        <f>kWhgen!J26/(Z750RatedkWh*SurveyHrsIn!J26)</f>
        <v>0.32666666666666666</v>
      </c>
      <c r="K26" s="28">
        <f>kWhgen!K26/(Z750RatedkWh*SurveyHrsIn!K26)</f>
        <v>0.19964157706093191</v>
      </c>
      <c r="L26" s="28">
        <f>kWhgen!L26/(Z750RatedkWh*SurveyHrsIn!L26)</f>
        <v>0.24201612903225805</v>
      </c>
      <c r="M26" s="28">
        <f>kWhgen!M26/(Z750RatedkWh*SurveyHrsIn!M26)</f>
        <v>0.39996481481481483</v>
      </c>
      <c r="N26" s="28">
        <f>kWhgen!N26/(Z750RatedkWh*SurveyHrsIn!N26)</f>
        <v>0.39807168458781361</v>
      </c>
      <c r="O26" s="28">
        <f>kWhgen!O26/(Z750RatedkWh*SurveyHrsIn!O26)</f>
        <v>0.39851851851851849</v>
      </c>
      <c r="P26" s="28">
        <f>kWhgen!P26/(Z750RatedkWh*SurveyHrsIn!P26)</f>
        <v>0.38435842293906808</v>
      </c>
      <c r="Q26" s="28">
        <f>kWhgen!Q26/(Z750RatedkWh*SurveyHrsIn!Q26)</f>
        <v>0.38996415770609322</v>
      </c>
      <c r="R26" s="28">
        <f>kWhgen!R26/(Z750RatedkWh*SurveyHrsIn!R26)</f>
        <v>0.37420634920634921</v>
      </c>
      <c r="S26" s="28">
        <f>kWhgen!S26/(Z750RatedkWh*SurveyHrsIn!S26)</f>
        <v>0.32580645161290323</v>
      </c>
      <c r="T26" s="28">
        <f>kWhgen!T26/(Z750RatedkWh*SurveyHrsIn!T26)</f>
        <v>0.46962962962962962</v>
      </c>
      <c r="U26" s="28">
        <f>kWhgen!U26/(Z750RatedkWh*SurveyHrsIn!U26)</f>
        <v>0.39490018065483529</v>
      </c>
      <c r="V26" s="28">
        <f>kWhgen!V26/(Z750RatedkWh*SurveyHrsIn!V26)</f>
        <v>0.33370370370370372</v>
      </c>
      <c r="W26" s="28">
        <f>kWhgen!W26/(Z750RatedkWh*SurveyHrsIn!W26)</f>
        <v>0.21625089605734768</v>
      </c>
      <c r="X26" s="28">
        <f>kWhgen!X26/(Z750RatedkWh*SurveyHrsIn!X26)</f>
        <v>0.24075627240143369</v>
      </c>
      <c r="Y26" s="28">
        <f>kWhgen!Y26/(Z750RatedkWh*SurveyHrsIn!Y26)</f>
        <v>0.27599259259259257</v>
      </c>
      <c r="Z26" s="28">
        <f>kWhgen!Z26/(Z750RatedkWh*SurveyHrsIn!Z26)</f>
        <v>0.40752688172043011</v>
      </c>
      <c r="AA26" s="28">
        <f>kWhgen!AA26/(Z750RatedkWh*SurveyHrsIn!AA26)</f>
        <v>0.34259259259259262</v>
      </c>
      <c r="AB26" s="28">
        <f>kWhgen!AB26/(Z750RatedkWh*SurveyHrsIn!AB26)</f>
        <v>0.48028673835125446</v>
      </c>
      <c r="AC26" s="28">
        <f>kWhgen!AC26/(Z750RatedkWh*SurveyHrsIn!AC26)</f>
        <v>0.42433784021394683</v>
      </c>
      <c r="AD26" s="28">
        <f>kWhgen!AD26/(Z750RatedkWh*SurveyHrsIn!AD26)</f>
        <v>0.56706349206349205</v>
      </c>
      <c r="AE26" s="28">
        <f>kWhgen!AE26/(Z750RatedkWh*SurveyHrsIn!AE26)</f>
        <v>0.36200716845878134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0.35655202316236062</v>
      </c>
      <c r="AP26" s="28">
        <f t="shared" si="1"/>
        <v>0.35430137051909716</v>
      </c>
      <c r="AQ26" s="28">
        <f t="shared" si="2"/>
        <v>0.45113616691207342</v>
      </c>
      <c r="AR26" s="28">
        <f t="shared" si="3"/>
        <v>0.41683188795011938</v>
      </c>
      <c r="AS26" s="28">
        <f t="shared" si="4"/>
        <v>0.33518582238152134</v>
      </c>
      <c r="AT26" s="28">
        <f t="shared" si="5"/>
        <v>0.28054084030266829</v>
      </c>
      <c r="AU26" s="138">
        <f t="shared" si="6"/>
        <v>0.39364954201513341</v>
      </c>
      <c r="AV26" s="28">
        <f t="shared" si="7"/>
        <v>0.36332565284178192</v>
      </c>
      <c r="AW26" s="28">
        <f t="shared" si="8"/>
        <v>0.39941117132938952</v>
      </c>
      <c r="AX26" s="28">
        <f t="shared" si="9"/>
        <v>0.2443332536837913</v>
      </c>
      <c r="AY26" s="28">
        <f t="shared" si="10"/>
        <v>0.41013540422142575</v>
      </c>
      <c r="AZ26" s="28">
        <f t="shared" si="11"/>
        <v>0.45113616691207342</v>
      </c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</row>
    <row r="27" spans="1:68" x14ac:dyDescent="0.25">
      <c r="A27" s="86" t="s">
        <v>1</v>
      </c>
      <c r="B27" s="86">
        <v>2</v>
      </c>
      <c r="C27" s="86">
        <v>17</v>
      </c>
      <c r="D27" s="28">
        <f>kWhgen!D27/(Z750RatedkWh*SurveyHrsIn!D27)</f>
        <v>0.44623655913978494</v>
      </c>
      <c r="E27" s="28">
        <f>kWhgen!E27/(Z750RatedkWh*SurveyHrsIn!E27)</f>
        <v>0.38024193548387097</v>
      </c>
      <c r="F27" s="28">
        <f>kWhgen!F27/(Z750RatedkWh*SurveyHrsIn!F27)</f>
        <v>0.52308888352523852</v>
      </c>
      <c r="G27" s="28">
        <f>kWhgen!G27/(Z750RatedkWh*SurveyHrsIn!G27)</f>
        <v>0.35566969609565291</v>
      </c>
      <c r="H27" s="28">
        <f>kWhgen!H27/(Z750RatedkWh*SurveyHrsIn!H27)</f>
        <v>0.42156296296296297</v>
      </c>
      <c r="I27" s="28">
        <f>kWhgen!I27/(Z750RatedkWh*SurveyHrsIn!I27)</f>
        <v>0.38996415770609322</v>
      </c>
      <c r="J27" s="28">
        <f>kWhgen!J27/(Z750RatedkWh*SurveyHrsIn!J27)</f>
        <v>0.29296296296296298</v>
      </c>
      <c r="K27" s="28">
        <f>kWhgen!K27/(Z750RatedkWh*SurveyHrsIn!K27)</f>
        <v>0.16129032258064516</v>
      </c>
      <c r="L27" s="28">
        <f>kWhgen!L27/(Z750RatedkWh*SurveyHrsIn!L27)</f>
        <v>0.23261648745519714</v>
      </c>
      <c r="M27" s="28">
        <f>kWhgen!M27/(Z750RatedkWh*SurveyHrsIn!M27)</f>
        <v>0.39336666666666664</v>
      </c>
      <c r="N27" s="28">
        <f>kWhgen!N27/(Z750RatedkWh*SurveyHrsIn!N27)</f>
        <v>0.39225448028673837</v>
      </c>
      <c r="O27" s="28">
        <f>kWhgen!O27/(Z750RatedkWh*SurveyHrsIn!O27)</f>
        <v>0.40592592592592591</v>
      </c>
      <c r="P27" s="28">
        <f>kWhgen!P27/(Z750RatedkWh*SurveyHrsIn!P27)</f>
        <v>0.37575627240143367</v>
      </c>
      <c r="Q27" s="28">
        <f>kWhgen!Q27/(Z750RatedkWh*SurveyHrsIn!Q27)</f>
        <v>0.42150537634408602</v>
      </c>
      <c r="R27" s="28">
        <f>kWhgen!R27/(Z750RatedkWh*SurveyHrsIn!R27)</f>
        <v>0.35158730158730161</v>
      </c>
      <c r="S27" s="28">
        <f>kWhgen!S27/(Z750RatedkWh*SurveyHrsIn!S27)</f>
        <v>0.33369175627240144</v>
      </c>
      <c r="T27" s="28">
        <f>kWhgen!T27/(Z750RatedkWh*SurveyHrsIn!T27)</f>
        <v>0.40259259259259261</v>
      </c>
      <c r="U27" s="28">
        <f>kWhgen!U27/(Z750RatedkWh*SurveyHrsIn!U27)</f>
        <v>0.38512369519211609</v>
      </c>
      <c r="V27" s="28">
        <f>kWhgen!V27/(Z750RatedkWh*SurveyHrsIn!V27)</f>
        <v>0.32148148148148148</v>
      </c>
      <c r="W27" s="28">
        <f>kWhgen!W27/(Z750RatedkWh*SurveyHrsIn!W27)</f>
        <v>0.20456989247311827</v>
      </c>
      <c r="X27" s="28">
        <f>kWhgen!X27/(Z750RatedkWh*SurveyHrsIn!X27)</f>
        <v>0.23746415770609319</v>
      </c>
      <c r="Y27" s="28">
        <f>kWhgen!Y27/(Z750RatedkWh*SurveyHrsIn!Y27)</f>
        <v>0.27476851851851852</v>
      </c>
      <c r="Z27" s="28">
        <f>kWhgen!Z27/(Z750RatedkWh*SurveyHrsIn!Z27)</f>
        <v>0.40107526881720429</v>
      </c>
      <c r="AA27" s="28">
        <f>kWhgen!AA27/(Z750RatedkWh*SurveyHrsIn!AA27)</f>
        <v>0.30555555555555558</v>
      </c>
      <c r="AB27" s="28">
        <f>kWhgen!AB27/(Z750RatedkWh*SurveyHrsIn!AB27)</f>
        <v>0.32150537634408605</v>
      </c>
      <c r="AC27" s="28">
        <f>kWhgen!AC27/(Z750RatedkWh*SurveyHrsIn!AC27)</f>
        <v>0.15561841639273347</v>
      </c>
      <c r="AD27" s="28">
        <f>kWhgen!AD27/(Z750RatedkWh*SurveyHrsIn!AD27)</f>
        <v>0.56944444444444442</v>
      </c>
      <c r="AE27" s="28">
        <f>kWhgen!AE27/(Z750RatedkWh*SurveyHrsIn!AE27)</f>
        <v>0.35053763440860214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0.36039172950444898</v>
      </c>
      <c r="AP27" s="28">
        <f t="shared" si="1"/>
        <v>0.33007674774037959</v>
      </c>
      <c r="AQ27" s="28">
        <f t="shared" si="2"/>
        <v>0.35853349841526</v>
      </c>
      <c r="AR27" s="28">
        <f t="shared" si="3"/>
        <v>0.41966683836825408</v>
      </c>
      <c r="AS27" s="28">
        <f t="shared" si="4"/>
        <v>0.36816336121067311</v>
      </c>
      <c r="AT27" s="28">
        <f t="shared" si="5"/>
        <v>0.26242449223416964</v>
      </c>
      <c r="AU27" s="138">
        <f t="shared" si="6"/>
        <v>0.3913122262046993</v>
      </c>
      <c r="AV27" s="28">
        <f t="shared" si="7"/>
        <v>0.3689281447345964</v>
      </c>
      <c r="AW27" s="28">
        <f t="shared" si="8"/>
        <v>0.36973258975539675</v>
      </c>
      <c r="AX27" s="28">
        <f t="shared" si="9"/>
        <v>0.23893418956590998</v>
      </c>
      <c r="AY27" s="28">
        <f t="shared" si="10"/>
        <v>0.34271206690561534</v>
      </c>
      <c r="AZ27" s="28">
        <f t="shared" si="11"/>
        <v>0.35853349841526</v>
      </c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</row>
    <row r="28" spans="1:68" x14ac:dyDescent="0.25">
      <c r="A28" s="86" t="s">
        <v>1</v>
      </c>
      <c r="B28" s="86">
        <v>2</v>
      </c>
      <c r="C28" s="86">
        <v>18</v>
      </c>
      <c r="D28" s="28">
        <f>kWhgen!D28/(Z750RatedkWh*SurveyHrsIn!D28)</f>
        <v>0.43405017921146954</v>
      </c>
      <c r="E28" s="28">
        <f>kWhgen!E28/(Z750RatedkWh*SurveyHrsIn!E28)</f>
        <v>0.39026881720430107</v>
      </c>
      <c r="F28" s="28">
        <f>kWhgen!F28/(Z750RatedkWh*SurveyHrsIn!F28)</f>
        <v>0.49822072348879282</v>
      </c>
      <c r="G28" s="28">
        <f>kWhgen!G28/(Z750RatedkWh*SurveyHrsIn!G28)</f>
        <v>0.3460927033502732</v>
      </c>
      <c r="H28" s="28">
        <f>kWhgen!H28/(Z750RatedkWh*SurveyHrsIn!H28)</f>
        <v>0.41154074074074076</v>
      </c>
      <c r="I28" s="28">
        <f>kWhgen!I28/(Z750RatedkWh*SurveyHrsIn!I28)</f>
        <v>0.34982078853046594</v>
      </c>
      <c r="J28" s="28">
        <f>kWhgen!J28/(Z750RatedkWh*SurveyHrsIn!J28)</f>
        <v>0.30740740740740741</v>
      </c>
      <c r="K28" s="28">
        <f>kWhgen!K28/(Z750RatedkWh*SurveyHrsIn!K28)</f>
        <v>0.17455197132616487</v>
      </c>
      <c r="L28" s="28">
        <f>kWhgen!L28/(Z750RatedkWh*SurveyHrsIn!L28)</f>
        <v>0.2</v>
      </c>
      <c r="M28" s="28">
        <f>kWhgen!M28/(Z750RatedkWh*SurveyHrsIn!M28)</f>
        <v>0.37926666666666664</v>
      </c>
      <c r="N28" s="28">
        <f>kWhgen!N28/(Z750RatedkWh*SurveyHrsIn!N28)</f>
        <v>0.38615412186379927</v>
      </c>
      <c r="O28" s="28">
        <f>kWhgen!O28/(Z750RatedkWh*SurveyHrsIn!O28)</f>
        <v>0.38</v>
      </c>
      <c r="P28" s="28">
        <f>kWhgen!P28/(Z750RatedkWh*SurveyHrsIn!P28)</f>
        <v>0.35317562724014334</v>
      </c>
      <c r="Q28" s="28">
        <f>kWhgen!Q28/(Z750RatedkWh*SurveyHrsIn!Q28)</f>
        <v>0.4204301075268817</v>
      </c>
      <c r="R28" s="28">
        <f>kWhgen!R28/(Z750RatedkWh*SurveyHrsIn!R28)</f>
        <v>0.36071428571428571</v>
      </c>
      <c r="S28" s="28">
        <f>kWhgen!S28/(Z750RatedkWh*SurveyHrsIn!S28)</f>
        <v>0.32580645161290323</v>
      </c>
      <c r="T28" s="28">
        <f>kWhgen!T28/(Z750RatedkWh*SurveyHrsIn!T28)</f>
        <v>0.45925925925925926</v>
      </c>
      <c r="U28" s="28">
        <f>kWhgen!U28/(Z750RatedkWh*SurveyHrsIn!U28)</f>
        <v>0.38896445733818436</v>
      </c>
      <c r="V28" s="28">
        <f>kWhgen!V28/(Z750RatedkWh*SurveyHrsIn!V28)</f>
        <v>0.32962962962962961</v>
      </c>
      <c r="W28" s="28">
        <f>kWhgen!W28/(Z750RatedkWh*SurveyHrsIn!W28)</f>
        <v>0.19943189964157707</v>
      </c>
      <c r="X28" s="28">
        <f>kWhgen!X28/(Z750RatedkWh*SurveyHrsIn!X28)</f>
        <v>0.22580645161290322</v>
      </c>
      <c r="Y28" s="28">
        <f>kWhgen!Y28/(Z750RatedkWh*SurveyHrsIn!Y28)</f>
        <v>0.25407407407407406</v>
      </c>
      <c r="Z28" s="28">
        <f>kWhgen!Z28/(Z750RatedkWh*SurveyHrsIn!Z28)</f>
        <v>0.42150537634408602</v>
      </c>
      <c r="AA28" s="28">
        <f>kWhgen!AA28/(Z750RatedkWh*SurveyHrsIn!AA28)</f>
        <v>0.42296296296296299</v>
      </c>
      <c r="AB28" s="28">
        <f>kWhgen!AB28/(Z750RatedkWh*SurveyHrsIn!AB28)</f>
        <v>0.15268817204301074</v>
      </c>
      <c r="AC28" s="28">
        <f>kWhgen!AC28/(Z750RatedkWh*SurveyHrsIn!AC28)</f>
        <v>0</v>
      </c>
      <c r="AD28" s="28">
        <f>kWhgen!AD28/(Z750RatedkWh*SurveyHrsIn!AD28)</f>
        <v>0.45277777777777778</v>
      </c>
      <c r="AE28" s="28">
        <f>kWhgen!AE28/(Z750RatedkWh*SurveyHrsIn!AE28)</f>
        <v>0.34551971326164876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0.34804163065156296</v>
      </c>
      <c r="AP28" s="28">
        <f t="shared" si="1"/>
        <v>0.33010609397997975</v>
      </c>
      <c r="AQ28" s="28">
        <f t="shared" si="2"/>
        <v>0.26609916367980885</v>
      </c>
      <c r="AR28" s="28">
        <f t="shared" si="3"/>
        <v>0.41152741468112236</v>
      </c>
      <c r="AS28" s="28">
        <f t="shared" si="4"/>
        <v>0.35625631222620474</v>
      </c>
      <c r="AT28" s="28">
        <f t="shared" si="5"/>
        <v>0.25127287933094383</v>
      </c>
      <c r="AU28" s="138">
        <f t="shared" si="6"/>
        <v>0.37310991636798091</v>
      </c>
      <c r="AV28" s="28">
        <f t="shared" si="7"/>
        <v>0.36898361495135684</v>
      </c>
      <c r="AW28" s="28">
        <f t="shared" si="8"/>
        <v>0.39261778207569104</v>
      </c>
      <c r="AX28" s="28">
        <f t="shared" si="9"/>
        <v>0.22643747510951809</v>
      </c>
      <c r="AY28" s="28">
        <f t="shared" si="10"/>
        <v>0.33238550378335324</v>
      </c>
      <c r="AZ28" s="28">
        <f t="shared" si="11"/>
        <v>0.26609916367980885</v>
      </c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</row>
    <row r="29" spans="1:68" x14ac:dyDescent="0.25">
      <c r="A29" s="86" t="s">
        <v>1</v>
      </c>
      <c r="B29" s="86">
        <v>2</v>
      </c>
      <c r="C29" s="86">
        <v>19</v>
      </c>
      <c r="D29" s="28">
        <f>kWhgen!D29/(Z750RatedkWh*SurveyHrsIn!D29)</f>
        <v>0.4150537634408602</v>
      </c>
      <c r="E29" s="28">
        <f>kWhgen!E29/(Z750RatedkWh*SurveyHrsIn!E29)</f>
        <v>0.3798405017921147</v>
      </c>
      <c r="F29" s="28">
        <f>kWhgen!F29/(Z750RatedkWh*SurveyHrsIn!F29)</f>
        <v>0.48921673451007969</v>
      </c>
      <c r="G29" s="28">
        <f>kWhgen!G29/(Z750RatedkWh*SurveyHrsIn!G29)</f>
        <v>0.33585522834659143</v>
      </c>
      <c r="H29" s="28">
        <f>kWhgen!H29/(Z750RatedkWh*SurveyHrsIn!H29)</f>
        <v>0.39975555555555553</v>
      </c>
      <c r="I29" s="28">
        <f>kWhgen!I29/(Z750RatedkWh*SurveyHrsIn!I29)</f>
        <v>0.36774193548387096</v>
      </c>
      <c r="J29" s="28">
        <f>kWhgen!J29/(Z750RatedkWh*SurveyHrsIn!J29)</f>
        <v>0.35555555555555557</v>
      </c>
      <c r="K29" s="28">
        <f>kWhgen!K29/(Z750RatedkWh*SurveyHrsIn!K29)</f>
        <v>0.18028673835125447</v>
      </c>
      <c r="L29" s="28">
        <f>kWhgen!L29/(Z750RatedkWh*SurveyHrsIn!L29)</f>
        <v>0.20394265232974909</v>
      </c>
      <c r="M29" s="28">
        <f>kWhgen!M29/(Z750RatedkWh*SurveyHrsIn!M29)</f>
        <v>0.35881296296296294</v>
      </c>
      <c r="N29" s="28">
        <f>kWhgen!N29/(Z750RatedkWh*SurveyHrsIn!N29)</f>
        <v>0.36248028673835125</v>
      </c>
      <c r="O29" s="28">
        <f>kWhgen!O29/(Z750RatedkWh*SurveyHrsIn!O29)</f>
        <v>0.39</v>
      </c>
      <c r="P29" s="28">
        <f>kWhgen!P29/(Z750RatedkWh*SurveyHrsIn!P29)</f>
        <v>0.20514695340501793</v>
      </c>
      <c r="Q29" s="28">
        <f>kWhgen!Q29/(Z750RatedkWh*SurveyHrsIn!Q29)</f>
        <v>0.39641577060931898</v>
      </c>
      <c r="R29" s="28">
        <f>kWhgen!R29/(Z750RatedkWh*SurveyHrsIn!R29)</f>
        <v>0.32063492063492066</v>
      </c>
      <c r="S29" s="28">
        <f>kWhgen!S29/(Z750RatedkWh*SurveyHrsIn!S29)</f>
        <v>0.31111111111111112</v>
      </c>
      <c r="T29" s="28">
        <f>kWhgen!T29/(Z750RatedkWh*SurveyHrsIn!T29)</f>
        <v>0.4525925925925926</v>
      </c>
      <c r="U29" s="28">
        <f>kWhgen!U29/(Z750RatedkWh*SurveyHrsIn!U29)</f>
        <v>0.33833622904910293</v>
      </c>
      <c r="V29" s="28">
        <f>kWhgen!V29/(Z750RatedkWh*SurveyHrsIn!V29)</f>
        <v>0.31555555555555553</v>
      </c>
      <c r="W29" s="28">
        <f>kWhgen!W29/(Z750RatedkWh*SurveyHrsIn!W29)</f>
        <v>0.18271146953405018</v>
      </c>
      <c r="X29" s="28">
        <f>kWhgen!X29/(Z750RatedkWh*SurveyHrsIn!X29)</f>
        <v>0.2132616487455197</v>
      </c>
      <c r="Y29" s="28">
        <f>kWhgen!Y29/(Z750RatedkWh*SurveyHrsIn!Y29)</f>
        <v>0.18896666666666667</v>
      </c>
      <c r="Z29" s="28">
        <f>kWhgen!Z29/(Z750RatedkWh*SurveyHrsIn!Z29)</f>
        <v>0.42329928315412185</v>
      </c>
      <c r="AA29" s="28">
        <f>kWhgen!AA29/(Z750RatedkWh*SurveyHrsIn!AA29)</f>
        <v>0.41333333333333333</v>
      </c>
      <c r="AB29" s="28">
        <f>kWhgen!AB29/(Z750RatedkWh*SurveyHrsIn!AB29)</f>
        <v>0.46666666666666667</v>
      </c>
      <c r="AC29" s="28">
        <f>kWhgen!AC29/(Z750RatedkWh*SurveyHrsIn!AC29)</f>
        <v>0.43108312486107159</v>
      </c>
      <c r="AD29" s="28">
        <f>kWhgen!AD29/(Z750RatedkWh*SurveyHrsIn!AD29)</f>
        <v>0.55198412698412702</v>
      </c>
      <c r="AE29" s="28">
        <f>kWhgen!AE29/(Z750RatedkWh*SurveyHrsIn!AE29)</f>
        <v>0.35770609318996416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0.33571959208592533</v>
      </c>
      <c r="AP29" s="28">
        <f t="shared" si="1"/>
        <v>0.33524043730441333</v>
      </c>
      <c r="AQ29" s="28">
        <f t="shared" si="2"/>
        <v>0.44692444834505424</v>
      </c>
      <c r="AR29" s="28">
        <f t="shared" si="3"/>
        <v>0.40163748821626194</v>
      </c>
      <c r="AS29" s="28">
        <f t="shared" si="4"/>
        <v>0.37435101553166072</v>
      </c>
      <c r="AT29" s="28">
        <f t="shared" si="5"/>
        <v>0.24768078454798884</v>
      </c>
      <c r="AU29" s="138">
        <f t="shared" si="6"/>
        <v>0.31920908004778975</v>
      </c>
      <c r="AV29" s="28">
        <f t="shared" si="7"/>
        <v>0.3427206007851169</v>
      </c>
      <c r="AW29" s="28">
        <f t="shared" si="8"/>
        <v>0.36882812573241702</v>
      </c>
      <c r="AX29" s="28">
        <f t="shared" si="9"/>
        <v>0.19497992831541219</v>
      </c>
      <c r="AY29" s="28">
        <f t="shared" si="10"/>
        <v>0.43443309438470729</v>
      </c>
      <c r="AZ29" s="28">
        <f t="shared" si="11"/>
        <v>0.44692444834505424</v>
      </c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</row>
    <row r="30" spans="1:68" x14ac:dyDescent="0.25">
      <c r="A30" s="86" t="s">
        <v>1</v>
      </c>
      <c r="B30" s="86">
        <v>2</v>
      </c>
      <c r="C30" s="86">
        <v>20</v>
      </c>
      <c r="D30" s="28">
        <f>kWhgen!D30/(Z750RatedkWh*SurveyHrsIn!D30)</f>
        <v>0.41362007168458781</v>
      </c>
      <c r="E30" s="28">
        <f>kWhgen!E30/(Z750RatedkWh*SurveyHrsIn!E30)</f>
        <v>0.34133512544802869</v>
      </c>
      <c r="F30" s="28">
        <f>kWhgen!F30/(Z750RatedkWh*SurveyHrsIn!F30)</f>
        <v>0.47635389311191811</v>
      </c>
      <c r="G30" s="28">
        <f>kWhgen!G30/(Z750RatedkWh*SurveyHrsIn!G30)</f>
        <v>0.3318923347967791</v>
      </c>
      <c r="H30" s="28">
        <f>kWhgen!H30/(Z750RatedkWh*SurveyHrsIn!H30)</f>
        <v>0.41006296296296296</v>
      </c>
      <c r="I30" s="28">
        <f>kWhgen!I30/(Z750RatedkWh*SurveyHrsIn!I30)</f>
        <v>0.36487455197132618</v>
      </c>
      <c r="J30" s="28">
        <f>kWhgen!J30/(Z750RatedkWh*SurveyHrsIn!J30)</f>
        <v>0.34962962962962962</v>
      </c>
      <c r="K30" s="28">
        <f>kWhgen!K30/(Z750RatedkWh*SurveyHrsIn!K30)</f>
        <v>0.17025089605734767</v>
      </c>
      <c r="L30" s="28">
        <f>kWhgen!L30/(Z750RatedkWh*SurveyHrsIn!L30)</f>
        <v>0.19820788530465949</v>
      </c>
      <c r="M30" s="28">
        <f>kWhgen!M30/(Z750RatedkWh*SurveyHrsIn!M30)</f>
        <v>0.36033333333333334</v>
      </c>
      <c r="N30" s="28">
        <f>kWhgen!N30/(Z750RatedkWh*SurveyHrsIn!N30)</f>
        <v>0.36614874551971327</v>
      </c>
      <c r="O30" s="28">
        <f>kWhgen!O30/(Z750RatedkWh*SurveyHrsIn!O30)</f>
        <v>0.37851851851851853</v>
      </c>
      <c r="P30" s="28">
        <f>kWhgen!P30/(Z750RatedkWh*SurveyHrsIn!P30)</f>
        <v>0.26643727598566308</v>
      </c>
      <c r="Q30" s="28">
        <f>kWhgen!Q30/(Z750RatedkWh*SurveyHrsIn!Q30)</f>
        <v>0.36379928315412186</v>
      </c>
      <c r="R30" s="28">
        <f>kWhgen!R30/(Z750RatedkWh*SurveyHrsIn!R30)</f>
        <v>0.29484126984126985</v>
      </c>
      <c r="S30" s="28">
        <f>kWhgen!S30/(Z750RatedkWh*SurveyHrsIn!S30)</f>
        <v>0.30824372759856633</v>
      </c>
      <c r="T30" s="28">
        <f>kWhgen!T30/(Z750RatedkWh*SurveyHrsIn!T30)</f>
        <v>0.42851851851851852</v>
      </c>
      <c r="U30" s="28">
        <f>kWhgen!U30/(Z750RatedkWh*SurveyHrsIn!U30)</f>
        <v>0.35963500095002682</v>
      </c>
      <c r="V30" s="28">
        <f>kWhgen!V30/(Z750RatedkWh*SurveyHrsIn!V30)</f>
        <v>0.30925925925925923</v>
      </c>
      <c r="W30" s="28">
        <f>kWhgen!W30/(Z750RatedkWh*SurveyHrsIn!W30)</f>
        <v>0.184584229390681</v>
      </c>
      <c r="X30" s="28">
        <f>kWhgen!X30/(Z750RatedkWh*SurveyHrsIn!X30)</f>
        <v>0.1960573476702509</v>
      </c>
      <c r="Y30" s="28">
        <f>kWhgen!Y30/(Z750RatedkWh*SurveyHrsIn!Y30)</f>
        <v>0.23</v>
      </c>
      <c r="Z30" s="28">
        <f>kWhgen!Z30/(Z750RatedkWh*SurveyHrsIn!Z30)</f>
        <v>0.39247311827956988</v>
      </c>
      <c r="AA30" s="28">
        <f>kWhgen!AA30/(Z750RatedkWh*SurveyHrsIn!AA30)</f>
        <v>0.40629629629629632</v>
      </c>
      <c r="AB30" s="28">
        <f>kWhgen!AB30/(Z750RatedkWh*SurveyHrsIn!AB30)</f>
        <v>0.45519713261648748</v>
      </c>
      <c r="AC30" s="28">
        <f>kWhgen!AC30/(Z750RatedkWh*SurveyHrsIn!AC30)</f>
        <v>0.41691526264118867</v>
      </c>
      <c r="AD30" s="28">
        <f>kWhgen!AD30/(Z750RatedkWh*SurveyHrsIn!AD30)</f>
        <v>0.54642857142857137</v>
      </c>
      <c r="AE30" s="28">
        <f>kWhgen!AE30/(Z750RatedkWh*SurveyHrsIn!AE30)</f>
        <v>0.36057347670250894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0.33450376271998999</v>
      </c>
      <c r="AP30" s="28">
        <f t="shared" si="1"/>
        <v>0.32740876529792068</v>
      </c>
      <c r="AQ30" s="28">
        <f t="shared" si="2"/>
        <v>0.44130577025742301</v>
      </c>
      <c r="AR30" s="28">
        <f t="shared" si="3"/>
        <v>0.38319378445224195</v>
      </c>
      <c r="AS30" s="28">
        <f t="shared" si="4"/>
        <v>0.37485571485463964</v>
      </c>
      <c r="AT30" s="28">
        <f t="shared" si="5"/>
        <v>0.24293070489844681</v>
      </c>
      <c r="AU30" s="138">
        <f t="shared" si="6"/>
        <v>0.33703484667463163</v>
      </c>
      <c r="AV30" s="28">
        <f t="shared" si="7"/>
        <v>0.32229476019798603</v>
      </c>
      <c r="AW30" s="28">
        <f t="shared" si="8"/>
        <v>0.36580425957593493</v>
      </c>
      <c r="AX30" s="28">
        <f t="shared" si="9"/>
        <v>0.20354719235364396</v>
      </c>
      <c r="AY30" s="28">
        <f t="shared" si="10"/>
        <v>0.41798884906411787</v>
      </c>
      <c r="AZ30" s="28">
        <f t="shared" si="11"/>
        <v>0.44130577025742301</v>
      </c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</row>
    <row r="31" spans="1:68" x14ac:dyDescent="0.25">
      <c r="A31" s="86" t="s">
        <v>1</v>
      </c>
      <c r="B31" s="86">
        <v>2</v>
      </c>
      <c r="C31" s="86">
        <v>21</v>
      </c>
      <c r="D31" s="28">
        <f>kWhgen!D31/(Z750RatedkWh*SurveyHrsIn!D31)</f>
        <v>0.382078853046595</v>
      </c>
      <c r="E31" s="28">
        <f>kWhgen!E31/(Z750RatedkWh*SurveyHrsIn!E31)</f>
        <v>0.38144623655913978</v>
      </c>
      <c r="F31" s="28">
        <f>kWhgen!F31/(Z750RatedkWh*SurveyHrsIn!F31)</f>
        <v>0.45748839239461442</v>
      </c>
      <c r="G31" s="28">
        <f>kWhgen!G31/(Z750RatedkWh*SurveyHrsIn!G31)</f>
        <v>0.3054730444646972</v>
      </c>
      <c r="H31" s="28">
        <f>kWhgen!H31/(Z750RatedkWh*SurveyHrsIn!H31)</f>
        <v>0.31666666666666665</v>
      </c>
      <c r="I31" s="28">
        <f>kWhgen!I31/(Z750RatedkWh*SurveyHrsIn!I31)</f>
        <v>0.35842293906810035</v>
      </c>
      <c r="J31" s="28">
        <f>kWhgen!J31/(Z750RatedkWh*SurveyHrsIn!J31)</f>
        <v>0.34111111111111109</v>
      </c>
      <c r="K31" s="28">
        <f>kWhgen!K31/(Z750RatedkWh*SurveyHrsIn!K31)</f>
        <v>0.16559139784946236</v>
      </c>
      <c r="L31" s="28">
        <f>kWhgen!L31/(Z750RatedkWh*SurveyHrsIn!L31)</f>
        <v>0.18494623655913978</v>
      </c>
      <c r="M31" s="28">
        <f>kWhgen!M31/(Z750RatedkWh*SurveyHrsIn!M31)</f>
        <v>0.36305740740740738</v>
      </c>
      <c r="N31" s="28">
        <f>kWhgen!N31/(Z750RatedkWh*SurveyHrsIn!N31)</f>
        <v>0.36444265232974909</v>
      </c>
      <c r="O31" s="28">
        <f>kWhgen!O31/(Z750RatedkWh*SurveyHrsIn!O31)</f>
        <v>0.38851851851851854</v>
      </c>
      <c r="P31" s="28">
        <f>kWhgen!P31/(Z750RatedkWh*SurveyHrsIn!P31)</f>
        <v>0.35496774193548386</v>
      </c>
      <c r="Q31" s="28">
        <f>kWhgen!Q31/(Z750RatedkWh*SurveyHrsIn!Q31)</f>
        <v>0.40860215053763443</v>
      </c>
      <c r="R31" s="28">
        <f>kWhgen!R31/(Z750RatedkWh*SurveyHrsIn!R31)</f>
        <v>0.32976190476190476</v>
      </c>
      <c r="S31" s="28">
        <f>kWhgen!S31/(Z750RatedkWh*SurveyHrsIn!S31)</f>
        <v>0.29390681003584229</v>
      </c>
      <c r="T31" s="28">
        <f>kWhgen!T31/(Z750RatedkWh*SurveyHrsIn!T31)</f>
        <v>0.44074074074074077</v>
      </c>
      <c r="U31" s="28">
        <f>kWhgen!U31/(Z750RatedkWh*SurveyHrsIn!U31)</f>
        <v>0.36487240387648351</v>
      </c>
      <c r="V31" s="28">
        <f>kWhgen!V31/(Z750RatedkWh*SurveyHrsIn!V31)</f>
        <v>0.30925925925925923</v>
      </c>
      <c r="W31" s="28">
        <f>kWhgen!W31/(Z750RatedkWh*SurveyHrsIn!W31)</f>
        <v>0.15842293906810037</v>
      </c>
      <c r="X31" s="28">
        <f>kWhgen!X31/(Z750RatedkWh*SurveyHrsIn!X31)</f>
        <v>0.19462365591397848</v>
      </c>
      <c r="Y31" s="28">
        <f>kWhgen!Y31/(Z750RatedkWh*SurveyHrsIn!Y31)</f>
        <v>0.22037037037037038</v>
      </c>
      <c r="Z31" s="28">
        <f>kWhgen!Z31/(Z750RatedkWh*SurveyHrsIn!Z31)</f>
        <v>0.41111111111111109</v>
      </c>
      <c r="AA31" s="28">
        <f>kWhgen!AA31/(Z750RatedkWh*SurveyHrsIn!AA31)</f>
        <v>0.40111111111111108</v>
      </c>
      <c r="AB31" s="28">
        <f>kWhgen!AB31/(Z750RatedkWh*SurveyHrsIn!AB31)</f>
        <v>0.45268817204301076</v>
      </c>
      <c r="AC31" s="28">
        <f>kWhgen!AC31/(Z750RatedkWh*SurveyHrsIn!AC31)</f>
        <v>0.42464538649140282</v>
      </c>
      <c r="AD31" s="28">
        <f>kWhgen!AD31/(Z750RatedkWh*SurveyHrsIn!AD31)</f>
        <v>0.53253968253968254</v>
      </c>
      <c r="AE31" s="28">
        <f>kWhgen!AE31/(Z750RatedkWh*SurveyHrsIn!AE31)</f>
        <v>0.34910394265232975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0.33184436207200757</v>
      </c>
      <c r="AP31" s="28">
        <f t="shared" si="1"/>
        <v>0.3321225524024623</v>
      </c>
      <c r="AQ31" s="28">
        <f t="shared" si="2"/>
        <v>0.4354296705611384</v>
      </c>
      <c r="AR31" s="28">
        <f t="shared" si="3"/>
        <v>0.38146922447281711</v>
      </c>
      <c r="AS31" s="28">
        <f t="shared" si="4"/>
        <v>0.33873357228195938</v>
      </c>
      <c r="AT31" s="28">
        <f t="shared" si="5"/>
        <v>0.23786501393866985</v>
      </c>
      <c r="AU31" s="138">
        <f t="shared" si="6"/>
        <v>0.36930963759458385</v>
      </c>
      <c r="AV31" s="28">
        <f t="shared" si="7"/>
        <v>0.34409028844512718</v>
      </c>
      <c r="AW31" s="28">
        <f t="shared" si="8"/>
        <v>0.37162413462549448</v>
      </c>
      <c r="AX31" s="28">
        <f t="shared" si="9"/>
        <v>0.19113898845081642</v>
      </c>
      <c r="AY31" s="28">
        <f t="shared" si="10"/>
        <v>0.42163679808841098</v>
      </c>
      <c r="AZ31" s="28">
        <f t="shared" si="11"/>
        <v>0.4354296705611384</v>
      </c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</row>
    <row r="32" spans="1:68" x14ac:dyDescent="0.25">
      <c r="A32" s="86" t="s">
        <v>1</v>
      </c>
      <c r="B32" s="86">
        <v>2</v>
      </c>
      <c r="C32" s="86">
        <v>22</v>
      </c>
      <c r="D32" s="28">
        <f>kWhgen!D32/(Z750RatedkWh*SurveyHrsIn!D32)</f>
        <v>0.37598566308243725</v>
      </c>
      <c r="E32" s="28">
        <f>kWhgen!E32/(Z750RatedkWh*SurveyHrsIn!E32)</f>
        <v>0.37663261648745522</v>
      </c>
      <c r="F32" s="28">
        <f>kWhgen!F32/(Z750RatedkWh*SurveyHrsIn!F32)</f>
        <v>0.48192779105112143</v>
      </c>
      <c r="G32" s="28">
        <f>kWhgen!G32/(Z750RatedkWh*SurveyHrsIn!G32)</f>
        <v>0.32528751221375862</v>
      </c>
      <c r="H32" s="28">
        <f>kWhgen!H32/(Z750RatedkWh*SurveyHrsIn!H32)</f>
        <v>0.4094740740740741</v>
      </c>
      <c r="I32" s="28">
        <f>kWhgen!I32/(Z750RatedkWh*SurveyHrsIn!I32)</f>
        <v>0.34695340501792116</v>
      </c>
      <c r="J32" s="28">
        <f>kWhgen!J32/(Z750RatedkWh*SurveyHrsIn!J32)</f>
        <v>0.32740740740740742</v>
      </c>
      <c r="K32" s="28">
        <f>kWhgen!K32/(Z750RatedkWh*SurveyHrsIn!K32)</f>
        <v>0.17562724014336917</v>
      </c>
      <c r="L32" s="28">
        <f>kWhgen!L32/(Z750RatedkWh*SurveyHrsIn!L32)</f>
        <v>0.21075268817204301</v>
      </c>
      <c r="M32" s="28">
        <f>kWhgen!M32/(Z750RatedkWh*SurveyHrsIn!M32)</f>
        <v>0.31924814814814817</v>
      </c>
      <c r="N32" s="28">
        <f>kWhgen!N32/(Z750RatedkWh*SurveyHrsIn!N32)</f>
        <v>0.36198566308243729</v>
      </c>
      <c r="O32" s="28">
        <f>kWhgen!O32/(Z750RatedkWh*SurveyHrsIn!O32)</f>
        <v>0.36629629629629629</v>
      </c>
      <c r="P32" s="28">
        <f>kWhgen!P32/(Z750RatedkWh*SurveyHrsIn!P32)</f>
        <v>0.32736917562724016</v>
      </c>
      <c r="Q32" s="28">
        <f>kWhgen!Q32/(Z750RatedkWh*SurveyHrsIn!Q32)</f>
        <v>0.36451612903225805</v>
      </c>
      <c r="R32" s="28">
        <f>kWhgen!R32/(Z750RatedkWh*SurveyHrsIn!R32)</f>
        <v>0.36309523809523808</v>
      </c>
      <c r="S32" s="28">
        <f>kWhgen!S32/(Z750RatedkWh*SurveyHrsIn!S32)</f>
        <v>0.29534050179211468</v>
      </c>
      <c r="T32" s="28">
        <f>kWhgen!T32/(Z750RatedkWh*SurveyHrsIn!T32)</f>
        <v>0.46888888888888891</v>
      </c>
      <c r="U32" s="28">
        <f>kWhgen!U32/(Z750RatedkWh*SurveyHrsIn!U32)</f>
        <v>0.37010980680294026</v>
      </c>
      <c r="V32" s="28">
        <f>kWhgen!V32/(Z750RatedkWh*SurveyHrsIn!V32)</f>
        <v>0.31851851851851853</v>
      </c>
      <c r="W32" s="28">
        <f>kWhgen!W32/(Z750RatedkWh*SurveyHrsIn!W32)</f>
        <v>0.2020304659498208</v>
      </c>
      <c r="X32" s="28">
        <f>kWhgen!X32/(Z750RatedkWh*SurveyHrsIn!X32)</f>
        <v>0.16272401433691755</v>
      </c>
      <c r="Y32" s="28">
        <f>kWhgen!Y32/(Z750RatedkWh*SurveyHrsIn!Y32)</f>
        <v>0.22740740740740742</v>
      </c>
      <c r="Z32" s="28">
        <f>kWhgen!Z32/(Z750RatedkWh*SurveyHrsIn!Z32)</f>
        <v>0.25734767025089605</v>
      </c>
      <c r="AA32" s="28">
        <f>kWhgen!AA32/(Z750RatedkWh*SurveyHrsIn!AA32)</f>
        <v>0.17518518518518519</v>
      </c>
      <c r="AB32" s="28">
        <f>kWhgen!AB32/(Z750RatedkWh*SurveyHrsIn!AB32)</f>
        <v>0.42831541218637992</v>
      </c>
      <c r="AC32" s="28">
        <f>kWhgen!AC32/(Z750RatedkWh*SurveyHrsIn!AC32)</f>
        <v>0.35994490642457899</v>
      </c>
      <c r="AD32" s="28">
        <f>kWhgen!AD32/(Z750RatedkWh*SurveyHrsIn!AD32)</f>
        <v>0.49722222222222223</v>
      </c>
      <c r="AE32" s="28">
        <f>kWhgen!AE32/(Z750RatedkWh*SurveyHrsIn!AE32)</f>
        <v>0.33512544802867383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0.33574683481010603</v>
      </c>
      <c r="AP32" s="28">
        <f t="shared" si="1"/>
        <v>0.30278993653721376</v>
      </c>
      <c r="AQ32" s="28">
        <f t="shared" si="2"/>
        <v>0.397430858891825</v>
      </c>
      <c r="AR32" s="28">
        <f t="shared" si="3"/>
        <v>0.39461597325077841</v>
      </c>
      <c r="AS32" s="28">
        <f t="shared" si="4"/>
        <v>0.36127829549980089</v>
      </c>
      <c r="AT32" s="28">
        <f t="shared" si="5"/>
        <v>0.23520935882118676</v>
      </c>
      <c r="AU32" s="138">
        <f t="shared" si="6"/>
        <v>0.35188371166865789</v>
      </c>
      <c r="AV32" s="28">
        <f t="shared" si="7"/>
        <v>0.34098395630653694</v>
      </c>
      <c r="AW32" s="28">
        <f t="shared" si="8"/>
        <v>0.3858390714034492</v>
      </c>
      <c r="AX32" s="28">
        <f t="shared" si="9"/>
        <v>0.1973872958980486</v>
      </c>
      <c r="AY32" s="28">
        <f t="shared" si="10"/>
        <v>0.2869494225408204</v>
      </c>
      <c r="AZ32" s="28">
        <f t="shared" si="11"/>
        <v>0.397430858891825</v>
      </c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</row>
    <row r="33" spans="1:68" x14ac:dyDescent="0.25">
      <c r="A33" s="86" t="s">
        <v>1</v>
      </c>
      <c r="B33" s="86">
        <v>2</v>
      </c>
      <c r="C33" s="86">
        <v>23</v>
      </c>
      <c r="D33" s="28">
        <f>kWhgen!D33/(Z750RatedkWh*SurveyHrsIn!D33)</f>
        <v>0.42078853046594983</v>
      </c>
      <c r="E33" s="28">
        <f>kWhgen!E33/(Z750RatedkWh*SurveyHrsIn!E33)</f>
        <v>0.36700537634408603</v>
      </c>
      <c r="F33" s="28">
        <f>kWhgen!F33/(Z750RatedkWh*SurveyHrsIn!F33)</f>
        <v>0.50851099660732202</v>
      </c>
      <c r="G33" s="28">
        <f>kWhgen!G33/(Z750RatedkWh*SurveyHrsIn!G33)</f>
        <v>0.35633017835395492</v>
      </c>
      <c r="H33" s="28">
        <f>kWhgen!H33/(Z750RatedkWh*SurveyHrsIn!H33)</f>
        <v>0.23851851851851852</v>
      </c>
      <c r="I33" s="28">
        <f>kWhgen!I33/(Z750RatedkWh*SurveyHrsIn!I33)</f>
        <v>0.37885304659498209</v>
      </c>
      <c r="J33" s="28">
        <f>kWhgen!J33/(Z750RatedkWh*SurveyHrsIn!J33)</f>
        <v>0.3162962962962963</v>
      </c>
      <c r="K33" s="28">
        <f>kWhgen!K33/(Z750RatedkWh*SurveyHrsIn!K33)</f>
        <v>0.19283154121863799</v>
      </c>
      <c r="L33" s="28">
        <f>kWhgen!L33/(Z750RatedkWh*SurveyHrsIn!L33)</f>
        <v>0.12616487455197134</v>
      </c>
      <c r="M33" s="28">
        <f>kWhgen!M33/(Z750RatedkWh*SurveyHrsIn!M33)</f>
        <v>0.36316296296296297</v>
      </c>
      <c r="N33" s="28">
        <f>kWhgen!N33/(Z750RatedkWh*SurveyHrsIn!N33)</f>
        <v>0.38041039426523299</v>
      </c>
      <c r="O33" s="28">
        <f>kWhgen!O33/(Z750RatedkWh*SurveyHrsIn!O33)</f>
        <v>0.39590740740740743</v>
      </c>
      <c r="P33" s="28">
        <f>kWhgen!P33/(Z750RatedkWh*SurveyHrsIn!P33)</f>
        <v>0.1725304659498208</v>
      </c>
      <c r="Q33" s="28">
        <f>kWhgen!Q33/(Z750RatedkWh*SurveyHrsIn!Q33)</f>
        <v>0.23878853046594983</v>
      </c>
      <c r="R33" s="28">
        <f>kWhgen!R33/(Z750RatedkWh*SurveyHrsIn!R33)</f>
        <v>0.10555555555555556</v>
      </c>
      <c r="S33" s="28">
        <f>kWhgen!S33/(Z750RatedkWh*SurveyHrsIn!S33)</f>
        <v>0.32477956989247314</v>
      </c>
      <c r="T33" s="28">
        <f>kWhgen!T33/(Z750RatedkWh*SurveyHrsIn!T33)</f>
        <v>0.2311111111111111</v>
      </c>
      <c r="U33" s="28">
        <f>kWhgen!U33/(Z750RatedkWh*SurveyHrsIn!U33)</f>
        <v>0.21752680154550169</v>
      </c>
      <c r="V33" s="28">
        <f>kWhgen!V33/(Z750RatedkWh*SurveyHrsIn!V33)</f>
        <v>0.26407407407407407</v>
      </c>
      <c r="W33" s="28">
        <f>kWhgen!W33/(Z750RatedkWh*SurveyHrsIn!W33)</f>
        <v>0.16344086021505377</v>
      </c>
      <c r="X33" s="28">
        <f>kWhgen!X33/(Z750RatedkWh*SurveyHrsIn!X33)</f>
        <v>0.22437275985663083</v>
      </c>
      <c r="Y33" s="28">
        <f>kWhgen!Y33/(Z750RatedkWh*SurveyHrsIn!Y33)</f>
        <v>0.18074444444444446</v>
      </c>
      <c r="Z33" s="28">
        <f>kWhgen!Z33/(Z750RatedkWh*SurveyHrsIn!Z33)</f>
        <v>0.44250896057347672</v>
      </c>
      <c r="AA33" s="28">
        <f>kWhgen!AA33/(Z750RatedkWh*SurveyHrsIn!AA33)</f>
        <v>0.41279814814814814</v>
      </c>
      <c r="AB33" s="28">
        <f>kWhgen!AB33/(Z750RatedkWh*SurveyHrsIn!AB33)</f>
        <v>0.45037455197132614</v>
      </c>
      <c r="AC33" s="28">
        <f>kWhgen!AC33/(Z750RatedkWh*SurveyHrsIn!AC33)</f>
        <v>0.37709838643909088</v>
      </c>
      <c r="AD33" s="28">
        <f>kWhgen!AD33/(Z750RatedkWh*SurveyHrsIn!AD33)</f>
        <v>0.50824603174603178</v>
      </c>
      <c r="AE33" s="28">
        <f>kWhgen!AE33/(Z750RatedkWh*SurveyHrsIn!AE33)</f>
        <v>0.38220645161290323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0.31637683825593282</v>
      </c>
      <c r="AP33" s="28">
        <f t="shared" si="1"/>
        <v>0.27133961398781209</v>
      </c>
      <c r="AQ33" s="28">
        <f t="shared" si="2"/>
        <v>0.42251695659934202</v>
      </c>
      <c r="AR33" s="28">
        <f t="shared" si="3"/>
        <v>0.41061551710178762</v>
      </c>
      <c r="AS33" s="28">
        <f t="shared" si="4"/>
        <v>0.31122262046993227</v>
      </c>
      <c r="AT33" s="28">
        <f t="shared" si="5"/>
        <v>0.22738645957785741</v>
      </c>
      <c r="AU33" s="138">
        <f t="shared" si="6"/>
        <v>0.31628275587415372</v>
      </c>
      <c r="AV33" s="28">
        <f t="shared" si="7"/>
        <v>0.22304121863799287</v>
      </c>
      <c r="AW33" s="28">
        <f t="shared" si="8"/>
        <v>0.23757066224356227</v>
      </c>
      <c r="AX33" s="28">
        <f t="shared" si="9"/>
        <v>0.18951935483870971</v>
      </c>
      <c r="AY33" s="28">
        <f t="shared" si="10"/>
        <v>0.43522722023098365</v>
      </c>
      <c r="AZ33" s="28">
        <f t="shared" si="11"/>
        <v>0.42251695659934202</v>
      </c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</row>
    <row r="34" spans="1:68" x14ac:dyDescent="0.25">
      <c r="A34" s="86" t="s">
        <v>1</v>
      </c>
      <c r="B34" s="86">
        <v>2</v>
      </c>
      <c r="C34" s="86">
        <v>24</v>
      </c>
      <c r="D34" s="28">
        <f>kWhgen!D34/(Z750RatedkWh*SurveyHrsIn!D34)</f>
        <v>0.44086021505376344</v>
      </c>
      <c r="E34" s="28">
        <f>kWhgen!E34/(Z750RatedkWh*SurveyHrsIn!E34)</f>
        <v>0.40029749103942652</v>
      </c>
      <c r="F34" s="28">
        <f>kWhgen!F34/(Z750RatedkWh*SurveyHrsIn!F34)</f>
        <v>0.51965879248572888</v>
      </c>
      <c r="G34" s="28">
        <f>kWhgen!G34/(Z750RatedkWh*SurveyHrsIn!G34)</f>
        <v>0.35666041948310595</v>
      </c>
      <c r="H34" s="28">
        <f>kWhgen!H34/(Z750RatedkWh*SurveyHrsIn!H34)</f>
        <v>0.41465185185185183</v>
      </c>
      <c r="I34" s="28">
        <f>kWhgen!I34/(Z750RatedkWh*SurveyHrsIn!I34)</f>
        <v>0.3888888888888889</v>
      </c>
      <c r="J34" s="28">
        <f>kWhgen!J34/(Z750RatedkWh*SurveyHrsIn!J34)</f>
        <v>0.3603703703703704</v>
      </c>
      <c r="K34" s="28">
        <f>kWhgen!K34/(Z750RatedkWh*SurveyHrsIn!K34)</f>
        <v>0.1917562724014337</v>
      </c>
      <c r="L34" s="28">
        <f>kWhgen!L34/(Z750RatedkWh*SurveyHrsIn!L34)</f>
        <v>0.23548387096774193</v>
      </c>
      <c r="M34" s="28">
        <f>kWhgen!M34/(Z750RatedkWh*SurveyHrsIn!M34)</f>
        <v>0.36395925925925926</v>
      </c>
      <c r="N34" s="28">
        <f>kWhgen!N34/(Z750RatedkWh*SurveyHrsIn!N34)</f>
        <v>0.3919480286738351</v>
      </c>
      <c r="O34" s="28">
        <f>kWhgen!O34/(Z750RatedkWh*SurveyHrsIn!O34)</f>
        <v>0.3925925925925926</v>
      </c>
      <c r="P34" s="28">
        <f>kWhgen!P34/(Z750RatedkWh*SurveyHrsIn!P34)</f>
        <v>0.25998566308243726</v>
      </c>
      <c r="Q34" s="28">
        <f>kWhgen!Q34/(Z750RatedkWh*SurveyHrsIn!Q34)</f>
        <v>0.32222222222222224</v>
      </c>
      <c r="R34" s="28">
        <f>kWhgen!R34/(Z750RatedkWh*SurveyHrsIn!R34)</f>
        <v>0.30198412698412697</v>
      </c>
      <c r="S34" s="28">
        <f>kWhgen!S34/(Z750RatedkWh*SurveyHrsIn!S34)</f>
        <v>0.31433691756272403</v>
      </c>
      <c r="T34" s="28">
        <f>kWhgen!T34/(Z750RatedkWh*SurveyHrsIn!T34)</f>
        <v>0.47185185185185186</v>
      </c>
      <c r="U34" s="28">
        <f>kWhgen!U34/(Z750RatedkWh*SurveyHrsIn!U34)</f>
        <v>0.39629682143522371</v>
      </c>
      <c r="V34" s="28">
        <f>kWhgen!V34/(Z750RatedkWh*SurveyHrsIn!V34)</f>
        <v>0.34333333333333332</v>
      </c>
      <c r="W34" s="28">
        <f>kWhgen!W34/(Z750RatedkWh*SurveyHrsIn!W34)</f>
        <v>8.8127240143369173E-2</v>
      </c>
      <c r="X34" s="28">
        <f>kWhgen!X34/(Z750RatedkWh*SurveyHrsIn!X34)</f>
        <v>0.23512544802867383</v>
      </c>
      <c r="Y34" s="28">
        <f>kWhgen!Y34/(Z750RatedkWh*SurveyHrsIn!Y34)</f>
        <v>0.25925925925925924</v>
      </c>
      <c r="Z34" s="28">
        <f>kWhgen!Z34/(Z750RatedkWh*SurveyHrsIn!Z34)</f>
        <v>0.46272401433691757</v>
      </c>
      <c r="AA34" s="28">
        <f>kWhgen!AA34/(Z750RatedkWh*SurveyHrsIn!AA34)</f>
        <v>0.43259259259259258</v>
      </c>
      <c r="AB34" s="28">
        <f>kWhgen!AB34/(Z750RatedkWh*SurveyHrsIn!AB34)</f>
        <v>0.47992831541218639</v>
      </c>
      <c r="AC34" s="28">
        <f>kWhgen!AC34/(Z750RatedkWh*SurveyHrsIn!AC34)</f>
        <v>0.39520042210710471</v>
      </c>
      <c r="AD34" s="28">
        <f>kWhgen!AD34/(Z750RatedkWh*SurveyHrsIn!AD34)</f>
        <v>0.55000000000000004</v>
      </c>
      <c r="AE34" s="28">
        <f>kWhgen!AE34/(Z750RatedkWh*SurveyHrsIn!AE34)</f>
        <v>0.3982078853046595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0.35635445842472269</v>
      </c>
      <c r="AP34" s="28">
        <f t="shared" si="1"/>
        <v>0.34231517859687338</v>
      </c>
      <c r="AQ34" s="28">
        <f t="shared" si="2"/>
        <v>0.44780276913725475</v>
      </c>
      <c r="AR34" s="28">
        <f t="shared" si="3"/>
        <v>0.42553890100275377</v>
      </c>
      <c r="AS34" s="28">
        <f t="shared" si="4"/>
        <v>0.38797037037037035</v>
      </c>
      <c r="AT34" s="28">
        <f t="shared" si="5"/>
        <v>0.26373313420947825</v>
      </c>
      <c r="AU34" s="138">
        <f t="shared" si="6"/>
        <v>0.34817542811628832</v>
      </c>
      <c r="AV34" s="28">
        <f t="shared" si="7"/>
        <v>0.31284775558969108</v>
      </c>
      <c r="AW34" s="28">
        <f t="shared" si="8"/>
        <v>0.40382733554013628</v>
      </c>
      <c r="AX34" s="28">
        <f t="shared" si="9"/>
        <v>0.19417064914376744</v>
      </c>
      <c r="AY34" s="28">
        <f t="shared" si="10"/>
        <v>0.45841497411389892</v>
      </c>
      <c r="AZ34" s="28">
        <f t="shared" si="11"/>
        <v>0.44780276913725475</v>
      </c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</row>
    <row r="35" spans="1:68" x14ac:dyDescent="0.25">
      <c r="A35" s="86" t="s">
        <v>1</v>
      </c>
      <c r="B35" s="86">
        <v>2</v>
      </c>
      <c r="C35" s="86">
        <v>25</v>
      </c>
      <c r="D35" s="28">
        <f>kWhgen!D35/(Z750RatedkWh*SurveyHrsIn!D35)</f>
        <v>0.41254480286738349</v>
      </c>
      <c r="E35" s="28">
        <f>kWhgen!E35/(Z750RatedkWh*SurveyHrsIn!E35)</f>
        <v>0.38505555555555554</v>
      </c>
      <c r="F35" s="28">
        <f>kWhgen!F35/(Z750RatedkWh*SurveyHrsIn!F35)</f>
        <v>0.49007425726995713</v>
      </c>
      <c r="G35" s="28">
        <f>kWhgen!G35/(Z750RatedkWh*SurveyHrsIn!G35)</f>
        <v>0.34047860415470577</v>
      </c>
      <c r="H35" s="28">
        <f>kWhgen!H35/(Z750RatedkWh*SurveyHrsIn!H35)</f>
        <v>0.4135388888888889</v>
      </c>
      <c r="I35" s="28">
        <f>kWhgen!I35/(Z750RatedkWh*SurveyHrsIn!I35)</f>
        <v>0.38637992831541218</v>
      </c>
      <c r="J35" s="28">
        <f>kWhgen!J35/(Z750RatedkWh*SurveyHrsIn!J35)</f>
        <v>0.34703703703703703</v>
      </c>
      <c r="K35" s="28">
        <f>kWhgen!K35/(Z750RatedkWh*SurveyHrsIn!K35)</f>
        <v>0.17741935483870969</v>
      </c>
      <c r="L35" s="28">
        <f>kWhgen!L35/(Z750RatedkWh*SurveyHrsIn!L35)</f>
        <v>0.21684587813620071</v>
      </c>
      <c r="M35" s="28">
        <f>kWhgen!M35/(Z750RatedkWh*SurveyHrsIn!M35)</f>
        <v>0.34612592592592595</v>
      </c>
      <c r="N35" s="28">
        <f>kWhgen!N35/(Z750RatedkWh*SurveyHrsIn!N35)</f>
        <v>0.35301254480286737</v>
      </c>
      <c r="O35" s="28">
        <f>kWhgen!O35/(Z750RatedkWh*SurveyHrsIn!O35)</f>
        <v>0.39148148148148149</v>
      </c>
      <c r="P35" s="28">
        <f>kWhgen!P35/(Z750RatedkWh*SurveyHrsIn!P35)</f>
        <v>0.33095340501792114</v>
      </c>
      <c r="Q35" s="28">
        <f>kWhgen!Q35/(Z750RatedkWh*SurveyHrsIn!Q35)</f>
        <v>0.32043010752688172</v>
      </c>
      <c r="R35" s="28">
        <f>kWhgen!R35/(Z750RatedkWh*SurveyHrsIn!R35)</f>
        <v>0.34960317460317458</v>
      </c>
      <c r="S35" s="28">
        <f>kWhgen!S35/(Z750RatedkWh*SurveyHrsIn!S35)</f>
        <v>0.30537634408602149</v>
      </c>
      <c r="T35" s="28">
        <f>kWhgen!T35/(Z750RatedkWh*SurveyHrsIn!T35)</f>
        <v>0.45666666666666667</v>
      </c>
      <c r="U35" s="28">
        <f>kWhgen!U35/(Z750RatedkWh*SurveyHrsIn!U35)</f>
        <v>0.37499804953429983</v>
      </c>
      <c r="V35" s="28">
        <f>kWhgen!V35/(Z750RatedkWh*SurveyHrsIn!V35)</f>
        <v>0.31518518518518518</v>
      </c>
      <c r="W35" s="28">
        <f>kWhgen!W35/(Z750RatedkWh*SurveyHrsIn!W35)</f>
        <v>0.19978673835125449</v>
      </c>
      <c r="X35" s="28">
        <f>kWhgen!X35/(Z750RatedkWh*SurveyHrsIn!X35)</f>
        <v>0.21926523297491041</v>
      </c>
      <c r="Y35" s="28">
        <f>kWhgen!Y35/(Z750RatedkWh*SurveyHrsIn!Y35)</f>
        <v>0.25030555555555556</v>
      </c>
      <c r="Z35" s="28">
        <f>kWhgen!Z35/(Z750RatedkWh*SurveyHrsIn!Z35)</f>
        <v>0.43835125448028672</v>
      </c>
      <c r="AA35" s="28">
        <f>kWhgen!AA35/(Z750RatedkWh*SurveyHrsIn!AA35)</f>
        <v>0.4022222222222222</v>
      </c>
      <c r="AB35" s="28">
        <f>kWhgen!AB35/(Z750RatedkWh*SurveyHrsIn!AB35)</f>
        <v>0.45089605734767024</v>
      </c>
      <c r="AC35" s="28">
        <f>kWhgen!AC35/(Z750RatedkWh*SurveyHrsIn!AC35)</f>
        <v>0.38141440105192836</v>
      </c>
      <c r="AD35" s="28">
        <f>kWhgen!AD35/(Z750RatedkWh*SurveyHrsIn!AD35)</f>
        <v>0.5186507936507937</v>
      </c>
      <c r="AE35" s="28">
        <f>kWhgen!AE35/(Z750RatedkWh*SurveyHrsIn!AE35)</f>
        <v>0.3720430107526882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0.34820023845205522</v>
      </c>
      <c r="AP35" s="28">
        <f t="shared" si="1"/>
        <v>0.3402572157111774</v>
      </c>
      <c r="AQ35" s="28">
        <f t="shared" si="2"/>
        <v>0.42403606848513675</v>
      </c>
      <c r="AR35" s="28">
        <f t="shared" si="3"/>
        <v>0.40520280566007277</v>
      </c>
      <c r="AS35" s="28">
        <f t="shared" si="4"/>
        <v>0.38231861808044604</v>
      </c>
      <c r="AT35" s="28">
        <f t="shared" si="5"/>
        <v>0.24679705296694543</v>
      </c>
      <c r="AU35" s="138">
        <f t="shared" si="6"/>
        <v>0.35848247710075665</v>
      </c>
      <c r="AV35" s="28">
        <f t="shared" si="7"/>
        <v>0.32513654207202597</v>
      </c>
      <c r="AW35" s="28">
        <f t="shared" si="8"/>
        <v>0.38228330046205056</v>
      </c>
      <c r="AX35" s="28">
        <f t="shared" si="9"/>
        <v>0.22311917562724015</v>
      </c>
      <c r="AY35" s="28">
        <f t="shared" si="10"/>
        <v>0.43048984468339307</v>
      </c>
      <c r="AZ35" s="28">
        <f t="shared" si="11"/>
        <v>0.42403606848513675</v>
      </c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</row>
    <row r="36" spans="1:68" x14ac:dyDescent="0.25">
      <c r="A36" s="86" t="s">
        <v>1</v>
      </c>
      <c r="B36" s="86">
        <v>2</v>
      </c>
      <c r="C36" s="86">
        <v>26</v>
      </c>
      <c r="D36" s="28">
        <f>kWhgen!D36/(Z750RatedkWh*SurveyHrsIn!D36)</f>
        <v>0.41935483870967744</v>
      </c>
      <c r="E36" s="28">
        <f>kWhgen!E36/(Z750RatedkWh*SurveyHrsIn!E36)</f>
        <v>0.39307706093189965</v>
      </c>
      <c r="F36" s="28">
        <f>kWhgen!F36/(Z750RatedkWh*SurveyHrsIn!F36)</f>
        <v>0.4990782462486702</v>
      </c>
      <c r="G36" s="28">
        <f>kWhgen!G36/(Z750RatedkWh*SurveyHrsIn!G36)</f>
        <v>0.34179956867130989</v>
      </c>
      <c r="H36" s="28">
        <f>kWhgen!H36/(Z750RatedkWh*SurveyHrsIn!H36)</f>
        <v>0.40955555555555556</v>
      </c>
      <c r="I36" s="28">
        <f>kWhgen!I36/(Z750RatedkWh*SurveyHrsIn!I36)</f>
        <v>0.34802867383512542</v>
      </c>
      <c r="J36" s="28">
        <f>kWhgen!J36/(Z750RatedkWh*SurveyHrsIn!J36)</f>
        <v>0.3574074074074074</v>
      </c>
      <c r="K36" s="28">
        <f>kWhgen!K36/(Z750RatedkWh*SurveyHrsIn!K36)</f>
        <v>0.17634408602150536</v>
      </c>
      <c r="L36" s="28">
        <f>kWhgen!L36/(Z750RatedkWh*SurveyHrsIn!L36)</f>
        <v>0.18709677419354839</v>
      </c>
      <c r="M36" s="28">
        <f>kWhgen!M36/(Z750RatedkWh*SurveyHrsIn!M36)</f>
        <v>0.36380925925925928</v>
      </c>
      <c r="N36" s="28">
        <f>kWhgen!N36/(Z750RatedkWh*SurveyHrsIn!N36)</f>
        <v>0.36019534050179214</v>
      </c>
      <c r="O36" s="28">
        <f>kWhgen!O36/(Z750RatedkWh*SurveyHrsIn!O36)</f>
        <v>0.39740740740740743</v>
      </c>
      <c r="P36" s="28">
        <f>kWhgen!P36/(Z750RatedkWh*SurveyHrsIn!P36)</f>
        <v>0.35675985663082438</v>
      </c>
      <c r="Q36" s="28">
        <f>kWhgen!Q36/(Z750RatedkWh*SurveyHrsIn!Q36)</f>
        <v>0.35483870967741937</v>
      </c>
      <c r="R36" s="28">
        <f>kWhgen!R36/(Z750RatedkWh*SurveyHrsIn!R36)</f>
        <v>0.31865079365079363</v>
      </c>
      <c r="S36" s="28">
        <f>kWhgen!S36/(Z750RatedkWh*SurveyHrsIn!S36)</f>
        <v>0.26093189964157704</v>
      </c>
      <c r="T36" s="28">
        <f>kWhgen!T36/(Z750RatedkWh*SurveyHrsIn!T36)</f>
        <v>0.26185185185185184</v>
      </c>
      <c r="U36" s="28">
        <f>kWhgen!U36/(Z750RatedkWh*SurveyHrsIn!U36)</f>
        <v>0.37883881168036809</v>
      </c>
      <c r="V36" s="28">
        <f>kWhgen!V36/(Z750RatedkWh*SurveyHrsIn!V36)</f>
        <v>0.33444444444444443</v>
      </c>
      <c r="W36" s="28">
        <f>kWhgen!W36/(Z750RatedkWh*SurveyHrsIn!W36)</f>
        <v>0.2011899641577061</v>
      </c>
      <c r="X36" s="28">
        <f>kWhgen!X36/(Z750RatedkWh*SurveyHrsIn!X36)</f>
        <v>0.21792114695340503</v>
      </c>
      <c r="Y36" s="28">
        <f>kWhgen!Y36/(Z750RatedkWh*SurveyHrsIn!Y36)</f>
        <v>0.24444444444444444</v>
      </c>
      <c r="Z36" s="28">
        <f>kWhgen!Z36/(Z750RatedkWh*SurveyHrsIn!Z36)</f>
        <v>0.42544802867383513</v>
      </c>
      <c r="AA36" s="28">
        <f>kWhgen!AA36/(Z750RatedkWh*SurveyHrsIn!AA36)</f>
        <v>0.4051851851851852</v>
      </c>
      <c r="AB36" s="28">
        <f>kWhgen!AB36/(Z750RatedkWh*SurveyHrsIn!AB36)</f>
        <v>0.45340501792114696</v>
      </c>
      <c r="AC36" s="28">
        <f>kWhgen!AC36/(Z750RatedkWh*SurveyHrsIn!AC36)</f>
        <v>0.35915357948595628</v>
      </c>
      <c r="AD36" s="28">
        <f>kWhgen!AD36/(Z750RatedkWh*SurveyHrsIn!AD36)</f>
        <v>0.52341269841269844</v>
      </c>
      <c r="AE36" s="28">
        <f>kWhgen!AE36/(Z750RatedkWh*SurveyHrsIn!AE36)</f>
        <v>0.37813620071684589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0.34921326972202538</v>
      </c>
      <c r="AP36" s="28">
        <f t="shared" si="1"/>
        <v>0.32142919152351473</v>
      </c>
      <c r="AQ36" s="28">
        <f t="shared" si="2"/>
        <v>0.42023415953850018</v>
      </c>
      <c r="AR36" s="28">
        <f t="shared" si="3"/>
        <v>0.41131829195062658</v>
      </c>
      <c r="AS36" s="28">
        <f t="shared" si="4"/>
        <v>0.37166387893269609</v>
      </c>
      <c r="AT36" s="28">
        <f t="shared" si="5"/>
        <v>0.24241670649143768</v>
      </c>
      <c r="AU36" s="138">
        <f t="shared" si="6"/>
        <v>0.3714542015133413</v>
      </c>
      <c r="AV36" s="28">
        <f t="shared" si="7"/>
        <v>0.31147380098992999</v>
      </c>
      <c r="AW36" s="28">
        <f t="shared" si="8"/>
        <v>0.32504503599222145</v>
      </c>
      <c r="AX36" s="28">
        <f t="shared" si="9"/>
        <v>0.22118518518518518</v>
      </c>
      <c r="AY36" s="28">
        <f t="shared" si="10"/>
        <v>0.42801274392672245</v>
      </c>
      <c r="AZ36" s="28">
        <f t="shared" si="11"/>
        <v>0.42023415953850018</v>
      </c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</row>
    <row r="37" spans="1:68" x14ac:dyDescent="0.25">
      <c r="A37" s="86" t="s">
        <v>1</v>
      </c>
      <c r="B37" s="86">
        <v>2</v>
      </c>
      <c r="C37" s="86">
        <v>27</v>
      </c>
      <c r="D37" s="28">
        <f>kWhgen!D37/(Z750RatedkWh*SurveyHrsIn!D37)</f>
        <v>0.16093189964157706</v>
      </c>
      <c r="E37" s="28">
        <f>kWhgen!E37/(Z750RatedkWh*SurveyHrsIn!E37)</f>
        <v>0.15958602150537635</v>
      </c>
      <c r="F37" s="28">
        <f>kWhgen!F37/(Z750RatedkWh*SurveyHrsIn!F37)</f>
        <v>0.4699224724128373</v>
      </c>
      <c r="G37" s="28">
        <f>kWhgen!G37/(Z750RatedkWh*SurveyHrsIn!G37)</f>
        <v>0.34047860415470577</v>
      </c>
      <c r="H37" s="28">
        <f>kWhgen!H37/(Z750RatedkWh*SurveyHrsIn!H37)</f>
        <v>0.40573703703703706</v>
      </c>
      <c r="I37" s="28">
        <f>kWhgen!I37/(Z750RatedkWh*SurveyHrsIn!I37)</f>
        <v>0.3774193548387097</v>
      </c>
      <c r="J37" s="28">
        <f>kWhgen!J37/(Z750RatedkWh*SurveyHrsIn!J37)</f>
        <v>0.30296296296296299</v>
      </c>
      <c r="K37" s="28">
        <f>kWhgen!K37/(Z750RatedkWh*SurveyHrsIn!K37)</f>
        <v>0.19796236559139785</v>
      </c>
      <c r="L37" s="28">
        <f>kWhgen!L37/(Z750RatedkWh*SurveyHrsIn!L37)</f>
        <v>0.22114695340501792</v>
      </c>
      <c r="M37" s="28">
        <f>kWhgen!M37/(Z750RatedkWh*SurveyHrsIn!M37)</f>
        <v>0.3632111111111111</v>
      </c>
      <c r="N37" s="28">
        <f>kWhgen!N37/(Z750RatedkWh*SurveyHrsIn!N37)</f>
        <v>0.3777025089605735</v>
      </c>
      <c r="O37" s="28">
        <f>kWhgen!O37/(Z750RatedkWh*SurveyHrsIn!O37)</f>
        <v>0.36518518518518517</v>
      </c>
      <c r="P37" s="28">
        <f>kWhgen!P37/(Z750RatedkWh*SurveyHrsIn!P37)</f>
        <v>0.24385663082437276</v>
      </c>
      <c r="Q37" s="28">
        <f>kWhgen!Q37/(Z750RatedkWh*SurveyHrsIn!Q37)</f>
        <v>0.42473118279569894</v>
      </c>
      <c r="R37" s="28">
        <f>kWhgen!R37/(Z750RatedkWh*SurveyHrsIn!R37)</f>
        <v>0.29722222222222222</v>
      </c>
      <c r="S37" s="28">
        <f>kWhgen!S37/(Z750RatedkWh*SurveyHrsIn!S37)</f>
        <v>0.31254480286738351</v>
      </c>
      <c r="T37" s="28">
        <f>kWhgen!T37/(Z750RatedkWh*SurveyHrsIn!T37)</f>
        <v>0.45222222222222225</v>
      </c>
      <c r="U37" s="28">
        <f>kWhgen!U37/(Z750RatedkWh*SurveyHrsIn!U37)</f>
        <v>0.37674385050978537</v>
      </c>
      <c r="V37" s="28">
        <f>kWhgen!V37/(Z750RatedkWh*SurveyHrsIn!V37)</f>
        <v>0.28999999999999998</v>
      </c>
      <c r="W37" s="28">
        <f>kWhgen!W37/(Z750RatedkWh*SurveyHrsIn!W37)</f>
        <v>0.20035842293906811</v>
      </c>
      <c r="X37" s="28">
        <f>kWhgen!X37/(Z750RatedkWh*SurveyHrsIn!X37)</f>
        <v>0.21863799283154123</v>
      </c>
      <c r="Y37" s="28">
        <f>kWhgen!Y37/(Z750RatedkWh*SurveyHrsIn!Y37)</f>
        <v>0.24555555555555555</v>
      </c>
      <c r="Z37" s="28">
        <f>kWhgen!Z37/(Z750RatedkWh*SurveyHrsIn!Z37)</f>
        <v>0.43978494623655912</v>
      </c>
      <c r="AA37" s="28">
        <f>kWhgen!AA37/(Z750RatedkWh*SurveyHrsIn!AA37)</f>
        <v>0.40407407407407409</v>
      </c>
      <c r="AB37" s="28">
        <f>kWhgen!AB37/(Z750RatedkWh*SurveyHrsIn!AB37)</f>
        <v>0.46057347670250898</v>
      </c>
      <c r="AC37" s="28">
        <f>kWhgen!AC37/(Z750RatedkWh*SurveyHrsIn!AC37)</f>
        <v>0.40752300666225166</v>
      </c>
      <c r="AD37" s="28">
        <f>kWhgen!AD37/(Z750RatedkWh*SurveyHrsIn!AD37)</f>
        <v>0.52619047619047621</v>
      </c>
      <c r="AE37" s="28">
        <f>kWhgen!AE37/(Z750RatedkWh*SurveyHrsIn!AE37)</f>
        <v>0.38136200716845881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0.31876426733244068</v>
      </c>
      <c r="AP37" s="28">
        <f t="shared" si="1"/>
        <v>0.34353739574638498</v>
      </c>
      <c r="AQ37" s="28">
        <f t="shared" si="2"/>
        <v>0.43835849667372884</v>
      </c>
      <c r="AR37" s="28">
        <f t="shared" si="3"/>
        <v>0.32332903269097313</v>
      </c>
      <c r="AS37" s="28">
        <f t="shared" si="4"/>
        <v>0.36203978494623651</v>
      </c>
      <c r="AT37" s="28">
        <f t="shared" si="5"/>
        <v>0.26077347670250894</v>
      </c>
      <c r="AU37" s="138">
        <f t="shared" si="6"/>
        <v>0.32891477499004385</v>
      </c>
      <c r="AV37" s="28">
        <f t="shared" si="7"/>
        <v>0.34483273596176822</v>
      </c>
      <c r="AW37" s="28">
        <f t="shared" si="8"/>
        <v>0.37298869091066922</v>
      </c>
      <c r="AX37" s="28">
        <f t="shared" si="9"/>
        <v>0.22151732377538827</v>
      </c>
      <c r="AY37" s="28">
        <f t="shared" si="10"/>
        <v>0.43481083233771406</v>
      </c>
      <c r="AZ37" s="28">
        <f t="shared" si="11"/>
        <v>0.43835849667372884</v>
      </c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</row>
    <row r="38" spans="1:68" x14ac:dyDescent="0.25">
      <c r="A38" s="86" t="s">
        <v>1</v>
      </c>
      <c r="B38" s="86">
        <v>2</v>
      </c>
      <c r="C38" s="86">
        <v>28</v>
      </c>
      <c r="D38" s="28">
        <f>kWhgen!D38/(Z750RatedkWh*SurveyHrsIn!D38)</f>
        <v>0.42544802867383513</v>
      </c>
      <c r="E38" s="28">
        <f>kWhgen!E38/(Z750RatedkWh*SurveyHrsIn!E38)</f>
        <v>0.38625806451612904</v>
      </c>
      <c r="F38" s="28">
        <f>kWhgen!F38/(Z750RatedkWh*SurveyHrsIn!F38)</f>
        <v>0.50936851936719951</v>
      </c>
      <c r="G38" s="28">
        <f>kWhgen!G38/(Z750RatedkWh*SurveyHrsIn!G38)</f>
        <v>0.3451019799628201</v>
      </c>
      <c r="H38" s="28">
        <f>kWhgen!H38/(Z750RatedkWh*SurveyHrsIn!H38)</f>
        <v>0.42144999999999999</v>
      </c>
      <c r="I38" s="28">
        <f>kWhgen!I38/(Z750RatedkWh*SurveyHrsIn!I38)</f>
        <v>0.36881720430107529</v>
      </c>
      <c r="J38" s="28">
        <f>kWhgen!J38/(Z750RatedkWh*SurveyHrsIn!J38)</f>
        <v>0.33370370370370372</v>
      </c>
      <c r="K38" s="28">
        <f>kWhgen!K38/(Z750RatedkWh*SurveyHrsIn!K38)</f>
        <v>2.0430107526881722E-2</v>
      </c>
      <c r="L38" s="28">
        <f>kWhgen!L38/(Z750RatedkWh*SurveyHrsIn!L38)</f>
        <v>2.3297491039426525E-2</v>
      </c>
      <c r="M38" s="28">
        <f>kWhgen!M38/(Z750RatedkWh*SurveyHrsIn!M38)</f>
        <v>0.30173333333333335</v>
      </c>
      <c r="N38" s="28">
        <f>kWhgen!N38/(Z750RatedkWh*SurveyHrsIn!N38)</f>
        <v>0.31007706093189963</v>
      </c>
      <c r="O38" s="28">
        <f>kWhgen!O38/(Z750RatedkWh*SurveyHrsIn!O38)</f>
        <v>0.34074074074074073</v>
      </c>
      <c r="P38" s="28">
        <f>kWhgen!P38/(Z750RatedkWh*SurveyHrsIn!P38)</f>
        <v>0.29475268817204303</v>
      </c>
      <c r="Q38" s="28">
        <f>kWhgen!Q38/(Z750RatedkWh*SurveyHrsIn!Q38)</f>
        <v>0.32716666666666666</v>
      </c>
      <c r="R38" s="28">
        <f>kWhgen!R38/(Z750RatedkWh*SurveyHrsIn!R38)</f>
        <v>0.31906150793650795</v>
      </c>
      <c r="S38" s="28">
        <f>kWhgen!S38/(Z750RatedkWh*SurveyHrsIn!S38)</f>
        <v>0.26236559139784948</v>
      </c>
      <c r="T38" s="28">
        <f>kWhgen!T38/(Z750RatedkWh*SurveyHrsIn!T38)</f>
        <v>0.40074074074074073</v>
      </c>
      <c r="U38" s="28">
        <f>kWhgen!U38/(Z750RatedkWh*SurveyHrsIn!U38)</f>
        <v>0.32611562222070395</v>
      </c>
      <c r="V38" s="28">
        <f>kWhgen!V38/(Z750RatedkWh*SurveyHrsIn!V38)</f>
        <v>0.28111111111111109</v>
      </c>
      <c r="W38" s="28">
        <f>kWhgen!W38/(Z750RatedkWh*SurveyHrsIn!W38)</f>
        <v>3.1541218637992835E-2</v>
      </c>
      <c r="X38" s="28">
        <f>kWhgen!X38/(Z750RatedkWh*SurveyHrsIn!X38)</f>
        <v>0</v>
      </c>
      <c r="Y38" s="28">
        <f>kWhgen!Y38/(Z750RatedkWh*SurveyHrsIn!Y38)</f>
        <v>0</v>
      </c>
      <c r="Z38" s="28">
        <f>kWhgen!Z38/(Z750RatedkWh*SurveyHrsIn!Z38)</f>
        <v>0</v>
      </c>
      <c r="AA38" s="28">
        <f>kWhgen!AA38/(Z750RatedkWh*SurveyHrsIn!AA38)</f>
        <v>0</v>
      </c>
      <c r="AB38" s="28">
        <f>kWhgen!AB38/(Z750RatedkWh*SurveyHrsIn!AB38)</f>
        <v>0</v>
      </c>
      <c r="AC38" s="28">
        <f>kWhgen!AC38/(Z750RatedkWh*SurveyHrsIn!AC38)</f>
        <v>0</v>
      </c>
      <c r="AD38" s="28">
        <f>kWhgen!AD38/(Z750RatedkWh*SurveyHrsIn!AD38)</f>
        <v>0.50952380952380949</v>
      </c>
      <c r="AE38" s="28">
        <f>kWhgen!AE38/(Z750RatedkWh*SurveyHrsIn!AE38)</f>
        <v>0.37455197132616486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0.3046442411329377</v>
      </c>
      <c r="AP38" s="28">
        <f t="shared" si="1"/>
        <v>0.16234187155929772</v>
      </c>
      <c r="AQ38" s="28">
        <f t="shared" si="2"/>
        <v>0.29469192694999147</v>
      </c>
      <c r="AR38" s="28">
        <f t="shared" si="3"/>
        <v>0.41357618794871626</v>
      </c>
      <c r="AS38" s="28">
        <f t="shared" si="4"/>
        <v>0.37465696933492626</v>
      </c>
      <c r="AT38" s="28">
        <f t="shared" si="5"/>
        <v>0.1151536439665472</v>
      </c>
      <c r="AU38" s="138">
        <f t="shared" si="6"/>
        <v>0.31519016328156113</v>
      </c>
      <c r="AV38" s="28">
        <f t="shared" si="7"/>
        <v>0.30286458866700805</v>
      </c>
      <c r="AW38" s="28">
        <f t="shared" si="8"/>
        <v>0.33598915802418522</v>
      </c>
      <c r="AX38" s="28">
        <f t="shared" si="9"/>
        <v>1.0513739545997611E-2</v>
      </c>
      <c r="AY38" s="28">
        <f t="shared" si="10"/>
        <v>0</v>
      </c>
      <c r="AZ38" s="28">
        <f t="shared" si="11"/>
        <v>0.29469192694999147</v>
      </c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</row>
    <row r="39" spans="1:68" x14ac:dyDescent="0.25">
      <c r="A39" s="86" t="s">
        <v>1</v>
      </c>
      <c r="B39" s="86">
        <v>2</v>
      </c>
      <c r="C39" s="86">
        <v>29</v>
      </c>
      <c r="D39" s="28">
        <f>kWhgen!D39/(Z750RatedkWh*SurveyHrsIn!D39)</f>
        <v>0.3996415770609319</v>
      </c>
      <c r="E39" s="28">
        <f>kWhgen!E39/(Z750RatedkWh*SurveyHrsIn!E39)</f>
        <v>0.35296774193548386</v>
      </c>
      <c r="F39" s="28">
        <f>kWhgen!F39/(Z750RatedkWh*SurveyHrsIn!F39)</f>
        <v>0.49136054140977325</v>
      </c>
      <c r="G39" s="28">
        <f>kWhgen!G39/(Z750RatedkWh*SurveyHrsIn!G39)</f>
        <v>0.32066413640564428</v>
      </c>
      <c r="H39" s="28">
        <f>kWhgen!H39/(Z750RatedkWh*SurveyHrsIn!H39)</f>
        <v>0.40908148148148149</v>
      </c>
      <c r="I39" s="28">
        <f>kWhgen!I39/(Z750RatedkWh*SurveyHrsIn!I39)</f>
        <v>0.35448028673835125</v>
      </c>
      <c r="J39" s="28">
        <f>kWhgen!J39/(Z750RatedkWh*SurveyHrsIn!J39)</f>
        <v>0.32777777777777778</v>
      </c>
      <c r="K39" s="28">
        <f>kWhgen!K39/(Z750RatedkWh*SurveyHrsIn!K39)</f>
        <v>0.17813620071684588</v>
      </c>
      <c r="L39" s="28">
        <f>kWhgen!L39/(Z750RatedkWh*SurveyHrsIn!L39)</f>
        <v>0.19318996415770609</v>
      </c>
      <c r="M39" s="28">
        <f>kWhgen!M39/(Z750RatedkWh*SurveyHrsIn!M39)</f>
        <v>0.34328333333333333</v>
      </c>
      <c r="N39" s="28">
        <f>kWhgen!N39/(Z750RatedkWh*SurveyHrsIn!N39)</f>
        <v>0.35848924731182796</v>
      </c>
      <c r="O39" s="28">
        <f>kWhgen!O39/(Z750RatedkWh*SurveyHrsIn!O39)</f>
        <v>0.37037037037037035</v>
      </c>
      <c r="P39" s="28">
        <f>kWhgen!P39/(Z750RatedkWh*SurveyHrsIn!P39)</f>
        <v>0.31840860215053762</v>
      </c>
      <c r="Q39" s="28">
        <f>kWhgen!Q39/(Z750RatedkWh*SurveyHrsIn!Q39)</f>
        <v>0.48243727598566311</v>
      </c>
      <c r="R39" s="28">
        <f>kWhgen!R39/(Z750RatedkWh*SurveyHrsIn!R39)</f>
        <v>0.16547619047619047</v>
      </c>
      <c r="S39" s="28">
        <f>kWhgen!S39/(Z750RatedkWh*SurveyHrsIn!S39)</f>
        <v>0.29211469534050177</v>
      </c>
      <c r="T39" s="28">
        <f>kWhgen!T39/(Z750RatedkWh*SurveyHrsIn!T39)</f>
        <v>0.43851851851851853</v>
      </c>
      <c r="U39" s="28">
        <f>kWhgen!U39/(Z750RatedkWh*SurveyHrsIn!U39)</f>
        <v>0.37429972914410559</v>
      </c>
      <c r="V39" s="28">
        <f>kWhgen!V39/(Z750RatedkWh*SurveyHrsIn!V39)</f>
        <v>0.3225925925925926</v>
      </c>
      <c r="W39" s="28">
        <f>kWhgen!W39/(Z750RatedkWh*SurveyHrsIn!W39)</f>
        <v>0.18402329749103943</v>
      </c>
      <c r="X39" s="28">
        <f>kWhgen!X39/(Z750RatedkWh*SurveyHrsIn!X39)</f>
        <v>0.1967741935483871</v>
      </c>
      <c r="Y39" s="28">
        <f>kWhgen!Y39/(Z750RatedkWh*SurveyHrsIn!Y39)</f>
        <v>8.7777777777777774E-2</v>
      </c>
      <c r="Z39" s="28">
        <f>kWhgen!Z39/(Z750RatedkWh*SurveyHrsIn!Z39)</f>
        <v>0.42831541218637992</v>
      </c>
      <c r="AA39" s="28">
        <f>kWhgen!AA39/(Z750RatedkWh*SurveyHrsIn!AA39)</f>
        <v>0.41259259259259257</v>
      </c>
      <c r="AB39" s="28">
        <f>kWhgen!AB39/(Z750RatedkWh*SurveyHrsIn!AB39)</f>
        <v>0.44838709677419353</v>
      </c>
      <c r="AC39" s="28">
        <f>kWhgen!AC39/(Z750RatedkWh*SurveyHrsIn!AC39)</f>
        <v>0.38695368962228749</v>
      </c>
      <c r="AD39" s="28">
        <f>kWhgen!AD39/(Z750RatedkWh*SurveyHrsIn!AD39)</f>
        <v>0.51507936507936503</v>
      </c>
      <c r="AE39" s="28">
        <f>kWhgen!AE39/(Z750RatedkWh*SurveyHrsIn!AE39)</f>
        <v>0.36057347670250894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0.3348508069824277</v>
      </c>
      <c r="AP39" s="28">
        <f t="shared" si="1"/>
        <v>0.31944244770232849</v>
      </c>
      <c r="AQ39" s="28">
        <f t="shared" si="2"/>
        <v>0.42086884380138717</v>
      </c>
      <c r="AR39" s="28">
        <f t="shared" si="3"/>
        <v>0.38833080658363378</v>
      </c>
      <c r="AS39" s="28">
        <f t="shared" si="4"/>
        <v>0.36377984866587015</v>
      </c>
      <c r="AT39" s="28">
        <f t="shared" si="5"/>
        <v>0.23820316606929506</v>
      </c>
      <c r="AU39" s="138">
        <f t="shared" si="6"/>
        <v>0.34908940661091198</v>
      </c>
      <c r="AV39" s="28">
        <f t="shared" si="7"/>
        <v>0.31334272060078511</v>
      </c>
      <c r="AW39" s="28">
        <f t="shared" si="8"/>
        <v>0.37847028008507227</v>
      </c>
      <c r="AX39" s="28">
        <f t="shared" si="9"/>
        <v>0.15619175627240142</v>
      </c>
      <c r="AY39" s="28">
        <f t="shared" si="10"/>
        <v>0.4297650338510553</v>
      </c>
      <c r="AZ39" s="28">
        <f t="shared" si="11"/>
        <v>0.42086884380138717</v>
      </c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</row>
    <row r="40" spans="1:68" x14ac:dyDescent="0.25">
      <c r="A40" s="86" t="s">
        <v>1</v>
      </c>
      <c r="B40" s="86">
        <v>2</v>
      </c>
      <c r="C40" s="86">
        <v>30</v>
      </c>
      <c r="D40" s="28">
        <f>kWhgen!D40/(Z750RatedkWh*SurveyHrsIn!D40)</f>
        <v>0.39175627240143368</v>
      </c>
      <c r="E40" s="28">
        <f>kWhgen!E40/(Z750RatedkWh*SurveyHrsIn!E40)</f>
        <v>0.38064336917562724</v>
      </c>
      <c r="F40" s="28">
        <f>kWhgen!F40/(Z750RatedkWh*SurveyHrsIn!F40)</f>
        <v>0.4879304503702635</v>
      </c>
      <c r="G40" s="28">
        <f>kWhgen!G40/(Z750RatedkWh*SurveyHrsIn!G40)</f>
        <v>0.33651571060489349</v>
      </c>
      <c r="H40" s="28">
        <f>kWhgen!H40/(Z750RatedkWh*SurveyHrsIn!H40)</f>
        <v>0.39927037037037039</v>
      </c>
      <c r="I40" s="28">
        <f>kWhgen!I40/(Z750RatedkWh*SurveyHrsIn!I40)</f>
        <v>0.3767025089605735</v>
      </c>
      <c r="J40" s="28">
        <f>kWhgen!J40/(Z750RatedkWh*SurveyHrsIn!J40)</f>
        <v>0.33296296296296296</v>
      </c>
      <c r="K40" s="28">
        <f>kWhgen!K40/(Z750RatedkWh*SurveyHrsIn!K40)</f>
        <v>0.16021505376344086</v>
      </c>
      <c r="L40" s="28">
        <f>kWhgen!L40/(Z750RatedkWh*SurveyHrsIn!L40)</f>
        <v>0.18960573476702508</v>
      </c>
      <c r="M40" s="28">
        <f>kWhgen!M40/(Z750RatedkWh*SurveyHrsIn!M40)</f>
        <v>0.3445537037037037</v>
      </c>
      <c r="N40" s="28">
        <f>kWhgen!N40/(Z750RatedkWh*SurveyHrsIn!N40)</f>
        <v>0.3532562724014337</v>
      </c>
      <c r="O40" s="28">
        <f>kWhgen!O40/(Z750RatedkWh*SurveyHrsIn!O40)</f>
        <v>0.37074074074074076</v>
      </c>
      <c r="P40" s="28">
        <f>kWhgen!P40/(Z750RatedkWh*SurveyHrsIn!P40)</f>
        <v>0.29439426523297491</v>
      </c>
      <c r="Q40" s="28">
        <f>kWhgen!Q40/(Z750RatedkWh*SurveyHrsIn!Q40)</f>
        <v>0.1</v>
      </c>
      <c r="R40" s="28">
        <f>kWhgen!R40/(Z750RatedkWh*SurveyHrsIn!R40)</f>
        <v>0</v>
      </c>
      <c r="S40" s="28">
        <f>kWhgen!S40/(Z750RatedkWh*SurveyHrsIn!S40)</f>
        <v>0.24516129032258063</v>
      </c>
      <c r="T40" s="28">
        <f>kWhgen!T40/(Z750RatedkWh*SurveyHrsIn!T40)</f>
        <v>0.44666666666666666</v>
      </c>
      <c r="U40" s="28">
        <f>kWhgen!U40/(Z750RatedkWh*SurveyHrsIn!U40)</f>
        <v>0.34182783100007402</v>
      </c>
      <c r="V40" s="28">
        <f>kWhgen!V40/(Z750RatedkWh*SurveyHrsIn!V40)</f>
        <v>0.27054259259259261</v>
      </c>
      <c r="W40" s="28">
        <f>kWhgen!W40/(Z750RatedkWh*SurveyHrsIn!W40)</f>
        <v>0.18954480286738351</v>
      </c>
      <c r="X40" s="28">
        <f>kWhgen!X40/(Z750RatedkWh*SurveyHrsIn!X40)</f>
        <v>0.19569892473118281</v>
      </c>
      <c r="Y40" s="28">
        <f>kWhgen!Y40/(Z750RatedkWh*SurveyHrsIn!Y40)</f>
        <v>0.21962962962962962</v>
      </c>
      <c r="Z40" s="28">
        <f>kWhgen!Z40/(Z750RatedkWh*SurveyHrsIn!Z40)</f>
        <v>0.4150537634408602</v>
      </c>
      <c r="AA40" s="28">
        <f>kWhgen!AA40/(Z750RatedkWh*SurveyHrsIn!AA40)</f>
        <v>0.39814814814814814</v>
      </c>
      <c r="AB40" s="28">
        <f>kWhgen!AB40/(Z750RatedkWh*SurveyHrsIn!AB40)</f>
        <v>0.4211469534050179</v>
      </c>
      <c r="AC40" s="28">
        <f>kWhgen!AC40/(Z750RatedkWh*SurveyHrsIn!AC40)</f>
        <v>0.3507686239550914</v>
      </c>
      <c r="AD40" s="28">
        <f>kWhgen!AD40/(Z750RatedkWh*SurveyHrsIn!AD40)</f>
        <v>0.5182539682539683</v>
      </c>
      <c r="AE40" s="28">
        <f>kWhgen!AE40/(Z750RatedkWh*SurveyHrsIn!AE40)</f>
        <v>0.34731182795698923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0.33556592858783424</v>
      </c>
      <c r="AP40" s="28">
        <f t="shared" si="1"/>
        <v>0.27028505023367805</v>
      </c>
      <c r="AQ40" s="28">
        <f t="shared" si="2"/>
        <v>0.40544480672201627</v>
      </c>
      <c r="AR40" s="28">
        <f t="shared" si="3"/>
        <v>0.40169651005026141</v>
      </c>
      <c r="AS40" s="28">
        <f t="shared" si="4"/>
        <v>0.3696452807646356</v>
      </c>
      <c r="AT40" s="28">
        <f t="shared" si="5"/>
        <v>0.23145816407805656</v>
      </c>
      <c r="AU40" s="138">
        <f t="shared" si="6"/>
        <v>0.33946375945838314</v>
      </c>
      <c r="AV40" s="28">
        <f t="shared" si="7"/>
        <v>0.11505376344086021</v>
      </c>
      <c r="AW40" s="28">
        <f t="shared" si="8"/>
        <v>0.35301236341977776</v>
      </c>
      <c r="AX40" s="28">
        <f t="shared" si="9"/>
        <v>0.20162445240939864</v>
      </c>
      <c r="AY40" s="28">
        <f t="shared" si="10"/>
        <v>0.41144962166467541</v>
      </c>
      <c r="AZ40" s="28">
        <f t="shared" si="11"/>
        <v>0.40544480672201627</v>
      </c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</row>
    <row r="41" spans="1:68" x14ac:dyDescent="0.25">
      <c r="A41" s="86" t="s">
        <v>1</v>
      </c>
      <c r="B41" s="86">
        <v>2</v>
      </c>
      <c r="C41" s="86">
        <v>31</v>
      </c>
      <c r="D41" s="28">
        <f>kWhgen!D41/(Z750RatedkWh*SurveyHrsIn!D41)</f>
        <v>0.4103942652329749</v>
      </c>
      <c r="E41" s="28">
        <f>kWhgen!E41/(Z750RatedkWh*SurveyHrsIn!E41)</f>
        <v>0.37703405017921149</v>
      </c>
      <c r="F41" s="28">
        <f>kWhgen!F41/(Z750RatedkWh*SurveyHrsIn!F41)</f>
        <v>0.49521939382922175</v>
      </c>
      <c r="G41" s="28">
        <f>kWhgen!G41/(Z750RatedkWh*SurveyHrsIn!G41)</f>
        <v>0.33552498721744045</v>
      </c>
      <c r="H41" s="28">
        <f>kWhgen!H41/(Z750RatedkWh*SurveyHrsIn!H41)</f>
        <v>0.41454074074074077</v>
      </c>
      <c r="I41" s="28">
        <f>kWhgen!I41/(Z750RatedkWh*SurveyHrsIn!I41)</f>
        <v>8.8530465949820794E-2</v>
      </c>
      <c r="J41" s="28">
        <f>kWhgen!J41/(Z750RatedkWh*SurveyHrsIn!J41)</f>
        <v>0.40241851851851851</v>
      </c>
      <c r="K41" s="28">
        <f>kWhgen!K41/(Z750RatedkWh*SurveyHrsIn!K41)</f>
        <v>6.2724014336917558E-2</v>
      </c>
      <c r="L41" s="28">
        <f>kWhgen!L41/(Z750RatedkWh*SurveyHrsIn!L41)</f>
        <v>0.20358422939068099</v>
      </c>
      <c r="M41" s="28">
        <f>kWhgen!M41/(Z750RatedkWh*SurveyHrsIn!M41)</f>
        <v>0.35751851851851851</v>
      </c>
      <c r="N41" s="28">
        <f>kWhgen!N41/(Z750RatedkWh*SurveyHrsIn!N41)</f>
        <v>0.36396953405017923</v>
      </c>
      <c r="O41" s="28">
        <f>kWhgen!O41/(Z750RatedkWh*SurveyHrsIn!O41)</f>
        <v>0.36925925925925923</v>
      </c>
      <c r="P41" s="28">
        <f>kWhgen!P41/(Z750RatedkWh*SurveyHrsIn!P41)</f>
        <v>0.23346236559139785</v>
      </c>
      <c r="Q41" s="28">
        <f>kWhgen!Q41/(Z750RatedkWh*SurveyHrsIn!Q41)</f>
        <v>0.35053763440860214</v>
      </c>
      <c r="R41" s="28">
        <f>kWhgen!R41/(Z750RatedkWh*SurveyHrsIn!R41)</f>
        <v>0.19920634920634919</v>
      </c>
      <c r="S41" s="28">
        <f>kWhgen!S41/(Z750RatedkWh*SurveyHrsIn!S41)</f>
        <v>0.29928315412186379</v>
      </c>
      <c r="T41" s="28">
        <f>kWhgen!T41/(Z750RatedkWh*SurveyHrsIn!T41)</f>
        <v>0.46259259259259261</v>
      </c>
      <c r="U41" s="28">
        <f>kWhgen!U41/(Z750RatedkWh*SurveyHrsIn!U41)</f>
        <v>0.37918797187546516</v>
      </c>
      <c r="V41" s="28">
        <f>kWhgen!V41/(Z750RatedkWh*SurveyHrsIn!V41)</f>
        <v>0.3162962962962963</v>
      </c>
      <c r="W41" s="28">
        <f>kWhgen!W41/(Z750RatedkWh*SurveyHrsIn!W41)</f>
        <v>0.1982921146953405</v>
      </c>
      <c r="X41" s="28">
        <f>kWhgen!X41/(Z750RatedkWh*SurveyHrsIn!X41)</f>
        <v>0.2014336917562724</v>
      </c>
      <c r="Y41" s="28">
        <f>kWhgen!Y41/(Z750RatedkWh*SurveyHrsIn!Y41)</f>
        <v>0.19925925925925925</v>
      </c>
      <c r="Z41" s="28">
        <f>kWhgen!Z41/(Z750RatedkWh*SurveyHrsIn!Z41)</f>
        <v>0.42222222222222222</v>
      </c>
      <c r="AA41" s="28">
        <f>kWhgen!AA41/(Z750RatedkWh*SurveyHrsIn!AA41)</f>
        <v>0.35925925925925928</v>
      </c>
      <c r="AB41" s="28">
        <f>kWhgen!AB41/(Z750RatedkWh*SurveyHrsIn!AB41)</f>
        <v>0.43978494623655912</v>
      </c>
      <c r="AC41" s="28">
        <f>kWhgen!AC41/(Z750RatedkWh*SurveyHrsIn!AC41)</f>
        <v>0.39285235811237046</v>
      </c>
      <c r="AD41" s="28">
        <f>kWhgen!AD41/(Z750RatedkWh*SurveyHrsIn!AD41)</f>
        <v>0.51984126984126988</v>
      </c>
      <c r="AE41" s="28">
        <f>kWhgen!AE41/(Z750RatedkWh*SurveyHrsIn!AE41)</f>
        <v>0.37275985663082439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0.30864883979849228</v>
      </c>
      <c r="AP41" s="28">
        <f t="shared" si="1"/>
        <v>0.31894629099417354</v>
      </c>
      <c r="AQ41" s="28">
        <f t="shared" si="2"/>
        <v>0.42848449486148826</v>
      </c>
      <c r="AR41" s="28">
        <f t="shared" si="3"/>
        <v>0.40259281040862455</v>
      </c>
      <c r="AS41" s="28">
        <f t="shared" si="4"/>
        <v>0.3018299084030267</v>
      </c>
      <c r="AT41" s="28">
        <f t="shared" si="5"/>
        <v>0.20794225408203904</v>
      </c>
      <c r="AU41" s="138">
        <f t="shared" si="6"/>
        <v>0.32223038630027878</v>
      </c>
      <c r="AV41" s="28">
        <f t="shared" si="7"/>
        <v>0.28300904591227172</v>
      </c>
      <c r="AW41" s="28">
        <f t="shared" si="8"/>
        <v>0.38602562025478471</v>
      </c>
      <c r="AX41" s="28">
        <f t="shared" si="9"/>
        <v>0.19966168857029074</v>
      </c>
      <c r="AY41" s="28">
        <f t="shared" si="10"/>
        <v>0.40708880923934682</v>
      </c>
      <c r="AZ41" s="28">
        <f t="shared" si="11"/>
        <v>0.42848449486148826</v>
      </c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</row>
    <row r="42" spans="1:68" x14ac:dyDescent="0.25">
      <c r="A42" s="86" t="s">
        <v>1</v>
      </c>
      <c r="B42" s="86">
        <v>2</v>
      </c>
      <c r="C42" s="86">
        <v>32</v>
      </c>
      <c r="D42" s="28">
        <f>kWhgen!D42/(Z750RatedkWh*SurveyHrsIn!D42)</f>
        <v>0.40609318996415772</v>
      </c>
      <c r="E42" s="28">
        <f>kWhgen!E42/(Z750RatedkWh*SurveyHrsIn!E42)</f>
        <v>0.37382437275985664</v>
      </c>
      <c r="F42" s="28">
        <f>kWhgen!F42/(Z750RatedkWh*SurveyHrsIn!F42)</f>
        <v>0.46949371103289855</v>
      </c>
      <c r="G42" s="28">
        <f>kWhgen!G42/(Z750RatedkWh*SurveyHrsIn!G42)</f>
        <v>0.31722467504553642</v>
      </c>
      <c r="H42" s="28">
        <f>kWhgen!H42/(Z750RatedkWh*SurveyHrsIn!H42)</f>
        <v>0.39573148148148146</v>
      </c>
      <c r="I42" s="28">
        <f>kWhgen!I42/(Z750RatedkWh*SurveyHrsIn!I42)</f>
        <v>0.36523297491039425</v>
      </c>
      <c r="J42" s="28">
        <f>kWhgen!J42/(Z750RatedkWh*SurveyHrsIn!J42)</f>
        <v>0.31777777777777777</v>
      </c>
      <c r="K42" s="28">
        <f>kWhgen!K42/(Z750RatedkWh*SurveyHrsIn!K42)</f>
        <v>0.16594982078853046</v>
      </c>
      <c r="L42" s="28">
        <f>kWhgen!L42/(Z750RatedkWh*SurveyHrsIn!L42)</f>
        <v>0.2</v>
      </c>
      <c r="M42" s="28">
        <f>kWhgen!M42/(Z750RatedkWh*SurveyHrsIn!M42)</f>
        <v>0.34363333333333335</v>
      </c>
      <c r="N42" s="28">
        <f>kWhgen!N42/(Z750RatedkWh*SurveyHrsIn!N42)</f>
        <v>0.34707885304659497</v>
      </c>
      <c r="O42" s="28">
        <f>kWhgen!O42/(Z750RatedkWh*SurveyHrsIn!O42)</f>
        <v>0.37703703703703706</v>
      </c>
      <c r="P42" s="28">
        <f>kWhgen!P42/(Z750RatedkWh*SurveyHrsIn!P42)</f>
        <v>0.36070250896057349</v>
      </c>
      <c r="Q42" s="28">
        <f>kWhgen!Q42/(Z750RatedkWh*SurveyHrsIn!Q42)</f>
        <v>9.208960573476703E-2</v>
      </c>
      <c r="R42" s="28">
        <f>kWhgen!R42/(Z750RatedkWh*SurveyHrsIn!R42)</f>
        <v>0.24206349206349206</v>
      </c>
      <c r="S42" s="28">
        <f>kWhgen!S42/(Z750RatedkWh*SurveyHrsIn!S42)</f>
        <v>0.23584229390681002</v>
      </c>
      <c r="T42" s="28">
        <f>kWhgen!T42/(Z750RatedkWh*SurveyHrsIn!T42)</f>
        <v>0.44555555555555554</v>
      </c>
      <c r="U42" s="28">
        <f>kWhgen!U42/(Z750RatedkWh*SurveyHrsIn!U42)</f>
        <v>0.36976064660784314</v>
      </c>
      <c r="V42" s="28">
        <f>kWhgen!V42/(Z750RatedkWh*SurveyHrsIn!V42)</f>
        <v>0.31074074074074076</v>
      </c>
      <c r="W42" s="28">
        <f>kWhgen!W42/(Z750RatedkWh*SurveyHrsIn!W42)</f>
        <v>0.17985663082437275</v>
      </c>
      <c r="X42" s="28">
        <f>kWhgen!X42/(Z750RatedkWh*SurveyHrsIn!X42)</f>
        <v>0.19569892473118281</v>
      </c>
      <c r="Y42" s="28">
        <f>kWhgen!Y42/(Z750RatedkWh*SurveyHrsIn!Y42)</f>
        <v>0.20666666666666667</v>
      </c>
      <c r="Z42" s="28">
        <f>kWhgen!Z42/(Z750RatedkWh*SurveyHrsIn!Z42)</f>
        <v>0.27526881720430108</v>
      </c>
      <c r="AA42" s="28">
        <f>kWhgen!AA42/(Z750RatedkWh*SurveyHrsIn!AA42)</f>
        <v>0</v>
      </c>
      <c r="AB42" s="28">
        <f>kWhgen!AB42/(Z750RatedkWh*SurveyHrsIn!AB42)</f>
        <v>0.27455197132616488</v>
      </c>
      <c r="AC42" s="28">
        <f>kWhgen!AC42/(Z750RatedkWh*SurveyHrsIn!AC42)</f>
        <v>0.3737948556385523</v>
      </c>
      <c r="AD42" s="28">
        <f>kWhgen!AD42/(Z750RatedkWh*SurveyHrsIn!AD42)</f>
        <v>0.48412698412698413</v>
      </c>
      <c r="AE42" s="28">
        <f>kWhgen!AE42/(Z750RatedkWh*SurveyHrsIn!AE42)</f>
        <v>0.34014336917562726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0.33614054551450123</v>
      </c>
      <c r="AP42" s="28">
        <f t="shared" si="1"/>
        <v>0.23567461211349139</v>
      </c>
      <c r="AQ42" s="28">
        <f t="shared" si="2"/>
        <v>0.39935506964705453</v>
      </c>
      <c r="AR42" s="28">
        <f t="shared" si="3"/>
        <v>0.38684758627943056</v>
      </c>
      <c r="AS42" s="28">
        <f t="shared" si="4"/>
        <v>0.35958074472321783</v>
      </c>
      <c r="AT42" s="28">
        <f t="shared" si="5"/>
        <v>0.23652771804062125</v>
      </c>
      <c r="AU42" s="138">
        <f t="shared" si="6"/>
        <v>0.36160613301473515</v>
      </c>
      <c r="AV42" s="28">
        <f t="shared" si="7"/>
        <v>0.1899984639016897</v>
      </c>
      <c r="AW42" s="28">
        <f t="shared" si="8"/>
        <v>0.37535231430137977</v>
      </c>
      <c r="AX42" s="28">
        <f t="shared" si="9"/>
        <v>0.19407407407407407</v>
      </c>
      <c r="AY42" s="28">
        <f t="shared" si="10"/>
        <v>0.18327359617682201</v>
      </c>
      <c r="AZ42" s="28">
        <f t="shared" si="11"/>
        <v>0.39935506964705453</v>
      </c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</row>
    <row r="43" spans="1:68" x14ac:dyDescent="0.25">
      <c r="A43" s="86" t="s">
        <v>1</v>
      </c>
      <c r="B43" s="86">
        <v>2</v>
      </c>
      <c r="C43" s="86">
        <v>33</v>
      </c>
      <c r="D43" s="28">
        <f>kWhgen!D43/(Z750RatedkWh*SurveyHrsIn!D43)</f>
        <v>0.39784946236559138</v>
      </c>
      <c r="E43" s="28">
        <f>kWhgen!E43/(Z750RatedkWh*SurveyHrsIn!E43)</f>
        <v>0.35657706093189961</v>
      </c>
      <c r="F43" s="28">
        <f>kWhgen!F43/(Z750RatedkWh*SurveyHrsIn!F43)</f>
        <v>0.47378132483228574</v>
      </c>
      <c r="G43" s="28">
        <f>kWhgen!G43/(Z750RatedkWh*SurveyHrsIn!G43)</f>
        <v>0.28202592429497453</v>
      </c>
      <c r="H43" s="28">
        <f>kWhgen!H43/(Z750RatedkWh*SurveyHrsIn!H43)</f>
        <v>0.41122407407407408</v>
      </c>
      <c r="I43" s="28">
        <f>kWhgen!I43/(Z750RatedkWh*SurveyHrsIn!I43)</f>
        <v>0.36917562724014336</v>
      </c>
      <c r="J43" s="28">
        <f>kWhgen!J43/(Z750RatedkWh*SurveyHrsIn!J43)</f>
        <v>0.32814814814814813</v>
      </c>
      <c r="K43" s="28">
        <f>kWhgen!K43/(Z750RatedkWh*SurveyHrsIn!K43)</f>
        <v>0.16774193548387098</v>
      </c>
      <c r="L43" s="28">
        <f>kWhgen!L43/(Z750RatedkWh*SurveyHrsIn!L43)</f>
        <v>0.19964157706093191</v>
      </c>
      <c r="M43" s="28">
        <f>kWhgen!M43/(Z750RatedkWh*SurveyHrsIn!M43)</f>
        <v>0.33481481481481479</v>
      </c>
      <c r="N43" s="28">
        <f>kWhgen!N43/(Z750RatedkWh*SurveyHrsIn!N43)</f>
        <v>0.33440860215053764</v>
      </c>
      <c r="O43" s="28">
        <f>kWhgen!O43/(Z750RatedkWh*SurveyHrsIn!O43)</f>
        <v>0.37555555555555553</v>
      </c>
      <c r="P43" s="28">
        <f>kWhgen!P43/(Z750RatedkWh*SurveyHrsIn!P43)</f>
        <v>0.15389247311827958</v>
      </c>
      <c r="Q43" s="28">
        <f>kWhgen!Q43/(Z750RatedkWh*SurveyHrsIn!Q43)</f>
        <v>0.13333333333333333</v>
      </c>
      <c r="R43" s="28">
        <f>kWhgen!R43/(Z750RatedkWh*SurveyHrsIn!R43)</f>
        <v>0.33531746031746029</v>
      </c>
      <c r="S43" s="28">
        <f>kWhgen!S43/(Z750RatedkWh*SurveyHrsIn!S43)</f>
        <v>0.26738351254480286</v>
      </c>
      <c r="T43" s="28">
        <f>kWhgen!T43/(Z750RatedkWh*SurveyHrsIn!T43)</f>
        <v>0.45222222222222225</v>
      </c>
      <c r="U43" s="28">
        <f>kWhgen!U43/(Z750RatedkWh*SurveyHrsIn!U43)</f>
        <v>0.37709301070488249</v>
      </c>
      <c r="V43" s="28">
        <f>kWhgen!V43/(Z750RatedkWh*SurveyHrsIn!V43)</f>
        <v>0.30555555555555558</v>
      </c>
      <c r="W43" s="28">
        <f>kWhgen!W43/(Z750RatedkWh*SurveyHrsIn!W43)</f>
        <v>0.18520250896057347</v>
      </c>
      <c r="X43" s="28">
        <f>kWhgen!X43/(Z750RatedkWh*SurveyHrsIn!X43)</f>
        <v>0.18745519713261649</v>
      </c>
      <c r="Y43" s="28">
        <f>kWhgen!Y43/(Z750RatedkWh*SurveyHrsIn!Y43)</f>
        <v>0.18037037037037038</v>
      </c>
      <c r="Z43" s="28">
        <f>kWhgen!Z43/(Z750RatedkWh*SurveyHrsIn!Z43)</f>
        <v>0.40394265232974913</v>
      </c>
      <c r="AA43" s="28">
        <f>kWhgen!AA43/(Z750RatedkWh*SurveyHrsIn!AA43)</f>
        <v>0.38555555555555554</v>
      </c>
      <c r="AB43" s="28">
        <f>kWhgen!AB43/(Z750RatedkWh*SurveyHrsIn!AB43)</f>
        <v>0.41146953405017922</v>
      </c>
      <c r="AC43" s="28">
        <f>kWhgen!AC43/(Z750RatedkWh*SurveyHrsIn!AC43)</f>
        <v>0.37069347604285841</v>
      </c>
      <c r="AD43" s="28">
        <f>kWhgen!AD43/(Z750RatedkWh*SurveyHrsIn!AD43)</f>
        <v>0.50277777777777777</v>
      </c>
      <c r="AE43" s="28">
        <f>kWhgen!AE43/(Z750RatedkWh*SurveyHrsIn!AE43)</f>
        <v>0.35663082437275984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0.31558225980879306</v>
      </c>
      <c r="AP43" s="28">
        <f t="shared" si="1"/>
        <v>0.30207507608977507</v>
      </c>
      <c r="AQ43" s="28">
        <f t="shared" si="2"/>
        <v>0.41003402606446532</v>
      </c>
      <c r="AR43" s="28">
        <f t="shared" si="3"/>
        <v>0.37079477001972</v>
      </c>
      <c r="AS43" s="28">
        <f t="shared" si="4"/>
        <v>0.3695159498207885</v>
      </c>
      <c r="AT43" s="28">
        <f t="shared" si="5"/>
        <v>0.23406610911987258</v>
      </c>
      <c r="AU43" s="138">
        <f t="shared" si="6"/>
        <v>0.2879522102747909</v>
      </c>
      <c r="AV43" s="28">
        <f t="shared" si="7"/>
        <v>0.2453447687318655</v>
      </c>
      <c r="AW43" s="28">
        <f t="shared" si="8"/>
        <v>0.37829026282755346</v>
      </c>
      <c r="AX43" s="28">
        <f t="shared" si="9"/>
        <v>0.18434269215452012</v>
      </c>
      <c r="AY43" s="28">
        <f t="shared" si="10"/>
        <v>0.4003225806451613</v>
      </c>
      <c r="AZ43" s="28">
        <f t="shared" si="11"/>
        <v>0.41003402606446532</v>
      </c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</row>
    <row r="44" spans="1:68" x14ac:dyDescent="0.25">
      <c r="A44" s="86" t="s">
        <v>1</v>
      </c>
      <c r="B44" s="86">
        <v>2</v>
      </c>
      <c r="C44" s="86">
        <v>34</v>
      </c>
      <c r="D44" s="28">
        <f>kWhgen!D44/(Z750RatedkWh*SurveyHrsIn!D44)</f>
        <v>0.41624551971326162</v>
      </c>
      <c r="E44" s="28">
        <f>kWhgen!E44/(Z750RatedkWh*SurveyHrsIn!E44)</f>
        <v>0.2887921146953405</v>
      </c>
      <c r="F44" s="28">
        <f>kWhgen!F44/(Z750RatedkWh*SurveyHrsIn!F44)</f>
        <v>0.473352563452347</v>
      </c>
      <c r="G44" s="28">
        <f>kWhgen!G44/(Z750RatedkWh*SurveyHrsIn!G44)</f>
        <v>0.32825968237611786</v>
      </c>
      <c r="H44" s="28">
        <f>kWhgen!H44/(Z750RatedkWh*SurveyHrsIn!H44)</f>
        <v>0.40388703703703704</v>
      </c>
      <c r="I44" s="28">
        <f>kWhgen!I44/(Z750RatedkWh*SurveyHrsIn!I44)</f>
        <v>0.36451612903225805</v>
      </c>
      <c r="J44" s="28">
        <f>kWhgen!J44/(Z750RatedkWh*SurveyHrsIn!J44)</f>
        <v>0.33666666666666667</v>
      </c>
      <c r="K44" s="28">
        <f>kWhgen!K44/(Z750RatedkWh*SurveyHrsIn!K44)</f>
        <v>0.15842293906810037</v>
      </c>
      <c r="L44" s="28">
        <f>kWhgen!L44/(Z750RatedkWh*SurveyHrsIn!L44)</f>
        <v>0.196415770609319</v>
      </c>
      <c r="M44" s="28">
        <f>kWhgen!M44/(Z750RatedkWh*SurveyHrsIn!M44)</f>
        <v>0.34296296296296297</v>
      </c>
      <c r="N44" s="28">
        <f>kWhgen!N44/(Z750RatedkWh*SurveyHrsIn!N44)</f>
        <v>0.33297491039426524</v>
      </c>
      <c r="O44" s="28">
        <f>kWhgen!O44/(Z750RatedkWh*SurveyHrsIn!O44)</f>
        <v>0.35888888888888887</v>
      </c>
      <c r="P44" s="28">
        <f>kWhgen!P44/(Z750RatedkWh*SurveyHrsIn!P44)</f>
        <v>0.33812186379928316</v>
      </c>
      <c r="Q44" s="28">
        <f>kWhgen!Q44/(Z750RatedkWh*SurveyHrsIn!Q44)</f>
        <v>0.37921146953405016</v>
      </c>
      <c r="R44" s="28">
        <f>kWhgen!R44/(Z750RatedkWh*SurveyHrsIn!R44)</f>
        <v>0.348015873015873</v>
      </c>
      <c r="S44" s="28">
        <f>kWhgen!S44/(Z750RatedkWh*SurveyHrsIn!S44)</f>
        <v>0.30681003584229388</v>
      </c>
      <c r="T44" s="28">
        <f>kWhgen!T44/(Z750RatedkWh*SurveyHrsIn!T44)</f>
        <v>0.43518518518518517</v>
      </c>
      <c r="U44" s="28">
        <f>kWhgen!U44/(Z750RatedkWh*SurveyHrsIn!U44)</f>
        <v>0.34357363197555962</v>
      </c>
      <c r="V44" s="28">
        <f>kWhgen!V44/(Z750RatedkWh*SurveyHrsIn!V44)</f>
        <v>0.31444444444444447</v>
      </c>
      <c r="W44" s="28">
        <f>kWhgen!W44/(Z750RatedkWh*SurveyHrsIn!W44)</f>
        <v>0.18975448028673836</v>
      </c>
      <c r="X44" s="28">
        <f>kWhgen!X44/(Z750RatedkWh*SurveyHrsIn!X44)</f>
        <v>0.19354838709677419</v>
      </c>
      <c r="Y44" s="28">
        <f>kWhgen!Y44/(Z750RatedkWh*SurveyHrsIn!Y44)</f>
        <v>0.21777777777777776</v>
      </c>
      <c r="Z44" s="28">
        <f>kWhgen!Z44/(Z750RatedkWh*SurveyHrsIn!Z44)</f>
        <v>0.41863799283154124</v>
      </c>
      <c r="AA44" s="28">
        <f>kWhgen!AA44/(Z750RatedkWh*SurveyHrsIn!AA44)</f>
        <v>0.38925925925925925</v>
      </c>
      <c r="AB44" s="28">
        <f>kWhgen!AB44/(Z750RatedkWh*SurveyHrsIn!AB44)</f>
        <v>0.44336917562724015</v>
      </c>
      <c r="AC44" s="28">
        <f>kWhgen!AC44/(Z750RatedkWh*SurveyHrsIn!AC44)</f>
        <v>0.39717873945366156</v>
      </c>
      <c r="AD44" s="28">
        <f>kWhgen!AD44/(Z750RatedkWh*SurveyHrsIn!AD44)</f>
        <v>0.52817460317460319</v>
      </c>
      <c r="AE44" s="28">
        <f>kWhgen!AE44/(Z750RatedkWh*SurveyHrsIn!AE44)</f>
        <v>0.37885304659498209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0.32693846074854899</v>
      </c>
      <c r="AP44" s="28">
        <f t="shared" si="1"/>
        <v>0.33163230940639477</v>
      </c>
      <c r="AQ44" s="28">
        <f t="shared" si="2"/>
        <v>0.43473546307441557</v>
      </c>
      <c r="AR44" s="28">
        <f t="shared" si="3"/>
        <v>0.36346812017460178</v>
      </c>
      <c r="AS44" s="28">
        <f t="shared" si="4"/>
        <v>0.36835661091198729</v>
      </c>
      <c r="AT44" s="28">
        <f t="shared" si="5"/>
        <v>0.23260055754679412</v>
      </c>
      <c r="AU44" s="138">
        <f t="shared" si="6"/>
        <v>0.34332855436081244</v>
      </c>
      <c r="AV44" s="28">
        <f t="shared" si="7"/>
        <v>0.34467912613073898</v>
      </c>
      <c r="AW44" s="28">
        <f t="shared" si="8"/>
        <v>0.36440108720172976</v>
      </c>
      <c r="AX44" s="28">
        <f t="shared" si="9"/>
        <v>0.20036021505376345</v>
      </c>
      <c r="AY44" s="28">
        <f t="shared" si="10"/>
        <v>0.41708880923934694</v>
      </c>
      <c r="AZ44" s="28">
        <f t="shared" si="11"/>
        <v>0.43473546307441557</v>
      </c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</row>
    <row r="45" spans="1:68" x14ac:dyDescent="0.25">
      <c r="A45" s="86" t="s">
        <v>1</v>
      </c>
      <c r="B45" s="86">
        <v>2</v>
      </c>
      <c r="C45" s="86">
        <v>35</v>
      </c>
      <c r="D45" s="28">
        <f>kWhgen!D45/(Z750RatedkWh*SurveyHrsIn!D45)</f>
        <v>0.24982078853046594</v>
      </c>
      <c r="E45" s="28">
        <f>kWhgen!E45/(Z750RatedkWh*SurveyHrsIn!E45)</f>
        <v>0.33732437275985661</v>
      </c>
      <c r="F45" s="28">
        <f>kWhgen!F45/(Z750RatedkWh*SurveyHrsIn!F45)</f>
        <v>0.48707292761038606</v>
      </c>
      <c r="G45" s="28">
        <f>kWhgen!G45/(Z750RatedkWh*SurveyHrsIn!G45)</f>
        <v>0.31042666140196257</v>
      </c>
      <c r="H45" s="28">
        <f>kWhgen!H45/(Z750RatedkWh*SurveyHrsIn!H45)</f>
        <v>0.40756296296296296</v>
      </c>
      <c r="I45" s="28">
        <f>kWhgen!I45/(Z750RatedkWh*SurveyHrsIn!I45)</f>
        <v>0.3774193548387097</v>
      </c>
      <c r="J45" s="28">
        <f>kWhgen!J45/(Z750RatedkWh*SurveyHrsIn!J45)</f>
        <v>0.33592592592592591</v>
      </c>
      <c r="K45" s="28">
        <f>kWhgen!K45/(Z750RatedkWh*SurveyHrsIn!K45)</f>
        <v>0.17419354838709677</v>
      </c>
      <c r="L45" s="28">
        <f>kWhgen!L45/(Z750RatedkWh*SurveyHrsIn!L45)</f>
        <v>0.2</v>
      </c>
      <c r="M45" s="28">
        <f>kWhgen!M45/(Z750RatedkWh*SurveyHrsIn!M45)</f>
        <v>0.35080555555555554</v>
      </c>
      <c r="N45" s="28">
        <f>kWhgen!N45/(Z750RatedkWh*SurveyHrsIn!N45)</f>
        <v>0.31402867383512545</v>
      </c>
      <c r="O45" s="28">
        <f>kWhgen!O45/(Z750RatedkWh*SurveyHrsIn!O45)</f>
        <v>0.38</v>
      </c>
      <c r="P45" s="28">
        <f>kWhgen!P45/(Z750RatedkWh*SurveyHrsIn!P45)</f>
        <v>0.194752688172043</v>
      </c>
      <c r="Q45" s="28">
        <f>kWhgen!Q45/(Z750RatedkWh*SurveyHrsIn!Q45)</f>
        <v>0.37885304659498209</v>
      </c>
      <c r="R45" s="28">
        <f>kWhgen!R45/(Z750RatedkWh*SurveyHrsIn!R45)</f>
        <v>0.35595238095238096</v>
      </c>
      <c r="S45" s="28">
        <f>kWhgen!S45/(Z750RatedkWh*SurveyHrsIn!S45)</f>
        <v>0.3078853046594982</v>
      </c>
      <c r="T45" s="28">
        <f>kWhgen!T45/(Z750RatedkWh*SurveyHrsIn!T45)</f>
        <v>0.43740740740740741</v>
      </c>
      <c r="U45" s="28">
        <f>kWhgen!U45/(Z750RatedkWh*SurveyHrsIn!U45)</f>
        <v>0.36068248153531818</v>
      </c>
      <c r="V45" s="28">
        <f>kWhgen!V45/(Z750RatedkWh*SurveyHrsIn!V45)</f>
        <v>0.31481481481481483</v>
      </c>
      <c r="W45" s="28">
        <f>kWhgen!W45/(Z750RatedkWh*SurveyHrsIn!W45)</f>
        <v>0.1705931899641577</v>
      </c>
      <c r="X45" s="28">
        <f>kWhgen!X45/(Z750RatedkWh*SurveyHrsIn!X45)</f>
        <v>0.19964157706093191</v>
      </c>
      <c r="Y45" s="28">
        <f>kWhgen!Y45/(Z750RatedkWh*SurveyHrsIn!Y45)</f>
        <v>0.22111111111111112</v>
      </c>
      <c r="Z45" s="28">
        <f>kWhgen!Z45/(Z750RatedkWh*SurveyHrsIn!Z45)</f>
        <v>0.41541218637992833</v>
      </c>
      <c r="AA45" s="28">
        <f>kWhgen!AA45/(Z750RatedkWh*SurveyHrsIn!AA45)</f>
        <v>0.38370370370370371</v>
      </c>
      <c r="AB45" s="28">
        <f>kWhgen!AB45/(Z750RatedkWh*SurveyHrsIn!AB45)</f>
        <v>0.45340501792114696</v>
      </c>
      <c r="AC45" s="28">
        <f>kWhgen!AC45/(Z750RatedkWh*SurveyHrsIn!AC45)</f>
        <v>0.40026284116859945</v>
      </c>
      <c r="AD45" s="28">
        <f>kWhgen!AD45/(Z750RatedkWh*SurveyHrsIn!AD45)</f>
        <v>0.53452380952380951</v>
      </c>
      <c r="AE45" s="28">
        <f>kWhgen!AE45/(Z750RatedkWh*SurveyHrsIn!AE45)</f>
        <v>0.34265232974910392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0.32245938928746876</v>
      </c>
      <c r="AP45" s="28">
        <f t="shared" si="1"/>
        <v>0.33328851850878177</v>
      </c>
      <c r="AQ45" s="28">
        <f t="shared" si="2"/>
        <v>0.42581299348050433</v>
      </c>
      <c r="AR45" s="28">
        <f t="shared" si="3"/>
        <v>0.37827465392406845</v>
      </c>
      <c r="AS45" s="28">
        <f t="shared" si="4"/>
        <v>0.37363608124253284</v>
      </c>
      <c r="AT45" s="28">
        <f t="shared" si="5"/>
        <v>0.24166636798088412</v>
      </c>
      <c r="AU45" s="138">
        <f t="shared" si="6"/>
        <v>0.29626045400238948</v>
      </c>
      <c r="AV45" s="28">
        <f t="shared" si="7"/>
        <v>0.3475635774022871</v>
      </c>
      <c r="AW45" s="28">
        <f t="shared" si="8"/>
        <v>0.37096823458584677</v>
      </c>
      <c r="AX45" s="28">
        <f t="shared" si="9"/>
        <v>0.19711529271206693</v>
      </c>
      <c r="AY45" s="28">
        <f t="shared" si="10"/>
        <v>0.41750696933492631</v>
      </c>
      <c r="AZ45" s="28">
        <f t="shared" si="11"/>
        <v>0.42581299348050433</v>
      </c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</row>
    <row r="46" spans="1:68" x14ac:dyDescent="0.25">
      <c r="A46" s="86" t="s">
        <v>1</v>
      </c>
      <c r="B46" s="86">
        <v>2</v>
      </c>
      <c r="C46" s="86">
        <v>36</v>
      </c>
      <c r="D46" s="28">
        <f>kWhgen!D46/(Z750RatedkWh*SurveyHrsIn!D46)</f>
        <v>0.35842293906810035</v>
      </c>
      <c r="E46" s="28">
        <f>kWhgen!E46/(Z750RatedkWh*SurveyHrsIn!E46)</f>
        <v>0.48813799283154125</v>
      </c>
      <c r="F46" s="28">
        <f>kWhgen!F46/(Z750RatedkWh*SurveyHrsIn!F46)</f>
        <v>0.45191449445541104</v>
      </c>
      <c r="G46" s="28">
        <f>kWhgen!G46/(Z750RatedkWh*SurveyHrsIn!G46)</f>
        <v>0.3071242501104523</v>
      </c>
      <c r="H46" s="28">
        <f>kWhgen!H46/(Z750RatedkWh*SurveyHrsIn!H46)</f>
        <v>0.41432037037037039</v>
      </c>
      <c r="I46" s="28">
        <f>kWhgen!I46/(Z750RatedkWh*SurveyHrsIn!I46)</f>
        <v>0.23942652329749103</v>
      </c>
      <c r="J46" s="28">
        <f>kWhgen!J46/(Z750RatedkWh*SurveyHrsIn!J46)</f>
        <v>0.30111111111111111</v>
      </c>
      <c r="K46" s="28">
        <f>kWhgen!K46/(Z750RatedkWh*SurveyHrsIn!K46)</f>
        <v>0.19032258064516128</v>
      </c>
      <c r="L46" s="28">
        <f>kWhgen!L46/(Z750RatedkWh*SurveyHrsIn!L46)</f>
        <v>0.20107526881720431</v>
      </c>
      <c r="M46" s="28">
        <f>kWhgen!M46/(Z750RatedkWh*SurveyHrsIn!M46)</f>
        <v>0.37535370370370369</v>
      </c>
      <c r="N46" s="28">
        <f>kWhgen!N46/(Z750RatedkWh*SurveyHrsIn!N46)</f>
        <v>0.37588709677419357</v>
      </c>
      <c r="O46" s="28">
        <f>kWhgen!O46/(Z750RatedkWh*SurveyHrsIn!O46)</f>
        <v>0.37925925925925924</v>
      </c>
      <c r="P46" s="28">
        <f>kWhgen!P46/(Z750RatedkWh*SurveyHrsIn!P46)</f>
        <v>0.2743225806451613</v>
      </c>
      <c r="Q46" s="28">
        <f>kWhgen!Q46/(Z750RatedkWh*SurveyHrsIn!Q46)</f>
        <v>0.38924731182795697</v>
      </c>
      <c r="R46" s="28">
        <f>kWhgen!R46/(Z750RatedkWh*SurveyHrsIn!R46)</f>
        <v>0.33769841269841272</v>
      </c>
      <c r="S46" s="28">
        <f>kWhgen!S46/(Z750RatedkWh*SurveyHrsIn!S46)</f>
        <v>0.31756272401433694</v>
      </c>
      <c r="T46" s="28">
        <f>kWhgen!T46/(Z750RatedkWh*SurveyHrsIn!T46)</f>
        <v>0.48703703703703705</v>
      </c>
      <c r="U46" s="28">
        <f>kWhgen!U46/(Z750RatedkWh*SurveyHrsIn!U46)</f>
        <v>0.39455102045973817</v>
      </c>
      <c r="V46" s="28">
        <f>kWhgen!V46/(Z750RatedkWh*SurveyHrsIn!V46)</f>
        <v>0.3414814814814815</v>
      </c>
      <c r="W46" s="28">
        <f>kWhgen!W46/(Z750RatedkWh*SurveyHrsIn!W46)</f>
        <v>0.20379032258064517</v>
      </c>
      <c r="X46" s="28">
        <f>kWhgen!X46/(Z750RatedkWh*SurveyHrsIn!X46)</f>
        <v>0.21505376344086022</v>
      </c>
      <c r="Y46" s="28">
        <f>kWhgen!Y46/(Z750RatedkWh*SurveyHrsIn!Y46)</f>
        <v>0.23851851851851852</v>
      </c>
      <c r="Z46" s="28">
        <f>kWhgen!Z46/(Z750RatedkWh*SurveyHrsIn!Z46)</f>
        <v>0.42831541218637992</v>
      </c>
      <c r="AA46" s="28">
        <f>kWhgen!AA46/(Z750RatedkWh*SurveyHrsIn!AA46)</f>
        <v>0.43185185185185188</v>
      </c>
      <c r="AB46" s="28">
        <f>kWhgen!AB46/(Z750RatedkWh*SurveyHrsIn!AB46)</f>
        <v>0.46559139784946235</v>
      </c>
      <c r="AC46" s="28">
        <f>kWhgen!AC46/(Z750RatedkWh*SurveyHrsIn!AC46)</f>
        <v>0.41218112331405704</v>
      </c>
      <c r="AD46" s="28">
        <f>kWhgen!AD46/(Z750RatedkWh*SurveyHrsIn!AD46)</f>
        <v>0.53849206349206347</v>
      </c>
      <c r="AE46" s="28">
        <f>kWhgen!AE46/(Z750RatedkWh*SurveyHrsIn!AE46)</f>
        <v>0.3827956989247312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0.33318793600175506</v>
      </c>
      <c r="AP46" s="28">
        <f t="shared" si="1"/>
        <v>0.35422493782889003</v>
      </c>
      <c r="AQ46" s="28">
        <f t="shared" si="2"/>
        <v>0.44448962857695057</v>
      </c>
      <c r="AR46" s="28">
        <f t="shared" si="3"/>
        <v>0.41572557913246816</v>
      </c>
      <c r="AS46" s="28">
        <f t="shared" si="4"/>
        <v>0.31828600159299086</v>
      </c>
      <c r="AT46" s="28">
        <f t="shared" si="5"/>
        <v>0.25558385105535641</v>
      </c>
      <c r="AU46" s="138">
        <f t="shared" si="6"/>
        <v>0.34315631222620468</v>
      </c>
      <c r="AV46" s="28">
        <f t="shared" si="7"/>
        <v>0.34816948284690225</v>
      </c>
      <c r="AW46" s="28">
        <f t="shared" si="8"/>
        <v>0.40768984632608557</v>
      </c>
      <c r="AX46" s="28">
        <f t="shared" si="9"/>
        <v>0.21912086818000795</v>
      </c>
      <c r="AY46" s="28">
        <f t="shared" si="10"/>
        <v>0.44191955396256472</v>
      </c>
      <c r="AZ46" s="28">
        <f t="shared" si="11"/>
        <v>0.44448962857695057</v>
      </c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</row>
    <row r="47" spans="1:68" x14ac:dyDescent="0.25">
      <c r="A47" s="86" t="s">
        <v>1</v>
      </c>
      <c r="B47" s="86">
        <v>2</v>
      </c>
      <c r="C47" s="86">
        <v>37</v>
      </c>
      <c r="D47" s="28">
        <f>kWhgen!D47/(Z750RatedkWh*SurveyHrsIn!D47)</f>
        <v>0.41541218637992833</v>
      </c>
      <c r="E47" s="28">
        <f>kWhgen!E47/(Z750RatedkWh*SurveyHrsIn!E47)</f>
        <v>0.39187455197132615</v>
      </c>
      <c r="F47" s="28">
        <f>kWhgen!F47/(Z750RatedkWh*SurveyHrsIn!F47)</f>
        <v>0.47635389311191811</v>
      </c>
      <c r="G47" s="28">
        <f>kWhgen!G47/(Z750RatedkWh*SurveyHrsIn!G47)</f>
        <v>0.32726895898866476</v>
      </c>
      <c r="H47" s="28">
        <f>kWhgen!H47/(Z750RatedkWh*SurveyHrsIn!H47)</f>
        <v>0.30481481481481482</v>
      </c>
      <c r="I47" s="28">
        <f>kWhgen!I47/(Z750RatedkWh*SurveyHrsIn!I47)</f>
        <v>0</v>
      </c>
      <c r="J47" s="28">
        <f>kWhgen!J47/(Z750RatedkWh*SurveyHrsIn!J47)</f>
        <v>0.28444444444444444</v>
      </c>
      <c r="K47" s="28">
        <f>kWhgen!K47/(Z750RatedkWh*SurveyHrsIn!K47)</f>
        <v>0.16977240143369177</v>
      </c>
      <c r="L47" s="28">
        <f>kWhgen!L47/(Z750RatedkWh*SurveyHrsIn!L47)</f>
        <v>0.19586021505376344</v>
      </c>
      <c r="M47" s="28">
        <f>kWhgen!M47/(Z750RatedkWh*SurveyHrsIn!M47)</f>
        <v>0.34210370370370369</v>
      </c>
      <c r="N47" s="28">
        <f>kWhgen!N47/(Z750RatedkWh*SurveyHrsIn!N47)</f>
        <v>0.33024193548387099</v>
      </c>
      <c r="O47" s="28">
        <f>kWhgen!O47/(Z750RatedkWh*SurveyHrsIn!O47)</f>
        <v>0.38925925925925925</v>
      </c>
      <c r="P47" s="28">
        <f>kWhgen!P47/(Z750RatedkWh*SurveyHrsIn!P47)</f>
        <v>0.27647311827956988</v>
      </c>
      <c r="Q47" s="28">
        <f>kWhgen!Q47/(Z750RatedkWh*SurveyHrsIn!Q47)</f>
        <v>0.32903225806451614</v>
      </c>
      <c r="R47" s="28">
        <f>kWhgen!R47/(Z750RatedkWh*SurveyHrsIn!R47)</f>
        <v>0.3345238095238095</v>
      </c>
      <c r="S47" s="28">
        <f>kWhgen!S47/(Z750RatedkWh*SurveyHrsIn!S47)</f>
        <v>0.30573476702508962</v>
      </c>
      <c r="T47" s="28">
        <f>kWhgen!T47/(Z750RatedkWh*SurveyHrsIn!T47)</f>
        <v>0.20629629629629628</v>
      </c>
      <c r="U47" s="28">
        <f>kWhgen!U47/(Z750RatedkWh*SurveyHrsIn!U47)</f>
        <v>0.26187014632283512</v>
      </c>
      <c r="V47" s="28">
        <f>kWhgen!V47/(Z750RatedkWh*SurveyHrsIn!V47)</f>
        <v>0.29777777777777775</v>
      </c>
      <c r="W47" s="28">
        <f>kWhgen!W47/(Z750RatedkWh*SurveyHrsIn!W47)</f>
        <v>0.1809820788530466</v>
      </c>
      <c r="X47" s="28">
        <f>kWhgen!X47/(Z750RatedkWh*SurveyHrsIn!X47)</f>
        <v>0.18709677419354839</v>
      </c>
      <c r="Y47" s="28">
        <f>kWhgen!Y47/(Z750RatedkWh*SurveyHrsIn!Y47)</f>
        <v>0.21407407407407408</v>
      </c>
      <c r="Z47" s="28">
        <f>kWhgen!Z47/(Z750RatedkWh*SurveyHrsIn!Z47)</f>
        <v>0.42437275985663081</v>
      </c>
      <c r="AA47" s="28">
        <f>kWhgen!AA47/(Z750RatedkWh*SurveyHrsIn!AA47)</f>
        <v>0.40555555555555556</v>
      </c>
      <c r="AB47" s="28">
        <f>kWhgen!AB47/(Z750RatedkWh*SurveyHrsIn!AB47)</f>
        <v>0.45448028673835128</v>
      </c>
      <c r="AC47" s="28">
        <f>kWhgen!AC47/(Z750RatedkWh*SurveyHrsIn!AC47)</f>
        <v>0.41995271407808554</v>
      </c>
      <c r="AD47" s="28">
        <f>kWhgen!AD47/(Z750RatedkWh*SurveyHrsIn!AD47)</f>
        <v>0.54166666666666663</v>
      </c>
      <c r="AE47" s="28">
        <f>kWhgen!AE47/(Z750RatedkWh*SurveyHrsIn!AE47)</f>
        <v>0.36774193548387096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0.29070560804541895</v>
      </c>
      <c r="AP47" s="28">
        <f t="shared" si="1"/>
        <v>0.30014971535679424</v>
      </c>
      <c r="AQ47" s="28">
        <f t="shared" si="2"/>
        <v>0.44312043874287438</v>
      </c>
      <c r="AR47" s="28">
        <f t="shared" si="3"/>
        <v>0.39849913469063636</v>
      </c>
      <c r="AS47" s="28">
        <f t="shared" si="4"/>
        <v>0.19641975308641976</v>
      </c>
      <c r="AT47" s="28">
        <f t="shared" si="5"/>
        <v>0.23591210673038629</v>
      </c>
      <c r="AU47" s="138">
        <f t="shared" si="6"/>
        <v>0.33199143767423339</v>
      </c>
      <c r="AV47" s="28">
        <f t="shared" si="7"/>
        <v>0.32309694487113844</v>
      </c>
      <c r="AW47" s="28">
        <f t="shared" si="8"/>
        <v>0.25531474013230304</v>
      </c>
      <c r="AX47" s="28">
        <f t="shared" si="9"/>
        <v>0.1940509757068897</v>
      </c>
      <c r="AY47" s="28">
        <f t="shared" si="10"/>
        <v>0.42813620071684588</v>
      </c>
      <c r="AZ47" s="28">
        <f t="shared" si="11"/>
        <v>0.44312043874287438</v>
      </c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</row>
    <row r="48" spans="1:68" x14ac:dyDescent="0.25">
      <c r="A48" s="86" t="s">
        <v>1</v>
      </c>
      <c r="B48" s="86">
        <v>2</v>
      </c>
      <c r="C48" s="86">
        <v>38</v>
      </c>
      <c r="D48" s="28">
        <f>kWhgen!D48/(Z750RatedkWh*SurveyHrsIn!D48)</f>
        <v>0.40824372759856631</v>
      </c>
      <c r="E48" s="28">
        <f>kWhgen!E48/(Z750RatedkWh*SurveyHrsIn!E48)</f>
        <v>0.36901075268817202</v>
      </c>
      <c r="F48" s="28">
        <f>kWhgen!F48/(Z750RatedkWh*SurveyHrsIn!F48)</f>
        <v>0.48192779105112143</v>
      </c>
      <c r="G48" s="28">
        <f>kWhgen!G48/(Z750RatedkWh*SurveyHrsIn!G48)</f>
        <v>0.32165485979309738</v>
      </c>
      <c r="H48" s="28">
        <f>kWhgen!H48/(Z750RatedkWh*SurveyHrsIn!H48)</f>
        <v>0.37409259259259259</v>
      </c>
      <c r="I48" s="28">
        <f>kWhgen!I48/(Z750RatedkWh*SurveyHrsIn!I48)</f>
        <v>0.32974910394265233</v>
      </c>
      <c r="J48" s="28">
        <f>kWhgen!J48/(Z750RatedkWh*SurveyHrsIn!J48)</f>
        <v>0.32518518518518519</v>
      </c>
      <c r="K48" s="28">
        <f>kWhgen!K48/(Z750RatedkWh*SurveyHrsIn!K48)</f>
        <v>0.16630824372759856</v>
      </c>
      <c r="L48" s="28">
        <f>kWhgen!L48/(Z750RatedkWh*SurveyHrsIn!L48)</f>
        <v>0.18817204301075269</v>
      </c>
      <c r="M48" s="28">
        <f>kWhgen!M48/(Z750RatedkWh*SurveyHrsIn!M48)</f>
        <v>0.33791111111111111</v>
      </c>
      <c r="N48" s="28">
        <f>kWhgen!N48/(Z750RatedkWh*SurveyHrsIn!N48)</f>
        <v>0.34285483870967742</v>
      </c>
      <c r="O48" s="28">
        <f>kWhgen!O48/(Z750RatedkWh*SurveyHrsIn!O48)</f>
        <v>0.38296296296296295</v>
      </c>
      <c r="P48" s="28">
        <f>kWhgen!P48/(Z750RatedkWh*SurveyHrsIn!P48)</f>
        <v>0.16034408602150538</v>
      </c>
      <c r="Q48" s="28">
        <f>kWhgen!Q48/(Z750RatedkWh*SurveyHrsIn!Q48)</f>
        <v>0.22724014336917564</v>
      </c>
      <c r="R48" s="28">
        <f>kWhgen!R48/(Z750RatedkWh*SurveyHrsIn!R48)</f>
        <v>0.22380952380952382</v>
      </c>
      <c r="S48" s="28">
        <f>kWhgen!S48/(Z750RatedkWh*SurveyHrsIn!S48)</f>
        <v>0.25161290322580643</v>
      </c>
      <c r="T48" s="28">
        <f>kWhgen!T48/(Z750RatedkWh*SurveyHrsIn!T48)</f>
        <v>0.44037037037037036</v>
      </c>
      <c r="U48" s="28">
        <f>kWhgen!U48/(Z750RatedkWh*SurveyHrsIn!U48)</f>
        <v>0.3620791223157066</v>
      </c>
      <c r="V48" s="28">
        <f>kWhgen!V48/(Z750RatedkWh*SurveyHrsIn!V48)</f>
        <v>0.29185185185185186</v>
      </c>
      <c r="W48" s="28">
        <f>kWhgen!W48/(Z750RatedkWh*SurveyHrsIn!W48)</f>
        <v>5.7347670250896057E-2</v>
      </c>
      <c r="X48" s="28">
        <f>kWhgen!X48/(Z750RatedkWh*SurveyHrsIn!X48)</f>
        <v>0.11827956989247312</v>
      </c>
      <c r="Y48" s="28">
        <f>kWhgen!Y48/(Z750RatedkWh*SurveyHrsIn!Y48)</f>
        <v>0.21259259259259258</v>
      </c>
      <c r="Z48" s="28">
        <f>kWhgen!Z48/(Z750RatedkWh*SurveyHrsIn!Z48)</f>
        <v>0.32688172043010755</v>
      </c>
      <c r="AA48" s="28">
        <f>kWhgen!AA48/(Z750RatedkWh*SurveyHrsIn!AA48)</f>
        <v>0.3988888888888889</v>
      </c>
      <c r="AB48" s="28">
        <f>kWhgen!AB48/(Z750RatedkWh*SurveyHrsIn!AB48)</f>
        <v>0.44767025089605733</v>
      </c>
      <c r="AC48" s="28">
        <f>kWhgen!AC48/(Z750RatedkWh*SurveyHrsIn!AC48)</f>
        <v>0.38279144814817795</v>
      </c>
      <c r="AD48" s="28">
        <f>kWhgen!AD48/(Z750RatedkWh*SurveyHrsIn!AD48)</f>
        <v>0.51428571428571423</v>
      </c>
      <c r="AE48" s="28">
        <f>kWhgen!AE48/(Z750RatedkWh*SurveyHrsIn!AE48)</f>
        <v>0.33154121863799285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0.31501446423303575</v>
      </c>
      <c r="AP48" s="28">
        <f t="shared" si="1"/>
        <v>0.2798853839911209</v>
      </c>
      <c r="AQ48" s="28">
        <f t="shared" si="2"/>
        <v>0.40953946035729505</v>
      </c>
      <c r="AR48" s="28">
        <f t="shared" si="3"/>
        <v>0.39086446784413026</v>
      </c>
      <c r="AS48" s="28">
        <f t="shared" si="4"/>
        <v>0.34300896057347674</v>
      </c>
      <c r="AT48" s="28">
        <f t="shared" si="5"/>
        <v>0.23079713261648746</v>
      </c>
      <c r="AU48" s="138">
        <f t="shared" si="6"/>
        <v>0.29538729589804863</v>
      </c>
      <c r="AV48" s="28">
        <f t="shared" si="7"/>
        <v>0.23422085680150195</v>
      </c>
      <c r="AW48" s="28">
        <f t="shared" si="8"/>
        <v>0.36476711484597629</v>
      </c>
      <c r="AX48" s="28">
        <f t="shared" si="9"/>
        <v>0.12940661091198724</v>
      </c>
      <c r="AY48" s="28">
        <f t="shared" si="10"/>
        <v>0.39114695340501787</v>
      </c>
      <c r="AZ48" s="28">
        <f t="shared" si="11"/>
        <v>0.40953946035729505</v>
      </c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</row>
    <row r="49" spans="1:68" x14ac:dyDescent="0.25">
      <c r="A49" s="86" t="s">
        <v>1</v>
      </c>
      <c r="B49" s="86">
        <v>2</v>
      </c>
      <c r="C49" s="86">
        <v>39</v>
      </c>
      <c r="D49" s="28">
        <f>kWhgen!D49/(Z750RatedkWh*SurveyHrsIn!D49)</f>
        <v>0.39534050179211472</v>
      </c>
      <c r="E49" s="28">
        <f>kWhgen!E49/(Z750RatedkWh*SurveyHrsIn!E49)</f>
        <v>0.2719462365591398</v>
      </c>
      <c r="F49" s="28">
        <f>kWhgen!F49/(Z750RatedkWh*SurveyHrsIn!F49)</f>
        <v>1.1147795878406724E-2</v>
      </c>
      <c r="G49" s="28">
        <v>1.0000000000000001E-5</v>
      </c>
      <c r="H49" s="28">
        <v>1.0000100000000001</v>
      </c>
      <c r="I49" s="28">
        <f>kWhgen!I49/(Z750RatedkWh*SurveyHrsIn!I49)</f>
        <v>0.31254480286738351</v>
      </c>
      <c r="J49" s="28">
        <f>kWhgen!J49/(Z750RatedkWh*SurveyHrsIn!J49)</f>
        <v>1.432962962962963</v>
      </c>
      <c r="K49" s="28">
        <f>kWhgen!K49/(Z750RatedkWh*SurveyHrsIn!K49)</f>
        <v>0.15887813620071684</v>
      </c>
      <c r="L49" s="28">
        <f>kWhgen!L49/(Z750RatedkWh*SurveyHrsIn!L49)</f>
        <v>0.17849462365591398</v>
      </c>
      <c r="M49" s="28">
        <f>kWhgen!M49/(Z750RatedkWh*SurveyHrsIn!M49)</f>
        <v>0.33391666666666664</v>
      </c>
      <c r="N49" s="28">
        <f>kWhgen!N49/(Z750RatedkWh*SurveyHrsIn!N49)</f>
        <v>0.33525089605734765</v>
      </c>
      <c r="O49" s="28">
        <f>kWhgen!O49/(Z750RatedkWh*SurveyHrsIn!O49)</f>
        <v>0.36925925925925923</v>
      </c>
      <c r="P49" s="28">
        <f>kWhgen!P49/(Z750RatedkWh*SurveyHrsIn!P49)</f>
        <v>0.25174193548387097</v>
      </c>
      <c r="Q49" s="28">
        <f>kWhgen!Q49/(Z750RatedkWh*SurveyHrsIn!Q49)</f>
        <v>0.3874551971326165</v>
      </c>
      <c r="R49" s="28">
        <f>kWhgen!R49/(Z750RatedkWh*SurveyHrsIn!R49)</f>
        <v>0.20277777777777778</v>
      </c>
      <c r="S49" s="28">
        <f>kWhgen!S49/(Z750RatedkWh*SurveyHrsIn!S49)</f>
        <v>0.29139784946236558</v>
      </c>
      <c r="T49" s="28">
        <f>kWhgen!T49/(Z750RatedkWh*SurveyHrsIn!T49)</f>
        <v>0.43333333333333335</v>
      </c>
      <c r="U49" s="28">
        <f>kWhgen!U49/(Z750RatedkWh*SurveyHrsIn!U49)</f>
        <v>0.35649255919415285</v>
      </c>
      <c r="V49" s="28">
        <f>kWhgen!V49/(Z750RatedkWh*SurveyHrsIn!V49)</f>
        <v>0.29888888888888887</v>
      </c>
      <c r="W49" s="28">
        <f>kWhgen!W49/(Z750RatedkWh*SurveyHrsIn!W49)</f>
        <v>0.11423655913978495</v>
      </c>
      <c r="X49" s="28">
        <f>kWhgen!X49/(Z750RatedkWh*SurveyHrsIn!X49)</f>
        <v>0.17849462365591398</v>
      </c>
      <c r="Y49" s="28">
        <f>kWhgen!Y49/(Z750RatedkWh*SurveyHrsIn!Y49)</f>
        <v>0.2011111111111111</v>
      </c>
      <c r="Z49" s="28">
        <f>kWhgen!Z49/(Z750RatedkWh*SurveyHrsIn!Z49)</f>
        <v>0.4043010752688172</v>
      </c>
      <c r="AA49" s="28">
        <f>kWhgen!AA49/(Z750RatedkWh*SurveyHrsIn!AA49)</f>
        <v>0.38925925925925925</v>
      </c>
      <c r="AB49" s="28">
        <f>kWhgen!AB49/(Z750RatedkWh*SurveyHrsIn!AB49)</f>
        <v>0.43835125448028672</v>
      </c>
      <c r="AC49" s="28">
        <f>kWhgen!AC49/(Z750RatedkWh*SurveyHrsIn!AC49)</f>
        <v>0.38076302494742892</v>
      </c>
      <c r="AD49" s="28">
        <f>kWhgen!AD49/(Z750RatedkWh*SurveyHrsIn!AD49)</f>
        <v>0.52103174603174607</v>
      </c>
      <c r="AE49" s="28">
        <f>kWhgen!AE49/(Z750RatedkWh*SurveyHrsIn!AE49)</f>
        <v>0.32043010752688172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0.38801360963263898</v>
      </c>
      <c r="AP49" s="28">
        <f t="shared" si="1"/>
        <v>0.30800829072535901</v>
      </c>
      <c r="AQ49" s="28">
        <f t="shared" si="2"/>
        <v>0.40740829283535218</v>
      </c>
      <c r="AR49" s="28">
        <f t="shared" si="3"/>
        <v>9.4368010812515501E-2</v>
      </c>
      <c r="AS49" s="28">
        <f t="shared" si="4"/>
        <v>0.91517258861011552</v>
      </c>
      <c r="AT49" s="28">
        <f t="shared" si="5"/>
        <v>0.22376314217443249</v>
      </c>
      <c r="AU49" s="138">
        <f t="shared" si="6"/>
        <v>0.31875069693349262</v>
      </c>
      <c r="AV49" s="28">
        <f t="shared" si="7"/>
        <v>0.29387694145758664</v>
      </c>
      <c r="AW49" s="28">
        <f t="shared" si="8"/>
        <v>0.36290492713879169</v>
      </c>
      <c r="AX49" s="28">
        <f t="shared" si="9"/>
        <v>0.16461409796893667</v>
      </c>
      <c r="AY49" s="28">
        <f t="shared" si="10"/>
        <v>0.41063719633612106</v>
      </c>
      <c r="AZ49" s="28">
        <f t="shared" si="11"/>
        <v>0.40740829283535218</v>
      </c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</row>
    <row r="50" spans="1:68" x14ac:dyDescent="0.25">
      <c r="A50" s="86" t="s">
        <v>1</v>
      </c>
      <c r="B50" s="86">
        <v>2</v>
      </c>
      <c r="C50" s="86">
        <v>40</v>
      </c>
      <c r="D50" s="28">
        <f>kWhgen!D50/(Z750RatedkWh*SurveyHrsIn!D50)</f>
        <v>0.35161290322580646</v>
      </c>
      <c r="E50" s="28">
        <f>kWhgen!E50/(Z750RatedkWh*SurveyHrsIn!E50)</f>
        <v>0.37502867383512545</v>
      </c>
      <c r="F50" s="28">
        <f>kWhgen!F50/(Z750RatedkWh*SurveyHrsIn!F50)</f>
        <v>0.473352563452347</v>
      </c>
      <c r="G50" s="28">
        <f>kWhgen!G50/(Z750RatedkWh*SurveyHrsIn!G50)</f>
        <v>0.31471979608092587</v>
      </c>
      <c r="H50" s="28">
        <f>kWhgen!H50/(Z750RatedkWh*SurveyHrsIn!H50)</f>
        <v>0.37024259259259257</v>
      </c>
      <c r="I50" s="28">
        <f>kWhgen!I50/(Z750RatedkWh*SurveyHrsIn!I50)</f>
        <v>0.35676344086021505</v>
      </c>
      <c r="J50" s="28">
        <f>kWhgen!J50/(Z750RatedkWh*SurveyHrsIn!J50)</f>
        <v>0.31888888888888889</v>
      </c>
      <c r="K50" s="28">
        <f>kWhgen!K50/(Z750RatedkWh*SurveyHrsIn!K50)</f>
        <v>0.16236559139784945</v>
      </c>
      <c r="L50" s="28">
        <f>kWhgen!L50/(Z750RatedkWh*SurveyHrsIn!L50)</f>
        <v>0.17096774193548386</v>
      </c>
      <c r="M50" s="28">
        <f>kWhgen!M50/(Z750RatedkWh*SurveyHrsIn!M50)</f>
        <v>0.3236148148148148</v>
      </c>
      <c r="N50" s="28">
        <f>kWhgen!N50/(Z750RatedkWh*SurveyHrsIn!N50)</f>
        <v>0.32167562724014337</v>
      </c>
      <c r="O50" s="28">
        <f>kWhgen!O50/(Z750RatedkWh*SurveyHrsIn!O50)</f>
        <v>0.3477777777777778</v>
      </c>
      <c r="P50" s="28">
        <f>kWhgen!P50/(Z750RatedkWh*SurveyHrsIn!P50)</f>
        <v>0.34636559139784945</v>
      </c>
      <c r="Q50" s="28">
        <f>kWhgen!Q50/(Z750RatedkWh*SurveyHrsIn!Q50)</f>
        <v>0.37921146953405016</v>
      </c>
      <c r="R50" s="28">
        <f>kWhgen!R50/(Z750RatedkWh*SurveyHrsIn!R50)</f>
        <v>0.33333333333333331</v>
      </c>
      <c r="S50" s="28">
        <f>kWhgen!S50/(Z750RatedkWh*SurveyHrsIn!S50)</f>
        <v>0.27419354838709675</v>
      </c>
      <c r="T50" s="28">
        <f>kWhgen!T50/(Z750RatedkWh*SurveyHrsIn!T50)</f>
        <v>0.4211111111111111</v>
      </c>
      <c r="U50" s="28">
        <f>kWhgen!U50/(Z750RatedkWh*SurveyHrsIn!U50)</f>
        <v>0.34985851548730768</v>
      </c>
      <c r="V50" s="28">
        <f>kWhgen!V50/(Z750RatedkWh*SurveyHrsIn!V50)</f>
        <v>0.29481481481481481</v>
      </c>
      <c r="W50" s="28">
        <f>kWhgen!W50/(Z750RatedkWh*SurveyHrsIn!W50)</f>
        <v>0.16332437275985662</v>
      </c>
      <c r="X50" s="28">
        <f>kWhgen!X50/(Z750RatedkWh*SurveyHrsIn!X50)</f>
        <v>0.17060931899641577</v>
      </c>
      <c r="Y50" s="28">
        <f>kWhgen!Y50/(Z750RatedkWh*SurveyHrsIn!Y50)</f>
        <v>6.3333333333333339E-2</v>
      </c>
      <c r="Z50" s="28">
        <f>kWhgen!Z50/(Z750RatedkWh*SurveyHrsIn!Z50)</f>
        <v>0.18172043010752689</v>
      </c>
      <c r="AA50" s="28">
        <f>kWhgen!AA50/(Z750RatedkWh*SurveyHrsIn!AA50)</f>
        <v>0.38555555555555554</v>
      </c>
      <c r="AB50" s="28">
        <f>kWhgen!AB50/(Z750RatedkWh*SurveyHrsIn!AB50)</f>
        <v>0.43476702508960574</v>
      </c>
      <c r="AC50" s="28">
        <f>kWhgen!AC50/(Z750RatedkWh*SurveyHrsIn!AC50)</f>
        <v>0.39388730316965215</v>
      </c>
      <c r="AD50" s="28">
        <f>kWhgen!AD50/(Z750RatedkWh*SurveyHrsIn!AD50)</f>
        <v>0.50357142857142856</v>
      </c>
      <c r="AE50" s="28">
        <f>kWhgen!AE50/(Z750RatedkWh*SurveyHrsIn!AE50)</f>
        <v>0.34408602150537637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0.32348025835616778</v>
      </c>
      <c r="AP50" s="28">
        <f t="shared" si="1"/>
        <v>0.28765273570916733</v>
      </c>
      <c r="AQ50" s="28">
        <f t="shared" si="2"/>
        <v>0.41384825108215234</v>
      </c>
      <c r="AR50" s="28">
        <f t="shared" si="3"/>
        <v>0.38770034445613272</v>
      </c>
      <c r="AS50" s="28">
        <f t="shared" si="4"/>
        <v>0.34863164078056547</v>
      </c>
      <c r="AT50" s="28">
        <f t="shared" si="5"/>
        <v>0.21898271604938269</v>
      </c>
      <c r="AU50" s="138">
        <f t="shared" si="6"/>
        <v>0.3386063321385902</v>
      </c>
      <c r="AV50" s="28">
        <f t="shared" si="7"/>
        <v>0.32891278375149341</v>
      </c>
      <c r="AW50" s="28">
        <f t="shared" si="8"/>
        <v>0.35526148047107786</v>
      </c>
      <c r="AX50" s="28">
        <f t="shared" si="9"/>
        <v>0.13242234169653525</v>
      </c>
      <c r="AY50" s="28">
        <f t="shared" si="10"/>
        <v>0.33401433691756272</v>
      </c>
      <c r="AZ50" s="28">
        <f t="shared" si="11"/>
        <v>0.41384825108215234</v>
      </c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</row>
    <row r="51" spans="1:68" x14ac:dyDescent="0.25">
      <c r="A51" s="86" t="s">
        <v>1</v>
      </c>
      <c r="B51" s="86">
        <v>2</v>
      </c>
      <c r="C51" s="86">
        <v>41</v>
      </c>
      <c r="D51" s="28">
        <f>kWhgen!D51/(Z750RatedkWh*SurveyHrsIn!D51)</f>
        <v>0.40537634408602152</v>
      </c>
      <c r="E51" s="28">
        <f>kWhgen!E51/(Z750RatedkWh*SurveyHrsIn!E51)</f>
        <v>0.3730215053763441</v>
      </c>
      <c r="F51" s="28">
        <f>kWhgen!F51/(Z750RatedkWh*SurveyHrsIn!F51)</f>
        <v>0.44977068755571742</v>
      </c>
      <c r="G51" s="28">
        <f>kWhgen!G51/(Z750RatedkWh*SurveyHrsIn!G51)</f>
        <v>0.32958064689272193</v>
      </c>
      <c r="H51" s="28">
        <f>kWhgen!H51/(Z750RatedkWh*SurveyHrsIn!H51)</f>
        <v>0.41163518518518516</v>
      </c>
      <c r="I51" s="28">
        <f>kWhgen!I51/(Z750RatedkWh*SurveyHrsIn!I51)</f>
        <v>0.33906810035842294</v>
      </c>
      <c r="J51" s="28">
        <f>kWhgen!J51/(Z750RatedkWh*SurveyHrsIn!J51)</f>
        <v>0.33296296296296296</v>
      </c>
      <c r="K51" s="28">
        <f>kWhgen!K51/(Z750RatedkWh*SurveyHrsIn!K51)</f>
        <v>0.16200716845878135</v>
      </c>
      <c r="L51" s="28">
        <f>kWhgen!L51/(Z750RatedkWh*SurveyHrsIn!L51)</f>
        <v>0.21625806451612903</v>
      </c>
      <c r="M51" s="28">
        <f>kWhgen!M51/(Z750RatedkWh*SurveyHrsIn!M51)</f>
        <v>0.35985185185185187</v>
      </c>
      <c r="N51" s="28">
        <f>kWhgen!N51/(Z750RatedkWh*SurveyHrsIn!N51)</f>
        <v>0.3635663082437276</v>
      </c>
      <c r="O51" s="28">
        <f>kWhgen!O51/(Z750RatedkWh*SurveyHrsIn!O51)</f>
        <v>0.40370370370370373</v>
      </c>
      <c r="P51" s="28">
        <f>kWhgen!P51/(Z750RatedkWh*SurveyHrsIn!P51)</f>
        <v>0.35747670250896058</v>
      </c>
      <c r="Q51" s="28">
        <f>kWhgen!Q51/(Z750RatedkWh*SurveyHrsIn!Q51)</f>
        <v>0.34587813620071683</v>
      </c>
      <c r="R51" s="28">
        <f>kWhgen!R51/(Z750RatedkWh*SurveyHrsIn!R51)</f>
        <v>0.25952380952380955</v>
      </c>
      <c r="S51" s="28">
        <f>kWhgen!S51/(Z750RatedkWh*SurveyHrsIn!S51)</f>
        <v>0.3078853046594982</v>
      </c>
      <c r="T51" s="28">
        <f>kWhgen!T51/(Z750RatedkWh*SurveyHrsIn!T51)</f>
        <v>0.44444444444444442</v>
      </c>
      <c r="U51" s="28">
        <f>kWhgen!U51/(Z750RatedkWh*SurveyHrsIn!U51)</f>
        <v>0.37325224855881423</v>
      </c>
      <c r="V51" s="28">
        <f>kWhgen!V51/(Z750RatedkWh*SurveyHrsIn!V51)</f>
        <v>0.31444444444444447</v>
      </c>
      <c r="W51" s="28">
        <f>kWhgen!W51/(Z750RatedkWh*SurveyHrsIn!W51)</f>
        <v>0.18351254480286738</v>
      </c>
      <c r="X51" s="28">
        <f>kWhgen!X51/(Z750RatedkWh*SurveyHrsIn!X51)</f>
        <v>0.1967741935483871</v>
      </c>
      <c r="Y51" s="28">
        <f>kWhgen!Y51/(Z750RatedkWh*SurveyHrsIn!Y51)</f>
        <v>0.21629629629629629</v>
      </c>
      <c r="Z51" s="28">
        <f>kWhgen!Z51/(Z750RatedkWh*SurveyHrsIn!Z51)</f>
        <v>0.42365591397849461</v>
      </c>
      <c r="AA51" s="28">
        <f>kWhgen!AA51/(Z750RatedkWh*SurveyHrsIn!AA51)</f>
        <v>0.39333333333333331</v>
      </c>
      <c r="AB51" s="28">
        <f>kWhgen!AB51/(Z750RatedkWh*SurveyHrsIn!AB51)</f>
        <v>0.43476702508960574</v>
      </c>
      <c r="AC51" s="28">
        <f>kWhgen!AC51/(Z750RatedkWh*SurveyHrsIn!AC51)</f>
        <v>0.40238456492543068</v>
      </c>
      <c r="AD51" s="28">
        <f>kWhgen!AD51/(Z750RatedkWh*SurveyHrsIn!AD51)</f>
        <v>0.52500000000000002</v>
      </c>
      <c r="AE51" s="28">
        <f>kWhgen!AE51/(Z750RatedkWh*SurveyHrsIn!AE51)</f>
        <v>0.37921146953405016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0.34157524063454242</v>
      </c>
      <c r="AP51" s="28">
        <f t="shared" si="1"/>
        <v>0.32448064124005938</v>
      </c>
      <c r="AQ51" s="28">
        <f t="shared" si="2"/>
        <v>0.43553201148649362</v>
      </c>
      <c r="AR51" s="28">
        <f t="shared" si="3"/>
        <v>0.38412427994159448</v>
      </c>
      <c r="AS51" s="28">
        <f t="shared" si="4"/>
        <v>0.36122208283552371</v>
      </c>
      <c r="AT51" s="28">
        <f t="shared" si="5"/>
        <v>0.24603902827558741</v>
      </c>
      <c r="AU51" s="138">
        <f t="shared" si="6"/>
        <v>0.37491557148546395</v>
      </c>
      <c r="AV51" s="28">
        <f t="shared" si="7"/>
        <v>0.30442908346134151</v>
      </c>
      <c r="AW51" s="28">
        <f t="shared" si="8"/>
        <v>0.37738037914923434</v>
      </c>
      <c r="AX51" s="28">
        <f t="shared" si="9"/>
        <v>0.19886101154918359</v>
      </c>
      <c r="AY51" s="28">
        <f t="shared" si="10"/>
        <v>0.41725209080047793</v>
      </c>
      <c r="AZ51" s="28">
        <f t="shared" si="11"/>
        <v>0.43553201148649362</v>
      </c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</row>
    <row r="52" spans="1:68" x14ac:dyDescent="0.25">
      <c r="A52" s="86" t="s">
        <v>1</v>
      </c>
      <c r="B52" s="86">
        <v>2</v>
      </c>
      <c r="C52" s="86">
        <v>42</v>
      </c>
      <c r="D52" s="28">
        <f>kWhgen!D52/(Z750RatedkWh*SurveyHrsIn!D52)</f>
        <v>0.38637992831541218</v>
      </c>
      <c r="E52" s="28">
        <f>kWhgen!E52/(Z750RatedkWh*SurveyHrsIn!E52)</f>
        <v>0.37462724014336918</v>
      </c>
      <c r="F52" s="28">
        <f>kWhgen!F52/(Z750RatedkWh*SurveyHrsIn!F52)</f>
        <v>0.47764017725173424</v>
      </c>
      <c r="G52" s="28">
        <f>kWhgen!G52/(Z750RatedkWh*SurveyHrsIn!G52)</f>
        <v>0.31471979608092587</v>
      </c>
      <c r="H52" s="28">
        <f>kWhgen!H52/(Z750RatedkWh*SurveyHrsIn!H52)</f>
        <v>0.40081481481481479</v>
      </c>
      <c r="I52" s="28">
        <f>kWhgen!I52/(Z750RatedkWh*SurveyHrsIn!I52)</f>
        <v>0.40035842293906809</v>
      </c>
      <c r="J52" s="28">
        <f>kWhgen!J52/(Z750RatedkWh*SurveyHrsIn!J52)</f>
        <v>0.30148148148148146</v>
      </c>
      <c r="K52" s="28">
        <f>kWhgen!K52/(Z750RatedkWh*SurveyHrsIn!K52)</f>
        <v>0.17204301075268819</v>
      </c>
      <c r="L52" s="28">
        <f>kWhgen!L52/(Z750RatedkWh*SurveyHrsIn!L52)</f>
        <v>0.21457706093189965</v>
      </c>
      <c r="M52" s="28">
        <f>kWhgen!M52/(Z750RatedkWh*SurveyHrsIn!M52)</f>
        <v>0.35095925925925925</v>
      </c>
      <c r="N52" s="28">
        <f>kWhgen!N52/(Z750RatedkWh*SurveyHrsIn!N52)</f>
        <v>0.3599731182795699</v>
      </c>
      <c r="O52" s="28">
        <f>kWhgen!O52/(Z750RatedkWh*SurveyHrsIn!O52)</f>
        <v>0.37259259259259259</v>
      </c>
      <c r="P52" s="28">
        <f>kWhgen!P52/(Z750RatedkWh*SurveyHrsIn!P52)</f>
        <v>0.33668817204301077</v>
      </c>
      <c r="Q52" s="28">
        <f>kWhgen!Q52/(Z750RatedkWh*SurveyHrsIn!Q52)</f>
        <v>0.38673835125448031</v>
      </c>
      <c r="R52" s="28">
        <f>kWhgen!R52/(Z750RatedkWh*SurveyHrsIn!R52)</f>
        <v>0.36071428571428571</v>
      </c>
      <c r="S52" s="28">
        <f>kWhgen!S52/(Z750RatedkWh*SurveyHrsIn!S52)</f>
        <v>0.3093189964157706</v>
      </c>
      <c r="T52" s="28">
        <f>kWhgen!T52/(Z750RatedkWh*SurveyHrsIn!T52)</f>
        <v>0.43037037037037035</v>
      </c>
      <c r="U52" s="28">
        <f>kWhgen!U52/(Z750RatedkWh*SurveyHrsIn!U52)</f>
        <v>0.36591988446177487</v>
      </c>
      <c r="V52" s="28">
        <f>kWhgen!V52/(Z750RatedkWh*SurveyHrsIn!V52)</f>
        <v>0.31148148148148147</v>
      </c>
      <c r="W52" s="28">
        <f>kWhgen!W52/(Z750RatedkWh*SurveyHrsIn!W52)</f>
        <v>0.19558422939068101</v>
      </c>
      <c r="X52" s="28">
        <f>kWhgen!X52/(Z750RatedkWh*SurveyHrsIn!X52)</f>
        <v>0.19892473118279569</v>
      </c>
      <c r="Y52" s="28">
        <f>kWhgen!Y52/(Z750RatedkWh*SurveyHrsIn!Y52)</f>
        <v>0.20777777777777778</v>
      </c>
      <c r="Z52" s="28">
        <f>kWhgen!Z52/(Z750RatedkWh*SurveyHrsIn!Z52)</f>
        <v>0.42544802867383513</v>
      </c>
      <c r="AA52" s="28">
        <f>kWhgen!AA52/(Z750RatedkWh*SurveyHrsIn!AA52)</f>
        <v>0.3988888888888889</v>
      </c>
      <c r="AB52" s="28">
        <f>kWhgen!AB52/(Z750RatedkWh*SurveyHrsIn!AB52)</f>
        <v>0.43906810035842292</v>
      </c>
      <c r="AC52" s="28">
        <f>kWhgen!AC52/(Z750RatedkWh*SurveyHrsIn!AC52)</f>
        <v>0.39119540934787439</v>
      </c>
      <c r="AD52" s="28">
        <f>kWhgen!AD52/(Z750RatedkWh*SurveyHrsIn!AD52)</f>
        <v>0.51944444444444449</v>
      </c>
      <c r="AE52" s="28">
        <f>kWhgen!AE52/(Z750RatedkWh*SurveyHrsIn!AE52)</f>
        <v>0.35698924731182796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0.33970626221420114</v>
      </c>
      <c r="AP52" s="28">
        <f t="shared" si="1"/>
        <v>0.33585292716421367</v>
      </c>
      <c r="AQ52" s="28">
        <f t="shared" si="2"/>
        <v>0.42254303370138224</v>
      </c>
      <c r="AR52" s="28">
        <f t="shared" si="3"/>
        <v>0.38899573782534308</v>
      </c>
      <c r="AS52" s="28">
        <f t="shared" si="4"/>
        <v>0.36755157307845482</v>
      </c>
      <c r="AT52" s="28">
        <f t="shared" si="5"/>
        <v>0.24585977698128236</v>
      </c>
      <c r="AU52" s="138">
        <f t="shared" si="6"/>
        <v>0.3564179609717244</v>
      </c>
      <c r="AV52" s="28">
        <f t="shared" si="7"/>
        <v>0.35225721112817882</v>
      </c>
      <c r="AW52" s="28">
        <f t="shared" si="8"/>
        <v>0.36925724543787553</v>
      </c>
      <c r="AX52" s="28">
        <f t="shared" si="9"/>
        <v>0.20076224611708482</v>
      </c>
      <c r="AY52" s="28">
        <f t="shared" si="10"/>
        <v>0.42113500597371561</v>
      </c>
      <c r="AZ52" s="28">
        <f t="shared" si="11"/>
        <v>0.42254303370138224</v>
      </c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</row>
    <row r="53" spans="1:68" x14ac:dyDescent="0.25">
      <c r="A53" s="86" t="s">
        <v>1</v>
      </c>
      <c r="B53" s="86">
        <v>2</v>
      </c>
      <c r="C53" s="86">
        <v>43</v>
      </c>
      <c r="D53" s="28">
        <f>kWhgen!D53/(Z750RatedkWh*SurveyHrsIn!D53)</f>
        <v>0.39211469534050181</v>
      </c>
      <c r="E53" s="28">
        <f>kWhgen!E53/(Z750RatedkWh*SurveyHrsIn!E53)</f>
        <v>0.35537455197132617</v>
      </c>
      <c r="F53" s="28">
        <f>kWhgen!F53/(Z750RatedkWh*SurveyHrsIn!F53)</f>
        <v>0.43262023235816865</v>
      </c>
      <c r="G53" s="28">
        <f>kWhgen!G53/(Z750RatedkWh*SurveyHrsIn!G53)</f>
        <v>0.30481256220639513</v>
      </c>
      <c r="H53" s="28">
        <f>kWhgen!H53/(Z750RatedkWh*SurveyHrsIn!H53)</f>
        <v>0.40356666666666668</v>
      </c>
      <c r="I53" s="28">
        <f>kWhgen!I53/(Z750RatedkWh*SurveyHrsIn!I53)</f>
        <v>0.33189964157706092</v>
      </c>
      <c r="J53" s="28">
        <f>kWhgen!J53/(Z750RatedkWh*SurveyHrsIn!J53)</f>
        <v>0.2848148148148148</v>
      </c>
      <c r="K53" s="28">
        <f>kWhgen!K53/(Z750RatedkWh*SurveyHrsIn!K53)</f>
        <v>0.16738351254480285</v>
      </c>
      <c r="L53" s="28">
        <f>kWhgen!L53/(Z750RatedkWh*SurveyHrsIn!L53)</f>
        <v>0.19945878136200718</v>
      </c>
      <c r="M53" s="28">
        <f>kWhgen!M53/(Z750RatedkWh*SurveyHrsIn!M53)</f>
        <v>0.32817592592592593</v>
      </c>
      <c r="N53" s="28">
        <f>kWhgen!N53/(Z750RatedkWh*SurveyHrsIn!N53)</f>
        <v>0.34160035842293907</v>
      </c>
      <c r="O53" s="28">
        <f>kWhgen!O53/(Z750RatedkWh*SurveyHrsIn!O53)</f>
        <v>0.37</v>
      </c>
      <c r="P53" s="28">
        <f>kWhgen!P53/(Z750RatedkWh*SurveyHrsIn!P53)</f>
        <v>0.26966308243727599</v>
      </c>
      <c r="Q53" s="28">
        <f>kWhgen!Q53/(Z750RatedkWh*SurveyHrsIn!Q53)</f>
        <v>0</v>
      </c>
      <c r="R53" s="28">
        <f>kWhgen!R53/(Z750RatedkWh*SurveyHrsIn!R53)</f>
        <v>0.22908333333333333</v>
      </c>
      <c r="S53" s="28">
        <f>kWhgen!S53/(Z750RatedkWh*SurveyHrsIn!S53)</f>
        <v>0.29139784946236558</v>
      </c>
      <c r="T53" s="28">
        <f>kWhgen!T53/(Z750RatedkWh*SurveyHrsIn!T53)</f>
        <v>0.44888888888888889</v>
      </c>
      <c r="U53" s="28">
        <f>kWhgen!U53/(Z750RatedkWh*SurveyHrsIn!U53)</f>
        <v>0.36242828251080372</v>
      </c>
      <c r="V53" s="28">
        <f>kWhgen!V53/(Z750RatedkWh*SurveyHrsIn!V53)</f>
        <v>0.30333333333333334</v>
      </c>
      <c r="W53" s="28">
        <f>kWhgen!W53/(Z750RatedkWh*SurveyHrsIn!W53)</f>
        <v>0.1611989247311828</v>
      </c>
      <c r="X53" s="28">
        <f>kWhgen!X53/(Z750RatedkWh*SurveyHrsIn!X53)</f>
        <v>0.18924731182795698</v>
      </c>
      <c r="Y53" s="28">
        <f>kWhgen!Y53/(Z750RatedkWh*SurveyHrsIn!Y53)</f>
        <v>0.19851851851851851</v>
      </c>
      <c r="Z53" s="28">
        <f>kWhgen!Z53/(Z750RatedkWh*SurveyHrsIn!Z53)</f>
        <v>0.40143369175627241</v>
      </c>
      <c r="AA53" s="28">
        <f>kWhgen!AA53/(Z750RatedkWh*SurveyHrsIn!AA53)</f>
        <v>0.39</v>
      </c>
      <c r="AB53" s="28">
        <f>kWhgen!AB53/(Z750RatedkWh*SurveyHrsIn!AB53)</f>
        <v>0.42759856630824372</v>
      </c>
      <c r="AC53" s="28">
        <f>kWhgen!AC53/(Z750RatedkWh*SurveyHrsIn!AC53)</f>
        <v>0.3831681059486578</v>
      </c>
      <c r="AD53" s="28">
        <f>kWhgen!AD53/(Z750RatedkWh*SurveyHrsIn!AD53)</f>
        <v>0.50912698412698409</v>
      </c>
      <c r="AE53" s="28">
        <f>kWhgen!AE53/(Z750RatedkWh*SurveyHrsIn!AE53)</f>
        <v>0.36666666666666664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0.31578084419061525</v>
      </c>
      <c r="AP53" s="28">
        <f t="shared" si="1"/>
        <v>0.28359405838924162</v>
      </c>
      <c r="AQ53" s="28">
        <f t="shared" si="2"/>
        <v>0.41965391891410286</v>
      </c>
      <c r="AR53" s="28">
        <f t="shared" si="3"/>
        <v>0.36426911551196328</v>
      </c>
      <c r="AS53" s="28">
        <f t="shared" si="4"/>
        <v>0.3400937076861808</v>
      </c>
      <c r="AT53" s="28">
        <f t="shared" si="5"/>
        <v>0.23167273994424531</v>
      </c>
      <c r="AU53" s="138">
        <f t="shared" si="6"/>
        <v>0.32708781362007172</v>
      </c>
      <c r="AV53" s="28">
        <f t="shared" si="7"/>
        <v>0.17349372759856629</v>
      </c>
      <c r="AW53" s="28">
        <f t="shared" si="8"/>
        <v>0.37155016824434201</v>
      </c>
      <c r="AX53" s="28">
        <f t="shared" si="9"/>
        <v>0.18298825169255276</v>
      </c>
      <c r="AY53" s="28">
        <f t="shared" si="10"/>
        <v>0.40634408602150535</v>
      </c>
      <c r="AZ53" s="28">
        <f t="shared" si="11"/>
        <v>0.41965391891410286</v>
      </c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</row>
    <row r="54" spans="1:68" x14ac:dyDescent="0.25">
      <c r="A54" s="86" t="s">
        <v>1</v>
      </c>
      <c r="B54" s="86">
        <v>2</v>
      </c>
      <c r="C54" s="86">
        <v>44</v>
      </c>
      <c r="D54" s="28">
        <f>kWhgen!D54/(Z750RatedkWh*SurveyHrsIn!D54)</f>
        <v>0.40573476702508959</v>
      </c>
      <c r="E54" s="28">
        <f>kWhgen!E54/(Z750RatedkWh*SurveyHrsIn!E54)</f>
        <v>0.36901075268817202</v>
      </c>
      <c r="F54" s="28">
        <f>kWhgen!F54/(Z750RatedkWh*SurveyHrsIn!F54)</f>
        <v>0.48364283657087637</v>
      </c>
      <c r="G54" s="28">
        <f>kWhgen!G54/(Z750RatedkWh*SurveyHrsIn!G54)</f>
        <v>0.33981812189640376</v>
      </c>
      <c r="H54" s="28">
        <f>kWhgen!H54/(Z750RatedkWh*SurveyHrsIn!H54)</f>
        <v>0.41563518518518516</v>
      </c>
      <c r="I54" s="28">
        <f>kWhgen!I54/(Z750RatedkWh*SurveyHrsIn!I54)</f>
        <v>0.35161290322580646</v>
      </c>
      <c r="J54" s="28">
        <f>kWhgen!J54/(Z750RatedkWh*SurveyHrsIn!J54)</f>
        <v>0.3448148148148148</v>
      </c>
      <c r="K54" s="28">
        <f>kWhgen!K54/(Z750RatedkWh*SurveyHrsIn!K54)</f>
        <v>0.17670250896057349</v>
      </c>
      <c r="L54" s="28">
        <f>kWhgen!L54/(Z750RatedkWh*SurveyHrsIn!L54)</f>
        <v>0.20430107526881722</v>
      </c>
      <c r="M54" s="28">
        <f>kWhgen!M54/(Z750RatedkWh*SurveyHrsIn!M54)</f>
        <v>0.28414814814814815</v>
      </c>
      <c r="N54" s="28">
        <f>kWhgen!N54/(Z750RatedkWh*SurveyHrsIn!N54)</f>
        <v>0.36235842293906811</v>
      </c>
      <c r="O54" s="28">
        <f>kWhgen!O54/(Z750RatedkWh*SurveyHrsIn!O54)</f>
        <v>0.38925925925925925</v>
      </c>
      <c r="P54" s="28">
        <f>kWhgen!P54/(Z750RatedkWh*SurveyHrsIn!P54)</f>
        <v>0.31589964157706091</v>
      </c>
      <c r="Q54" s="28">
        <f>kWhgen!Q54/(Z750RatedkWh*SurveyHrsIn!Q54)</f>
        <v>0.37347670250896059</v>
      </c>
      <c r="R54" s="28">
        <f>kWhgen!R54/(Z750RatedkWh*SurveyHrsIn!R54)</f>
        <v>0.36547619047619045</v>
      </c>
      <c r="S54" s="28">
        <f>kWhgen!S54/(Z750RatedkWh*SurveyHrsIn!S54)</f>
        <v>0.3032258064516129</v>
      </c>
      <c r="T54" s="28">
        <f>kWhgen!T54/(Z750RatedkWh*SurveyHrsIn!T54)</f>
        <v>0.44666666666666666</v>
      </c>
      <c r="U54" s="28">
        <f>kWhgen!U54/(Z750RatedkWh*SurveyHrsIn!U54)</f>
        <v>0.37779133109507673</v>
      </c>
      <c r="V54" s="28">
        <f>kWhgen!V54/(Z750RatedkWh*SurveyHrsIn!V54)</f>
        <v>0.32185185185185183</v>
      </c>
      <c r="W54" s="28">
        <f>kWhgen!W54/(Z750RatedkWh*SurveyHrsIn!W54)</f>
        <v>0.19040143369175627</v>
      </c>
      <c r="X54" s="28">
        <f>kWhgen!X54/(Z750RatedkWh*SurveyHrsIn!X54)</f>
        <v>0.2025089605734767</v>
      </c>
      <c r="Y54" s="28">
        <f>kWhgen!Y54/(Z750RatedkWh*SurveyHrsIn!Y54)</f>
        <v>0.21777777777777776</v>
      </c>
      <c r="Z54" s="28">
        <f>kWhgen!Z54/(Z750RatedkWh*SurveyHrsIn!Z54)</f>
        <v>0.43010752688172044</v>
      </c>
      <c r="AA54" s="28">
        <f>kWhgen!AA54/(Z750RatedkWh*SurveyHrsIn!AA54)</f>
        <v>0.39111111111111113</v>
      </c>
      <c r="AB54" s="28">
        <f>kWhgen!AB54/(Z750RatedkWh*SurveyHrsIn!AB54)</f>
        <v>0.44301075268817203</v>
      </c>
      <c r="AC54" s="28">
        <f>kWhgen!AC54/(Z750RatedkWh*SurveyHrsIn!AC54)</f>
        <v>0.39979979396433984</v>
      </c>
      <c r="AD54" s="28">
        <f>kWhgen!AD54/(Z750RatedkWh*SurveyHrsIn!AD54)</f>
        <v>0.52579365079365081</v>
      </c>
      <c r="AE54" s="28">
        <f>kWhgen!AE54/(Z750RatedkWh*SurveyHrsIn!AE54)</f>
        <v>0.37562724014336918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0.33643363921118213</v>
      </c>
      <c r="AP54" s="28">
        <f t="shared" si="1"/>
        <v>0.33861717598119778</v>
      </c>
      <c r="AQ54" s="28">
        <f t="shared" si="2"/>
        <v>0.43374022830045328</v>
      </c>
      <c r="AR54" s="28">
        <f t="shared" si="3"/>
        <v>0.39749057038515073</v>
      </c>
      <c r="AS54" s="28">
        <f t="shared" si="4"/>
        <v>0.37068763440860214</v>
      </c>
      <c r="AT54" s="28">
        <f t="shared" si="5"/>
        <v>0.22171724412584629</v>
      </c>
      <c r="AU54" s="138">
        <f t="shared" si="6"/>
        <v>0.35583910792512946</v>
      </c>
      <c r="AV54" s="28">
        <f t="shared" si="7"/>
        <v>0.34739289981225463</v>
      </c>
      <c r="AW54" s="28">
        <f t="shared" si="8"/>
        <v>0.38210328320453174</v>
      </c>
      <c r="AX54" s="28">
        <f t="shared" si="9"/>
        <v>0.20356272401433692</v>
      </c>
      <c r="AY54" s="28">
        <f t="shared" si="10"/>
        <v>0.42140979689366787</v>
      </c>
      <c r="AZ54" s="28">
        <f t="shared" si="11"/>
        <v>0.43374022830045328</v>
      </c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</row>
    <row r="55" spans="1:68" x14ac:dyDescent="0.25">
      <c r="A55" s="86" t="s">
        <v>1</v>
      </c>
      <c r="B55" s="86">
        <v>2</v>
      </c>
      <c r="C55" s="86">
        <v>45</v>
      </c>
      <c r="D55" s="28">
        <f>kWhgen!D55/(Z750RatedkWh*SurveyHrsIn!D55)</f>
        <v>0.41612903225806452</v>
      </c>
      <c r="E55" s="28">
        <f>kWhgen!E55/(Z750RatedkWh*SurveyHrsIn!E55)</f>
        <v>0.37823655913978493</v>
      </c>
      <c r="F55" s="28">
        <f>kWhgen!F55/(Z750RatedkWh*SurveyHrsIn!F55)</f>
        <v>0.48064150691130525</v>
      </c>
      <c r="G55" s="28">
        <f>kWhgen!G55/(Z750RatedkWh*SurveyHrsIn!G55)</f>
        <v>0.32991088802187296</v>
      </c>
      <c r="H55" s="28">
        <f>kWhgen!H55/(Z750RatedkWh*SurveyHrsIn!H55)</f>
        <v>0.3414814814814815</v>
      </c>
      <c r="I55" s="28">
        <f>kWhgen!I55/(Z750RatedkWh*SurveyHrsIn!I55)</f>
        <v>0.36810035842293909</v>
      </c>
      <c r="J55" s="28">
        <f>kWhgen!J55/(Z750RatedkWh*SurveyHrsIn!J55)</f>
        <v>0.33148148148148149</v>
      </c>
      <c r="K55" s="28">
        <f>kWhgen!K55/(Z750RatedkWh*SurveyHrsIn!K55)</f>
        <v>0.17921146953405018</v>
      </c>
      <c r="L55" s="28">
        <f>kWhgen!L55/(Z750RatedkWh*SurveyHrsIn!L55)</f>
        <v>0.20465949820788532</v>
      </c>
      <c r="M55" s="28">
        <f>kWhgen!M55/(Z750RatedkWh*SurveyHrsIn!M55)</f>
        <v>0.35464814814814816</v>
      </c>
      <c r="N55" s="28">
        <f>kWhgen!N55/(Z750RatedkWh*SurveyHrsIn!N55)</f>
        <v>0.36651433691756274</v>
      </c>
      <c r="O55" s="28">
        <f>kWhgen!O55/(Z750RatedkWh*SurveyHrsIn!O55)</f>
        <v>0.35296296296296298</v>
      </c>
      <c r="P55" s="28">
        <f>kWhgen!P55/(Z750RatedkWh*SurveyHrsIn!P55)</f>
        <v>0.17503942652329749</v>
      </c>
      <c r="Q55" s="28">
        <f>kWhgen!Q55/(Z750RatedkWh*SurveyHrsIn!Q55)</f>
        <v>0.39211469534050181</v>
      </c>
      <c r="R55" s="28">
        <f>kWhgen!R55/(Z750RatedkWh*SurveyHrsIn!R55)</f>
        <v>0.33650793650793653</v>
      </c>
      <c r="S55" s="28">
        <f>kWhgen!S55/(Z750RatedkWh*SurveyHrsIn!S55)</f>
        <v>0.31218637992831544</v>
      </c>
      <c r="T55" s="28">
        <f>kWhgen!T55/(Z750RatedkWh*SurveyHrsIn!T55)</f>
        <v>0.45111111111111113</v>
      </c>
      <c r="U55" s="28">
        <f>kWhgen!U55/(Z750RatedkWh*SurveyHrsIn!U55)</f>
        <v>0.37883881168036809</v>
      </c>
      <c r="V55" s="28">
        <f>kWhgen!V55/(Z750RatedkWh*SurveyHrsIn!V55)</f>
        <v>0.31407407407407406</v>
      </c>
      <c r="W55" s="28">
        <f>kWhgen!W55/(Z750RatedkWh*SurveyHrsIn!W55)</f>
        <v>0.19668637992831542</v>
      </c>
      <c r="X55" s="28">
        <f>kWhgen!X55/(Z750RatedkWh*SurveyHrsIn!X55)</f>
        <v>0.20322580645161289</v>
      </c>
      <c r="Y55" s="28">
        <f>kWhgen!Y55/(Z750RatedkWh*SurveyHrsIn!Y55)</f>
        <v>0.21592592592592594</v>
      </c>
      <c r="Z55" s="28">
        <f>kWhgen!Z55/(Z750RatedkWh*SurveyHrsIn!Z55)</f>
        <v>0.38960573476702509</v>
      </c>
      <c r="AA55" s="28">
        <f>kWhgen!AA55/(Z750RatedkWh*SurveyHrsIn!AA55)</f>
        <v>0.32111111111111112</v>
      </c>
      <c r="AB55" s="28">
        <f>kWhgen!AB55/(Z750RatedkWh*SurveyHrsIn!AB55)</f>
        <v>0.44731182795698926</v>
      </c>
      <c r="AC55" s="28">
        <f>kWhgen!AC55/(Z750RatedkWh*SurveyHrsIn!AC55)</f>
        <v>0.37240225844962238</v>
      </c>
      <c r="AD55" s="28">
        <f>kWhgen!AD55/(Z750RatedkWh*SurveyHrsIn!AD55)</f>
        <v>0.48888888888888887</v>
      </c>
      <c r="AE55" s="28">
        <f>kWhgen!AE55/(Z750RatedkWh*SurveyHrsIn!AE55)</f>
        <v>0.37849462365591396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0.32190734314606434</v>
      </c>
      <c r="AP55" s="28">
        <f t="shared" si="1"/>
        <v>0.32989164956527389</v>
      </c>
      <c r="AQ55" s="28">
        <f t="shared" si="2"/>
        <v>0.41326192366480835</v>
      </c>
      <c r="AR55" s="28">
        <f t="shared" si="3"/>
        <v>0.3962629846909877</v>
      </c>
      <c r="AS55" s="28">
        <f t="shared" si="4"/>
        <v>0.34702110712863404</v>
      </c>
      <c r="AT55" s="28">
        <f t="shared" si="5"/>
        <v>0.2461730386300279</v>
      </c>
      <c r="AU55" s="138">
        <f t="shared" si="6"/>
        <v>0.29817224213460775</v>
      </c>
      <c r="AV55" s="28">
        <f t="shared" si="7"/>
        <v>0.34693633725891787</v>
      </c>
      <c r="AW55" s="28">
        <f t="shared" si="8"/>
        <v>0.3813413322885178</v>
      </c>
      <c r="AX55" s="28">
        <f t="shared" si="9"/>
        <v>0.2052793707686181</v>
      </c>
      <c r="AY55" s="28">
        <f t="shared" si="10"/>
        <v>0.38600955794504183</v>
      </c>
      <c r="AZ55" s="28">
        <f t="shared" si="11"/>
        <v>0.41326192366480835</v>
      </c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</row>
    <row r="56" spans="1:68" x14ac:dyDescent="0.25">
      <c r="A56" s="86" t="s">
        <v>1</v>
      </c>
      <c r="B56" s="86">
        <v>2</v>
      </c>
      <c r="C56" s="86">
        <v>46</v>
      </c>
      <c r="D56" s="28">
        <f>kWhgen!D56/(Z750RatedkWh*SurveyHrsIn!D56)</f>
        <v>0.4218637992831541</v>
      </c>
      <c r="E56" s="28">
        <f>kWhgen!E56/(Z750RatedkWh*SurveyHrsIn!E56)</f>
        <v>0.37743369175627239</v>
      </c>
      <c r="F56" s="28">
        <f>kWhgen!F56/(Z750RatedkWh*SurveyHrsIn!F56)</f>
        <v>0.48750168899032481</v>
      </c>
      <c r="G56" s="28">
        <f>kWhgen!G56/(Z750RatedkWh*SurveyHrsIn!G56)</f>
        <v>0.33783667512149762</v>
      </c>
      <c r="H56" s="28">
        <f>kWhgen!H56/(Z750RatedkWh*SurveyHrsIn!H56)</f>
        <v>0.40467962962962961</v>
      </c>
      <c r="I56" s="28">
        <f>kWhgen!I56/(Z750RatedkWh*SurveyHrsIn!I56)</f>
        <v>0.34802867383512542</v>
      </c>
      <c r="J56" s="28">
        <f>kWhgen!J56/(Z750RatedkWh*SurveyHrsIn!J56)</f>
        <v>0.33740740740740743</v>
      </c>
      <c r="K56" s="28">
        <f>kWhgen!K56/(Z750RatedkWh*SurveyHrsIn!K56)</f>
        <v>0.16917562724014337</v>
      </c>
      <c r="L56" s="28">
        <f>kWhgen!L56/(Z750RatedkWh*SurveyHrsIn!L56)</f>
        <v>0.21111111111111111</v>
      </c>
      <c r="M56" s="28">
        <f>kWhgen!M56/(Z750RatedkWh*SurveyHrsIn!M56)</f>
        <v>0.35191111111111112</v>
      </c>
      <c r="N56" s="28">
        <f>kWhgen!N56/(Z750RatedkWh*SurveyHrsIn!N56)</f>
        <v>0.36173835125448028</v>
      </c>
      <c r="O56" s="28">
        <f>kWhgen!O56/(Z750RatedkWh*SurveyHrsIn!O56)</f>
        <v>0.37925925925925924</v>
      </c>
      <c r="P56" s="28">
        <f>kWhgen!P56/(Z750RatedkWh*SurveyHrsIn!P56)</f>
        <v>0.35317562724014334</v>
      </c>
      <c r="Q56" s="28">
        <f>kWhgen!Q56/(Z750RatedkWh*SurveyHrsIn!Q56)</f>
        <v>0.36415770609318998</v>
      </c>
      <c r="R56" s="28">
        <f>kWhgen!R56/(Z750RatedkWh*SurveyHrsIn!R56)</f>
        <v>0.21984126984126984</v>
      </c>
      <c r="S56" s="28">
        <f>kWhgen!S56/(Z750RatedkWh*SurveyHrsIn!S56)</f>
        <v>0.27885304659498206</v>
      </c>
      <c r="T56" s="28">
        <f>kWhgen!T56/(Z750RatedkWh*SurveyHrsIn!T56)</f>
        <v>0.45666666666666667</v>
      </c>
      <c r="U56" s="28">
        <f>kWhgen!U56/(Z750RatedkWh*SurveyHrsIn!U56)</f>
        <v>0.30551517070997425</v>
      </c>
      <c r="V56" s="28">
        <f>kWhgen!V56/(Z750RatedkWh*SurveyHrsIn!V56)</f>
        <v>3.3703703703703701E-2</v>
      </c>
      <c r="W56" s="28">
        <f>kWhgen!W56/(Z750RatedkWh*SurveyHrsIn!W56)</f>
        <v>6.3546594982078847E-2</v>
      </c>
      <c r="X56" s="28">
        <f>kWhgen!X56/(Z750RatedkWh*SurveyHrsIn!X56)</f>
        <v>0.2017921146953405</v>
      </c>
      <c r="Y56" s="28">
        <f>kWhgen!Y56/(Z750RatedkWh*SurveyHrsIn!Y56)</f>
        <v>0.22444444444444445</v>
      </c>
      <c r="Z56" s="28">
        <f>kWhgen!Z56/(Z750RatedkWh*SurveyHrsIn!Z56)</f>
        <v>0.50107526881720432</v>
      </c>
      <c r="AA56" s="28">
        <f>kWhgen!AA56/(Z750RatedkWh*SurveyHrsIn!AA56)</f>
        <v>0.34296296296296297</v>
      </c>
      <c r="AB56" s="28">
        <f>kWhgen!AB56/(Z750RatedkWh*SurveyHrsIn!AB56)</f>
        <v>0.45412186379928315</v>
      </c>
      <c r="AC56" s="28">
        <f>kWhgen!AC56/(Z750RatedkWh*SurveyHrsIn!AC56)</f>
        <v>0.39948015317035468</v>
      </c>
      <c r="AD56" s="28">
        <f>kWhgen!AD56/(Z750RatedkWh*SurveyHrsIn!AD56)</f>
        <v>0.52896825396825398</v>
      </c>
      <c r="AE56" s="28">
        <f>kWhgen!AE56/(Z750RatedkWh*SurveyHrsIn!AE56)</f>
        <v>0.37921146953405016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0.34327157116304213</v>
      </c>
      <c r="AP56" s="28">
        <f t="shared" si="1"/>
        <v>0.28722340110925842</v>
      </c>
      <c r="AQ56" s="28">
        <f t="shared" si="2"/>
        <v>0.43588662555755292</v>
      </c>
      <c r="AR56" s="28">
        <f t="shared" si="3"/>
        <v>0.40092401862269827</v>
      </c>
      <c r="AS56" s="28">
        <f t="shared" si="4"/>
        <v>0.36337190362405414</v>
      </c>
      <c r="AT56" s="28">
        <f t="shared" si="5"/>
        <v>0.24406594982078852</v>
      </c>
      <c r="AU56" s="138">
        <f t="shared" si="6"/>
        <v>0.36472441258462762</v>
      </c>
      <c r="AV56" s="28">
        <f t="shared" si="7"/>
        <v>0.28761734084314727</v>
      </c>
      <c r="AW56" s="28">
        <f t="shared" si="8"/>
        <v>0.26529518036011485</v>
      </c>
      <c r="AX56" s="28">
        <f t="shared" si="9"/>
        <v>0.16326105137395461</v>
      </c>
      <c r="AY56" s="28">
        <f t="shared" si="10"/>
        <v>0.43272003185981683</v>
      </c>
      <c r="AZ56" s="28">
        <f t="shared" si="11"/>
        <v>0.43588662555755292</v>
      </c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</row>
    <row r="57" spans="1:68" x14ac:dyDescent="0.25">
      <c r="A57" s="86" t="s">
        <v>1</v>
      </c>
      <c r="B57" s="86">
        <v>2</v>
      </c>
      <c r="C57" s="86">
        <v>47</v>
      </c>
      <c r="D57" s="28">
        <f>kWhgen!D57/(Z750RatedkWh*SurveyHrsIn!D57)</f>
        <v>0.40931899641577063</v>
      </c>
      <c r="E57" s="28">
        <f>kWhgen!E57/(Z750RatedkWh*SurveyHrsIn!E57)</f>
        <v>0.37061648745519715</v>
      </c>
      <c r="F57" s="28">
        <f>kWhgen!F57/(Z750RatedkWh*SurveyHrsIn!F57)</f>
        <v>0.48535788209063119</v>
      </c>
      <c r="G57" s="28">
        <f>kWhgen!G57/(Z750RatedkWh*SurveyHrsIn!G57)</f>
        <v>0.32396654769715455</v>
      </c>
      <c r="H57" s="28">
        <f>kWhgen!H57/(Z750RatedkWh*SurveyHrsIn!H57)</f>
        <v>0.39952592592592595</v>
      </c>
      <c r="I57" s="28">
        <f>kWhgen!I57/(Z750RatedkWh*SurveyHrsIn!I57)</f>
        <v>0.38820250896057346</v>
      </c>
      <c r="J57" s="28">
        <f>kWhgen!J57/(Z750RatedkWh*SurveyHrsIn!J57)</f>
        <v>0.3288888888888889</v>
      </c>
      <c r="K57" s="28">
        <f>kWhgen!K57/(Z750RatedkWh*SurveyHrsIn!K57)</f>
        <v>0.17075627240143368</v>
      </c>
      <c r="L57" s="28">
        <f>kWhgen!L57/(Z750RatedkWh*SurveyHrsIn!L57)</f>
        <v>0.12465770609318996</v>
      </c>
      <c r="M57" s="28">
        <f>kWhgen!M57/(Z750RatedkWh*SurveyHrsIn!M57)</f>
        <v>0.33877962962962965</v>
      </c>
      <c r="N57" s="28">
        <f>kWhgen!N57/(Z750RatedkWh*SurveyHrsIn!N57)</f>
        <v>0.35026344086021505</v>
      </c>
      <c r="O57" s="28">
        <f>kWhgen!O57/(Z750RatedkWh*SurveyHrsIn!O57)</f>
        <v>0.34888888888888892</v>
      </c>
      <c r="P57" s="28">
        <f>kWhgen!P57/(Z750RatedkWh*SurveyHrsIn!P57)</f>
        <v>0.32987813620071682</v>
      </c>
      <c r="Q57" s="28">
        <f>kWhgen!Q57/(Z750RatedkWh*SurveyHrsIn!Q57)</f>
        <v>0.38028673835125448</v>
      </c>
      <c r="R57" s="28">
        <f>kWhgen!R57/(Z750RatedkWh*SurveyHrsIn!R57)</f>
        <v>0.31150793650793651</v>
      </c>
      <c r="S57" s="28">
        <f>kWhgen!S57/(Z750RatedkWh*SurveyHrsIn!S57)</f>
        <v>0.30035842293906811</v>
      </c>
      <c r="T57" s="28">
        <f>kWhgen!T57/(Z750RatedkWh*SurveyHrsIn!T57)</f>
        <v>0.43481481481481482</v>
      </c>
      <c r="U57" s="28">
        <f>kWhgen!U57/(Z750RatedkWh*SurveyHrsIn!U57)</f>
        <v>0.35719087958434703</v>
      </c>
      <c r="V57" s="28">
        <f>kWhgen!V57/(Z750RatedkWh*SurveyHrsIn!V57)</f>
        <v>0.29333333333333333</v>
      </c>
      <c r="W57" s="28">
        <f>kWhgen!W57/(Z750RatedkWh*SurveyHrsIn!W57)</f>
        <v>0.19098387096774194</v>
      </c>
      <c r="X57" s="28">
        <f>kWhgen!X57/(Z750RatedkWh*SurveyHrsIn!X57)</f>
        <v>0.1910394265232975</v>
      </c>
      <c r="Y57" s="28">
        <f>kWhgen!Y57/(Z750RatedkWh*SurveyHrsIn!Y57)</f>
        <v>0.22242037037037038</v>
      </c>
      <c r="Z57" s="28">
        <f>kWhgen!Z57/(Z750RatedkWh*SurveyHrsIn!Z57)</f>
        <v>0.12222222222222222</v>
      </c>
      <c r="AA57" s="28">
        <f>kWhgen!AA57/(Z750RatedkWh*SurveyHrsIn!AA57)</f>
        <v>0</v>
      </c>
      <c r="AB57" s="28">
        <f>kWhgen!AB57/(Z750RatedkWh*SurveyHrsIn!AB57)</f>
        <v>0</v>
      </c>
      <c r="AC57" s="28">
        <f>kWhgen!AC57/(Z750RatedkWh*SurveyHrsIn!AC57)</f>
        <v>0</v>
      </c>
      <c r="AD57" s="28">
        <f>kWhgen!AD57/(Z750RatedkWh*SurveyHrsIn!AD57)</f>
        <v>0</v>
      </c>
      <c r="AE57" s="28">
        <f>kWhgen!AE57/(Z750RatedkWh*SurveyHrsIn!AE57)</f>
        <v>0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0.3299818595910371</v>
      </c>
      <c r="AP57" s="28">
        <f t="shared" si="1"/>
        <v>0.23367983463453221</v>
      </c>
      <c r="AQ57" s="28">
        <f t="shared" si="2"/>
        <v>0</v>
      </c>
      <c r="AR57" s="28">
        <f t="shared" si="3"/>
        <v>0.39331363908099432</v>
      </c>
      <c r="AS57" s="28">
        <f t="shared" si="4"/>
        <v>0.37220577459179616</v>
      </c>
      <c r="AT57" s="28">
        <f t="shared" si="5"/>
        <v>0.21139786937475111</v>
      </c>
      <c r="AU57" s="138">
        <f t="shared" si="6"/>
        <v>0.34301015531660695</v>
      </c>
      <c r="AV57" s="28">
        <f t="shared" si="7"/>
        <v>0.33071769926608635</v>
      </c>
      <c r="AW57" s="28">
        <f t="shared" si="8"/>
        <v>0.36177967591083177</v>
      </c>
      <c r="AX57" s="28">
        <f t="shared" si="9"/>
        <v>0.20148122262046994</v>
      </c>
      <c r="AY57" s="28">
        <f t="shared" si="10"/>
        <v>4.0740740740740737E-2</v>
      </c>
      <c r="AZ57" s="28">
        <f t="shared" si="11"/>
        <v>0</v>
      </c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</row>
    <row r="58" spans="1:68" x14ac:dyDescent="0.25">
      <c r="A58" s="86" t="s">
        <v>1</v>
      </c>
      <c r="B58" s="86">
        <v>2</v>
      </c>
      <c r="C58" s="86">
        <v>48</v>
      </c>
      <c r="D58" s="28">
        <f>kWhgen!D58/(Z750RatedkWh*SurveyHrsIn!D58)</f>
        <v>0.38518637992831539</v>
      </c>
      <c r="E58" s="28">
        <f>kWhgen!E58/(Z750RatedkWh*SurveyHrsIn!E58)</f>
        <v>0.38348566308243726</v>
      </c>
      <c r="F58" s="28">
        <f>kWhgen!F58/(Z750RatedkWh*SurveyHrsIn!F58)</f>
        <v>0.45219747696617058</v>
      </c>
      <c r="G58" s="28">
        <f>kWhgen!G58/(Z750RatedkWh*SurveyHrsIn!G58)</f>
        <v>0.31591692017409834</v>
      </c>
      <c r="H58" s="28">
        <f>kWhgen!H58/(Z750RatedkWh*SurveyHrsIn!H58)</f>
        <v>0.41877962962962961</v>
      </c>
      <c r="I58" s="28">
        <f>kWhgen!I58/(Z750RatedkWh*SurveyHrsIn!I58)</f>
        <v>0.39274551971326166</v>
      </c>
      <c r="J58" s="28">
        <f>kWhgen!J58/(Z750RatedkWh*SurveyHrsIn!J58)</f>
        <v>0.34153148148148149</v>
      </c>
      <c r="K58" s="28">
        <f>kWhgen!K58/(Z750RatedkWh*SurveyHrsIn!K58)</f>
        <v>0.17677240143369174</v>
      </c>
      <c r="L58" s="28">
        <f>kWhgen!L58/(Z750RatedkWh*SurveyHrsIn!L58)</f>
        <v>0.20801792114695342</v>
      </c>
      <c r="M58" s="28">
        <f>kWhgen!M58/(Z750RatedkWh*SurveyHrsIn!M58)</f>
        <v>0.34415925925925928</v>
      </c>
      <c r="N58" s="28">
        <f>kWhgen!N58/(Z750RatedkWh*SurveyHrsIn!N58)</f>
        <v>0.35261827956989245</v>
      </c>
      <c r="O58" s="28">
        <f>kWhgen!O58/(Z750RatedkWh*SurveyHrsIn!O58)</f>
        <v>0.37604259259259259</v>
      </c>
      <c r="P58" s="28">
        <f>kWhgen!P58/(Z750RatedkWh*SurveyHrsIn!P58)</f>
        <v>0</v>
      </c>
      <c r="Q58" s="28">
        <f>kWhgen!Q58/(Z750RatedkWh*SurveyHrsIn!Q58)</f>
        <v>0.35140322580645161</v>
      </c>
      <c r="R58" s="28">
        <f>kWhgen!R58/(Z750RatedkWh*SurveyHrsIn!R58)</f>
        <v>7.1428571428571426E-3</v>
      </c>
      <c r="S58" s="28">
        <f>kWhgen!S58/(Z750RatedkWh*SurveyHrsIn!S58)</f>
        <v>0.32141756272401434</v>
      </c>
      <c r="T58" s="28">
        <f>kWhgen!T58/(Z750RatedkWh*SurveyHrsIn!T58)</f>
        <v>0.42555555555555558</v>
      </c>
      <c r="U58" s="28">
        <f>kWhgen!U58/(Z750RatedkWh*SurveyHrsIn!U58)</f>
        <v>0.3690623262176489</v>
      </c>
      <c r="V58" s="28">
        <f>kWhgen!V58/(Z750RatedkWh*SurveyHrsIn!V58)</f>
        <v>0.31592592592592594</v>
      </c>
      <c r="W58" s="28">
        <f>kWhgen!W58/(Z750RatedkWh*SurveyHrsIn!W58)</f>
        <v>0.19453046594982079</v>
      </c>
      <c r="X58" s="28">
        <f>kWhgen!X58/(Z750RatedkWh*SurveyHrsIn!X58)</f>
        <v>0.1971326164874552</v>
      </c>
      <c r="Y58" s="28">
        <f>kWhgen!Y58/(Z750RatedkWh*SurveyHrsIn!Y58)</f>
        <v>0.21703703703703703</v>
      </c>
      <c r="Z58" s="28">
        <f>kWhgen!Z58/(Z750RatedkWh*SurveyHrsIn!Z58)</f>
        <v>0.41720430107526879</v>
      </c>
      <c r="AA58" s="28">
        <f>kWhgen!AA58/(Z750RatedkWh*SurveyHrsIn!AA58)</f>
        <v>0.40074074074074073</v>
      </c>
      <c r="AB58" s="28">
        <f>kWhgen!AB58/(Z750RatedkWh*SurveyHrsIn!AB58)</f>
        <v>0.44731182795698926</v>
      </c>
      <c r="AC58" s="28">
        <f>kWhgen!AC58/(Z750RatedkWh*SurveyHrsIn!AC58)</f>
        <v>0.3977264482736253</v>
      </c>
      <c r="AD58" s="28">
        <f>kWhgen!AD58/(Z750RatedkWh*SurveyHrsIn!AD58)</f>
        <v>0.52976190476190477</v>
      </c>
      <c r="AE58" s="28">
        <f>kWhgen!AE58/(Z750RatedkWh*SurveyHrsIn!AE58)</f>
        <v>0.35089605734767026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0.31352226208745565</v>
      </c>
      <c r="AP58" s="28">
        <f t="shared" si="1"/>
        <v>0.30537203688498044</v>
      </c>
      <c r="AQ58" s="28">
        <f t="shared" si="2"/>
        <v>0.42612813679440009</v>
      </c>
      <c r="AR58" s="28">
        <f t="shared" si="3"/>
        <v>0.38386668674090202</v>
      </c>
      <c r="AS58" s="28">
        <f t="shared" si="4"/>
        <v>0.38435221027479088</v>
      </c>
      <c r="AT58" s="28">
        <f t="shared" si="5"/>
        <v>0.24298319394663481</v>
      </c>
      <c r="AU58" s="138">
        <f t="shared" si="6"/>
        <v>0.24288695738749499</v>
      </c>
      <c r="AV58" s="28">
        <f t="shared" si="7"/>
        <v>0.22665454855777437</v>
      </c>
      <c r="AW58" s="28">
        <f t="shared" si="8"/>
        <v>0.37018126923304351</v>
      </c>
      <c r="AX58" s="28">
        <f t="shared" si="9"/>
        <v>0.20290003982477101</v>
      </c>
      <c r="AY58" s="28">
        <f t="shared" si="10"/>
        <v>0.42175228992433289</v>
      </c>
      <c r="AZ58" s="28">
        <f t="shared" si="11"/>
        <v>0.42612813679440009</v>
      </c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</row>
    <row r="59" spans="1:68" x14ac:dyDescent="0.25">
      <c r="A59" s="86" t="s">
        <v>1</v>
      </c>
      <c r="B59" s="86">
        <v>2</v>
      </c>
      <c r="C59" s="86">
        <v>49</v>
      </c>
      <c r="D59" s="28">
        <f>kWhgen!D59/(Z750RatedkWh*SurveyHrsIn!D59)</f>
        <v>0.3200716845878136</v>
      </c>
      <c r="E59" s="28">
        <f>kWhgen!E59/(Z750RatedkWh*SurveyHrsIn!E59)</f>
        <v>0.40992293906810034</v>
      </c>
      <c r="F59" s="28">
        <f>kWhgen!F59/(Z750RatedkWh*SurveyHrsIn!F59)</f>
        <v>0.50122205314836388</v>
      </c>
      <c r="G59" s="28">
        <f>kWhgen!G59/(Z750RatedkWh*SurveyHrsIn!G59)</f>
        <v>0.31571051946837897</v>
      </c>
      <c r="H59" s="28">
        <f>kWhgen!H59/(Z750RatedkWh*SurveyHrsIn!H59)</f>
        <v>0.41122222222222221</v>
      </c>
      <c r="I59" s="28">
        <f>kWhgen!I59/(Z750RatedkWh*SurveyHrsIn!I59)</f>
        <v>0.38924731182795697</v>
      </c>
      <c r="J59" s="28">
        <f>kWhgen!J59/(Z750RatedkWh*SurveyHrsIn!J59)</f>
        <v>0.32777777777777778</v>
      </c>
      <c r="K59" s="28">
        <f>kWhgen!K59/(Z750RatedkWh*SurveyHrsIn!K59)</f>
        <v>0.17168458781362006</v>
      </c>
      <c r="L59" s="28">
        <f>kWhgen!L59/(Z750RatedkWh*SurveyHrsIn!L59)</f>
        <v>0.21772043010752687</v>
      </c>
      <c r="M59" s="28">
        <f>kWhgen!M59/(Z750RatedkWh*SurveyHrsIn!M59)</f>
        <v>0.36738703703703701</v>
      </c>
      <c r="N59" s="28">
        <f>kWhgen!N59/(Z750RatedkWh*SurveyHrsIn!N59)</f>
        <v>0.37341218637992829</v>
      </c>
      <c r="O59" s="28">
        <f>kWhgen!O59/(Z750RatedkWh*SurveyHrsIn!O59)</f>
        <v>0.4274074074074074</v>
      </c>
      <c r="P59" s="28">
        <f>kWhgen!P59/(Z750RatedkWh*SurveyHrsIn!P59)</f>
        <v>0.35962724014336916</v>
      </c>
      <c r="Q59" s="28">
        <f>kWhgen!Q59/(Z750RatedkWh*SurveyHrsIn!Q59)</f>
        <v>0.38709677419354838</v>
      </c>
      <c r="R59" s="28">
        <f>kWhgen!R59/(Z750RatedkWh*SurveyHrsIn!R59)</f>
        <v>0.1361765873015873</v>
      </c>
      <c r="S59" s="28">
        <f>kWhgen!S59/(Z750RatedkWh*SurveyHrsIn!S59)</f>
        <v>0.33225806451612905</v>
      </c>
      <c r="T59" s="28">
        <f>kWhgen!T59/(Z750RatedkWh*SurveyHrsIn!T59)</f>
        <v>0.47185185185185186</v>
      </c>
      <c r="U59" s="28">
        <f>kWhgen!U59/(Z750RatedkWh*SurveyHrsIn!U59)</f>
        <v>0.39804262241070931</v>
      </c>
      <c r="V59" s="28">
        <f>kWhgen!V59/(Z750RatedkWh*SurveyHrsIn!V59)</f>
        <v>0.32703703703703701</v>
      </c>
      <c r="W59" s="28">
        <f>kWhgen!W59/(Z750RatedkWh*SurveyHrsIn!W59)</f>
        <v>0.20014516129032259</v>
      </c>
      <c r="X59" s="28">
        <f>kWhgen!X59/(Z750RatedkWh*SurveyHrsIn!X59)</f>
        <v>0.21971326164874552</v>
      </c>
      <c r="Y59" s="28">
        <f>kWhgen!Y59/(Z750RatedkWh*SurveyHrsIn!Y59)</f>
        <v>0.23777777777777778</v>
      </c>
      <c r="Z59" s="28">
        <f>kWhgen!Z59/(Z750RatedkWh*SurveyHrsIn!Z59)</f>
        <v>0.43189964157706096</v>
      </c>
      <c r="AA59" s="28">
        <f>kWhgen!AA59/(Z750RatedkWh*SurveyHrsIn!AA59)</f>
        <v>0.42814814814814817</v>
      </c>
      <c r="AB59" s="28">
        <f>kWhgen!AB59/(Z750RatedkWh*SurveyHrsIn!AB59)</f>
        <v>0.4777777777777778</v>
      </c>
      <c r="AC59" s="28">
        <f>kWhgen!AC59/(Z750RatedkWh*SurveyHrsIn!AC59)</f>
        <v>0.45039806775815339</v>
      </c>
      <c r="AD59" s="28">
        <f>kWhgen!AD59/(Z750RatedkWh*SurveyHrsIn!AD59)</f>
        <v>0.58809523809523812</v>
      </c>
      <c r="AE59" s="28">
        <f>kWhgen!AE59/(Z750RatedkWh*SurveyHrsIn!AE59)</f>
        <v>0.4103942652329749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0.35602847603347404</v>
      </c>
      <c r="AP59" s="28">
        <f t="shared" si="1"/>
        <v>0.33732705879422459</v>
      </c>
      <c r="AQ59" s="28">
        <f t="shared" si="2"/>
        <v>0.48296252369545539</v>
      </c>
      <c r="AR59" s="28">
        <f t="shared" si="3"/>
        <v>0.40895183722828105</v>
      </c>
      <c r="AS59" s="28">
        <f t="shared" si="4"/>
        <v>0.37608243727598567</v>
      </c>
      <c r="AT59" s="28">
        <f t="shared" si="5"/>
        <v>0.25226401831939466</v>
      </c>
      <c r="AU59" s="138">
        <f t="shared" si="6"/>
        <v>0.38681561131023495</v>
      </c>
      <c r="AV59" s="28">
        <f t="shared" si="7"/>
        <v>0.28517714200375494</v>
      </c>
      <c r="AW59" s="28">
        <f t="shared" si="8"/>
        <v>0.39897717043319941</v>
      </c>
      <c r="AX59" s="28">
        <f t="shared" si="9"/>
        <v>0.21921206690561532</v>
      </c>
      <c r="AY59" s="28">
        <f t="shared" si="10"/>
        <v>0.44594185583432894</v>
      </c>
      <c r="AZ59" s="28">
        <f t="shared" si="11"/>
        <v>0.48296252369545539</v>
      </c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</row>
    <row r="60" spans="1:68" x14ac:dyDescent="0.25">
      <c r="A60" s="86" t="s">
        <v>1</v>
      </c>
      <c r="B60" s="86">
        <v>2</v>
      </c>
      <c r="C60" s="86">
        <v>50</v>
      </c>
      <c r="D60" s="28">
        <f>kWhgen!D60/(Z750RatedkWh*SurveyHrsIn!D60)</f>
        <v>0.44157706093189963</v>
      </c>
      <c r="E60" s="28">
        <f>kWhgen!E60/(Z750RatedkWh*SurveyHrsIn!E60)</f>
        <v>0.40992293906810034</v>
      </c>
      <c r="F60" s="28">
        <f>kWhgen!F60/(Z750RatedkWh*SurveyHrsIn!F60)</f>
        <v>0.52823402008450315</v>
      </c>
      <c r="G60" s="28">
        <f>kWhgen!G60/(Z750RatedkWh*SurveyHrsIn!G60)</f>
        <v>0.34108789903798942</v>
      </c>
      <c r="H60" s="28">
        <f>kWhgen!H60/(Z750RatedkWh*SurveyHrsIn!H60)</f>
        <v>0.4256537037037037</v>
      </c>
      <c r="I60" s="28">
        <f>kWhgen!I60/(Z750RatedkWh*SurveyHrsIn!I60)</f>
        <v>0.40322580645161288</v>
      </c>
      <c r="J60" s="28">
        <f>kWhgen!J60/(Z750RatedkWh*SurveyHrsIn!J60)</f>
        <v>0.3540740740740741</v>
      </c>
      <c r="K60" s="28">
        <f>kWhgen!K60/(Z750RatedkWh*SurveyHrsIn!K60)</f>
        <v>0.18100358422939067</v>
      </c>
      <c r="L60" s="28">
        <f>kWhgen!L60/(Z750RatedkWh*SurveyHrsIn!L60)</f>
        <v>0.21075268817204301</v>
      </c>
      <c r="M60" s="28">
        <f>kWhgen!M60/(Z750RatedkWh*SurveyHrsIn!M60)</f>
        <v>0.37290925925925927</v>
      </c>
      <c r="N60" s="28">
        <f>kWhgen!N60/(Z750RatedkWh*SurveyHrsIn!N60)</f>
        <v>0.38362544802867382</v>
      </c>
      <c r="O60" s="28">
        <f>kWhgen!O60/(Z750RatedkWh*SurveyHrsIn!O60)</f>
        <v>0.3762962962962963</v>
      </c>
      <c r="P60" s="28">
        <f>kWhgen!P60/(Z750RatedkWh*SurveyHrsIn!P60)</f>
        <v>0.36070250896057349</v>
      </c>
      <c r="Q60" s="28">
        <f>kWhgen!Q60/(Z750RatedkWh*SurveyHrsIn!Q60)</f>
        <v>0.43046594982078851</v>
      </c>
      <c r="R60" s="28">
        <f>kWhgen!R60/(Z750RatedkWh*SurveyHrsIn!R60)</f>
        <v>0.37261904761904763</v>
      </c>
      <c r="S60" s="28">
        <f>kWhgen!S60/(Z750RatedkWh*SurveyHrsIn!S60)</f>
        <v>0.30824372759856633</v>
      </c>
      <c r="T60" s="28">
        <f>kWhgen!T60/(Z750RatedkWh*SurveyHrsIn!T60)</f>
        <v>0.44037037037037036</v>
      </c>
      <c r="U60" s="28">
        <f>kWhgen!U60/(Z750RatedkWh*SurveyHrsIn!U60)</f>
        <v>0.39420186026464105</v>
      </c>
      <c r="V60" s="28">
        <f>kWhgen!V60/(Z750RatedkWh*SurveyHrsIn!V60)</f>
        <v>0.31731296296296296</v>
      </c>
      <c r="W60" s="28">
        <f>kWhgen!W60/(Z750RatedkWh*SurveyHrsIn!W60)</f>
        <v>0.15045340501792115</v>
      </c>
      <c r="X60" s="28">
        <f>kWhgen!X60/(Z750RatedkWh*SurveyHrsIn!X60)</f>
        <v>0.20609318996415771</v>
      </c>
      <c r="Y60" s="28">
        <f>kWhgen!Y60/(Z750RatedkWh*SurveyHrsIn!Y60)</f>
        <v>0.23814814814814814</v>
      </c>
      <c r="Z60" s="28">
        <f>kWhgen!Z60/(Z750RatedkWh*SurveyHrsIn!Z60)</f>
        <v>0.44838709677419353</v>
      </c>
      <c r="AA60" s="28">
        <f>kWhgen!AA60/(Z750RatedkWh*SurveyHrsIn!AA60)</f>
        <v>0.42</v>
      </c>
      <c r="AB60" s="28">
        <f>kWhgen!AB60/(Z750RatedkWh*SurveyHrsIn!AB60)</f>
        <v>0.49856630824372761</v>
      </c>
      <c r="AC60" s="28">
        <f>kWhgen!AC60/(Z750RatedkWh*SurveyHrsIn!AC60)</f>
        <v>0.44211850729989988</v>
      </c>
      <c r="AD60" s="28">
        <f>kWhgen!AD60/(Z750RatedkWh*SurveyHrsIn!AD60)</f>
        <v>0.57222222222222219</v>
      </c>
      <c r="AE60" s="28">
        <f>kWhgen!AE60/(Z750RatedkWh*SurveyHrsIn!AE60)</f>
        <v>0.40143369175627241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0.36229068561385175</v>
      </c>
      <c r="AP60" s="28">
        <f t="shared" si="1"/>
        <v>0.35207183889871047</v>
      </c>
      <c r="AQ60" s="28">
        <f t="shared" si="2"/>
        <v>0.47192480709279816</v>
      </c>
      <c r="AR60" s="28">
        <f t="shared" si="3"/>
        <v>0.42641495273019769</v>
      </c>
      <c r="AS60" s="28">
        <f t="shared" si="4"/>
        <v>0.39431786140979685</v>
      </c>
      <c r="AT60" s="28">
        <f t="shared" si="5"/>
        <v>0.25488851055356432</v>
      </c>
      <c r="AU60" s="138">
        <f t="shared" si="6"/>
        <v>0.3735414177618479</v>
      </c>
      <c r="AV60" s="28">
        <f t="shared" si="7"/>
        <v>0.37044290834613419</v>
      </c>
      <c r="AW60" s="28">
        <f t="shared" si="8"/>
        <v>0.38396173119932481</v>
      </c>
      <c r="AX60" s="28">
        <f t="shared" si="9"/>
        <v>0.19823158104340899</v>
      </c>
      <c r="AY60" s="28">
        <f t="shared" si="10"/>
        <v>0.45565113500597371</v>
      </c>
      <c r="AZ60" s="28">
        <f t="shared" si="11"/>
        <v>0.47192480709279816</v>
      </c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</row>
    <row r="61" spans="1:68" x14ac:dyDescent="0.25">
      <c r="A61" s="86" t="s">
        <v>1</v>
      </c>
      <c r="B61" s="86">
        <v>2</v>
      </c>
      <c r="C61" s="86">
        <v>51</v>
      </c>
      <c r="D61" s="28">
        <f>kWhgen!D61/(Z750RatedkWh*SurveyHrsIn!D61)</f>
        <v>0.44731182795698926</v>
      </c>
      <c r="E61" s="28">
        <f>kWhgen!E61/(Z750RatedkWh*SurveyHrsIn!E61)</f>
        <v>0.41794623655913976</v>
      </c>
      <c r="F61" s="28">
        <f>kWhgen!F61/(Z750RatedkWh*SurveyHrsIn!F61)</f>
        <v>0.4990782462486702</v>
      </c>
      <c r="G61" s="28">
        <f>kWhgen!G61/(Z750RatedkWh*SurveyHrsIn!G61)</f>
        <v>0.3513765614166896</v>
      </c>
      <c r="H61" s="28">
        <f>kWhgen!H61/(Z750RatedkWh*SurveyHrsIn!H61)</f>
        <v>0.42602407407407406</v>
      </c>
      <c r="I61" s="28">
        <f>kWhgen!I61/(Z750RatedkWh*SurveyHrsIn!I61)</f>
        <v>0.36272401433691759</v>
      </c>
      <c r="J61" s="28">
        <f>kWhgen!J61/(Z750RatedkWh*SurveyHrsIn!J61)</f>
        <v>0.30592592592592593</v>
      </c>
      <c r="K61" s="28">
        <f>kWhgen!K61/(Z750RatedkWh*SurveyHrsIn!K61)</f>
        <v>0.18781362007168459</v>
      </c>
      <c r="L61" s="28">
        <f>kWhgen!L61/(Z750RatedkWh*SurveyHrsIn!L61)</f>
        <v>0.2075268817204301</v>
      </c>
      <c r="M61" s="28">
        <f>kWhgen!M61/(Z750RatedkWh*SurveyHrsIn!M61)</f>
        <v>0.34741481481481479</v>
      </c>
      <c r="N61" s="28">
        <f>kWhgen!N61/(Z750RatedkWh*SurveyHrsIn!N61)</f>
        <v>0.31183154121863799</v>
      </c>
      <c r="O61" s="28">
        <f>kWhgen!O61/(Z750RatedkWh*SurveyHrsIn!O61)</f>
        <v>0.39148148148148149</v>
      </c>
      <c r="P61" s="28">
        <f>kWhgen!P61/(Z750RatedkWh*SurveyHrsIn!P61)</f>
        <v>0.39654480286738353</v>
      </c>
      <c r="Q61" s="28">
        <f>kWhgen!Q61/(Z750RatedkWh*SurveyHrsIn!Q61)</f>
        <v>0.40107526881720429</v>
      </c>
      <c r="R61" s="28">
        <f>kWhgen!R61/(Z750RatedkWh*SurveyHrsIn!R61)</f>
        <v>0.31825396825396823</v>
      </c>
      <c r="S61" s="28">
        <f>kWhgen!S61/(Z750RatedkWh*SurveyHrsIn!S61)</f>
        <v>0.32580645161290323</v>
      </c>
      <c r="T61" s="28">
        <f>kWhgen!T61/(Z750RatedkWh*SurveyHrsIn!T61)</f>
        <v>0.43296296296296294</v>
      </c>
      <c r="U61" s="28">
        <f>kWhgen!U61/(Z750RatedkWh*SurveyHrsIn!U61)</f>
        <v>0.23114404915428907</v>
      </c>
      <c r="V61" s="28">
        <f>kWhgen!V61/(Z750RatedkWh*SurveyHrsIn!V61)</f>
        <v>0.30703703703703705</v>
      </c>
      <c r="W61" s="28">
        <f>kWhgen!W61/(Z750RatedkWh*SurveyHrsIn!W61)</f>
        <v>0.17743369175627241</v>
      </c>
      <c r="X61" s="28">
        <f>kWhgen!X61/(Z750RatedkWh*SurveyHrsIn!X61)</f>
        <v>0.21505376344086022</v>
      </c>
      <c r="Y61" s="28">
        <f>kWhgen!Y61/(Z750RatedkWh*SurveyHrsIn!Y61)</f>
        <v>0.21888888888888888</v>
      </c>
      <c r="Z61" s="28">
        <f>kWhgen!Z61/(Z750RatedkWh*SurveyHrsIn!Z61)</f>
        <v>0.42258064516129035</v>
      </c>
      <c r="AA61" s="28">
        <f>kWhgen!AA61/(Z750RatedkWh*SurveyHrsIn!AA61)</f>
        <v>0.43666666666666665</v>
      </c>
      <c r="AB61" s="28">
        <f>kWhgen!AB61/(Z750RatedkWh*SurveyHrsIn!AB61)</f>
        <v>0.47670250896057348</v>
      </c>
      <c r="AC61" s="28">
        <f>kWhgen!AC61/(Z750RatedkWh*SurveyHrsIn!AC61)</f>
        <v>0.45103216598189699</v>
      </c>
      <c r="AD61" s="28">
        <f>kWhgen!AD61/(Z750RatedkWh*SurveyHrsIn!AD61)</f>
        <v>0.58809523809523812</v>
      </c>
      <c r="AE61" s="28">
        <f>kWhgen!AE61/(Z750RatedkWh*SurveyHrsIn!AE61)</f>
        <v>0.39569892473118279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0.35047401672798745</v>
      </c>
      <c r="AP61" s="28">
        <f t="shared" si="1"/>
        <v>0.33030049189274308</v>
      </c>
      <c r="AQ61" s="28">
        <f t="shared" si="2"/>
        <v>0.47827544293610597</v>
      </c>
      <c r="AR61" s="28">
        <f t="shared" si="3"/>
        <v>0.42280034807483319</v>
      </c>
      <c r="AS61" s="28">
        <f t="shared" si="4"/>
        <v>0.36489133811230584</v>
      </c>
      <c r="AT61" s="28">
        <f t="shared" si="5"/>
        <v>0.24758510553564314</v>
      </c>
      <c r="AU61" s="138">
        <f t="shared" si="6"/>
        <v>0.36661927518916765</v>
      </c>
      <c r="AV61" s="28">
        <f t="shared" si="7"/>
        <v>0.34837856289469188</v>
      </c>
      <c r="AW61" s="28">
        <f t="shared" si="8"/>
        <v>0.3237146830514297</v>
      </c>
      <c r="AX61" s="28">
        <f t="shared" si="9"/>
        <v>0.2037921146953405</v>
      </c>
      <c r="AY61" s="28">
        <f t="shared" si="10"/>
        <v>0.44531660692951019</v>
      </c>
      <c r="AZ61" s="28">
        <f t="shared" si="11"/>
        <v>0.47827544293610597</v>
      </c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</row>
    <row r="62" spans="1:68" x14ac:dyDescent="0.25">
      <c r="A62" s="86" t="s">
        <v>1</v>
      </c>
      <c r="B62" s="86">
        <v>2</v>
      </c>
      <c r="C62" s="86">
        <v>52</v>
      </c>
      <c r="D62" s="28">
        <f>kWhgen!D62/(Z750RatedkWh*SurveyHrsIn!D62)</f>
        <v>0.45376344086021503</v>
      </c>
      <c r="E62" s="28">
        <f>kWhgen!E62/(Z750RatedkWh*SurveyHrsIn!E62)</f>
        <v>0.41072580645161288</v>
      </c>
      <c r="F62" s="28">
        <f>kWhgen!F62/(Z750RatedkWh*SurveyHrsIn!F62)</f>
        <v>0.52609021318480964</v>
      </c>
      <c r="G62" s="28">
        <f>kWhgen!G62/(Z750RatedkWh*SurveyHrsIn!G62)</f>
        <v>0.35170680254584058</v>
      </c>
      <c r="H62" s="28">
        <f>kWhgen!H62/(Z750RatedkWh*SurveyHrsIn!H62)</f>
        <v>0.4463037037037037</v>
      </c>
      <c r="I62" s="28">
        <f>kWhgen!I62/(Z750RatedkWh*SurveyHrsIn!I62)</f>
        <v>0.4050179211469534</v>
      </c>
      <c r="J62" s="28">
        <f>kWhgen!J62/(Z750RatedkWh*SurveyHrsIn!J62)</f>
        <v>0.34518518518518521</v>
      </c>
      <c r="K62" s="28">
        <f>kWhgen!K62/(Z750RatedkWh*SurveyHrsIn!K62)</f>
        <v>0.19247311827956989</v>
      </c>
      <c r="L62" s="28">
        <f>kWhgen!L62/(Z750RatedkWh*SurveyHrsIn!L62)</f>
        <v>0.19784946236559139</v>
      </c>
      <c r="M62" s="28">
        <f>kWhgen!M62/(Z750RatedkWh*SurveyHrsIn!M62)</f>
        <v>0.36864074074074071</v>
      </c>
      <c r="N62" s="28">
        <f>kWhgen!N62/(Z750RatedkWh*SurveyHrsIn!N62)</f>
        <v>0.34982078853046594</v>
      </c>
      <c r="O62" s="28">
        <f>kWhgen!O62/(Z750RatedkWh*SurveyHrsIn!O62)</f>
        <v>0.39851851851851849</v>
      </c>
      <c r="P62" s="28">
        <f>kWhgen!P62/(Z750RatedkWh*SurveyHrsIn!P62)</f>
        <v>0.21554121863799283</v>
      </c>
      <c r="Q62" s="28">
        <f>kWhgen!Q62/(Z750RatedkWh*SurveyHrsIn!Q62)</f>
        <v>0.37096774193548387</v>
      </c>
      <c r="R62" s="28">
        <f>kWhgen!R62/(Z750RatedkWh*SurveyHrsIn!R62)</f>
        <v>0.38134920634920633</v>
      </c>
      <c r="S62" s="28">
        <f>kWhgen!S62/(Z750RatedkWh*SurveyHrsIn!S62)</f>
        <v>0.32222222222222224</v>
      </c>
      <c r="T62" s="28">
        <f>kWhgen!T62/(Z750RatedkWh*SurveyHrsIn!T62)</f>
        <v>0.46962962962962962</v>
      </c>
      <c r="U62" s="28">
        <f>kWhgen!U62/(Z750RatedkWh*SurveyHrsIn!U62)</f>
        <v>0.39839178260580643</v>
      </c>
      <c r="V62" s="28">
        <f>kWhgen!V62/(Z750RatedkWh*SurveyHrsIn!V62)</f>
        <v>0.33370370370370372</v>
      </c>
      <c r="W62" s="28">
        <f>kWhgen!W62/(Z750RatedkWh*SurveyHrsIn!W62)</f>
        <v>0.19597132616487456</v>
      </c>
      <c r="X62" s="28">
        <f>kWhgen!X62/(Z750RatedkWh*SurveyHrsIn!X62)</f>
        <v>0.21577060931899641</v>
      </c>
      <c r="Y62" s="28">
        <f>kWhgen!Y62/(Z750RatedkWh*SurveyHrsIn!Y62)</f>
        <v>0.19888888888888889</v>
      </c>
      <c r="Z62" s="28">
        <f>kWhgen!Z62/(Z750RatedkWh*SurveyHrsIn!Z62)</f>
        <v>0</v>
      </c>
      <c r="AA62" s="28">
        <f>kWhgen!AA62/(Z750RatedkWh*SurveyHrsIn!AA62)</f>
        <v>0.44592592592592595</v>
      </c>
      <c r="AB62" s="28">
        <f>kWhgen!AB62/(Z750RatedkWh*SurveyHrsIn!AB62)</f>
        <v>0.49498207885304657</v>
      </c>
      <c r="AC62" s="28">
        <f>kWhgen!AC62/(Z750RatedkWh*SurveyHrsIn!AC62)</f>
        <v>0.45480738292707307</v>
      </c>
      <c r="AD62" s="28">
        <f>kWhgen!AD62/(Z750RatedkWh*SurveyHrsIn!AD62)</f>
        <v>0.58253968253968258</v>
      </c>
      <c r="AE62" s="28">
        <f>kWhgen!AE62/(Z750RatedkWh*SurveyHrsIn!AE62)</f>
        <v>0.39211469534050181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0.35065612327424872</v>
      </c>
      <c r="AP62" s="28">
        <f t="shared" si="1"/>
        <v>0.3189835929664821</v>
      </c>
      <c r="AQ62" s="28">
        <f t="shared" si="2"/>
        <v>0.47648725360241917</v>
      </c>
      <c r="AR62" s="28">
        <f t="shared" si="3"/>
        <v>0.42950760739408772</v>
      </c>
      <c r="AS62" s="28">
        <f t="shared" si="4"/>
        <v>0.39883560334528073</v>
      </c>
      <c r="AT62" s="28">
        <f t="shared" si="5"/>
        <v>0.25298777379530063</v>
      </c>
      <c r="AU62" s="138">
        <f t="shared" si="6"/>
        <v>0.32129350856232575</v>
      </c>
      <c r="AV62" s="28">
        <f t="shared" si="7"/>
        <v>0.35817972350230415</v>
      </c>
      <c r="AW62" s="28">
        <f t="shared" si="8"/>
        <v>0.40057503864637994</v>
      </c>
      <c r="AX62" s="28">
        <f t="shared" si="9"/>
        <v>0.20354360812425329</v>
      </c>
      <c r="AY62" s="28">
        <f t="shared" si="10"/>
        <v>0.31363600159299082</v>
      </c>
      <c r="AZ62" s="28">
        <f t="shared" si="11"/>
        <v>0.47648725360241917</v>
      </c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</row>
    <row r="63" spans="1:68" x14ac:dyDescent="0.25">
      <c r="A63" s="86" t="s">
        <v>1</v>
      </c>
      <c r="B63" s="86">
        <v>2</v>
      </c>
      <c r="C63" s="86">
        <v>53</v>
      </c>
      <c r="D63" s="28">
        <f>kWhgen!D63/(Z750RatedkWh*SurveyHrsIn!D63)</f>
        <v>0.4311827956989247</v>
      </c>
      <c r="E63" s="28">
        <f>kWhgen!E63/(Z750RatedkWh*SurveyHrsIn!E63)</f>
        <v>0.39588530465949823</v>
      </c>
      <c r="F63" s="28">
        <f>kWhgen!F63/(Z750RatedkWh*SurveyHrsIn!F63)</f>
        <v>0.40560826542202927</v>
      </c>
      <c r="G63" s="28">
        <f>kWhgen!G63/(Z750RatedkWh*SurveyHrsIn!G63)</f>
        <v>0.34146932754215886</v>
      </c>
      <c r="H63" s="28">
        <f>kWhgen!H63/(Z750RatedkWh*SurveyHrsIn!H63)</f>
        <v>0.44654074074074074</v>
      </c>
      <c r="I63" s="28">
        <f>kWhgen!I63/(Z750RatedkWh*SurveyHrsIn!I63)</f>
        <v>0.39139784946236561</v>
      </c>
      <c r="J63" s="28">
        <f>kWhgen!J63/(Z750RatedkWh*SurveyHrsIn!J63)</f>
        <v>0.30333333333333334</v>
      </c>
      <c r="K63" s="28">
        <f>kWhgen!K63/(Z750RatedkWh*SurveyHrsIn!K63)</f>
        <v>0.1860215053763441</v>
      </c>
      <c r="L63" s="28">
        <f>kWhgen!L63/(Z750RatedkWh*SurveyHrsIn!L63)</f>
        <v>0.17419354838709677</v>
      </c>
      <c r="M63" s="28">
        <f>kWhgen!M63/(Z750RatedkWh*SurveyHrsIn!M63)</f>
        <v>0.34771666666666667</v>
      </c>
      <c r="N63" s="28">
        <f>kWhgen!N63/(Z750RatedkWh*SurveyHrsIn!N63)</f>
        <v>0.29928136200716848</v>
      </c>
      <c r="O63" s="28">
        <f>kWhgen!O63/(Z750RatedkWh*SurveyHrsIn!O63)</f>
        <v>0.30703703703703705</v>
      </c>
      <c r="P63" s="28">
        <f>kWhgen!P63/(Z750RatedkWh*SurveyHrsIn!P63)</f>
        <v>0.20012903225806453</v>
      </c>
      <c r="Q63" s="28">
        <f>kWhgen!Q63/(Z750RatedkWh*SurveyHrsIn!Q63)</f>
        <v>0.37419354838709679</v>
      </c>
      <c r="R63" s="28">
        <f>kWhgen!R63/(Z750RatedkWh*SurveyHrsIn!R63)</f>
        <v>0.34484126984126984</v>
      </c>
      <c r="S63" s="28">
        <f>kWhgen!S63/(Z750RatedkWh*SurveyHrsIn!S63)</f>
        <v>0.26451612903225807</v>
      </c>
      <c r="T63" s="28">
        <f>kWhgen!T63/(Z750RatedkWh*SurveyHrsIn!T63)</f>
        <v>0.45111111111111113</v>
      </c>
      <c r="U63" s="28">
        <f>kWhgen!U63/(Z750RatedkWh*SurveyHrsIn!U63)</f>
        <v>0.34462111256085098</v>
      </c>
      <c r="V63" s="28">
        <f>kWhgen!V63/(Z750RatedkWh*SurveyHrsIn!V63)</f>
        <v>0.32925925925925925</v>
      </c>
      <c r="W63" s="28">
        <f>kWhgen!W63/(Z750RatedkWh*SurveyHrsIn!W63)</f>
        <v>0.20418817204301076</v>
      </c>
      <c r="X63" s="28">
        <f>kWhgen!X63/(Z750RatedkWh*SurveyHrsIn!X63)</f>
        <v>0.20896057347670252</v>
      </c>
      <c r="Y63" s="28">
        <f>kWhgen!Y63/(Z750RatedkWh*SurveyHrsIn!Y63)</f>
        <v>0.20222222222222222</v>
      </c>
      <c r="Z63" s="28">
        <f>kWhgen!Z63/(Z750RatedkWh*SurveyHrsIn!Z63)</f>
        <v>0.36085304659498207</v>
      </c>
      <c r="AA63" s="28">
        <f>kWhgen!AA63/(Z750RatedkWh*SurveyHrsIn!AA63)</f>
        <v>0.28907777777777777</v>
      </c>
      <c r="AB63" s="28">
        <f>kWhgen!AB63/(Z750RatedkWh*SurveyHrsIn!AB63)</f>
        <v>0.32903225806451614</v>
      </c>
      <c r="AC63" s="28">
        <f>kWhgen!AC63/(Z750RatedkWh*SurveyHrsIn!AC63)</f>
        <v>0.39809446713372709</v>
      </c>
      <c r="AD63" s="28">
        <f>kWhgen!AD63/(Z750RatedkWh*SurveyHrsIn!AD63)</f>
        <v>0.31507936507936507</v>
      </c>
      <c r="AE63" s="28">
        <f>kWhgen!AE63/(Z750RatedkWh*SurveyHrsIn!AE63)</f>
        <v>0.37992831541218636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0.31655116440770864</v>
      </c>
      <c r="AP63" s="28">
        <f t="shared" si="1"/>
        <v>0.30857304003092145</v>
      </c>
      <c r="AQ63" s="28">
        <f t="shared" si="2"/>
        <v>0.36436738254175949</v>
      </c>
      <c r="AR63" s="28">
        <f t="shared" si="3"/>
        <v>0.38098763254122875</v>
      </c>
      <c r="AS63" s="28">
        <f t="shared" si="4"/>
        <v>0.38042397451214655</v>
      </c>
      <c r="AT63" s="28">
        <f t="shared" si="5"/>
        <v>0.23597724014336918</v>
      </c>
      <c r="AU63" s="138">
        <f t="shared" si="6"/>
        <v>0.26881581043409003</v>
      </c>
      <c r="AV63" s="28">
        <f t="shared" si="7"/>
        <v>0.32785031575354157</v>
      </c>
      <c r="AW63" s="28">
        <f t="shared" si="8"/>
        <v>0.37499716097707375</v>
      </c>
      <c r="AX63" s="28">
        <f t="shared" si="9"/>
        <v>0.20512365591397849</v>
      </c>
      <c r="AY63" s="28">
        <f t="shared" si="10"/>
        <v>0.32632102747909197</v>
      </c>
      <c r="AZ63" s="28">
        <f t="shared" si="11"/>
        <v>0.36436738254175949</v>
      </c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</row>
    <row r="64" spans="1:68" x14ac:dyDescent="0.25">
      <c r="A64" s="86" t="s">
        <v>1</v>
      </c>
      <c r="B64" s="86">
        <v>2</v>
      </c>
      <c r="C64" s="86">
        <v>54</v>
      </c>
      <c r="D64" s="28">
        <f>kWhgen!D64/(Z750RatedkWh*SurveyHrsIn!D64)</f>
        <v>0.43870967741935485</v>
      </c>
      <c r="E64" s="28">
        <f>kWhgen!E64/(Z750RatedkWh*SurveyHrsIn!E64)</f>
        <v>0.40711648745519713</v>
      </c>
      <c r="F64" s="28">
        <f>kWhgen!F64/(Z750RatedkWh*SurveyHrsIn!F64)</f>
        <v>0.50465214418787363</v>
      </c>
      <c r="G64" s="28">
        <f>kWhgen!G64/(Z750RatedkWh*SurveyHrsIn!G64)</f>
        <v>0.3487346323834814</v>
      </c>
      <c r="H64" s="28">
        <f>kWhgen!H64/(Z750RatedkWh*SurveyHrsIn!H64)</f>
        <v>0.34</v>
      </c>
      <c r="I64" s="28">
        <f>kWhgen!I64/(Z750RatedkWh*SurveyHrsIn!I64)</f>
        <v>0.37455197132616486</v>
      </c>
      <c r="J64" s="28">
        <f>kWhgen!J64/(Z750RatedkWh*SurveyHrsIn!J64)</f>
        <v>0.36185185185185187</v>
      </c>
      <c r="K64" s="28">
        <f>kWhgen!K64/(Z750RatedkWh*SurveyHrsIn!K64)</f>
        <v>0.17275985663082438</v>
      </c>
      <c r="L64" s="28">
        <f>kWhgen!L64/(Z750RatedkWh*SurveyHrsIn!L64)</f>
        <v>0.2129032258064516</v>
      </c>
      <c r="M64" s="28">
        <f>kWhgen!M64/(Z750RatedkWh*SurveyHrsIn!M64)</f>
        <v>0.36420925925925923</v>
      </c>
      <c r="N64" s="28">
        <f>kWhgen!N64/(Z750RatedkWh*SurveyHrsIn!N64)</f>
        <v>0.38482437275985665</v>
      </c>
      <c r="O64" s="28">
        <f>kWhgen!O64/(Z750RatedkWh*SurveyHrsIn!O64)</f>
        <v>0.42185185185185187</v>
      </c>
      <c r="P64" s="28">
        <f>kWhgen!P64/(Z750RatedkWh*SurveyHrsIn!P64)</f>
        <v>0.30622222222222223</v>
      </c>
      <c r="Q64" s="28">
        <f>kWhgen!Q64/(Z750RatedkWh*SurveyHrsIn!Q64)</f>
        <v>0.21612903225806451</v>
      </c>
      <c r="R64" s="28">
        <f>kWhgen!R64/(Z750RatedkWh*SurveyHrsIn!R64)</f>
        <v>0.30833333333333335</v>
      </c>
      <c r="S64" s="28">
        <f>kWhgen!S64/(Z750RatedkWh*SurveyHrsIn!S64)</f>
        <v>0.32222222222222224</v>
      </c>
      <c r="T64" s="28">
        <f>kWhgen!T64/(Z750RatedkWh*SurveyHrsIn!T64)</f>
        <v>0.44148148148148147</v>
      </c>
      <c r="U64" s="28">
        <f>kWhgen!U64/(Z750RatedkWh*SurveyHrsIn!U64)</f>
        <v>0.39978842338619491</v>
      </c>
      <c r="V64" s="28">
        <f>kWhgen!V64/(Z750RatedkWh*SurveyHrsIn!V64)</f>
        <v>0.31888888888888889</v>
      </c>
      <c r="W64" s="28">
        <f>kWhgen!W64/(Z750RatedkWh*SurveyHrsIn!W64)</f>
        <v>0.18908422939068101</v>
      </c>
      <c r="X64" s="28">
        <f>kWhgen!X64/(Z750RatedkWh*SurveyHrsIn!X64)</f>
        <v>0.21935483870967742</v>
      </c>
      <c r="Y64" s="28">
        <f>kWhgen!Y64/(Z750RatedkWh*SurveyHrsIn!Y64)</f>
        <v>0.23814814814814814</v>
      </c>
      <c r="Z64" s="28">
        <f>kWhgen!Z64/(Z750RatedkWh*SurveyHrsIn!Z64)</f>
        <v>0.45448028673835128</v>
      </c>
      <c r="AA64" s="28">
        <f>kWhgen!AA64/(Z750RatedkWh*SurveyHrsIn!AA64)</f>
        <v>0.4274074074074074</v>
      </c>
      <c r="AB64" s="28">
        <f>kWhgen!AB64/(Z750RatedkWh*SurveyHrsIn!AB64)</f>
        <v>0.45412186379928315</v>
      </c>
      <c r="AC64" s="28">
        <f>kWhgen!AC64/(Z750RatedkWh*SurveyHrsIn!AC64)</f>
        <v>0.40408125281566543</v>
      </c>
      <c r="AD64" s="28">
        <f>kWhgen!AD64/(Z750RatedkWh*SurveyHrsIn!AD64)</f>
        <v>0.57738095238095233</v>
      </c>
      <c r="AE64" s="28">
        <f>kWhgen!AE64/(Z750RatedkWh*SurveyHrsIn!AE64)</f>
        <v>0.38387096774193546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0.34997315631125292</v>
      </c>
      <c r="AP64" s="28">
        <f t="shared" si="1"/>
        <v>0.33245334631364448</v>
      </c>
      <c r="AQ64" s="28">
        <f t="shared" si="2"/>
        <v>0.45511105764618437</v>
      </c>
      <c r="AR64" s="28">
        <f t="shared" si="3"/>
        <v>0.42016775467551737</v>
      </c>
      <c r="AS64" s="28">
        <f t="shared" si="4"/>
        <v>0.35880127439267229</v>
      </c>
      <c r="AT64" s="28">
        <f t="shared" si="5"/>
        <v>0.24995744723217839</v>
      </c>
      <c r="AU64" s="138">
        <f t="shared" si="6"/>
        <v>0.37096614894464358</v>
      </c>
      <c r="AV64" s="28">
        <f t="shared" si="7"/>
        <v>0.28222819593787335</v>
      </c>
      <c r="AW64" s="28">
        <f t="shared" si="8"/>
        <v>0.38671959791885513</v>
      </c>
      <c r="AX64" s="28">
        <f t="shared" si="9"/>
        <v>0.21552907208283553</v>
      </c>
      <c r="AY64" s="28">
        <f t="shared" si="10"/>
        <v>0.445336519315014</v>
      </c>
      <c r="AZ64" s="28">
        <f t="shared" si="11"/>
        <v>0.45511105764618437</v>
      </c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</row>
    <row r="65" spans="1:68" x14ac:dyDescent="0.25">
      <c r="A65" s="86" t="s">
        <v>1</v>
      </c>
      <c r="B65" s="86">
        <v>2</v>
      </c>
      <c r="C65" s="86">
        <v>55</v>
      </c>
      <c r="D65" s="28">
        <f>kWhgen!D65/(Z750RatedkWh*SurveyHrsIn!D65)</f>
        <v>0.44408602150537635</v>
      </c>
      <c r="E65" s="28">
        <f>kWhgen!E65/(Z750RatedkWh*SurveyHrsIn!E65)</f>
        <v>0.39949462365591398</v>
      </c>
      <c r="F65" s="28">
        <f>kWhgen!F65/(Z750RatedkWh*SurveyHrsIn!F65)</f>
        <v>0.51322737178664801</v>
      </c>
      <c r="G65" s="28">
        <f>kWhgen!G65/(Z750RatedkWh*SurveyHrsIn!G65)</f>
        <v>0.35566969609565291</v>
      </c>
      <c r="H65" s="28">
        <f>kWhgen!H65/(Z750RatedkWh*SurveyHrsIn!H65)</f>
        <v>0.37985555555555556</v>
      </c>
      <c r="I65" s="28">
        <f>kWhgen!I65/(Z750RatedkWh*SurveyHrsIn!I65)</f>
        <v>0.37777777777777777</v>
      </c>
      <c r="J65" s="28">
        <f>kWhgen!J65/(Z750RatedkWh*SurveyHrsIn!J65)</f>
        <v>0.33888888888888891</v>
      </c>
      <c r="K65" s="28">
        <f>kWhgen!K65/(Z750RatedkWh*SurveyHrsIn!K65)</f>
        <v>0.18351254480286738</v>
      </c>
      <c r="L65" s="28">
        <f>kWhgen!L65/(Z750RatedkWh*SurveyHrsIn!L65)</f>
        <v>0.2082437275985663</v>
      </c>
      <c r="M65" s="28">
        <f>kWhgen!M65/(Z750RatedkWh*SurveyHrsIn!M65)</f>
        <v>0.36212777777777777</v>
      </c>
      <c r="N65" s="28">
        <f>kWhgen!N65/(Z750RatedkWh*SurveyHrsIn!N65)</f>
        <v>0.37467383512544805</v>
      </c>
      <c r="O65" s="28">
        <f>kWhgen!O65/(Z750RatedkWh*SurveyHrsIn!O65)</f>
        <v>0.31259259259259259</v>
      </c>
      <c r="P65" s="28">
        <f>kWhgen!P65/(Z750RatedkWh*SurveyHrsIn!P65)</f>
        <v>0.3058637992831541</v>
      </c>
      <c r="Q65" s="28">
        <f>kWhgen!Q65/(Z750RatedkWh*SurveyHrsIn!Q65)</f>
        <v>0.35161290322580646</v>
      </c>
      <c r="R65" s="28">
        <f>kWhgen!R65/(Z750RatedkWh*SurveyHrsIn!R65)</f>
        <v>0.36706349206349204</v>
      </c>
      <c r="S65" s="28">
        <f>kWhgen!S65/(Z750RatedkWh*SurveyHrsIn!S65)</f>
        <v>0.3086021505376344</v>
      </c>
      <c r="T65" s="28">
        <f>kWhgen!T65/(Z750RatedkWh*SurveyHrsIn!T65)</f>
        <v>0.44481481481481483</v>
      </c>
      <c r="U65" s="28">
        <f>kWhgen!U65/(Z750RatedkWh*SurveyHrsIn!U65)</f>
        <v>0.28910464154040988</v>
      </c>
      <c r="V65" s="28">
        <f>kWhgen!V65/(Z750RatedkWh*SurveyHrsIn!V65)</f>
        <v>0.14481481481481481</v>
      </c>
      <c r="W65" s="28">
        <f>kWhgen!W65/(Z750RatedkWh*SurveyHrsIn!W65)</f>
        <v>0.11218637992831541</v>
      </c>
      <c r="X65" s="28">
        <f>kWhgen!X65/(Z750RatedkWh*SurveyHrsIn!X65)</f>
        <v>0.21433691756272402</v>
      </c>
      <c r="Y65" s="28">
        <f>kWhgen!Y65/(Z750RatedkWh*SurveyHrsIn!Y65)</f>
        <v>0.21925925925925926</v>
      </c>
      <c r="Z65" s="28">
        <f>kWhgen!Z65/(Z750RatedkWh*SurveyHrsIn!Z65)</f>
        <v>0.42867383512544804</v>
      </c>
      <c r="AA65" s="28">
        <f>kWhgen!AA65/(Z750RatedkWh*SurveyHrsIn!AA65)</f>
        <v>0.42</v>
      </c>
      <c r="AB65" s="28">
        <f>kWhgen!AB65/(Z750RatedkWh*SurveyHrsIn!AB65)</f>
        <v>0.478494623655914</v>
      </c>
      <c r="AC65" s="28">
        <f>kWhgen!AC65/(Z750RatedkWh*SurveyHrsIn!AC65)</f>
        <v>0.44533392090858309</v>
      </c>
      <c r="AD65" s="28">
        <f>kWhgen!AD65/(Z750RatedkWh*SurveyHrsIn!AD65)</f>
        <v>0.56428571428571428</v>
      </c>
      <c r="AE65" s="28">
        <f>kWhgen!AE65/(Z750RatedkWh*SurveyHrsIn!AE65)</f>
        <v>0.33118279569892473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0.3426606825784036</v>
      </c>
      <c r="AP65" s="28">
        <f t="shared" si="1"/>
        <v>0.31491365271071942</v>
      </c>
      <c r="AQ65" s="28">
        <f t="shared" si="2"/>
        <v>0.44693414363107403</v>
      </c>
      <c r="AR65" s="28">
        <f t="shared" si="3"/>
        <v>0.42279723051273832</v>
      </c>
      <c r="AS65" s="28">
        <f t="shared" si="4"/>
        <v>0.36550740740740739</v>
      </c>
      <c r="AT65" s="28">
        <f t="shared" si="5"/>
        <v>0.25129468339307048</v>
      </c>
      <c r="AU65" s="138">
        <f t="shared" si="6"/>
        <v>0.33104340900039825</v>
      </c>
      <c r="AV65" s="28">
        <f t="shared" si="7"/>
        <v>0.34242618194231095</v>
      </c>
      <c r="AW65" s="28">
        <f t="shared" si="8"/>
        <v>0.2929114237233465</v>
      </c>
      <c r="AX65" s="28">
        <f t="shared" si="9"/>
        <v>0.18192751891676626</v>
      </c>
      <c r="AY65" s="28">
        <f t="shared" si="10"/>
        <v>0.44238948626045405</v>
      </c>
      <c r="AZ65" s="28">
        <f t="shared" si="11"/>
        <v>0.44693414363107403</v>
      </c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</row>
    <row r="66" spans="1:68" x14ac:dyDescent="0.25">
      <c r="A66" s="86" t="s">
        <v>1</v>
      </c>
      <c r="B66" s="86">
        <v>2</v>
      </c>
      <c r="C66" s="86">
        <v>56</v>
      </c>
      <c r="D66" s="28">
        <f>kWhgen!D66/(Z750RatedkWh*SurveyHrsIn!D66)</f>
        <v>0.42759856630824372</v>
      </c>
      <c r="E66" s="28">
        <f>kWhgen!E66/(Z750RatedkWh*SurveyHrsIn!E66)</f>
        <v>0.38986917562724016</v>
      </c>
      <c r="F66" s="28">
        <f>kWhgen!F66/(Z750RatedkWh*SurveyHrsIn!F66)</f>
        <v>0.47035123379277599</v>
      </c>
      <c r="G66" s="28">
        <f>kWhgen!G66/(Z750RatedkWh*SurveyHrsIn!G66)</f>
        <v>0.34212980980046093</v>
      </c>
      <c r="H66" s="28">
        <f>kWhgen!H66/(Z750RatedkWh*SurveyHrsIn!H66)</f>
        <v>0.40387962962962964</v>
      </c>
      <c r="I66" s="28">
        <f>kWhgen!I66/(Z750RatedkWh*SurveyHrsIn!I66)</f>
        <v>0.36129032258064514</v>
      </c>
      <c r="J66" s="28">
        <f>kWhgen!J66/(Z750RatedkWh*SurveyHrsIn!J66)</f>
        <v>0.3477777777777778</v>
      </c>
      <c r="K66" s="28">
        <f>kWhgen!K66/(Z750RatedkWh*SurveyHrsIn!K66)</f>
        <v>0.17491039426523297</v>
      </c>
      <c r="L66" s="28">
        <f>kWhgen!L66/(Z750RatedkWh*SurveyHrsIn!L66)</f>
        <v>0.19283154121863799</v>
      </c>
      <c r="M66" s="28">
        <f>kWhgen!M66/(Z750RatedkWh*SurveyHrsIn!M66)</f>
        <v>0.35659074074074076</v>
      </c>
      <c r="N66" s="28">
        <f>kWhgen!N66/(Z750RatedkWh*SurveyHrsIn!N66)</f>
        <v>0.36219175627240141</v>
      </c>
      <c r="O66" s="28">
        <f>kWhgen!O66/(Z750RatedkWh*SurveyHrsIn!O66)</f>
        <v>0.4022222222222222</v>
      </c>
      <c r="P66" s="28">
        <f>kWhgen!P66/(Z750RatedkWh*SurveyHrsIn!P66)</f>
        <v>0.35102508960573475</v>
      </c>
      <c r="Q66" s="28">
        <f>kWhgen!Q66/(Z750RatedkWh*SurveyHrsIn!Q66)</f>
        <v>0.39641577060931898</v>
      </c>
      <c r="R66" s="28">
        <f>kWhgen!R66/(Z750RatedkWh*SurveyHrsIn!R66)</f>
        <v>0.31150793650793651</v>
      </c>
      <c r="S66" s="28">
        <f>kWhgen!S66/(Z750RatedkWh*SurveyHrsIn!S66)</f>
        <v>0.31146953405017919</v>
      </c>
      <c r="T66" s="28">
        <f>kWhgen!T66/(Z750RatedkWh*SurveyHrsIn!T66)</f>
        <v>0.44518518518518518</v>
      </c>
      <c r="U66" s="28">
        <f>kWhgen!U66/(Z750RatedkWh*SurveyHrsIn!U66)</f>
        <v>0.3736014087539114</v>
      </c>
      <c r="V66" s="28">
        <f>kWhgen!V66/(Z750RatedkWh*SurveyHrsIn!V66)</f>
        <v>0.31666666666666665</v>
      </c>
      <c r="W66" s="28">
        <f>kWhgen!W66/(Z750RatedkWh*SurveyHrsIn!W66)</f>
        <v>0.18697670250896056</v>
      </c>
      <c r="X66" s="28">
        <f>kWhgen!X66/(Z750RatedkWh*SurveyHrsIn!X66)</f>
        <v>0.2068100358422939</v>
      </c>
      <c r="Y66" s="28">
        <f>kWhgen!Y66/(Z750RatedkWh*SurveyHrsIn!Y66)</f>
        <v>0.22074074074074074</v>
      </c>
      <c r="Z66" s="28">
        <f>kWhgen!Z66/(Z750RatedkWh*SurveyHrsIn!Z66)</f>
        <v>0.40681003584229392</v>
      </c>
      <c r="AA66" s="28">
        <f>kWhgen!AA66/(Z750RatedkWh*SurveyHrsIn!AA66)</f>
        <v>0.40555555555555556</v>
      </c>
      <c r="AB66" s="28">
        <f>kWhgen!AB66/(Z750RatedkWh*SurveyHrsIn!AB66)</f>
        <v>0.46308243727598564</v>
      </c>
      <c r="AC66" s="28">
        <f>kWhgen!AC66/(Z750RatedkWh*SurveyHrsIn!AC66)</f>
        <v>9.1524389940443623E-2</v>
      </c>
      <c r="AD66" s="28">
        <f>kWhgen!AD66/(Z750RatedkWh*SurveyHrsIn!AD66)</f>
        <v>0.47579365079365077</v>
      </c>
      <c r="AE66" s="28">
        <f>kWhgen!AE66/(Z750RatedkWh*SurveyHrsIn!AE66)</f>
        <v>0.35232974910394266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0.34625580779445836</v>
      </c>
      <c r="AP66" s="28">
        <f t="shared" si="1"/>
        <v>0.33706850079491901</v>
      </c>
      <c r="AQ66" s="28">
        <f t="shared" si="2"/>
        <v>0.30654926327934567</v>
      </c>
      <c r="AR66" s="28">
        <f t="shared" si="3"/>
        <v>0.40078340640682564</v>
      </c>
      <c r="AS66" s="28">
        <f t="shared" si="4"/>
        <v>0.37098257666268419</v>
      </c>
      <c r="AT66" s="28">
        <f t="shared" si="5"/>
        <v>0.2414442254082039</v>
      </c>
      <c r="AU66" s="138">
        <f t="shared" si="6"/>
        <v>0.37181302270011946</v>
      </c>
      <c r="AV66" s="28">
        <f t="shared" si="7"/>
        <v>0.33979774705581156</v>
      </c>
      <c r="AW66" s="28">
        <f t="shared" si="8"/>
        <v>0.37848442020192108</v>
      </c>
      <c r="AX66" s="28">
        <f t="shared" si="9"/>
        <v>0.20484249303066507</v>
      </c>
      <c r="AY66" s="28">
        <f t="shared" si="10"/>
        <v>0.42514934289127843</v>
      </c>
      <c r="AZ66" s="28">
        <f t="shared" si="11"/>
        <v>0.30654926327934567</v>
      </c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</row>
    <row r="67" spans="1:68" x14ac:dyDescent="0.25">
      <c r="A67" s="86" t="s">
        <v>1</v>
      </c>
      <c r="B67" s="86">
        <v>2</v>
      </c>
      <c r="C67" s="86">
        <v>57</v>
      </c>
      <c r="D67" s="28">
        <f>kWhgen!D67/(Z750RatedkWh*SurveyHrsIn!D67)</f>
        <v>0.44659498207885306</v>
      </c>
      <c r="E67" s="28">
        <f>kWhgen!E67/(Z750RatedkWh*SurveyHrsIn!E67)</f>
        <v>0.41513799283154124</v>
      </c>
      <c r="F67" s="28">
        <f>kWhgen!F67/(Z750RatedkWh*SurveyHrsIn!F67)</f>
        <v>0.51279861040670927</v>
      </c>
      <c r="G67" s="28">
        <f>kWhgen!G67/(Z750RatedkWh*SurveyHrsIn!G67)</f>
        <v>0.35633017835395492</v>
      </c>
      <c r="H67" s="28">
        <f>kWhgen!H67/(Z750RatedkWh*SurveyHrsIn!H67)</f>
        <v>0.42674074074074075</v>
      </c>
      <c r="I67" s="28">
        <f>kWhgen!I67/(Z750RatedkWh*SurveyHrsIn!I67)</f>
        <v>0.392831541218638</v>
      </c>
      <c r="J67" s="28">
        <f>kWhgen!J67/(Z750RatedkWh*SurveyHrsIn!J67)</f>
        <v>0.35555555555555557</v>
      </c>
      <c r="K67" s="28">
        <f>kWhgen!K67/(Z750RatedkWh*SurveyHrsIn!K67)</f>
        <v>0.18566308243727597</v>
      </c>
      <c r="L67" s="28">
        <f>kWhgen!L67/(Z750RatedkWh*SurveyHrsIn!L67)</f>
        <v>0.20645161290322581</v>
      </c>
      <c r="M67" s="28">
        <f>kWhgen!M67/(Z750RatedkWh*SurveyHrsIn!M67)</f>
        <v>0.36220925925925929</v>
      </c>
      <c r="N67" s="28">
        <f>kWhgen!N67/(Z750RatedkWh*SurveyHrsIn!N67)</f>
        <v>0.37262007168458783</v>
      </c>
      <c r="O67" s="28">
        <f>kWhgen!O67/(Z750RatedkWh*SurveyHrsIn!O67)</f>
        <v>0.41962962962962963</v>
      </c>
      <c r="P67" s="28">
        <f>kWhgen!P67/(Z750RatedkWh*SurveyHrsIn!P67)</f>
        <v>0.28256630824372758</v>
      </c>
      <c r="Q67" s="28">
        <f>kWhgen!Q67/(Z750RatedkWh*SurveyHrsIn!Q67)</f>
        <v>0.39534050179211472</v>
      </c>
      <c r="R67" s="28">
        <f>kWhgen!R67/(Z750RatedkWh*SurveyHrsIn!R67)</f>
        <v>0.36309523809523808</v>
      </c>
      <c r="S67" s="28">
        <f>kWhgen!S67/(Z750RatedkWh*SurveyHrsIn!S67)</f>
        <v>0.32974910394265233</v>
      </c>
      <c r="T67" s="28">
        <f>kWhgen!T67/(Z750RatedkWh*SurveyHrsIn!T67)</f>
        <v>0.47074074074074074</v>
      </c>
      <c r="U67" s="28">
        <f>kWhgen!U67/(Z750RatedkWh*SurveyHrsIn!U67)</f>
        <v>0.38931361753328148</v>
      </c>
      <c r="V67" s="28">
        <f>kWhgen!V67/(Z750RatedkWh*SurveyHrsIn!V67)</f>
        <v>0.31851851851851853</v>
      </c>
      <c r="W67" s="28">
        <f>kWhgen!W67/(Z750RatedkWh*SurveyHrsIn!W67)</f>
        <v>0.19482437275985662</v>
      </c>
      <c r="X67" s="28">
        <f>kWhgen!X67/(Z750RatedkWh*SurveyHrsIn!X67)</f>
        <v>0.22508960573476702</v>
      </c>
      <c r="Y67" s="28">
        <f>kWhgen!Y67/(Z750RatedkWh*SurveyHrsIn!Y67)</f>
        <v>0.21888888888888888</v>
      </c>
      <c r="Z67" s="28">
        <f>kWhgen!Z67/(Z750RatedkWh*SurveyHrsIn!Z67)</f>
        <v>0.44372759856630822</v>
      </c>
      <c r="AA67" s="28">
        <f>kWhgen!AA67/(Z750RatedkWh*SurveyHrsIn!AA67)</f>
        <v>0.40629629629629632</v>
      </c>
      <c r="AB67" s="28">
        <f>kWhgen!AB67/(Z750RatedkWh*SurveyHrsIn!AB67)</f>
        <v>0.48028673835125446</v>
      </c>
      <c r="AC67" s="28">
        <f>kWhgen!AC67/(Z750RatedkWh*SurveyHrsIn!AC67)</f>
        <v>0.45787075118510384</v>
      </c>
      <c r="AD67" s="28">
        <f>kWhgen!AD67/(Z750RatedkWh*SurveyHrsIn!AD67)</f>
        <v>0.57499999999999996</v>
      </c>
      <c r="AE67" s="28">
        <f>kWhgen!AE67/(Z750RatedkWh*SurveyHrsIn!AE67)</f>
        <v>0.35519713261648744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0.35737788193873721</v>
      </c>
      <c r="AP67" s="28">
        <f t="shared" si="1"/>
        <v>0.35298926843499306</v>
      </c>
      <c r="AQ67" s="28">
        <f t="shared" si="2"/>
        <v>0.46268929460053049</v>
      </c>
      <c r="AR67" s="28">
        <f t="shared" si="3"/>
        <v>0.42808892719740183</v>
      </c>
      <c r="AS67" s="28">
        <f t="shared" si="4"/>
        <v>0.39170927917164478</v>
      </c>
      <c r="AT67" s="28">
        <f t="shared" si="5"/>
        <v>0.25144131819992038</v>
      </c>
      <c r="AU67" s="138">
        <f t="shared" si="6"/>
        <v>0.35827200318598168</v>
      </c>
      <c r="AV67" s="28">
        <f t="shared" si="7"/>
        <v>0.36272828127666834</v>
      </c>
      <c r="AW67" s="28">
        <f t="shared" si="8"/>
        <v>0.39285762559751358</v>
      </c>
      <c r="AX67" s="28">
        <f t="shared" si="9"/>
        <v>0.21293428912783752</v>
      </c>
      <c r="AY67" s="28">
        <f t="shared" si="10"/>
        <v>0.44343687773795298</v>
      </c>
      <c r="AZ67" s="28">
        <f t="shared" si="11"/>
        <v>0.46268929460053049</v>
      </c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</row>
    <row r="68" spans="1:68" x14ac:dyDescent="0.25">
      <c r="A68" s="86" t="s">
        <v>1</v>
      </c>
      <c r="B68" s="86">
        <v>2</v>
      </c>
      <c r="C68" s="86">
        <v>58</v>
      </c>
      <c r="D68" s="28">
        <f>kWhgen!D68/(Z750RatedkWh*SurveyHrsIn!D68)</f>
        <v>0.43584229390681006</v>
      </c>
      <c r="E68" s="28">
        <f>kWhgen!E68/(Z750RatedkWh*SurveyHrsIn!E68)</f>
        <v>0.40992293906810034</v>
      </c>
      <c r="F68" s="28">
        <f>kWhgen!F68/(Z750RatedkWh*SurveyHrsIn!F68)</f>
        <v>0.47292380207240831</v>
      </c>
      <c r="G68" s="28">
        <f>kWhgen!G68/(Z750RatedkWh*SurveyHrsIn!G68)</f>
        <v>0.12516138794823811</v>
      </c>
      <c r="H68" s="28">
        <f>kWhgen!H68/(Z750RatedkWh*SurveyHrsIn!H68)</f>
        <v>0</v>
      </c>
      <c r="I68" s="28">
        <f>kWhgen!I68/(Z750RatedkWh*SurveyHrsIn!I68)</f>
        <v>0</v>
      </c>
      <c r="J68" s="28">
        <f>kWhgen!J68/(Z750RatedkWh*SurveyHrsIn!J68)</f>
        <v>0</v>
      </c>
      <c r="K68" s="28">
        <f>kWhgen!K68/(Z750RatedkWh*SurveyHrsIn!K68)</f>
        <v>6.5949820788530469E-2</v>
      </c>
      <c r="L68" s="28">
        <f>kWhgen!L68/(Z750RatedkWh*SurveyHrsIn!L68)</f>
        <v>0.18387096774193548</v>
      </c>
      <c r="M68" s="28">
        <f>kWhgen!M68/(Z750RatedkWh*SurveyHrsIn!M68)</f>
        <v>0.35404259259259258</v>
      </c>
      <c r="N68" s="28">
        <f>kWhgen!N68/(Z750RatedkWh*SurveyHrsIn!N68)</f>
        <v>0.36479390681003582</v>
      </c>
      <c r="O68" s="28">
        <f>kWhgen!O68/(Z750RatedkWh*SurveyHrsIn!O68)</f>
        <v>0.38851851851851854</v>
      </c>
      <c r="P68" s="28">
        <f>kWhgen!P68/(Z750RatedkWh*SurveyHrsIn!P68)</f>
        <v>0.37181362007168461</v>
      </c>
      <c r="Q68" s="28">
        <f>kWhgen!Q68/(Z750RatedkWh*SurveyHrsIn!Q68)</f>
        <v>0.41827956989247311</v>
      </c>
      <c r="R68" s="28">
        <f>kWhgen!R68/(Z750RatedkWh*SurveyHrsIn!R68)</f>
        <v>0.28690476190476188</v>
      </c>
      <c r="S68" s="28">
        <f>kWhgen!S68/(Z750RatedkWh*SurveyHrsIn!S68)</f>
        <v>0.31326164874551971</v>
      </c>
      <c r="T68" s="28">
        <f>kWhgen!T68/(Z750RatedkWh*SurveyHrsIn!T68)</f>
        <v>0.44703703703703701</v>
      </c>
      <c r="U68" s="28">
        <f>kWhgen!U68/(Z750RatedkWh*SurveyHrsIn!U68)</f>
        <v>0.31564081636779057</v>
      </c>
      <c r="V68" s="28">
        <f>kWhgen!V68/(Z750RatedkWh*SurveyHrsIn!V68)</f>
        <v>0.30925925925925923</v>
      </c>
      <c r="W68" s="28">
        <f>kWhgen!W68/(Z750RatedkWh*SurveyHrsIn!W68)</f>
        <v>0.18370788530465951</v>
      </c>
      <c r="X68" s="28">
        <f>kWhgen!X68/(Z750RatedkWh*SurveyHrsIn!X68)</f>
        <v>0.19892473118279569</v>
      </c>
      <c r="Y68" s="28">
        <f>kWhgen!Y68/(Z750RatedkWh*SurveyHrsIn!Y68)</f>
        <v>0.19925925925925925</v>
      </c>
      <c r="Z68" s="28">
        <f>kWhgen!Z68/(Z750RatedkWh*SurveyHrsIn!Z68)</f>
        <v>0.43405017921146954</v>
      </c>
      <c r="AA68" s="28">
        <f>kWhgen!AA68/(Z750RatedkWh*SurveyHrsIn!AA68)</f>
        <v>0.39444444444444443</v>
      </c>
      <c r="AB68" s="28">
        <f>kWhgen!AB68/(Z750RatedkWh*SurveyHrsIn!AB68)</f>
        <v>0.43189964157706096</v>
      </c>
      <c r="AC68" s="28">
        <f>kWhgen!AC68/(Z750RatedkWh*SurveyHrsIn!AC68)</f>
        <v>0.31832249168348392</v>
      </c>
      <c r="AD68" s="28">
        <f>kWhgen!AD68/(Z750RatedkWh*SurveyHrsIn!AD68)</f>
        <v>0.57341269841269837</v>
      </c>
      <c r="AE68" s="28">
        <f>kWhgen!AE68/(Z750RatedkWh*SurveyHrsIn!AE68)</f>
        <v>0.37240143369175627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0.22808312963433705</v>
      </c>
      <c r="AP68" s="28">
        <f t="shared" si="1"/>
        <v>0.32772243618221086</v>
      </c>
      <c r="AQ68" s="28">
        <f t="shared" si="2"/>
        <v>0.4213788745959795</v>
      </c>
      <c r="AR68" s="28">
        <f t="shared" si="3"/>
        <v>0.33600270969624896</v>
      </c>
      <c r="AS68" s="28">
        <f t="shared" si="4"/>
        <v>0</v>
      </c>
      <c r="AT68" s="28">
        <f t="shared" si="5"/>
        <v>0.20128779370768615</v>
      </c>
      <c r="AU68" s="138">
        <f t="shared" si="6"/>
        <v>0.37504201513341301</v>
      </c>
      <c r="AV68" s="28">
        <f t="shared" si="7"/>
        <v>0.33948199351425162</v>
      </c>
      <c r="AW68" s="28">
        <f t="shared" si="8"/>
        <v>0.35731237088802886</v>
      </c>
      <c r="AX68" s="28">
        <f t="shared" si="9"/>
        <v>0.19396395858223814</v>
      </c>
      <c r="AY68" s="28">
        <f t="shared" si="10"/>
        <v>0.420131421744325</v>
      </c>
      <c r="AZ68" s="28">
        <f t="shared" si="11"/>
        <v>0.4213788745959795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</row>
    <row r="69" spans="1:68" x14ac:dyDescent="0.25">
      <c r="A69" s="86" t="s">
        <v>1</v>
      </c>
      <c r="B69" s="86">
        <v>2</v>
      </c>
      <c r="C69" s="86">
        <v>59</v>
      </c>
      <c r="D69" s="28">
        <f>kWhgen!D69/(Z750RatedkWh*SurveyHrsIn!D69)</f>
        <v>0.40824372759856631</v>
      </c>
      <c r="E69" s="28">
        <f>kWhgen!E69/(Z750RatedkWh*SurveyHrsIn!E69)</f>
        <v>0.3730215053763441</v>
      </c>
      <c r="F69" s="28">
        <f>kWhgen!F69/(Z750RatedkWh*SurveyHrsIn!F69)</f>
        <v>0.4364790847776171</v>
      </c>
      <c r="G69" s="28">
        <f>kWhgen!G69/(Z750RatedkWh*SurveyHrsIn!G69)</f>
        <v>0.25659735735034567</v>
      </c>
      <c r="H69" s="28">
        <f>kWhgen!H69/(Z750RatedkWh*SurveyHrsIn!H69)</f>
        <v>0.26555555555555554</v>
      </c>
      <c r="I69" s="28">
        <f>kWhgen!I69/(Z750RatedkWh*SurveyHrsIn!I69)</f>
        <v>0.36308243727598566</v>
      </c>
      <c r="J69" s="28">
        <f>kWhgen!J69/(Z750RatedkWh*SurveyHrsIn!J69)</f>
        <v>0.32037037037037036</v>
      </c>
      <c r="K69" s="28">
        <f>kWhgen!K69/(Z750RatedkWh*SurveyHrsIn!K69)</f>
        <v>0.16702508960573476</v>
      </c>
      <c r="L69" s="28">
        <f>kWhgen!L69/(Z750RatedkWh*SurveyHrsIn!L69)</f>
        <v>0.18853046594982079</v>
      </c>
      <c r="M69" s="28">
        <f>kWhgen!M69/(Z750RatedkWh*SurveyHrsIn!M69)</f>
        <v>0.31071666666666664</v>
      </c>
      <c r="N69" s="28">
        <f>kWhgen!N69/(Z750RatedkWh*SurveyHrsIn!N69)</f>
        <v>0.33895340501792115</v>
      </c>
      <c r="O69" s="28">
        <f>kWhgen!O69/(Z750RatedkWh*SurveyHrsIn!O69)</f>
        <v>0.30629629629629629</v>
      </c>
      <c r="P69" s="28">
        <f>kWhgen!P69/(Z750RatedkWh*SurveyHrsIn!P69)</f>
        <v>0.21625806451612903</v>
      </c>
      <c r="Q69" s="28">
        <f>kWhgen!Q69/(Z750RatedkWh*SurveyHrsIn!Q69)</f>
        <v>0.32329749103942651</v>
      </c>
      <c r="R69" s="28">
        <f>kWhgen!R69/(Z750RatedkWh*SurveyHrsIn!R69)</f>
        <v>0.28968253968253971</v>
      </c>
      <c r="S69" s="28">
        <f>kWhgen!S69/(Z750RatedkWh*SurveyHrsIn!S69)</f>
        <v>0.19928315412186379</v>
      </c>
      <c r="T69" s="28">
        <f>kWhgen!T69/(Z750RatedkWh*SurveyHrsIn!T69)</f>
        <v>0.38592592592592595</v>
      </c>
      <c r="U69" s="28">
        <f>kWhgen!U69/(Z750RatedkWh*SurveyHrsIn!U69)</f>
        <v>0.32367150085502416</v>
      </c>
      <c r="V69" s="28">
        <f>kWhgen!V69/(Z750RatedkWh*SurveyHrsIn!V69)</f>
        <v>0.29259259259259257</v>
      </c>
      <c r="W69" s="28">
        <f>kWhgen!W69/(Z750RatedkWh*SurveyHrsIn!W69)</f>
        <v>0.17024014336917562</v>
      </c>
      <c r="X69" s="28">
        <f>kWhgen!X69/(Z750RatedkWh*SurveyHrsIn!X69)</f>
        <v>0.17491039426523297</v>
      </c>
      <c r="Y69" s="28">
        <f>kWhgen!Y69/(Z750RatedkWh*SurveyHrsIn!Y69)</f>
        <v>0.20333333333333334</v>
      </c>
      <c r="Z69" s="28">
        <f>kWhgen!Z69/(Z750RatedkWh*SurveyHrsIn!Z69)</f>
        <v>0.21182795698924731</v>
      </c>
      <c r="AA69" s="28">
        <f>kWhgen!AA69/(Z750RatedkWh*SurveyHrsIn!AA69)</f>
        <v>0.32592592592592595</v>
      </c>
      <c r="AB69" s="28">
        <f>kWhgen!AB69/(Z750RatedkWh*SurveyHrsIn!AB69)</f>
        <v>0.45985663082437278</v>
      </c>
      <c r="AC69" s="28">
        <f>kWhgen!AC69/(Z750RatedkWh*SurveyHrsIn!AC69)</f>
        <v>0.42067665728176001</v>
      </c>
      <c r="AD69" s="28">
        <f>kWhgen!AD69/(Z750RatedkWh*SurveyHrsIn!AD69)</f>
        <v>0.54801587301587307</v>
      </c>
      <c r="AE69" s="28">
        <f>kWhgen!AE69/(Z750RatedkWh*SurveyHrsIn!AE69)</f>
        <v>0.36021505376344087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0.29524052489656555</v>
      </c>
      <c r="AP69" s="28">
        <f t="shared" si="1"/>
        <v>0.28004563241038838</v>
      </c>
      <c r="AQ69" s="28">
        <f t="shared" si="2"/>
        <v>0.44296919468702461</v>
      </c>
      <c r="AR69" s="28">
        <f t="shared" si="3"/>
        <v>0.35536598250143564</v>
      </c>
      <c r="AS69" s="28">
        <f t="shared" si="4"/>
        <v>0.31633612106730385</v>
      </c>
      <c r="AT69" s="28">
        <f t="shared" si="5"/>
        <v>0.22209074074074073</v>
      </c>
      <c r="AU69" s="138">
        <f t="shared" si="6"/>
        <v>0.28716925527678216</v>
      </c>
      <c r="AV69" s="28">
        <f t="shared" si="7"/>
        <v>0.27075439494794334</v>
      </c>
      <c r="AW69" s="28">
        <f t="shared" si="8"/>
        <v>0.33406333979118091</v>
      </c>
      <c r="AX69" s="28">
        <f t="shared" si="9"/>
        <v>0.18282795698924734</v>
      </c>
      <c r="AY69" s="28">
        <f t="shared" si="10"/>
        <v>0.332536837913182</v>
      </c>
      <c r="AZ69" s="28">
        <f t="shared" si="11"/>
        <v>0.44296919468702461</v>
      </c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</row>
    <row r="70" spans="1:68" x14ac:dyDescent="0.25">
      <c r="A70" s="86" t="s">
        <v>1</v>
      </c>
      <c r="B70" s="86">
        <v>2</v>
      </c>
      <c r="C70" s="86">
        <v>60</v>
      </c>
      <c r="D70" s="28">
        <f>kWhgen!D70/(Z750RatedkWh*SurveyHrsIn!D70)</f>
        <v>0.42939068100358424</v>
      </c>
      <c r="E70" s="28">
        <f>kWhgen!E70/(Z750RatedkWh*SurveyHrsIn!E70)</f>
        <v>0.40069892473118279</v>
      </c>
      <c r="F70" s="28">
        <f>kWhgen!F70/(Z750RatedkWh*SurveyHrsIn!F70)</f>
        <v>0.46177600619400161</v>
      </c>
      <c r="G70" s="28">
        <f>kWhgen!G70/(Z750RatedkWh*SurveyHrsIn!G70)</f>
        <v>0.33585522834659143</v>
      </c>
      <c r="H70" s="28">
        <f>kWhgen!H70/(Z750RatedkWh*SurveyHrsIn!H70)</f>
        <v>0.36827777777777776</v>
      </c>
      <c r="I70" s="28">
        <f>kWhgen!I70/(Z750RatedkWh*SurveyHrsIn!I70)</f>
        <v>0.34014336917562726</v>
      </c>
      <c r="J70" s="28">
        <f>kWhgen!J70/(Z750RatedkWh*SurveyHrsIn!J70)</f>
        <v>0.36185185185185187</v>
      </c>
      <c r="K70" s="28">
        <f>kWhgen!K70/(Z750RatedkWh*SurveyHrsIn!K70)</f>
        <v>0.17562724014336917</v>
      </c>
      <c r="L70" s="28">
        <f>kWhgen!L70/(Z750RatedkWh*SurveyHrsIn!L70)</f>
        <v>0.20394265232974909</v>
      </c>
      <c r="M70" s="28">
        <f>kWhgen!M70/(Z750RatedkWh*SurveyHrsIn!M70)</f>
        <v>0.35443518518518519</v>
      </c>
      <c r="N70" s="28">
        <f>kWhgen!N70/(Z750RatedkWh*SurveyHrsIn!N70)</f>
        <v>0.36472939068100357</v>
      </c>
      <c r="O70" s="28">
        <f>kWhgen!O70/(Z750RatedkWh*SurveyHrsIn!O70)</f>
        <v>0.41925925925925928</v>
      </c>
      <c r="P70" s="28">
        <f>kWhgen!P70/(Z750RatedkWh*SurveyHrsIn!P70)</f>
        <v>0.35604301075268818</v>
      </c>
      <c r="Q70" s="28">
        <f>kWhgen!Q70/(Z750RatedkWh*SurveyHrsIn!Q70)</f>
        <v>0.43082437275985663</v>
      </c>
      <c r="R70" s="28">
        <f>kWhgen!R70/(Z750RatedkWh*SurveyHrsIn!R70)</f>
        <v>0.33412698412698411</v>
      </c>
      <c r="S70" s="28">
        <f>kWhgen!S70/(Z750RatedkWh*SurveyHrsIn!S70)</f>
        <v>0.32293906810035844</v>
      </c>
      <c r="T70" s="28">
        <f>kWhgen!T70/(Z750RatedkWh*SurveyHrsIn!T70)</f>
        <v>0.46407407407407408</v>
      </c>
      <c r="U70" s="28">
        <f>kWhgen!U70/(Z750RatedkWh*SurveyHrsIn!U70)</f>
        <v>0.37395056894900847</v>
      </c>
      <c r="V70" s="28">
        <f>kWhgen!V70/(Z750RatedkWh*SurveyHrsIn!V70)</f>
        <v>0.31111111111111112</v>
      </c>
      <c r="W70" s="28">
        <f>kWhgen!W70/(Z750RatedkWh*SurveyHrsIn!W70)</f>
        <v>0.18330824372759857</v>
      </c>
      <c r="X70" s="28">
        <f>kWhgen!X70/(Z750RatedkWh*SurveyHrsIn!X70)</f>
        <v>0.21402508960573477</v>
      </c>
      <c r="Y70" s="28">
        <f>kWhgen!Y70/(Z750RatedkWh*SurveyHrsIn!Y70)</f>
        <v>0.21074074074074073</v>
      </c>
      <c r="Z70" s="28">
        <f>kWhgen!Z70/(Z750RatedkWh*SurveyHrsIn!Z70)</f>
        <v>0.44551971326164874</v>
      </c>
      <c r="AA70" s="28">
        <f>kWhgen!AA70/(Z750RatedkWh*SurveyHrsIn!AA70)</f>
        <v>0.41037037037037039</v>
      </c>
      <c r="AB70" s="28">
        <f>kWhgen!AB70/(Z750RatedkWh*SurveyHrsIn!AB70)</f>
        <v>0.42007168458781363</v>
      </c>
      <c r="AC70" s="28">
        <f>kWhgen!AC70/(Z750RatedkWh*SurveyHrsIn!AC70)</f>
        <v>0.4293622479377785</v>
      </c>
      <c r="AD70" s="28">
        <f>kWhgen!AD70/(Z750RatedkWh*SurveyHrsIn!AD70)</f>
        <v>0.55952380952380953</v>
      </c>
      <c r="AE70" s="28">
        <f>kWhgen!AE70/(Z750RatedkWh*SurveyHrsIn!AE70)</f>
        <v>0.37956989247311829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0.34521999136902393</v>
      </c>
      <c r="AP70" s="28">
        <f t="shared" si="1"/>
        <v>0.34342183511794161</v>
      </c>
      <c r="AQ70" s="28">
        <f t="shared" si="2"/>
        <v>0.45615198331156881</v>
      </c>
      <c r="AR70" s="28">
        <f t="shared" si="3"/>
        <v>0.3994433864239253</v>
      </c>
      <c r="AS70" s="28">
        <f t="shared" si="4"/>
        <v>0.35675766626841893</v>
      </c>
      <c r="AT70" s="28">
        <f t="shared" si="5"/>
        <v>0.24466835921943444</v>
      </c>
      <c r="AU70" s="138">
        <f t="shared" si="6"/>
        <v>0.38001055356431701</v>
      </c>
      <c r="AV70" s="28">
        <f t="shared" si="7"/>
        <v>0.36263014166239965</v>
      </c>
      <c r="AW70" s="28">
        <f t="shared" si="8"/>
        <v>0.3830452513780645</v>
      </c>
      <c r="AX70" s="28">
        <f t="shared" si="9"/>
        <v>0.20269135802469132</v>
      </c>
      <c r="AY70" s="28">
        <f t="shared" si="10"/>
        <v>0.42532058940661094</v>
      </c>
      <c r="AZ70" s="28">
        <f t="shared" si="11"/>
        <v>0.45615198331156881</v>
      </c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</row>
    <row r="71" spans="1:68" x14ac:dyDescent="0.25">
      <c r="A71" s="86" t="s">
        <v>1</v>
      </c>
      <c r="B71" s="86">
        <v>2</v>
      </c>
      <c r="C71" s="86">
        <v>61</v>
      </c>
      <c r="D71" s="28">
        <f>kWhgen!D71/(Z750RatedkWh*SurveyHrsIn!D71)</f>
        <v>0.37813620071684589</v>
      </c>
      <c r="E71" s="28">
        <f>kWhgen!E71/(Z750RatedkWh*SurveyHrsIn!E71)</f>
        <v>0.38144623655913978</v>
      </c>
      <c r="F71" s="28">
        <f>kWhgen!F71/(Z750RatedkWh*SurveyHrsIn!F71)</f>
        <v>0.40132065162264202</v>
      </c>
      <c r="G71" s="28">
        <f>kWhgen!G71/(Z750RatedkWh*SurveyHrsIn!G71)</f>
        <v>0.3054730444646972</v>
      </c>
      <c r="H71" s="28">
        <f>kWhgen!H71/(Z750RatedkWh*SurveyHrsIn!H71)</f>
        <v>0.36687037037037035</v>
      </c>
      <c r="I71" s="28">
        <f>kWhgen!I71/(Z750RatedkWh*SurveyHrsIn!I71)</f>
        <v>0.31863799283154121</v>
      </c>
      <c r="J71" s="28">
        <f>kWhgen!J71/(Z750RatedkWh*SurveyHrsIn!J71)</f>
        <v>0.30481481481481482</v>
      </c>
      <c r="K71" s="28">
        <f>kWhgen!K71/(Z750RatedkWh*SurveyHrsIn!K71)</f>
        <v>0.14587813620071685</v>
      </c>
      <c r="L71" s="28">
        <f>kWhgen!L71/(Z750RatedkWh*SurveyHrsIn!L71)</f>
        <v>0.17096774193548386</v>
      </c>
      <c r="M71" s="28">
        <f>kWhgen!M71/(Z750RatedkWh*SurveyHrsIn!M71)</f>
        <v>0.32555740740740741</v>
      </c>
      <c r="N71" s="28">
        <f>kWhgen!N71/(Z750RatedkWh*SurveyHrsIn!N71)</f>
        <v>0.32319892473118278</v>
      </c>
      <c r="O71" s="28">
        <f>kWhgen!O71/(Z750RatedkWh*SurveyHrsIn!O71)</f>
        <v>0.32333333333333331</v>
      </c>
      <c r="P71" s="28">
        <f>kWhgen!P71/(Z750RatedkWh*SurveyHrsIn!P71)</f>
        <v>0.1893763440860215</v>
      </c>
      <c r="Q71" s="28">
        <f>kWhgen!Q71/(Z750RatedkWh*SurveyHrsIn!Q71)</f>
        <v>0.20645161290322581</v>
      </c>
      <c r="R71" s="28">
        <f>kWhgen!R71/(Z750RatedkWh*SurveyHrsIn!R71)</f>
        <v>0.32420634920634922</v>
      </c>
      <c r="S71" s="28">
        <f>kWhgen!S71/(Z750RatedkWh*SurveyHrsIn!S71)</f>
        <v>0.2756272401433692</v>
      </c>
      <c r="T71" s="28">
        <f>kWhgen!T71/(Z750RatedkWh*SurveyHrsIn!T71)</f>
        <v>0.42407407407407405</v>
      </c>
      <c r="U71" s="28">
        <f>kWhgen!U71/(Z750RatedkWh*SurveyHrsIn!U71)</f>
        <v>0.35509591841376437</v>
      </c>
      <c r="V71" s="28">
        <f>kWhgen!V71/(Z750RatedkWh*SurveyHrsIn!V71)</f>
        <v>0.26851851851851855</v>
      </c>
      <c r="W71" s="28">
        <f>kWhgen!W71/(Z750RatedkWh*SurveyHrsIn!W71)</f>
        <v>0.15253942652329749</v>
      </c>
      <c r="X71" s="28">
        <f>kWhgen!X71/(Z750RatedkWh*SurveyHrsIn!X71)</f>
        <v>0.17025089605734767</v>
      </c>
      <c r="Y71" s="28">
        <f>kWhgen!Y71/(Z750RatedkWh*SurveyHrsIn!Y71)</f>
        <v>6.6666666666666671E-3</v>
      </c>
      <c r="Z71" s="28">
        <f>kWhgen!Z71/(Z750RatedkWh*SurveyHrsIn!Z71)</f>
        <v>0</v>
      </c>
      <c r="AA71" s="28">
        <f>kWhgen!AA71/(Z750RatedkWh*SurveyHrsIn!AA71)</f>
        <v>0.30703703703703705</v>
      </c>
      <c r="AB71" s="28">
        <f>kWhgen!AB71/(Z750RatedkWh*SurveyHrsIn!AB71)</f>
        <v>0.44874551971326165</v>
      </c>
      <c r="AC71" s="28">
        <f>kWhgen!AC71/(Z750RatedkWh*SurveyHrsIn!AC71)</f>
        <v>0.29668885718895299</v>
      </c>
      <c r="AD71" s="28">
        <f>kWhgen!AD71/(Z750RatedkWh*SurveyHrsIn!AD71)</f>
        <v>0.55515873015873018</v>
      </c>
      <c r="AE71" s="28">
        <f>kWhgen!AE71/(Z750RatedkWh*SurveyHrsIn!AE71)</f>
        <v>0.35806451612903228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0.29640624986311254</v>
      </c>
      <c r="AP71" s="28">
        <f t="shared" si="1"/>
        <v>0.24493443827140934</v>
      </c>
      <c r="AQ71" s="28">
        <f t="shared" si="2"/>
        <v>0.40330403449223851</v>
      </c>
      <c r="AR71" s="28">
        <f t="shared" si="3"/>
        <v>0.36274664421549296</v>
      </c>
      <c r="AS71" s="28">
        <f t="shared" si="4"/>
        <v>0.33010772600557542</v>
      </c>
      <c r="AT71" s="28">
        <f t="shared" si="5"/>
        <v>0.21413442851453604</v>
      </c>
      <c r="AU71" s="138">
        <f t="shared" si="6"/>
        <v>0.27863620071684586</v>
      </c>
      <c r="AV71" s="28">
        <f t="shared" si="7"/>
        <v>0.26876173408431475</v>
      </c>
      <c r="AW71" s="28">
        <f t="shared" si="8"/>
        <v>0.34922950366878563</v>
      </c>
      <c r="AX71" s="28">
        <f t="shared" si="9"/>
        <v>0.1098189964157706</v>
      </c>
      <c r="AY71" s="28">
        <f t="shared" si="10"/>
        <v>0.25192751891676624</v>
      </c>
      <c r="AZ71" s="28">
        <f t="shared" si="11"/>
        <v>0.40330403449223851</v>
      </c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</row>
    <row r="72" spans="1:68" x14ac:dyDescent="0.25">
      <c r="A72" s="86" t="s">
        <v>1</v>
      </c>
      <c r="B72" s="86">
        <v>2</v>
      </c>
      <c r="C72" s="86">
        <v>62</v>
      </c>
      <c r="D72" s="28">
        <f>kWhgen!D72/(Z750RatedkWh*SurveyHrsIn!D72)</f>
        <v>0.43046594982078851</v>
      </c>
      <c r="E72" s="28">
        <f>kWhgen!E72/(Z750RatedkWh*SurveyHrsIn!E72)</f>
        <v>0.40190143369175629</v>
      </c>
      <c r="F72" s="28">
        <f>kWhgen!F72/(Z750RatedkWh*SurveyHrsIn!F72)</f>
        <v>0.48750168899032481</v>
      </c>
      <c r="G72" s="28">
        <f>kWhgen!G72/(Z750RatedkWh*SurveyHrsIn!G72)</f>
        <v>0.33090161140932606</v>
      </c>
      <c r="H72" s="28">
        <f>kWhgen!H72/(Z750RatedkWh*SurveyHrsIn!H72)</f>
        <v>0.39701481481481482</v>
      </c>
      <c r="I72" s="28">
        <f>kWhgen!I72/(Z750RatedkWh*SurveyHrsIn!I72)</f>
        <v>0.35627240143369177</v>
      </c>
      <c r="J72" s="28">
        <f>kWhgen!J72/(Z750RatedkWh*SurveyHrsIn!J72)</f>
        <v>0.31333333333333335</v>
      </c>
      <c r="K72" s="28">
        <f>kWhgen!K72/(Z750RatedkWh*SurveyHrsIn!K72)</f>
        <v>0.16057347670250896</v>
      </c>
      <c r="L72" s="28">
        <f>kWhgen!L72/(Z750RatedkWh*SurveyHrsIn!L72)</f>
        <v>0.18745519713261649</v>
      </c>
      <c r="M72" s="28">
        <f>kWhgen!M72/(Z750RatedkWh*SurveyHrsIn!M72)</f>
        <v>0.34851851851851851</v>
      </c>
      <c r="N72" s="28">
        <f>kWhgen!N72/(Z750RatedkWh*SurveyHrsIn!N72)</f>
        <v>0.32258064516129031</v>
      </c>
      <c r="O72" s="28">
        <f>kWhgen!O72/(Z750RatedkWh*SurveyHrsIn!O72)</f>
        <v>0.33629629629629632</v>
      </c>
      <c r="P72" s="28">
        <f>kWhgen!P72/(Z750RatedkWh*SurveyHrsIn!P72)</f>
        <v>0.32450179211469532</v>
      </c>
      <c r="Q72" s="28">
        <f>kWhgen!Q72/(Z750RatedkWh*SurveyHrsIn!Q72)</f>
        <v>0.4096774193548387</v>
      </c>
      <c r="R72" s="28">
        <f>kWhgen!R72/(Z750RatedkWh*SurveyHrsIn!R72)</f>
        <v>0.28888888888888886</v>
      </c>
      <c r="S72" s="28">
        <f>kWhgen!S72/(Z750RatedkWh*SurveyHrsIn!S72)</f>
        <v>0.31003584229390679</v>
      </c>
      <c r="T72" s="28">
        <f>kWhgen!T72/(Z750RatedkWh*SurveyHrsIn!T72)</f>
        <v>0.40925925925925927</v>
      </c>
      <c r="U72" s="28">
        <f>kWhgen!U72/(Z750RatedkWh*SurveyHrsIn!U72)</f>
        <v>0.35404843782847301</v>
      </c>
      <c r="V72" s="28">
        <f>kWhgen!V72/(Z750RatedkWh*SurveyHrsIn!V72)</f>
        <v>0.28888888888888886</v>
      </c>
      <c r="W72" s="28">
        <f>kWhgen!W72/(Z750RatedkWh*SurveyHrsIn!W72)</f>
        <v>0.15041756272401433</v>
      </c>
      <c r="X72" s="28">
        <f>kWhgen!X72/(Z750RatedkWh*SurveyHrsIn!X72)</f>
        <v>0.19354838709677419</v>
      </c>
      <c r="Y72" s="28">
        <f>kWhgen!Y72/(Z750RatedkWh*SurveyHrsIn!Y72)</f>
        <v>0.21703703703703703</v>
      </c>
      <c r="Z72" s="28">
        <f>kWhgen!Z72/(Z750RatedkWh*SurveyHrsIn!Z72)</f>
        <v>0.41075268817204302</v>
      </c>
      <c r="AA72" s="28">
        <f>kWhgen!AA72/(Z750RatedkWh*SurveyHrsIn!AA72)</f>
        <v>0.37851851851851853</v>
      </c>
      <c r="AB72" s="28">
        <f>kWhgen!AB72/(Z750RatedkWh*SurveyHrsIn!AB72)</f>
        <v>0.46093189964157705</v>
      </c>
      <c r="AC72" s="28">
        <f>kWhgen!AC72/(Z750RatedkWh*SurveyHrsIn!AC72)</f>
        <v>0.45260963649491565</v>
      </c>
      <c r="AD72" s="28">
        <f>kWhgen!AD72/(Z750RatedkWh*SurveyHrsIn!AD72)</f>
        <v>0.53888888888888886</v>
      </c>
      <c r="AE72" s="28">
        <f>kWhgen!AE72/(Z750RatedkWh*SurveyHrsIn!AE72)</f>
        <v>0.36630824372759857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0.33057093413326444</v>
      </c>
      <c r="AP72" s="28">
        <f t="shared" si="1"/>
        <v>0.32266706914201831</v>
      </c>
      <c r="AQ72" s="28">
        <f t="shared" si="2"/>
        <v>0.45260225637046769</v>
      </c>
      <c r="AR72" s="28">
        <f t="shared" si="3"/>
        <v>0.40676824469713574</v>
      </c>
      <c r="AS72" s="28">
        <f t="shared" si="4"/>
        <v>0.35554018319394665</v>
      </c>
      <c r="AT72" s="28">
        <f t="shared" si="5"/>
        <v>0.23218239745121463</v>
      </c>
      <c r="AU72" s="138">
        <f t="shared" si="6"/>
        <v>0.32779291119076065</v>
      </c>
      <c r="AV72" s="28">
        <f t="shared" si="7"/>
        <v>0.3362007168458781</v>
      </c>
      <c r="AW72" s="28">
        <f t="shared" si="8"/>
        <v>0.3507321953255404</v>
      </c>
      <c r="AX72" s="28">
        <f t="shared" si="9"/>
        <v>0.18700099561927519</v>
      </c>
      <c r="AY72" s="28">
        <f t="shared" si="10"/>
        <v>0.41673436877737952</v>
      </c>
      <c r="AZ72" s="28">
        <f t="shared" si="11"/>
        <v>0.45260225637046769</v>
      </c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</row>
    <row r="73" spans="1:68" x14ac:dyDescent="0.25">
      <c r="A73" s="86" t="s">
        <v>1</v>
      </c>
      <c r="B73" s="86">
        <v>2</v>
      </c>
      <c r="C73" s="86">
        <v>63</v>
      </c>
      <c r="D73" s="28">
        <f>kWhgen!D73/(Z750RatedkWh*SurveyHrsIn!D73)</f>
        <v>0.38243727598566307</v>
      </c>
      <c r="E73" s="28">
        <f>kWhgen!E73/(Z750RatedkWh*SurveyHrsIn!E73)</f>
        <v>0.40069892473118279</v>
      </c>
      <c r="F73" s="28">
        <f>kWhgen!F73/(Z750RatedkWh*SurveyHrsIn!F73)</f>
        <v>0.4480556420359626</v>
      </c>
      <c r="G73" s="28">
        <f>kWhgen!G73/(Z750RatedkWh*SurveyHrsIn!G73)</f>
        <v>0.31306859043517077</v>
      </c>
      <c r="H73" s="28">
        <f>kWhgen!H73/(Z750RatedkWh*SurveyHrsIn!H73)</f>
        <v>0.37372777777777777</v>
      </c>
      <c r="I73" s="28">
        <f>kWhgen!I73/(Z750RatedkWh*SurveyHrsIn!I73)</f>
        <v>0.31792114695340501</v>
      </c>
      <c r="J73" s="28">
        <f>kWhgen!J73/(Z750RatedkWh*SurveyHrsIn!J73)</f>
        <v>0.32148148148148148</v>
      </c>
      <c r="K73" s="28">
        <f>kWhgen!K73/(Z750RatedkWh*SurveyHrsIn!K73)</f>
        <v>1.6487455197132617E-2</v>
      </c>
      <c r="L73" s="28">
        <f>kWhgen!L73/(Z750RatedkWh*SurveyHrsIn!L73)</f>
        <v>0.13584229390681005</v>
      </c>
      <c r="M73" s="28">
        <f>kWhgen!M73/(Z750RatedkWh*SurveyHrsIn!M73)</f>
        <v>0.28599814814814817</v>
      </c>
      <c r="N73" s="28">
        <f>kWhgen!N73/(Z750RatedkWh*SurveyHrsIn!N73)</f>
        <v>0.31724193548387097</v>
      </c>
      <c r="O73" s="28">
        <f>kWhgen!O73/(Z750RatedkWh*SurveyHrsIn!O73)</f>
        <v>0.38851851851851854</v>
      </c>
      <c r="P73" s="28">
        <f>kWhgen!P73/(Z750RatedkWh*SurveyHrsIn!P73)</f>
        <v>0.22091756272401433</v>
      </c>
      <c r="Q73" s="28">
        <f>kWhgen!Q73/(Z750RatedkWh*SurveyHrsIn!Q73)</f>
        <v>0.41541218637992833</v>
      </c>
      <c r="R73" s="28">
        <f>kWhgen!R73/(Z750RatedkWh*SurveyHrsIn!R73)</f>
        <v>0.31388888888888888</v>
      </c>
      <c r="S73" s="28">
        <f>kWhgen!S73/(Z750RatedkWh*SurveyHrsIn!S73)</f>
        <v>0.2817204301075269</v>
      </c>
      <c r="T73" s="28">
        <f>kWhgen!T73/(Z750RatedkWh*SurveyHrsIn!T73)</f>
        <v>0.40671666666666667</v>
      </c>
      <c r="U73" s="28">
        <f>kWhgen!U73/(Z750RatedkWh*SurveyHrsIn!U73)</f>
        <v>0.33766933307646746</v>
      </c>
      <c r="V73" s="28">
        <f>kWhgen!V73/(Z750RatedkWh*SurveyHrsIn!V73)</f>
        <v>0.25592592592592595</v>
      </c>
      <c r="W73" s="28">
        <f>kWhgen!W73/(Z750RatedkWh*SurveyHrsIn!W73)</f>
        <v>0.15071146953405018</v>
      </c>
      <c r="X73" s="28">
        <f>kWhgen!X73/(Z750RatedkWh*SurveyHrsIn!X73)</f>
        <v>0.16738351254480285</v>
      </c>
      <c r="Y73" s="28">
        <f>kWhgen!Y73/(Z750RatedkWh*SurveyHrsIn!Y73)</f>
        <v>0.17851851851851852</v>
      </c>
      <c r="Z73" s="28">
        <f>kWhgen!Z73/(Z750RatedkWh*SurveyHrsIn!Z73)</f>
        <v>0.35806451612903228</v>
      </c>
      <c r="AA73" s="28">
        <f>kWhgen!AA73/(Z750RatedkWh*SurveyHrsIn!AA73)</f>
        <v>0.3674074074074074</v>
      </c>
      <c r="AB73" s="28">
        <f>kWhgen!AB73/(Z750RatedkWh*SurveyHrsIn!AB73)</f>
        <v>0.42078853046594983</v>
      </c>
      <c r="AC73" s="28">
        <f>kWhgen!AC73/(Z750RatedkWh*SurveyHrsIn!AC73)</f>
        <v>0.39456805167143677</v>
      </c>
      <c r="AD73" s="28">
        <f>kWhgen!AD73/(Z750RatedkWh*SurveyHrsIn!AD73)</f>
        <v>0.51111111111111107</v>
      </c>
      <c r="AE73" s="28">
        <f>kWhgen!AE73/(Z750RatedkWh*SurveyHrsIn!AE73)</f>
        <v>0.34408602150537637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0.29499662311612301</v>
      </c>
      <c r="AP73" s="28">
        <f t="shared" si="1"/>
        <v>0.30451728213709711</v>
      </c>
      <c r="AQ73" s="28">
        <f t="shared" si="2"/>
        <v>0.41658839476264137</v>
      </c>
      <c r="AR73" s="28">
        <f t="shared" si="3"/>
        <v>0.38727438573410539</v>
      </c>
      <c r="AS73" s="28">
        <f t="shared" si="4"/>
        <v>0.3377101354042214</v>
      </c>
      <c r="AT73" s="28">
        <f t="shared" si="5"/>
        <v>0.14610929908403028</v>
      </c>
      <c r="AU73" s="138">
        <f t="shared" si="6"/>
        <v>0.30889267224213462</v>
      </c>
      <c r="AV73" s="28">
        <f t="shared" si="7"/>
        <v>0.33700716845878137</v>
      </c>
      <c r="AW73" s="28">
        <f t="shared" si="8"/>
        <v>0.33343730855635334</v>
      </c>
      <c r="AX73" s="28">
        <f t="shared" si="9"/>
        <v>0.16553783353245718</v>
      </c>
      <c r="AY73" s="28">
        <f t="shared" si="10"/>
        <v>0.38208681800079652</v>
      </c>
      <c r="AZ73" s="28">
        <f t="shared" si="11"/>
        <v>0.41658839476264137</v>
      </c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</row>
    <row r="74" spans="1:68" x14ac:dyDescent="0.25">
      <c r="A74" s="86" t="s">
        <v>1</v>
      </c>
      <c r="B74" s="86">
        <v>2</v>
      </c>
      <c r="C74" s="86">
        <v>64</v>
      </c>
      <c r="D74" s="28">
        <f>kWhgen!D74/(Z750RatedkWh*SurveyHrsIn!D74)</f>
        <v>0.42616487455197133</v>
      </c>
      <c r="E74" s="28">
        <f>kWhgen!E74/(Z750RatedkWh*SurveyHrsIn!E74)</f>
        <v>0.36820967741935484</v>
      </c>
      <c r="F74" s="28">
        <f>kWhgen!F74/(Z750RatedkWh*SurveyHrsIn!F74)</f>
        <v>0.49136054140977325</v>
      </c>
      <c r="G74" s="28">
        <f>kWhgen!G74/(Z750RatedkWh*SurveyHrsIn!G74)</f>
        <v>0.33222257592593013</v>
      </c>
      <c r="H74" s="28">
        <f>kWhgen!H74/(Z750RatedkWh*SurveyHrsIn!H74)</f>
        <v>0.39129444444444444</v>
      </c>
      <c r="I74" s="28">
        <f>kWhgen!I74/(Z750RatedkWh*SurveyHrsIn!I74)</f>
        <v>0.35448028673835125</v>
      </c>
      <c r="J74" s="28">
        <f>kWhgen!J74/(Z750RatedkWh*SurveyHrsIn!J74)</f>
        <v>0.34925925925925927</v>
      </c>
      <c r="K74" s="28">
        <f>kWhgen!K74/(Z750RatedkWh*SurveyHrsIn!K74)</f>
        <v>0.16845878136200718</v>
      </c>
      <c r="L74" s="28">
        <f>kWhgen!L74/(Z750RatedkWh*SurveyHrsIn!L74)</f>
        <v>0.16989247311827957</v>
      </c>
      <c r="M74" s="28">
        <f>kWhgen!M74/(Z750RatedkWh*SurveyHrsIn!M74)</f>
        <v>0.36962962962962964</v>
      </c>
      <c r="N74" s="28">
        <f>kWhgen!N74/(Z750RatedkWh*SurveyHrsIn!N74)</f>
        <v>0.33154121863799285</v>
      </c>
      <c r="O74" s="28">
        <f>kWhgen!O74/(Z750RatedkWh*SurveyHrsIn!O74)</f>
        <v>0.40074074074074073</v>
      </c>
      <c r="P74" s="28">
        <f>kWhgen!P74/(Z750RatedkWh*SurveyHrsIn!P74)</f>
        <v>0.35389247311827959</v>
      </c>
      <c r="Q74" s="28">
        <f>kWhgen!Q74/(Z750RatedkWh*SurveyHrsIn!Q74)</f>
        <v>0.43727598566308246</v>
      </c>
      <c r="R74" s="28">
        <f>kWhgen!R74/(Z750RatedkWh*SurveyHrsIn!R74)</f>
        <v>0.29642857142857143</v>
      </c>
      <c r="S74" s="28">
        <f>kWhgen!S74/(Z750RatedkWh*SurveyHrsIn!S74)</f>
        <v>0.26917562724014338</v>
      </c>
      <c r="T74" s="28">
        <f>kWhgen!T74/(Z750RatedkWh*SurveyHrsIn!T74)</f>
        <v>0.44740740740740742</v>
      </c>
      <c r="U74" s="28">
        <f>kWhgen!U74/(Z750RatedkWh*SurveyHrsIn!U74)</f>
        <v>0.32576646202560683</v>
      </c>
      <c r="V74" s="28">
        <f>kWhgen!V74/(Z750RatedkWh*SurveyHrsIn!V74)</f>
        <v>0.30555555555555558</v>
      </c>
      <c r="W74" s="28">
        <f>kWhgen!W74/(Z750RatedkWh*SurveyHrsIn!W74)</f>
        <v>0.17950179211469533</v>
      </c>
      <c r="X74" s="28">
        <f>kWhgen!X74/(Z750RatedkWh*SurveyHrsIn!X74)</f>
        <v>0.20573476702508961</v>
      </c>
      <c r="Y74" s="28">
        <f>kWhgen!Y74/(Z750RatedkWh*SurveyHrsIn!Y74)</f>
        <v>0.20629629629629628</v>
      </c>
      <c r="Z74" s="28">
        <f>kWhgen!Z74/(Z750RatedkWh*SurveyHrsIn!Z74)</f>
        <v>0.27992831541218638</v>
      </c>
      <c r="AA74" s="28">
        <f>kWhgen!AA74/(Z750RatedkWh*SurveyHrsIn!AA74)</f>
        <v>0.19740740740740742</v>
      </c>
      <c r="AB74" s="28">
        <f>kWhgen!AB74/(Z750RatedkWh*SurveyHrsIn!AB74)</f>
        <v>0.46308243727598564</v>
      </c>
      <c r="AC74" s="28">
        <f>kWhgen!AC74/(Z750RatedkWh*SurveyHrsIn!AC74)</f>
        <v>0.44287873405316192</v>
      </c>
      <c r="AD74" s="28">
        <f>kWhgen!AD74/(Z750RatedkWh*SurveyHrsIn!AD74)</f>
        <v>0.56111111111111112</v>
      </c>
      <c r="AE74" s="28">
        <f>kWhgen!AE74/(Z750RatedkWh*SurveyHrsIn!AE74)</f>
        <v>0.35089605734767026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0.34008184181700352</v>
      </c>
      <c r="AP74" s="28">
        <f t="shared" si="1"/>
        <v>0.30113005207100235</v>
      </c>
      <c r="AQ74" s="28">
        <f t="shared" si="2"/>
        <v>0.45162863417064775</v>
      </c>
      <c r="AR74" s="28">
        <f t="shared" si="3"/>
        <v>0.39726426491835271</v>
      </c>
      <c r="AS74" s="28">
        <f t="shared" si="4"/>
        <v>0.36501133014735165</v>
      </c>
      <c r="AT74" s="28">
        <f t="shared" si="5"/>
        <v>0.23599362803663881</v>
      </c>
      <c r="AU74" s="138">
        <f t="shared" si="6"/>
        <v>0.362058144165671</v>
      </c>
      <c r="AV74" s="28">
        <f t="shared" si="7"/>
        <v>0.33429339477726572</v>
      </c>
      <c r="AW74" s="28">
        <f t="shared" si="8"/>
        <v>0.35957647499618989</v>
      </c>
      <c r="AX74" s="28">
        <f t="shared" si="9"/>
        <v>0.19717761847869375</v>
      </c>
      <c r="AY74" s="28">
        <f t="shared" si="10"/>
        <v>0.31347272003185983</v>
      </c>
      <c r="AZ74" s="28">
        <f t="shared" si="11"/>
        <v>0.45162863417064775</v>
      </c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</row>
    <row r="75" spans="1:68" x14ac:dyDescent="0.25">
      <c r="A75" s="86" t="s">
        <v>1</v>
      </c>
      <c r="B75" s="86">
        <v>2</v>
      </c>
      <c r="C75" s="86">
        <v>65</v>
      </c>
      <c r="D75" s="28">
        <f>kWhgen!D75/(Z750RatedkWh*SurveyHrsIn!D75)</f>
        <v>0.36559139784946237</v>
      </c>
      <c r="E75" s="28">
        <f>kWhgen!E75/(Z750RatedkWh*SurveyHrsIn!E75)</f>
        <v>0.35136379928315414</v>
      </c>
      <c r="F75" s="28">
        <f>kWhgen!F75/(Z750RatedkWh*SurveyHrsIn!F75)</f>
        <v>0.43733660753749454</v>
      </c>
      <c r="G75" s="28">
        <f>kWhgen!G75/(Z750RatedkWh*SurveyHrsIn!G75)</f>
        <v>0.31009642027281153</v>
      </c>
      <c r="H75" s="28">
        <f>kWhgen!H75/(Z750RatedkWh*SurveyHrsIn!H75)</f>
        <v>0.35796296296296298</v>
      </c>
      <c r="I75" s="28">
        <f>kWhgen!I75/(Z750RatedkWh*SurveyHrsIn!I75)</f>
        <v>0.2756272401433692</v>
      </c>
      <c r="J75" s="28">
        <f>kWhgen!J75/(Z750RatedkWh*SurveyHrsIn!J75)</f>
        <v>0.25037037037037035</v>
      </c>
      <c r="K75" s="28">
        <f>kWhgen!K75/(Z750RatedkWh*SurveyHrsIn!K75)</f>
        <v>0.14157706093189965</v>
      </c>
      <c r="L75" s="28">
        <f>kWhgen!L75/(Z750RatedkWh*SurveyHrsIn!L75)</f>
        <v>0.11469534050179211</v>
      </c>
      <c r="M75" s="28">
        <f>kWhgen!M75/(Z750RatedkWh*SurveyHrsIn!M75)</f>
        <v>0.28815740740740742</v>
      </c>
      <c r="N75" s="28">
        <f>kWhgen!N75/(Z750RatedkWh*SurveyHrsIn!N75)</f>
        <v>0.356089605734767</v>
      </c>
      <c r="O75" s="28">
        <f>kWhgen!O75/(Z750RatedkWh*SurveyHrsIn!O75)</f>
        <v>0.33777777777777779</v>
      </c>
      <c r="P75" s="28">
        <f>kWhgen!P75/(Z750RatedkWh*SurveyHrsIn!P75)</f>
        <v>0.16213620071684587</v>
      </c>
      <c r="Q75" s="28">
        <f>kWhgen!Q75/(Z750RatedkWh*SurveyHrsIn!Q75)</f>
        <v>0</v>
      </c>
      <c r="R75" s="28">
        <f>kWhgen!R75/(Z750RatedkWh*SurveyHrsIn!R75)</f>
        <v>0.15229761904761904</v>
      </c>
      <c r="S75" s="28">
        <f>kWhgen!S75/(Z750RatedkWh*SurveyHrsIn!S75)</f>
        <v>0.26845878136200718</v>
      </c>
      <c r="T75" s="28">
        <f>kWhgen!T75/(Z750RatedkWh*SurveyHrsIn!T75)</f>
        <v>0.33888888888888891</v>
      </c>
      <c r="U75" s="28">
        <f>kWhgen!U75/(Z750RatedkWh*SurveyHrsIn!U75)</f>
        <v>0.29748448622274065</v>
      </c>
      <c r="V75" s="28">
        <f>kWhgen!V75/(Z750RatedkWh*SurveyHrsIn!V75)</f>
        <v>0.25444444444444442</v>
      </c>
      <c r="W75" s="28">
        <f>kWhgen!W75/(Z750RatedkWh*SurveyHrsIn!W75)</f>
        <v>0.12671326164874552</v>
      </c>
      <c r="X75" s="28">
        <f>kWhgen!X75/(Z750RatedkWh*SurveyHrsIn!X75)</f>
        <v>0.16774193548387098</v>
      </c>
      <c r="Y75" s="28">
        <f>kWhgen!Y75/(Z750RatedkWh*SurveyHrsIn!Y75)</f>
        <v>0.17333333333333334</v>
      </c>
      <c r="Z75" s="28">
        <f>kWhgen!Z75/(Z750RatedkWh*SurveyHrsIn!Z75)</f>
        <v>0.36810035842293909</v>
      </c>
      <c r="AA75" s="28">
        <f>kWhgen!AA75/(Z750RatedkWh*SurveyHrsIn!AA75)</f>
        <v>0.38740740740740742</v>
      </c>
      <c r="AB75" s="28">
        <f>kWhgen!AB75/(Z750RatedkWh*SurveyHrsIn!AB75)</f>
        <v>0.38494623655913979</v>
      </c>
      <c r="AC75" s="28">
        <f>kWhgen!AC75/(Z750RatedkWh*SurveyHrsIn!AC75)</f>
        <v>0.36552911748490358</v>
      </c>
      <c r="AD75" s="28">
        <f>kWhgen!AD75/(Z750RatedkWh*SurveyHrsIn!AD75)</f>
        <v>0.51230158730158726</v>
      </c>
      <c r="AE75" s="28">
        <f>kWhgen!AE75/(Z750RatedkWh*SurveyHrsIn!AE75)</f>
        <v>0.32150537634408605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0.28193256613672107</v>
      </c>
      <c r="AP75" s="28">
        <f t="shared" si="1"/>
        <v>0.24331806273509471</v>
      </c>
      <c r="AQ75" s="28">
        <f t="shared" si="2"/>
        <v>0.39977869371019231</v>
      </c>
      <c r="AR75" s="28">
        <f t="shared" si="3"/>
        <v>0.36626560903115341</v>
      </c>
      <c r="AS75" s="28">
        <f t="shared" si="4"/>
        <v>0.2946535244922342</v>
      </c>
      <c r="AT75" s="28">
        <f t="shared" si="5"/>
        <v>0.18147660294703308</v>
      </c>
      <c r="AU75" s="138">
        <f t="shared" si="6"/>
        <v>0.28533452807646359</v>
      </c>
      <c r="AV75" s="28">
        <f t="shared" si="7"/>
        <v>0.14025213346987542</v>
      </c>
      <c r="AW75" s="28">
        <f t="shared" si="8"/>
        <v>0.29693927318535801</v>
      </c>
      <c r="AX75" s="28">
        <f t="shared" si="9"/>
        <v>0.15592951015531661</v>
      </c>
      <c r="AY75" s="28">
        <f t="shared" si="10"/>
        <v>0.38015133412982877</v>
      </c>
      <c r="AZ75" s="28">
        <f t="shared" si="11"/>
        <v>0.39977869371019231</v>
      </c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</row>
    <row r="76" spans="1:68" x14ac:dyDescent="0.25">
      <c r="A76" s="86" t="s">
        <v>1</v>
      </c>
      <c r="B76" s="86">
        <v>2</v>
      </c>
      <c r="C76" s="86">
        <v>66</v>
      </c>
      <c r="D76" s="28">
        <f>kWhgen!D76/(Z750RatedkWh*SurveyHrsIn!D76)</f>
        <v>0.28279569892473116</v>
      </c>
      <c r="E76" s="28">
        <f>kWhgen!E76/(Z750RatedkWh*SurveyHrsIn!E76)</f>
        <v>0.27555555555555555</v>
      </c>
      <c r="F76" s="28">
        <f>kWhgen!F76/(Z750RatedkWh*SurveyHrsIn!F76)</f>
        <v>0.40775207232172284</v>
      </c>
      <c r="G76" s="28">
        <f>kWhgen!G76/(Z750RatedkWh*SurveyHrsIn!G76)</f>
        <v>0.27013724364553765</v>
      </c>
      <c r="H76" s="28">
        <f>kWhgen!H76/(Z750RatedkWh*SurveyHrsIn!H76)</f>
        <v>0.32381296296296297</v>
      </c>
      <c r="I76" s="28">
        <f>kWhgen!I76/(Z750RatedkWh*SurveyHrsIn!I76)</f>
        <v>0.25913978494623657</v>
      </c>
      <c r="J76" s="28">
        <f>kWhgen!J76/(Z750RatedkWh*SurveyHrsIn!J76)</f>
        <v>0.23592592592592593</v>
      </c>
      <c r="K76" s="28">
        <f>kWhgen!K76/(Z750RatedkWh*SurveyHrsIn!K76)</f>
        <v>0.12652329749103944</v>
      </c>
      <c r="L76" s="28">
        <f>kWhgen!L76/(Z750RatedkWh*SurveyHrsIn!L76)</f>
        <v>0.13906810035842293</v>
      </c>
      <c r="M76" s="28">
        <f>kWhgen!M76/(Z750RatedkWh*SurveyHrsIn!M76)</f>
        <v>0.2676648148148148</v>
      </c>
      <c r="N76" s="28">
        <f>kWhgen!N76/(Z750RatedkWh*SurveyHrsIn!N76)</f>
        <v>0.28799820788530467</v>
      </c>
      <c r="O76" s="28">
        <f>kWhgen!O76/(Z750RatedkWh*SurveyHrsIn!O76)</f>
        <v>0.19703703703703704</v>
      </c>
      <c r="P76" s="28">
        <f>kWhgen!P76/(Z750RatedkWh*SurveyHrsIn!P76)</f>
        <v>0.21016487455197133</v>
      </c>
      <c r="Q76" s="28">
        <f>kWhgen!Q76/(Z750RatedkWh*SurveyHrsIn!Q76)</f>
        <v>0.19569892473118281</v>
      </c>
      <c r="R76" s="28">
        <f>kWhgen!R76/(Z750RatedkWh*SurveyHrsIn!R76)</f>
        <v>0.24563492063492062</v>
      </c>
      <c r="S76" s="28">
        <f>kWhgen!S76/(Z750RatedkWh*SurveyHrsIn!S76)</f>
        <v>0.18709677419354839</v>
      </c>
      <c r="T76" s="28">
        <f>kWhgen!T76/(Z750RatedkWh*SurveyHrsIn!T76)</f>
        <v>0.32555555555555554</v>
      </c>
      <c r="U76" s="28">
        <f>kWhgen!U76/(Z750RatedkWh*SurveyHrsIn!U76)</f>
        <v>0.26361594729832066</v>
      </c>
      <c r="V76" s="28">
        <f>kWhgen!V76/(Z750RatedkWh*SurveyHrsIn!V76)</f>
        <v>0.21666666666666667</v>
      </c>
      <c r="W76" s="28">
        <f>kWhgen!W76/(Z750RatedkWh*SurveyHrsIn!W76)</f>
        <v>0.12641039426523298</v>
      </c>
      <c r="X76" s="28">
        <f>kWhgen!X76/(Z750RatedkWh*SurveyHrsIn!X76)</f>
        <v>0.13906810035842293</v>
      </c>
      <c r="Y76" s="28">
        <f>kWhgen!Y76/(Z750RatedkWh*SurveyHrsIn!Y76)</f>
        <v>0.10814814814814815</v>
      </c>
      <c r="Z76" s="28">
        <f>kWhgen!Z76/(Z750RatedkWh*SurveyHrsIn!Z76)</f>
        <v>0.30609318996415769</v>
      </c>
      <c r="AA76" s="28">
        <f>kWhgen!AA76/(Z750RatedkWh*SurveyHrsIn!AA76)</f>
        <v>0.35259259259259257</v>
      </c>
      <c r="AB76" s="28">
        <f>kWhgen!AB76/(Z750RatedkWh*SurveyHrsIn!AB76)</f>
        <v>0.3720430107526882</v>
      </c>
      <c r="AC76" s="28">
        <f>kWhgen!AC76/(Z750RatedkWh*SurveyHrsIn!AC76)</f>
        <v>0.3728082886473873</v>
      </c>
      <c r="AD76" s="28">
        <f>kWhgen!AD76/(Z750RatedkWh*SurveyHrsIn!AD76)</f>
        <v>0.4865079365079365</v>
      </c>
      <c r="AE76" s="28">
        <f>kWhgen!AE76/(Z750RatedkWh*SurveyHrsIn!AE76)</f>
        <v>0.26953405017921145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0.25006498979137765</v>
      </c>
      <c r="AP76" s="28">
        <f t="shared" ref="AP76:AP139" si="13">AVERAGE(Q76:AB76)</f>
        <v>0.23655201876345311</v>
      </c>
      <c r="AQ76" s="28">
        <f t="shared" ref="AQ76:AQ139" si="14">AVERAGE(AC76:AN76)</f>
        <v>0.37628342511151175</v>
      </c>
      <c r="AR76" s="28">
        <f t="shared" ref="AR76:AR139" si="15">AVERAGE(E76:G76)</f>
        <v>0.31781495717427205</v>
      </c>
      <c r="AS76" s="28">
        <f t="shared" ref="AS76:AS139" si="16">AVERAGE(H76:J76)</f>
        <v>0.27295955794504184</v>
      </c>
      <c r="AT76" s="28">
        <f t="shared" ref="AT76:AT139" si="17">AVERAGE(K76:M76)</f>
        <v>0.17775207088809242</v>
      </c>
      <c r="AU76" s="138">
        <f t="shared" ref="AU76:AU139" si="18">AVERAGE(N76:P76)</f>
        <v>0.23173337315810436</v>
      </c>
      <c r="AV76" s="28">
        <f t="shared" ref="AV76:AV139" si="19">AVERAGE(Q76:S76)</f>
        <v>0.20947687318655062</v>
      </c>
      <c r="AW76" s="28">
        <f t="shared" ref="AW76:AW139" si="20">AVERAGE(T76:V76)</f>
        <v>0.26861272317351431</v>
      </c>
      <c r="AX76" s="28">
        <f t="shared" ref="AX76:AX117" si="21">AVERAGE(W76:Y76)</f>
        <v>0.12454221425726802</v>
      </c>
      <c r="AY76" s="28">
        <f t="shared" ref="AY76:AY139" si="22">AVERAGE(Z76:AB76)</f>
        <v>0.34357626443647948</v>
      </c>
      <c r="AZ76" s="28">
        <f t="shared" ref="AZ76:AZ139" si="23">AVERAGE(AC76:AE76)</f>
        <v>0.37628342511151175</v>
      </c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</row>
    <row r="77" spans="1:68" x14ac:dyDescent="0.25">
      <c r="A77" s="86" t="s">
        <v>1</v>
      </c>
      <c r="B77" s="86">
        <v>2</v>
      </c>
      <c r="C77" s="86">
        <v>67</v>
      </c>
      <c r="D77" s="28">
        <f>kWhgen!D77/(Z750RatedkWh*SurveyHrsIn!D77)</f>
        <v>0.3767025089605735</v>
      </c>
      <c r="E77" s="28">
        <f>kWhgen!E77/(Z750RatedkWh*SurveyHrsIn!E77)</f>
        <v>0.3662043010752688</v>
      </c>
      <c r="F77" s="28">
        <f>kWhgen!F77/(Z750RatedkWh*SurveyHrsIn!F77)</f>
        <v>0.46949371103289855</v>
      </c>
      <c r="G77" s="28">
        <f>kWhgen!G77/(Z750RatedkWh*SurveyHrsIn!G77)</f>
        <v>0.3124081081768687</v>
      </c>
      <c r="H77" s="28">
        <f>kWhgen!H77/(Z750RatedkWh*SurveyHrsIn!H77)</f>
        <v>0.31888888888888889</v>
      </c>
      <c r="I77" s="28">
        <f>kWhgen!I77/(Z750RatedkWh*SurveyHrsIn!I77)</f>
        <v>0.33763440860215055</v>
      </c>
      <c r="J77" s="28">
        <f>kWhgen!J77/(Z750RatedkWh*SurveyHrsIn!J77)</f>
        <v>0.3288888888888889</v>
      </c>
      <c r="K77" s="28">
        <f>kWhgen!K77/(Z750RatedkWh*SurveyHrsIn!K77)</f>
        <v>0.15842293906810037</v>
      </c>
      <c r="L77" s="28">
        <f>kWhgen!L77/(Z750RatedkWh*SurveyHrsIn!L77)</f>
        <v>0.18172043010752689</v>
      </c>
      <c r="M77" s="28">
        <f>kWhgen!M77/(Z750RatedkWh*SurveyHrsIn!M77)</f>
        <v>0.33873148148148147</v>
      </c>
      <c r="N77" s="28">
        <f>kWhgen!N77/(Z750RatedkWh*SurveyHrsIn!N77)</f>
        <v>0.25894802867383515</v>
      </c>
      <c r="O77" s="28">
        <f>kWhgen!O77/(Z750RatedkWh*SurveyHrsIn!O77)</f>
        <v>0.40185185185185185</v>
      </c>
      <c r="P77" s="28">
        <f>kWhgen!P77/(Z750RatedkWh*SurveyHrsIn!P77)</f>
        <v>0.32665232974910396</v>
      </c>
      <c r="Q77" s="28">
        <f>kWhgen!Q77/(Z750RatedkWh*SurveyHrsIn!Q77)</f>
        <v>0.43942652329749105</v>
      </c>
      <c r="R77" s="28">
        <f>kWhgen!R77/(Z750RatedkWh*SurveyHrsIn!R77)</f>
        <v>0.32301587301587303</v>
      </c>
      <c r="S77" s="28">
        <f>kWhgen!S77/(Z750RatedkWh*SurveyHrsIn!S77)</f>
        <v>0.29820788530465953</v>
      </c>
      <c r="T77" s="28">
        <f>kWhgen!T77/(Z750RatedkWh*SurveyHrsIn!T77)</f>
        <v>0.42</v>
      </c>
      <c r="U77" s="28">
        <f>kWhgen!U77/(Z750RatedkWh*SurveyHrsIn!U77)</f>
        <v>0.35614339899905567</v>
      </c>
      <c r="V77" s="28">
        <f>kWhgen!V77/(Z750RatedkWh*SurveyHrsIn!V77)</f>
        <v>0.28370370370370368</v>
      </c>
      <c r="W77" s="28">
        <f>kWhgen!W77/(Z750RatedkWh*SurveyHrsIn!W77)</f>
        <v>0.17216308243727599</v>
      </c>
      <c r="X77" s="28">
        <f>kWhgen!X77/(Z750RatedkWh*SurveyHrsIn!X77)</f>
        <v>0.18924731182795698</v>
      </c>
      <c r="Y77" s="28">
        <f>kWhgen!Y77/(Z750RatedkWh*SurveyHrsIn!Y77)</f>
        <v>0.1662962962962963</v>
      </c>
      <c r="Z77" s="28">
        <f>kWhgen!Z77/(Z750RatedkWh*SurveyHrsIn!Z77)</f>
        <v>0.33691756272401435</v>
      </c>
      <c r="AA77" s="28">
        <f>kWhgen!AA77/(Z750RatedkWh*SurveyHrsIn!AA77)</f>
        <v>0.20666666666666667</v>
      </c>
      <c r="AB77" s="28">
        <f>kWhgen!AB77/(Z750RatedkWh*SurveyHrsIn!AB77)</f>
        <v>0.43046594982078851</v>
      </c>
      <c r="AC77" s="28">
        <f>kWhgen!AC77/(Z750RatedkWh*SurveyHrsIn!AC77)</f>
        <v>0.45075571988980168</v>
      </c>
      <c r="AD77" s="28">
        <f>kWhgen!AD77/(Z750RatedkWh*SurveyHrsIn!AD77)</f>
        <v>0.53809523809523807</v>
      </c>
      <c r="AE77" s="28">
        <f>kWhgen!AE77/(Z750RatedkWh*SurveyHrsIn!AE77)</f>
        <v>0.34767025089605735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0.31665378063307204</v>
      </c>
      <c r="AP77" s="28">
        <f t="shared" si="13"/>
        <v>0.3018545211744818</v>
      </c>
      <c r="AQ77" s="28">
        <f t="shared" si="14"/>
        <v>0.4455070696270324</v>
      </c>
      <c r="AR77" s="28">
        <f t="shared" si="15"/>
        <v>0.38270204009501202</v>
      </c>
      <c r="AS77" s="28">
        <f t="shared" si="16"/>
        <v>0.32847072879330946</v>
      </c>
      <c r="AT77" s="28">
        <f t="shared" si="17"/>
        <v>0.2262916168857029</v>
      </c>
      <c r="AU77" s="138">
        <f t="shared" si="18"/>
        <v>0.32915073675826362</v>
      </c>
      <c r="AV77" s="28">
        <f t="shared" si="19"/>
        <v>0.35355009387267455</v>
      </c>
      <c r="AW77" s="28">
        <f t="shared" si="20"/>
        <v>0.35328236756758641</v>
      </c>
      <c r="AX77" s="28">
        <f t="shared" si="21"/>
        <v>0.17590223018717643</v>
      </c>
      <c r="AY77" s="28">
        <f t="shared" si="22"/>
        <v>0.32468339307048982</v>
      </c>
      <c r="AZ77" s="28">
        <f t="shared" si="23"/>
        <v>0.4455070696270324</v>
      </c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</row>
    <row r="78" spans="1:68" x14ac:dyDescent="0.25">
      <c r="A78" s="86" t="s">
        <v>1</v>
      </c>
      <c r="B78" s="86">
        <v>2</v>
      </c>
      <c r="C78" s="86">
        <v>68</v>
      </c>
      <c r="D78" s="28">
        <f>kWhgen!D78/(Z750RatedkWh*SurveyHrsIn!D78)</f>
        <v>0.39677419354838711</v>
      </c>
      <c r="E78" s="28">
        <f>kWhgen!E78/(Z750RatedkWh*SurveyHrsIn!E78)</f>
        <v>0.37141756272401433</v>
      </c>
      <c r="F78" s="28">
        <f>kWhgen!F78/(Z750RatedkWh*SurveyHrsIn!F78)</f>
        <v>0.46177600619400161</v>
      </c>
      <c r="G78" s="28">
        <f>kWhgen!G78/(Z750RatedkWh*SurveyHrsIn!G78)</f>
        <v>0.32330606543885249</v>
      </c>
      <c r="H78" s="28">
        <f>kWhgen!H78/(Z750RatedkWh*SurveyHrsIn!H78)</f>
        <v>0.3848537037037037</v>
      </c>
      <c r="I78" s="28">
        <f>kWhgen!I78/(Z750RatedkWh*SurveyHrsIn!I78)</f>
        <v>0.34982078853046594</v>
      </c>
      <c r="J78" s="28">
        <f>kWhgen!J78/(Z750RatedkWh*SurveyHrsIn!J78)</f>
        <v>0.33037037037037037</v>
      </c>
      <c r="K78" s="28">
        <f>kWhgen!K78/(Z750RatedkWh*SurveyHrsIn!K78)</f>
        <v>0.15913978494623657</v>
      </c>
      <c r="L78" s="28">
        <f>kWhgen!L78/(Z750RatedkWh*SurveyHrsIn!L78)</f>
        <v>0.18028673835125447</v>
      </c>
      <c r="M78" s="28">
        <f>kWhgen!M78/(Z750RatedkWh*SurveyHrsIn!M78)</f>
        <v>0.33105740740740741</v>
      </c>
      <c r="N78" s="28">
        <f>kWhgen!N78/(Z750RatedkWh*SurveyHrsIn!N78)</f>
        <v>0.33775627240143369</v>
      </c>
      <c r="O78" s="28">
        <f>kWhgen!O78/(Z750RatedkWh*SurveyHrsIn!O78)</f>
        <v>0.27740740740740738</v>
      </c>
      <c r="P78" s="28">
        <f>kWhgen!P78/(Z750RatedkWh*SurveyHrsIn!P78)</f>
        <v>0.23740501792114696</v>
      </c>
      <c r="Q78" s="28">
        <f>kWhgen!Q78/(Z750RatedkWh*SurveyHrsIn!Q78)</f>
        <v>0.42759856630824372</v>
      </c>
      <c r="R78" s="28">
        <f>kWhgen!R78/(Z750RatedkWh*SurveyHrsIn!R78)</f>
        <v>0.30039682539682538</v>
      </c>
      <c r="S78" s="28">
        <f>kWhgen!S78/(Z750RatedkWh*SurveyHrsIn!S78)</f>
        <v>0.28924731182795699</v>
      </c>
      <c r="T78" s="28">
        <f>kWhgen!T78/(Z750RatedkWh*SurveyHrsIn!T78)</f>
        <v>0.35666666666666669</v>
      </c>
      <c r="U78" s="28">
        <f>kWhgen!U78/(Z750RatedkWh*SurveyHrsIn!U78)</f>
        <v>0.34427195236575381</v>
      </c>
      <c r="V78" s="28">
        <f>kWhgen!V78/(Z750RatedkWh*SurveyHrsIn!V78)</f>
        <v>0.28925925925925927</v>
      </c>
      <c r="W78" s="28">
        <f>kWhgen!W78/(Z750RatedkWh*SurveyHrsIn!W78)</f>
        <v>0.14976881720430107</v>
      </c>
      <c r="X78" s="28">
        <f>kWhgen!X78/(Z750RatedkWh*SurveyHrsIn!X78)</f>
        <v>0.18566308243727597</v>
      </c>
      <c r="Y78" s="28">
        <f>kWhgen!Y78/(Z750RatedkWh*SurveyHrsIn!Y78)</f>
        <v>0.19851851851851851</v>
      </c>
      <c r="Z78" s="28">
        <f>kWhgen!Z78/(Z750RatedkWh*SurveyHrsIn!Z78)</f>
        <v>0.2810035842293907</v>
      </c>
      <c r="AA78" s="28">
        <f>kWhgen!AA78/(Z750RatedkWh*SurveyHrsIn!AA78)</f>
        <v>0.34629629629629627</v>
      </c>
      <c r="AB78" s="28">
        <f>kWhgen!AB78/(Z750RatedkWh*SurveyHrsIn!AB78)</f>
        <v>0.38494623655913979</v>
      </c>
      <c r="AC78" s="28">
        <f>kWhgen!AC78/(Z750RatedkWh*SurveyHrsIn!AC78)</f>
        <v>0.39622327264785717</v>
      </c>
      <c r="AD78" s="28">
        <f>kWhgen!AD78/(Z750RatedkWh*SurveyHrsIn!AD78)</f>
        <v>0.50198412698412698</v>
      </c>
      <c r="AE78" s="28">
        <f>kWhgen!AE78/(Z750RatedkWh*SurveyHrsIn!AE78)</f>
        <v>0.3139784946236559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0.31204976044969124</v>
      </c>
      <c r="AP78" s="28">
        <f t="shared" si="13"/>
        <v>0.29613642642246896</v>
      </c>
      <c r="AQ78" s="28">
        <f t="shared" si="14"/>
        <v>0.40406196475188</v>
      </c>
      <c r="AR78" s="28">
        <f t="shared" si="15"/>
        <v>0.38549987811895609</v>
      </c>
      <c r="AS78" s="28">
        <f t="shared" si="16"/>
        <v>0.35501495420151336</v>
      </c>
      <c r="AT78" s="28">
        <f t="shared" si="17"/>
        <v>0.22349464356829948</v>
      </c>
      <c r="AU78" s="138">
        <f t="shared" si="18"/>
        <v>0.28418956590999606</v>
      </c>
      <c r="AV78" s="28">
        <f t="shared" si="19"/>
        <v>0.33908090117767536</v>
      </c>
      <c r="AW78" s="28">
        <f t="shared" si="20"/>
        <v>0.33006595943055994</v>
      </c>
      <c r="AX78" s="28">
        <f t="shared" si="21"/>
        <v>0.17798347272003187</v>
      </c>
      <c r="AY78" s="28">
        <f t="shared" si="22"/>
        <v>0.3374153723616089</v>
      </c>
      <c r="AZ78" s="28">
        <f t="shared" si="23"/>
        <v>0.40406196475188</v>
      </c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</row>
    <row r="79" spans="1:68" x14ac:dyDescent="0.25">
      <c r="A79" s="86" t="s">
        <v>1</v>
      </c>
      <c r="B79" s="86">
        <v>2</v>
      </c>
      <c r="C79" s="86">
        <v>69</v>
      </c>
      <c r="D79" s="28">
        <f>kWhgen!D79/(Z750RatedkWh*SurveyHrsIn!D79)</f>
        <v>0.382078853046595</v>
      </c>
      <c r="E79" s="28">
        <f>kWhgen!E79/(Z750RatedkWh*SurveyHrsIn!E79)</f>
        <v>0.34815412186379929</v>
      </c>
      <c r="F79" s="28">
        <f>kWhgen!F79/(Z750RatedkWh*SurveyHrsIn!F79)</f>
        <v>0.45663086963473692</v>
      </c>
      <c r="G79" s="28">
        <f>kWhgen!G79/(Z750RatedkWh*SurveyHrsIn!G79)</f>
        <v>0.31207786704771767</v>
      </c>
      <c r="H79" s="28">
        <f>kWhgen!H79/(Z750RatedkWh*SurveyHrsIn!H79)</f>
        <v>0.36306481481481484</v>
      </c>
      <c r="I79" s="28">
        <f>kWhgen!I79/(Z750RatedkWh*SurveyHrsIn!I79)</f>
        <v>0.33261648745519712</v>
      </c>
      <c r="J79" s="28">
        <f>kWhgen!J79/(Z750RatedkWh*SurveyHrsIn!J79)</f>
        <v>0.29296296296296298</v>
      </c>
      <c r="K79" s="28">
        <f>kWhgen!K79/(Z750RatedkWh*SurveyHrsIn!K79)</f>
        <v>0.15340501792114694</v>
      </c>
      <c r="L79" s="28">
        <f>kWhgen!L79/(Z750RatedkWh*SurveyHrsIn!L79)</f>
        <v>0.15734767025089605</v>
      </c>
      <c r="M79" s="28">
        <f>kWhgen!M79/(Z750RatedkWh*SurveyHrsIn!M79)</f>
        <v>0.31599629629629628</v>
      </c>
      <c r="N79" s="28">
        <f>kWhgen!N79/(Z750RatedkWh*SurveyHrsIn!N79)</f>
        <v>0.30780645161290321</v>
      </c>
      <c r="O79" s="28">
        <f>kWhgen!O79/(Z750RatedkWh*SurveyHrsIn!O79)</f>
        <v>0.30333333333333334</v>
      </c>
      <c r="P79" s="28">
        <f>kWhgen!P79/(Z750RatedkWh*SurveyHrsIn!P79)</f>
        <v>0.27073835125448031</v>
      </c>
      <c r="Q79" s="28">
        <f>kWhgen!Q79/(Z750RatedkWh*SurveyHrsIn!Q79)</f>
        <v>0.42007168458781363</v>
      </c>
      <c r="R79" s="28">
        <f>kWhgen!R79/(Z750RatedkWh*SurveyHrsIn!R79)</f>
        <v>0.33730158730158732</v>
      </c>
      <c r="S79" s="28">
        <f>kWhgen!S79/(Z750RatedkWh*SurveyHrsIn!S79)</f>
        <v>0.29032258064516131</v>
      </c>
      <c r="T79" s="28">
        <f>kWhgen!T79/(Z750RatedkWh*SurveyHrsIn!T79)</f>
        <v>0.3762962962962963</v>
      </c>
      <c r="U79" s="28">
        <f>kWhgen!U79/(Z750RatedkWh*SurveyHrsIn!U79)</f>
        <v>0.3502076756824048</v>
      </c>
      <c r="V79" s="28">
        <f>kWhgen!V79/(Z750RatedkWh*SurveyHrsIn!V79)</f>
        <v>0.27296296296296296</v>
      </c>
      <c r="W79" s="28">
        <f>kWhgen!W79/(Z750RatedkWh*SurveyHrsIn!W79)</f>
        <v>0.14877598566308245</v>
      </c>
      <c r="X79" s="28">
        <f>kWhgen!X79/(Z750RatedkWh*SurveyHrsIn!X79)</f>
        <v>0.18207885304659499</v>
      </c>
      <c r="Y79" s="28">
        <f>kWhgen!Y79/(Z750RatedkWh*SurveyHrsIn!Y79)</f>
        <v>0.18851851851851853</v>
      </c>
      <c r="Z79" s="28">
        <f>kWhgen!Z79/(Z750RatedkWh*SurveyHrsIn!Z79)</f>
        <v>0.403584229390681</v>
      </c>
      <c r="AA79" s="28">
        <f>kWhgen!AA79/(Z750RatedkWh*SurveyHrsIn!AA79)</f>
        <v>0.31555555555555553</v>
      </c>
      <c r="AB79" s="28">
        <f>kWhgen!AB79/(Z750RatedkWh*SurveyHrsIn!AB79)</f>
        <v>0.44731182795698926</v>
      </c>
      <c r="AC79" s="28">
        <f>kWhgen!AC79/(Z750RatedkWh*SurveyHrsIn!AC79)</f>
        <v>0.42616065663370006</v>
      </c>
      <c r="AD79" s="28">
        <f>kWhgen!AD79/(Z750RatedkWh*SurveyHrsIn!AD79)</f>
        <v>0.54206349206349203</v>
      </c>
      <c r="AE79" s="28">
        <f>kWhgen!AE79/(Z750RatedkWh*SurveyHrsIn!AE79)</f>
        <v>0.34014336917562726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0.30117785370402378</v>
      </c>
      <c r="AP79" s="28">
        <f t="shared" si="13"/>
        <v>0.31108231313397067</v>
      </c>
      <c r="AQ79" s="28">
        <f t="shared" si="14"/>
        <v>0.43612250595760643</v>
      </c>
      <c r="AR79" s="28">
        <f t="shared" si="15"/>
        <v>0.37228761951541794</v>
      </c>
      <c r="AS79" s="28">
        <f t="shared" si="16"/>
        <v>0.32954808841099165</v>
      </c>
      <c r="AT79" s="28">
        <f t="shared" si="17"/>
        <v>0.20891632815611308</v>
      </c>
      <c r="AU79" s="138">
        <f t="shared" si="18"/>
        <v>0.29395937873357231</v>
      </c>
      <c r="AV79" s="28">
        <f t="shared" si="19"/>
        <v>0.34923195084485409</v>
      </c>
      <c r="AW79" s="28">
        <f t="shared" si="20"/>
        <v>0.33315564498055467</v>
      </c>
      <c r="AX79" s="28">
        <f t="shared" si="21"/>
        <v>0.17312445240939867</v>
      </c>
      <c r="AY79" s="28">
        <f t="shared" si="22"/>
        <v>0.3888172043010753</v>
      </c>
      <c r="AZ79" s="28">
        <f t="shared" si="23"/>
        <v>0.43612250595760643</v>
      </c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</row>
    <row r="80" spans="1:68" x14ac:dyDescent="0.25">
      <c r="A80" s="86" t="s">
        <v>1</v>
      </c>
      <c r="B80" s="86">
        <v>2</v>
      </c>
      <c r="C80" s="86">
        <v>70</v>
      </c>
      <c r="D80" s="28">
        <f>kWhgen!D80/(Z750RatedkWh*SurveyHrsIn!D80)</f>
        <v>0.38458781362007166</v>
      </c>
      <c r="E80" s="28">
        <f>kWhgen!E80/(Z750RatedkWh*SurveyHrsIn!E80)</f>
        <v>0.34454480286738354</v>
      </c>
      <c r="F80" s="28">
        <f>kWhgen!F80/(Z750RatedkWh*SurveyHrsIn!F80)</f>
        <v>0.37945382124576732</v>
      </c>
      <c r="G80" s="28">
        <f>kWhgen!G80/(Z750RatedkWh*SurveyHrsIn!G80)</f>
        <v>0.29061219365290114</v>
      </c>
      <c r="H80" s="28">
        <f>kWhgen!H80/(Z750RatedkWh*SurveyHrsIn!H80)</f>
        <v>0.37034629629629628</v>
      </c>
      <c r="I80" s="28">
        <f>kWhgen!I80/(Z750RatedkWh*SurveyHrsIn!I80)</f>
        <v>0.10752688172043011</v>
      </c>
      <c r="J80" s="28">
        <f>kWhgen!J80/(Z750RatedkWh*SurveyHrsIn!J80)</f>
        <v>0.3162962962962963</v>
      </c>
      <c r="K80" s="28">
        <f>kWhgen!K80/(Z750RatedkWh*SurveyHrsIn!K80)</f>
        <v>0.16129032258064516</v>
      </c>
      <c r="L80" s="28">
        <f>kWhgen!L80/(Z750RatedkWh*SurveyHrsIn!L80)</f>
        <v>0.17670250896057349</v>
      </c>
      <c r="M80" s="28">
        <f>kWhgen!M80/(Z750RatedkWh*SurveyHrsIn!M80)</f>
        <v>0.32814814814814813</v>
      </c>
      <c r="N80" s="28">
        <f>kWhgen!N80/(Z750RatedkWh*SurveyHrsIn!N80)</f>
        <v>0.2971326164874552</v>
      </c>
      <c r="O80" s="28">
        <f>kWhgen!O80/(Z750RatedkWh*SurveyHrsIn!O80)</f>
        <v>0.32555555555555554</v>
      </c>
      <c r="P80" s="28">
        <f>kWhgen!P80/(Z750RatedkWh*SurveyHrsIn!P80)</f>
        <v>0.24708243727598567</v>
      </c>
      <c r="Q80" s="28">
        <f>kWhgen!Q80/(Z750RatedkWh*SurveyHrsIn!Q80)</f>
        <v>0.39713261648745518</v>
      </c>
      <c r="R80" s="28">
        <f>kWhgen!R80/(Z750RatedkWh*SurveyHrsIn!R80)</f>
        <v>0.32142857142857145</v>
      </c>
      <c r="S80" s="28">
        <f>kWhgen!S80/(Z750RatedkWh*SurveyHrsIn!S80)</f>
        <v>0.27132616487455197</v>
      </c>
      <c r="T80" s="28">
        <f>kWhgen!T80/(Z750RatedkWh*SurveyHrsIn!T80)</f>
        <v>0.39851851851851849</v>
      </c>
      <c r="U80" s="28">
        <f>kWhgen!U80/(Z750RatedkWh*SurveyHrsIn!U80)</f>
        <v>0.17842085969462496</v>
      </c>
      <c r="V80" s="28">
        <f>kWhgen!V80/(Z750RatedkWh*SurveyHrsIn!V80)</f>
        <v>8.7283333333333338E-2</v>
      </c>
      <c r="W80" s="28">
        <f>kWhgen!W80/(Z750RatedkWh*SurveyHrsIn!W80)</f>
        <v>0.13747670250896057</v>
      </c>
      <c r="X80" s="28">
        <f>kWhgen!X80/(Z750RatedkWh*SurveyHrsIn!X80)</f>
        <v>0.16308243727598568</v>
      </c>
      <c r="Y80" s="28">
        <f>kWhgen!Y80/(Z750RatedkWh*SurveyHrsIn!Y80)</f>
        <v>0.1962962962962963</v>
      </c>
      <c r="Z80" s="28">
        <f>kWhgen!Z80/(Z750RatedkWh*SurveyHrsIn!Z80)</f>
        <v>0.38781362007168457</v>
      </c>
      <c r="AA80" s="28">
        <f>kWhgen!AA80/(Z750RatedkWh*SurveyHrsIn!AA80)</f>
        <v>0.38777777777777778</v>
      </c>
      <c r="AB80" s="28">
        <f>kWhgen!AB80/(Z750RatedkWh*SurveyHrsIn!AB80)</f>
        <v>0.40035842293906809</v>
      </c>
      <c r="AC80" s="28">
        <f>kWhgen!AC80/(Z750RatedkWh*SurveyHrsIn!AC80)</f>
        <v>0.41338539160274712</v>
      </c>
      <c r="AD80" s="28">
        <f>kWhgen!AD80/(Z750RatedkWh*SurveyHrsIn!AD80)</f>
        <v>0.52023809523809528</v>
      </c>
      <c r="AE80" s="28">
        <f>kWhgen!AE80/(Z750RatedkWh*SurveyHrsIn!AE80)</f>
        <v>0.29964157706093192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0.27872432342395315</v>
      </c>
      <c r="AP80" s="28">
        <f t="shared" si="13"/>
        <v>0.27724294343390238</v>
      </c>
      <c r="AQ80" s="28">
        <f t="shared" si="14"/>
        <v>0.41108835463392479</v>
      </c>
      <c r="AR80" s="28">
        <f t="shared" si="15"/>
        <v>0.33820360592201731</v>
      </c>
      <c r="AS80" s="28">
        <f t="shared" si="16"/>
        <v>0.26472315810434094</v>
      </c>
      <c r="AT80" s="28">
        <f t="shared" si="17"/>
        <v>0.22204699322978891</v>
      </c>
      <c r="AU80" s="138">
        <f t="shared" si="18"/>
        <v>0.28992353643966545</v>
      </c>
      <c r="AV80" s="28">
        <f t="shared" si="19"/>
        <v>0.32996245093019289</v>
      </c>
      <c r="AW80" s="28">
        <f t="shared" si="20"/>
        <v>0.22140757051549229</v>
      </c>
      <c r="AX80" s="28">
        <f t="shared" si="21"/>
        <v>0.16561847869374752</v>
      </c>
      <c r="AY80" s="28">
        <f t="shared" si="22"/>
        <v>0.39198327359617685</v>
      </c>
      <c r="AZ80" s="28">
        <f t="shared" si="23"/>
        <v>0.41108835463392479</v>
      </c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</row>
    <row r="81" spans="1:68" x14ac:dyDescent="0.25">
      <c r="A81" s="86" t="s">
        <v>1</v>
      </c>
      <c r="B81" s="86">
        <v>2</v>
      </c>
      <c r="C81" s="86">
        <v>71</v>
      </c>
      <c r="D81" s="28">
        <f>kWhgen!D81/(Z750RatedkWh*SurveyHrsIn!D81)</f>
        <v>0.40465949820788533</v>
      </c>
      <c r="E81" s="28">
        <f>kWhgen!E81/(Z750RatedkWh*SurveyHrsIn!E81)</f>
        <v>0.38625806451612904</v>
      </c>
      <c r="F81" s="28">
        <f>kWhgen!F81/(Z750RatedkWh*SurveyHrsIn!F81)</f>
        <v>0.23710504310611225</v>
      </c>
      <c r="G81" s="28">
        <f>kWhgen!G81/(Z750RatedkWh*SurveyHrsIn!G81)</f>
        <v>0.25197398154223133</v>
      </c>
      <c r="H81" s="28">
        <f>kWhgen!H81/(Z750RatedkWh*SurveyHrsIn!H81)</f>
        <v>0.39090925925925923</v>
      </c>
      <c r="I81" s="28">
        <f>kWhgen!I81/(Z750RatedkWh*SurveyHrsIn!I81)</f>
        <v>0.35304659498207885</v>
      </c>
      <c r="J81" s="28">
        <f>kWhgen!J81/(Z750RatedkWh*SurveyHrsIn!J81)</f>
        <v>0.31555555555555553</v>
      </c>
      <c r="K81" s="28">
        <f>kWhgen!K81/(Z750RatedkWh*SurveyHrsIn!K81)</f>
        <v>0.16810035842293908</v>
      </c>
      <c r="L81" s="28">
        <f>kWhgen!L81/(Z750RatedkWh*SurveyHrsIn!L81)</f>
        <v>0.18566308243727597</v>
      </c>
      <c r="M81" s="28">
        <f>kWhgen!M81/(Z750RatedkWh*SurveyHrsIn!M81)</f>
        <v>0.33721851851851853</v>
      </c>
      <c r="N81" s="28">
        <f>kWhgen!N81/(Z750RatedkWh*SurveyHrsIn!N81)</f>
        <v>0.30167383512544804</v>
      </c>
      <c r="O81" s="28">
        <f>kWhgen!O81/(Z750RatedkWh*SurveyHrsIn!O81)</f>
        <v>0.39629629629629631</v>
      </c>
      <c r="P81" s="28">
        <f>kWhgen!P81/(Z750RatedkWh*SurveyHrsIn!P81)</f>
        <v>0.36787096774193551</v>
      </c>
      <c r="Q81" s="28">
        <f>kWhgen!Q81/(Z750RatedkWh*SurveyHrsIn!Q81)</f>
        <v>0.44444444444444442</v>
      </c>
      <c r="R81" s="28">
        <f>kWhgen!R81/(Z750RatedkWh*SurveyHrsIn!R81)</f>
        <v>0.35873015873015873</v>
      </c>
      <c r="S81" s="28">
        <f>kWhgen!S81/(Z750RatedkWh*SurveyHrsIn!S81)</f>
        <v>0.30358422939068103</v>
      </c>
      <c r="T81" s="28">
        <f>kWhgen!T81/(Z750RatedkWh*SurveyHrsIn!T81)</f>
        <v>0.34074074074074073</v>
      </c>
      <c r="U81" s="28">
        <f>kWhgen!U81/(Z750RatedkWh*SurveyHrsIn!U81)</f>
        <v>0.36836400582745465</v>
      </c>
      <c r="V81" s="28">
        <f>kWhgen!V81/(Z750RatedkWh*SurveyHrsIn!V81)</f>
        <v>0.28666666666666668</v>
      </c>
      <c r="W81" s="28">
        <f>kWhgen!W81/(Z750RatedkWh*SurveyHrsIn!W81)</f>
        <v>0.16283512544802867</v>
      </c>
      <c r="X81" s="28">
        <f>kWhgen!X81/(Z750RatedkWh*SurveyHrsIn!X81)</f>
        <v>0.19569892473118281</v>
      </c>
      <c r="Y81" s="28">
        <f>kWhgen!Y81/(Z750RatedkWh*SurveyHrsIn!Y81)</f>
        <v>0.20555555555555555</v>
      </c>
      <c r="Z81" s="28">
        <f>kWhgen!Z81/(Z750RatedkWh*SurveyHrsIn!Z81)</f>
        <v>0.40788530465949818</v>
      </c>
      <c r="AA81" s="28">
        <f>kWhgen!AA81/(Z750RatedkWh*SurveyHrsIn!AA81)</f>
        <v>0.36074074074074075</v>
      </c>
      <c r="AB81" s="28">
        <f>kWhgen!AB81/(Z750RatedkWh*SurveyHrsIn!AB81)</f>
        <v>0.44802867383512546</v>
      </c>
      <c r="AC81" s="28">
        <f>kWhgen!AC81/(Z750RatedkWh*SurveyHrsIn!AC81)</f>
        <v>0.43059588862375364</v>
      </c>
      <c r="AD81" s="28">
        <f>kWhgen!AD81/(Z750RatedkWh*SurveyHrsIn!AD81)</f>
        <v>0.54166666666666663</v>
      </c>
      <c r="AE81" s="28">
        <f>kWhgen!AE81/(Z750RatedkWh*SurveyHrsIn!AE81)</f>
        <v>0.34838709677419355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0.30763929645864829</v>
      </c>
      <c r="AP81" s="28">
        <f t="shared" si="13"/>
        <v>0.3236062142308565</v>
      </c>
      <c r="AQ81" s="28">
        <f t="shared" si="14"/>
        <v>0.44021655068820459</v>
      </c>
      <c r="AR81" s="28">
        <f t="shared" si="15"/>
        <v>0.29177902972149083</v>
      </c>
      <c r="AS81" s="28">
        <f t="shared" si="16"/>
        <v>0.35317046993229789</v>
      </c>
      <c r="AT81" s="28">
        <f t="shared" si="17"/>
        <v>0.23032731979291121</v>
      </c>
      <c r="AU81" s="138">
        <f t="shared" si="18"/>
        <v>0.35528036638789323</v>
      </c>
      <c r="AV81" s="28">
        <f t="shared" si="19"/>
        <v>0.36891961085509473</v>
      </c>
      <c r="AW81" s="28">
        <f t="shared" si="20"/>
        <v>0.33192380441162067</v>
      </c>
      <c r="AX81" s="28">
        <f t="shared" si="21"/>
        <v>0.18802986857825568</v>
      </c>
      <c r="AY81" s="28">
        <f t="shared" si="22"/>
        <v>0.40555157307845474</v>
      </c>
      <c r="AZ81" s="28">
        <f t="shared" si="23"/>
        <v>0.44021655068820459</v>
      </c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</row>
    <row r="82" spans="1:68" x14ac:dyDescent="0.25">
      <c r="A82" s="86" t="s">
        <v>1</v>
      </c>
      <c r="B82" s="86">
        <v>2</v>
      </c>
      <c r="C82" s="86">
        <v>72</v>
      </c>
      <c r="D82" s="28">
        <f>kWhgen!D82/(Z750RatedkWh*SurveyHrsIn!D82)</f>
        <v>0.41971326164874551</v>
      </c>
      <c r="E82" s="28">
        <f>kWhgen!E82/(Z750RatedkWh*SurveyHrsIn!E82)</f>
        <v>0.38786379928315412</v>
      </c>
      <c r="F82" s="28">
        <f>kWhgen!F82/(Z750RatedkWh*SurveyHrsIn!F82)</f>
        <v>0.46649238137332755</v>
      </c>
      <c r="G82" s="28">
        <f>kWhgen!G82/(Z750RatedkWh*SurveyHrsIn!G82)</f>
        <v>0.34047860415470577</v>
      </c>
      <c r="H82" s="28">
        <f>kWhgen!H82/(Z750RatedkWh*SurveyHrsIn!H82)</f>
        <v>0.38444814814814815</v>
      </c>
      <c r="I82" s="28">
        <f>kWhgen!I82/(Z750RatedkWh*SurveyHrsIn!I82)</f>
        <v>0.36129032258064514</v>
      </c>
      <c r="J82" s="28">
        <f>kWhgen!J82/(Z750RatedkWh*SurveyHrsIn!J82)</f>
        <v>0.33555555555555555</v>
      </c>
      <c r="K82" s="28">
        <f>kWhgen!K82/(Z750RatedkWh*SurveyHrsIn!K82)</f>
        <v>1.8279569892473119E-2</v>
      </c>
      <c r="L82" s="28">
        <f>kWhgen!L82/(Z750RatedkWh*SurveyHrsIn!L82)</f>
        <v>0.16487455197132617</v>
      </c>
      <c r="M82" s="28">
        <f>kWhgen!M82/(Z750RatedkWh*SurveyHrsIn!M82)</f>
        <v>0.29752407407407405</v>
      </c>
      <c r="N82" s="28">
        <f>kWhgen!N82/(Z750RatedkWh*SurveyHrsIn!N82)</f>
        <v>0.3363225806451613</v>
      </c>
      <c r="O82" s="28">
        <f>kWhgen!O82/(Z750RatedkWh*SurveyHrsIn!O82)</f>
        <v>0.4114814814814815</v>
      </c>
      <c r="P82" s="28">
        <f>kWhgen!P82/(Z750RatedkWh*SurveyHrsIn!P82)</f>
        <v>0.17647311827956988</v>
      </c>
      <c r="Q82" s="28">
        <f>kWhgen!Q82/(Z750RatedkWh*SurveyHrsIn!Q82)</f>
        <v>0</v>
      </c>
      <c r="R82" s="28">
        <f>kWhgen!R82/(Z750RatedkWh*SurveyHrsIn!R82)</f>
        <v>0.17453769841269842</v>
      </c>
      <c r="S82" s="28">
        <f>kWhgen!S82/(Z750RatedkWh*SurveyHrsIn!S82)</f>
        <v>0.28028673835125451</v>
      </c>
      <c r="T82" s="28">
        <f>kWhgen!T82/(Z750RatedkWh*SurveyHrsIn!T82)</f>
        <v>0.41962962962962963</v>
      </c>
      <c r="U82" s="28">
        <f>kWhgen!U82/(Z750RatedkWh*SurveyHrsIn!U82)</f>
        <v>0.35998416114512394</v>
      </c>
      <c r="V82" s="28">
        <f>kWhgen!V82/(Z750RatedkWh*SurveyHrsIn!V82)</f>
        <v>0.29259259259259257</v>
      </c>
      <c r="W82" s="28">
        <f>kWhgen!W82/(Z750RatedkWh*SurveyHrsIn!W82)</f>
        <v>0.17227598566308244</v>
      </c>
      <c r="X82" s="28">
        <f>kWhgen!X82/(Z750RatedkWh*SurveyHrsIn!X82)</f>
        <v>0.17885304659498208</v>
      </c>
      <c r="Y82" s="28">
        <f>kWhgen!Y82/(Z750RatedkWh*SurveyHrsIn!Y82)</f>
        <v>0.20185185185185187</v>
      </c>
      <c r="Z82" s="28">
        <f>kWhgen!Z82/(Z750RatedkWh*SurveyHrsIn!Z82)</f>
        <v>0.40394265232974913</v>
      </c>
      <c r="AA82" s="28">
        <f>kWhgen!AA82/(Z750RatedkWh*SurveyHrsIn!AA82)</f>
        <v>0.38407407407407407</v>
      </c>
      <c r="AB82" s="28">
        <f>kWhgen!AB82/(Z750RatedkWh*SurveyHrsIn!AB82)</f>
        <v>0.44336917562724015</v>
      </c>
      <c r="AC82" s="28">
        <f>kWhgen!AC82/(Z750RatedkWh*SurveyHrsIn!AC82)</f>
        <v>0.4121223785194868</v>
      </c>
      <c r="AD82" s="28">
        <f>kWhgen!AD82/(Z750RatedkWh*SurveyHrsIn!AD82)</f>
        <v>0.53849206349206347</v>
      </c>
      <c r="AE82" s="28">
        <f>kWhgen!AE82/(Z750RatedkWh*SurveyHrsIn!AE82)</f>
        <v>0.36523297491039425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0.30675701561996849</v>
      </c>
      <c r="AP82" s="28">
        <f t="shared" si="13"/>
        <v>0.27594980052268986</v>
      </c>
      <c r="AQ82" s="28">
        <f t="shared" si="14"/>
        <v>0.43861580564064817</v>
      </c>
      <c r="AR82" s="28">
        <f t="shared" si="15"/>
        <v>0.39827826160372909</v>
      </c>
      <c r="AS82" s="28">
        <f t="shared" si="16"/>
        <v>0.36043134209478295</v>
      </c>
      <c r="AT82" s="28">
        <f t="shared" si="17"/>
        <v>0.16022606531262443</v>
      </c>
      <c r="AU82" s="138">
        <f t="shared" si="18"/>
        <v>0.30809239346873757</v>
      </c>
      <c r="AV82" s="28">
        <f t="shared" si="19"/>
        <v>0.1516081455879843</v>
      </c>
      <c r="AW82" s="28">
        <f t="shared" si="20"/>
        <v>0.35740212778911534</v>
      </c>
      <c r="AX82" s="28">
        <f t="shared" si="21"/>
        <v>0.18432696136997215</v>
      </c>
      <c r="AY82" s="28">
        <f t="shared" si="22"/>
        <v>0.41046196734368778</v>
      </c>
      <c r="AZ82" s="28">
        <f t="shared" si="23"/>
        <v>0.43861580564064817</v>
      </c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</row>
    <row r="83" spans="1:68" x14ac:dyDescent="0.25">
      <c r="A83" s="86" t="s">
        <v>1</v>
      </c>
      <c r="B83" s="86">
        <v>2</v>
      </c>
      <c r="C83" s="86">
        <v>73</v>
      </c>
      <c r="D83" s="28">
        <f>kWhgen!D83/(Z750RatedkWh*SurveyHrsIn!D83)</f>
        <v>0.41648745519713259</v>
      </c>
      <c r="E83" s="28">
        <f>kWhgen!E83/(Z750RatedkWh*SurveyHrsIn!E83)</f>
        <v>0.37382437275985664</v>
      </c>
      <c r="F83" s="28">
        <f>kWhgen!F83/(Z750RatedkWh*SurveyHrsIn!F83)</f>
        <v>0.48364283657087637</v>
      </c>
      <c r="G83" s="28">
        <f>kWhgen!G83/(Z750RatedkWh*SurveyHrsIn!G83)</f>
        <v>0.33948788076725273</v>
      </c>
      <c r="H83" s="28">
        <f>kWhgen!H83/(Z750RatedkWh*SurveyHrsIn!H83)</f>
        <v>0.39747407407407409</v>
      </c>
      <c r="I83" s="28">
        <f>kWhgen!I83/(Z750RatedkWh*SurveyHrsIn!I83)</f>
        <v>0.33154121863799285</v>
      </c>
      <c r="J83" s="28">
        <f>kWhgen!J83/(Z750RatedkWh*SurveyHrsIn!J83)</f>
        <v>0.3385185185185185</v>
      </c>
      <c r="K83" s="28">
        <f>kWhgen!K83/(Z750RatedkWh*SurveyHrsIn!K83)</f>
        <v>0.17060931899641577</v>
      </c>
      <c r="L83" s="28">
        <f>kWhgen!L83/(Z750RatedkWh*SurveyHrsIn!L83)</f>
        <v>0.19534050179211471</v>
      </c>
      <c r="M83" s="28">
        <f>kWhgen!M83/(Z750RatedkWh*SurveyHrsIn!M83)</f>
        <v>0.34792407407407405</v>
      </c>
      <c r="N83" s="28">
        <f>kWhgen!N83/(Z750RatedkWh*SurveyHrsIn!N83)</f>
        <v>0.25744444444444442</v>
      </c>
      <c r="O83" s="28">
        <f>kWhgen!O83/(Z750RatedkWh*SurveyHrsIn!O83)</f>
        <v>0.36481481481481481</v>
      </c>
      <c r="P83" s="28">
        <f>kWhgen!P83/(Z750RatedkWh*SurveyHrsIn!P83)</f>
        <v>3.0236559139784947E-2</v>
      </c>
      <c r="Q83" s="28">
        <f>kWhgen!Q83/(Z750RatedkWh*SurveyHrsIn!Q83)</f>
        <v>0.31025089605734768</v>
      </c>
      <c r="R83" s="28">
        <f>kWhgen!R83/(Z750RatedkWh*SurveyHrsIn!R83)</f>
        <v>0.14831746031746032</v>
      </c>
      <c r="S83" s="28">
        <f>kWhgen!S83/(Z750RatedkWh*SurveyHrsIn!S83)</f>
        <v>0.3086021505376344</v>
      </c>
      <c r="T83" s="28">
        <f>kWhgen!T83/(Z750RatedkWh*SurveyHrsIn!T83)</f>
        <v>0.11592592592592593</v>
      </c>
      <c r="U83" s="28">
        <f>kWhgen!U83/(Z750RatedkWh*SurveyHrsIn!U83)</f>
        <v>0.13582331589277713</v>
      </c>
      <c r="V83" s="28">
        <f>kWhgen!V83/(Z750RatedkWh*SurveyHrsIn!V83)</f>
        <v>0.30740740740740741</v>
      </c>
      <c r="W83" s="28">
        <f>kWhgen!W83/(Z750RatedkWh*SurveyHrsIn!W83)</f>
        <v>0.18966129032258064</v>
      </c>
      <c r="X83" s="28">
        <f>kWhgen!X83/(Z750RatedkWh*SurveyHrsIn!X83)</f>
        <v>0.196415770609319</v>
      </c>
      <c r="Y83" s="28">
        <f>kWhgen!Y83/(Z750RatedkWh*SurveyHrsIn!Y83)</f>
        <v>0.21296296296296297</v>
      </c>
      <c r="Z83" s="28">
        <f>kWhgen!Z83/(Z750RatedkWh*SurveyHrsIn!Z83)</f>
        <v>0.42795698924731185</v>
      </c>
      <c r="AA83" s="28">
        <f>kWhgen!AA83/(Z750RatedkWh*SurveyHrsIn!AA83)</f>
        <v>0.38296296296296295</v>
      </c>
      <c r="AB83" s="28">
        <f>kWhgen!AB83/(Z750RatedkWh*SurveyHrsIn!AB83)</f>
        <v>0.43297491039426522</v>
      </c>
      <c r="AC83" s="28">
        <f>kWhgen!AC83/(Z750RatedkWh*SurveyHrsIn!AC83)</f>
        <v>0.40920587224788163</v>
      </c>
      <c r="AD83" s="28">
        <f>kWhgen!AD83/(Z750RatedkWh*SurveyHrsIn!AD83)</f>
        <v>0.54206349206349203</v>
      </c>
      <c r="AE83" s="28">
        <f>kWhgen!AE83/(Z750RatedkWh*SurveyHrsIn!AE83)</f>
        <v>0.37132616487455194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0.30257155121585166</v>
      </c>
      <c r="AP83" s="28">
        <f t="shared" si="13"/>
        <v>0.26410517021982965</v>
      </c>
      <c r="AQ83" s="28">
        <f t="shared" si="14"/>
        <v>0.44086517639530848</v>
      </c>
      <c r="AR83" s="28">
        <f t="shared" si="15"/>
        <v>0.39898503003266189</v>
      </c>
      <c r="AS83" s="28">
        <f t="shared" si="16"/>
        <v>0.3558446037435285</v>
      </c>
      <c r="AT83" s="28">
        <f t="shared" si="17"/>
        <v>0.23795796495420149</v>
      </c>
      <c r="AU83" s="138">
        <f t="shared" si="18"/>
        <v>0.21749860613301475</v>
      </c>
      <c r="AV83" s="28">
        <f t="shared" si="19"/>
        <v>0.25572350230414748</v>
      </c>
      <c r="AW83" s="28">
        <f t="shared" si="20"/>
        <v>0.1863855497420368</v>
      </c>
      <c r="AX83" s="28">
        <f t="shared" si="21"/>
        <v>0.19968000796495419</v>
      </c>
      <c r="AY83" s="28">
        <f t="shared" si="22"/>
        <v>0.41463162086818001</v>
      </c>
      <c r="AZ83" s="28">
        <f t="shared" si="23"/>
        <v>0.44086517639530848</v>
      </c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</row>
    <row r="84" spans="1:68" x14ac:dyDescent="0.25">
      <c r="A84" s="86" t="s">
        <v>1</v>
      </c>
      <c r="B84" s="86">
        <v>2</v>
      </c>
      <c r="C84" s="86">
        <v>74</v>
      </c>
      <c r="D84" s="28">
        <f>kWhgen!D84/(Z750RatedkWh*SurveyHrsIn!D84)</f>
        <v>0.29103942652329751</v>
      </c>
      <c r="E84" s="28">
        <f>kWhgen!E84/(Z750RatedkWh*SurveyHrsIn!E84)</f>
        <v>0.3256935483870968</v>
      </c>
      <c r="F84" s="28">
        <f>kWhgen!F84/(Z750RatedkWh*SurveyHrsIn!F84)</f>
        <v>0.44934192617577873</v>
      </c>
      <c r="G84" s="28">
        <f>kWhgen!G84/(Z750RatedkWh*SurveyHrsIn!G84)</f>
        <v>0.32429678882630558</v>
      </c>
      <c r="H84" s="28">
        <f>kWhgen!H84/(Z750RatedkWh*SurveyHrsIn!H84)</f>
        <v>0.39182592592592591</v>
      </c>
      <c r="I84" s="28">
        <f>kWhgen!I84/(Z750RatedkWh*SurveyHrsIn!I84)</f>
        <v>0.34802867383512542</v>
      </c>
      <c r="J84" s="28">
        <f>kWhgen!J84/(Z750RatedkWh*SurveyHrsIn!J84)</f>
        <v>0.31814814814814812</v>
      </c>
      <c r="K84" s="28">
        <f>kWhgen!K84/(Z750RatedkWh*SurveyHrsIn!K84)</f>
        <v>0.15949820788530467</v>
      </c>
      <c r="L84" s="28">
        <f>kWhgen!L84/(Z750RatedkWh*SurveyHrsIn!L84)</f>
        <v>0.14731182795698924</v>
      </c>
      <c r="M84" s="28">
        <f>kWhgen!M84/(Z750RatedkWh*SurveyHrsIn!M84)</f>
        <v>0.32436666666666669</v>
      </c>
      <c r="N84" s="28">
        <f>kWhgen!N84/(Z750RatedkWh*SurveyHrsIn!N84)</f>
        <v>0.32951792114695339</v>
      </c>
      <c r="O84" s="28">
        <f>kWhgen!O84/(Z750RatedkWh*SurveyHrsIn!O84)</f>
        <v>0.34962962962962962</v>
      </c>
      <c r="P84" s="28">
        <f>kWhgen!P84/(Z750RatedkWh*SurveyHrsIn!P84)</f>
        <v>0.33597132616487457</v>
      </c>
      <c r="Q84" s="28">
        <f>kWhgen!Q84/(Z750RatedkWh*SurveyHrsIn!Q84)</f>
        <v>0.39032258064516129</v>
      </c>
      <c r="R84" s="28">
        <f>kWhgen!R84/(Z750RatedkWh*SurveyHrsIn!R84)</f>
        <v>0.31388888888888888</v>
      </c>
      <c r="S84" s="28">
        <f>kWhgen!S84/(Z750RatedkWh*SurveyHrsIn!S84)</f>
        <v>0.30107526881720431</v>
      </c>
      <c r="T84" s="28">
        <f>kWhgen!T84/(Z750RatedkWh*SurveyHrsIn!T84)</f>
        <v>0.43962962962962965</v>
      </c>
      <c r="U84" s="28">
        <f>kWhgen!U84/(Z750RatedkWh*SurveyHrsIn!U84)</f>
        <v>0.36347576309609508</v>
      </c>
      <c r="V84" s="28">
        <f>kWhgen!V84/(Z750RatedkWh*SurveyHrsIn!V84)</f>
        <v>0.29483148148148147</v>
      </c>
      <c r="W84" s="28">
        <f>kWhgen!W84/(Z750RatedkWh*SurveyHrsIn!W84)</f>
        <v>0.16190143369175627</v>
      </c>
      <c r="X84" s="28">
        <f>kWhgen!X84/(Z750RatedkWh*SurveyHrsIn!X84)</f>
        <v>0.18458781362007168</v>
      </c>
      <c r="Y84" s="28">
        <f>kWhgen!Y84/(Z750RatedkWh*SurveyHrsIn!Y84)</f>
        <v>0.18703703703703703</v>
      </c>
      <c r="Z84" s="28">
        <f>kWhgen!Z84/(Z750RatedkWh*SurveyHrsIn!Z84)</f>
        <v>0.40788530465949818</v>
      </c>
      <c r="AA84" s="28">
        <f>kWhgen!AA84/(Z750RatedkWh*SurveyHrsIn!AA84)</f>
        <v>0.38074074074074077</v>
      </c>
      <c r="AB84" s="28">
        <f>kWhgen!AB84/(Z750RatedkWh*SurveyHrsIn!AB84)</f>
        <v>0.43046594982078851</v>
      </c>
      <c r="AC84" s="28">
        <f>kWhgen!AC84/(Z750RatedkWh*SurveyHrsIn!AC84)</f>
        <v>0.38983736792045637</v>
      </c>
      <c r="AD84" s="28">
        <f>kWhgen!AD84/(Z750RatedkWh*SurveyHrsIn!AD84)</f>
        <v>0.51230158730158726</v>
      </c>
      <c r="AE84" s="28">
        <f>kWhgen!AE84/(Z750RatedkWh*SurveyHrsIn!AE84)</f>
        <v>0.36236559139784946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0.31696921589573324</v>
      </c>
      <c r="AP84" s="28">
        <f t="shared" si="13"/>
        <v>0.32132015767736277</v>
      </c>
      <c r="AQ84" s="28">
        <f t="shared" si="14"/>
        <v>0.42150151553996434</v>
      </c>
      <c r="AR84" s="28">
        <f t="shared" si="15"/>
        <v>0.3664440877963937</v>
      </c>
      <c r="AS84" s="28">
        <f t="shared" si="16"/>
        <v>0.3526675826363998</v>
      </c>
      <c r="AT84" s="28">
        <f t="shared" si="17"/>
        <v>0.21039223416965355</v>
      </c>
      <c r="AU84" s="138">
        <f t="shared" si="18"/>
        <v>0.33837295898048581</v>
      </c>
      <c r="AV84" s="28">
        <f t="shared" si="19"/>
        <v>0.33509557945041818</v>
      </c>
      <c r="AW84" s="28">
        <f t="shared" si="20"/>
        <v>0.36597895806906872</v>
      </c>
      <c r="AX84" s="28">
        <f t="shared" si="21"/>
        <v>0.17784209478295498</v>
      </c>
      <c r="AY84" s="28">
        <f t="shared" si="22"/>
        <v>0.40636399840700915</v>
      </c>
      <c r="AZ84" s="28">
        <f t="shared" si="23"/>
        <v>0.42150151553996434</v>
      </c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</row>
    <row r="85" spans="1:68" x14ac:dyDescent="0.25">
      <c r="A85" s="86" t="s">
        <v>1</v>
      </c>
      <c r="B85" s="86">
        <v>2</v>
      </c>
      <c r="C85" s="86">
        <v>75</v>
      </c>
      <c r="D85" s="28">
        <f>kWhgen!D85/(Z750RatedkWh*SurveyHrsIn!D85)</f>
        <v>0.38351254480286739</v>
      </c>
      <c r="E85" s="28">
        <f>kWhgen!E85/(Z750RatedkWh*SurveyHrsIn!E85)</f>
        <v>0.35898387096774192</v>
      </c>
      <c r="F85" s="28">
        <f>kWhgen!F85/(Z750RatedkWh*SurveyHrsIn!F85)</f>
        <v>0.43990917581712691</v>
      </c>
      <c r="G85" s="28">
        <f>kWhgen!G85/(Z750RatedkWh*SurveyHrsIn!G85)</f>
        <v>0.3133988315643218</v>
      </c>
      <c r="H85" s="28">
        <f>kWhgen!H85/(Z750RatedkWh*SurveyHrsIn!H85)</f>
        <v>0.25074074074074076</v>
      </c>
      <c r="I85" s="28">
        <f>kWhgen!I85/(Z750RatedkWh*SurveyHrsIn!I85)</f>
        <v>0.32401433691756271</v>
      </c>
      <c r="J85" s="28">
        <f>kWhgen!J85/(Z750RatedkWh*SurveyHrsIn!J85)</f>
        <v>0.32407407407407407</v>
      </c>
      <c r="K85" s="28">
        <f>kWhgen!K85/(Z750RatedkWh*SurveyHrsIn!K85)</f>
        <v>0.15448028673835126</v>
      </c>
      <c r="L85" s="28">
        <f>kWhgen!L85/(Z750RatedkWh*SurveyHrsIn!L85)</f>
        <v>0.16845878136200718</v>
      </c>
      <c r="M85" s="28">
        <f>kWhgen!M85/(Z750RatedkWh*SurveyHrsIn!M85)</f>
        <v>0.33078888888888891</v>
      </c>
      <c r="N85" s="28">
        <f>kWhgen!N85/(Z750RatedkWh*SurveyHrsIn!N85)</f>
        <v>0.33166129032258063</v>
      </c>
      <c r="O85" s="28">
        <f>kWhgen!O85/(Z750RatedkWh*SurveyHrsIn!O85)</f>
        <v>0.37592592592592594</v>
      </c>
      <c r="P85" s="28">
        <f>kWhgen!P85/(Z750RatedkWh*SurveyHrsIn!P85)</f>
        <v>0.34672401433691757</v>
      </c>
      <c r="Q85" s="28">
        <f>kWhgen!Q85/(Z750RatedkWh*SurveyHrsIn!Q85)</f>
        <v>0.38530465949820786</v>
      </c>
      <c r="R85" s="28">
        <f>kWhgen!R85/(Z750RatedkWh*SurveyHrsIn!R85)</f>
        <v>0.34920634920634919</v>
      </c>
      <c r="S85" s="28">
        <f>kWhgen!S85/(Z750RatedkWh*SurveyHrsIn!S85)</f>
        <v>0.24767025089605735</v>
      </c>
      <c r="T85" s="28">
        <f>kWhgen!T85/(Z750RatedkWh*SurveyHrsIn!T85)</f>
        <v>0.34814814814814815</v>
      </c>
      <c r="U85" s="28">
        <f>kWhgen!U85/(Z750RatedkWh*SurveyHrsIn!U85)</f>
        <v>0.35335011743827877</v>
      </c>
      <c r="V85" s="28">
        <f>kWhgen!V85/(Z750RatedkWh*SurveyHrsIn!V85)</f>
        <v>0.28962962962962963</v>
      </c>
      <c r="W85" s="28">
        <f>kWhgen!W85/(Z750RatedkWh*SurveyHrsIn!W85)</f>
        <v>0.17193010752688173</v>
      </c>
      <c r="X85" s="28">
        <f>kWhgen!X85/(Z750RatedkWh*SurveyHrsIn!X85)</f>
        <v>0.17849462365591398</v>
      </c>
      <c r="Y85" s="28">
        <f>kWhgen!Y85/(Z750RatedkWh*SurveyHrsIn!Y85)</f>
        <v>0.19370370370370371</v>
      </c>
      <c r="Z85" s="28">
        <f>kWhgen!Z85/(Z750RatedkWh*SurveyHrsIn!Z85)</f>
        <v>0.40322580645161288</v>
      </c>
      <c r="AA85" s="28">
        <f>kWhgen!AA85/(Z750RatedkWh*SurveyHrsIn!AA85)</f>
        <v>0.36185185185185187</v>
      </c>
      <c r="AB85" s="28">
        <f>kWhgen!AB85/(Z750RatedkWh*SurveyHrsIn!AB85)</f>
        <v>0.4157706093189964</v>
      </c>
      <c r="AC85" s="28">
        <f>kWhgen!AC85/(Z750RatedkWh*SurveyHrsIn!AC85)</f>
        <v>0.39588635397311611</v>
      </c>
      <c r="AD85" s="28">
        <f>kWhgen!AD85/(Z750RatedkWh*SurveyHrsIn!AD85)</f>
        <v>0.51428571428571423</v>
      </c>
      <c r="AE85" s="28">
        <f>kWhgen!AE85/(Z750RatedkWh*SurveyHrsIn!AE85)</f>
        <v>0.34767025089605735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0.30993001813801996</v>
      </c>
      <c r="AP85" s="28">
        <f t="shared" si="13"/>
        <v>0.30819048811046929</v>
      </c>
      <c r="AQ85" s="28">
        <f t="shared" si="14"/>
        <v>0.41928077305162925</v>
      </c>
      <c r="AR85" s="28">
        <f t="shared" si="15"/>
        <v>0.37076395944973023</v>
      </c>
      <c r="AS85" s="28">
        <f t="shared" si="16"/>
        <v>0.29960971724412583</v>
      </c>
      <c r="AT85" s="28">
        <f t="shared" si="17"/>
        <v>0.21790931899641577</v>
      </c>
      <c r="AU85" s="138">
        <f t="shared" si="18"/>
        <v>0.35143707686180808</v>
      </c>
      <c r="AV85" s="28">
        <f t="shared" si="19"/>
        <v>0.32739375320020475</v>
      </c>
      <c r="AW85" s="28">
        <f t="shared" si="20"/>
        <v>0.33037596507201883</v>
      </c>
      <c r="AX85" s="28">
        <f t="shared" si="21"/>
        <v>0.18137614496216647</v>
      </c>
      <c r="AY85" s="28">
        <f t="shared" si="22"/>
        <v>0.39361608920748709</v>
      </c>
      <c r="AZ85" s="28">
        <f t="shared" si="23"/>
        <v>0.41928077305162925</v>
      </c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</row>
    <row r="86" spans="1:68" x14ac:dyDescent="0.25">
      <c r="A86" s="86" t="s">
        <v>1</v>
      </c>
      <c r="B86" s="86">
        <v>2</v>
      </c>
      <c r="C86" s="86">
        <v>76</v>
      </c>
      <c r="D86" s="28">
        <f>kWhgen!D86/(Z750RatedkWh*SurveyHrsIn!D86)</f>
        <v>0.39139784946236561</v>
      </c>
      <c r="E86" s="28">
        <f>kWhgen!E86/(Z750RatedkWh*SurveyHrsIn!E86)</f>
        <v>0.36780824372759857</v>
      </c>
      <c r="F86" s="28">
        <f>kWhgen!F86/(Z750RatedkWh*SurveyHrsIn!F86)</f>
        <v>0.4364790847776171</v>
      </c>
      <c r="G86" s="28">
        <f>kWhgen!G86/(Z750RatedkWh*SurveyHrsIn!G86)</f>
        <v>0.32066413640564428</v>
      </c>
      <c r="H86" s="28">
        <f>kWhgen!H86/(Z750RatedkWh*SurveyHrsIn!H86)</f>
        <v>0.38104444444444446</v>
      </c>
      <c r="I86" s="28">
        <f>kWhgen!I86/(Z750RatedkWh*SurveyHrsIn!I86)</f>
        <v>0.32795698924731181</v>
      </c>
      <c r="J86" s="28">
        <f>kWhgen!J86/(Z750RatedkWh*SurveyHrsIn!J86)</f>
        <v>0.32037037037037036</v>
      </c>
      <c r="K86" s="28">
        <f>kWhgen!K86/(Z750RatedkWh*SurveyHrsIn!K86)</f>
        <v>0.12508960573476702</v>
      </c>
      <c r="L86" s="28">
        <f>kWhgen!L86/(Z750RatedkWh*SurveyHrsIn!L86)</f>
        <v>0.17060931899641577</v>
      </c>
      <c r="M86" s="28">
        <f>kWhgen!M86/(Z750RatedkWh*SurveyHrsIn!M86)</f>
        <v>0.32249259259259261</v>
      </c>
      <c r="N86" s="28">
        <f>kWhgen!N86/(Z750RatedkWh*SurveyHrsIn!N86)</f>
        <v>0.33064157706093189</v>
      </c>
      <c r="O86" s="28">
        <f>kWhgen!O86/(Z750RatedkWh*SurveyHrsIn!O86)</f>
        <v>0.40074074074074073</v>
      </c>
      <c r="P86" s="28">
        <f>kWhgen!P86/(Z750RatedkWh*SurveyHrsIn!P86)</f>
        <v>0.31912544802867382</v>
      </c>
      <c r="Q86" s="28">
        <f>kWhgen!Q86/(Z750RatedkWh*SurveyHrsIn!Q86)</f>
        <v>0.40215053763440861</v>
      </c>
      <c r="R86" s="28">
        <f>kWhgen!R86/(Z750RatedkWh*SurveyHrsIn!R86)</f>
        <v>0.34007936507936509</v>
      </c>
      <c r="S86" s="28">
        <f>kWhgen!S86/(Z750RatedkWh*SurveyHrsIn!S86)</f>
        <v>0.24086021505376345</v>
      </c>
      <c r="T86" s="28">
        <f>kWhgen!T86/(Z750RatedkWh*SurveyHrsIn!T86)</f>
        <v>0.42296296296296299</v>
      </c>
      <c r="U86" s="28">
        <f>kWhgen!U86/(Z750RatedkWh*SurveyHrsIn!U86)</f>
        <v>0.34462111256085098</v>
      </c>
      <c r="V86" s="28">
        <f>kWhgen!V86/(Z750RatedkWh*SurveyHrsIn!V86)</f>
        <v>0.2751851851851852</v>
      </c>
      <c r="W86" s="28">
        <f>kWhgen!W86/(Z750RatedkWh*SurveyHrsIn!W86)</f>
        <v>0.15535663082437276</v>
      </c>
      <c r="X86" s="28">
        <f>kWhgen!X86/(Z750RatedkWh*SurveyHrsIn!X86)</f>
        <v>0.17383512544802868</v>
      </c>
      <c r="Y86" s="28">
        <f>kWhgen!Y86/(Z750RatedkWh*SurveyHrsIn!Y86)</f>
        <v>0.18888888888888888</v>
      </c>
      <c r="Z86" s="28">
        <f>kWhgen!Z86/(Z750RatedkWh*SurveyHrsIn!Z86)</f>
        <v>0.39139784946236561</v>
      </c>
      <c r="AA86" s="28">
        <f>kWhgen!AA86/(Z750RatedkWh*SurveyHrsIn!AA86)</f>
        <v>0.38518518518518519</v>
      </c>
      <c r="AB86" s="28">
        <f>kWhgen!AB86/(Z750RatedkWh*SurveyHrsIn!AB86)</f>
        <v>0.42222222222222222</v>
      </c>
      <c r="AC86" s="28">
        <f>kWhgen!AC86/(Z750RatedkWh*SurveyHrsIn!AC86)</f>
        <v>0.40754719569530995</v>
      </c>
      <c r="AD86" s="28">
        <f>kWhgen!AD86/(Z750RatedkWh*SurveyHrsIn!AD86)</f>
        <v>0.48571428571428571</v>
      </c>
      <c r="AE86" s="28">
        <f>kWhgen!AE86/(Z750RatedkWh*SurveyHrsIn!AE86)</f>
        <v>0.37849462365591396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0.31858521267725898</v>
      </c>
      <c r="AP86" s="28">
        <f t="shared" si="13"/>
        <v>0.31189544004229991</v>
      </c>
      <c r="AQ86" s="28">
        <f t="shared" si="14"/>
        <v>0.42391870168850315</v>
      </c>
      <c r="AR86" s="28">
        <f t="shared" si="15"/>
        <v>0.37498382163695326</v>
      </c>
      <c r="AS86" s="28">
        <f t="shared" si="16"/>
        <v>0.34312393468737556</v>
      </c>
      <c r="AT86" s="28">
        <f t="shared" si="17"/>
        <v>0.20606383910792511</v>
      </c>
      <c r="AU86" s="138">
        <f t="shared" si="18"/>
        <v>0.35016925527678211</v>
      </c>
      <c r="AV86" s="28">
        <f t="shared" si="19"/>
        <v>0.32769670592251238</v>
      </c>
      <c r="AW86" s="28">
        <f t="shared" si="20"/>
        <v>0.34758975356966637</v>
      </c>
      <c r="AX86" s="28">
        <f t="shared" si="21"/>
        <v>0.17269354838709675</v>
      </c>
      <c r="AY86" s="28">
        <f t="shared" si="22"/>
        <v>0.39960175228992439</v>
      </c>
      <c r="AZ86" s="28">
        <f t="shared" si="23"/>
        <v>0.42391870168850315</v>
      </c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</row>
    <row r="87" spans="1:68" x14ac:dyDescent="0.25">
      <c r="A87" s="86" t="s">
        <v>1</v>
      </c>
      <c r="B87" s="86">
        <v>2</v>
      </c>
      <c r="C87" s="86">
        <v>77</v>
      </c>
      <c r="D87" s="28">
        <f>kWhgen!D87/(Z750RatedkWh*SurveyHrsIn!D87)</f>
        <v>0.35878136200716848</v>
      </c>
      <c r="E87" s="28">
        <f>kWhgen!E87/(Z750RatedkWh*SurveyHrsIn!E87)</f>
        <v>0.28478136200716847</v>
      </c>
      <c r="F87" s="28">
        <f>kWhgen!F87/(Z750RatedkWh*SurveyHrsIn!F87)</f>
        <v>0.3700210708871155</v>
      </c>
      <c r="G87" s="28">
        <f>kWhgen!G87/(Z750RatedkWh*SurveyHrsIn!G87)</f>
        <v>0.32000365414734228</v>
      </c>
      <c r="H87" s="28">
        <f>kWhgen!H87/(Z750RatedkWh*SurveyHrsIn!H87)</f>
        <v>0.3888537037037037</v>
      </c>
      <c r="I87" s="28">
        <f>kWhgen!I87/(Z750RatedkWh*SurveyHrsIn!I87)</f>
        <v>0.35125448028673834</v>
      </c>
      <c r="J87" s="28">
        <f>kWhgen!J87/(Z750RatedkWh*SurveyHrsIn!J87)</f>
        <v>0.30518518518518517</v>
      </c>
      <c r="K87" s="28">
        <f>kWhgen!K87/(Z750RatedkWh*SurveyHrsIn!K87)</f>
        <v>0.15017921146953406</v>
      </c>
      <c r="L87" s="28">
        <f>kWhgen!L87/(Z750RatedkWh*SurveyHrsIn!L87)</f>
        <v>0.17956989247311828</v>
      </c>
      <c r="M87" s="28">
        <f>kWhgen!M87/(Z750RatedkWh*SurveyHrsIn!M87)</f>
        <v>0.32004444444444446</v>
      </c>
      <c r="N87" s="28">
        <f>kWhgen!N87/(Z750RatedkWh*SurveyHrsIn!N87)</f>
        <v>0.33571146953405018</v>
      </c>
      <c r="O87" s="28">
        <f>kWhgen!O87/(Z750RatedkWh*SurveyHrsIn!O87)</f>
        <v>0.38111111111111112</v>
      </c>
      <c r="P87" s="28">
        <f>kWhgen!P87/(Z750RatedkWh*SurveyHrsIn!P87)</f>
        <v>0.2682293906810036</v>
      </c>
      <c r="Q87" s="28">
        <f>kWhgen!Q87/(Z750RatedkWh*SurveyHrsIn!Q87)</f>
        <v>0.34659498207885303</v>
      </c>
      <c r="R87" s="28">
        <f>kWhgen!R87/(Z750RatedkWh*SurveyHrsIn!R87)</f>
        <v>0.32341269841269843</v>
      </c>
      <c r="S87" s="28">
        <f>kWhgen!S87/(Z750RatedkWh*SurveyHrsIn!S87)</f>
        <v>0.27526881720430108</v>
      </c>
      <c r="T87" s="28">
        <f>kWhgen!T87/(Z750RatedkWh*SurveyHrsIn!T87)</f>
        <v>0.23518518518518519</v>
      </c>
      <c r="U87" s="28">
        <f>kWhgen!U87/(Z750RatedkWh*SurveyHrsIn!U87)</f>
        <v>0.27199579198065132</v>
      </c>
      <c r="V87" s="28">
        <f>kWhgen!V87/(Z750RatedkWh*SurveyHrsIn!V87)</f>
        <v>0.17814814814814814</v>
      </c>
      <c r="W87" s="28">
        <f>kWhgen!W87/(Z750RatedkWh*SurveyHrsIn!W87)</f>
        <v>0.11609139784946236</v>
      </c>
      <c r="X87" s="28">
        <f>kWhgen!X87/(Z750RatedkWh*SurveyHrsIn!X87)</f>
        <v>0.18207885304659499</v>
      </c>
      <c r="Y87" s="28">
        <f>kWhgen!Y87/(Z750RatedkWh*SurveyHrsIn!Y87)</f>
        <v>0.20148148148148148</v>
      </c>
      <c r="Z87" s="28">
        <f>kWhgen!Z87/(Z750RatedkWh*SurveyHrsIn!Z87)</f>
        <v>0.34265232974910392</v>
      </c>
      <c r="AA87" s="28">
        <f>kWhgen!AA87/(Z750RatedkWh*SurveyHrsIn!AA87)</f>
        <v>0.38074074074074077</v>
      </c>
      <c r="AB87" s="28">
        <f>kWhgen!AB87/(Z750RatedkWh*SurveyHrsIn!AB87)</f>
        <v>0.43082437275985663</v>
      </c>
      <c r="AC87" s="28">
        <f>kWhgen!AC87/(Z750RatedkWh*SurveyHrsIn!AC87)</f>
        <v>0.41187184924852543</v>
      </c>
      <c r="AD87" s="28">
        <f>kWhgen!AD87/(Z750RatedkWh*SurveyHrsIn!AD87)</f>
        <v>0.50515873015873014</v>
      </c>
      <c r="AE87" s="28">
        <f>kWhgen!AE87/(Z750RatedkWh*SurveyHrsIn!AE87)</f>
        <v>0.26236559139784948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0.30457874799420964</v>
      </c>
      <c r="AP87" s="28">
        <f t="shared" si="13"/>
        <v>0.27370623321975646</v>
      </c>
      <c r="AQ87" s="28">
        <f t="shared" si="14"/>
        <v>0.393132056935035</v>
      </c>
      <c r="AR87" s="28">
        <f t="shared" si="15"/>
        <v>0.32493536234720871</v>
      </c>
      <c r="AS87" s="28">
        <f t="shared" si="16"/>
        <v>0.3484311230585424</v>
      </c>
      <c r="AT87" s="28">
        <f t="shared" si="17"/>
        <v>0.2165978494623656</v>
      </c>
      <c r="AU87" s="138">
        <f t="shared" si="18"/>
        <v>0.32835065710872163</v>
      </c>
      <c r="AV87" s="28">
        <f t="shared" si="19"/>
        <v>0.31509216589861749</v>
      </c>
      <c r="AW87" s="28">
        <f t="shared" si="20"/>
        <v>0.22844304177132824</v>
      </c>
      <c r="AX87" s="28">
        <f t="shared" si="21"/>
        <v>0.16655057745917962</v>
      </c>
      <c r="AY87" s="28">
        <f t="shared" si="22"/>
        <v>0.38473914774990048</v>
      </c>
      <c r="AZ87" s="28">
        <f t="shared" si="23"/>
        <v>0.393132056935035</v>
      </c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</row>
    <row r="88" spans="1:68" x14ac:dyDescent="0.25">
      <c r="A88" s="86" t="s">
        <v>1</v>
      </c>
      <c r="B88" s="86">
        <v>2</v>
      </c>
      <c r="C88" s="86">
        <v>78</v>
      </c>
      <c r="D88" s="28">
        <f>kWhgen!D88/(Z750RatedkWh*SurveyHrsIn!D88)</f>
        <v>0.37706093189964157</v>
      </c>
      <c r="E88" s="28">
        <f>kWhgen!E88/(Z750RatedkWh*SurveyHrsIn!E88)</f>
        <v>0.34855555555555556</v>
      </c>
      <c r="F88" s="28">
        <f>kWhgen!F88/(Z750RatedkWh*SurveyHrsIn!F88)</f>
        <v>0.45534458549492079</v>
      </c>
      <c r="G88" s="28">
        <f>kWhgen!G88/(Z750RatedkWh*SurveyHrsIn!G88)</f>
        <v>0.28797026461969294</v>
      </c>
      <c r="H88" s="28">
        <f>kWhgen!H88/(Z750RatedkWh*SurveyHrsIn!H88)</f>
        <v>0.31148148148148147</v>
      </c>
      <c r="I88" s="28">
        <f>kWhgen!I88/(Z750RatedkWh*SurveyHrsIn!I88)</f>
        <v>0.29534050179211468</v>
      </c>
      <c r="J88" s="28">
        <f>kWhgen!J88/(Z750RatedkWh*SurveyHrsIn!J88)</f>
        <v>0.30333333333333334</v>
      </c>
      <c r="K88" s="28">
        <f>kWhgen!K88/(Z750RatedkWh*SurveyHrsIn!K88)</f>
        <v>0.11971326164874552</v>
      </c>
      <c r="L88" s="28">
        <f>kWhgen!L88/(Z750RatedkWh*SurveyHrsIn!L88)</f>
        <v>0.17204301075268819</v>
      </c>
      <c r="M88" s="28">
        <f>kWhgen!M88/(Z750RatedkWh*SurveyHrsIn!M88)</f>
        <v>0.33977592592592593</v>
      </c>
      <c r="N88" s="28">
        <f>kWhgen!N88/(Z750RatedkWh*SurveyHrsIn!N88)</f>
        <v>0.34642293906810034</v>
      </c>
      <c r="O88" s="28">
        <f>kWhgen!O88/(Z750RatedkWh*SurveyHrsIn!O88)</f>
        <v>0.29814814814814816</v>
      </c>
      <c r="P88" s="28">
        <f>kWhgen!P88/(Z750RatedkWh*SurveyHrsIn!P88)</f>
        <v>0.25353405017921149</v>
      </c>
      <c r="Q88" s="28">
        <f>kWhgen!Q88/(Z750RatedkWh*SurveyHrsIn!Q88)</f>
        <v>0.37777777777777777</v>
      </c>
      <c r="R88" s="28">
        <f>kWhgen!R88/(Z750RatedkWh*SurveyHrsIn!R88)</f>
        <v>0.29563492063492064</v>
      </c>
      <c r="S88" s="28">
        <f>kWhgen!S88/(Z750RatedkWh*SurveyHrsIn!S88)</f>
        <v>0.29283154121863797</v>
      </c>
      <c r="T88" s="28">
        <f>kWhgen!T88/(Z750RatedkWh*SurveyHrsIn!T88)</f>
        <v>0.39666666666666667</v>
      </c>
      <c r="U88" s="28">
        <f>kWhgen!U88/(Z750RatedkWh*SurveyHrsIn!U88)</f>
        <v>0.3495093552922105</v>
      </c>
      <c r="V88" s="28">
        <f>kWhgen!V88/(Z750RatedkWh*SurveyHrsIn!V88)</f>
        <v>0.28407407407407409</v>
      </c>
      <c r="W88" s="28">
        <f>kWhgen!W88/(Z750RatedkWh*SurveyHrsIn!W88)</f>
        <v>0.16030465949820788</v>
      </c>
      <c r="X88" s="28">
        <f>kWhgen!X88/(Z750RatedkWh*SurveyHrsIn!X88)</f>
        <v>0.16630824372759856</v>
      </c>
      <c r="Y88" s="28">
        <f>kWhgen!Y88/(Z750RatedkWh*SurveyHrsIn!Y88)</f>
        <v>0.20777777777777778</v>
      </c>
      <c r="Z88" s="28">
        <f>kWhgen!Z88/(Z750RatedkWh*SurveyHrsIn!Z88)</f>
        <v>0.41433691756272401</v>
      </c>
      <c r="AA88" s="28">
        <f>kWhgen!AA88/(Z750RatedkWh*SurveyHrsIn!AA88)</f>
        <v>0.39444444444444443</v>
      </c>
      <c r="AB88" s="28">
        <f>kWhgen!AB88/(Z750RatedkWh*SurveyHrsIn!AB88)</f>
        <v>0.44193548387096776</v>
      </c>
      <c r="AC88" s="28">
        <f>kWhgen!AC88/(Z750RatedkWh*SurveyHrsIn!AC88)</f>
        <v>0.42934842563317371</v>
      </c>
      <c r="AD88" s="28">
        <f>kWhgen!AD88/(Z750RatedkWh*SurveyHrsIn!AD88)</f>
        <v>0.53055555555555556</v>
      </c>
      <c r="AE88" s="28">
        <f>kWhgen!AE88/(Z750RatedkWh*SurveyHrsIn!AE88)</f>
        <v>0.35663082437275984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0.29430525483332654</v>
      </c>
      <c r="AP88" s="28">
        <f t="shared" si="13"/>
        <v>0.31513348854550066</v>
      </c>
      <c r="AQ88" s="28">
        <f t="shared" si="14"/>
        <v>0.43884493518716305</v>
      </c>
      <c r="AR88" s="28">
        <f t="shared" si="15"/>
        <v>0.36395680189005647</v>
      </c>
      <c r="AS88" s="28">
        <f t="shared" si="16"/>
        <v>0.30338510553564318</v>
      </c>
      <c r="AT88" s="28">
        <f t="shared" si="17"/>
        <v>0.21051073277578655</v>
      </c>
      <c r="AU88" s="138">
        <f t="shared" si="18"/>
        <v>0.29936837913181996</v>
      </c>
      <c r="AV88" s="28">
        <f t="shared" si="19"/>
        <v>0.32208141321044548</v>
      </c>
      <c r="AW88" s="28">
        <f t="shared" si="20"/>
        <v>0.3434166986776504</v>
      </c>
      <c r="AX88" s="28">
        <f t="shared" si="21"/>
        <v>0.17813022700119474</v>
      </c>
      <c r="AY88" s="28">
        <f t="shared" si="22"/>
        <v>0.41690561529271203</v>
      </c>
      <c r="AZ88" s="28">
        <f t="shared" si="23"/>
        <v>0.43884493518716305</v>
      </c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</row>
    <row r="89" spans="1:68" x14ac:dyDescent="0.25">
      <c r="A89" s="86" t="s">
        <v>1</v>
      </c>
      <c r="B89" s="86">
        <v>2</v>
      </c>
      <c r="C89" s="86">
        <v>79</v>
      </c>
      <c r="D89" s="28">
        <f>kWhgen!D89/(Z750RatedkWh*SurveyHrsIn!D89)</f>
        <v>0.392831541218638</v>
      </c>
      <c r="E89" s="28">
        <f>kWhgen!E89/(Z750RatedkWh*SurveyHrsIn!E89)</f>
        <v>0.36098924731182797</v>
      </c>
      <c r="F89" s="28">
        <f>kWhgen!F89/(Z750RatedkWh*SurveyHrsIn!F89)</f>
        <v>0.46734990413320499</v>
      </c>
      <c r="G89" s="28">
        <f>kWhgen!G89/(Z750RatedkWh*SurveyHrsIn!G89)</f>
        <v>0.31670124285583201</v>
      </c>
      <c r="H89" s="28">
        <f>kWhgen!H89/(Z750RatedkWh*SurveyHrsIn!H89)</f>
        <v>0.37697407407407407</v>
      </c>
      <c r="I89" s="28">
        <f>kWhgen!I89/(Z750RatedkWh*SurveyHrsIn!I89)</f>
        <v>0.34802867383512542</v>
      </c>
      <c r="J89" s="28">
        <f>kWhgen!J89/(Z750RatedkWh*SurveyHrsIn!J89)</f>
        <v>0.31074074074074076</v>
      </c>
      <c r="K89" s="28">
        <f>kWhgen!K89/(Z750RatedkWh*SurveyHrsIn!K89)</f>
        <v>0.11720430107526882</v>
      </c>
      <c r="L89" s="28">
        <f>kWhgen!L89/(Z750RatedkWh*SurveyHrsIn!L89)</f>
        <v>0.19534050179211471</v>
      </c>
      <c r="M89" s="28">
        <f>kWhgen!M89/(Z750RatedkWh*SurveyHrsIn!M89)</f>
        <v>0.3283888888888889</v>
      </c>
      <c r="N89" s="28">
        <f>kWhgen!N89/(Z750RatedkWh*SurveyHrsIn!N89)</f>
        <v>0.33918279569892473</v>
      </c>
      <c r="O89" s="28">
        <f>kWhgen!O89/(Z750RatedkWh*SurveyHrsIn!O89)</f>
        <v>0.38740740740740742</v>
      </c>
      <c r="P89" s="28">
        <f>kWhgen!P89/(Z750RatedkWh*SurveyHrsIn!P89)</f>
        <v>0.29439426523297491</v>
      </c>
      <c r="Q89" s="28">
        <f>kWhgen!Q89/(Z750RatedkWh*SurveyHrsIn!Q89)</f>
        <v>0.40573476702508959</v>
      </c>
      <c r="R89" s="28">
        <f>kWhgen!R89/(Z750RatedkWh*SurveyHrsIn!R89)</f>
        <v>0.16785714285714284</v>
      </c>
      <c r="S89" s="28">
        <f>kWhgen!S89/(Z750RatedkWh*SurveyHrsIn!S89)</f>
        <v>0.27132616487455197</v>
      </c>
      <c r="T89" s="28">
        <f>kWhgen!T89/(Z750RatedkWh*SurveyHrsIn!T89)</f>
        <v>0.3637037037037037</v>
      </c>
      <c r="U89" s="28">
        <f>kWhgen!U89/(Z750RatedkWh*SurveyHrsIn!U89)</f>
        <v>0.24650709773856211</v>
      </c>
      <c r="V89" s="28">
        <f>kWhgen!V89/(Z750RatedkWh*SurveyHrsIn!V89)</f>
        <v>6.1481481481481484E-2</v>
      </c>
      <c r="W89" s="28">
        <f>kWhgen!W89/(Z750RatedkWh*SurveyHrsIn!W89)</f>
        <v>0</v>
      </c>
      <c r="X89" s="28">
        <f>kWhgen!X89/(Z750RatedkWh*SurveyHrsIn!X89)</f>
        <v>0</v>
      </c>
      <c r="Y89" s="28">
        <f>kWhgen!Y89/(Z750RatedkWh*SurveyHrsIn!Y89)</f>
        <v>0</v>
      </c>
      <c r="Z89" s="28">
        <f>kWhgen!Z89/(Z750RatedkWh*SurveyHrsIn!Z89)</f>
        <v>0</v>
      </c>
      <c r="AA89" s="28">
        <f>kWhgen!AA89/(Z750RatedkWh*SurveyHrsIn!AA89)</f>
        <v>0.22481481481481483</v>
      </c>
      <c r="AB89" s="28">
        <f>kWhgen!AB89/(Z750RatedkWh*SurveyHrsIn!AB89)</f>
        <v>0.24587813620071686</v>
      </c>
      <c r="AC89" s="28">
        <f>kWhgen!AC89/(Z750RatedkWh*SurveyHrsIn!AC89)</f>
        <v>0.25176636722347057</v>
      </c>
      <c r="AD89" s="28">
        <f>kWhgen!AD89/(Z750RatedkWh*SurveyHrsIn!AD89)</f>
        <v>0.35079365079365077</v>
      </c>
      <c r="AE89" s="28">
        <f>kWhgen!AE89/(Z750RatedkWh*SurveyHrsIn!AE89)</f>
        <v>0.34767025089605735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0.32022517025386538</v>
      </c>
      <c r="AP89" s="28">
        <f t="shared" si="13"/>
        <v>0.16560860905800526</v>
      </c>
      <c r="AQ89" s="28">
        <f t="shared" si="14"/>
        <v>0.31674342297105956</v>
      </c>
      <c r="AR89" s="28">
        <f t="shared" si="15"/>
        <v>0.38168013143362162</v>
      </c>
      <c r="AS89" s="28">
        <f t="shared" si="16"/>
        <v>0.34524782954998007</v>
      </c>
      <c r="AT89" s="28">
        <f t="shared" si="17"/>
        <v>0.2136445639187575</v>
      </c>
      <c r="AU89" s="138">
        <f t="shared" si="18"/>
        <v>0.34032815611310235</v>
      </c>
      <c r="AV89" s="28">
        <f t="shared" si="19"/>
        <v>0.28163935825226144</v>
      </c>
      <c r="AW89" s="28">
        <f t="shared" si="20"/>
        <v>0.22389742764124909</v>
      </c>
      <c r="AX89" s="28">
        <f t="shared" si="21"/>
        <v>0</v>
      </c>
      <c r="AY89" s="28">
        <f t="shared" si="22"/>
        <v>0.15689765033851055</v>
      </c>
      <c r="AZ89" s="28">
        <f t="shared" si="23"/>
        <v>0.31674342297105956</v>
      </c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</row>
    <row r="90" spans="1:68" x14ac:dyDescent="0.25">
      <c r="A90" s="86" t="s">
        <v>1</v>
      </c>
      <c r="B90" s="86">
        <v>2</v>
      </c>
      <c r="C90" s="86">
        <v>80</v>
      </c>
      <c r="D90" s="28">
        <f>kWhgen!D90/(Z750RatedkWh*SurveyHrsIn!D90)</f>
        <v>0.392831541218638</v>
      </c>
      <c r="E90" s="28">
        <f>kWhgen!E90/(Z750RatedkWh*SurveyHrsIn!E90)</f>
        <v>0.36018637992831543</v>
      </c>
      <c r="F90" s="28">
        <f>kWhgen!F90/(Z750RatedkWh*SurveyHrsIn!F90)</f>
        <v>0.44634059651620767</v>
      </c>
      <c r="G90" s="28">
        <f>kWhgen!G90/(Z750RatedkWh*SurveyHrsIn!G90)</f>
        <v>0.32462702995545661</v>
      </c>
      <c r="H90" s="28">
        <f>kWhgen!H90/(Z750RatedkWh*SurveyHrsIn!H90)</f>
        <v>0.38340000000000002</v>
      </c>
      <c r="I90" s="28">
        <f>kWhgen!I90/(Z750RatedkWh*SurveyHrsIn!I90)</f>
        <v>0.35698924731182796</v>
      </c>
      <c r="J90" s="28">
        <f>kWhgen!J90/(Z750RatedkWh*SurveyHrsIn!J90)</f>
        <v>0.34</v>
      </c>
      <c r="K90" s="28">
        <f>kWhgen!K90/(Z750RatedkWh*SurveyHrsIn!K90)</f>
        <v>0.14623655913978495</v>
      </c>
      <c r="L90" s="28">
        <f>kWhgen!L90/(Z750RatedkWh*SurveyHrsIn!L90)</f>
        <v>0.17885304659498208</v>
      </c>
      <c r="M90" s="28">
        <f>kWhgen!M90/(Z750RatedkWh*SurveyHrsIn!M90)</f>
        <v>0.32278703703703704</v>
      </c>
      <c r="N90" s="28">
        <f>kWhgen!N90/(Z750RatedkWh*SurveyHrsIn!N90)</f>
        <v>0.3316290322580645</v>
      </c>
      <c r="O90" s="28">
        <f>kWhgen!O90/(Z750RatedkWh*SurveyHrsIn!O90)</f>
        <v>0.37074074074074076</v>
      </c>
      <c r="P90" s="28">
        <f>kWhgen!P90/(Z750RatedkWh*SurveyHrsIn!P90)</f>
        <v>0.26787096774193547</v>
      </c>
      <c r="Q90" s="28">
        <f>kWhgen!Q90/(Z750RatedkWh*SurveyHrsIn!Q90)</f>
        <v>0.35806451612903228</v>
      </c>
      <c r="R90" s="28">
        <f>kWhgen!R90/(Z750RatedkWh*SurveyHrsIn!R90)</f>
        <v>0.34761904761904761</v>
      </c>
      <c r="S90" s="28">
        <f>kWhgen!S90/(Z750RatedkWh*SurveyHrsIn!S90)</f>
        <v>0.2971326164874552</v>
      </c>
      <c r="T90" s="28">
        <f>kWhgen!T90/(Z750RatedkWh*SurveyHrsIn!T90)</f>
        <v>0.42</v>
      </c>
      <c r="U90" s="28">
        <f>kWhgen!U90/(Z750RatedkWh*SurveyHrsIn!U90)</f>
        <v>0.35369927763337594</v>
      </c>
      <c r="V90" s="28">
        <f>kWhgen!V90/(Z750RatedkWh*SurveyHrsIn!V90)</f>
        <v>0.29333333333333333</v>
      </c>
      <c r="W90" s="28">
        <f>kWhgen!W90/(Z750RatedkWh*SurveyHrsIn!W90)</f>
        <v>0.16420430107526882</v>
      </c>
      <c r="X90" s="28">
        <f>kWhgen!X90/(Z750RatedkWh*SurveyHrsIn!X90)</f>
        <v>0.17849462365591398</v>
      </c>
      <c r="Y90" s="28">
        <f>kWhgen!Y90/(Z750RatedkWh*SurveyHrsIn!Y90)</f>
        <v>0.15259259259259259</v>
      </c>
      <c r="Z90" s="28">
        <f>kWhgen!Z90/(Z750RatedkWh*SurveyHrsIn!Z90)</f>
        <v>0.4050179211469534</v>
      </c>
      <c r="AA90" s="28">
        <f>kWhgen!AA90/(Z750RatedkWh*SurveyHrsIn!AA90)</f>
        <v>0.37925925925925924</v>
      </c>
      <c r="AB90" s="28">
        <f>kWhgen!AB90/(Z750RatedkWh*SurveyHrsIn!AB90)</f>
        <v>0.42616487455197133</v>
      </c>
      <c r="AC90" s="28">
        <f>kWhgen!AC90/(Z750RatedkWh*SurveyHrsIn!AC90)</f>
        <v>0.38166838589904095</v>
      </c>
      <c r="AD90" s="28">
        <f>kWhgen!AD90/(Z750RatedkWh*SurveyHrsIn!AD90)</f>
        <v>0.48452380952380952</v>
      </c>
      <c r="AE90" s="28">
        <f>kWhgen!AE90/(Z750RatedkWh*SurveyHrsIn!AE90)</f>
        <v>0.37526881720430105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0.31913838643536269</v>
      </c>
      <c r="AP90" s="28">
        <f t="shared" si="13"/>
        <v>0.31463186362368367</v>
      </c>
      <c r="AQ90" s="28">
        <f t="shared" si="14"/>
        <v>0.41382033754238384</v>
      </c>
      <c r="AR90" s="28">
        <f t="shared" si="15"/>
        <v>0.37705133546665986</v>
      </c>
      <c r="AS90" s="28">
        <f t="shared" si="16"/>
        <v>0.36012974910394263</v>
      </c>
      <c r="AT90" s="28">
        <f t="shared" si="17"/>
        <v>0.2159588809239347</v>
      </c>
      <c r="AU90" s="138">
        <f t="shared" si="18"/>
        <v>0.32341358024691358</v>
      </c>
      <c r="AV90" s="28">
        <f t="shared" si="19"/>
        <v>0.33427206007851168</v>
      </c>
      <c r="AW90" s="28">
        <f t="shared" si="20"/>
        <v>0.35567753698890314</v>
      </c>
      <c r="AX90" s="28">
        <f t="shared" si="21"/>
        <v>0.16509717244125846</v>
      </c>
      <c r="AY90" s="28">
        <f t="shared" si="22"/>
        <v>0.40348068498606132</v>
      </c>
      <c r="AZ90" s="28">
        <f t="shared" si="23"/>
        <v>0.41382033754238384</v>
      </c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</row>
    <row r="91" spans="1:68" x14ac:dyDescent="0.25">
      <c r="A91" s="86" t="s">
        <v>1</v>
      </c>
      <c r="B91" s="86">
        <v>2</v>
      </c>
      <c r="C91" s="86">
        <v>81</v>
      </c>
      <c r="D91" s="28">
        <f>kWhgen!D91/(Z750RatedkWh*SurveyHrsIn!D91)</f>
        <v>0.38422939068100359</v>
      </c>
      <c r="E91" s="28">
        <f>kWhgen!E91/(Z750RatedkWh*SurveyHrsIn!E91)</f>
        <v>0.34494623655913981</v>
      </c>
      <c r="F91" s="28">
        <f>kWhgen!F91/(Z750RatedkWh*SurveyHrsIn!F91)</f>
        <v>0.43948041443718816</v>
      </c>
      <c r="G91" s="28">
        <f>kWhgen!G91/(Z750RatedkWh*SurveyHrsIn!G91)</f>
        <v>0.31604076059752995</v>
      </c>
      <c r="H91" s="28">
        <f>kWhgen!H91/(Z750RatedkWh*SurveyHrsIn!H91)</f>
        <v>0.38448518518518521</v>
      </c>
      <c r="I91" s="28">
        <f>kWhgen!I91/(Z750RatedkWh*SurveyHrsIn!I91)</f>
        <v>0.35483870967741937</v>
      </c>
      <c r="J91" s="28">
        <f>kWhgen!J91/(Z750RatedkWh*SurveyHrsIn!J91)</f>
        <v>0.31333333333333335</v>
      </c>
      <c r="K91" s="28">
        <f>kWhgen!K91/(Z750RatedkWh*SurveyHrsIn!K91)</f>
        <v>0.15591397849462366</v>
      </c>
      <c r="L91" s="28">
        <f>kWhgen!L91/(Z750RatedkWh*SurveyHrsIn!L91)</f>
        <v>0.17491039426523297</v>
      </c>
      <c r="M91" s="28">
        <f>kWhgen!M91/(Z750RatedkWh*SurveyHrsIn!M91)</f>
        <v>0.32106296296296294</v>
      </c>
      <c r="N91" s="28">
        <f>kWhgen!N91/(Z750RatedkWh*SurveyHrsIn!N91)</f>
        <v>0.32539964157706092</v>
      </c>
      <c r="O91" s="28">
        <f>kWhgen!O91/(Z750RatedkWh*SurveyHrsIn!O91)</f>
        <v>0.36777777777777776</v>
      </c>
      <c r="P91" s="28">
        <f>kWhgen!P91/(Z750RatedkWh*SurveyHrsIn!P91)</f>
        <v>0.23955555555555555</v>
      </c>
      <c r="Q91" s="28">
        <f>kWhgen!Q91/(Z750RatedkWh*SurveyHrsIn!Q91)</f>
        <v>0.37598566308243725</v>
      </c>
      <c r="R91" s="28">
        <f>kWhgen!R91/(Z750RatedkWh*SurveyHrsIn!R91)</f>
        <v>0.30039682539682538</v>
      </c>
      <c r="S91" s="28">
        <f>kWhgen!S91/(Z750RatedkWh*SurveyHrsIn!S91)</f>
        <v>0.28566308243727601</v>
      </c>
      <c r="T91" s="28">
        <f>kWhgen!T91/(Z750RatedkWh*SurveyHrsIn!T91)</f>
        <v>0.41185185185185186</v>
      </c>
      <c r="U91" s="28">
        <f>kWhgen!U91/(Z750RatedkWh*SurveyHrsIn!U91)</f>
        <v>0.3414786708049769</v>
      </c>
      <c r="V91" s="28">
        <f>kWhgen!V91/(Z750RatedkWh*SurveyHrsIn!V91)</f>
        <v>0.27370370370370373</v>
      </c>
      <c r="W91" s="28">
        <f>kWhgen!W91/(Z750RatedkWh*SurveyHrsIn!W91)</f>
        <v>0.15796953405017922</v>
      </c>
      <c r="X91" s="28">
        <f>kWhgen!X91/(Z750RatedkWh*SurveyHrsIn!X91)</f>
        <v>0.17589068100358424</v>
      </c>
      <c r="Y91" s="28">
        <f>kWhgen!Y91/(Z750RatedkWh*SurveyHrsIn!Y91)</f>
        <v>0.19698518518518518</v>
      </c>
      <c r="Z91" s="28">
        <f>kWhgen!Z91/(Z750RatedkWh*SurveyHrsIn!Z91)</f>
        <v>0.39247311827956988</v>
      </c>
      <c r="AA91" s="28">
        <f>kWhgen!AA91/(Z750RatedkWh*SurveyHrsIn!AA91)</f>
        <v>0.38</v>
      </c>
      <c r="AB91" s="28">
        <f>kWhgen!AB91/(Z750RatedkWh*SurveyHrsIn!AB91)</f>
        <v>0.41756272401433692</v>
      </c>
      <c r="AC91" s="28">
        <f>kWhgen!AC91/(Z750RatedkWh*SurveyHrsIn!AC91)</f>
        <v>0.38154052958144685</v>
      </c>
      <c r="AD91" s="28">
        <f>kWhgen!AD91/(Z750RatedkWh*SurveyHrsIn!AD91)</f>
        <v>0.51230158730158726</v>
      </c>
      <c r="AE91" s="28">
        <f>kWhgen!AE91/(Z750RatedkWh*SurveyHrsIn!AE91)</f>
        <v>0.34408602150537637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0.31147874586858415</v>
      </c>
      <c r="AP91" s="28">
        <f t="shared" si="13"/>
        <v>0.30916341998416047</v>
      </c>
      <c r="AQ91" s="28">
        <f t="shared" si="14"/>
        <v>0.4126427127961369</v>
      </c>
      <c r="AR91" s="28">
        <f t="shared" si="15"/>
        <v>0.36682247053128597</v>
      </c>
      <c r="AS91" s="28">
        <f t="shared" si="16"/>
        <v>0.35088574273197937</v>
      </c>
      <c r="AT91" s="28">
        <f t="shared" si="17"/>
        <v>0.21729577857427321</v>
      </c>
      <c r="AU91" s="138">
        <f t="shared" si="18"/>
        <v>0.31091099163679808</v>
      </c>
      <c r="AV91" s="28">
        <f t="shared" si="19"/>
        <v>0.32068185697217955</v>
      </c>
      <c r="AW91" s="28">
        <f t="shared" si="20"/>
        <v>0.34234474212017751</v>
      </c>
      <c r="AX91" s="28">
        <f t="shared" si="21"/>
        <v>0.17694846674631623</v>
      </c>
      <c r="AY91" s="28">
        <f t="shared" si="22"/>
        <v>0.39667861409796895</v>
      </c>
      <c r="AZ91" s="28">
        <f t="shared" si="23"/>
        <v>0.4126427127961369</v>
      </c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</row>
    <row r="92" spans="1:68" x14ac:dyDescent="0.25">
      <c r="A92" s="86" t="s">
        <v>1</v>
      </c>
      <c r="B92" s="86">
        <v>2</v>
      </c>
      <c r="C92" s="86">
        <v>82</v>
      </c>
      <c r="D92" s="28">
        <f>kWhgen!D92/(Z750RatedkWh*SurveyHrsIn!D92)</f>
        <v>0.27275985663082436</v>
      </c>
      <c r="E92" s="28">
        <f>kWhgen!E92/(Z750RatedkWh*SurveyHrsIn!E92)</f>
        <v>0.26375806451612904</v>
      </c>
      <c r="F92" s="28">
        <f>kWhgen!F92/(Z750RatedkWh*SurveyHrsIn!F92)</f>
        <v>0.43519280063780097</v>
      </c>
      <c r="G92" s="28">
        <f>kWhgen!G92/(Z750RatedkWh*SurveyHrsIn!G92)</f>
        <v>0.32594799447206069</v>
      </c>
      <c r="H92" s="28">
        <f>kWhgen!H92/(Z750RatedkWh*SurveyHrsIn!H92)</f>
        <v>0.40273703703703706</v>
      </c>
      <c r="I92" s="28">
        <f>kWhgen!I92/(Z750RatedkWh*SurveyHrsIn!I92)</f>
        <v>0.36487455197132618</v>
      </c>
      <c r="J92" s="28">
        <f>kWhgen!J92/(Z750RatedkWh*SurveyHrsIn!J92)</f>
        <v>0.33</v>
      </c>
      <c r="K92" s="28">
        <f>kWhgen!K92/(Z750RatedkWh*SurveyHrsIn!K92)</f>
        <v>0.16666666666666666</v>
      </c>
      <c r="L92" s="28">
        <f>kWhgen!L92/(Z750RatedkWh*SurveyHrsIn!L92)</f>
        <v>1.9713261648745518E-2</v>
      </c>
      <c r="M92" s="28">
        <f>kWhgen!M92/(Z750RatedkWh*SurveyHrsIn!M92)</f>
        <v>0.17434074074074074</v>
      </c>
      <c r="N92" s="28">
        <f>kWhgen!N92/(Z750RatedkWh*SurveyHrsIn!N92)</f>
        <v>0.33728494623655914</v>
      </c>
      <c r="O92" s="28">
        <f>kWhgen!O92/(Z750RatedkWh*SurveyHrsIn!O92)</f>
        <v>0.13592592592592592</v>
      </c>
      <c r="P92" s="28">
        <f>kWhgen!P92/(Z750RatedkWh*SurveyHrsIn!P92)</f>
        <v>0.32055913978494621</v>
      </c>
      <c r="Q92" s="28">
        <f>kWhgen!Q92/(Z750RatedkWh*SurveyHrsIn!Q92)</f>
        <v>0.3942652329749104</v>
      </c>
      <c r="R92" s="28">
        <f>kWhgen!R92/(Z750RatedkWh*SurveyHrsIn!R92)</f>
        <v>0.34563492063492063</v>
      </c>
      <c r="S92" s="28">
        <f>kWhgen!S92/(Z750RatedkWh*SurveyHrsIn!S92)</f>
        <v>0.28243727598566309</v>
      </c>
      <c r="T92" s="28">
        <f>kWhgen!T92/(Z750RatedkWh*SurveyHrsIn!T92)</f>
        <v>0.41407407407407409</v>
      </c>
      <c r="U92" s="28">
        <f>kWhgen!U92/(Z750RatedkWh*SurveyHrsIn!U92)</f>
        <v>0.34706523392653071</v>
      </c>
      <c r="V92" s="28">
        <f>kWhgen!V92/(Z750RatedkWh*SurveyHrsIn!V92)</f>
        <v>0.29259259259259257</v>
      </c>
      <c r="W92" s="28">
        <f>kWhgen!W92/(Z750RatedkWh*SurveyHrsIn!W92)</f>
        <v>0.16710394265232975</v>
      </c>
      <c r="X92" s="28">
        <f>kWhgen!X92/(Z750RatedkWh*SurveyHrsIn!X92)</f>
        <v>0.16559139784946236</v>
      </c>
      <c r="Y92" s="28">
        <f>kWhgen!Y92/(Z750RatedkWh*SurveyHrsIn!Y92)</f>
        <v>0.20037037037037037</v>
      </c>
      <c r="Z92" s="28">
        <f>kWhgen!Z92/(Z750RatedkWh*SurveyHrsIn!Z92)</f>
        <v>0.39928315412186383</v>
      </c>
      <c r="AA92" s="28">
        <f>kWhgen!AA92/(Z750RatedkWh*SurveyHrsIn!AA92)</f>
        <v>0.38666666666666666</v>
      </c>
      <c r="AB92" s="28">
        <f>kWhgen!AB92/(Z750RatedkWh*SurveyHrsIn!AB92)</f>
        <v>0.41362007168458781</v>
      </c>
      <c r="AC92" s="28">
        <f>kWhgen!AC92/(Z750RatedkWh*SurveyHrsIn!AC92)</f>
        <v>0.39665521966675604</v>
      </c>
      <c r="AD92" s="28">
        <f>kWhgen!AD92/(Z750RatedkWh*SurveyHrsIn!AD92)</f>
        <v>0.52222222222222225</v>
      </c>
      <c r="AE92" s="28">
        <f>kWhgen!AE92/(Z750RatedkWh*SurveyHrsIn!AE92)</f>
        <v>0.37311827956989246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0.27308342746982817</v>
      </c>
      <c r="AP92" s="28">
        <f t="shared" si="13"/>
        <v>0.31739207779449768</v>
      </c>
      <c r="AQ92" s="28">
        <f t="shared" si="14"/>
        <v>0.43066524048629024</v>
      </c>
      <c r="AR92" s="28">
        <f t="shared" si="15"/>
        <v>0.34163295320866355</v>
      </c>
      <c r="AS92" s="28">
        <f t="shared" si="16"/>
        <v>0.36587052966945444</v>
      </c>
      <c r="AT92" s="28">
        <f t="shared" si="17"/>
        <v>0.12024022301871763</v>
      </c>
      <c r="AU92" s="138">
        <f t="shared" si="18"/>
        <v>0.26459000398247706</v>
      </c>
      <c r="AV92" s="28">
        <f t="shared" si="19"/>
        <v>0.34077914319849806</v>
      </c>
      <c r="AW92" s="28">
        <f t="shared" si="20"/>
        <v>0.35124396686439913</v>
      </c>
      <c r="AX92" s="28">
        <f t="shared" si="21"/>
        <v>0.17768857029072083</v>
      </c>
      <c r="AY92" s="28">
        <f t="shared" si="22"/>
        <v>0.39985663082437278</v>
      </c>
      <c r="AZ92" s="28">
        <f t="shared" si="23"/>
        <v>0.43066524048629024</v>
      </c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</row>
    <row r="93" spans="1:68" x14ac:dyDescent="0.25">
      <c r="A93" s="86" t="s">
        <v>1</v>
      </c>
      <c r="B93" s="86">
        <v>2</v>
      </c>
      <c r="C93" s="86">
        <v>83</v>
      </c>
      <c r="D93" s="28">
        <f>kWhgen!D93/(Z750RatedkWh*SurveyHrsIn!D93)</f>
        <v>0.4</v>
      </c>
      <c r="E93" s="28">
        <f>kWhgen!E93/(Z750RatedkWh*SurveyHrsIn!E93)</f>
        <v>0.36379749103942655</v>
      </c>
      <c r="F93" s="28">
        <f>kWhgen!F93/(Z750RatedkWh*SurveyHrsIn!F93)</f>
        <v>0.43948041443718816</v>
      </c>
      <c r="G93" s="28">
        <f>kWhgen!G93/(Z750RatedkWh*SurveyHrsIn!G93)</f>
        <v>0.32264558318055042</v>
      </c>
      <c r="H93" s="28">
        <f>kWhgen!H93/(Z750RatedkWh*SurveyHrsIn!H93)</f>
        <v>0.39524814814814813</v>
      </c>
      <c r="I93" s="28">
        <f>kWhgen!I93/(Z750RatedkWh*SurveyHrsIn!I93)</f>
        <v>0.36200716845878134</v>
      </c>
      <c r="J93" s="28">
        <f>kWhgen!J93/(Z750RatedkWh*SurveyHrsIn!J93)</f>
        <v>0.33037037037037037</v>
      </c>
      <c r="K93" s="28">
        <f>kWhgen!K93/(Z750RatedkWh*SurveyHrsIn!K93)</f>
        <v>0.14408602150537633</v>
      </c>
      <c r="L93" s="28">
        <f>kWhgen!L93/(Z750RatedkWh*SurveyHrsIn!L93)</f>
        <v>0.17598566308243727</v>
      </c>
      <c r="M93" s="28">
        <f>kWhgen!M93/(Z750RatedkWh*SurveyHrsIn!M93)</f>
        <v>0.32655185185185187</v>
      </c>
      <c r="N93" s="28">
        <f>kWhgen!N93/(Z750RatedkWh*SurveyHrsIn!N93)</f>
        <v>0.33174551971326166</v>
      </c>
      <c r="O93" s="28">
        <f>kWhgen!O93/(Z750RatedkWh*SurveyHrsIn!O93)</f>
        <v>0.38481481481481483</v>
      </c>
      <c r="P93" s="28">
        <f>kWhgen!P93/(Z750RatedkWh*SurveyHrsIn!P93)</f>
        <v>0.25425089605734769</v>
      </c>
      <c r="Q93" s="28">
        <f>kWhgen!Q93/(Z750RatedkWh*SurveyHrsIn!Q93)</f>
        <v>0.40609318996415772</v>
      </c>
      <c r="R93" s="28">
        <f>kWhgen!R93/(Z750RatedkWh*SurveyHrsIn!R93)</f>
        <v>0.3261904761904762</v>
      </c>
      <c r="S93" s="28">
        <f>kWhgen!S93/(Z750RatedkWh*SurveyHrsIn!S93)</f>
        <v>0.29103942652329751</v>
      </c>
      <c r="T93" s="28">
        <f>kWhgen!T93/(Z750RatedkWh*SurveyHrsIn!T93)</f>
        <v>0.42185185185185187</v>
      </c>
      <c r="U93" s="28">
        <f>kWhgen!U93/(Z750RatedkWh*SurveyHrsIn!U93)</f>
        <v>0.35719087958434703</v>
      </c>
      <c r="V93" s="28">
        <f>kWhgen!V93/(Z750RatedkWh*SurveyHrsIn!V93)</f>
        <v>0.26111111111111113</v>
      </c>
      <c r="W93" s="28">
        <f>kWhgen!W93/(Z750RatedkWh*SurveyHrsIn!W93)</f>
        <v>0.16439605734767024</v>
      </c>
      <c r="X93" s="28">
        <f>kWhgen!X93/(Z750RatedkWh*SurveyHrsIn!X93)</f>
        <v>8.2437275985663087E-3</v>
      </c>
      <c r="Y93" s="28">
        <f>kWhgen!Y93/(Z750RatedkWh*SurveyHrsIn!Y93)</f>
        <v>0</v>
      </c>
      <c r="Z93" s="28">
        <f>kWhgen!Z93/(Z750RatedkWh*SurveyHrsIn!Z93)</f>
        <v>0.14587813620071685</v>
      </c>
      <c r="AA93" s="28">
        <f>kWhgen!AA93/(Z750RatedkWh*SurveyHrsIn!AA93)</f>
        <v>0.36</v>
      </c>
      <c r="AB93" s="28">
        <f>kWhgen!AB93/(Z750RatedkWh*SurveyHrsIn!AB93)</f>
        <v>0.44372759856630822</v>
      </c>
      <c r="AC93" s="28">
        <f>kWhgen!AC93/(Z750RatedkWh*SurveyHrsIn!AC93)</f>
        <v>0.41696709628345652</v>
      </c>
      <c r="AD93" s="28">
        <f>kWhgen!AD93/(Z750RatedkWh*SurveyHrsIn!AD93)</f>
        <v>0.53412698412698412</v>
      </c>
      <c r="AE93" s="28">
        <f>kWhgen!AE93/(Z750RatedkWh*SurveyHrsIn!AE93)</f>
        <v>0.37419354838709679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0.3192486618882962</v>
      </c>
      <c r="AP93" s="28">
        <f t="shared" si="13"/>
        <v>0.26547687124487523</v>
      </c>
      <c r="AQ93" s="28">
        <f t="shared" si="14"/>
        <v>0.44176254293251249</v>
      </c>
      <c r="AR93" s="28">
        <f t="shared" si="15"/>
        <v>0.37530782955238839</v>
      </c>
      <c r="AS93" s="28">
        <f t="shared" si="16"/>
        <v>0.36254189565909994</v>
      </c>
      <c r="AT93" s="28">
        <f t="shared" si="17"/>
        <v>0.21554117881322185</v>
      </c>
      <c r="AU93" s="138">
        <f t="shared" si="18"/>
        <v>0.32360374352847471</v>
      </c>
      <c r="AV93" s="28">
        <f t="shared" si="19"/>
        <v>0.34110769755931053</v>
      </c>
      <c r="AW93" s="28">
        <f t="shared" si="20"/>
        <v>0.34671794751577001</v>
      </c>
      <c r="AX93" s="28">
        <f t="shared" si="21"/>
        <v>5.7546594982078848E-2</v>
      </c>
      <c r="AY93" s="28">
        <f t="shared" si="22"/>
        <v>0.3165352449223417</v>
      </c>
      <c r="AZ93" s="28">
        <f t="shared" si="23"/>
        <v>0.44176254293251249</v>
      </c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</row>
    <row r="94" spans="1:68" x14ac:dyDescent="0.25">
      <c r="A94" s="86" t="s">
        <v>1</v>
      </c>
      <c r="B94" s="86">
        <v>2</v>
      </c>
      <c r="C94" s="86">
        <v>84</v>
      </c>
      <c r="D94" s="28">
        <f>kWhgen!D94/(Z750RatedkWh*SurveyHrsIn!D94)</f>
        <v>0.4089605734767025</v>
      </c>
      <c r="E94" s="28">
        <f>kWhgen!E94/(Z750RatedkWh*SurveyHrsIn!E94)</f>
        <v>0.3718189964157706</v>
      </c>
      <c r="F94" s="28">
        <f>kWhgen!F94/(Z750RatedkWh*SurveyHrsIn!F94)</f>
        <v>0.42275872061957809</v>
      </c>
      <c r="G94" s="28">
        <f>kWhgen!G94/(Z750RatedkWh*SurveyHrsIn!G94)</f>
        <v>0.30250087430233796</v>
      </c>
      <c r="H94" s="28">
        <f>kWhgen!H94/(Z750RatedkWh*SurveyHrsIn!H94)</f>
        <v>0.3926074074074074</v>
      </c>
      <c r="I94" s="28">
        <f>kWhgen!I94/(Z750RatedkWh*SurveyHrsIn!I94)</f>
        <v>8.028673835125448E-2</v>
      </c>
      <c r="J94" s="28">
        <f>kWhgen!J94/(Z750RatedkWh*SurveyHrsIn!J94)</f>
        <v>0.23962962962962964</v>
      </c>
      <c r="K94" s="28">
        <f>kWhgen!K94/(Z750RatedkWh*SurveyHrsIn!K94)</f>
        <v>0.15591397849462366</v>
      </c>
      <c r="L94" s="28">
        <f>kWhgen!L94/(Z750RatedkWh*SurveyHrsIn!L94)</f>
        <v>0.17311827956989248</v>
      </c>
      <c r="M94" s="28">
        <f>kWhgen!M94/(Z750RatedkWh*SurveyHrsIn!M94)</f>
        <v>0.30556296296296298</v>
      </c>
      <c r="N94" s="28">
        <f>kWhgen!N94/(Z750RatedkWh*SurveyHrsIn!N94)</f>
        <v>0.31460752688172045</v>
      </c>
      <c r="O94" s="28">
        <f>kWhgen!O94/(Z750RatedkWh*SurveyHrsIn!O94)</f>
        <v>0.36148148148148146</v>
      </c>
      <c r="P94" s="28">
        <f>kWhgen!P94/(Z750RatedkWh*SurveyHrsIn!P94)</f>
        <v>0.20012903225806453</v>
      </c>
      <c r="Q94" s="28">
        <f>kWhgen!Q94/(Z750RatedkWh*SurveyHrsIn!Q94)</f>
        <v>0.3247311827956989</v>
      </c>
      <c r="R94" s="28">
        <f>kWhgen!R94/(Z750RatedkWh*SurveyHrsIn!R94)</f>
        <v>0.13764285714285715</v>
      </c>
      <c r="S94" s="28">
        <f>kWhgen!S94/(Z750RatedkWh*SurveyHrsIn!S94)</f>
        <v>0.2985663082437276</v>
      </c>
      <c r="T94" s="28">
        <f>kWhgen!T94/(Z750RatedkWh*SurveyHrsIn!T94)</f>
        <v>0.4337037037037037</v>
      </c>
      <c r="U94" s="28">
        <f>kWhgen!U94/(Z750RatedkWh*SurveyHrsIn!U94)</f>
        <v>0.36731652524216335</v>
      </c>
      <c r="V94" s="28">
        <f>kWhgen!V94/(Z750RatedkWh*SurveyHrsIn!V94)</f>
        <v>0.27740740740740738</v>
      </c>
      <c r="W94" s="28">
        <f>kWhgen!W94/(Z750RatedkWh*SurveyHrsIn!W94)</f>
        <v>0.16635304659498207</v>
      </c>
      <c r="X94" s="28">
        <f>kWhgen!X94/(Z750RatedkWh*SurveyHrsIn!X94)</f>
        <v>0.16881720430107527</v>
      </c>
      <c r="Y94" s="28">
        <f>kWhgen!Y94/(Z750RatedkWh*SurveyHrsIn!Y94)</f>
        <v>0.19037037037037038</v>
      </c>
      <c r="Z94" s="28">
        <f>kWhgen!Z94/(Z750RatedkWh*SurveyHrsIn!Z94)</f>
        <v>0.38853046594982077</v>
      </c>
      <c r="AA94" s="28">
        <f>kWhgen!AA94/(Z750RatedkWh*SurveyHrsIn!AA94)</f>
        <v>0.38037037037037036</v>
      </c>
      <c r="AB94" s="28">
        <f>kWhgen!AB94/(Z750RatedkWh*SurveyHrsIn!AB94)</f>
        <v>0.42329749103942654</v>
      </c>
      <c r="AC94" s="28">
        <f>kWhgen!AC94/(Z750RatedkWh*SurveyHrsIn!AC94)</f>
        <v>0.40096432312729119</v>
      </c>
      <c r="AD94" s="28">
        <f>kWhgen!AD94/(Z750RatedkWh*SurveyHrsIn!AD94)</f>
        <v>0.50714285714285712</v>
      </c>
      <c r="AE94" s="28">
        <f>kWhgen!AE94/(Z750RatedkWh*SurveyHrsIn!AE94)</f>
        <v>0.34659498207885303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0.27670130236456031</v>
      </c>
      <c r="AP94" s="28">
        <f t="shared" si="13"/>
        <v>0.29642557776346701</v>
      </c>
      <c r="AQ94" s="28">
        <f t="shared" si="14"/>
        <v>0.4182340541163338</v>
      </c>
      <c r="AR94" s="28">
        <f t="shared" si="15"/>
        <v>0.36569286377922888</v>
      </c>
      <c r="AS94" s="28">
        <f t="shared" si="16"/>
        <v>0.23750792512943053</v>
      </c>
      <c r="AT94" s="28">
        <f t="shared" si="17"/>
        <v>0.21153174034249303</v>
      </c>
      <c r="AU94" s="138">
        <f t="shared" si="18"/>
        <v>0.29207268020708882</v>
      </c>
      <c r="AV94" s="28">
        <f t="shared" si="19"/>
        <v>0.25364678272742786</v>
      </c>
      <c r="AW94" s="28">
        <f t="shared" si="20"/>
        <v>0.35947587878442477</v>
      </c>
      <c r="AX94" s="28">
        <f t="shared" si="21"/>
        <v>0.17518020708880924</v>
      </c>
      <c r="AY94" s="28">
        <f t="shared" si="22"/>
        <v>0.39739944245320591</v>
      </c>
      <c r="AZ94" s="28">
        <f t="shared" si="23"/>
        <v>0.4182340541163338</v>
      </c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</row>
    <row r="95" spans="1:68" x14ac:dyDescent="0.25">
      <c r="A95" s="86" t="s">
        <v>1</v>
      </c>
      <c r="B95" s="86">
        <v>2</v>
      </c>
      <c r="C95" s="86">
        <v>85</v>
      </c>
      <c r="D95" s="28">
        <f>kWhgen!D95/(Z750RatedkWh*SurveyHrsIn!D95)</f>
        <v>0.31003584229390679</v>
      </c>
      <c r="E95" s="28">
        <f>kWhgen!E95/(Z750RatedkWh*SurveyHrsIn!E95)</f>
        <v>0.37101612903225806</v>
      </c>
      <c r="F95" s="28">
        <f>kWhgen!F95/(Z750RatedkWh*SurveyHrsIn!F95)</f>
        <v>0.45062821031559486</v>
      </c>
      <c r="G95" s="28">
        <f>kWhgen!G95/(Z750RatedkWh*SurveyHrsIn!G95)</f>
        <v>2.6249216150569143E-2</v>
      </c>
      <c r="H95" s="28">
        <f>kWhgen!H95/(Z750RatedkWh*SurveyHrsIn!H95)</f>
        <v>0.27777777777777779</v>
      </c>
      <c r="I95" s="28">
        <f>kWhgen!I95/(Z750RatedkWh*SurveyHrsIn!I95)</f>
        <v>0.30286738351254483</v>
      </c>
      <c r="J95" s="28">
        <f>kWhgen!J95/(Z750RatedkWh*SurveyHrsIn!J95)</f>
        <v>0.28518518518518521</v>
      </c>
      <c r="K95" s="28">
        <f>kWhgen!K95/(Z750RatedkWh*SurveyHrsIn!K95)</f>
        <v>0.15842293906810037</v>
      </c>
      <c r="L95" s="28">
        <f>kWhgen!L95/(Z750RatedkWh*SurveyHrsIn!L95)</f>
        <v>0.13978494623655913</v>
      </c>
      <c r="M95" s="28">
        <f>kWhgen!M95/(Z750RatedkWh*SurveyHrsIn!M95)</f>
        <v>0.31797037037037035</v>
      </c>
      <c r="N95" s="28">
        <f>kWhgen!N95/(Z750RatedkWh*SurveyHrsIn!N95)</f>
        <v>0.32559856630824374</v>
      </c>
      <c r="O95" s="28">
        <f>kWhgen!O95/(Z750RatedkWh*SurveyHrsIn!O95)</f>
        <v>0.38</v>
      </c>
      <c r="P95" s="28">
        <f>kWhgen!P95/(Z750RatedkWh*SurveyHrsIn!P95)</f>
        <v>0.33955555555555555</v>
      </c>
      <c r="Q95" s="28">
        <f>kWhgen!Q95/(Z750RatedkWh*SurveyHrsIn!Q95)</f>
        <v>0.20465949820788532</v>
      </c>
      <c r="R95" s="28">
        <f>kWhgen!R95/(Z750RatedkWh*SurveyHrsIn!R95)</f>
        <v>6.3888888888888884E-2</v>
      </c>
      <c r="S95" s="28">
        <f>kWhgen!S95/(Z750RatedkWh*SurveyHrsIn!S95)</f>
        <v>0.25975448028673837</v>
      </c>
      <c r="T95" s="28">
        <f>kWhgen!T95/(Z750RatedkWh*SurveyHrsIn!T95)</f>
        <v>0.38592592592592595</v>
      </c>
      <c r="U95" s="28">
        <f>kWhgen!U95/(Z750RatedkWh*SurveyHrsIn!U95)</f>
        <v>0.35719087958434703</v>
      </c>
      <c r="V95" s="28">
        <f>kWhgen!V95/(Z750RatedkWh*SurveyHrsIn!V95)</f>
        <v>0.14148148148148149</v>
      </c>
      <c r="W95" s="28">
        <f>kWhgen!W95/(Z750RatedkWh*SurveyHrsIn!W95)</f>
        <v>6.1335125448028674E-2</v>
      </c>
      <c r="X95" s="28">
        <f>kWhgen!X95/(Z750RatedkWh*SurveyHrsIn!X95)</f>
        <v>0.18673835125448029</v>
      </c>
      <c r="Y95" s="28">
        <f>kWhgen!Y95/(Z750RatedkWh*SurveyHrsIn!Y95)</f>
        <v>0.19111111111111112</v>
      </c>
      <c r="Z95" s="28">
        <f>kWhgen!Z95/(Z750RatedkWh*SurveyHrsIn!Z95)</f>
        <v>0.3774193548387097</v>
      </c>
      <c r="AA95" s="28">
        <f>kWhgen!AA95/(Z750RatedkWh*SurveyHrsIn!AA95)</f>
        <v>0.40370370370370373</v>
      </c>
      <c r="AB95" s="28">
        <f>kWhgen!AB95/(Z750RatedkWh*SurveyHrsIn!AB95)</f>
        <v>0.43476702508960574</v>
      </c>
      <c r="AC95" s="28">
        <f>kWhgen!AC95/(Z750RatedkWh*SurveyHrsIn!AC95)</f>
        <v>0.41742323233541373</v>
      </c>
      <c r="AD95" s="28">
        <f>kWhgen!AD95/(Z750RatedkWh*SurveyHrsIn!AD95)</f>
        <v>0.52182539682539686</v>
      </c>
      <c r="AE95" s="28">
        <f>kWhgen!AE95/(Z750RatedkWh*SurveyHrsIn!AE95)</f>
        <v>0.34874551971326168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0.28125468995939656</v>
      </c>
      <c r="AP95" s="28">
        <f t="shared" si="13"/>
        <v>0.25566465215174222</v>
      </c>
      <c r="AQ95" s="28">
        <f t="shared" si="14"/>
        <v>0.42933138295802409</v>
      </c>
      <c r="AR95" s="28">
        <f t="shared" si="15"/>
        <v>0.28263118516614072</v>
      </c>
      <c r="AS95" s="28">
        <f t="shared" si="16"/>
        <v>0.28861011549183596</v>
      </c>
      <c r="AT95" s="28">
        <f t="shared" si="17"/>
        <v>0.20539275189167661</v>
      </c>
      <c r="AU95" s="138">
        <f t="shared" si="18"/>
        <v>0.34838470728793314</v>
      </c>
      <c r="AV95" s="28">
        <f t="shared" si="19"/>
        <v>0.17610095579450422</v>
      </c>
      <c r="AW95" s="28">
        <f t="shared" si="20"/>
        <v>0.29486609566391819</v>
      </c>
      <c r="AX95" s="28">
        <f t="shared" si="21"/>
        <v>0.14639486260454002</v>
      </c>
      <c r="AY95" s="28">
        <f t="shared" si="22"/>
        <v>0.40529669454400635</v>
      </c>
      <c r="AZ95" s="28">
        <f t="shared" si="23"/>
        <v>0.42933138295802409</v>
      </c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</row>
    <row r="96" spans="1:68" x14ac:dyDescent="0.25">
      <c r="A96" s="86" t="s">
        <v>1</v>
      </c>
      <c r="B96" s="86">
        <v>2</v>
      </c>
      <c r="C96" s="86">
        <v>86</v>
      </c>
      <c r="D96" s="28">
        <f>kWhgen!D96/(Z750RatedkWh*SurveyHrsIn!D96)</f>
        <v>0.39749103942652331</v>
      </c>
      <c r="E96" s="28">
        <f>kWhgen!E96/(Z750RatedkWh*SurveyHrsIn!E96)</f>
        <v>0.35938530465949819</v>
      </c>
      <c r="F96" s="28">
        <f>kWhgen!F96/(Z750RatedkWh*SurveyHrsIn!F96)</f>
        <v>0.43948041443718816</v>
      </c>
      <c r="G96" s="28">
        <f>kWhgen!G96/(Z750RatedkWh*SurveyHrsIn!G96)</f>
        <v>0.31901293075988918</v>
      </c>
      <c r="H96" s="28">
        <f>kWhgen!H96/(Z750RatedkWh*SurveyHrsIn!H96)</f>
        <v>0.39165555555555553</v>
      </c>
      <c r="I96" s="28">
        <f>kWhgen!I96/(Z750RatedkWh*SurveyHrsIn!I96)</f>
        <v>0.34767025089605735</v>
      </c>
      <c r="J96" s="28">
        <f>kWhgen!J96/(Z750RatedkWh*SurveyHrsIn!J96)</f>
        <v>0.31259259259259259</v>
      </c>
      <c r="K96" s="28">
        <f>kWhgen!K96/(Z750RatedkWh*SurveyHrsIn!K96)</f>
        <v>0.15519713261648746</v>
      </c>
      <c r="L96" s="28">
        <f>kWhgen!L96/(Z750RatedkWh*SurveyHrsIn!L96)</f>
        <v>0.17204301075268819</v>
      </c>
      <c r="M96" s="28">
        <f>kWhgen!M96/(Z750RatedkWh*SurveyHrsIn!M96)</f>
        <v>0.32073333333333331</v>
      </c>
      <c r="N96" s="28">
        <f>kWhgen!N96/(Z750RatedkWh*SurveyHrsIn!N96)</f>
        <v>0.28064874551971325</v>
      </c>
      <c r="O96" s="28">
        <f>kWhgen!O96/(Z750RatedkWh*SurveyHrsIn!O96)</f>
        <v>0.38518518518518519</v>
      </c>
      <c r="P96" s="28">
        <f>kWhgen!P96/(Z750RatedkWh*SurveyHrsIn!P96)</f>
        <v>0.33489605734767025</v>
      </c>
      <c r="Q96" s="28">
        <f>kWhgen!Q96/(Z750RatedkWh*SurveyHrsIn!Q96)</f>
        <v>0.30430107526881722</v>
      </c>
      <c r="R96" s="28">
        <f>kWhgen!R96/(Z750RatedkWh*SurveyHrsIn!R96)</f>
        <v>0.19324801587301588</v>
      </c>
      <c r="S96" s="28">
        <f>kWhgen!S96/(Z750RatedkWh*SurveyHrsIn!S96)</f>
        <v>0.28888888888888886</v>
      </c>
      <c r="T96" s="28">
        <f>kWhgen!T96/(Z750RatedkWh*SurveyHrsIn!T96)</f>
        <v>0.40148148148148149</v>
      </c>
      <c r="U96" s="28">
        <f>kWhgen!U96/(Z750RatedkWh*SurveyHrsIn!U96)</f>
        <v>0.3655707242666778</v>
      </c>
      <c r="V96" s="28">
        <f>kWhgen!V96/(Z750RatedkWh*SurveyHrsIn!V96)</f>
        <v>0.2562962962962963</v>
      </c>
      <c r="W96" s="28">
        <f>kWhgen!W96/(Z750RatedkWh*SurveyHrsIn!W96)</f>
        <v>0.15785663082437276</v>
      </c>
      <c r="X96" s="28">
        <f>kWhgen!X96/(Z750RatedkWh*SurveyHrsIn!X96)</f>
        <v>0.18064516129032257</v>
      </c>
      <c r="Y96" s="28">
        <f>kWhgen!Y96/(Z750RatedkWh*SurveyHrsIn!Y96)</f>
        <v>0.18925925925925927</v>
      </c>
      <c r="Z96" s="28">
        <f>kWhgen!Z96/(Z750RatedkWh*SurveyHrsIn!Z96)</f>
        <v>0.392831541218638</v>
      </c>
      <c r="AA96" s="28">
        <f>kWhgen!AA96/(Z750RatedkWh*SurveyHrsIn!AA96)</f>
        <v>0.38296296296296295</v>
      </c>
      <c r="AB96" s="28">
        <f>kWhgen!AB96/(Z750RatedkWh*SurveyHrsIn!AB96)</f>
        <v>0.4089605734767025</v>
      </c>
      <c r="AC96" s="28">
        <f>kWhgen!AC96/(Z750RatedkWh*SurveyHrsIn!AC96)</f>
        <v>0.42012376509756949</v>
      </c>
      <c r="AD96" s="28">
        <f>kWhgen!AD96/(Z750RatedkWh*SurveyHrsIn!AD96)</f>
        <v>0.54007936507936505</v>
      </c>
      <c r="AE96" s="28">
        <f>kWhgen!AE96/(Z750RatedkWh*SurveyHrsIn!AE96)</f>
        <v>0.36559139784946237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0.31820837613798825</v>
      </c>
      <c r="AP96" s="28">
        <f t="shared" si="13"/>
        <v>0.29352521759228628</v>
      </c>
      <c r="AQ96" s="28">
        <f t="shared" si="14"/>
        <v>0.44193150934213232</v>
      </c>
      <c r="AR96" s="28">
        <f t="shared" si="15"/>
        <v>0.37262621661885853</v>
      </c>
      <c r="AS96" s="28">
        <f t="shared" si="16"/>
        <v>0.35063946634806847</v>
      </c>
      <c r="AT96" s="28">
        <f t="shared" si="17"/>
        <v>0.21599115890083631</v>
      </c>
      <c r="AU96" s="138">
        <f t="shared" si="18"/>
        <v>0.33357666268418956</v>
      </c>
      <c r="AV96" s="28">
        <f t="shared" si="19"/>
        <v>0.26214599334357397</v>
      </c>
      <c r="AW96" s="28">
        <f t="shared" si="20"/>
        <v>0.34111616734815181</v>
      </c>
      <c r="AX96" s="28">
        <f t="shared" si="21"/>
        <v>0.17592035045798485</v>
      </c>
      <c r="AY96" s="28">
        <f t="shared" si="22"/>
        <v>0.39491835921943452</v>
      </c>
      <c r="AZ96" s="28">
        <f t="shared" si="23"/>
        <v>0.44193150934213232</v>
      </c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</row>
    <row r="97" spans="1:68" x14ac:dyDescent="0.25">
      <c r="A97" s="86" t="s">
        <v>1</v>
      </c>
      <c r="B97" s="86">
        <v>2</v>
      </c>
      <c r="C97" s="86">
        <v>87</v>
      </c>
      <c r="D97" s="28">
        <f>kWhgen!D97/(Z750RatedkWh*SurveyHrsIn!D97)</f>
        <v>0.37813620071684589</v>
      </c>
      <c r="E97" s="28">
        <f>kWhgen!E97/(Z750RatedkWh*SurveyHrsIn!E97)</f>
        <v>0.33211111111111113</v>
      </c>
      <c r="F97" s="28">
        <f>kWhgen!F97/(Z750RatedkWh*SurveyHrsIn!F97)</f>
        <v>0.42447376613933296</v>
      </c>
      <c r="G97" s="28">
        <f>kWhgen!G97/(Z750RatedkWh*SurveyHrsIn!G97)</f>
        <v>0.30382183881894209</v>
      </c>
      <c r="H97" s="28">
        <f>kWhgen!H97/(Z750RatedkWh*SurveyHrsIn!H97)</f>
        <v>0.37177777777777776</v>
      </c>
      <c r="I97" s="28">
        <f>kWhgen!I97/(Z750RatedkWh*SurveyHrsIn!I97)</f>
        <v>0.32974910394265233</v>
      </c>
      <c r="J97" s="28">
        <f>kWhgen!J97/(Z750RatedkWh*SurveyHrsIn!J97)</f>
        <v>0.31148148148148147</v>
      </c>
      <c r="K97" s="28">
        <f>kWhgen!K97/(Z750RatedkWh*SurveyHrsIn!K97)</f>
        <v>0.13261648745519714</v>
      </c>
      <c r="L97" s="28">
        <f>kWhgen!L97/(Z750RatedkWh*SurveyHrsIn!L97)</f>
        <v>0.14050179211469535</v>
      </c>
      <c r="M97" s="28">
        <f>kWhgen!M97/(Z750RatedkWh*SurveyHrsIn!M97)</f>
        <v>0.26562592592592593</v>
      </c>
      <c r="N97" s="28">
        <f>kWhgen!N97/(Z750RatedkWh*SurveyHrsIn!N97)</f>
        <v>0.29840322580645162</v>
      </c>
      <c r="O97" s="28">
        <f>kWhgen!O97/(Z750RatedkWh*SurveyHrsIn!O97)</f>
        <v>0.27481481481481479</v>
      </c>
      <c r="P97" s="28">
        <f>kWhgen!P97/(Z750RatedkWh*SurveyHrsIn!P97)</f>
        <v>0.25891039426523299</v>
      </c>
      <c r="Q97" s="28">
        <f>kWhgen!Q97/(Z750RatedkWh*SurveyHrsIn!Q97)</f>
        <v>0.40537634408602152</v>
      </c>
      <c r="R97" s="28">
        <f>kWhgen!R97/(Z750RatedkWh*SurveyHrsIn!R97)</f>
        <v>0.26269841269841271</v>
      </c>
      <c r="S97" s="28">
        <f>kWhgen!S97/(Z750RatedkWh*SurveyHrsIn!S97)</f>
        <v>0.28530465949820788</v>
      </c>
      <c r="T97" s="28">
        <f>kWhgen!T97/(Z750RatedkWh*SurveyHrsIn!T97)</f>
        <v>0.35222222222222221</v>
      </c>
      <c r="U97" s="28">
        <f>kWhgen!U97/(Z750RatedkWh*SurveyHrsIn!U97)</f>
        <v>0.34601775334123941</v>
      </c>
      <c r="V97" s="28">
        <f>kWhgen!V97/(Z750RatedkWh*SurveyHrsIn!V97)</f>
        <v>0.2688888888888889</v>
      </c>
      <c r="W97" s="28">
        <f>kWhgen!W97/(Z750RatedkWh*SurveyHrsIn!W97)</f>
        <v>0.14400716845878136</v>
      </c>
      <c r="X97" s="28">
        <f>kWhgen!X97/(Z750RatedkWh*SurveyHrsIn!X97)</f>
        <v>0.17060931899641577</v>
      </c>
      <c r="Y97" s="28">
        <f>kWhgen!Y97/(Z750RatedkWh*SurveyHrsIn!Y97)</f>
        <v>0.18074074074074073</v>
      </c>
      <c r="Z97" s="28">
        <f>kWhgen!Z97/(Z750RatedkWh*SurveyHrsIn!Z97)</f>
        <v>0.38673835125448031</v>
      </c>
      <c r="AA97" s="28">
        <f>kWhgen!AA97/(Z750RatedkWh*SurveyHrsIn!AA97)</f>
        <v>0.38037037037037036</v>
      </c>
      <c r="AB97" s="28">
        <f>kWhgen!AB97/(Z750RatedkWh*SurveyHrsIn!AB97)</f>
        <v>0.41720430107526879</v>
      </c>
      <c r="AC97" s="28">
        <f>kWhgen!AC97/(Z750RatedkWh*SurveyHrsIn!AC97)</f>
        <v>0.40818820507135589</v>
      </c>
      <c r="AD97" s="28">
        <f>kWhgen!AD97/(Z750RatedkWh*SurveyHrsIn!AD97)</f>
        <v>0.51507936507936503</v>
      </c>
      <c r="AE97" s="28">
        <f>kWhgen!AE97/(Z750RatedkWh*SurveyHrsIn!AE97)</f>
        <v>0.33655913978494623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0.28702397663780127</v>
      </c>
      <c r="AP97" s="28">
        <f t="shared" si="13"/>
        <v>0.30001487763592083</v>
      </c>
      <c r="AQ97" s="28">
        <f t="shared" si="14"/>
        <v>0.41994223664522234</v>
      </c>
      <c r="AR97" s="28">
        <f t="shared" si="15"/>
        <v>0.35346890535646208</v>
      </c>
      <c r="AS97" s="28">
        <f t="shared" si="16"/>
        <v>0.33766945440063717</v>
      </c>
      <c r="AT97" s="28">
        <f t="shared" si="17"/>
        <v>0.17958140183193949</v>
      </c>
      <c r="AU97" s="138">
        <f t="shared" si="18"/>
        <v>0.27737614496216645</v>
      </c>
      <c r="AV97" s="28">
        <f t="shared" si="19"/>
        <v>0.31779313876088072</v>
      </c>
      <c r="AW97" s="28">
        <f t="shared" si="20"/>
        <v>0.32237628815078351</v>
      </c>
      <c r="AX97" s="28">
        <f t="shared" si="21"/>
        <v>0.16511907606531262</v>
      </c>
      <c r="AY97" s="28">
        <f t="shared" si="22"/>
        <v>0.39477100756670652</v>
      </c>
      <c r="AZ97" s="28">
        <f t="shared" si="23"/>
        <v>0.41994223664522234</v>
      </c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</row>
    <row r="98" spans="1:68" x14ac:dyDescent="0.25">
      <c r="A98" s="86" t="s">
        <v>1</v>
      </c>
      <c r="B98" s="86">
        <v>2</v>
      </c>
      <c r="C98" s="86">
        <v>88</v>
      </c>
      <c r="D98" s="28">
        <f>kWhgen!D98/(Z750RatedkWh*SurveyHrsIn!D98)</f>
        <v>0.35878136200716848</v>
      </c>
      <c r="E98" s="28">
        <f>kWhgen!E98/(Z750RatedkWh*SurveyHrsIn!E98)</f>
        <v>0.36660394265232976</v>
      </c>
      <c r="F98" s="28">
        <f>kWhgen!F98/(Z750RatedkWh*SurveyHrsIn!F98)</f>
        <v>0.46177600619400161</v>
      </c>
      <c r="G98" s="28">
        <f>kWhgen!G98/(Z750RatedkWh*SurveyHrsIn!G98)</f>
        <v>0.30745449123960333</v>
      </c>
      <c r="H98" s="28">
        <f>kWhgen!H98/(Z750RatedkWh*SurveyHrsIn!H98)</f>
        <v>0.4110314814814815</v>
      </c>
      <c r="I98" s="28">
        <f>kWhgen!I98/(Z750RatedkWh*SurveyHrsIn!I98)</f>
        <v>0.34480286738351257</v>
      </c>
      <c r="J98" s="28">
        <f>kWhgen!J98/(Z750RatedkWh*SurveyHrsIn!J98)</f>
        <v>0.31592592592592594</v>
      </c>
      <c r="K98" s="28">
        <f>kWhgen!K98/(Z750RatedkWh*SurveyHrsIn!K98)</f>
        <v>0.15448028673835126</v>
      </c>
      <c r="L98" s="28">
        <f>kWhgen!L98/(Z750RatedkWh*SurveyHrsIn!L98)</f>
        <v>0.17132616487455196</v>
      </c>
      <c r="M98" s="28">
        <f>kWhgen!M98/(Z750RatedkWh*SurveyHrsIn!M98)</f>
        <v>0.34383333333333332</v>
      </c>
      <c r="N98" s="28">
        <f>kWhgen!N98/(Z750RatedkWh*SurveyHrsIn!N98)</f>
        <v>0.33420071684587815</v>
      </c>
      <c r="O98" s="28">
        <f>kWhgen!O98/(Z750RatedkWh*SurveyHrsIn!O98)</f>
        <v>0.40777777777777779</v>
      </c>
      <c r="P98" s="28">
        <f>kWhgen!P98/(Z750RatedkWh*SurveyHrsIn!P98)</f>
        <v>0.33991397849462368</v>
      </c>
      <c r="Q98" s="28">
        <f>kWhgen!Q98/(Z750RatedkWh*SurveyHrsIn!Q98)</f>
        <v>0.42903225806451611</v>
      </c>
      <c r="R98" s="28">
        <f>kWhgen!R98/(Z750RatedkWh*SurveyHrsIn!R98)</f>
        <v>0.35595238095238096</v>
      </c>
      <c r="S98" s="28">
        <f>kWhgen!S98/(Z750RatedkWh*SurveyHrsIn!S98)</f>
        <v>0.3039426523297491</v>
      </c>
      <c r="T98" s="28">
        <f>kWhgen!T98/(Z750RatedkWh*SurveyHrsIn!T98)</f>
        <v>0.41629629629629628</v>
      </c>
      <c r="U98" s="28">
        <f>kWhgen!U98/(Z750RatedkWh*SurveyHrsIn!U98)</f>
        <v>0.36696736504706623</v>
      </c>
      <c r="V98" s="28">
        <f>kWhgen!V98/(Z750RatedkWh*SurveyHrsIn!V98)</f>
        <v>0.28888888888888886</v>
      </c>
      <c r="W98" s="28">
        <f>kWhgen!W98/(Z750RatedkWh*SurveyHrsIn!W98)</f>
        <v>0.15232974910394265</v>
      </c>
      <c r="X98" s="28">
        <f>kWhgen!X98/(Z750RatedkWh*SurveyHrsIn!X98)</f>
        <v>0.17956989247311828</v>
      </c>
      <c r="Y98" s="28">
        <f>kWhgen!Y98/(Z750RatedkWh*SurveyHrsIn!Y98)</f>
        <v>0.18518518518518517</v>
      </c>
      <c r="Z98" s="28">
        <f>kWhgen!Z98/(Z750RatedkWh*SurveyHrsIn!Z98)</f>
        <v>0.39068100358422941</v>
      </c>
      <c r="AA98" s="28">
        <f>kWhgen!AA98/(Z750RatedkWh*SurveyHrsIn!AA98)</f>
        <v>0.39740740740740743</v>
      </c>
      <c r="AB98" s="28">
        <f>kWhgen!AB98/(Z750RatedkWh*SurveyHrsIn!AB98)</f>
        <v>0.45089605734767024</v>
      </c>
      <c r="AC98" s="28">
        <f>kWhgen!AC98/(Z750RatedkWh*SurveyHrsIn!AC98)</f>
        <v>0.43941624674966856</v>
      </c>
      <c r="AD98" s="28">
        <f>kWhgen!AD98/(Z750RatedkWh*SurveyHrsIn!AD98)</f>
        <v>0.55833333333333335</v>
      </c>
      <c r="AE98" s="28">
        <f>kWhgen!AE98/(Z750RatedkWh*SurveyHrsIn!AE98)</f>
        <v>0.11863799283154122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0.32992724774511423</v>
      </c>
      <c r="AP98" s="28">
        <f t="shared" si="13"/>
        <v>0.32642909472337089</v>
      </c>
      <c r="AQ98" s="28">
        <f t="shared" si="14"/>
        <v>0.37212919097151437</v>
      </c>
      <c r="AR98" s="28">
        <f t="shared" si="15"/>
        <v>0.37861148002864492</v>
      </c>
      <c r="AS98" s="28">
        <f t="shared" si="16"/>
        <v>0.35725342493030671</v>
      </c>
      <c r="AT98" s="28">
        <f t="shared" si="17"/>
        <v>0.22321326164874553</v>
      </c>
      <c r="AU98" s="138">
        <f t="shared" si="18"/>
        <v>0.36063082437275984</v>
      </c>
      <c r="AV98" s="28">
        <f t="shared" si="19"/>
        <v>0.36297576378221535</v>
      </c>
      <c r="AW98" s="28">
        <f t="shared" si="20"/>
        <v>0.35738418341075046</v>
      </c>
      <c r="AX98" s="28">
        <f t="shared" si="21"/>
        <v>0.1723616089207487</v>
      </c>
      <c r="AY98" s="28">
        <f t="shared" si="22"/>
        <v>0.41299482277976907</v>
      </c>
      <c r="AZ98" s="28">
        <f t="shared" si="23"/>
        <v>0.37212919097151437</v>
      </c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</row>
    <row r="99" spans="1:68" x14ac:dyDescent="0.25">
      <c r="A99" s="86" t="s">
        <v>1</v>
      </c>
      <c r="B99" s="86">
        <v>2</v>
      </c>
      <c r="C99" s="86">
        <v>89</v>
      </c>
      <c r="D99" s="28">
        <f>kWhgen!D99/(Z750RatedkWh*SurveyHrsIn!D99)</f>
        <v>0.37921146953405016</v>
      </c>
      <c r="E99" s="28">
        <f>kWhgen!E99/(Z750RatedkWh*SurveyHrsIn!E99)</f>
        <v>0.35136379928315414</v>
      </c>
      <c r="F99" s="28">
        <f>kWhgen!F99/(Z750RatedkWh*SurveyHrsIn!F99)</f>
        <v>0.43733660753749454</v>
      </c>
      <c r="G99" s="28">
        <f>kWhgen!G99/(Z750RatedkWh*SurveyHrsIn!G99)</f>
        <v>0.3097661791436605</v>
      </c>
      <c r="H99" s="28">
        <f>kWhgen!H99/(Z750RatedkWh*SurveyHrsIn!H99)</f>
        <v>0.38530925925925924</v>
      </c>
      <c r="I99" s="28">
        <f>kWhgen!I99/(Z750RatedkWh*SurveyHrsIn!I99)</f>
        <v>0.32616487455197135</v>
      </c>
      <c r="J99" s="28">
        <f>kWhgen!J99/(Z750RatedkWh*SurveyHrsIn!J99)</f>
        <v>0.31777777777777777</v>
      </c>
      <c r="K99" s="28">
        <f>kWhgen!K99/(Z750RatedkWh*SurveyHrsIn!K99)</f>
        <v>0.13225806451612904</v>
      </c>
      <c r="L99" s="28">
        <f>kWhgen!L99/(Z750RatedkWh*SurveyHrsIn!L99)</f>
        <v>0.15232974910394265</v>
      </c>
      <c r="M99" s="28">
        <f>kWhgen!M99/(Z750RatedkWh*SurveyHrsIn!M99)</f>
        <v>0.31201666666666666</v>
      </c>
      <c r="N99" s="28">
        <f>kWhgen!N99/(Z750RatedkWh*SurveyHrsIn!N99)</f>
        <v>0.32726702508960576</v>
      </c>
      <c r="O99" s="28">
        <f>kWhgen!O99/(Z750RatedkWh*SurveyHrsIn!O99)</f>
        <v>0.39481481481481484</v>
      </c>
      <c r="P99" s="28">
        <f>kWhgen!P99/(Z750RatedkWh*SurveyHrsIn!P99)</f>
        <v>4.9591397849462364E-2</v>
      </c>
      <c r="Q99" s="28">
        <f>kWhgen!Q99/(Z750RatedkWh*SurveyHrsIn!Q99)</f>
        <v>0</v>
      </c>
      <c r="R99" s="28">
        <f>kWhgen!R99/(Z750RatedkWh*SurveyHrsIn!R99)</f>
        <v>0</v>
      </c>
      <c r="S99" s="28">
        <f>kWhgen!S99/(Z750RatedkWh*SurveyHrsIn!S99)</f>
        <v>0</v>
      </c>
      <c r="T99" s="28">
        <f>kWhgen!T99/(Z750RatedkWh*SurveyHrsIn!T99)</f>
        <v>0</v>
      </c>
      <c r="U99" s="28">
        <f>kWhgen!U99/(Z750RatedkWh*SurveyHrsIn!U99)</f>
        <v>0.1407115586241367</v>
      </c>
      <c r="V99" s="28">
        <f>kWhgen!V99/(Z750RatedkWh*SurveyHrsIn!V99)</f>
        <v>0.28296296296296297</v>
      </c>
      <c r="W99" s="28">
        <f>kWhgen!W99/(Z750RatedkWh*SurveyHrsIn!W99)</f>
        <v>0.14686200716845879</v>
      </c>
      <c r="X99" s="28">
        <f>kWhgen!X99/(Z750RatedkWh*SurveyHrsIn!X99)</f>
        <v>0.16379928315412187</v>
      </c>
      <c r="Y99" s="28">
        <f>kWhgen!Y99/(Z750RatedkWh*SurveyHrsIn!Y99)</f>
        <v>0.18925925925925927</v>
      </c>
      <c r="Z99" s="28">
        <f>kWhgen!Z99/(Z750RatedkWh*SurveyHrsIn!Z99)</f>
        <v>0.3935483870967742</v>
      </c>
      <c r="AA99" s="28">
        <f>kWhgen!AA99/(Z750RatedkWh*SurveyHrsIn!AA99)</f>
        <v>0.31333333333333335</v>
      </c>
      <c r="AB99" s="28">
        <f>kWhgen!AB99/(Z750RatedkWh*SurveyHrsIn!AB99)</f>
        <v>0.38996415770609322</v>
      </c>
      <c r="AC99" s="28">
        <f>kWhgen!AC99/(Z750RatedkWh*SurveyHrsIn!AC99)</f>
        <v>0.38699688432417734</v>
      </c>
      <c r="AD99" s="28">
        <f>kWhgen!AD99/(Z750RatedkWh*SurveyHrsIn!AD99)</f>
        <v>0.5178571428571429</v>
      </c>
      <c r="AE99" s="28">
        <f>kWhgen!AE99/(Z750RatedkWh*SurveyHrsIn!AE99)</f>
        <v>0.36702508960573477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0.29133301796616162</v>
      </c>
      <c r="AP99" s="28">
        <f t="shared" si="13"/>
        <v>0.16837007910876167</v>
      </c>
      <c r="AQ99" s="28">
        <f t="shared" si="14"/>
        <v>0.42395970559568497</v>
      </c>
      <c r="AR99" s="28">
        <f t="shared" si="15"/>
        <v>0.36615552865476975</v>
      </c>
      <c r="AS99" s="28">
        <f t="shared" si="16"/>
        <v>0.34308397052966949</v>
      </c>
      <c r="AT99" s="28">
        <f t="shared" si="17"/>
        <v>0.19886816009557942</v>
      </c>
      <c r="AU99" s="138">
        <f t="shared" si="18"/>
        <v>0.25722441258462764</v>
      </c>
      <c r="AV99" s="28">
        <f t="shared" si="19"/>
        <v>0</v>
      </c>
      <c r="AW99" s="28">
        <f t="shared" si="20"/>
        <v>0.14122484052903322</v>
      </c>
      <c r="AX99" s="28">
        <f t="shared" si="21"/>
        <v>0.16664018319394666</v>
      </c>
      <c r="AY99" s="28">
        <f t="shared" si="22"/>
        <v>0.36561529271206689</v>
      </c>
      <c r="AZ99" s="28">
        <f t="shared" si="23"/>
        <v>0.42395970559568497</v>
      </c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</row>
    <row r="100" spans="1:68" x14ac:dyDescent="0.25">
      <c r="A100" s="86" t="s">
        <v>1</v>
      </c>
      <c r="B100" s="86">
        <v>2</v>
      </c>
      <c r="C100" s="86">
        <v>90</v>
      </c>
      <c r="D100" s="28">
        <f>kWhgen!D100/(Z750RatedkWh*SurveyHrsIn!D100)</f>
        <v>0.38100358422939068</v>
      </c>
      <c r="E100" s="28">
        <f>kWhgen!E100/(Z750RatedkWh*SurveyHrsIn!E100)</f>
        <v>0.3505609318996416</v>
      </c>
      <c r="F100" s="28">
        <f>kWhgen!F100/(Z750RatedkWh*SurveyHrsIn!F100)</f>
        <v>0.38802904884454176</v>
      </c>
      <c r="G100" s="28">
        <f>kWhgen!G100/(Z750RatedkWh*SurveyHrsIn!G100)</f>
        <v>0.31868268963073815</v>
      </c>
      <c r="H100" s="28">
        <f>kWhgen!H100/(Z750RatedkWh*SurveyHrsIn!H100)</f>
        <v>0.3984685185185185</v>
      </c>
      <c r="I100" s="28">
        <f>kWhgen!I100/(Z750RatedkWh*SurveyHrsIn!I100)</f>
        <v>0.34767025089605735</v>
      </c>
      <c r="J100" s="28">
        <f>kWhgen!J100/(Z750RatedkWh*SurveyHrsIn!J100)</f>
        <v>0.32703703703703701</v>
      </c>
      <c r="K100" s="28">
        <f>kWhgen!K100/(Z750RatedkWh*SurveyHrsIn!K100)</f>
        <v>0.13118279569892474</v>
      </c>
      <c r="L100" s="28">
        <f>kWhgen!L100/(Z750RatedkWh*SurveyHrsIn!L100)</f>
        <v>9.3548387096774197E-2</v>
      </c>
      <c r="M100" s="28">
        <f>kWhgen!M100/(Z750RatedkWh*SurveyHrsIn!M100)</f>
        <v>0.33284259259259258</v>
      </c>
      <c r="N100" s="28">
        <f>kWhgen!N100/(Z750RatedkWh*SurveyHrsIn!N100)</f>
        <v>0.34924731182795699</v>
      </c>
      <c r="O100" s="28">
        <f>kWhgen!O100/(Z750RatedkWh*SurveyHrsIn!O100)</f>
        <v>0.37444444444444447</v>
      </c>
      <c r="P100" s="28">
        <f>kWhgen!P100/(Z750RatedkWh*SurveyHrsIn!P100)</f>
        <v>0.25138351254480285</v>
      </c>
      <c r="Q100" s="28">
        <f>kWhgen!Q100/(Z750RatedkWh*SurveyHrsIn!Q100)</f>
        <v>0.32329749103942651</v>
      </c>
      <c r="R100" s="28">
        <f>kWhgen!R100/(Z750RatedkWh*SurveyHrsIn!R100)</f>
        <v>0.15</v>
      </c>
      <c r="S100" s="28">
        <f>kWhgen!S100/(Z750RatedkWh*SurveyHrsIn!S100)</f>
        <v>0.23405017921146953</v>
      </c>
      <c r="T100" s="28">
        <f>kWhgen!T100/(Z750RatedkWh*SurveyHrsIn!T100)</f>
        <v>0.37296296296296294</v>
      </c>
      <c r="U100" s="28">
        <f>kWhgen!U100/(Z750RatedkWh*SurveyHrsIn!U100)</f>
        <v>0.35474675821866725</v>
      </c>
      <c r="V100" s="28">
        <f>kWhgen!V100/(Z750RatedkWh*SurveyHrsIn!V100)</f>
        <v>0.29777777777777775</v>
      </c>
      <c r="W100" s="28">
        <f>kWhgen!W100/(Z750RatedkWh*SurveyHrsIn!W100)</f>
        <v>0.17351254480286737</v>
      </c>
      <c r="X100" s="28">
        <f>kWhgen!X100/(Z750RatedkWh*SurveyHrsIn!X100)</f>
        <v>0.1906810035842294</v>
      </c>
      <c r="Y100" s="28">
        <f>kWhgen!Y100/(Z750RatedkWh*SurveyHrsIn!Y100)</f>
        <v>0.2</v>
      </c>
      <c r="Z100" s="28">
        <f>kWhgen!Z100/(Z750RatedkWh*SurveyHrsIn!Z100)</f>
        <v>0.39498207885304659</v>
      </c>
      <c r="AA100" s="28">
        <f>kWhgen!AA100/(Z750RatedkWh*SurveyHrsIn!AA100)</f>
        <v>0.40185185185185185</v>
      </c>
      <c r="AB100" s="28">
        <f>kWhgen!AB100/(Z750RatedkWh*SurveyHrsIn!AB100)</f>
        <v>0.42795698924731185</v>
      </c>
      <c r="AC100" s="28">
        <f>kWhgen!AC100/(Z750RatedkWh*SurveyHrsIn!AC100)</f>
        <v>0.26341857000528646</v>
      </c>
      <c r="AD100" s="28">
        <f>kWhgen!AD100/(Z750RatedkWh*SurveyHrsIn!AD100)</f>
        <v>0.45317460317460317</v>
      </c>
      <c r="AE100" s="28">
        <f>kWhgen!AE100/(Z750RatedkWh*SurveyHrsIn!AE100)</f>
        <v>0.36093189964157707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0.30525812675266922</v>
      </c>
      <c r="AP100" s="28">
        <f t="shared" si="13"/>
        <v>0.29348496979580091</v>
      </c>
      <c r="AQ100" s="28">
        <f t="shared" si="14"/>
        <v>0.35917502427382225</v>
      </c>
      <c r="AR100" s="28">
        <f t="shared" si="15"/>
        <v>0.35242422345830721</v>
      </c>
      <c r="AS100" s="28">
        <f t="shared" si="16"/>
        <v>0.35772526881720429</v>
      </c>
      <c r="AT100" s="28">
        <f t="shared" si="17"/>
        <v>0.18585792512943047</v>
      </c>
      <c r="AU100" s="138">
        <f t="shared" si="18"/>
        <v>0.32502508960573478</v>
      </c>
      <c r="AV100" s="28">
        <f t="shared" si="19"/>
        <v>0.23578255675029869</v>
      </c>
      <c r="AW100" s="28">
        <f t="shared" si="20"/>
        <v>0.34182916631980259</v>
      </c>
      <c r="AX100" s="28">
        <f t="shared" si="21"/>
        <v>0.18806451612903227</v>
      </c>
      <c r="AY100" s="28">
        <f t="shared" si="22"/>
        <v>0.40826363998407006</v>
      </c>
      <c r="AZ100" s="28">
        <f t="shared" si="23"/>
        <v>0.35917502427382225</v>
      </c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</row>
    <row r="101" spans="1:68" x14ac:dyDescent="0.25">
      <c r="A101" s="86" t="s">
        <v>1</v>
      </c>
      <c r="B101" s="86">
        <v>2</v>
      </c>
      <c r="C101" s="86">
        <v>91</v>
      </c>
      <c r="D101" s="28">
        <f>kWhgen!D101/(Z750RatedkWh*SurveyHrsIn!D101)</f>
        <v>0.39498207885304659</v>
      </c>
      <c r="E101" s="28">
        <f>kWhgen!E101/(Z750RatedkWh*SurveyHrsIn!E101)</f>
        <v>0.3605878136200717</v>
      </c>
      <c r="F101" s="28">
        <f>kWhgen!F101/(Z750RatedkWh*SurveyHrsIn!F101)</f>
        <v>0.46820742689308242</v>
      </c>
      <c r="G101" s="28">
        <f>kWhgen!G101/(Z750RatedkWh*SurveyHrsIn!G101)</f>
        <v>0.33420402270083632</v>
      </c>
      <c r="H101" s="28">
        <f>kWhgen!H101/(Z750RatedkWh*SurveyHrsIn!H101)</f>
        <v>0.40978888888888887</v>
      </c>
      <c r="I101" s="28">
        <f>kWhgen!I101/(Z750RatedkWh*SurveyHrsIn!I101)</f>
        <v>0.35949820788530468</v>
      </c>
      <c r="J101" s="28">
        <f>kWhgen!J101/(Z750RatedkWh*SurveyHrsIn!J101)</f>
        <v>0.21777777777777776</v>
      </c>
      <c r="K101" s="28">
        <f>kWhgen!K101/(Z750RatedkWh*SurveyHrsIn!K101)</f>
        <v>0.1647347670250896</v>
      </c>
      <c r="L101" s="28">
        <f>kWhgen!L101/(Z750RatedkWh*SurveyHrsIn!L101)</f>
        <v>0.1867168458781362</v>
      </c>
      <c r="M101" s="28">
        <f>kWhgen!M101/(Z750RatedkWh*SurveyHrsIn!M101)</f>
        <v>0.34494444444444444</v>
      </c>
      <c r="N101" s="28">
        <f>kWhgen!N101/(Z750RatedkWh*SurveyHrsIn!N101)</f>
        <v>0.35809677419354841</v>
      </c>
      <c r="O101" s="28">
        <f>kWhgen!O101/(Z750RatedkWh*SurveyHrsIn!O101)</f>
        <v>0.37296296296296294</v>
      </c>
      <c r="P101" s="28">
        <f>kWhgen!P101/(Z750RatedkWh*SurveyHrsIn!P101)</f>
        <v>0.32378494623655912</v>
      </c>
      <c r="Q101" s="28">
        <f>kWhgen!Q101/(Z750RatedkWh*SurveyHrsIn!Q101)</f>
        <v>0.4204301075268817</v>
      </c>
      <c r="R101" s="28">
        <f>kWhgen!R101/(Z750RatedkWh*SurveyHrsIn!R101)</f>
        <v>0.34523809523809523</v>
      </c>
      <c r="S101" s="28">
        <f>kWhgen!S101/(Z750RatedkWh*SurveyHrsIn!S101)</f>
        <v>0.28494623655913981</v>
      </c>
      <c r="T101" s="28">
        <f>kWhgen!T101/(Z750RatedkWh*SurveyHrsIn!T101)</f>
        <v>0.43888888888888888</v>
      </c>
      <c r="U101" s="28">
        <f>kWhgen!U101/(Z750RatedkWh*SurveyHrsIn!U101)</f>
        <v>0.37674385050978537</v>
      </c>
      <c r="V101" s="28">
        <f>kWhgen!V101/(Z750RatedkWh*SurveyHrsIn!V101)</f>
        <v>0.31222222222222223</v>
      </c>
      <c r="W101" s="28">
        <f>kWhgen!W101/(Z750RatedkWh*SurveyHrsIn!W101)</f>
        <v>0.17172759856630823</v>
      </c>
      <c r="X101" s="28">
        <f>kWhgen!X101/(Z750RatedkWh*SurveyHrsIn!X101)</f>
        <v>0.2025089605734767</v>
      </c>
      <c r="Y101" s="28">
        <f>kWhgen!Y101/(Z750RatedkWh*SurveyHrsIn!Y101)</f>
        <v>0.2088888888888889</v>
      </c>
      <c r="Z101" s="28">
        <f>kWhgen!Z101/(Z750RatedkWh*SurveyHrsIn!Z101)</f>
        <v>0.38602150537634411</v>
      </c>
      <c r="AA101" s="28">
        <f>kWhgen!AA101/(Z750RatedkWh*SurveyHrsIn!AA101)</f>
        <v>0.42148148148148146</v>
      </c>
      <c r="AB101" s="28">
        <f>kWhgen!AB101/(Z750RatedkWh*SurveyHrsIn!AB101)</f>
        <v>0.45017921146953405</v>
      </c>
      <c r="AC101" s="28">
        <f>kWhgen!AC101/(Z750RatedkWh*SurveyHrsIn!AC101)</f>
        <v>0.4247352314713338</v>
      </c>
      <c r="AD101" s="28">
        <f>kWhgen!AD101/(Z750RatedkWh*SurveyHrsIn!AD101)</f>
        <v>0.52380952380952384</v>
      </c>
      <c r="AE101" s="28">
        <f>kWhgen!AE101/(Z750RatedkWh*SurveyHrsIn!AE101)</f>
        <v>0.36236559139784946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0.32510873987555855</v>
      </c>
      <c r="AP101" s="28">
        <f t="shared" si="13"/>
        <v>0.33493975394175396</v>
      </c>
      <c r="AQ101" s="28">
        <f t="shared" si="14"/>
        <v>0.43697011555956905</v>
      </c>
      <c r="AR101" s="28">
        <f t="shared" si="15"/>
        <v>0.38766642107133015</v>
      </c>
      <c r="AS101" s="28">
        <f t="shared" si="16"/>
        <v>0.32902162485065711</v>
      </c>
      <c r="AT101" s="28">
        <f t="shared" si="17"/>
        <v>0.23213201911589007</v>
      </c>
      <c r="AU101" s="138">
        <f t="shared" si="18"/>
        <v>0.35161489446435684</v>
      </c>
      <c r="AV101" s="28">
        <f t="shared" si="19"/>
        <v>0.35020481310803891</v>
      </c>
      <c r="AW101" s="28">
        <f t="shared" si="20"/>
        <v>0.37595165387363211</v>
      </c>
      <c r="AX101" s="28">
        <f t="shared" si="21"/>
        <v>0.19437514934289127</v>
      </c>
      <c r="AY101" s="28">
        <f t="shared" si="22"/>
        <v>0.41922739944245319</v>
      </c>
      <c r="AZ101" s="28">
        <f t="shared" si="23"/>
        <v>0.43697011555956905</v>
      </c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</row>
    <row r="102" spans="1:68" x14ac:dyDescent="0.25">
      <c r="A102" s="86" t="s">
        <v>1</v>
      </c>
      <c r="B102" s="86">
        <v>2</v>
      </c>
      <c r="C102" s="86">
        <v>92</v>
      </c>
      <c r="D102" s="28">
        <f>kWhgen!D102/(Z750RatedkWh*SurveyHrsIn!D102)</f>
        <v>0.36630824372759857</v>
      </c>
      <c r="E102" s="28">
        <f>kWhgen!E102/(Z750RatedkWh*SurveyHrsIn!E102)</f>
        <v>0.33090681003584227</v>
      </c>
      <c r="F102" s="28">
        <f>kWhgen!F102/(Z750RatedkWh*SurveyHrsIn!F102)</f>
        <v>0.39703303782325489</v>
      </c>
      <c r="G102" s="28">
        <f>kWhgen!G102/(Z750RatedkWh*SurveyHrsIn!G102)</f>
        <v>0.30910569688535844</v>
      </c>
      <c r="H102" s="28">
        <f>kWhgen!H102/(Z750RatedkWh*SurveyHrsIn!H102)</f>
        <v>0.37850370370370373</v>
      </c>
      <c r="I102" s="28">
        <f>kWhgen!I102/(Z750RatedkWh*SurveyHrsIn!I102)</f>
        <v>0.34480286738351257</v>
      </c>
      <c r="J102" s="28">
        <f>kWhgen!J102/(Z750RatedkWh*SurveyHrsIn!J102)</f>
        <v>0.30851851851851853</v>
      </c>
      <c r="K102" s="28">
        <f>kWhgen!K102/(Z750RatedkWh*SurveyHrsIn!K102)</f>
        <v>0.11971326164874552</v>
      </c>
      <c r="L102" s="28">
        <f>kWhgen!L102/(Z750RatedkWh*SurveyHrsIn!L102)</f>
        <v>0.16980107526881721</v>
      </c>
      <c r="M102" s="28">
        <f>kWhgen!M102/(Z750RatedkWh*SurveyHrsIn!M102)</f>
        <v>0.30525925925925929</v>
      </c>
      <c r="N102" s="28">
        <f>kWhgen!N102/(Z750RatedkWh*SurveyHrsIn!N102)</f>
        <v>0.28836021505376341</v>
      </c>
      <c r="O102" s="28">
        <f>kWhgen!O102/(Z750RatedkWh*SurveyHrsIn!O102)</f>
        <v>0.36407407407407405</v>
      </c>
      <c r="P102" s="28">
        <f>kWhgen!P102/(Z750RatedkWh*SurveyHrsIn!P102)</f>
        <v>0.31410752688172044</v>
      </c>
      <c r="Q102" s="28">
        <f>kWhgen!Q102/(Z750RatedkWh*SurveyHrsIn!Q102)</f>
        <v>0.39749103942652331</v>
      </c>
      <c r="R102" s="28">
        <f>kWhgen!R102/(Z750RatedkWh*SurveyHrsIn!R102)</f>
        <v>0.28492063492063491</v>
      </c>
      <c r="S102" s="28">
        <f>kWhgen!S102/(Z750RatedkWh*SurveyHrsIn!S102)</f>
        <v>0.28279569892473116</v>
      </c>
      <c r="T102" s="28">
        <f>kWhgen!T102/(Z750RatedkWh*SurveyHrsIn!T102)</f>
        <v>0.43296296296296294</v>
      </c>
      <c r="U102" s="28">
        <f>kWhgen!U102/(Z750RatedkWh*SurveyHrsIn!U102)</f>
        <v>0.36138080192551236</v>
      </c>
      <c r="V102" s="28">
        <f>kWhgen!V102/(Z750RatedkWh*SurveyHrsIn!V102)</f>
        <v>0.28851851851851851</v>
      </c>
      <c r="W102" s="28">
        <f>kWhgen!W102/(Z750RatedkWh*SurveyHrsIn!W102)</f>
        <v>0.16317921146953404</v>
      </c>
      <c r="X102" s="28">
        <f>kWhgen!X102/(Z750RatedkWh*SurveyHrsIn!X102)</f>
        <v>0.18745519713261649</v>
      </c>
      <c r="Y102" s="28">
        <f>kWhgen!Y102/(Z750RatedkWh*SurveyHrsIn!Y102)</f>
        <v>0.19814814814814816</v>
      </c>
      <c r="Z102" s="28">
        <f>kWhgen!Z102/(Z750RatedkWh*SurveyHrsIn!Z102)</f>
        <v>0.3942652329749104</v>
      </c>
      <c r="AA102" s="28">
        <f>kWhgen!AA102/(Z750RatedkWh*SurveyHrsIn!AA102)</f>
        <v>0.38518518518518519</v>
      </c>
      <c r="AB102" s="28">
        <f>kWhgen!AB102/(Z750RatedkWh*SurveyHrsIn!AB102)</f>
        <v>0.40824372759856631</v>
      </c>
      <c r="AC102" s="28">
        <f>kWhgen!AC102/(Z750RatedkWh*SurveyHrsIn!AC102)</f>
        <v>0.36026800279471533</v>
      </c>
      <c r="AD102" s="28">
        <f>kWhgen!AD102/(Z750RatedkWh*SurveyHrsIn!AD102)</f>
        <v>0.50238095238095237</v>
      </c>
      <c r="AE102" s="28">
        <f>kWhgen!AE102/(Z750RatedkWh*SurveyHrsIn!AE102)</f>
        <v>0.35949820788530468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0.30251550387804749</v>
      </c>
      <c r="AP102" s="28">
        <f t="shared" si="13"/>
        <v>0.31537886326565362</v>
      </c>
      <c r="AQ102" s="28">
        <f t="shared" si="14"/>
        <v>0.40738238768699081</v>
      </c>
      <c r="AR102" s="28">
        <f t="shared" si="15"/>
        <v>0.34568184824815185</v>
      </c>
      <c r="AS102" s="28">
        <f t="shared" si="16"/>
        <v>0.34394169653524492</v>
      </c>
      <c r="AT102" s="28">
        <f t="shared" si="17"/>
        <v>0.198257865392274</v>
      </c>
      <c r="AU102" s="138">
        <f t="shared" si="18"/>
        <v>0.32218060533651927</v>
      </c>
      <c r="AV102" s="28">
        <f t="shared" si="19"/>
        <v>0.32173579109062977</v>
      </c>
      <c r="AW102" s="28">
        <f t="shared" si="20"/>
        <v>0.36095409446899795</v>
      </c>
      <c r="AX102" s="28">
        <f t="shared" si="21"/>
        <v>0.18292751891676626</v>
      </c>
      <c r="AY102" s="28">
        <f t="shared" si="22"/>
        <v>0.39589804858622069</v>
      </c>
      <c r="AZ102" s="28">
        <f t="shared" si="23"/>
        <v>0.40738238768699081</v>
      </c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</row>
    <row r="103" spans="1:68" x14ac:dyDescent="0.25">
      <c r="A103" s="86" t="s">
        <v>1</v>
      </c>
      <c r="B103" s="86">
        <v>2</v>
      </c>
      <c r="C103" s="86">
        <v>93</v>
      </c>
      <c r="D103" s="28">
        <f>kWhgen!D103/(Z750RatedkWh*SurveyHrsIn!D103)</f>
        <v>0.34623655913978496</v>
      </c>
      <c r="E103" s="28">
        <f>kWhgen!E103/(Z750RatedkWh*SurveyHrsIn!E103)</f>
        <v>0.34414336917562727</v>
      </c>
      <c r="F103" s="28">
        <f>kWhgen!F103/(Z750RatedkWh*SurveyHrsIn!F103)</f>
        <v>0.41889986820012959</v>
      </c>
      <c r="G103" s="28">
        <f>kWhgen!G103/(Z750RatedkWh*SurveyHrsIn!G103)</f>
        <v>0.31868268963073815</v>
      </c>
      <c r="H103" s="28">
        <f>kWhgen!H103/(Z750RatedkWh*SurveyHrsIn!H103)</f>
        <v>0.39951296296296296</v>
      </c>
      <c r="I103" s="28">
        <f>kWhgen!I103/(Z750RatedkWh*SurveyHrsIn!I103)</f>
        <v>0.35340501792114698</v>
      </c>
      <c r="J103" s="28">
        <f>kWhgen!J103/(Z750RatedkWh*SurveyHrsIn!J103)</f>
        <v>0.31851851851851853</v>
      </c>
      <c r="K103" s="28">
        <f>kWhgen!K103/(Z750RatedkWh*SurveyHrsIn!K103)</f>
        <v>0.15232974910394265</v>
      </c>
      <c r="L103" s="28">
        <f>kWhgen!L103/(Z750RatedkWh*SurveyHrsIn!L103)</f>
        <v>0.14336917562724014</v>
      </c>
      <c r="M103" s="28">
        <f>kWhgen!M103/(Z750RatedkWh*SurveyHrsIn!M103)</f>
        <v>0.3196148148148148</v>
      </c>
      <c r="N103" s="28">
        <f>kWhgen!N103/(Z750RatedkWh*SurveyHrsIn!N103)</f>
        <v>0.31311827956989247</v>
      </c>
      <c r="O103" s="28">
        <f>kWhgen!O103/(Z750RatedkWh*SurveyHrsIn!O103)</f>
        <v>0.35888888888888887</v>
      </c>
      <c r="P103" s="28">
        <f>kWhgen!P103/(Z750RatedkWh*SurveyHrsIn!P103)</f>
        <v>0.30765591397849462</v>
      </c>
      <c r="Q103" s="28">
        <f>kWhgen!Q103/(Z750RatedkWh*SurveyHrsIn!Q103)</f>
        <v>0.403584229390681</v>
      </c>
      <c r="R103" s="28">
        <f>kWhgen!R103/(Z750RatedkWh*SurveyHrsIn!R103)</f>
        <v>0.2253968253968254</v>
      </c>
      <c r="S103" s="28">
        <f>kWhgen!S103/(Z750RatedkWh*SurveyHrsIn!S103)</f>
        <v>0.27526881720430108</v>
      </c>
      <c r="T103" s="28">
        <f>kWhgen!T103/(Z750RatedkWh*SurveyHrsIn!T103)</f>
        <v>0.42148148148148146</v>
      </c>
      <c r="U103" s="28">
        <f>kWhgen!U103/(Z750RatedkWh*SurveyHrsIn!U103)</f>
        <v>0.35160431646279322</v>
      </c>
      <c r="V103" s="28">
        <f>kWhgen!V103/(Z750RatedkWh*SurveyHrsIn!V103)</f>
        <v>0.28074074074074074</v>
      </c>
      <c r="W103" s="28">
        <f>kWhgen!W103/(Z750RatedkWh*SurveyHrsIn!W103)</f>
        <v>0.15840681003584228</v>
      </c>
      <c r="X103" s="28">
        <f>kWhgen!X103/(Z750RatedkWh*SurveyHrsIn!X103)</f>
        <v>0.17921146953405018</v>
      </c>
      <c r="Y103" s="28">
        <f>kWhgen!Y103/(Z750RatedkWh*SurveyHrsIn!Y103)</f>
        <v>0.17666666666666667</v>
      </c>
      <c r="Z103" s="28">
        <f>kWhgen!Z103/(Z750RatedkWh*SurveyHrsIn!Z103)</f>
        <v>0.36379928315412186</v>
      </c>
      <c r="AA103" s="28">
        <f>kWhgen!AA103/(Z750RatedkWh*SurveyHrsIn!AA103)</f>
        <v>0.38592592592592595</v>
      </c>
      <c r="AB103" s="28">
        <f>kWhgen!AB103/(Z750RatedkWh*SurveyHrsIn!AB103)</f>
        <v>0.41362007168458781</v>
      </c>
      <c r="AC103" s="28">
        <f>kWhgen!AC103/(Z750RatedkWh*SurveyHrsIn!AC103)</f>
        <v>0.2731512002351158</v>
      </c>
      <c r="AD103" s="28">
        <f>kWhgen!AD103/(Z750RatedkWh*SurveyHrsIn!AD103)</f>
        <v>0.49682539682539684</v>
      </c>
      <c r="AE103" s="28">
        <f>kWhgen!AE103/(Z750RatedkWh*SurveyHrsIn!AE103)</f>
        <v>0.36344086021505378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0.31234493736603314</v>
      </c>
      <c r="AP103" s="28">
        <f t="shared" si="13"/>
        <v>0.30297555313983487</v>
      </c>
      <c r="AQ103" s="28">
        <f t="shared" si="14"/>
        <v>0.37780581909185545</v>
      </c>
      <c r="AR103" s="28">
        <f t="shared" si="15"/>
        <v>0.360575309002165</v>
      </c>
      <c r="AS103" s="28">
        <f t="shared" si="16"/>
        <v>0.35714549980087612</v>
      </c>
      <c r="AT103" s="28">
        <f t="shared" si="17"/>
        <v>0.20510457984866584</v>
      </c>
      <c r="AU103" s="138">
        <f t="shared" si="18"/>
        <v>0.32655436081242534</v>
      </c>
      <c r="AV103" s="28">
        <f t="shared" si="19"/>
        <v>0.30141662399726915</v>
      </c>
      <c r="AW103" s="28">
        <f t="shared" si="20"/>
        <v>0.35127551289500514</v>
      </c>
      <c r="AX103" s="28">
        <f t="shared" si="21"/>
        <v>0.17142831541218637</v>
      </c>
      <c r="AY103" s="28">
        <f t="shared" si="22"/>
        <v>0.38778176025487854</v>
      </c>
      <c r="AZ103" s="28">
        <f t="shared" si="23"/>
        <v>0.37780581909185545</v>
      </c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</row>
    <row r="104" spans="1:68" x14ac:dyDescent="0.25">
      <c r="A104" s="86" t="s">
        <v>1</v>
      </c>
      <c r="B104" s="86">
        <v>2</v>
      </c>
      <c r="C104" s="86">
        <v>94</v>
      </c>
      <c r="D104" s="28">
        <f>kWhgen!D104/(Z750RatedkWh*SurveyHrsIn!D104)</f>
        <v>0.25949820788530464</v>
      </c>
      <c r="E104" s="28">
        <f>kWhgen!E104/(Z750RatedkWh*SurveyHrsIn!E104)</f>
        <v>0.31566487455197134</v>
      </c>
      <c r="F104" s="28">
        <f>kWhgen!F104/(Z750RatedkWh*SurveyHrsIn!F104)</f>
        <v>0.40475074266215183</v>
      </c>
      <c r="G104" s="28">
        <f>kWhgen!G104/(Z750RatedkWh*SurveyHrsIn!G104)</f>
        <v>0.32561775334290965</v>
      </c>
      <c r="H104" s="28">
        <f>kWhgen!H104/(Z750RatedkWh*SurveyHrsIn!H104)</f>
        <v>0.39586481481481484</v>
      </c>
      <c r="I104" s="28">
        <f>kWhgen!I104/(Z750RatedkWh*SurveyHrsIn!I104)</f>
        <v>0.34802867383512542</v>
      </c>
      <c r="J104" s="28">
        <f>kWhgen!J104/(Z750RatedkWh*SurveyHrsIn!J104)</f>
        <v>0.34111111111111109</v>
      </c>
      <c r="K104" s="28">
        <f>kWhgen!K104/(Z750RatedkWh*SurveyHrsIn!K104)</f>
        <v>0.15913978494623657</v>
      </c>
      <c r="L104" s="28">
        <f>kWhgen!L104/(Z750RatedkWh*SurveyHrsIn!L104)</f>
        <v>0.18100358422939067</v>
      </c>
      <c r="M104" s="28">
        <f>kWhgen!M104/(Z750RatedkWh*SurveyHrsIn!M104)</f>
        <v>0.33597777777777776</v>
      </c>
      <c r="N104" s="28">
        <f>kWhgen!N104/(Z750RatedkWh*SurveyHrsIn!N104)</f>
        <v>0.3305698924731183</v>
      </c>
      <c r="O104" s="28">
        <f>kWhgen!O104/(Z750RatedkWh*SurveyHrsIn!O104)</f>
        <v>0.41703703703703704</v>
      </c>
      <c r="P104" s="28">
        <f>kWhgen!P104/(Z750RatedkWh*SurveyHrsIn!P104)</f>
        <v>0.33023655913978495</v>
      </c>
      <c r="Q104" s="28">
        <f>kWhgen!Q104/(Z750RatedkWh*SurveyHrsIn!Q104)</f>
        <v>0.42437275985663081</v>
      </c>
      <c r="R104" s="28">
        <f>kWhgen!R104/(Z750RatedkWh*SurveyHrsIn!R104)</f>
        <v>0.31904761904761902</v>
      </c>
      <c r="S104" s="28">
        <f>kWhgen!S104/(Z750RatedkWh*SurveyHrsIn!S104)</f>
        <v>0.28673835125448027</v>
      </c>
      <c r="T104" s="28">
        <f>kWhgen!T104/(Z750RatedkWh*SurveyHrsIn!T104)</f>
        <v>0.43925925925925924</v>
      </c>
      <c r="U104" s="28">
        <f>kWhgen!U104/(Z750RatedkWh*SurveyHrsIn!U104)</f>
        <v>0.37883881168036809</v>
      </c>
      <c r="V104" s="28">
        <f>kWhgen!V104/(Z750RatedkWh*SurveyHrsIn!V104)</f>
        <v>0.20185185185185187</v>
      </c>
      <c r="W104" s="28">
        <f>kWhgen!W104/(Z750RatedkWh*SurveyHrsIn!W104)</f>
        <v>0.10182078853046594</v>
      </c>
      <c r="X104" s="28">
        <f>kWhgen!X104/(Z750RatedkWh*SurveyHrsIn!X104)</f>
        <v>0.11075268817204301</v>
      </c>
      <c r="Y104" s="28">
        <f>kWhgen!Y104/(Z750RatedkWh*SurveyHrsIn!Y104)</f>
        <v>0.2104425925925926</v>
      </c>
      <c r="Z104" s="28">
        <f>kWhgen!Z104/(Z750RatedkWh*SurveyHrsIn!Z104)</f>
        <v>0.41003584229390683</v>
      </c>
      <c r="AA104" s="28">
        <f>kWhgen!AA104/(Z750RatedkWh*SurveyHrsIn!AA104)</f>
        <v>0.39629629629629631</v>
      </c>
      <c r="AB104" s="28">
        <f>kWhgen!AB104/(Z750RatedkWh*SurveyHrsIn!AB104)</f>
        <v>0.44121863799283156</v>
      </c>
      <c r="AC104" s="28">
        <f>kWhgen!AC104/(Z750RatedkWh*SurveyHrsIn!AC104)</f>
        <v>0.4279057225900515</v>
      </c>
      <c r="AD104" s="28">
        <f>kWhgen!AD104/(Z750RatedkWh*SurveyHrsIn!AD104)</f>
        <v>0.54722222222222228</v>
      </c>
      <c r="AE104" s="28">
        <f>kWhgen!AE104/(Z750RatedkWh*SurveyHrsIn!AE104)</f>
        <v>0.38924731182795697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0.32375021716011915</v>
      </c>
      <c r="AP104" s="28">
        <f t="shared" si="13"/>
        <v>0.31005629156902881</v>
      </c>
      <c r="AQ104" s="28">
        <f t="shared" si="14"/>
        <v>0.45479175221341023</v>
      </c>
      <c r="AR104" s="28">
        <f t="shared" si="15"/>
        <v>0.34867779018567763</v>
      </c>
      <c r="AS104" s="28">
        <f t="shared" si="16"/>
        <v>0.36166819992035043</v>
      </c>
      <c r="AT104" s="28">
        <f t="shared" si="17"/>
        <v>0.22537371565113498</v>
      </c>
      <c r="AU104" s="138">
        <f t="shared" si="18"/>
        <v>0.35928116288331341</v>
      </c>
      <c r="AV104" s="28">
        <f t="shared" si="19"/>
        <v>0.34338624338624335</v>
      </c>
      <c r="AW104" s="28">
        <f t="shared" si="20"/>
        <v>0.33998330759715972</v>
      </c>
      <c r="AX104" s="28">
        <f t="shared" si="21"/>
        <v>0.14100535643170051</v>
      </c>
      <c r="AY104" s="28">
        <f t="shared" si="22"/>
        <v>0.41585025886101157</v>
      </c>
      <c r="AZ104" s="28">
        <f t="shared" si="23"/>
        <v>0.45479175221341023</v>
      </c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</row>
    <row r="105" spans="1:68" x14ac:dyDescent="0.25">
      <c r="A105" s="86" t="s">
        <v>1</v>
      </c>
      <c r="B105" s="86">
        <v>2</v>
      </c>
      <c r="C105" s="86">
        <v>95</v>
      </c>
      <c r="D105" s="28">
        <f>kWhgen!D105/(Z750RatedkWh*SurveyHrsIn!D105)</f>
        <v>0.28039426523297489</v>
      </c>
      <c r="E105" s="28">
        <f>kWhgen!E105/(Z750RatedkWh*SurveyHrsIn!E105)</f>
        <v>0.38400179211469532</v>
      </c>
      <c r="F105" s="28">
        <f>kWhgen!F105/(Z750RatedkWh*SurveyHrsIn!F105)</f>
        <v>0.44751540269723977</v>
      </c>
      <c r="G105" s="28">
        <f>kWhgen!G105/(Z750RatedkWh*SurveyHrsIn!G105)</f>
        <v>0.25477277511178625</v>
      </c>
      <c r="H105" s="28">
        <f>kWhgen!H105/(Z750RatedkWh*SurveyHrsIn!H105)</f>
        <v>0.3931203703703704</v>
      </c>
      <c r="I105" s="28">
        <f>kWhgen!I105/(Z750RatedkWh*SurveyHrsIn!I105)</f>
        <v>0.34683333333333333</v>
      </c>
      <c r="J105" s="28">
        <f>kWhgen!J105/(Z750RatedkWh*SurveyHrsIn!J105)</f>
        <v>0.31112407407407405</v>
      </c>
      <c r="K105" s="28">
        <f>kWhgen!K105/(Z750RatedkWh*SurveyHrsIn!K105)</f>
        <v>0.15302867383512544</v>
      </c>
      <c r="L105" s="28">
        <f>kWhgen!L105/(Z750RatedkWh*SurveyHrsIn!L105)</f>
        <v>0.17091756272401434</v>
      </c>
      <c r="M105" s="28">
        <f>kWhgen!M105/(Z750RatedkWh*SurveyHrsIn!M105)</f>
        <v>0.2845111111111111</v>
      </c>
      <c r="N105" s="28">
        <f>kWhgen!N105/(Z750RatedkWh*SurveyHrsIn!N105)</f>
        <v>0.27803046594982078</v>
      </c>
      <c r="O105" s="28">
        <f>kWhgen!O105/(Z750RatedkWh*SurveyHrsIn!O105)</f>
        <v>0.33</v>
      </c>
      <c r="P105" s="28">
        <f>kWhgen!P105/(Z750RatedkWh*SurveyHrsIn!P105)</f>
        <v>0.33274551971326166</v>
      </c>
      <c r="Q105" s="28">
        <f>kWhgen!Q105/(Z750RatedkWh*SurveyHrsIn!Q105)</f>
        <v>0.36774193548387096</v>
      </c>
      <c r="R105" s="28">
        <f>kWhgen!R105/(Z750RatedkWh*SurveyHrsIn!R105)</f>
        <v>0.15912698412698412</v>
      </c>
      <c r="S105" s="28">
        <f>kWhgen!S105/(Z750RatedkWh*SurveyHrsIn!S105)</f>
        <v>0.27025089605734764</v>
      </c>
      <c r="T105" s="28">
        <f>kWhgen!T105/(Z750RatedkWh*SurveyHrsIn!T105)</f>
        <v>0.34074074074074073</v>
      </c>
      <c r="U105" s="28">
        <f>kWhgen!U105/(Z750RatedkWh*SurveyHrsIn!U105)</f>
        <v>0.25872770456696104</v>
      </c>
      <c r="V105" s="28">
        <f>kWhgen!V105/(Z750RatedkWh*SurveyHrsIn!V105)</f>
        <v>0.25851851851851854</v>
      </c>
      <c r="W105" s="28">
        <f>kWhgen!W105/(Z750RatedkWh*SurveyHrsIn!W105)</f>
        <v>2.8673835125448029E-2</v>
      </c>
      <c r="X105" s="28">
        <f>kWhgen!X105/(Z750RatedkWh*SurveyHrsIn!X105)</f>
        <v>0</v>
      </c>
      <c r="Y105" s="28">
        <f>kWhgen!Y105/(Z750RatedkWh*SurveyHrsIn!Y105)</f>
        <v>0</v>
      </c>
      <c r="Z105" s="28">
        <f>kWhgen!Z105/(Z750RatedkWh*SurveyHrsIn!Z105)</f>
        <v>0</v>
      </c>
      <c r="AA105" s="28">
        <f>kWhgen!AA105/(Z750RatedkWh*SurveyHrsIn!AA105)</f>
        <v>0</v>
      </c>
      <c r="AB105" s="28">
        <f>kWhgen!AB105/(Z750RatedkWh*SurveyHrsIn!AB105)</f>
        <v>0</v>
      </c>
      <c r="AC105" s="28">
        <f>kWhgen!AC105/(Z750RatedkWh*SurveyHrsIn!AC105)</f>
        <v>0.16051496779897104</v>
      </c>
      <c r="AD105" s="28">
        <f>kWhgen!AD105/(Z750RatedkWh*SurveyHrsIn!AD105)</f>
        <v>0.53095238095238095</v>
      </c>
      <c r="AE105" s="28">
        <f>kWhgen!AE105/(Z750RatedkWh*SurveyHrsIn!AE105)</f>
        <v>0.37491039426523298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0.30721675675290272</v>
      </c>
      <c r="AP105" s="28">
        <f t="shared" si="13"/>
        <v>0.14031505121832258</v>
      </c>
      <c r="AQ105" s="28">
        <f t="shared" si="14"/>
        <v>0.35545924767219494</v>
      </c>
      <c r="AR105" s="28">
        <f t="shared" si="15"/>
        <v>0.36209665664124047</v>
      </c>
      <c r="AS105" s="28">
        <f t="shared" si="16"/>
        <v>0.35035925925925926</v>
      </c>
      <c r="AT105" s="28">
        <f t="shared" si="17"/>
        <v>0.20281911589008361</v>
      </c>
      <c r="AU105" s="138">
        <f t="shared" si="18"/>
        <v>0.31359199522102749</v>
      </c>
      <c r="AV105" s="28">
        <f t="shared" si="19"/>
        <v>0.26570660522273426</v>
      </c>
      <c r="AW105" s="28">
        <f t="shared" si="20"/>
        <v>0.2859956546087401</v>
      </c>
      <c r="AX105" s="28">
        <f t="shared" si="21"/>
        <v>9.557945041816009E-3</v>
      </c>
      <c r="AY105" s="28">
        <f t="shared" si="22"/>
        <v>0</v>
      </c>
      <c r="AZ105" s="28">
        <f t="shared" si="23"/>
        <v>0.35545924767219494</v>
      </c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</row>
    <row r="106" spans="1:68" x14ac:dyDescent="0.25">
      <c r="A106" s="86" t="s">
        <v>1</v>
      </c>
      <c r="B106" s="86">
        <v>2</v>
      </c>
      <c r="C106" s="86">
        <v>96</v>
      </c>
      <c r="D106" s="28">
        <f>kWhgen!D106/(Z750RatedkWh*SurveyHrsIn!D106)</f>
        <v>0.39390681003584227</v>
      </c>
      <c r="E106" s="28">
        <f>kWhgen!E106/(Z750RatedkWh*SurveyHrsIn!E106)</f>
        <v>0.33772580645161288</v>
      </c>
      <c r="F106" s="28">
        <f>kWhgen!F106/(Z750RatedkWh*SurveyHrsIn!F106)</f>
        <v>0.4471981192760851</v>
      </c>
      <c r="G106" s="28">
        <f>kWhgen!G106/(Z750RatedkWh*SurveyHrsIn!G106)</f>
        <v>0.31769196624328511</v>
      </c>
      <c r="H106" s="28">
        <f>kWhgen!H106/(Z750RatedkWh*SurveyHrsIn!H106)</f>
        <v>0.41172962962962961</v>
      </c>
      <c r="I106" s="28">
        <f>kWhgen!I106/(Z750RatedkWh*SurveyHrsIn!I106)</f>
        <v>0.2817204301075269</v>
      </c>
      <c r="J106" s="28">
        <f>kWhgen!J106/(Z750RatedkWh*SurveyHrsIn!J106)</f>
        <v>0.32185185185185183</v>
      </c>
      <c r="K106" s="28">
        <f>kWhgen!K106/(Z750RatedkWh*SurveyHrsIn!K106)</f>
        <v>0.10501792114695341</v>
      </c>
      <c r="L106" s="28">
        <f>kWhgen!L106/(Z750RatedkWh*SurveyHrsIn!L106)</f>
        <v>0.14014336917562725</v>
      </c>
      <c r="M106" s="28">
        <f>kWhgen!M106/(Z750RatedkWh*SurveyHrsIn!M106)</f>
        <v>0.32919814814814813</v>
      </c>
      <c r="N106" s="28">
        <f>kWhgen!N106/(Z750RatedkWh*SurveyHrsIn!N106)</f>
        <v>0.33431003584229391</v>
      </c>
      <c r="O106" s="28">
        <f>kWhgen!O106/(Z750RatedkWh*SurveyHrsIn!O106)</f>
        <v>0.38714999999999999</v>
      </c>
      <c r="P106" s="28">
        <f>kWhgen!P106/(Z750RatedkWh*SurveyHrsIn!P106)</f>
        <v>7.7548387096774196E-2</v>
      </c>
      <c r="Q106" s="28">
        <f>kWhgen!Q106/(Z750RatedkWh*SurveyHrsIn!Q106)</f>
        <v>0.41935483870967744</v>
      </c>
      <c r="R106" s="28">
        <f>kWhgen!R106/(Z750RatedkWh*SurveyHrsIn!R106)</f>
        <v>0.35793650793650794</v>
      </c>
      <c r="S106" s="28">
        <f>kWhgen!S106/(Z750RatedkWh*SurveyHrsIn!S106)</f>
        <v>0.29462365591397849</v>
      </c>
      <c r="T106" s="28">
        <f>kWhgen!T106/(Z750RatedkWh*SurveyHrsIn!T106)</f>
        <v>0.44814814814814813</v>
      </c>
      <c r="U106" s="28">
        <f>kWhgen!U106/(Z750RatedkWh*SurveyHrsIn!U106)</f>
        <v>0.37045896699803732</v>
      </c>
      <c r="V106" s="28">
        <f>kWhgen!V106/(Z750RatedkWh*SurveyHrsIn!V106)</f>
        <v>0.28740740740740739</v>
      </c>
      <c r="W106" s="28">
        <f>kWhgen!W106/(Z750RatedkWh*SurveyHrsIn!W106)</f>
        <v>0.11716487455197133</v>
      </c>
      <c r="X106" s="28">
        <f>kWhgen!X106/(Z750RatedkWh*SurveyHrsIn!X106)</f>
        <v>0</v>
      </c>
      <c r="Y106" s="28">
        <f>kWhgen!Y106/(Z750RatedkWh*SurveyHrsIn!Y106)</f>
        <v>0</v>
      </c>
      <c r="Z106" s="28">
        <f>kWhgen!Z106/(Z750RatedkWh*SurveyHrsIn!Z106)</f>
        <v>0.38709677419354838</v>
      </c>
      <c r="AA106" s="28">
        <f>kWhgen!AA106/(Z750RatedkWh*SurveyHrsIn!AA106)</f>
        <v>0.40296296296296297</v>
      </c>
      <c r="AB106" s="28">
        <f>kWhgen!AB106/(Z750RatedkWh*SurveyHrsIn!AB106)</f>
        <v>0.45376344086021503</v>
      </c>
      <c r="AC106" s="28">
        <f>kWhgen!AC106/(Z750RatedkWh*SurveyHrsIn!AC106)</f>
        <v>0.42520346203982012</v>
      </c>
      <c r="AD106" s="28">
        <f>kWhgen!AD106/(Z750RatedkWh*SurveyHrsIn!AD106)</f>
        <v>0.53650793650793649</v>
      </c>
      <c r="AE106" s="28">
        <f>kWhgen!AE106/(Z750RatedkWh*SurveyHrsIn!AE106)</f>
        <v>0.38458781362007166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0.29094047208081569</v>
      </c>
      <c r="AP106" s="28">
        <f t="shared" si="13"/>
        <v>0.29490979814020452</v>
      </c>
      <c r="AQ106" s="28">
        <f t="shared" si="14"/>
        <v>0.44876640405594276</v>
      </c>
      <c r="AR106" s="28">
        <f t="shared" si="15"/>
        <v>0.36753863065699433</v>
      </c>
      <c r="AS106" s="28">
        <f t="shared" si="16"/>
        <v>0.33843397052966945</v>
      </c>
      <c r="AT106" s="28">
        <f t="shared" si="17"/>
        <v>0.19145314615690959</v>
      </c>
      <c r="AU106" s="138">
        <f t="shared" si="18"/>
        <v>0.26633614097968938</v>
      </c>
      <c r="AV106" s="28">
        <f t="shared" si="19"/>
        <v>0.35730500085338796</v>
      </c>
      <c r="AW106" s="28">
        <f t="shared" si="20"/>
        <v>0.36867150751786432</v>
      </c>
      <c r="AX106" s="28">
        <f t="shared" si="21"/>
        <v>3.9054958183990442E-2</v>
      </c>
      <c r="AY106" s="28">
        <f t="shared" si="22"/>
        <v>0.41460772600557544</v>
      </c>
      <c r="AZ106" s="28">
        <f t="shared" si="23"/>
        <v>0.44876640405594276</v>
      </c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</row>
    <row r="107" spans="1:68" x14ac:dyDescent="0.25">
      <c r="A107" s="86" t="s">
        <v>1</v>
      </c>
      <c r="B107" s="86">
        <v>2</v>
      </c>
      <c r="C107" s="86">
        <v>97</v>
      </c>
      <c r="D107" s="28">
        <f>kWhgen!D107/(Z750RatedkWh*SurveyHrsIn!D107)</f>
        <v>0.41648745519713259</v>
      </c>
      <c r="E107" s="28">
        <f>kWhgen!E107/(Z750RatedkWh*SurveyHrsIn!E107)</f>
        <v>0.38104480286738351</v>
      </c>
      <c r="F107" s="28">
        <f>kWhgen!F107/(Z750RatedkWh*SurveyHrsIn!F107)</f>
        <v>0.47635389311191811</v>
      </c>
      <c r="G107" s="28">
        <f>kWhgen!G107/(Z750RatedkWh*SurveyHrsIn!G107)</f>
        <v>0.34146932754215886</v>
      </c>
      <c r="H107" s="28">
        <f>kWhgen!H107/(Z750RatedkWh*SurveyHrsIn!H107)</f>
        <v>0.40658703703703702</v>
      </c>
      <c r="I107" s="28">
        <f>kWhgen!I107/(Z750RatedkWh*SurveyHrsIn!I107)</f>
        <v>0.37634408602150538</v>
      </c>
      <c r="J107" s="28">
        <f>kWhgen!J107/(Z750RatedkWh*SurveyHrsIn!J107)</f>
        <v>0.35925925925925928</v>
      </c>
      <c r="K107" s="28">
        <f>kWhgen!K107/(Z750RatedkWh*SurveyHrsIn!K107)</f>
        <v>0.15949820788530467</v>
      </c>
      <c r="L107" s="28">
        <f>kWhgen!L107/(Z750RatedkWh*SurveyHrsIn!L107)</f>
        <v>0.17634408602150536</v>
      </c>
      <c r="M107" s="28">
        <f>kWhgen!M107/(Z750RatedkWh*SurveyHrsIn!M107)</f>
        <v>0.34779074074074073</v>
      </c>
      <c r="N107" s="28">
        <f>kWhgen!N107/(Z750RatedkWh*SurveyHrsIn!N107)</f>
        <v>0.3214121863799283</v>
      </c>
      <c r="O107" s="28">
        <f>kWhgen!O107/(Z750RatedkWh*SurveyHrsIn!O107)</f>
        <v>0.44238518518518516</v>
      </c>
      <c r="P107" s="28">
        <f>kWhgen!P107/(Z750RatedkWh*SurveyHrsIn!P107)</f>
        <v>0.31374910394265232</v>
      </c>
      <c r="Q107" s="28">
        <f>kWhgen!Q107/(Z750RatedkWh*SurveyHrsIn!Q107)</f>
        <v>0.4044390681003584</v>
      </c>
      <c r="R107" s="28">
        <f>kWhgen!R107/(Z750RatedkWh*SurveyHrsIn!R107)</f>
        <v>0.18612698412698414</v>
      </c>
      <c r="S107" s="28">
        <f>kWhgen!S107/(Z750RatedkWh*SurveyHrsIn!S107)</f>
        <v>0.29211469534050177</v>
      </c>
      <c r="T107" s="28">
        <f>kWhgen!T107/(Z750RatedkWh*SurveyHrsIn!T107)</f>
        <v>0.46074074074074073</v>
      </c>
      <c r="U107" s="28">
        <f>kWhgen!U107/(Z750RatedkWh*SurveyHrsIn!U107)</f>
        <v>0.38337789421663054</v>
      </c>
      <c r="V107" s="28">
        <f>kWhgen!V107/(Z750RatedkWh*SurveyHrsIn!V107)</f>
        <v>0.18888888888888888</v>
      </c>
      <c r="W107" s="28">
        <f>kWhgen!W107/(Z750RatedkWh*SurveyHrsIn!W107)</f>
        <v>1.332437275985663E-2</v>
      </c>
      <c r="X107" s="28">
        <f>kWhgen!X107/(Z750RatedkWh*SurveyHrsIn!X107)</f>
        <v>0.19928315412186379</v>
      </c>
      <c r="Y107" s="28">
        <f>kWhgen!Y107/(Z750RatedkWh*SurveyHrsIn!Y107)</f>
        <v>0.20851851851851852</v>
      </c>
      <c r="Z107" s="28">
        <f>kWhgen!Z107/(Z750RatedkWh*SurveyHrsIn!Z107)</f>
        <v>0.42974910394265231</v>
      </c>
      <c r="AA107" s="28">
        <f>kWhgen!AA107/(Z750RatedkWh*SurveyHrsIn!AA107)</f>
        <v>0.42851851851851852</v>
      </c>
      <c r="AB107" s="28">
        <f>kWhgen!AB107/(Z750RatedkWh*SurveyHrsIn!AB107)</f>
        <v>0.46236559139784944</v>
      </c>
      <c r="AC107" s="28">
        <f>kWhgen!AC107/(Z750RatedkWh*SurveyHrsIn!AC107)</f>
        <v>0.43358668978260939</v>
      </c>
      <c r="AD107" s="28">
        <f>kWhgen!AD107/(Z750RatedkWh*SurveyHrsIn!AD107)</f>
        <v>0.53968253968253965</v>
      </c>
      <c r="AE107" s="28">
        <f>kWhgen!AE107/(Z750RatedkWh*SurveyHrsIn!AE107)</f>
        <v>0.32616487455197135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0.34185315966621488</v>
      </c>
      <c r="AP107" s="28">
        <f t="shared" si="13"/>
        <v>0.30478729422278034</v>
      </c>
      <c r="AQ107" s="28">
        <f t="shared" si="14"/>
        <v>0.43314470133904015</v>
      </c>
      <c r="AR107" s="28">
        <f t="shared" si="15"/>
        <v>0.39962267450715344</v>
      </c>
      <c r="AS107" s="28">
        <f t="shared" si="16"/>
        <v>0.38073012743926721</v>
      </c>
      <c r="AT107" s="28">
        <f t="shared" si="17"/>
        <v>0.22787767821585025</v>
      </c>
      <c r="AU107" s="138">
        <f t="shared" si="18"/>
        <v>0.35918215850258856</v>
      </c>
      <c r="AV107" s="28">
        <f t="shared" si="19"/>
        <v>0.29422691585594812</v>
      </c>
      <c r="AW107" s="28">
        <f t="shared" si="20"/>
        <v>0.34433584128208672</v>
      </c>
      <c r="AX107" s="28">
        <f t="shared" si="21"/>
        <v>0.14037534846674629</v>
      </c>
      <c r="AY107" s="28">
        <f t="shared" si="22"/>
        <v>0.44021107128634007</v>
      </c>
      <c r="AZ107" s="28">
        <f t="shared" si="23"/>
        <v>0.43314470133904015</v>
      </c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</row>
    <row r="108" spans="1:68" x14ac:dyDescent="0.25">
      <c r="A108" s="86" t="s">
        <v>1</v>
      </c>
      <c r="B108" s="86">
        <v>2</v>
      </c>
      <c r="C108" s="86">
        <v>98</v>
      </c>
      <c r="D108" s="28">
        <f>kWhgen!D108/(Z750RatedkWh*SurveyHrsIn!D108)</f>
        <v>0.3935483870967742</v>
      </c>
      <c r="E108" s="28">
        <f>kWhgen!E108/(Z750RatedkWh*SurveyHrsIn!E108)</f>
        <v>0.35898387096774192</v>
      </c>
      <c r="F108" s="28">
        <f>kWhgen!F108/(Z750RatedkWh*SurveyHrsIn!F108)</f>
        <v>0.16893198369585574</v>
      </c>
      <c r="G108" s="28">
        <f>kWhgen!G108/(Z750RatedkWh*SurveyHrsIn!G108)</f>
        <v>0.30382183881894209</v>
      </c>
      <c r="H108" s="28">
        <f>kWhgen!H108/(Z750RatedkWh*SurveyHrsIn!H108)</f>
        <v>0.4133296296296296</v>
      </c>
      <c r="I108" s="28">
        <f>kWhgen!I108/(Z750RatedkWh*SurveyHrsIn!I108)</f>
        <v>0.33691756272401435</v>
      </c>
      <c r="J108" s="28">
        <f>kWhgen!J108/(Z750RatedkWh*SurveyHrsIn!J108)</f>
        <v>0.24888888888888888</v>
      </c>
      <c r="K108" s="28">
        <f>kWhgen!K108/(Z750RatedkWh*SurveyHrsIn!K108)</f>
        <v>0.15519713261648746</v>
      </c>
      <c r="L108" s="28">
        <f>kWhgen!L108/(Z750RatedkWh*SurveyHrsIn!L108)</f>
        <v>0.10824372759856631</v>
      </c>
      <c r="M108" s="28">
        <f>kWhgen!M108/(Z750RatedkWh*SurveyHrsIn!M108)</f>
        <v>0.33925925925925926</v>
      </c>
      <c r="N108" s="28">
        <f>kWhgen!N108/(Z750RatedkWh*SurveyHrsIn!N108)</f>
        <v>0.32043010752688172</v>
      </c>
      <c r="O108" s="28">
        <f>kWhgen!O108/(Z750RatedkWh*SurveyHrsIn!O108)</f>
        <v>0.38851851851851854</v>
      </c>
      <c r="P108" s="28">
        <f>kWhgen!P108/(Z750RatedkWh*SurveyHrsIn!P108)</f>
        <v>0.34636559139784945</v>
      </c>
      <c r="Q108" s="28">
        <f>kWhgen!Q108/(Z750RatedkWh*SurveyHrsIn!Q108)</f>
        <v>0.25197132616487455</v>
      </c>
      <c r="R108" s="28">
        <f>kWhgen!R108/(Z750RatedkWh*SurveyHrsIn!R108)</f>
        <v>0.34603174603174602</v>
      </c>
      <c r="S108" s="28">
        <f>kWhgen!S108/(Z750RatedkWh*SurveyHrsIn!S108)</f>
        <v>0.28602150537634408</v>
      </c>
      <c r="T108" s="28">
        <f>kWhgen!T108/(Z750RatedkWh*SurveyHrsIn!T108)</f>
        <v>0.41925925925925928</v>
      </c>
      <c r="U108" s="28">
        <f>kWhgen!U108/(Z750RatedkWh*SurveyHrsIn!U108)</f>
        <v>0.24476129676307654</v>
      </c>
      <c r="V108" s="28">
        <f>kWhgen!V108/(Z750RatedkWh*SurveyHrsIn!V108)</f>
        <v>0.29481481481481481</v>
      </c>
      <c r="W108" s="28">
        <f>kWhgen!W108/(Z750RatedkWh*SurveyHrsIn!W108)</f>
        <v>0.14999641577060932</v>
      </c>
      <c r="X108" s="28">
        <f>kWhgen!X108/(Z750RatedkWh*SurveyHrsIn!X108)</f>
        <v>0.17992831541218637</v>
      </c>
      <c r="Y108" s="28">
        <f>kWhgen!Y108/(Z750RatedkWh*SurveyHrsIn!Y108)</f>
        <v>0.18888888888888888</v>
      </c>
      <c r="Z108" s="28">
        <f>kWhgen!Z108/(Z750RatedkWh*SurveyHrsIn!Z108)</f>
        <v>0.40860215053763443</v>
      </c>
      <c r="AA108" s="28">
        <f>kWhgen!AA108/(Z750RatedkWh*SurveyHrsIn!AA108)</f>
        <v>0.41962962962962963</v>
      </c>
      <c r="AB108" s="28">
        <f>kWhgen!AB108/(Z750RatedkWh*SurveyHrsIn!AB108)</f>
        <v>0.45017921146953405</v>
      </c>
      <c r="AC108" s="28">
        <f>kWhgen!AC108/(Z750RatedkWh*SurveyHrsIn!AC108)</f>
        <v>0.43099500766921622</v>
      </c>
      <c r="AD108" s="28">
        <f>kWhgen!AD108/(Z750RatedkWh*SurveyHrsIn!AD108)</f>
        <v>0.53492063492063491</v>
      </c>
      <c r="AE108" s="28">
        <f>kWhgen!AE108/(Z750RatedkWh*SurveyHrsIn!AE108)</f>
        <v>0.37168458781362007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0.29074067597021963</v>
      </c>
      <c r="AP108" s="28">
        <f t="shared" si="13"/>
        <v>0.30334038000988323</v>
      </c>
      <c r="AQ108" s="28">
        <f t="shared" si="14"/>
        <v>0.44586674346782379</v>
      </c>
      <c r="AR108" s="28">
        <f t="shared" si="15"/>
        <v>0.27724589782751324</v>
      </c>
      <c r="AS108" s="28">
        <f t="shared" si="16"/>
        <v>0.33304536041417765</v>
      </c>
      <c r="AT108" s="28">
        <f t="shared" si="17"/>
        <v>0.200900039824771</v>
      </c>
      <c r="AU108" s="138">
        <f t="shared" si="18"/>
        <v>0.35177140581441657</v>
      </c>
      <c r="AV108" s="28">
        <f t="shared" si="19"/>
        <v>0.29467485919098818</v>
      </c>
      <c r="AW108" s="28">
        <f t="shared" si="20"/>
        <v>0.31961179027905023</v>
      </c>
      <c r="AX108" s="28">
        <f t="shared" si="21"/>
        <v>0.17293787335722821</v>
      </c>
      <c r="AY108" s="28">
        <f t="shared" si="22"/>
        <v>0.426136997212266</v>
      </c>
      <c r="AZ108" s="28">
        <f t="shared" si="23"/>
        <v>0.44586674346782379</v>
      </c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</row>
    <row r="109" spans="1:68" x14ac:dyDescent="0.25">
      <c r="A109" s="86" t="s">
        <v>1</v>
      </c>
      <c r="B109" s="86">
        <v>2</v>
      </c>
      <c r="C109" s="86">
        <v>99</v>
      </c>
      <c r="D109" s="28">
        <f>kWhgen!D109/(Z750RatedkWh*SurveyHrsIn!D109)</f>
        <v>0.38064516129032255</v>
      </c>
      <c r="E109" s="28">
        <f>kWhgen!E109/(Z750RatedkWh*SurveyHrsIn!E109)</f>
        <v>0.34895698924731183</v>
      </c>
      <c r="F109" s="28">
        <f>kWhgen!F109/(Z750RatedkWh*SurveyHrsIn!F109)</f>
        <v>0.43776536891743323</v>
      </c>
      <c r="G109" s="28">
        <f>kWhgen!G109/(Z750RatedkWh*SurveyHrsIn!G109)</f>
        <v>0.31174762591856664</v>
      </c>
      <c r="H109" s="28">
        <f>kWhgen!H109/(Z750RatedkWh*SurveyHrsIn!H109)</f>
        <v>0.40353703703703703</v>
      </c>
      <c r="I109" s="28">
        <f>kWhgen!I109/(Z750RatedkWh*SurveyHrsIn!I109)</f>
        <v>0.33261648745519712</v>
      </c>
      <c r="J109" s="28">
        <f>kWhgen!J109/(Z750RatedkWh*SurveyHrsIn!J109)</f>
        <v>0.31962962962962965</v>
      </c>
      <c r="K109" s="28">
        <f>kWhgen!K109/(Z750RatedkWh*SurveyHrsIn!K109)</f>
        <v>0.13978494623655913</v>
      </c>
      <c r="L109" s="28">
        <f>kWhgen!L109/(Z750RatedkWh*SurveyHrsIn!L109)</f>
        <v>0.16129032258064516</v>
      </c>
      <c r="M109" s="28">
        <f>kWhgen!M109/(Z750RatedkWh*SurveyHrsIn!M109)</f>
        <v>0.27703703703703703</v>
      </c>
      <c r="N109" s="28">
        <f>kWhgen!N109/(Z750RatedkWh*SurveyHrsIn!N109)</f>
        <v>0.29820788530465953</v>
      </c>
      <c r="O109" s="28">
        <f>kWhgen!O109/(Z750RatedkWh*SurveyHrsIn!O109)</f>
        <v>0.39074074074074072</v>
      </c>
      <c r="P109" s="28">
        <f>kWhgen!P109/(Z750RatedkWh*SurveyHrsIn!P109)</f>
        <v>0.29941218637992834</v>
      </c>
      <c r="Q109" s="28">
        <f>kWhgen!Q109/(Z750RatedkWh*SurveyHrsIn!Q109)</f>
        <v>0.10518637992831541</v>
      </c>
      <c r="R109" s="28">
        <f>kWhgen!R109/(Z750RatedkWh*SurveyHrsIn!R109)</f>
        <v>0.27098015873015874</v>
      </c>
      <c r="S109" s="28">
        <f>kWhgen!S109/(Z750RatedkWh*SurveyHrsIn!S109)</f>
        <v>0.26917562724014338</v>
      </c>
      <c r="T109" s="28">
        <f>kWhgen!T109/(Z750RatedkWh*SurveyHrsIn!T109)</f>
        <v>0.42777777777777776</v>
      </c>
      <c r="U109" s="28">
        <f>kWhgen!U109/(Z750RatedkWh*SurveyHrsIn!U109)</f>
        <v>0.36242828251080372</v>
      </c>
      <c r="V109" s="28">
        <f>kWhgen!V109/(Z750RatedkWh*SurveyHrsIn!V109)</f>
        <v>0.28296296296296297</v>
      </c>
      <c r="W109" s="28">
        <f>kWhgen!W109/(Z750RatedkWh*SurveyHrsIn!W109)</f>
        <v>0.15622043010752687</v>
      </c>
      <c r="X109" s="28">
        <f>kWhgen!X109/(Z750RatedkWh*SurveyHrsIn!X109)</f>
        <v>0.17347670250896058</v>
      </c>
      <c r="Y109" s="28">
        <f>kWhgen!Y109/(Z750RatedkWh*SurveyHrsIn!Y109)</f>
        <v>0.18</v>
      </c>
      <c r="Z109" s="28">
        <f>kWhgen!Z109/(Z750RatedkWh*SurveyHrsIn!Z109)</f>
        <v>0.34014336917562726</v>
      </c>
      <c r="AA109" s="28">
        <f>kWhgen!AA109/(Z750RatedkWh*SurveyHrsIn!AA109)</f>
        <v>0.39296296296296296</v>
      </c>
      <c r="AB109" s="28">
        <f>kWhgen!AB109/(Z750RatedkWh*SurveyHrsIn!AB109)</f>
        <v>0.41899641577060931</v>
      </c>
      <c r="AC109" s="28">
        <f>kWhgen!AC109/(Z750RatedkWh*SurveyHrsIn!AC109)</f>
        <v>0.40700121466342182</v>
      </c>
      <c r="AD109" s="28">
        <f>kWhgen!AD109/(Z750RatedkWh*SurveyHrsIn!AD109)</f>
        <v>0.50158730158730158</v>
      </c>
      <c r="AE109" s="28">
        <f>kWhgen!AE109/(Z750RatedkWh*SurveyHrsIn!AE109)</f>
        <v>0.33584229390681003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0.31006052137372875</v>
      </c>
      <c r="AP109" s="28">
        <f t="shared" si="13"/>
        <v>0.28169258913965411</v>
      </c>
      <c r="AQ109" s="28">
        <f t="shared" si="14"/>
        <v>0.41481027005251114</v>
      </c>
      <c r="AR109" s="28">
        <f t="shared" si="15"/>
        <v>0.36615666136110397</v>
      </c>
      <c r="AS109" s="28">
        <f t="shared" si="16"/>
        <v>0.35192771804062128</v>
      </c>
      <c r="AT109" s="28">
        <f t="shared" si="17"/>
        <v>0.19270410195141374</v>
      </c>
      <c r="AU109" s="138">
        <f t="shared" si="18"/>
        <v>0.32945360414177621</v>
      </c>
      <c r="AV109" s="28">
        <f t="shared" si="19"/>
        <v>0.2151140552995392</v>
      </c>
      <c r="AW109" s="28">
        <f t="shared" si="20"/>
        <v>0.35772300775051474</v>
      </c>
      <c r="AX109" s="28">
        <f t="shared" si="21"/>
        <v>0.16989904420549581</v>
      </c>
      <c r="AY109" s="28">
        <f t="shared" si="22"/>
        <v>0.38403424930306657</v>
      </c>
      <c r="AZ109" s="28">
        <f t="shared" si="23"/>
        <v>0.41481027005251114</v>
      </c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</row>
    <row r="110" spans="1:68" x14ac:dyDescent="0.25">
      <c r="A110" s="86" t="s">
        <v>1</v>
      </c>
      <c r="B110" s="86">
        <v>2</v>
      </c>
      <c r="C110" s="86">
        <v>100</v>
      </c>
      <c r="D110" s="28">
        <f>kWhgen!D110/(Z750RatedkWh*SurveyHrsIn!D110)</f>
        <v>0.403584229390681</v>
      </c>
      <c r="E110" s="28">
        <f>kWhgen!E110/(Z750RatedkWh*SurveyHrsIn!E110)</f>
        <v>0.36660394265232976</v>
      </c>
      <c r="F110" s="28">
        <f>kWhgen!F110/(Z750RatedkWh*SurveyHrsIn!F110)</f>
        <v>0.44505431237639148</v>
      </c>
      <c r="G110" s="28">
        <f>kWhgen!G110/(Z750RatedkWh*SurveyHrsIn!G110)</f>
        <v>0.32627823560121172</v>
      </c>
      <c r="H110" s="28">
        <f>kWhgen!H110/(Z750RatedkWh*SurveyHrsIn!H110)</f>
        <v>0.41320000000000001</v>
      </c>
      <c r="I110" s="28">
        <f>kWhgen!I110/(Z750RatedkWh*SurveyHrsIn!I110)</f>
        <v>0.36774193548387096</v>
      </c>
      <c r="J110" s="28">
        <f>kWhgen!J110/(Z750RatedkWh*SurveyHrsIn!J110)</f>
        <v>0.34925925925925927</v>
      </c>
      <c r="K110" s="28">
        <f>kWhgen!K110/(Z750RatedkWh*SurveyHrsIn!K110)</f>
        <v>0.16379928315412187</v>
      </c>
      <c r="L110" s="28">
        <f>kWhgen!L110/(Z750RatedkWh*SurveyHrsIn!L110)</f>
        <v>0.18315412186379929</v>
      </c>
      <c r="M110" s="28">
        <f>kWhgen!M110/(Z750RatedkWh*SurveyHrsIn!M110)</f>
        <v>0.3326648148148148</v>
      </c>
      <c r="N110" s="28">
        <f>kWhgen!N110/(Z750RatedkWh*SurveyHrsIn!N110)</f>
        <v>0.33779928315412189</v>
      </c>
      <c r="O110" s="28">
        <f>kWhgen!O110/(Z750RatedkWh*SurveyHrsIn!O110)</f>
        <v>0.35592592592592592</v>
      </c>
      <c r="P110" s="28">
        <f>kWhgen!P110/(Z750RatedkWh*SurveyHrsIn!P110)</f>
        <v>0.11546953405017921</v>
      </c>
      <c r="Q110" s="28">
        <f>kWhgen!Q110/(Z750RatedkWh*SurveyHrsIn!Q110)</f>
        <v>0.4258064516129032</v>
      </c>
      <c r="R110" s="28">
        <f>kWhgen!R110/(Z750RatedkWh*SurveyHrsIn!R110)</f>
        <v>0.29523809523809524</v>
      </c>
      <c r="S110" s="28">
        <f>kWhgen!S110/(Z750RatedkWh*SurveyHrsIn!S110)</f>
        <v>0.32867383512544801</v>
      </c>
      <c r="T110" s="28">
        <f>kWhgen!T110/(Z750RatedkWh*SurveyHrsIn!T110)</f>
        <v>0.41</v>
      </c>
      <c r="U110" s="28">
        <f>kWhgen!U110/(Z750RatedkWh*SurveyHrsIn!U110)</f>
        <v>0.38267957382643636</v>
      </c>
      <c r="V110" s="28">
        <f>kWhgen!V110/(Z750RatedkWh*SurveyHrsIn!V110)</f>
        <v>0.30740740740740741</v>
      </c>
      <c r="W110" s="28">
        <f>kWhgen!W110/(Z750RatedkWh*SurveyHrsIn!W110)</f>
        <v>0.17437275985663084</v>
      </c>
      <c r="X110" s="28">
        <f>kWhgen!X110/(Z750RatedkWh*SurveyHrsIn!X110)</f>
        <v>0.18100358422939067</v>
      </c>
      <c r="Y110" s="28">
        <f>kWhgen!Y110/(Z750RatedkWh*SurveyHrsIn!Y110)</f>
        <v>0.20592592592592593</v>
      </c>
      <c r="Z110" s="28">
        <f>kWhgen!Z110/(Z750RatedkWh*SurveyHrsIn!Z110)</f>
        <v>0.4204301075268817</v>
      </c>
      <c r="AA110" s="28">
        <f>kWhgen!AA110/(Z750RatedkWh*SurveyHrsIn!AA110)</f>
        <v>0.41629629629629628</v>
      </c>
      <c r="AB110" s="28">
        <f>kWhgen!AB110/(Z750RatedkWh*SurveyHrsIn!AB110)</f>
        <v>0.45232974910394264</v>
      </c>
      <c r="AC110" s="28">
        <f>kWhgen!AC110/(Z750RatedkWh*SurveyHrsIn!AC110)</f>
        <v>0.42558875878067792</v>
      </c>
      <c r="AD110" s="28">
        <f>kWhgen!AD110/(Z750RatedkWh*SurveyHrsIn!AD110)</f>
        <v>0.54206349206349203</v>
      </c>
      <c r="AE110" s="28">
        <f>kWhgen!AE110/(Z750RatedkWh*SurveyHrsIn!AE110)</f>
        <v>0.36200716845878134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0.31307922069466881</v>
      </c>
      <c r="AP110" s="28">
        <f t="shared" si="13"/>
        <v>0.33334698217911313</v>
      </c>
      <c r="AQ110" s="28">
        <f t="shared" si="14"/>
        <v>0.44321980643431713</v>
      </c>
      <c r="AR110" s="28">
        <f t="shared" si="15"/>
        <v>0.37931216354331099</v>
      </c>
      <c r="AS110" s="28">
        <f t="shared" si="16"/>
        <v>0.37673373158104334</v>
      </c>
      <c r="AT110" s="28">
        <f t="shared" si="17"/>
        <v>0.22653940661091199</v>
      </c>
      <c r="AU110" s="138">
        <f t="shared" si="18"/>
        <v>0.26973158104340905</v>
      </c>
      <c r="AV110" s="28">
        <f t="shared" si="19"/>
        <v>0.34990612732548215</v>
      </c>
      <c r="AW110" s="28">
        <f t="shared" si="20"/>
        <v>0.36669566041128121</v>
      </c>
      <c r="AX110" s="28">
        <f t="shared" si="21"/>
        <v>0.18710075667064915</v>
      </c>
      <c r="AY110" s="28">
        <f t="shared" si="22"/>
        <v>0.42968538430904024</v>
      </c>
      <c r="AZ110" s="28">
        <f t="shared" si="23"/>
        <v>0.44321980643431713</v>
      </c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</row>
    <row r="111" spans="1:68" x14ac:dyDescent="0.25">
      <c r="A111" s="86" t="s">
        <v>1</v>
      </c>
      <c r="B111" s="86">
        <v>2</v>
      </c>
      <c r="C111" s="86">
        <v>101</v>
      </c>
      <c r="D111" s="28">
        <f>kWhgen!D111/(Z750RatedkWh*SurveyHrsIn!D111)</f>
        <v>0.3774193548387097</v>
      </c>
      <c r="E111" s="28">
        <f>kWhgen!E111/(Z750RatedkWh*SurveyHrsIn!E111)</f>
        <v>0.34334050179211467</v>
      </c>
      <c r="F111" s="28">
        <f>kWhgen!F111/(Z750RatedkWh*SurveyHrsIn!F111)</f>
        <v>0.43776536891743323</v>
      </c>
      <c r="G111" s="28">
        <f>kWhgen!G111/(Z750RatedkWh*SurveyHrsIn!G111)</f>
        <v>0.27178844929129276</v>
      </c>
      <c r="H111" s="28">
        <f>kWhgen!H111/(Z750RatedkWh*SurveyHrsIn!H111)</f>
        <v>0.30703703703703705</v>
      </c>
      <c r="I111" s="28">
        <f>kWhgen!I111/(Z750RatedkWh*SurveyHrsIn!I111)</f>
        <v>0.35806451612903228</v>
      </c>
      <c r="J111" s="28">
        <f>kWhgen!J111/(Z750RatedkWh*SurveyHrsIn!J111)</f>
        <v>0.31481481481481483</v>
      </c>
      <c r="K111" s="28">
        <f>kWhgen!K111/(Z750RatedkWh*SurveyHrsIn!K111)</f>
        <v>0.14731182795698924</v>
      </c>
      <c r="L111" s="28">
        <f>kWhgen!L111/(Z750RatedkWh*SurveyHrsIn!L111)</f>
        <v>0.17849462365591398</v>
      </c>
      <c r="M111" s="28">
        <f>kWhgen!M111/(Z750RatedkWh*SurveyHrsIn!M111)</f>
        <v>0.30144074074074073</v>
      </c>
      <c r="N111" s="28">
        <f>kWhgen!N111/(Z750RatedkWh*SurveyHrsIn!N111)</f>
        <v>0.3410394265232975</v>
      </c>
      <c r="O111" s="28">
        <f>kWhgen!O111/(Z750RatedkWh*SurveyHrsIn!O111)</f>
        <v>0.38481481481481483</v>
      </c>
      <c r="P111" s="28">
        <f>kWhgen!P111/(Z750RatedkWh*SurveyHrsIn!P111)</f>
        <v>0.29152688172043012</v>
      </c>
      <c r="Q111" s="28">
        <f>kWhgen!Q111/(Z750RatedkWh*SurveyHrsIn!Q111)</f>
        <v>0.41218637992831542</v>
      </c>
      <c r="R111" s="28">
        <f>kWhgen!R111/(Z750RatedkWh*SurveyHrsIn!R111)</f>
        <v>0.16587301587301587</v>
      </c>
      <c r="S111" s="28">
        <f>kWhgen!S111/(Z750RatedkWh*SurveyHrsIn!S111)</f>
        <v>0.27706093189964159</v>
      </c>
      <c r="T111" s="28">
        <f>kWhgen!T111/(Z750RatedkWh*SurveyHrsIn!T111)</f>
        <v>0.19296296296296298</v>
      </c>
      <c r="U111" s="28">
        <f>kWhgen!U111/(Z750RatedkWh*SurveyHrsIn!U111)</f>
        <v>0.26291762690812637</v>
      </c>
      <c r="V111" s="28">
        <f>kWhgen!V111/(Z750RatedkWh*SurveyHrsIn!V111)</f>
        <v>0.30074074074074075</v>
      </c>
      <c r="W111" s="28">
        <f>kWhgen!W111/(Z750RatedkWh*SurveyHrsIn!W111)</f>
        <v>0.16945519713261648</v>
      </c>
      <c r="X111" s="28">
        <f>kWhgen!X111/(Z750RatedkWh*SurveyHrsIn!X111)</f>
        <v>0.18673835125448029</v>
      </c>
      <c r="Y111" s="28">
        <f>kWhgen!Y111/(Z750RatedkWh*SurveyHrsIn!Y111)</f>
        <v>0.1962962962962963</v>
      </c>
      <c r="Z111" s="28">
        <f>kWhgen!Z111/(Z750RatedkWh*SurveyHrsIn!Z111)</f>
        <v>0.40322580645161288</v>
      </c>
      <c r="AA111" s="28">
        <f>kWhgen!AA111/(Z750RatedkWh*SurveyHrsIn!AA111)</f>
        <v>0.41111111111111109</v>
      </c>
      <c r="AB111" s="28">
        <f>kWhgen!AB111/(Z750RatedkWh*SurveyHrsIn!AB111)</f>
        <v>0.43906810035842292</v>
      </c>
      <c r="AC111" s="28">
        <f>kWhgen!AC111/(Z750RatedkWh*SurveyHrsIn!AC111)</f>
        <v>0.40730184978857542</v>
      </c>
      <c r="AD111" s="28">
        <f>kWhgen!AD111/(Z750RatedkWh*SurveyHrsIn!AD111)</f>
        <v>0.52976190476190477</v>
      </c>
      <c r="AE111" s="28">
        <f>kWhgen!AE111/(Z750RatedkWh*SurveyHrsIn!AE111)</f>
        <v>0.35806451612903228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0.30645325028282594</v>
      </c>
      <c r="AP111" s="28">
        <f t="shared" si="13"/>
        <v>0.28480304340977858</v>
      </c>
      <c r="AQ111" s="28">
        <f t="shared" si="14"/>
        <v>0.43170942355983749</v>
      </c>
      <c r="AR111" s="28">
        <f t="shared" si="15"/>
        <v>0.35096477333361359</v>
      </c>
      <c r="AS111" s="28">
        <f t="shared" si="16"/>
        <v>0.32663878932696139</v>
      </c>
      <c r="AT111" s="28">
        <f t="shared" si="17"/>
        <v>0.20908239745121468</v>
      </c>
      <c r="AU111" s="138">
        <f t="shared" si="18"/>
        <v>0.33912704101951419</v>
      </c>
      <c r="AV111" s="28">
        <f t="shared" si="19"/>
        <v>0.28504010923365763</v>
      </c>
      <c r="AW111" s="28">
        <f t="shared" si="20"/>
        <v>0.25220711020394337</v>
      </c>
      <c r="AX111" s="28">
        <f t="shared" si="21"/>
        <v>0.18416328156113101</v>
      </c>
      <c r="AY111" s="28">
        <f t="shared" si="22"/>
        <v>0.41780167264038232</v>
      </c>
      <c r="AZ111" s="28">
        <f t="shared" si="23"/>
        <v>0.43170942355983749</v>
      </c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</row>
    <row r="112" spans="1:68" x14ac:dyDescent="0.25">
      <c r="A112" s="86" t="s">
        <v>1</v>
      </c>
      <c r="B112" s="86">
        <v>2</v>
      </c>
      <c r="C112" s="86">
        <v>102</v>
      </c>
      <c r="D112" s="28">
        <f>kWhgen!D112/(Z750RatedkWh*SurveyHrsIn!D112)</f>
        <v>0.37275985663082439</v>
      </c>
      <c r="E112" s="28">
        <f>kWhgen!E112/(Z750RatedkWh*SurveyHrsIn!E112)</f>
        <v>0.34534587813620071</v>
      </c>
      <c r="F112" s="28">
        <f>kWhgen!F112/(Z750RatedkWh*SurveyHrsIn!F112)</f>
        <v>0.42061491371988446</v>
      </c>
      <c r="G112" s="28">
        <f>kWhgen!G112/(Z750RatedkWh*SurveyHrsIn!G112)</f>
        <v>0.31934317188904021</v>
      </c>
      <c r="H112" s="28">
        <f>kWhgen!H112/(Z750RatedkWh*SurveyHrsIn!H112)</f>
        <v>0.38343518518518521</v>
      </c>
      <c r="I112" s="28">
        <f>kWhgen!I112/(Z750RatedkWh*SurveyHrsIn!I112)</f>
        <v>0.33297491039426524</v>
      </c>
      <c r="J112" s="28">
        <f>kWhgen!J112/(Z750RatedkWh*SurveyHrsIn!J112)</f>
        <v>0.31037037037037035</v>
      </c>
      <c r="K112" s="28">
        <f>kWhgen!K112/(Z750RatedkWh*SurveyHrsIn!K112)</f>
        <v>0.14767025089605734</v>
      </c>
      <c r="L112" s="28">
        <f>kWhgen!L112/(Z750RatedkWh*SurveyHrsIn!L112)</f>
        <v>0.16702508960573476</v>
      </c>
      <c r="M112" s="28">
        <f>kWhgen!M112/(Z750RatedkWh*SurveyHrsIn!M112)</f>
        <v>0.31587962962962962</v>
      </c>
      <c r="N112" s="28">
        <f>kWhgen!N112/(Z750RatedkWh*SurveyHrsIn!N112)</f>
        <v>0.31255017921146955</v>
      </c>
      <c r="O112" s="28">
        <f>kWhgen!O112/(Z750RatedkWh*SurveyHrsIn!O112)</f>
        <v>0.30777777777777776</v>
      </c>
      <c r="P112" s="28">
        <f>kWhgen!P112/(Z750RatedkWh*SurveyHrsIn!P112)</f>
        <v>0.31554121863799284</v>
      </c>
      <c r="Q112" s="28">
        <f>kWhgen!Q112/(Z750RatedkWh*SurveyHrsIn!Q112)</f>
        <v>0.403584229390681</v>
      </c>
      <c r="R112" s="28">
        <f>kWhgen!R112/(Z750RatedkWh*SurveyHrsIn!R112)</f>
        <v>0.33293650793650792</v>
      </c>
      <c r="S112" s="28">
        <f>kWhgen!S112/(Z750RatedkWh*SurveyHrsIn!S112)</f>
        <v>0.27311827956989249</v>
      </c>
      <c r="T112" s="28">
        <f>kWhgen!T112/(Z750RatedkWh*SurveyHrsIn!T112)</f>
        <v>0.39629629629629631</v>
      </c>
      <c r="U112" s="28">
        <f>kWhgen!U112/(Z750RatedkWh*SurveyHrsIn!U112)</f>
        <v>0.34881103490201631</v>
      </c>
      <c r="V112" s="28">
        <f>kWhgen!V112/(Z750RatedkWh*SurveyHrsIn!V112)</f>
        <v>0.26148148148148148</v>
      </c>
      <c r="W112" s="28">
        <f>kWhgen!W112/(Z750RatedkWh*SurveyHrsIn!W112)</f>
        <v>0.1540627240143369</v>
      </c>
      <c r="X112" s="28">
        <f>kWhgen!X112/(Z750RatedkWh*SurveyHrsIn!X112)</f>
        <v>0.15089605734767025</v>
      </c>
      <c r="Y112" s="28">
        <f>kWhgen!Y112/(Z750RatedkWh*SurveyHrsIn!Y112)</f>
        <v>0.18185185185185185</v>
      </c>
      <c r="Z112" s="28">
        <f>kWhgen!Z112/(Z750RatedkWh*SurveyHrsIn!Z112)</f>
        <v>0.24193548387096775</v>
      </c>
      <c r="AA112" s="28">
        <f>kWhgen!AA112/(Z750RatedkWh*SurveyHrsIn!AA112)</f>
        <v>0.28666666666666668</v>
      </c>
      <c r="AB112" s="28">
        <f>kWhgen!AB112/(Z750RatedkWh*SurveyHrsIn!AB112)</f>
        <v>0.41218637992831542</v>
      </c>
      <c r="AC112" s="28">
        <f>kWhgen!AC112/(Z750RatedkWh*SurveyHrsIn!AC112)</f>
        <v>0.38672734938438447</v>
      </c>
      <c r="AD112" s="28">
        <f>kWhgen!AD112/(Z750RatedkWh*SurveyHrsIn!AD112)</f>
        <v>0.5083333333333333</v>
      </c>
      <c r="AE112" s="28">
        <f>kWhgen!AE112/(Z750RatedkWh*SurveyHrsIn!AE112)</f>
        <v>0.35806451612903228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0.30654404795446732</v>
      </c>
      <c r="AP112" s="28">
        <f t="shared" si="13"/>
        <v>0.28698558277139036</v>
      </c>
      <c r="AQ112" s="28">
        <f t="shared" si="14"/>
        <v>0.41770839961558331</v>
      </c>
      <c r="AR112" s="28">
        <f t="shared" si="15"/>
        <v>0.36176798791504178</v>
      </c>
      <c r="AS112" s="28">
        <f t="shared" si="16"/>
        <v>0.34226015531660692</v>
      </c>
      <c r="AT112" s="28">
        <f t="shared" si="17"/>
        <v>0.21019165671047391</v>
      </c>
      <c r="AU112" s="138">
        <f t="shared" si="18"/>
        <v>0.3119563918757467</v>
      </c>
      <c r="AV112" s="28">
        <f t="shared" si="19"/>
        <v>0.3365463389656938</v>
      </c>
      <c r="AW112" s="28">
        <f t="shared" si="20"/>
        <v>0.33552960422659805</v>
      </c>
      <c r="AX112" s="28">
        <f t="shared" si="21"/>
        <v>0.16227021107128634</v>
      </c>
      <c r="AY112" s="28">
        <f t="shared" si="22"/>
        <v>0.31359617682198326</v>
      </c>
      <c r="AZ112" s="28">
        <f t="shared" si="23"/>
        <v>0.41770839961558331</v>
      </c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</row>
    <row r="113" spans="1:68" x14ac:dyDescent="0.25">
      <c r="A113" s="86" t="s">
        <v>1</v>
      </c>
      <c r="B113" s="86">
        <v>2</v>
      </c>
      <c r="C113" s="86">
        <v>103</v>
      </c>
      <c r="D113" s="28">
        <f>kWhgen!D113/(Z750RatedkWh*SurveyHrsIn!D113)</f>
        <v>0.29928315412186379</v>
      </c>
      <c r="E113" s="28">
        <f>kWhgen!E113/(Z750RatedkWh*SurveyHrsIn!E113)</f>
        <v>0.31646774193548388</v>
      </c>
      <c r="F113" s="28">
        <f>kWhgen!F113/(Z750RatedkWh*SurveyHrsIn!F113)</f>
        <v>0.44591183513626892</v>
      </c>
      <c r="G113" s="28">
        <f>kWhgen!G113/(Z750RatedkWh*SurveyHrsIn!G113)</f>
        <v>0.30217063317318699</v>
      </c>
      <c r="H113" s="28">
        <f>kWhgen!H113/(Z750RatedkWh*SurveyHrsIn!H113)</f>
        <v>0.37769999999999998</v>
      </c>
      <c r="I113" s="28">
        <f>kWhgen!I113/(Z750RatedkWh*SurveyHrsIn!I113)</f>
        <v>0.33727598566308242</v>
      </c>
      <c r="J113" s="28">
        <f>kWhgen!J113/(Z750RatedkWh*SurveyHrsIn!J113)</f>
        <v>0.31333333333333335</v>
      </c>
      <c r="K113" s="28">
        <f>kWhgen!K113/(Z750RatedkWh*SurveyHrsIn!K113)</f>
        <v>0.14121863799283155</v>
      </c>
      <c r="L113" s="28">
        <f>kWhgen!L113/(Z750RatedkWh*SurveyHrsIn!L113)</f>
        <v>0.17383512544802868</v>
      </c>
      <c r="M113" s="28">
        <f>kWhgen!M113/(Z750RatedkWh*SurveyHrsIn!M113)</f>
        <v>0.29444444444444445</v>
      </c>
      <c r="N113" s="28">
        <f>kWhgen!N113/(Z750RatedkWh*SurveyHrsIn!N113)</f>
        <v>0.30501792114695342</v>
      </c>
      <c r="O113" s="28">
        <f>kWhgen!O113/(Z750RatedkWh*SurveyHrsIn!O113)</f>
        <v>0.37518518518518518</v>
      </c>
      <c r="P113" s="28">
        <f>kWhgen!P113/(Z750RatedkWh*SurveyHrsIn!P113)</f>
        <v>0.29152688172043012</v>
      </c>
      <c r="Q113" s="28">
        <f>kWhgen!Q113/(Z750RatedkWh*SurveyHrsIn!Q113)</f>
        <v>0.4</v>
      </c>
      <c r="R113" s="28">
        <f>kWhgen!R113/(Z750RatedkWh*SurveyHrsIn!R113)</f>
        <v>0.33412698412698411</v>
      </c>
      <c r="S113" s="28">
        <f>kWhgen!S113/(Z750RatedkWh*SurveyHrsIn!S113)</f>
        <v>0.26774193548387099</v>
      </c>
      <c r="T113" s="28">
        <f>kWhgen!T113/(Z750RatedkWh*SurveyHrsIn!T113)</f>
        <v>0.43629629629629629</v>
      </c>
      <c r="U113" s="28">
        <f>kWhgen!U113/(Z750RatedkWh*SurveyHrsIn!U113)</f>
        <v>0.33135302514716064</v>
      </c>
      <c r="V113" s="28">
        <f>kWhgen!V113/(Z750RatedkWh*SurveyHrsIn!V113)</f>
        <v>0.29814814814814816</v>
      </c>
      <c r="W113" s="28">
        <f>kWhgen!W113/(Z750RatedkWh*SurveyHrsIn!W113)</f>
        <v>0.17606093189964159</v>
      </c>
      <c r="X113" s="28">
        <f>kWhgen!X113/(Z750RatedkWh*SurveyHrsIn!X113)</f>
        <v>0.18207885304659499</v>
      </c>
      <c r="Y113" s="28">
        <f>kWhgen!Y113/(Z750RatedkWh*SurveyHrsIn!Y113)</f>
        <v>0.1837037037037037</v>
      </c>
      <c r="Z113" s="28">
        <f>kWhgen!Z113/(Z750RatedkWh*SurveyHrsIn!Z113)</f>
        <v>0.38673835125448031</v>
      </c>
      <c r="AA113" s="28">
        <f>kWhgen!AA113/(Z750RatedkWh*SurveyHrsIn!AA113)</f>
        <v>0.39481481481481484</v>
      </c>
      <c r="AB113" s="28">
        <f>kWhgen!AB113/(Z750RatedkWh*SurveyHrsIn!AB113)</f>
        <v>0.4211469534050179</v>
      </c>
      <c r="AC113" s="28">
        <f>kWhgen!AC113/(Z750RatedkWh*SurveyHrsIn!AC113)</f>
        <v>0.4261070952033566</v>
      </c>
      <c r="AD113" s="28">
        <f>kWhgen!AD113/(Z750RatedkWh*SurveyHrsIn!AD113)</f>
        <v>0.52738095238095239</v>
      </c>
      <c r="AE113" s="28">
        <f>kWhgen!AE113/(Z750RatedkWh*SurveyHrsIn!AE113)</f>
        <v>0.37240143369175627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0.30617397709826905</v>
      </c>
      <c r="AP113" s="28">
        <f t="shared" si="13"/>
        <v>0.3176841664438928</v>
      </c>
      <c r="AQ113" s="28">
        <f t="shared" si="14"/>
        <v>0.44196316042535511</v>
      </c>
      <c r="AR113" s="28">
        <f t="shared" si="15"/>
        <v>0.3548500700816466</v>
      </c>
      <c r="AS113" s="28">
        <f t="shared" si="16"/>
        <v>0.34276977299880523</v>
      </c>
      <c r="AT113" s="28">
        <f t="shared" si="17"/>
        <v>0.20316606929510153</v>
      </c>
      <c r="AU113" s="138">
        <f t="shared" si="18"/>
        <v>0.32390999601752291</v>
      </c>
      <c r="AV113" s="28">
        <f t="shared" si="19"/>
        <v>0.33395630653695174</v>
      </c>
      <c r="AW113" s="28">
        <f t="shared" si="20"/>
        <v>0.35526582319720168</v>
      </c>
      <c r="AX113" s="28">
        <f t="shared" si="21"/>
        <v>0.18061449621664674</v>
      </c>
      <c r="AY113" s="28">
        <f t="shared" si="22"/>
        <v>0.40090003982477102</v>
      </c>
      <c r="AZ113" s="28">
        <f t="shared" si="23"/>
        <v>0.44196316042535511</v>
      </c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</row>
    <row r="114" spans="1:68" x14ac:dyDescent="0.25">
      <c r="A114" s="86" t="s">
        <v>1</v>
      </c>
      <c r="B114" s="86">
        <v>2</v>
      </c>
      <c r="C114" s="86">
        <v>104</v>
      </c>
      <c r="D114" s="28">
        <f>kWhgen!D114/(Z750RatedkWh*SurveyHrsIn!D114)</f>
        <v>0.41648745519713259</v>
      </c>
      <c r="E114" s="28">
        <f>kWhgen!E114/(Z750RatedkWh*SurveyHrsIn!E114)</f>
        <v>0.39949462365591398</v>
      </c>
      <c r="F114" s="28">
        <f>kWhgen!F114/(Z750RatedkWh*SurveyHrsIn!F114)</f>
        <v>0.48707292761038606</v>
      </c>
      <c r="G114" s="28">
        <f>kWhgen!G114/(Z750RatedkWh*SurveyHrsIn!G114)</f>
        <v>0.35170680254584058</v>
      </c>
      <c r="H114" s="28">
        <f>kWhgen!H114/(Z750RatedkWh*SurveyHrsIn!H114)</f>
        <v>0.42824444444444443</v>
      </c>
      <c r="I114" s="28">
        <f>kWhgen!I114/(Z750RatedkWh*SurveyHrsIn!I114)</f>
        <v>0.3935483870967742</v>
      </c>
      <c r="J114" s="28">
        <f>kWhgen!J114/(Z750RatedkWh*SurveyHrsIn!J114)</f>
        <v>0.35962962962962963</v>
      </c>
      <c r="K114" s="28">
        <f>kWhgen!K114/(Z750RatedkWh*SurveyHrsIn!K114)</f>
        <v>0.17849462365591398</v>
      </c>
      <c r="L114" s="28">
        <f>kWhgen!L114/(Z750RatedkWh*SurveyHrsIn!L114)</f>
        <v>0.20071684587813621</v>
      </c>
      <c r="M114" s="28">
        <f>kWhgen!M114/(Z750RatedkWh*SurveyHrsIn!M114)</f>
        <v>0.36734629629629628</v>
      </c>
      <c r="N114" s="28">
        <f>kWhgen!N114/(Z750RatedkWh*SurveyHrsIn!N114)</f>
        <v>0.36831541218637992</v>
      </c>
      <c r="O114" s="28">
        <f>kWhgen!O114/(Z750RatedkWh*SurveyHrsIn!O114)</f>
        <v>0.44185185185185183</v>
      </c>
      <c r="P114" s="28">
        <f>kWhgen!P114/(Z750RatedkWh*SurveyHrsIn!P114)</f>
        <v>0.33095340501792114</v>
      </c>
      <c r="Q114" s="28">
        <f>kWhgen!Q114/(Z750RatedkWh*SurveyHrsIn!Q114)</f>
        <v>0.39784946236559138</v>
      </c>
      <c r="R114" s="28">
        <f>kWhgen!R114/(Z750RatedkWh*SurveyHrsIn!R114)</f>
        <v>0.20317460317460317</v>
      </c>
      <c r="S114" s="28">
        <f>kWhgen!S114/(Z750RatedkWh*SurveyHrsIn!S114)</f>
        <v>0.29534050179211468</v>
      </c>
      <c r="T114" s="28">
        <f>kWhgen!T114/(Z750RatedkWh*SurveyHrsIn!T114)</f>
        <v>0.43407407407407406</v>
      </c>
      <c r="U114" s="28">
        <f>kWhgen!U114/(Z750RatedkWh*SurveyHrsIn!U114)</f>
        <v>0.39490018065483529</v>
      </c>
      <c r="V114" s="28">
        <f>kWhgen!V114/(Z750RatedkWh*SurveyHrsIn!V114)</f>
        <v>0.30555555555555558</v>
      </c>
      <c r="W114" s="28">
        <f>kWhgen!W114/(Z750RatedkWh*SurveyHrsIn!W114)</f>
        <v>0.19542831541218639</v>
      </c>
      <c r="X114" s="28">
        <f>kWhgen!X114/(Z750RatedkWh*SurveyHrsIn!X114)</f>
        <v>0.207168458781362</v>
      </c>
      <c r="Y114" s="28">
        <f>kWhgen!Y114/(Z750RatedkWh*SurveyHrsIn!Y114)</f>
        <v>0.22111111111111112</v>
      </c>
      <c r="Z114" s="28">
        <f>kWhgen!Z114/(Z750RatedkWh*SurveyHrsIn!Z114)</f>
        <v>0.43548387096774194</v>
      </c>
      <c r="AA114" s="28">
        <f>kWhgen!AA114/(Z750RatedkWh*SurveyHrsIn!AA114)</f>
        <v>0.42592592592592593</v>
      </c>
      <c r="AB114" s="28">
        <f>kWhgen!AB114/(Z750RatedkWh*SurveyHrsIn!AB114)</f>
        <v>0.47455197132616489</v>
      </c>
      <c r="AC114" s="28">
        <f>kWhgen!AC114/(Z750RatedkWh*SurveyHrsIn!AC114)</f>
        <v>0.44162608769835515</v>
      </c>
      <c r="AD114" s="28">
        <f>kWhgen!AD114/(Z750RatedkWh*SurveyHrsIn!AD114)</f>
        <v>0.57222222222222219</v>
      </c>
      <c r="AE114" s="28">
        <f>kWhgen!AE114/(Z750RatedkWh*SurveyHrsIn!AE114)</f>
        <v>0.4103942652329749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0.35894793748912407</v>
      </c>
      <c r="AP114" s="28">
        <f t="shared" si="13"/>
        <v>0.33254700259510556</v>
      </c>
      <c r="AQ114" s="28">
        <f t="shared" si="14"/>
        <v>0.47474752505118406</v>
      </c>
      <c r="AR114" s="28">
        <f t="shared" si="15"/>
        <v>0.41275811793738021</v>
      </c>
      <c r="AS114" s="28">
        <f t="shared" si="16"/>
        <v>0.3938074870569494</v>
      </c>
      <c r="AT114" s="28">
        <f t="shared" si="17"/>
        <v>0.24885258861011547</v>
      </c>
      <c r="AU114" s="138">
        <f t="shared" si="18"/>
        <v>0.380373556352051</v>
      </c>
      <c r="AV114" s="28">
        <f t="shared" si="19"/>
        <v>0.29878818911076976</v>
      </c>
      <c r="AW114" s="28">
        <f t="shared" si="20"/>
        <v>0.37817660342815501</v>
      </c>
      <c r="AX114" s="28">
        <f t="shared" si="21"/>
        <v>0.20790262843488649</v>
      </c>
      <c r="AY114" s="28">
        <f t="shared" si="22"/>
        <v>0.44532058940661096</v>
      </c>
      <c r="AZ114" s="28">
        <f t="shared" si="23"/>
        <v>0.47474752505118406</v>
      </c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</row>
    <row r="115" spans="1:68" x14ac:dyDescent="0.25">
      <c r="A115" s="86" t="s">
        <v>1</v>
      </c>
      <c r="B115" s="86">
        <v>2</v>
      </c>
      <c r="C115" s="86">
        <v>105</v>
      </c>
      <c r="D115" s="28">
        <f>kWhgen!D115/(Z750RatedkWh*SurveyHrsIn!D115)</f>
        <v>0.40465949820788533</v>
      </c>
      <c r="E115" s="28">
        <f>kWhgen!E115/(Z750RatedkWh*SurveyHrsIn!E115)</f>
        <v>0.36139068100358424</v>
      </c>
      <c r="F115" s="28">
        <f>kWhgen!F115/(Z750RatedkWh*SurveyHrsIn!F115)</f>
        <v>0.45577334687485949</v>
      </c>
      <c r="G115" s="28">
        <f>kWhgen!G115/(Z750RatedkWh*SurveyHrsIn!G115)</f>
        <v>0.32231534205139944</v>
      </c>
      <c r="H115" s="28">
        <f>kWhgen!H115/(Z750RatedkWh*SurveyHrsIn!H115)</f>
        <v>0.41155555555555556</v>
      </c>
      <c r="I115" s="28">
        <f>kWhgen!I115/(Z750RatedkWh*SurveyHrsIn!I115)</f>
        <v>0.3720430107526882</v>
      </c>
      <c r="J115" s="28">
        <f>kWhgen!J115/(Z750RatedkWh*SurveyHrsIn!J115)</f>
        <v>0.3288888888888889</v>
      </c>
      <c r="K115" s="28">
        <f>kWhgen!K115/(Z750RatedkWh*SurveyHrsIn!K115)</f>
        <v>0.16487455197132617</v>
      </c>
      <c r="L115" s="28">
        <f>kWhgen!L115/(Z750RatedkWh*SurveyHrsIn!L115)</f>
        <v>0.1860215053763441</v>
      </c>
      <c r="M115" s="28">
        <f>kWhgen!M115/(Z750RatedkWh*SurveyHrsIn!M115)</f>
        <v>0.34257037037037036</v>
      </c>
      <c r="N115" s="28">
        <f>kWhgen!N115/(Z750RatedkWh*SurveyHrsIn!N115)</f>
        <v>0.33251612903225808</v>
      </c>
      <c r="O115" s="28">
        <f>kWhgen!O115/(Z750RatedkWh*SurveyHrsIn!O115)</f>
        <v>0.3737037037037037</v>
      </c>
      <c r="P115" s="28">
        <f>kWhgen!P115/(Z750RatedkWh*SurveyHrsIn!P115)</f>
        <v>0.32414336917562725</v>
      </c>
      <c r="Q115" s="28">
        <f>kWhgen!Q115/(Z750RatedkWh*SurveyHrsIn!Q115)</f>
        <v>0.41756272401433692</v>
      </c>
      <c r="R115" s="28">
        <f>kWhgen!R115/(Z750RatedkWh*SurveyHrsIn!R115)</f>
        <v>0.35476190476190478</v>
      </c>
      <c r="S115" s="28">
        <f>kWhgen!S115/(Z750RatedkWh*SurveyHrsIn!S115)</f>
        <v>0.30035842293906811</v>
      </c>
      <c r="T115" s="28">
        <f>kWhgen!T115/(Z750RatedkWh*SurveyHrsIn!T115)</f>
        <v>0.44407407407407407</v>
      </c>
      <c r="U115" s="28">
        <f>kWhgen!U115/(Z750RatedkWh*SurveyHrsIn!U115)</f>
        <v>0.34497027275594805</v>
      </c>
      <c r="V115" s="28">
        <f>kWhgen!V115/(Z750RatedkWh*SurveyHrsIn!V115)</f>
        <v>0</v>
      </c>
      <c r="W115" s="28">
        <f>kWhgen!W115/(Z750RatedkWh*SurveyHrsIn!W115)</f>
        <v>0</v>
      </c>
      <c r="X115" s="28">
        <f>kWhgen!X115/(Z750RatedkWh*SurveyHrsIn!X115)</f>
        <v>0</v>
      </c>
      <c r="Y115" s="28">
        <f>kWhgen!Y115/(Z750RatedkWh*SurveyHrsIn!Y115)</f>
        <v>0</v>
      </c>
      <c r="Z115" s="28">
        <f>kWhgen!Z115/(Z750RatedkWh*SurveyHrsIn!Z115)</f>
        <v>0</v>
      </c>
      <c r="AA115" s="28">
        <f>kWhgen!AA115/(Z750RatedkWh*SurveyHrsIn!AA115)</f>
        <v>0.36296296296296299</v>
      </c>
      <c r="AB115" s="28">
        <f>kWhgen!AB115/(Z750RatedkWh*SurveyHrsIn!AB115)</f>
        <v>0.48028673835125446</v>
      </c>
      <c r="AC115" s="28">
        <f>kWhgen!AC115/(Z750RatedkWh*SurveyHrsIn!AC115)</f>
        <v>0.43374046292133739</v>
      </c>
      <c r="AD115" s="28">
        <f>kWhgen!AD115/(Z750RatedkWh*SurveyHrsIn!AD115)</f>
        <v>0.56746031746031744</v>
      </c>
      <c r="AE115" s="28">
        <f>kWhgen!AE115/(Z750RatedkWh*SurveyHrsIn!AE115)</f>
        <v>0.40322580645161288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0.33131637122971713</v>
      </c>
      <c r="AP115" s="28">
        <f t="shared" si="13"/>
        <v>0.22541475832162913</v>
      </c>
      <c r="AQ115" s="28">
        <f t="shared" si="14"/>
        <v>0.46814219561108922</v>
      </c>
      <c r="AR115" s="28">
        <f t="shared" si="15"/>
        <v>0.37982645664328113</v>
      </c>
      <c r="AS115" s="28">
        <f t="shared" si="16"/>
        <v>0.37082915173237757</v>
      </c>
      <c r="AT115" s="28">
        <f t="shared" si="17"/>
        <v>0.23115547590601357</v>
      </c>
      <c r="AU115" s="138">
        <f t="shared" si="18"/>
        <v>0.3434544006371964</v>
      </c>
      <c r="AV115" s="28">
        <f t="shared" si="19"/>
        <v>0.35756101723843664</v>
      </c>
      <c r="AW115" s="28">
        <f t="shared" si="20"/>
        <v>0.26301478227667402</v>
      </c>
      <c r="AX115" s="28">
        <f t="shared" si="21"/>
        <v>0</v>
      </c>
      <c r="AY115" s="28">
        <f t="shared" si="22"/>
        <v>0.28108323377140582</v>
      </c>
      <c r="AZ115" s="28">
        <f t="shared" si="23"/>
        <v>0.46814219561108922</v>
      </c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</row>
    <row r="116" spans="1:68" x14ac:dyDescent="0.25">
      <c r="A116" s="86" t="s">
        <v>1</v>
      </c>
      <c r="B116" s="86">
        <v>2</v>
      </c>
      <c r="C116" s="86">
        <v>106</v>
      </c>
      <c r="D116" s="28">
        <f>kWhgen!D116/(Z750RatedkWh*SurveyHrsIn!D116)</f>
        <v>0.39139784946236561</v>
      </c>
      <c r="E116" s="28">
        <f>kWhgen!E116/(Z750RatedkWh*SurveyHrsIn!E116)</f>
        <v>0.36861111111111111</v>
      </c>
      <c r="F116" s="28">
        <f>kWhgen!F116/(Z750RatedkWh*SurveyHrsIn!F116)</f>
        <v>0.47206627931253087</v>
      </c>
      <c r="G116" s="28">
        <f>kWhgen!G116/(Z750RatedkWh*SurveyHrsIn!G116)</f>
        <v>0.33750643399234659</v>
      </c>
      <c r="H116" s="28">
        <f>kWhgen!H116/(Z750RatedkWh*SurveyHrsIn!H116)</f>
        <v>0.39725555555555553</v>
      </c>
      <c r="I116" s="28">
        <f>kWhgen!I116/(Z750RatedkWh*SurveyHrsIn!I116)</f>
        <v>0.37885304659498209</v>
      </c>
      <c r="J116" s="28">
        <f>kWhgen!J116/(Z750RatedkWh*SurveyHrsIn!J116)</f>
        <v>0.31111111111111112</v>
      </c>
      <c r="K116" s="28">
        <f>kWhgen!K116/(Z750RatedkWh*SurveyHrsIn!K116)</f>
        <v>0.17275985663082438</v>
      </c>
      <c r="L116" s="28">
        <f>kWhgen!L116/(Z750RatedkWh*SurveyHrsIn!L116)</f>
        <v>0.19498207885304661</v>
      </c>
      <c r="M116" s="28">
        <f>kWhgen!M116/(Z750RatedkWh*SurveyHrsIn!M116)</f>
        <v>0.32776111111111111</v>
      </c>
      <c r="N116" s="28">
        <f>kWhgen!N116/(Z750RatedkWh*SurveyHrsIn!N116)</f>
        <v>0.33936200716845877</v>
      </c>
      <c r="O116" s="28">
        <f>kWhgen!O116/(Z750RatedkWh*SurveyHrsIn!O116)</f>
        <v>0.41370370370370368</v>
      </c>
      <c r="P116" s="28">
        <f>kWhgen!P116/(Z750RatedkWh*SurveyHrsIn!P116)</f>
        <v>0.32486021505376345</v>
      </c>
      <c r="Q116" s="28">
        <f>kWhgen!Q116/(Z750RatedkWh*SurveyHrsIn!Q116)</f>
        <v>0.4218637992831541</v>
      </c>
      <c r="R116" s="28">
        <f>kWhgen!R116/(Z750RatedkWh*SurveyHrsIn!R116)</f>
        <v>0.14087301587301587</v>
      </c>
      <c r="S116" s="28">
        <f>kWhgen!S116/(Z750RatedkWh*SurveyHrsIn!S116)</f>
        <v>2.007168458781362E-2</v>
      </c>
      <c r="T116" s="28">
        <f>kWhgen!T116/(Z750RatedkWh*SurveyHrsIn!T116)</f>
        <v>0.34333333333333332</v>
      </c>
      <c r="U116" s="28">
        <f>kWhgen!U116/(Z750RatedkWh*SurveyHrsIn!U116)</f>
        <v>0.35369927763337594</v>
      </c>
      <c r="V116" s="28">
        <f>kWhgen!V116/(Z750RatedkWh*SurveyHrsIn!V116)</f>
        <v>0.28851851851851851</v>
      </c>
      <c r="W116" s="28">
        <f>kWhgen!W116/(Z750RatedkWh*SurveyHrsIn!W116)</f>
        <v>0.15041039426523298</v>
      </c>
      <c r="X116" s="28">
        <f>kWhgen!X116/(Z750RatedkWh*SurveyHrsIn!X116)</f>
        <v>0.18422939068100358</v>
      </c>
      <c r="Y116" s="28">
        <f>kWhgen!Y116/(Z750RatedkWh*SurveyHrsIn!Y116)</f>
        <v>0.20222222222222222</v>
      </c>
      <c r="Z116" s="28">
        <f>kWhgen!Z116/(Z750RatedkWh*SurveyHrsIn!Z116)</f>
        <v>0.20883870967741935</v>
      </c>
      <c r="AA116" s="28">
        <f>kWhgen!AA116/(Z750RatedkWh*SurveyHrsIn!AA116)</f>
        <v>0.35555555555555557</v>
      </c>
      <c r="AB116" s="28">
        <f>kWhgen!AB116/(Z750RatedkWh*SurveyHrsIn!AB116)</f>
        <v>0.34480286738351257</v>
      </c>
      <c r="AC116" s="28">
        <f>kWhgen!AC116/(Z750RatedkWh*SurveyHrsIn!AC116)</f>
        <v>0.38963176113946046</v>
      </c>
      <c r="AD116" s="28">
        <f>kWhgen!AD116/(Z750RatedkWh*SurveyHrsIn!AD116)</f>
        <v>0.44087301587301586</v>
      </c>
      <c r="AE116" s="28">
        <f>kWhgen!AE116/(Z750RatedkWh*SurveyHrsIn!AE116)</f>
        <v>0.39462365591397852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0.33656937584987884</v>
      </c>
      <c r="AP116" s="28">
        <f t="shared" si="13"/>
        <v>0.25120156408451316</v>
      </c>
      <c r="AQ116" s="28">
        <f t="shared" si="14"/>
        <v>0.4083761443088183</v>
      </c>
      <c r="AR116" s="28">
        <f t="shared" si="15"/>
        <v>0.39272794147199619</v>
      </c>
      <c r="AS116" s="28">
        <f t="shared" si="16"/>
        <v>0.36240657108721624</v>
      </c>
      <c r="AT116" s="28">
        <f t="shared" si="17"/>
        <v>0.23183434886499402</v>
      </c>
      <c r="AU116" s="138">
        <f t="shared" si="18"/>
        <v>0.35930864197530865</v>
      </c>
      <c r="AV116" s="28">
        <f t="shared" si="19"/>
        <v>0.19426949991466122</v>
      </c>
      <c r="AW116" s="28">
        <f t="shared" si="20"/>
        <v>0.32851704316174263</v>
      </c>
      <c r="AX116" s="28">
        <f t="shared" si="21"/>
        <v>0.17895400238948625</v>
      </c>
      <c r="AY116" s="28">
        <f t="shared" si="22"/>
        <v>0.30306571087216255</v>
      </c>
      <c r="AZ116" s="28">
        <f t="shared" si="23"/>
        <v>0.4083761443088183</v>
      </c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</row>
    <row r="117" spans="1:68" x14ac:dyDescent="0.25">
      <c r="A117" s="86" t="s">
        <v>1</v>
      </c>
      <c r="B117" s="86">
        <v>2</v>
      </c>
      <c r="C117" s="86">
        <v>107</v>
      </c>
      <c r="D117" s="28">
        <f>kWhgen!D117/(Z750RatedkWh*SurveyHrsIn!D117)</f>
        <v>0.40537634408602152</v>
      </c>
      <c r="E117" s="28">
        <f>kWhgen!E117/(Z750RatedkWh*SurveyHrsIn!E117)</f>
        <v>0.34013261648745519</v>
      </c>
      <c r="F117" s="28">
        <f>kWhgen!F117/(Z750RatedkWh*SurveyHrsIn!F117)</f>
        <v>0.45577334687485949</v>
      </c>
      <c r="G117" s="28">
        <f>kWhgen!G117/(Z750RatedkWh*SurveyHrsIn!G117)</f>
        <v>0.3102828055307974</v>
      </c>
      <c r="H117" s="28">
        <f>kWhgen!H117/(Z750RatedkWh*SurveyHrsIn!H117)</f>
        <v>0.39374074074074072</v>
      </c>
      <c r="I117" s="28">
        <f>kWhgen!I117/(Z750RatedkWh*SurveyHrsIn!I117)</f>
        <v>0.34731182795698923</v>
      </c>
      <c r="J117" s="28">
        <f>kWhgen!J117/(Z750RatedkWh*SurveyHrsIn!J117)</f>
        <v>0.30925925925925923</v>
      </c>
      <c r="K117" s="28">
        <f>kWhgen!K117/(Z750RatedkWh*SurveyHrsIn!K117)</f>
        <v>0.15985663082437276</v>
      </c>
      <c r="L117" s="28">
        <f>kWhgen!L117/(Z750RatedkWh*SurveyHrsIn!L117)</f>
        <v>0.17670250896057349</v>
      </c>
      <c r="M117" s="28">
        <f>kWhgen!M117/(Z750RatedkWh*SurveyHrsIn!M117)</f>
        <v>0.33132777777777778</v>
      </c>
      <c r="N117" s="28">
        <f>kWhgen!N117/(Z750RatedkWh*SurveyHrsIn!N117)</f>
        <v>0.31982258064516128</v>
      </c>
      <c r="O117" s="28">
        <f>kWhgen!O117/(Z750RatedkWh*SurveyHrsIn!O117)</f>
        <v>0.30629629629629629</v>
      </c>
      <c r="P117" s="28">
        <f>kWhgen!P117/(Z750RatedkWh*SurveyHrsIn!P117)</f>
        <v>0.23382078853046595</v>
      </c>
      <c r="Q117" s="28">
        <f>kWhgen!Q117/(Z750RatedkWh*SurveyHrsIn!Q117)</f>
        <v>0.38530465949820786</v>
      </c>
      <c r="R117" s="28">
        <f>kWhgen!R117/(Z750RatedkWh*SurveyHrsIn!R117)</f>
        <v>0.32777777777777778</v>
      </c>
      <c r="S117" s="28">
        <f>kWhgen!S117/(Z750RatedkWh*SurveyHrsIn!S117)</f>
        <v>0.28530465949820788</v>
      </c>
      <c r="T117" s="28">
        <f>kWhgen!T117/(Z750RatedkWh*SurveyHrsIn!T117)</f>
        <v>0.42777777777777776</v>
      </c>
      <c r="U117" s="28">
        <f>kWhgen!U117/(Z750RatedkWh*SurveyHrsIn!U117)</f>
        <v>0.35928584075492975</v>
      </c>
      <c r="V117" s="28">
        <f>kWhgen!V117/(Z750RatedkWh*SurveyHrsIn!V117)</f>
        <v>0.28518518518518521</v>
      </c>
      <c r="W117" s="28">
        <f>kWhgen!W117/(Z750RatedkWh*SurveyHrsIn!W117)</f>
        <v>0.1546236559139785</v>
      </c>
      <c r="X117" s="28">
        <f>kWhgen!X117/(Z750RatedkWh*SurveyHrsIn!X117)</f>
        <v>0.18207885304659499</v>
      </c>
      <c r="Y117" s="28">
        <f>kWhgen!Y117/(Z750RatedkWh*SurveyHrsIn!Y117)</f>
        <v>0.19814814814814816</v>
      </c>
      <c r="Z117" s="28">
        <f>kWhgen!Z117/(Z750RatedkWh*SurveyHrsIn!Z117)</f>
        <v>0.40931899641577063</v>
      </c>
      <c r="AA117" s="28">
        <f>kWhgen!AA117/(Z750RatedkWh*SurveyHrsIn!AA117)</f>
        <v>0.41925925925925928</v>
      </c>
      <c r="AB117" s="28">
        <f>kWhgen!AB117/(Z750RatedkWh*SurveyHrsIn!AB117)</f>
        <v>0.45555555555555555</v>
      </c>
      <c r="AC117" s="28">
        <f>kWhgen!AC117/(Z750RatedkWh*SurveyHrsIn!AC117)</f>
        <v>0.41408169019721208</v>
      </c>
      <c r="AD117" s="28">
        <f>kWhgen!AD117/(Z750RatedkWh*SurveyHrsIn!AD117)</f>
        <v>0.54166666666666663</v>
      </c>
      <c r="AE117" s="28">
        <f>kWhgen!AE117/(Z750RatedkWh*SurveyHrsIn!AE117)</f>
        <v>0.36272401433691759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0.30702726499039568</v>
      </c>
      <c r="AP117" s="28">
        <f t="shared" si="13"/>
        <v>0.32413503073594946</v>
      </c>
      <c r="AQ117" s="28">
        <f t="shared" si="14"/>
        <v>0.4394907904002654</v>
      </c>
      <c r="AR117" s="28">
        <f t="shared" si="15"/>
        <v>0.36872958963103736</v>
      </c>
      <c r="AS117" s="28">
        <f t="shared" si="16"/>
        <v>0.35010394265232975</v>
      </c>
      <c r="AT117" s="28">
        <f t="shared" si="17"/>
        <v>0.22262897252090799</v>
      </c>
      <c r="AU117" s="138">
        <f t="shared" si="18"/>
        <v>0.28664655515730786</v>
      </c>
      <c r="AV117" s="28">
        <f t="shared" si="19"/>
        <v>0.33279569892473115</v>
      </c>
      <c r="AW117" s="28">
        <f t="shared" si="20"/>
        <v>0.35741626790596426</v>
      </c>
      <c r="AX117" s="28">
        <f t="shared" si="21"/>
        <v>0.17828355236957391</v>
      </c>
      <c r="AY117" s="28">
        <f t="shared" si="22"/>
        <v>0.42804460374352843</v>
      </c>
      <c r="AZ117" s="28">
        <f t="shared" si="23"/>
        <v>0.4394907904002654</v>
      </c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</row>
    <row r="118" spans="1:68" hidden="1" x14ac:dyDescent="0.25">
      <c r="A118" s="86" t="s">
        <v>8</v>
      </c>
      <c r="B118" s="86">
        <v>1</v>
      </c>
      <c r="C118" s="86">
        <v>108</v>
      </c>
      <c r="D118" s="28">
        <f>kWhgen!D118/(Z750RatedkWh*SurveyHrsIn!D118)</f>
        <v>0.33225806451612905</v>
      </c>
      <c r="E118" s="28">
        <f>kWhgen!E118/(Z750RatedkWh*SurveyHrsIn!E118)</f>
        <v>0.33121326164874554</v>
      </c>
      <c r="F118" s="28">
        <f>kWhgen!F118/(Z750RatedkWh*SurveyHrsIn!F118)</f>
        <v>0.44109618459801375</v>
      </c>
      <c r="G118" s="28">
        <f>kWhgen!G118/(Z750RatedkWh*SurveyHrsIn!G118)</f>
        <v>0.20324479458793507</v>
      </c>
      <c r="H118" s="28">
        <f>kWhgen!H118/(Z750RatedkWh*SurveyHrsIn!H118)</f>
        <v>0.1168074074074074</v>
      </c>
      <c r="I118" s="28">
        <f>kWhgen!I118/(Z750RatedkWh*SurveyHrsIn!I118)</f>
        <v>0.38673835125448031</v>
      </c>
      <c r="J118" s="28">
        <f>kWhgen!J118/(Z750RatedkWh*SurveyHrsIn!J118)</f>
        <v>0.3603703703703704</v>
      </c>
      <c r="K118" s="28">
        <f>kWhgen!K118/(Z750RatedkWh*SurveyHrsIn!K118)</f>
        <v>0.16917562724014337</v>
      </c>
      <c r="L118" s="28">
        <f>kWhgen!L118/(Z750RatedkWh*SurveyHrsIn!L118)</f>
        <v>0.18996415770609318</v>
      </c>
      <c r="M118" s="28">
        <f>kWhgen!M118/(Z750RatedkWh*SurveyHrsIn!M118)</f>
        <v>0.35121851851851854</v>
      </c>
      <c r="N118" s="28">
        <f>kWhgen!N118/(Z750RatedkWh*SurveyHrsIn!N118)</f>
        <v>0.35897132616487454</v>
      </c>
      <c r="O118" s="28">
        <f>kWhgen!O118/(Z750RatedkWh*SurveyHrsIn!O118)</f>
        <v>0.4051851851851852</v>
      </c>
      <c r="P118" s="28">
        <f>kWhgen!P118/(Z750RatedkWh*SurveyHrsIn!P118)</f>
        <v>0.1906810035842294</v>
      </c>
      <c r="Q118" s="28">
        <f>kWhgen!Q118/(Z750RatedkWh*SurveyHrsIn!Q118)</f>
        <v>0.24946236559139784</v>
      </c>
      <c r="R118" s="28">
        <f>kWhgen!R118/(Z750RatedkWh*SurveyHrsIn!R118)</f>
        <v>0.27619047619047621</v>
      </c>
      <c r="S118" s="28">
        <f>kWhgen!S118/(Z750RatedkWh*SurveyHrsIn!S118)</f>
        <v>0.30573476702508962</v>
      </c>
      <c r="T118" s="28">
        <f>kWhgen!T118/(Z750RatedkWh*SurveyHrsIn!T118)</f>
        <v>0.44481481481481483</v>
      </c>
      <c r="U118" s="28">
        <f>kWhgen!U118/(Z750RatedkWh*SurveyHrsIn!U118)</f>
        <v>0.39925497352445144</v>
      </c>
      <c r="V118" s="28">
        <f>kWhgen!V118/(Z750RatedkWh*SurveyHrsIn!V118)</f>
        <v>0.3162962962962963</v>
      </c>
      <c r="W118" s="28">
        <f>kWhgen!W118/(Z750RatedkWh*SurveyHrsIn!W118)</f>
        <v>4.7311827956989246E-2</v>
      </c>
      <c r="X118" s="28">
        <f>kWhgen!X118/(Z750RatedkWh*SurveyHrsIn!X118)</f>
        <v>0</v>
      </c>
      <c r="Y118" s="28">
        <f>kWhgen!Y118/(Z750RatedkWh*SurveyHrsIn!Y118)</f>
        <v>0</v>
      </c>
      <c r="Z118" s="28">
        <f>kWhgen!Z118/(Z750RatedkWh*SurveyHrsIn!Z118)</f>
        <v>2.974910394265233E-2</v>
      </c>
      <c r="AA118" s="28">
        <f>kWhgen!AA118/(Z750RatedkWh*SurveyHrsIn!AA118)</f>
        <v>0</v>
      </c>
      <c r="AB118" s="28">
        <f>kWhgen!AB118/(Z750RatedkWh*SurveyHrsIn!AB118)</f>
        <v>0</v>
      </c>
      <c r="AC118" s="28">
        <f>kWhgen!AC118/(Z750RatedkWh*SurveyHrsIn!AC118)</f>
        <v>0</v>
      </c>
      <c r="AD118" s="28">
        <f>kWhgen!AD118/(Z750RatedkWh*SurveyHrsIn!AD118)</f>
        <v>0</v>
      </c>
      <c r="AE118" s="28">
        <f>kWhgen!AE118/(Z750RatedkWh*SurveyHrsIn!AE118)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0.29205551568883309</v>
      </c>
      <c r="AP118" s="28">
        <f t="shared" si="13"/>
        <v>0.172401218778514</v>
      </c>
      <c r="AQ118" s="28">
        <f t="shared" si="14"/>
        <v>0</v>
      </c>
      <c r="AR118" s="28">
        <f t="shared" si="15"/>
        <v>0.32518474694489813</v>
      </c>
      <c r="AS118" s="28">
        <f t="shared" si="16"/>
        <v>0.28797204301075269</v>
      </c>
      <c r="AT118" s="28">
        <f t="shared" si="17"/>
        <v>0.23678610115491838</v>
      </c>
      <c r="AU118" s="138">
        <f t="shared" si="18"/>
        <v>0.31827917164476305</v>
      </c>
      <c r="AV118" s="28">
        <f t="shared" si="19"/>
        <v>0.27712920293565452</v>
      </c>
      <c r="AW118" s="28">
        <f t="shared" si="20"/>
        <v>0.38678869487852086</v>
      </c>
      <c r="AX118" s="28">
        <f>AVERAGE(W118:Y118)</f>
        <v>1.5770609318996414E-2</v>
      </c>
      <c r="AY118" s="28">
        <f t="shared" si="22"/>
        <v>9.9163679808841106E-3</v>
      </c>
      <c r="AZ118" s="28">
        <f t="shared" si="23"/>
        <v>0</v>
      </c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</row>
    <row r="119" spans="1:68" hidden="1" x14ac:dyDescent="0.25">
      <c r="A119" s="86" t="s">
        <v>8</v>
      </c>
      <c r="B119" s="86">
        <v>1</v>
      </c>
      <c r="C119" s="86">
        <v>109</v>
      </c>
      <c r="D119" s="28">
        <f>kWhgen!D119/(Z750RatedkWh*SurveyHrsIn!D119)</f>
        <v>0.41111111111111109</v>
      </c>
      <c r="E119" s="28">
        <f>kWhgen!E119/(Z750RatedkWh*SurveyHrsIn!E119)</f>
        <v>0.28804659498207885</v>
      </c>
      <c r="F119" s="28">
        <f>kWhgen!F119/(Z750RatedkWh*SurveyHrsIn!F119)</f>
        <v>0.32671022486327456</v>
      </c>
      <c r="G119" s="28">
        <f>kWhgen!G119/(Z750RatedkWh*SurveyHrsIn!G119)</f>
        <v>0.25007392437543735</v>
      </c>
      <c r="H119" s="28">
        <f>kWhgen!H119/(Z750RatedkWh*SurveyHrsIn!H119)</f>
        <v>0.3979611111111111</v>
      </c>
      <c r="I119" s="28">
        <f>kWhgen!I119/(Z750RatedkWh*SurveyHrsIn!I119)</f>
        <v>0.36881720430107529</v>
      </c>
      <c r="J119" s="28">
        <f>kWhgen!J119/(Z750RatedkWh*SurveyHrsIn!J119)</f>
        <v>0.32703703703703701</v>
      </c>
      <c r="K119" s="28">
        <f>kWhgen!K119/(Z750RatedkWh*SurveyHrsIn!K119)</f>
        <v>0.16810035842293908</v>
      </c>
      <c r="L119" s="28">
        <f>kWhgen!L119/(Z750RatedkWh*SurveyHrsIn!L119)</f>
        <v>0.17921146953405018</v>
      </c>
      <c r="M119" s="28">
        <f>kWhgen!M119/(Z750RatedkWh*SurveyHrsIn!M119)</f>
        <v>0.34284999999999999</v>
      </c>
      <c r="N119" s="28">
        <f>kWhgen!N119/(Z750RatedkWh*SurveyHrsIn!N119)</f>
        <v>0.35144265232974908</v>
      </c>
      <c r="O119" s="28">
        <f>kWhgen!O119/(Z750RatedkWh*SurveyHrsIn!O119)</f>
        <v>0.3925925925925926</v>
      </c>
      <c r="P119" s="28">
        <f>kWhgen!P119/(Z750RatedkWh*SurveyHrsIn!P119)</f>
        <v>0.36523297491039425</v>
      </c>
      <c r="Q119" s="28">
        <f>kWhgen!Q119/(Z750RatedkWh*SurveyHrsIn!Q119)</f>
        <v>0.36953405017921148</v>
      </c>
      <c r="R119" s="28">
        <f>kWhgen!R119/(Z750RatedkWh*SurveyHrsIn!R119)</f>
        <v>0.36031746031746031</v>
      </c>
      <c r="S119" s="28">
        <f>kWhgen!S119/(Z750RatedkWh*SurveyHrsIn!S119)</f>
        <v>0.25268817204301075</v>
      </c>
      <c r="T119" s="28">
        <f>kWhgen!T119/(Z750RatedkWh*SurveyHrsIn!T119)</f>
        <v>0.40592592592592591</v>
      </c>
      <c r="U119" s="28">
        <f>kWhgen!U119/(Z750RatedkWh*SurveyHrsIn!U119)</f>
        <v>0.35519925230796023</v>
      </c>
      <c r="V119" s="28">
        <f>kWhgen!V119/(Z750RatedkWh*SurveyHrsIn!V119)</f>
        <v>0.21777777777777776</v>
      </c>
      <c r="W119" s="28">
        <f>kWhgen!W119/(Z750RatedkWh*SurveyHrsIn!W119)</f>
        <v>0.16308243727598568</v>
      </c>
      <c r="X119" s="28">
        <f>kWhgen!X119/(Z750RatedkWh*SurveyHrsIn!X119)</f>
        <v>0.18387096774193548</v>
      </c>
      <c r="Y119" s="28">
        <f>kWhgen!Y119/(Z750RatedkWh*SurveyHrsIn!Y119)</f>
        <v>0.20296296296296296</v>
      </c>
      <c r="Z119" s="28">
        <f>kWhgen!Z119/(Z750RatedkWh*SurveyHrsIn!Z119)</f>
        <v>0.41971326164874551</v>
      </c>
      <c r="AA119" s="28">
        <f>kWhgen!AA119/(Z750RatedkWh*SurveyHrsIn!AA119)</f>
        <v>0.41259259259259257</v>
      </c>
      <c r="AB119" s="28">
        <f>kWhgen!AB119/(Z750RatedkWh*SurveyHrsIn!AB119)</f>
        <v>0.43763440860215053</v>
      </c>
      <c r="AC119" s="28">
        <f>kWhgen!AC119/(Z750RatedkWh*SurveyHrsIn!AC119)</f>
        <v>0.35923103909173448</v>
      </c>
      <c r="AD119" s="28">
        <f>kWhgen!AD119/(Z750RatedkWh*SurveyHrsIn!AD119)</f>
        <v>0.50595238095238093</v>
      </c>
      <c r="AE119" s="28">
        <f>kWhgen!AE119/(Z750RatedkWh*SurveyHrsIn!AE119)</f>
        <v>0.38494623655913979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0.31317301203831166</v>
      </c>
      <c r="AP119" s="28">
        <f t="shared" si="13"/>
        <v>0.31510827244797662</v>
      </c>
      <c r="AQ119" s="28">
        <f t="shared" si="14"/>
        <v>0.4167098855344184</v>
      </c>
      <c r="AR119" s="28">
        <f t="shared" si="15"/>
        <v>0.28827691474026357</v>
      </c>
      <c r="AS119" s="28">
        <f t="shared" si="16"/>
        <v>0.36460511748307445</v>
      </c>
      <c r="AT119" s="28">
        <f t="shared" si="17"/>
        <v>0.23005394265232973</v>
      </c>
      <c r="AU119" s="138">
        <f t="shared" si="18"/>
        <v>0.36975607327757865</v>
      </c>
      <c r="AV119" s="28">
        <f t="shared" si="19"/>
        <v>0.32751322751322753</v>
      </c>
      <c r="AW119" s="28">
        <f t="shared" si="20"/>
        <v>0.32630098533722129</v>
      </c>
      <c r="AX119" s="28">
        <f t="shared" ref="AX119:AX182" si="24">AVERAGE(W119:Y119)</f>
        <v>0.18330545599362802</v>
      </c>
      <c r="AY119" s="28">
        <f t="shared" si="22"/>
        <v>0.42331342094782953</v>
      </c>
      <c r="AZ119" s="28">
        <f t="shared" si="23"/>
        <v>0.4167098855344184</v>
      </c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</row>
    <row r="120" spans="1:68" hidden="1" x14ac:dyDescent="0.25">
      <c r="A120" s="86" t="s">
        <v>8</v>
      </c>
      <c r="B120" s="86">
        <v>1</v>
      </c>
      <c r="C120" s="86">
        <v>110</v>
      </c>
      <c r="D120" s="28">
        <f>kWhgen!D120/(Z750RatedkWh*SurveyHrsIn!D120)</f>
        <v>0.3</v>
      </c>
      <c r="E120" s="28">
        <f>kWhgen!E120/(Z750RatedkWh*SurveyHrsIn!E120)</f>
        <v>0.35178853046594982</v>
      </c>
      <c r="F120" s="28">
        <f>kWhgen!F120/(Z750RatedkWh*SurveyHrsIn!F120)</f>
        <v>0.43773189166463905</v>
      </c>
      <c r="G120" s="28">
        <f>kWhgen!G120/(Z750RatedkWh*SurveyHrsIn!G120)</f>
        <v>0.27492203405860183</v>
      </c>
      <c r="H120" s="28">
        <f>kWhgen!H120/(Z750RatedkWh*SurveyHrsIn!H120)</f>
        <v>0.4088</v>
      </c>
      <c r="I120" s="28">
        <f>kWhgen!I120/(Z750RatedkWh*SurveyHrsIn!I120)</f>
        <v>0.34946236559139787</v>
      </c>
      <c r="J120" s="28">
        <f>kWhgen!J120/(Z750RatedkWh*SurveyHrsIn!J120)</f>
        <v>0.34888888888888892</v>
      </c>
      <c r="K120" s="28">
        <f>kWhgen!K120/(Z750RatedkWh*SurveyHrsIn!K120)</f>
        <v>0.16415770609318997</v>
      </c>
      <c r="L120" s="28">
        <f>kWhgen!L120/(Z750RatedkWh*SurveyHrsIn!L120)</f>
        <v>0.18387096774193548</v>
      </c>
      <c r="M120" s="28">
        <f>kWhgen!M120/(Z750RatedkWh*SurveyHrsIn!M120)</f>
        <v>0.34333333333333332</v>
      </c>
      <c r="N120" s="28">
        <f>kWhgen!N120/(Z750RatedkWh*SurveyHrsIn!N120)</f>
        <v>0.25519713261648747</v>
      </c>
      <c r="O120" s="28">
        <f>kWhgen!O120/(Z750RatedkWh*SurveyHrsIn!O120)</f>
        <v>0.30518518518518517</v>
      </c>
      <c r="P120" s="28">
        <f>kWhgen!P120/(Z750RatedkWh*SurveyHrsIn!P120)</f>
        <v>0.35878136200716848</v>
      </c>
      <c r="Q120" s="28">
        <f>kWhgen!Q120/(Z750RatedkWh*SurveyHrsIn!Q120)</f>
        <v>0.37992831541218636</v>
      </c>
      <c r="R120" s="28">
        <f>kWhgen!R120/(Z750RatedkWh*SurveyHrsIn!R120)</f>
        <v>0.24246031746031746</v>
      </c>
      <c r="S120" s="28">
        <f>kWhgen!S120/(Z750RatedkWh*SurveyHrsIn!S120)</f>
        <v>0.30752688172043013</v>
      </c>
      <c r="T120" s="28">
        <f>kWhgen!T120/(Z750RatedkWh*SurveyHrsIn!T120)</f>
        <v>0.41333333333333333</v>
      </c>
      <c r="U120" s="28">
        <f>kWhgen!U120/(Z750RatedkWh*SurveyHrsIn!U120)</f>
        <v>0.34934810183389498</v>
      </c>
      <c r="V120" s="28">
        <f>kWhgen!V120/(Z750RatedkWh*SurveyHrsIn!V120)</f>
        <v>2.1851851851851851E-2</v>
      </c>
      <c r="W120" s="28">
        <f>kWhgen!W120/(Z750RatedkWh*SurveyHrsIn!W120)</f>
        <v>0</v>
      </c>
      <c r="X120" s="28">
        <f>kWhgen!X120/(Z750RatedkWh*SurveyHrsIn!X120)</f>
        <v>1.0752688172043011E-3</v>
      </c>
      <c r="Y120" s="28">
        <f>kWhgen!Y120/(Z750RatedkWh*SurveyHrsIn!Y120)</f>
        <v>0.18518518518518517</v>
      </c>
      <c r="Z120" s="28">
        <f>kWhgen!Z120/(Z750RatedkWh*SurveyHrsIn!Z120)</f>
        <v>0.31541218637992829</v>
      </c>
      <c r="AA120" s="28">
        <f>kWhgen!AA120/(Z750RatedkWh*SurveyHrsIn!AA120)</f>
        <v>0.38481481481481483</v>
      </c>
      <c r="AB120" s="28">
        <f>kWhgen!AB120/(Z750RatedkWh*SurveyHrsIn!AB120)</f>
        <v>0.3942652329749104</v>
      </c>
      <c r="AC120" s="28">
        <f>kWhgen!AC120/(Z750RatedkWh*SurveyHrsIn!AC120)</f>
        <v>0.40371208495521194</v>
      </c>
      <c r="AD120" s="28">
        <f>kWhgen!AD120/(Z750RatedkWh*SurveyHrsIn!AD120)</f>
        <v>0.52619047619047621</v>
      </c>
      <c r="AE120" s="28">
        <f>kWhgen!AE120/(Z750RatedkWh*SurveyHrsIn!AE120)</f>
        <v>0.39175627240143368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0.31517661647056477</v>
      </c>
      <c r="AP120" s="28">
        <f t="shared" si="13"/>
        <v>0.24960012414867139</v>
      </c>
      <c r="AQ120" s="28">
        <f t="shared" si="14"/>
        <v>0.44055294451570726</v>
      </c>
      <c r="AR120" s="28">
        <f t="shared" si="15"/>
        <v>0.3548141520630636</v>
      </c>
      <c r="AS120" s="28">
        <f t="shared" si="16"/>
        <v>0.36905041816009554</v>
      </c>
      <c r="AT120" s="28">
        <f t="shared" si="17"/>
        <v>0.23045400238948624</v>
      </c>
      <c r="AU120" s="138">
        <f t="shared" si="18"/>
        <v>0.30638789326961374</v>
      </c>
      <c r="AV120" s="28">
        <f t="shared" si="19"/>
        <v>0.30997183819764462</v>
      </c>
      <c r="AW120" s="28">
        <f t="shared" si="20"/>
        <v>0.26151109567302672</v>
      </c>
      <c r="AX120" s="28">
        <f t="shared" si="24"/>
        <v>6.208681800079649E-2</v>
      </c>
      <c r="AY120" s="28">
        <f t="shared" si="22"/>
        <v>0.3648307447232178</v>
      </c>
      <c r="AZ120" s="28">
        <f t="shared" si="23"/>
        <v>0.44055294451570726</v>
      </c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</row>
    <row r="121" spans="1:68" hidden="1" x14ac:dyDescent="0.25">
      <c r="A121" s="86" t="s">
        <v>8</v>
      </c>
      <c r="B121" s="86">
        <v>1</v>
      </c>
      <c r="C121" s="86">
        <v>111</v>
      </c>
      <c r="D121" s="28">
        <f>kWhgen!D121/(Z750RatedkWh*SurveyHrsIn!D121)</f>
        <v>0.38064516129032255</v>
      </c>
      <c r="E121" s="28">
        <f>kWhgen!E121/(Z750RatedkWh*SurveyHrsIn!E121)</f>
        <v>0.34815770609318997</v>
      </c>
      <c r="F121" s="28">
        <f>kWhgen!F121/(Z750RatedkWh*SurveyHrsIn!F121)</f>
        <v>0.42913425416823714</v>
      </c>
      <c r="G121" s="28">
        <f>kWhgen!G121/(Z750RatedkWh*SurveyHrsIn!G121)</f>
        <v>0.21917307002586101</v>
      </c>
      <c r="H121" s="28">
        <f>kWhgen!H121/(Z750RatedkWh*SurveyHrsIn!H121)</f>
        <v>0.40897037037037037</v>
      </c>
      <c r="I121" s="28">
        <f>kWhgen!I121/(Z750RatedkWh*SurveyHrsIn!I121)</f>
        <v>0.37347670250896059</v>
      </c>
      <c r="J121" s="28">
        <f>kWhgen!J121/(Z750RatedkWh*SurveyHrsIn!J121)</f>
        <v>0.33592592592592591</v>
      </c>
      <c r="K121" s="28">
        <f>kWhgen!K121/(Z750RatedkWh*SurveyHrsIn!K121)</f>
        <v>0.16702508960573476</v>
      </c>
      <c r="L121" s="28">
        <f>kWhgen!L121/(Z750RatedkWh*SurveyHrsIn!L121)</f>
        <v>0.16200716845878135</v>
      </c>
      <c r="M121" s="28">
        <f>kWhgen!M121/(Z750RatedkWh*SurveyHrsIn!M121)</f>
        <v>0.31997592592592594</v>
      </c>
      <c r="N121" s="28">
        <f>kWhgen!N121/(Z750RatedkWh*SurveyHrsIn!N121)</f>
        <v>0.33243189964157704</v>
      </c>
      <c r="O121" s="28">
        <f>kWhgen!O121/(Z750RatedkWh*SurveyHrsIn!O121)</f>
        <v>0.35222222222222221</v>
      </c>
      <c r="P121" s="28">
        <f>kWhgen!P121/(Z750RatedkWh*SurveyHrsIn!P121)</f>
        <v>0.12401433691756272</v>
      </c>
      <c r="Q121" s="28">
        <f>kWhgen!Q121/(Z750RatedkWh*SurveyHrsIn!Q121)</f>
        <v>0.21612903225806451</v>
      </c>
      <c r="R121" s="28">
        <f>kWhgen!R121/(Z750RatedkWh*SurveyHrsIn!R121)</f>
        <v>0.12261904761904761</v>
      </c>
      <c r="S121" s="28">
        <f>kWhgen!S121/(Z750RatedkWh*SurveyHrsIn!S121)</f>
        <v>0.28064516129032258</v>
      </c>
      <c r="T121" s="28">
        <f>kWhgen!T121/(Z750RatedkWh*SurveyHrsIn!T121)</f>
        <v>0.45851851851851849</v>
      </c>
      <c r="U121" s="28">
        <f>kWhgen!U121/(Z750RatedkWh*SurveyHrsIn!U121)</f>
        <v>0.39168289644036697</v>
      </c>
      <c r="V121" s="28">
        <f>kWhgen!V121/(Z750RatedkWh*SurveyHrsIn!V121)</f>
        <v>0.29592592592592593</v>
      </c>
      <c r="W121" s="28">
        <f>kWhgen!W121/(Z750RatedkWh*SurveyHrsIn!W121)</f>
        <v>0.17204301075268819</v>
      </c>
      <c r="X121" s="28">
        <f>kWhgen!X121/(Z750RatedkWh*SurveyHrsIn!X121)</f>
        <v>0.18458781362007168</v>
      </c>
      <c r="Y121" s="28">
        <f>kWhgen!Y121/(Z750RatedkWh*SurveyHrsIn!Y121)</f>
        <v>0.21037037037037037</v>
      </c>
      <c r="Z121" s="28">
        <f>kWhgen!Z121/(Z750RatedkWh*SurveyHrsIn!Z121)</f>
        <v>0.32867383512544801</v>
      </c>
      <c r="AA121" s="28">
        <f>kWhgen!AA121/(Z750RatedkWh*SurveyHrsIn!AA121)</f>
        <v>0.38333333333333336</v>
      </c>
      <c r="AB121" s="28">
        <f>kWhgen!AB121/(Z750RatedkWh*SurveyHrsIn!AB121)</f>
        <v>0.44659498207885306</v>
      </c>
      <c r="AC121" s="28">
        <f>kWhgen!AC121/(Z750RatedkWh*SurveyHrsIn!AC121)</f>
        <v>0.38135549818424391</v>
      </c>
      <c r="AD121" s="28">
        <f>kWhgen!AD121/(Z750RatedkWh*SurveyHrsIn!AD121)</f>
        <v>0.54285714285714282</v>
      </c>
      <c r="AE121" s="28">
        <f>kWhgen!AE121/(Z750RatedkWh*SurveyHrsIn!AE121)</f>
        <v>0.38243727598566307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0.2977095559886957</v>
      </c>
      <c r="AP121" s="28">
        <f t="shared" si="13"/>
        <v>0.29092699394441762</v>
      </c>
      <c r="AQ121" s="28">
        <f t="shared" si="14"/>
        <v>0.43554997234234993</v>
      </c>
      <c r="AR121" s="28">
        <f t="shared" si="15"/>
        <v>0.3321550100957627</v>
      </c>
      <c r="AS121" s="28">
        <f t="shared" si="16"/>
        <v>0.37279099960175227</v>
      </c>
      <c r="AT121" s="28">
        <f t="shared" si="17"/>
        <v>0.21633606133014735</v>
      </c>
      <c r="AU121" s="138">
        <f t="shared" si="18"/>
        <v>0.26955615292712065</v>
      </c>
      <c r="AV121" s="28">
        <f t="shared" si="19"/>
        <v>0.20646441372247826</v>
      </c>
      <c r="AW121" s="28">
        <f t="shared" si="20"/>
        <v>0.38204244696160378</v>
      </c>
      <c r="AX121" s="28">
        <f t="shared" si="24"/>
        <v>0.18900039824771006</v>
      </c>
      <c r="AY121" s="28">
        <f t="shared" si="22"/>
        <v>0.38620071684587814</v>
      </c>
      <c r="AZ121" s="28">
        <f t="shared" si="23"/>
        <v>0.43554997234234993</v>
      </c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</row>
    <row r="122" spans="1:68" hidden="1" x14ac:dyDescent="0.25">
      <c r="A122" s="86" t="s">
        <v>8</v>
      </c>
      <c r="B122" s="86">
        <v>1</v>
      </c>
      <c r="C122" s="86">
        <v>112</v>
      </c>
      <c r="D122" s="28">
        <f>kWhgen!D122/(Z750RatedkWh*SurveyHrsIn!D122)</f>
        <v>0.39641577060931898</v>
      </c>
      <c r="E122" s="28">
        <f>kWhgen!E122/(Z750RatedkWh*SurveyHrsIn!E122)</f>
        <v>0.34654301075268817</v>
      </c>
      <c r="F122" s="28">
        <f>kWhgen!F122/(Z750RatedkWh*SurveyHrsIn!F122)</f>
        <v>0.4197889960199741</v>
      </c>
      <c r="G122" s="28">
        <f>kWhgen!G122/(Z750RatedkWh*SurveyHrsIn!G122)</f>
        <v>0.21471315290324175</v>
      </c>
      <c r="H122" s="28">
        <f>kWhgen!H122/(Z750RatedkWh*SurveyHrsIn!H122)</f>
        <v>0.39148148148148149</v>
      </c>
      <c r="I122" s="28">
        <f>kWhgen!I122/(Z750RatedkWh*SurveyHrsIn!I122)</f>
        <v>0.38637992831541218</v>
      </c>
      <c r="J122" s="28">
        <f>kWhgen!J122/(Z750RatedkWh*SurveyHrsIn!J122)</f>
        <v>0.3540740740740741</v>
      </c>
      <c r="K122" s="28">
        <f>kWhgen!K122/(Z750RatedkWh*SurveyHrsIn!K122)</f>
        <v>0.17060931899641577</v>
      </c>
      <c r="L122" s="28">
        <f>kWhgen!L122/(Z750RatedkWh*SurveyHrsIn!L122)</f>
        <v>0.19283154121863799</v>
      </c>
      <c r="M122" s="28">
        <f>kWhgen!M122/(Z750RatedkWh*SurveyHrsIn!M122)</f>
        <v>0.34207777777777776</v>
      </c>
      <c r="N122" s="28">
        <f>kWhgen!N122/(Z750RatedkWh*SurveyHrsIn!N122)</f>
        <v>0.33858781362007168</v>
      </c>
      <c r="O122" s="28">
        <f>kWhgen!O122/(Z750RatedkWh*SurveyHrsIn!O122)</f>
        <v>0.3674074074074074</v>
      </c>
      <c r="P122" s="28">
        <f>kWhgen!P122/(Z750RatedkWh*SurveyHrsIn!P122)</f>
        <v>0.20609318996415771</v>
      </c>
      <c r="Q122" s="28">
        <f>kWhgen!Q122/(Z750RatedkWh*SurveyHrsIn!Q122)</f>
        <v>0.26344086021505375</v>
      </c>
      <c r="R122" s="28">
        <f>kWhgen!R122/(Z750RatedkWh*SurveyHrsIn!R122)</f>
        <v>0.1388888888888889</v>
      </c>
      <c r="S122" s="28">
        <f>kWhgen!S122/(Z750RatedkWh*SurveyHrsIn!S122)</f>
        <v>0.15519713261648746</v>
      </c>
      <c r="T122" s="28">
        <f>kWhgen!T122/(Z750RatedkWh*SurveyHrsIn!T122)</f>
        <v>0.39629629629629631</v>
      </c>
      <c r="U122" s="28">
        <f>kWhgen!U122/(Z750RatedkWh*SurveyHrsIn!U122)</f>
        <v>0.37206433308614822</v>
      </c>
      <c r="V122" s="28">
        <f>kWhgen!V122/(Z750RatedkWh*SurveyHrsIn!V122)</f>
        <v>0.26629629629629631</v>
      </c>
      <c r="W122" s="28">
        <f>kWhgen!W122/(Z750RatedkWh*SurveyHrsIn!W122)</f>
        <v>0.16630824372759856</v>
      </c>
      <c r="X122" s="28">
        <f>kWhgen!X122/(Z750RatedkWh*SurveyHrsIn!X122)</f>
        <v>0.19390681003584229</v>
      </c>
      <c r="Y122" s="28">
        <f>kWhgen!Y122/(Z750RatedkWh*SurveyHrsIn!Y122)</f>
        <v>0.21629629629629629</v>
      </c>
      <c r="Z122" s="28">
        <f>kWhgen!Z122/(Z750RatedkWh*SurveyHrsIn!Z122)</f>
        <v>0.392831541218638</v>
      </c>
      <c r="AA122" s="28">
        <f>kWhgen!AA122/(Z750RatedkWh*SurveyHrsIn!AA122)</f>
        <v>0.35851851851851851</v>
      </c>
      <c r="AB122" s="28">
        <f>kWhgen!AB122/(Z750RatedkWh*SurveyHrsIn!AB122)</f>
        <v>0.44587813620071687</v>
      </c>
      <c r="AC122" s="28">
        <f>kWhgen!AC122/(Z750RatedkWh*SurveyHrsIn!AC122)</f>
        <v>0.36472809165117498</v>
      </c>
      <c r="AD122" s="28">
        <f>kWhgen!AD122/(Z750RatedkWh*SurveyHrsIn!AD122)</f>
        <v>0.526984126984127</v>
      </c>
      <c r="AE122" s="28">
        <f>kWhgen!AE122/(Z750RatedkWh*SurveyHrsIn!AE122)</f>
        <v>0.41290322580645161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0.31088230771094499</v>
      </c>
      <c r="AP122" s="28">
        <f t="shared" si="13"/>
        <v>0.28049361278306512</v>
      </c>
      <c r="AQ122" s="28">
        <f t="shared" si="14"/>
        <v>0.43487181481391785</v>
      </c>
      <c r="AR122" s="28">
        <f t="shared" si="15"/>
        <v>0.32701505322530133</v>
      </c>
      <c r="AS122" s="28">
        <f t="shared" si="16"/>
        <v>0.3773118279569892</v>
      </c>
      <c r="AT122" s="28">
        <f t="shared" si="17"/>
        <v>0.23517287933094386</v>
      </c>
      <c r="AU122" s="138">
        <f t="shared" si="18"/>
        <v>0.30402947033054561</v>
      </c>
      <c r="AV122" s="28">
        <f t="shared" si="19"/>
        <v>0.18584229390681004</v>
      </c>
      <c r="AW122" s="28">
        <f t="shared" si="20"/>
        <v>0.3448856418929136</v>
      </c>
      <c r="AX122" s="28">
        <f t="shared" si="24"/>
        <v>0.1921704500199124</v>
      </c>
      <c r="AY122" s="28">
        <f t="shared" si="22"/>
        <v>0.39907606531262446</v>
      </c>
      <c r="AZ122" s="28">
        <f t="shared" si="23"/>
        <v>0.43487181481391785</v>
      </c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</row>
    <row r="123" spans="1:68" hidden="1" x14ac:dyDescent="0.25">
      <c r="A123" s="86" t="s">
        <v>8</v>
      </c>
      <c r="B123" s="86">
        <v>1</v>
      </c>
      <c r="C123" s="86">
        <v>113</v>
      </c>
      <c r="D123" s="28">
        <f>kWhgen!D123/(Z750RatedkWh*SurveyHrsIn!D123)</f>
        <v>0.28745519713261647</v>
      </c>
      <c r="E123" s="28">
        <f>kWhgen!E123/(Z750RatedkWh*SurveyHrsIn!E123)</f>
        <v>0.33605376344086024</v>
      </c>
      <c r="F123" s="28">
        <f>kWhgen!F123/(Z750RatedkWh*SurveyHrsIn!F123)</f>
        <v>0.2878339509665005</v>
      </c>
      <c r="G123" s="28">
        <f>kWhgen!G123/(Z750RatedkWh*SurveyHrsIn!G123)</f>
        <v>0.24402117970902548</v>
      </c>
      <c r="H123" s="28">
        <f>kWhgen!H123/(Z750RatedkWh*SurveyHrsIn!H123)</f>
        <v>0.39573148148148146</v>
      </c>
      <c r="I123" s="28">
        <f>kWhgen!I123/(Z750RatedkWh*SurveyHrsIn!I123)</f>
        <v>0.25770609318996418</v>
      </c>
      <c r="J123" s="28">
        <f>kWhgen!J123/(Z750RatedkWh*SurveyHrsIn!J123)</f>
        <v>0.25481481481481483</v>
      </c>
      <c r="K123" s="28">
        <f>kWhgen!K123/(Z750RatedkWh*SurveyHrsIn!K123)</f>
        <v>0.15913978494623657</v>
      </c>
      <c r="L123" s="28">
        <f>kWhgen!L123/(Z750RatedkWh*SurveyHrsIn!L123)</f>
        <v>0.18100358422939067</v>
      </c>
      <c r="M123" s="28">
        <f>kWhgen!M123/(Z750RatedkWh*SurveyHrsIn!M123)</f>
        <v>0.34138888888888891</v>
      </c>
      <c r="N123" s="28">
        <f>kWhgen!N123/(Z750RatedkWh*SurveyHrsIn!N123)</f>
        <v>0.33258602150537636</v>
      </c>
      <c r="O123" s="28">
        <f>kWhgen!O123/(Z750RatedkWh*SurveyHrsIn!O123)</f>
        <v>0.27666666666666667</v>
      </c>
      <c r="P123" s="28">
        <f>kWhgen!P123/(Z750RatedkWh*SurveyHrsIn!P123)</f>
        <v>0.14946236559139786</v>
      </c>
      <c r="Q123" s="28">
        <f>kWhgen!Q123/(Z750RatedkWh*SurveyHrsIn!Q123)</f>
        <v>0.26810035842293906</v>
      </c>
      <c r="R123" s="28">
        <f>kWhgen!R123/(Z750RatedkWh*SurveyHrsIn!R123)</f>
        <v>0.31190476190476191</v>
      </c>
      <c r="S123" s="28">
        <f>kWhgen!S123/(Z750RatedkWh*SurveyHrsIn!S123)</f>
        <v>0.24014336917562723</v>
      </c>
      <c r="T123" s="28">
        <f>kWhgen!T123/(Z750RatedkWh*SurveyHrsIn!T123)</f>
        <v>0.44592592592592595</v>
      </c>
      <c r="U123" s="28">
        <f>kWhgen!U123/(Z750RatedkWh*SurveyHrsIn!U123)</f>
        <v>0.34452950732584126</v>
      </c>
      <c r="V123" s="28">
        <f>kWhgen!V123/(Z750RatedkWh*SurveyHrsIn!V123)</f>
        <v>0.21333333333333335</v>
      </c>
      <c r="W123" s="28">
        <f>kWhgen!W123/(Z750RatedkWh*SurveyHrsIn!W123)</f>
        <v>0.16845878136200718</v>
      </c>
      <c r="X123" s="28">
        <f>kWhgen!X123/(Z750RatedkWh*SurveyHrsIn!X123)</f>
        <v>0.18172043010752689</v>
      </c>
      <c r="Y123" s="28">
        <f>kWhgen!Y123/(Z750RatedkWh*SurveyHrsIn!Y123)</f>
        <v>0.21148148148148149</v>
      </c>
      <c r="Z123" s="28">
        <f>kWhgen!Z123/(Z750RatedkWh*SurveyHrsIn!Z123)</f>
        <v>0.35161290322580646</v>
      </c>
      <c r="AA123" s="28">
        <f>kWhgen!AA123/(Z750RatedkWh*SurveyHrsIn!AA123)</f>
        <v>0.37111111111111111</v>
      </c>
      <c r="AB123" s="28">
        <f>kWhgen!AB123/(Z750RatedkWh*SurveyHrsIn!AB123)</f>
        <v>0.4157706093189964</v>
      </c>
      <c r="AC123" s="28">
        <f>kWhgen!AC123/(Z750RatedkWh*SurveyHrsIn!AC123)</f>
        <v>0.36007376348961689</v>
      </c>
      <c r="AD123" s="28">
        <f>kWhgen!AD123/(Z750RatedkWh*SurveyHrsIn!AD123)</f>
        <v>0.51944444444444449</v>
      </c>
      <c r="AE123" s="28">
        <f>kWhgen!AE123/(Z750RatedkWh*SurveyHrsIn!AE123)</f>
        <v>0.39749103942652331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0.26803404961921695</v>
      </c>
      <c r="AP123" s="28">
        <f t="shared" si="13"/>
        <v>0.29367438105794647</v>
      </c>
      <c r="AQ123" s="28">
        <f t="shared" si="14"/>
        <v>0.42566974912019484</v>
      </c>
      <c r="AR123" s="28">
        <f t="shared" si="15"/>
        <v>0.28930296470546207</v>
      </c>
      <c r="AS123" s="28">
        <f t="shared" si="16"/>
        <v>0.30275079649542014</v>
      </c>
      <c r="AT123" s="28">
        <f t="shared" si="17"/>
        <v>0.22717741935483873</v>
      </c>
      <c r="AU123" s="138">
        <f t="shared" si="18"/>
        <v>0.25290501792114695</v>
      </c>
      <c r="AV123" s="28">
        <f t="shared" si="19"/>
        <v>0.27338282983444273</v>
      </c>
      <c r="AW123" s="28">
        <f t="shared" si="20"/>
        <v>0.33459625552836686</v>
      </c>
      <c r="AX123" s="28">
        <f t="shared" si="24"/>
        <v>0.18722023098367183</v>
      </c>
      <c r="AY123" s="28">
        <f t="shared" si="22"/>
        <v>0.37949820788530464</v>
      </c>
      <c r="AZ123" s="28">
        <f t="shared" si="23"/>
        <v>0.42566974912019484</v>
      </c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</row>
    <row r="124" spans="1:68" hidden="1" x14ac:dyDescent="0.25">
      <c r="A124" s="86" t="s">
        <v>8</v>
      </c>
      <c r="B124" s="86">
        <v>1</v>
      </c>
      <c r="C124" s="86">
        <v>114</v>
      </c>
      <c r="D124" s="28">
        <f>kWhgen!D124/(Z750RatedkWh*SurveyHrsIn!D124)</f>
        <v>0.37777777777777777</v>
      </c>
      <c r="E124" s="28">
        <f>kWhgen!E124/(Z750RatedkWh*SurveyHrsIn!E124)</f>
        <v>0.29974551971326163</v>
      </c>
      <c r="F124" s="28">
        <f>kWhgen!F124/(Z750RatedkWh*SurveyHrsIn!F124)</f>
        <v>0.3629698264785351</v>
      </c>
      <c r="G124" s="28">
        <f>kWhgen!G124/(Z750RatedkWh*SurveyHrsIn!G124)</f>
        <v>0.23478277995502844</v>
      </c>
      <c r="H124" s="28">
        <f>kWhgen!H124/(Z750RatedkWh*SurveyHrsIn!H124)</f>
        <v>0.38957037037037034</v>
      </c>
      <c r="I124" s="28">
        <f>kWhgen!I124/(Z750RatedkWh*SurveyHrsIn!I124)</f>
        <v>0.31971326164874553</v>
      </c>
      <c r="J124" s="28">
        <f>kWhgen!J124/(Z750RatedkWh*SurveyHrsIn!J124)</f>
        <v>0.32518518518518519</v>
      </c>
      <c r="K124" s="28">
        <f>kWhgen!K124/(Z750RatedkWh*SurveyHrsIn!K124)</f>
        <v>0.15806451612903225</v>
      </c>
      <c r="L124" s="28">
        <f>kWhgen!L124/(Z750RatedkWh*SurveyHrsIn!L124)</f>
        <v>0.18924731182795698</v>
      </c>
      <c r="M124" s="28">
        <f>kWhgen!M124/(Z750RatedkWh*SurveyHrsIn!M124)</f>
        <v>0.32741296296296296</v>
      </c>
      <c r="N124" s="28">
        <f>kWhgen!N124/(Z750RatedkWh*SurveyHrsIn!N124)</f>
        <v>0.3399032258064516</v>
      </c>
      <c r="O124" s="28">
        <f>kWhgen!O124/(Z750RatedkWh*SurveyHrsIn!O124)</f>
        <v>0.36518518518518517</v>
      </c>
      <c r="P124" s="28">
        <f>kWhgen!P124/(Z750RatedkWh*SurveyHrsIn!P124)</f>
        <v>0.36021505376344087</v>
      </c>
      <c r="Q124" s="28">
        <f>kWhgen!Q124/(Z750RatedkWh*SurveyHrsIn!Q124)</f>
        <v>0.38422939068100359</v>
      </c>
      <c r="R124" s="28">
        <f>kWhgen!R124/(Z750RatedkWh*SurveyHrsIn!R124)</f>
        <v>0.20833333333333334</v>
      </c>
      <c r="S124" s="28">
        <f>kWhgen!S124/(Z750RatedkWh*SurveyHrsIn!S124)</f>
        <v>0.26272401433691756</v>
      </c>
      <c r="T124" s="28">
        <f>kWhgen!T124/(Z750RatedkWh*SurveyHrsIn!T124)</f>
        <v>0.40814814814814815</v>
      </c>
      <c r="U124" s="28">
        <f>kWhgen!U124/(Z750RatedkWh*SurveyHrsIn!U124)</f>
        <v>0.30529238061740382</v>
      </c>
      <c r="V124" s="28">
        <f>kWhgen!V124/(Z750RatedkWh*SurveyHrsIn!V124)</f>
        <v>0.28407407407407409</v>
      </c>
      <c r="W124" s="28">
        <f>kWhgen!W124/(Z750RatedkWh*SurveyHrsIn!W124)</f>
        <v>0.17204301075268819</v>
      </c>
      <c r="X124" s="28">
        <f>kWhgen!X124/(Z750RatedkWh*SurveyHrsIn!X124)</f>
        <v>0.18422939068100358</v>
      </c>
      <c r="Y124" s="28">
        <f>kWhgen!Y124/(Z750RatedkWh*SurveyHrsIn!Y124)</f>
        <v>0.21074074074074073</v>
      </c>
      <c r="Z124" s="28">
        <f>kWhgen!Z124/(Z750RatedkWh*SurveyHrsIn!Z124)</f>
        <v>0.42007168458781363</v>
      </c>
      <c r="AA124" s="28">
        <f>kWhgen!AA124/(Z750RatedkWh*SurveyHrsIn!AA124)</f>
        <v>0.40481481481481479</v>
      </c>
      <c r="AB124" s="28">
        <f>kWhgen!AB124/(Z750RatedkWh*SurveyHrsIn!AB124)</f>
        <v>0.44587813620071687</v>
      </c>
      <c r="AC124" s="28">
        <f>kWhgen!AC124/(Z750RatedkWh*SurveyHrsIn!AC124)</f>
        <v>0.34097201047094922</v>
      </c>
      <c r="AD124" s="28">
        <f>kWhgen!AD124/(Z750RatedkWh*SurveyHrsIn!AD124)</f>
        <v>0.54206349206349203</v>
      </c>
      <c r="AE124" s="28">
        <f>kWhgen!AE124/(Z750RatedkWh*SurveyHrsIn!AE124)</f>
        <v>0.39139784946236561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0.3059995999188464</v>
      </c>
      <c r="AP124" s="28">
        <f t="shared" si="13"/>
        <v>0.30754825991405488</v>
      </c>
      <c r="AQ124" s="28">
        <f t="shared" si="14"/>
        <v>0.42481111733226889</v>
      </c>
      <c r="AR124" s="28">
        <f t="shared" si="15"/>
        <v>0.2991660420489417</v>
      </c>
      <c r="AS124" s="28">
        <f t="shared" si="16"/>
        <v>0.34482293906810035</v>
      </c>
      <c r="AT124" s="28">
        <f t="shared" si="17"/>
        <v>0.22490826363998406</v>
      </c>
      <c r="AU124" s="138">
        <f t="shared" si="18"/>
        <v>0.3551011549183592</v>
      </c>
      <c r="AV124" s="28">
        <f t="shared" si="19"/>
        <v>0.28509557945041819</v>
      </c>
      <c r="AW124" s="28">
        <f t="shared" si="20"/>
        <v>0.33250486761320869</v>
      </c>
      <c r="AX124" s="28">
        <f t="shared" si="24"/>
        <v>0.18900438072481082</v>
      </c>
      <c r="AY124" s="28">
        <f t="shared" si="22"/>
        <v>0.42358821186778178</v>
      </c>
      <c r="AZ124" s="28">
        <f t="shared" si="23"/>
        <v>0.42481111733226889</v>
      </c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</row>
    <row r="125" spans="1:68" hidden="1" x14ac:dyDescent="0.25">
      <c r="A125" s="86" t="s">
        <v>8</v>
      </c>
      <c r="B125" s="86">
        <v>1</v>
      </c>
      <c r="C125" s="86">
        <v>115</v>
      </c>
      <c r="D125" s="28">
        <f>kWhgen!D125/(Z750RatedkWh*SurveyHrsIn!D125)</f>
        <v>0.36487455197132618</v>
      </c>
      <c r="E125" s="28">
        <f>kWhgen!E125/(Z750RatedkWh*SurveyHrsIn!E125)</f>
        <v>0.3396845878136201</v>
      </c>
      <c r="F125" s="28">
        <f>kWhgen!F125/(Z750RatedkWh*SurveyHrsIn!F125)</f>
        <v>0.31250543247791479</v>
      </c>
      <c r="G125" s="28">
        <f>kWhgen!G125/(Z750RatedkWh*SurveyHrsIn!G125)</f>
        <v>0.26345367574329515</v>
      </c>
      <c r="H125" s="28">
        <f>kWhgen!H125/(Z750RatedkWh*SurveyHrsIn!H125)</f>
        <v>0.38584074074074076</v>
      </c>
      <c r="I125" s="28">
        <f>kWhgen!I125/(Z750RatedkWh*SurveyHrsIn!I125)</f>
        <v>0.13440860215053763</v>
      </c>
      <c r="J125" s="28">
        <f>kWhgen!J125/(Z750RatedkWh*SurveyHrsIn!J125)</f>
        <v>0.1037037037037037</v>
      </c>
      <c r="K125" s="28">
        <f>kWhgen!K125/(Z750RatedkWh*SurveyHrsIn!K125)</f>
        <v>0.1541200716845878</v>
      </c>
      <c r="L125" s="28">
        <f>kWhgen!L125/(Z750RatedkWh*SurveyHrsIn!L125)</f>
        <v>0.18853046594982079</v>
      </c>
      <c r="M125" s="28">
        <f>kWhgen!M125/(Z750RatedkWh*SurveyHrsIn!M125)</f>
        <v>0.34929074074074073</v>
      </c>
      <c r="N125" s="28">
        <f>kWhgen!N125/(Z750RatedkWh*SurveyHrsIn!N125)</f>
        <v>0.35382258064516131</v>
      </c>
      <c r="O125" s="28">
        <f>kWhgen!O125/(Z750RatedkWh*SurveyHrsIn!O125)</f>
        <v>0.3888888888888889</v>
      </c>
      <c r="P125" s="28">
        <f>kWhgen!P125/(Z750RatedkWh*SurveyHrsIn!P125)</f>
        <v>0.28064516129032258</v>
      </c>
      <c r="Q125" s="28">
        <f>kWhgen!Q125/(Z750RatedkWh*SurveyHrsIn!Q125)</f>
        <v>0.32652329749103942</v>
      </c>
      <c r="R125" s="28">
        <f>kWhgen!R125/(Z750RatedkWh*SurveyHrsIn!R125)</f>
        <v>0.3527777777777778</v>
      </c>
      <c r="S125" s="28">
        <f>kWhgen!S125/(Z750RatedkWh*SurveyHrsIn!S125)</f>
        <v>0.30107526881720431</v>
      </c>
      <c r="T125" s="28">
        <f>kWhgen!T125/(Z750RatedkWh*SurveyHrsIn!T125)</f>
        <v>0.46333333333333332</v>
      </c>
      <c r="U125" s="28">
        <f>kWhgen!U125/(Z750RatedkWh*SurveyHrsIn!U125)</f>
        <v>0.37825966888221729</v>
      </c>
      <c r="V125" s="28">
        <f>kWhgen!V125/(Z750RatedkWh*SurveyHrsIn!V125)</f>
        <v>0.28259259259259262</v>
      </c>
      <c r="W125" s="28">
        <f>kWhgen!W125/(Z750RatedkWh*SurveyHrsIn!W125)</f>
        <v>0.11397849462365592</v>
      </c>
      <c r="X125" s="28">
        <f>kWhgen!X125/(Z750RatedkWh*SurveyHrsIn!X125)</f>
        <v>0.19498028673835124</v>
      </c>
      <c r="Y125" s="28">
        <f>kWhgen!Y125/(Z750RatedkWh*SurveyHrsIn!Y125)</f>
        <v>0.20444444444444446</v>
      </c>
      <c r="Z125" s="28">
        <f>kWhgen!Z125/(Z750RatedkWh*SurveyHrsIn!Z125)</f>
        <v>0.39390681003584227</v>
      </c>
      <c r="AA125" s="28">
        <f>kWhgen!AA125/(Z750RatedkWh*SurveyHrsIn!AA125)</f>
        <v>0.40740740740740738</v>
      </c>
      <c r="AB125" s="28">
        <f>kWhgen!AB125/(Z750RatedkWh*SurveyHrsIn!AB125)</f>
        <v>0.43154121863799283</v>
      </c>
      <c r="AC125" s="28">
        <f>kWhgen!AC125/(Z750RatedkWh*SurveyHrsIn!AC125)</f>
        <v>0.33968185156241465</v>
      </c>
      <c r="AD125" s="28">
        <f>kWhgen!AD125/(Z750RatedkWh*SurveyHrsIn!AD125)</f>
        <v>0.49801587301587302</v>
      </c>
      <c r="AE125" s="28">
        <f>kWhgen!AE125/(Z750RatedkWh*SurveyHrsIn!AE125)</f>
        <v>0.3767025089605735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0.27124122098577791</v>
      </c>
      <c r="AP125" s="28">
        <f t="shared" si="13"/>
        <v>0.32090171673182161</v>
      </c>
      <c r="AQ125" s="28">
        <f t="shared" si="14"/>
        <v>0.40480007784628708</v>
      </c>
      <c r="AR125" s="28">
        <f t="shared" si="15"/>
        <v>0.30521456534494334</v>
      </c>
      <c r="AS125" s="28">
        <f t="shared" si="16"/>
        <v>0.20798434886499406</v>
      </c>
      <c r="AT125" s="28">
        <f t="shared" si="17"/>
        <v>0.23064709279171644</v>
      </c>
      <c r="AU125" s="138">
        <f t="shared" si="18"/>
        <v>0.34111887694145765</v>
      </c>
      <c r="AV125" s="28">
        <f t="shared" si="19"/>
        <v>0.32679211469534053</v>
      </c>
      <c r="AW125" s="28">
        <f t="shared" si="20"/>
        <v>0.37472853160271447</v>
      </c>
      <c r="AX125" s="28">
        <f t="shared" si="24"/>
        <v>0.17113440860215054</v>
      </c>
      <c r="AY125" s="28">
        <f t="shared" si="22"/>
        <v>0.41095181202708081</v>
      </c>
      <c r="AZ125" s="28">
        <f t="shared" si="23"/>
        <v>0.40480007784628708</v>
      </c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</row>
    <row r="126" spans="1:68" hidden="1" x14ac:dyDescent="0.25">
      <c r="A126" s="86" t="s">
        <v>8</v>
      </c>
      <c r="B126" s="86">
        <v>1</v>
      </c>
      <c r="C126" s="86">
        <v>116</v>
      </c>
      <c r="D126" s="28">
        <f>kWhgen!D126/(Z750RatedkWh*SurveyHrsIn!D126)</f>
        <v>0.3093189964157706</v>
      </c>
      <c r="E126" s="28">
        <f>kWhgen!E126/(Z750RatedkWh*SurveyHrsIn!E126)</f>
        <v>0.36308422939068102</v>
      </c>
      <c r="F126" s="28">
        <f>kWhgen!F126/(Z750RatedkWh*SurveyHrsIn!F126)</f>
        <v>0.43960094329429167</v>
      </c>
      <c r="G126" s="28">
        <f>kWhgen!G126/(Z750RatedkWh*SurveyHrsIn!G126)</f>
        <v>0.27492203405860183</v>
      </c>
      <c r="H126" s="28">
        <f>kWhgen!H126/(Z750RatedkWh*SurveyHrsIn!H126)</f>
        <v>0.40665740740740741</v>
      </c>
      <c r="I126" s="28">
        <f>kWhgen!I126/(Z750RatedkWh*SurveyHrsIn!I126)</f>
        <v>0.28315412186379929</v>
      </c>
      <c r="J126" s="28">
        <f>kWhgen!J126/(Z750RatedkWh*SurveyHrsIn!J126)</f>
        <v>0.33370370370370372</v>
      </c>
      <c r="K126" s="28">
        <f>kWhgen!K126/(Z750RatedkWh*SurveyHrsIn!K126)</f>
        <v>0.15663082437275985</v>
      </c>
      <c r="L126" s="28">
        <f>kWhgen!L126/(Z750RatedkWh*SurveyHrsIn!L126)</f>
        <v>0.18530465949820787</v>
      </c>
      <c r="M126" s="28">
        <f>kWhgen!M126/(Z750RatedkWh*SurveyHrsIn!M126)</f>
        <v>0.26928148148148146</v>
      </c>
      <c r="N126" s="28">
        <f>kWhgen!N126/(Z750RatedkWh*SurveyHrsIn!N126)</f>
        <v>0.28325448028673833</v>
      </c>
      <c r="O126" s="28">
        <f>kWhgen!O126/(Z750RatedkWh*SurveyHrsIn!O126)</f>
        <v>0.31444444444444447</v>
      </c>
      <c r="P126" s="28">
        <f>kWhgen!P126/(Z750RatedkWh*SurveyHrsIn!P126)</f>
        <v>0</v>
      </c>
      <c r="Q126" s="28">
        <f>kWhgen!Q126/(Z750RatedkWh*SurveyHrsIn!Q126)</f>
        <v>0.12664336917562724</v>
      </c>
      <c r="R126" s="28">
        <f>kWhgen!R126/(Z750RatedkWh*SurveyHrsIn!R126)</f>
        <v>0.25534920634920633</v>
      </c>
      <c r="S126" s="28">
        <f>kWhgen!S126/(Z750RatedkWh*SurveyHrsIn!S126)</f>
        <v>0.33654659498207884</v>
      </c>
      <c r="T126" s="28">
        <f>kWhgen!T126/(Z750RatedkWh*SurveyHrsIn!T126)</f>
        <v>0.42888888888888888</v>
      </c>
      <c r="U126" s="28">
        <f>kWhgen!U126/(Z750RatedkWh*SurveyHrsIn!U126)</f>
        <v>0.38892941386433627</v>
      </c>
      <c r="V126" s="28">
        <f>kWhgen!V126/(Z750RatedkWh*SurveyHrsIn!V126)</f>
        <v>0.28111111111111109</v>
      </c>
      <c r="W126" s="28">
        <f>kWhgen!W126/(Z750RatedkWh*SurveyHrsIn!W126)</f>
        <v>0.16989247311827957</v>
      </c>
      <c r="X126" s="28">
        <f>kWhgen!X126/(Z750RatedkWh*SurveyHrsIn!X126)</f>
        <v>0.20107526881720431</v>
      </c>
      <c r="Y126" s="28">
        <f>kWhgen!Y126/(Z750RatedkWh*SurveyHrsIn!Y126)</f>
        <v>0.22148148148148147</v>
      </c>
      <c r="Z126" s="28">
        <f>kWhgen!Z126/(Z750RatedkWh*SurveyHrsIn!Z126)</f>
        <v>0.4096774193548387</v>
      </c>
      <c r="AA126" s="28">
        <f>kWhgen!AA126/(Z750RatedkWh*SurveyHrsIn!AA126)</f>
        <v>0.4148148148148148</v>
      </c>
      <c r="AB126" s="28">
        <f>kWhgen!AB126/(Z750RatedkWh*SurveyHrsIn!AB126)</f>
        <v>0.46272401433691757</v>
      </c>
      <c r="AC126" s="28">
        <f>kWhgen!AC126/(Z750RatedkWh*SurveyHrsIn!AC126)</f>
        <v>0.40247743483935228</v>
      </c>
      <c r="AD126" s="28">
        <f>kWhgen!AD126/(Z750RatedkWh*SurveyHrsIn!AD126)</f>
        <v>0.55079365079365084</v>
      </c>
      <c r="AE126" s="28">
        <f>kWhgen!AE126/(Z750RatedkWh*SurveyHrsIn!AE126)</f>
        <v>0.41863799283154124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0.27583652748350973</v>
      </c>
      <c r="AP126" s="28">
        <f t="shared" si="13"/>
        <v>0.30809450469123212</v>
      </c>
      <c r="AQ126" s="28">
        <f t="shared" si="14"/>
        <v>0.45730302615484808</v>
      </c>
      <c r="AR126" s="28">
        <f t="shared" si="15"/>
        <v>0.35920240224785815</v>
      </c>
      <c r="AS126" s="28">
        <f t="shared" si="16"/>
        <v>0.34117174432497016</v>
      </c>
      <c r="AT126" s="28">
        <f t="shared" si="17"/>
        <v>0.20373898845081639</v>
      </c>
      <c r="AU126" s="138">
        <f t="shared" si="18"/>
        <v>0.19923297491039427</v>
      </c>
      <c r="AV126" s="28">
        <f t="shared" si="19"/>
        <v>0.23951305683563748</v>
      </c>
      <c r="AW126" s="28">
        <f t="shared" si="20"/>
        <v>0.36630980462144541</v>
      </c>
      <c r="AX126" s="28">
        <f t="shared" si="24"/>
        <v>0.1974830744723218</v>
      </c>
      <c r="AY126" s="28">
        <f t="shared" si="22"/>
        <v>0.42907208283552367</v>
      </c>
      <c r="AZ126" s="28">
        <f t="shared" si="23"/>
        <v>0.45730302615484808</v>
      </c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</row>
    <row r="127" spans="1:68" hidden="1" x14ac:dyDescent="0.25">
      <c r="A127" s="86" t="s">
        <v>8</v>
      </c>
      <c r="B127" s="86">
        <v>1</v>
      </c>
      <c r="C127" s="86">
        <v>117</v>
      </c>
      <c r="D127" s="28">
        <f>kWhgen!D127/(Z750RatedkWh*SurveyHrsIn!D127)</f>
        <v>0.26774193548387099</v>
      </c>
      <c r="E127" s="28">
        <f>kWhgen!E127/(Z750RatedkWh*SurveyHrsIn!E127)</f>
        <v>0.30741039426523298</v>
      </c>
      <c r="F127" s="28">
        <f>kWhgen!F127/(Z750RatedkWh*SurveyHrsIn!F127)</f>
        <v>0.21793142001749324</v>
      </c>
      <c r="G127" s="28">
        <f>kWhgen!G127/(Z750RatedkWh*SurveyHrsIn!G127)</f>
        <v>0.24210978665647434</v>
      </c>
      <c r="H127" s="28">
        <f>kWhgen!H127/(Z750RatedkWh*SurveyHrsIn!H127)</f>
        <v>0.36956481481481479</v>
      </c>
      <c r="I127" s="28">
        <f>kWhgen!I127/(Z750RatedkWh*SurveyHrsIn!I127)</f>
        <v>0.2863799283154122</v>
      </c>
      <c r="J127" s="28">
        <f>kWhgen!J127/(Z750RatedkWh*SurveyHrsIn!J127)</f>
        <v>0.26666666666666666</v>
      </c>
      <c r="K127" s="28">
        <f>kWhgen!K127/(Z750RatedkWh*SurveyHrsIn!K127)</f>
        <v>0.14336917562724014</v>
      </c>
      <c r="L127" s="28">
        <f>kWhgen!L127/(Z750RatedkWh*SurveyHrsIn!L127)</f>
        <v>0.15483870967741936</v>
      </c>
      <c r="M127" s="28">
        <f>kWhgen!M127/(Z750RatedkWh*SurveyHrsIn!M127)</f>
        <v>0.16888888888888889</v>
      </c>
      <c r="N127" s="28">
        <f>kWhgen!N127/(Z750RatedkWh*SurveyHrsIn!N127)</f>
        <v>0.32222222222222224</v>
      </c>
      <c r="O127" s="28">
        <f>kWhgen!O127/(Z750RatedkWh*SurveyHrsIn!O127)</f>
        <v>0.3888888888888889</v>
      </c>
      <c r="P127" s="28">
        <f>kWhgen!P127/(Z750RatedkWh*SurveyHrsIn!P127)</f>
        <v>0.25555555555555554</v>
      </c>
      <c r="Q127" s="28">
        <f>kWhgen!Q127/(Z750RatedkWh*SurveyHrsIn!Q127)</f>
        <v>0.13906810035842293</v>
      </c>
      <c r="R127" s="28">
        <f>kWhgen!R127/(Z750RatedkWh*SurveyHrsIn!R127)</f>
        <v>9.9603174603174596E-2</v>
      </c>
      <c r="S127" s="28">
        <f>kWhgen!S127/(Z750RatedkWh*SurveyHrsIn!S127)</f>
        <v>0.30716845878136201</v>
      </c>
      <c r="T127" s="28">
        <f>kWhgen!T127/(Z750RatedkWh*SurveyHrsIn!T127)</f>
        <v>0.43222222222222223</v>
      </c>
      <c r="U127" s="28">
        <f>kWhgen!U127/(Z750RatedkWh*SurveyHrsIn!U127)</f>
        <v>0.28429707597516968</v>
      </c>
      <c r="V127" s="28">
        <f>kWhgen!V127/(Z750RatedkWh*SurveyHrsIn!V127)</f>
        <v>0.28703703703703703</v>
      </c>
      <c r="W127" s="28">
        <f>kWhgen!W127/(Z750RatedkWh*SurveyHrsIn!W127)</f>
        <v>0.17204301075268819</v>
      </c>
      <c r="X127" s="28">
        <f>kWhgen!X127/(Z750RatedkWh*SurveyHrsIn!X127)</f>
        <v>0.19856630824372759</v>
      </c>
      <c r="Y127" s="28">
        <f>kWhgen!Y127/(Z750RatedkWh*SurveyHrsIn!Y127)</f>
        <v>0.21629629629629629</v>
      </c>
      <c r="Z127" s="28">
        <f>kWhgen!Z127/(Z750RatedkWh*SurveyHrsIn!Z127)</f>
        <v>0.41254480286738349</v>
      </c>
      <c r="AA127" s="28">
        <f>kWhgen!AA127/(Z750RatedkWh*SurveyHrsIn!AA127)</f>
        <v>0.41555555555555557</v>
      </c>
      <c r="AB127" s="28">
        <f>kWhgen!AB127/(Z750RatedkWh*SurveyHrsIn!AB127)</f>
        <v>0.46057347670250898</v>
      </c>
      <c r="AC127" s="28">
        <f>kWhgen!AC127/(Z750RatedkWh*SurveyHrsIn!AC127)</f>
        <v>0.39124447370350662</v>
      </c>
      <c r="AD127" s="28">
        <f>kWhgen!AD127/(Z750RatedkWh*SurveyHrsIn!AD127)</f>
        <v>0.55119047619047623</v>
      </c>
      <c r="AE127" s="28">
        <f>kWhgen!AE127/(Z750RatedkWh*SurveyHrsIn!AE127)</f>
        <v>0.36738351254480289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0.26031887096635914</v>
      </c>
      <c r="AP127" s="28">
        <f t="shared" si="13"/>
        <v>0.28541462661629574</v>
      </c>
      <c r="AQ127" s="28">
        <f t="shared" si="14"/>
        <v>0.43660615414626186</v>
      </c>
      <c r="AR127" s="28">
        <f t="shared" si="15"/>
        <v>0.25581720031306682</v>
      </c>
      <c r="AS127" s="28">
        <f t="shared" si="16"/>
        <v>0.30753713659896453</v>
      </c>
      <c r="AT127" s="28">
        <f t="shared" si="17"/>
        <v>0.15569892473118277</v>
      </c>
      <c r="AU127" s="138">
        <f t="shared" si="18"/>
        <v>0.32222222222222224</v>
      </c>
      <c r="AV127" s="28">
        <f t="shared" si="19"/>
        <v>0.18194657791431981</v>
      </c>
      <c r="AW127" s="28">
        <f t="shared" si="20"/>
        <v>0.33451877841147631</v>
      </c>
      <c r="AX127" s="28">
        <f t="shared" si="24"/>
        <v>0.19563520509757071</v>
      </c>
      <c r="AY127" s="28">
        <f t="shared" si="22"/>
        <v>0.42955794504181605</v>
      </c>
      <c r="AZ127" s="28">
        <f t="shared" si="23"/>
        <v>0.43660615414626186</v>
      </c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</row>
    <row r="128" spans="1:68" hidden="1" x14ac:dyDescent="0.25">
      <c r="A128" s="86" t="s">
        <v>8</v>
      </c>
      <c r="B128" s="86">
        <v>1</v>
      </c>
      <c r="C128" s="86">
        <v>118</v>
      </c>
      <c r="D128" s="28">
        <f>kWhgen!D128/(Z750RatedkWh*SurveyHrsIn!D128)</f>
        <v>0.40716845878136199</v>
      </c>
      <c r="E128" s="28">
        <f>kWhgen!E128/(Z750RatedkWh*SurveyHrsIn!E128)</f>
        <v>0.37922043010752687</v>
      </c>
      <c r="F128" s="28">
        <f>kWhgen!F128/(Z750RatedkWh*SurveyHrsIn!F128)</f>
        <v>0.4298818748200981</v>
      </c>
      <c r="G128" s="28">
        <f>kWhgen!G128/(Z750RatedkWh*SurveyHrsIn!G128)</f>
        <v>0.24816253132288627</v>
      </c>
      <c r="H128" s="28">
        <f>kWhgen!H128/(Z750RatedkWh*SurveyHrsIn!H128)</f>
        <v>0.40455740740740742</v>
      </c>
      <c r="I128" s="28">
        <f>kWhgen!I128/(Z750RatedkWh*SurveyHrsIn!I128)</f>
        <v>0.29569892473118281</v>
      </c>
      <c r="J128" s="28">
        <f>kWhgen!J128/(Z750RatedkWh*SurveyHrsIn!J128)</f>
        <v>0.3322222222222222</v>
      </c>
      <c r="K128" s="28">
        <f>kWhgen!K128/(Z750RatedkWh*SurveyHrsIn!K128)</f>
        <v>0.15304659498207884</v>
      </c>
      <c r="L128" s="28">
        <f>kWhgen!L128/(Z750RatedkWh*SurveyHrsIn!L128)</f>
        <v>0.18996415770609318</v>
      </c>
      <c r="M128" s="28">
        <f>kWhgen!M128/(Z750RatedkWh*SurveyHrsIn!M128)</f>
        <v>0.34555555555555556</v>
      </c>
      <c r="N128" s="28">
        <f>kWhgen!N128/(Z750RatedkWh*SurveyHrsIn!N128)</f>
        <v>0.32688172043010755</v>
      </c>
      <c r="O128" s="28">
        <f>kWhgen!O128/(Z750RatedkWh*SurveyHrsIn!O128)</f>
        <v>0.26</v>
      </c>
      <c r="P128" s="28">
        <f>kWhgen!P128/(Z750RatedkWh*SurveyHrsIn!P128)</f>
        <v>0.14408602150537633</v>
      </c>
      <c r="Q128" s="28">
        <f>kWhgen!Q128/(Z750RatedkWh*SurveyHrsIn!Q128)</f>
        <v>0.1917562724014337</v>
      </c>
      <c r="R128" s="28">
        <f>kWhgen!R128/(Z750RatedkWh*SurveyHrsIn!R128)</f>
        <v>0.1988095238095238</v>
      </c>
      <c r="S128" s="28">
        <f>kWhgen!S128/(Z750RatedkWh*SurveyHrsIn!S128)</f>
        <v>0.24874551971326164</v>
      </c>
      <c r="T128" s="28">
        <f>kWhgen!T128/(Z750RatedkWh*SurveyHrsIn!T128)</f>
        <v>0.44481481481481483</v>
      </c>
      <c r="U128" s="28">
        <f>kWhgen!U128/(Z750RatedkWh*SurveyHrsIn!U128)</f>
        <v>0.36483644132406767</v>
      </c>
      <c r="V128" s="28">
        <f>kWhgen!V128/(Z750RatedkWh*SurveyHrsIn!V128)</f>
        <v>0.27444444444444444</v>
      </c>
      <c r="W128" s="28">
        <f>kWhgen!W128/(Z750RatedkWh*SurveyHrsIn!W128)</f>
        <v>0.16451612903225807</v>
      </c>
      <c r="X128" s="28">
        <f>kWhgen!X128/(Z750RatedkWh*SurveyHrsIn!X128)</f>
        <v>0.18530465949820787</v>
      </c>
      <c r="Y128" s="28">
        <f>kWhgen!Y128/(Z750RatedkWh*SurveyHrsIn!Y128)</f>
        <v>0.20777777777777778</v>
      </c>
      <c r="Z128" s="28">
        <f>kWhgen!Z128/(Z750RatedkWh*SurveyHrsIn!Z128)</f>
        <v>0.36594982078853044</v>
      </c>
      <c r="AA128" s="28">
        <f>kWhgen!AA128/(Z750RatedkWh*SurveyHrsIn!AA128)</f>
        <v>0.37888888888888889</v>
      </c>
      <c r="AB128" s="28">
        <f>kWhgen!AB128/(Z750RatedkWh*SurveyHrsIn!AB128)</f>
        <v>0.45053763440860217</v>
      </c>
      <c r="AC128" s="28">
        <f>kWhgen!AC128/(Z750RatedkWh*SurveyHrsIn!AC128)</f>
        <v>0.39228904825657046</v>
      </c>
      <c r="AD128" s="28">
        <f>kWhgen!AD128/(Z750RatedkWh*SurveyHrsIn!AD128)</f>
        <v>0.51071428571428568</v>
      </c>
      <c r="AE128" s="28">
        <f>kWhgen!AE128/(Z750RatedkWh*SurveyHrsIn!AE128)</f>
        <v>0.3881720430107527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0.29243978673254462</v>
      </c>
      <c r="AP128" s="28">
        <f t="shared" si="13"/>
        <v>0.28969849390848429</v>
      </c>
      <c r="AQ128" s="28">
        <f t="shared" si="14"/>
        <v>0.43039179232720293</v>
      </c>
      <c r="AR128" s="28">
        <f t="shared" si="15"/>
        <v>0.35242161208350375</v>
      </c>
      <c r="AS128" s="28">
        <f t="shared" si="16"/>
        <v>0.34415951812027079</v>
      </c>
      <c r="AT128" s="28">
        <f t="shared" si="17"/>
        <v>0.22952210274790921</v>
      </c>
      <c r="AU128" s="138">
        <f t="shared" si="18"/>
        <v>0.24365591397849462</v>
      </c>
      <c r="AV128" s="28">
        <f t="shared" si="19"/>
        <v>0.21310377197473973</v>
      </c>
      <c r="AW128" s="28">
        <f t="shared" si="20"/>
        <v>0.36136523352777566</v>
      </c>
      <c r="AX128" s="28">
        <f t="shared" si="24"/>
        <v>0.18586618876941455</v>
      </c>
      <c r="AY128" s="28">
        <f t="shared" si="22"/>
        <v>0.39845878136200713</v>
      </c>
      <c r="AZ128" s="28">
        <f t="shared" si="23"/>
        <v>0.43039179232720293</v>
      </c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</row>
    <row r="129" spans="1:68" hidden="1" x14ac:dyDescent="0.25">
      <c r="A129" s="86" t="s">
        <v>8</v>
      </c>
      <c r="B129" s="86">
        <v>1</v>
      </c>
      <c r="C129" s="86">
        <v>119</v>
      </c>
      <c r="D129" s="28">
        <f>kWhgen!D129/(Z750RatedkWh*SurveyHrsIn!D129)</f>
        <v>0.31684587813620074</v>
      </c>
      <c r="E129" s="28">
        <f>kWhgen!E129/(Z750RatedkWh*SurveyHrsIn!E129)</f>
        <v>0.33887813620071683</v>
      </c>
      <c r="F129" s="28">
        <f>kWhgen!F129/(Z750RatedkWh*SurveyHrsIn!F129)</f>
        <v>0.39025798027146302</v>
      </c>
      <c r="G129" s="28">
        <f>kWhgen!G129/(Z750RatedkWh*SurveyHrsIn!G129)</f>
        <v>0.22458868367475582</v>
      </c>
      <c r="H129" s="28">
        <f>kWhgen!H129/(Z750RatedkWh*SurveyHrsIn!H129)</f>
        <v>0.10894629629629629</v>
      </c>
      <c r="I129" s="28">
        <f>kWhgen!I129/(Z750RatedkWh*SurveyHrsIn!I129)</f>
        <v>0.25663082437275986</v>
      </c>
      <c r="J129" s="28">
        <f>kWhgen!J129/(Z750RatedkWh*SurveyHrsIn!J129)</f>
        <v>0.30518518518518517</v>
      </c>
      <c r="K129" s="28">
        <f>kWhgen!K129/(Z750RatedkWh*SurveyHrsIn!K129)</f>
        <v>0.15125448028673835</v>
      </c>
      <c r="L129" s="28">
        <f>kWhgen!L129/(Z750RatedkWh*SurveyHrsIn!L129)</f>
        <v>0.17096774193548386</v>
      </c>
      <c r="M129" s="28">
        <f>kWhgen!M129/(Z750RatedkWh*SurveyHrsIn!M129)</f>
        <v>0.30668518518518517</v>
      </c>
      <c r="N129" s="28">
        <f>kWhgen!N129/(Z750RatedkWh*SurveyHrsIn!N129)</f>
        <v>0.34966666666666668</v>
      </c>
      <c r="O129" s="28">
        <f>kWhgen!O129/(Z750RatedkWh*SurveyHrsIn!O129)</f>
        <v>0.36629629629629629</v>
      </c>
      <c r="P129" s="28">
        <f>kWhgen!P129/(Z750RatedkWh*SurveyHrsIn!P129)</f>
        <v>0.30967741935483872</v>
      </c>
      <c r="Q129" s="28">
        <f>kWhgen!Q129/(Z750RatedkWh*SurveyHrsIn!Q129)</f>
        <v>0.39534050179211472</v>
      </c>
      <c r="R129" s="28">
        <f>kWhgen!R129/(Z750RatedkWh*SurveyHrsIn!R129)</f>
        <v>0.32142857142857145</v>
      </c>
      <c r="S129" s="28">
        <f>kWhgen!S129/(Z750RatedkWh*SurveyHrsIn!S129)</f>
        <v>0.30465949820788529</v>
      </c>
      <c r="T129" s="28">
        <f>kWhgen!T129/(Z750RatedkWh*SurveyHrsIn!T129)</f>
        <v>0.43148148148148147</v>
      </c>
      <c r="U129" s="28">
        <f>kWhgen!U129/(Z750RatedkWh*SurveyHrsIn!U129)</f>
        <v>0.37378525969616738</v>
      </c>
      <c r="V129" s="28">
        <f>kWhgen!V129/(Z750RatedkWh*SurveyHrsIn!V129)</f>
        <v>0.2625925925925926</v>
      </c>
      <c r="W129" s="28">
        <f>kWhgen!W129/(Z750RatedkWh*SurveyHrsIn!W129)</f>
        <v>0.15448028673835126</v>
      </c>
      <c r="X129" s="28">
        <f>kWhgen!X129/(Z750RatedkWh*SurveyHrsIn!X129)</f>
        <v>0.19318996415770609</v>
      </c>
      <c r="Y129" s="28">
        <f>kWhgen!Y129/(Z750RatedkWh*SurveyHrsIn!Y129)</f>
        <v>0.19444444444444445</v>
      </c>
      <c r="Z129" s="28">
        <f>kWhgen!Z129/(Z750RatedkWh*SurveyHrsIn!Z129)</f>
        <v>0.39641577060931898</v>
      </c>
      <c r="AA129" s="28">
        <f>kWhgen!AA129/(Z750RatedkWh*SurveyHrsIn!AA129)</f>
        <v>0.40666666666666668</v>
      </c>
      <c r="AB129" s="28">
        <f>kWhgen!AB129/(Z750RatedkWh*SurveyHrsIn!AB129)</f>
        <v>0.44516129032258067</v>
      </c>
      <c r="AC129" s="28">
        <f>kWhgen!AC129/(Z750RatedkWh*SurveyHrsIn!AC129)</f>
        <v>0.38478190456844841</v>
      </c>
      <c r="AD129" s="28">
        <f>kWhgen!AD129/(Z750RatedkWh*SurveyHrsIn!AD129)</f>
        <v>0.52460317460317463</v>
      </c>
      <c r="AE129" s="28">
        <f>kWhgen!AE129/(Z750RatedkWh*SurveyHrsIn!AE129)</f>
        <v>0.3942652329749104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0.27325290797719881</v>
      </c>
      <c r="AP129" s="28">
        <f t="shared" si="13"/>
        <v>0.32330386067815675</v>
      </c>
      <c r="AQ129" s="28">
        <f t="shared" si="14"/>
        <v>0.43455010404884448</v>
      </c>
      <c r="AR129" s="28">
        <f t="shared" si="15"/>
        <v>0.31790826671564526</v>
      </c>
      <c r="AS129" s="28">
        <f t="shared" si="16"/>
        <v>0.22358743528474712</v>
      </c>
      <c r="AT129" s="28">
        <f t="shared" si="17"/>
        <v>0.2096358024691358</v>
      </c>
      <c r="AU129" s="138">
        <f t="shared" si="18"/>
        <v>0.34188012743926716</v>
      </c>
      <c r="AV129" s="28">
        <f t="shared" si="19"/>
        <v>0.34047619047619043</v>
      </c>
      <c r="AW129" s="28">
        <f t="shared" si="20"/>
        <v>0.35595311125674717</v>
      </c>
      <c r="AX129" s="28">
        <f t="shared" si="24"/>
        <v>0.18070489844683393</v>
      </c>
      <c r="AY129" s="28">
        <f t="shared" si="22"/>
        <v>0.41608124253285544</v>
      </c>
      <c r="AZ129" s="28">
        <f t="shared" si="23"/>
        <v>0.43455010404884448</v>
      </c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</row>
    <row r="130" spans="1:68" hidden="1" x14ac:dyDescent="0.25">
      <c r="A130" s="86" t="s">
        <v>8</v>
      </c>
      <c r="B130" s="86">
        <v>1</v>
      </c>
      <c r="C130" s="86">
        <v>120</v>
      </c>
      <c r="D130" s="28">
        <f>kWhgen!D130/(Z750RatedkWh*SurveyHrsIn!D130)</f>
        <v>0.31003584229390679</v>
      </c>
      <c r="E130" s="28">
        <f>kWhgen!E130/(Z750RatedkWh*SurveyHrsIn!E130)</f>
        <v>0.22484050179211471</v>
      </c>
      <c r="F130" s="28">
        <f>kWhgen!F130/(Z750RatedkWh*SurveyHrsIn!F130)</f>
        <v>0.44558190850918</v>
      </c>
      <c r="G130" s="28">
        <f>kWhgen!G130/(Z750RatedkWh*SurveyHrsIn!G130)</f>
        <v>0.23064142834116769</v>
      </c>
      <c r="H130" s="28">
        <f>kWhgen!H130/(Z750RatedkWh*SurveyHrsIn!H130)</f>
        <v>0.39684999999999998</v>
      </c>
      <c r="I130" s="28">
        <f>kWhgen!I130/(Z750RatedkWh*SurveyHrsIn!I130)</f>
        <v>0.35913978494623655</v>
      </c>
      <c r="J130" s="28">
        <f>kWhgen!J130/(Z750RatedkWh*SurveyHrsIn!J130)</f>
        <v>0.34074074074074073</v>
      </c>
      <c r="K130" s="28">
        <f>kWhgen!K130/(Z750RatedkWh*SurveyHrsIn!K130)</f>
        <v>0.16093189964157706</v>
      </c>
      <c r="L130" s="28">
        <f>kWhgen!L130/(Z750RatedkWh*SurveyHrsIn!L130)</f>
        <v>0.18745519713261649</v>
      </c>
      <c r="M130" s="28">
        <f>kWhgen!M130/(Z750RatedkWh*SurveyHrsIn!M130)</f>
        <v>0.34541666666666665</v>
      </c>
      <c r="N130" s="28">
        <f>kWhgen!N130/(Z750RatedkWh*SurveyHrsIn!N130)</f>
        <v>0.33949103942652331</v>
      </c>
      <c r="O130" s="28">
        <f>kWhgen!O130/(Z750RatedkWh*SurveyHrsIn!O130)</f>
        <v>0.30814814814814817</v>
      </c>
      <c r="P130" s="28">
        <f>kWhgen!P130/(Z750RatedkWh*SurveyHrsIn!P130)</f>
        <v>0.26630824372759859</v>
      </c>
      <c r="Q130" s="28">
        <f>kWhgen!Q130/(Z750RatedkWh*SurveyHrsIn!Q130)</f>
        <v>0.18566308243727597</v>
      </c>
      <c r="R130" s="28">
        <f>kWhgen!R130/(Z750RatedkWh*SurveyHrsIn!R130)</f>
        <v>0.25436507936507935</v>
      </c>
      <c r="S130" s="28">
        <f>kWhgen!S130/(Z750RatedkWh*SurveyHrsIn!S130)</f>
        <v>0.29534050179211468</v>
      </c>
      <c r="T130" s="28">
        <f>kWhgen!T130/(Z750RatedkWh*SurveyHrsIn!T130)</f>
        <v>0.41074074074074074</v>
      </c>
      <c r="U130" s="28">
        <f>kWhgen!U130/(Z750RatedkWh*SurveyHrsIn!U130)</f>
        <v>0.38927359918634014</v>
      </c>
      <c r="V130" s="28">
        <f>kWhgen!V130/(Z750RatedkWh*SurveyHrsIn!V130)</f>
        <v>0.2877777777777778</v>
      </c>
      <c r="W130" s="28">
        <f>kWhgen!W130/(Z750RatedkWh*SurveyHrsIn!W130)</f>
        <v>0.15161290322580645</v>
      </c>
      <c r="X130" s="28">
        <f>kWhgen!X130/(Z750RatedkWh*SurveyHrsIn!X130)</f>
        <v>0.18817204301075269</v>
      </c>
      <c r="Y130" s="28">
        <f>kWhgen!Y130/(Z750RatedkWh*SurveyHrsIn!Y130)</f>
        <v>0.20407407407407407</v>
      </c>
      <c r="Z130" s="28">
        <f>kWhgen!Z130/(Z750RatedkWh*SurveyHrsIn!Z130)</f>
        <v>0.39713261648745518</v>
      </c>
      <c r="AA130" s="28">
        <f>kWhgen!AA130/(Z750RatedkWh*SurveyHrsIn!AA130)</f>
        <v>0.40925925925925927</v>
      </c>
      <c r="AB130" s="28">
        <f>kWhgen!AB130/(Z750RatedkWh*SurveyHrsIn!AB130)</f>
        <v>0.36057347670250894</v>
      </c>
      <c r="AC130" s="28">
        <f>kWhgen!AC130/(Z750RatedkWh*SurveyHrsIn!AC130)</f>
        <v>0.40792234277537087</v>
      </c>
      <c r="AD130" s="28">
        <f>kWhgen!AD130/(Z750RatedkWh*SurveyHrsIn!AD130)</f>
        <v>0.56547619047619047</v>
      </c>
      <c r="AE130" s="28">
        <f>kWhgen!AE130/(Z750RatedkWh*SurveyHrsIn!AE130)</f>
        <v>0.4204301075268817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0.30046212992271409</v>
      </c>
      <c r="AP130" s="28">
        <f t="shared" si="13"/>
        <v>0.29449876283826543</v>
      </c>
      <c r="AQ130" s="28">
        <f t="shared" si="14"/>
        <v>0.4646095469261477</v>
      </c>
      <c r="AR130" s="28">
        <f t="shared" si="15"/>
        <v>0.30035461288082077</v>
      </c>
      <c r="AS130" s="28">
        <f t="shared" si="16"/>
        <v>0.36557684189565909</v>
      </c>
      <c r="AT130" s="28">
        <f t="shared" si="17"/>
        <v>0.23126792114695341</v>
      </c>
      <c r="AU130" s="138">
        <f t="shared" si="18"/>
        <v>0.3046491437674233</v>
      </c>
      <c r="AV130" s="28">
        <f t="shared" si="19"/>
        <v>0.24512288786482336</v>
      </c>
      <c r="AW130" s="28">
        <f t="shared" si="20"/>
        <v>0.36259737256828622</v>
      </c>
      <c r="AX130" s="28">
        <f t="shared" si="24"/>
        <v>0.18128634010354441</v>
      </c>
      <c r="AY130" s="28">
        <f t="shared" si="22"/>
        <v>0.38898845081640782</v>
      </c>
      <c r="AZ130" s="28">
        <f t="shared" si="23"/>
        <v>0.4646095469261477</v>
      </c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</row>
    <row r="131" spans="1:68" hidden="1" x14ac:dyDescent="0.25">
      <c r="A131" s="86" t="s">
        <v>8</v>
      </c>
      <c r="B131" s="86">
        <v>1</v>
      </c>
      <c r="C131" s="86">
        <v>121</v>
      </c>
      <c r="D131" s="28">
        <f>kWhgen!D131/(Z750RatedkWh*SurveyHrsIn!D131)</f>
        <v>2.6523297491039426E-2</v>
      </c>
      <c r="E131" s="28">
        <f>kWhgen!E131/(Z750RatedkWh*SurveyHrsIn!E131)</f>
        <v>0.10663620071684587</v>
      </c>
      <c r="F131" s="28">
        <f>kWhgen!F131/(Z750RatedkWh*SurveyHrsIn!F131)</f>
        <v>0.4310033057978897</v>
      </c>
      <c r="G131" s="28">
        <f>kWhgen!G131/(Z750RatedkWh*SurveyHrsIn!G131)</f>
        <v>0.30646001942569517</v>
      </c>
      <c r="H131" s="28">
        <f>kWhgen!H131/(Z750RatedkWh*SurveyHrsIn!H131)</f>
        <v>0.39563333333333334</v>
      </c>
      <c r="I131" s="28">
        <f>kWhgen!I131/(Z750RatedkWh*SurveyHrsIn!I131)</f>
        <v>0.18243727598566309</v>
      </c>
      <c r="J131" s="28">
        <f>kWhgen!J131/(Z750RatedkWh*SurveyHrsIn!J131)</f>
        <v>0.33259259259259261</v>
      </c>
      <c r="K131" s="28">
        <f>kWhgen!K131/(Z750RatedkWh*SurveyHrsIn!K131)</f>
        <v>0.14767025089605734</v>
      </c>
      <c r="L131" s="28">
        <f>kWhgen!L131/(Z750RatedkWh*SurveyHrsIn!L131)</f>
        <v>0.18028673835125447</v>
      </c>
      <c r="M131" s="28">
        <f>kWhgen!M131/(Z750RatedkWh*SurveyHrsIn!M131)</f>
        <v>0.33634999999999998</v>
      </c>
      <c r="N131" s="28">
        <f>kWhgen!N131/(Z750RatedkWh*SurveyHrsIn!N131)</f>
        <v>0.33736917562724017</v>
      </c>
      <c r="O131" s="28">
        <f>kWhgen!O131/(Z750RatedkWh*SurveyHrsIn!O131)</f>
        <v>0.32703703703703701</v>
      </c>
      <c r="P131" s="28">
        <f>kWhgen!P131/(Z750RatedkWh*SurveyHrsIn!P131)</f>
        <v>0.23035663082437277</v>
      </c>
      <c r="Q131" s="28">
        <f>kWhgen!Q131/(Z750RatedkWh*SurveyHrsIn!Q131)</f>
        <v>0.1117258064516129</v>
      </c>
      <c r="R131" s="28">
        <f>kWhgen!R131/(Z750RatedkWh*SurveyHrsIn!R131)</f>
        <v>0.22658730158730159</v>
      </c>
      <c r="S131" s="28">
        <f>kWhgen!S131/(Z750RatedkWh*SurveyHrsIn!S131)</f>
        <v>0.25483870967741934</v>
      </c>
      <c r="T131" s="28">
        <f>kWhgen!T131/(Z750RatedkWh*SurveyHrsIn!T131)</f>
        <v>0.45</v>
      </c>
      <c r="U131" s="28">
        <f>kWhgen!U131/(Z750RatedkWh*SurveyHrsIn!U131)</f>
        <v>0.38376663403427869</v>
      </c>
      <c r="V131" s="28">
        <f>kWhgen!V131/(Z750RatedkWh*SurveyHrsIn!V131)</f>
        <v>0.2262962962962963</v>
      </c>
      <c r="W131" s="28">
        <f>kWhgen!W131/(Z750RatedkWh*SurveyHrsIn!W131)</f>
        <v>0.11899641577060932</v>
      </c>
      <c r="X131" s="28">
        <f>kWhgen!X131/(Z750RatedkWh*SurveyHrsIn!X131)</f>
        <v>0.18566308243727597</v>
      </c>
      <c r="Y131" s="28">
        <f>kWhgen!Y131/(Z750RatedkWh*SurveyHrsIn!Y131)</f>
        <v>0.20777777777777778</v>
      </c>
      <c r="Z131" s="28">
        <f>kWhgen!Z131/(Z750RatedkWh*SurveyHrsIn!Z131)</f>
        <v>0.35304659498207885</v>
      </c>
      <c r="AA131" s="28">
        <f>kWhgen!AA131/(Z750RatedkWh*SurveyHrsIn!AA131)</f>
        <v>0.40296296296296297</v>
      </c>
      <c r="AB131" s="28">
        <f>kWhgen!AB131/(Z750RatedkWh*SurveyHrsIn!AB131)</f>
        <v>0.45232974910394264</v>
      </c>
      <c r="AC131" s="28">
        <f>kWhgen!AC131/(Z750RatedkWh*SurveyHrsIn!AC131)</f>
        <v>0.38881386141819713</v>
      </c>
      <c r="AD131" s="28">
        <f>kWhgen!AD131/(Z750RatedkWh*SurveyHrsIn!AD131)</f>
        <v>0.52460317460317463</v>
      </c>
      <c r="AE131" s="28">
        <f>kWhgen!AE131/(Z750RatedkWh*SurveyHrsIn!AE131)</f>
        <v>0.38494623655913979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0.27615271338233177</v>
      </c>
      <c r="AP131" s="28">
        <f t="shared" si="13"/>
        <v>0.28116594425679631</v>
      </c>
      <c r="AQ131" s="28">
        <f t="shared" si="14"/>
        <v>0.43278775752683724</v>
      </c>
      <c r="AR131" s="28">
        <f t="shared" si="15"/>
        <v>0.28136650864681023</v>
      </c>
      <c r="AS131" s="28">
        <f t="shared" si="16"/>
        <v>0.30355440063719635</v>
      </c>
      <c r="AT131" s="28">
        <f t="shared" si="17"/>
        <v>0.22143566308243726</v>
      </c>
      <c r="AU131" s="138">
        <f t="shared" si="18"/>
        <v>0.29825428116288327</v>
      </c>
      <c r="AV131" s="28">
        <f t="shared" si="19"/>
        <v>0.19771727257211125</v>
      </c>
      <c r="AW131" s="28">
        <f t="shared" si="20"/>
        <v>0.35335431011019164</v>
      </c>
      <c r="AX131" s="28">
        <f t="shared" si="24"/>
        <v>0.17081242532855434</v>
      </c>
      <c r="AY131" s="28">
        <f t="shared" si="22"/>
        <v>0.40277976901632817</v>
      </c>
      <c r="AZ131" s="28">
        <f t="shared" si="23"/>
        <v>0.43278775752683724</v>
      </c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</row>
    <row r="132" spans="1:68" hidden="1" x14ac:dyDescent="0.25">
      <c r="A132" s="86" t="s">
        <v>8</v>
      </c>
      <c r="B132" s="86">
        <v>1</v>
      </c>
      <c r="C132" s="86">
        <v>122</v>
      </c>
      <c r="D132" s="28">
        <f>kWhgen!D132/(Z750RatedkWh*SurveyHrsIn!D132)</f>
        <v>0.33620071684587816</v>
      </c>
      <c r="E132" s="28">
        <f>kWhgen!E132/(Z750RatedkWh*SurveyHrsIn!E132)</f>
        <v>0.33363440860215055</v>
      </c>
      <c r="F132" s="28">
        <f>kWhgen!F132/(Z750RatedkWh*SurveyHrsIn!F132)</f>
        <v>0.37642699821203379</v>
      </c>
      <c r="G132" s="28">
        <f>kWhgen!G132/(Z750RatedkWh*SurveyHrsIn!G132)</f>
        <v>0.28830178542645962</v>
      </c>
      <c r="H132" s="28">
        <f>kWhgen!H132/(Z750RatedkWh*SurveyHrsIn!H132)</f>
        <v>0.35615370370370369</v>
      </c>
      <c r="I132" s="28">
        <f>kWhgen!I132/(Z750RatedkWh*SurveyHrsIn!I132)</f>
        <v>0.25949820788530464</v>
      </c>
      <c r="J132" s="28">
        <f>kWhgen!J132/(Z750RatedkWh*SurveyHrsIn!J132)</f>
        <v>0.2848148148148148</v>
      </c>
      <c r="K132" s="28">
        <f>kWhgen!K132/(Z750RatedkWh*SurveyHrsIn!K132)</f>
        <v>0.11935483870967742</v>
      </c>
      <c r="L132" s="28">
        <f>kWhgen!L132/(Z750RatedkWh*SurveyHrsIn!L132)</f>
        <v>0.16021505376344086</v>
      </c>
      <c r="M132" s="28">
        <f>kWhgen!M132/(Z750RatedkWh*SurveyHrsIn!M132)</f>
        <v>0.32185185185185183</v>
      </c>
      <c r="N132" s="28">
        <f>kWhgen!N132/(Z750RatedkWh*SurveyHrsIn!N132)</f>
        <v>0.3039426523297491</v>
      </c>
      <c r="O132" s="28">
        <f>kWhgen!O132/(Z750RatedkWh*SurveyHrsIn!O132)</f>
        <v>0.37481481481481482</v>
      </c>
      <c r="P132" s="28">
        <f>kWhgen!P132/(Z750RatedkWh*SurveyHrsIn!P132)</f>
        <v>0.13978494623655913</v>
      </c>
      <c r="Q132" s="28">
        <f>kWhgen!Q132/(Z750RatedkWh*SurveyHrsIn!Q132)</f>
        <v>0.26559139784946234</v>
      </c>
      <c r="R132" s="28">
        <f>kWhgen!R132/(Z750RatedkWh*SurveyHrsIn!R132)</f>
        <v>2.6984126984126985E-2</v>
      </c>
      <c r="S132" s="28">
        <f>kWhgen!S132/(Z750RatedkWh*SurveyHrsIn!S132)</f>
        <v>0.21971326164874552</v>
      </c>
      <c r="T132" s="28">
        <f>kWhgen!T132/(Z750RatedkWh*SurveyHrsIn!T132)</f>
        <v>0.35666666666666669</v>
      </c>
      <c r="U132" s="28">
        <f>kWhgen!U132/(Z750RatedkWh*SurveyHrsIn!U132)</f>
        <v>0.35760854956198707</v>
      </c>
      <c r="V132" s="28">
        <f>kWhgen!V132/(Z750RatedkWh*SurveyHrsIn!V132)</f>
        <v>0.28555555555555556</v>
      </c>
      <c r="W132" s="28">
        <f>kWhgen!W132/(Z750RatedkWh*SurveyHrsIn!W132)</f>
        <v>0.15125448028673835</v>
      </c>
      <c r="X132" s="28">
        <f>kWhgen!X132/(Z750RatedkWh*SurveyHrsIn!X132)</f>
        <v>0.17956989247311828</v>
      </c>
      <c r="Y132" s="28">
        <f>kWhgen!Y132/(Z750RatedkWh*SurveyHrsIn!Y132)</f>
        <v>0.16148148148148148</v>
      </c>
      <c r="Z132" s="28">
        <f>kWhgen!Z132/(Z750RatedkWh*SurveyHrsIn!Z132)</f>
        <v>0.37455197132616486</v>
      </c>
      <c r="AA132" s="28">
        <f>kWhgen!AA132/(Z750RatedkWh*SurveyHrsIn!AA132)</f>
        <v>0.38</v>
      </c>
      <c r="AB132" s="28">
        <f>kWhgen!AB132/(Z750RatedkWh*SurveyHrsIn!AB132)</f>
        <v>0.4157706093189964</v>
      </c>
      <c r="AC132" s="28">
        <f>kWhgen!AC132/(Z750RatedkWh*SurveyHrsIn!AC132)</f>
        <v>0.36018478107496671</v>
      </c>
      <c r="AD132" s="28">
        <f>kWhgen!AD132/(Z750RatedkWh*SurveyHrsIn!AD132)</f>
        <v>0.4595238095238095</v>
      </c>
      <c r="AE132" s="28">
        <f>kWhgen!AE132/(Z750RatedkWh*SurveyHrsIn!AE132)</f>
        <v>0.32688172043010755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0.27656617302921332</v>
      </c>
      <c r="AP132" s="28">
        <f t="shared" si="13"/>
        <v>0.26456233276275359</v>
      </c>
      <c r="AQ132" s="28">
        <f t="shared" si="14"/>
        <v>0.38219677034296123</v>
      </c>
      <c r="AR132" s="28">
        <f t="shared" si="15"/>
        <v>0.33278773074688134</v>
      </c>
      <c r="AS132" s="28">
        <f t="shared" si="16"/>
        <v>0.30015557546794103</v>
      </c>
      <c r="AT132" s="28">
        <f t="shared" si="17"/>
        <v>0.20047391477499002</v>
      </c>
      <c r="AU132" s="138">
        <f t="shared" si="18"/>
        <v>0.27284747112704105</v>
      </c>
      <c r="AV132" s="28">
        <f t="shared" si="19"/>
        <v>0.17076292882744495</v>
      </c>
      <c r="AW132" s="28">
        <f t="shared" si="20"/>
        <v>0.33327692392806979</v>
      </c>
      <c r="AX132" s="28">
        <f t="shared" si="24"/>
        <v>0.16410195141377937</v>
      </c>
      <c r="AY132" s="28">
        <f t="shared" si="22"/>
        <v>0.3901075268817204</v>
      </c>
      <c r="AZ132" s="28">
        <f t="shared" si="23"/>
        <v>0.38219677034296123</v>
      </c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</row>
    <row r="133" spans="1:68" hidden="1" x14ac:dyDescent="0.25">
      <c r="A133" s="86" t="s">
        <v>8</v>
      </c>
      <c r="B133" s="86">
        <v>1</v>
      </c>
      <c r="C133" s="86">
        <v>123</v>
      </c>
      <c r="D133" s="28">
        <f>kWhgen!D133/(Z750RatedkWh*SurveyHrsIn!D133)</f>
        <v>0.18028494623655913</v>
      </c>
      <c r="E133" s="28">
        <f>kWhgen!E133/(Z750RatedkWh*SurveyHrsIn!E133)</f>
        <v>0.24349103942652331</v>
      </c>
      <c r="F133" s="28">
        <f>kWhgen!F133/(Z750RatedkWh*SurveyHrsIn!F133)</f>
        <v>0.41113902507794187</v>
      </c>
      <c r="G133" s="28">
        <f>kWhgen!G133/(Z750RatedkWh*SurveyHrsIn!G133)</f>
        <v>0.27936602290578316</v>
      </c>
      <c r="H133" s="28">
        <f>kWhgen!H133/(Z750RatedkWh*SurveyHrsIn!H133)</f>
        <v>0.39122592592592592</v>
      </c>
      <c r="I133" s="28">
        <f>kWhgen!I133/(Z750RatedkWh*SurveyHrsIn!I133)</f>
        <v>0.32617921146953405</v>
      </c>
      <c r="J133" s="28">
        <f>kWhgen!J133/(Z750RatedkWh*SurveyHrsIn!J133)</f>
        <v>0.33954259259259262</v>
      </c>
      <c r="K133" s="28">
        <f>kWhgen!K133/(Z750RatedkWh*SurveyHrsIn!K133)</f>
        <v>0.16176523297491038</v>
      </c>
      <c r="L133" s="28">
        <f>kWhgen!L133/(Z750RatedkWh*SurveyHrsIn!L133)</f>
        <v>0.19000716845878135</v>
      </c>
      <c r="M133" s="28">
        <f>kWhgen!M133/(Z750RatedkWh*SurveyHrsIn!M133)</f>
        <v>0.33645925925925924</v>
      </c>
      <c r="N133" s="28">
        <f>kWhgen!N133/(Z750RatedkWh*SurveyHrsIn!N133)</f>
        <v>0.31614695340501792</v>
      </c>
      <c r="O133" s="28">
        <f>kWhgen!O133/(Z750RatedkWh*SurveyHrsIn!O133)</f>
        <v>0.35971481481481482</v>
      </c>
      <c r="P133" s="28">
        <f>kWhgen!P133/(Z750RatedkWh*SurveyHrsIn!P133)</f>
        <v>0.21228136200716846</v>
      </c>
      <c r="Q133" s="28">
        <f>kWhgen!Q133/(Z750RatedkWh*SurveyHrsIn!Q133)</f>
        <v>0.26016129032258062</v>
      </c>
      <c r="R133" s="28">
        <f>kWhgen!R133/(Z750RatedkWh*SurveyHrsIn!R133)</f>
        <v>0.39251388888888888</v>
      </c>
      <c r="S133" s="28">
        <f>kWhgen!S133/(Z750RatedkWh*SurveyHrsIn!S133)</f>
        <v>0.34240322580645161</v>
      </c>
      <c r="T133" s="28">
        <f>kWhgen!T133/(Z750RatedkWh*SurveyHrsIn!T133)</f>
        <v>0.47111111111111109</v>
      </c>
      <c r="U133" s="28">
        <f>kWhgen!U133/(Z750RatedkWh*SurveyHrsIn!U133)</f>
        <v>0.39891078820244757</v>
      </c>
      <c r="V133" s="28">
        <f>kWhgen!V133/(Z750RatedkWh*SurveyHrsIn!V133)</f>
        <v>0.31037037037037035</v>
      </c>
      <c r="W133" s="28">
        <f>kWhgen!W133/(Z750RatedkWh*SurveyHrsIn!W133)</f>
        <v>0.17491039426523297</v>
      </c>
      <c r="X133" s="28">
        <f>kWhgen!X133/(Z750RatedkWh*SurveyHrsIn!X133)</f>
        <v>0.18494623655913978</v>
      </c>
      <c r="Y133" s="28">
        <f>kWhgen!Y133/(Z750RatedkWh*SurveyHrsIn!Y133)</f>
        <v>0.19703703703703704</v>
      </c>
      <c r="Z133" s="28">
        <f>kWhgen!Z133/(Z750RatedkWh*SurveyHrsIn!Z133)</f>
        <v>0.39641577060931898</v>
      </c>
      <c r="AA133" s="28">
        <f>kWhgen!AA133/(Z750RatedkWh*SurveyHrsIn!AA133)</f>
        <v>0.42</v>
      </c>
      <c r="AB133" s="28">
        <f>kWhgen!AB133/(Z750RatedkWh*SurveyHrsIn!AB133)</f>
        <v>0.46559139784946235</v>
      </c>
      <c r="AC133" s="28">
        <f>kWhgen!AC133/(Z750RatedkWh*SurveyHrsIn!AC133)</f>
        <v>0.41828734824393649</v>
      </c>
      <c r="AD133" s="28">
        <f>kWhgen!AD133/(Z750RatedkWh*SurveyHrsIn!AD133)</f>
        <v>0.56309523809523809</v>
      </c>
      <c r="AE133" s="28">
        <f>kWhgen!AE133/(Z750RatedkWh*SurveyHrsIn!AE133)</f>
        <v>0.37132616487455194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0.29727655069318776</v>
      </c>
      <c r="AP133" s="28">
        <f t="shared" si="13"/>
        <v>0.33453095925183679</v>
      </c>
      <c r="AQ133" s="28">
        <f t="shared" si="14"/>
        <v>0.45090291707124219</v>
      </c>
      <c r="AR133" s="28">
        <f t="shared" si="15"/>
        <v>0.31133202913674946</v>
      </c>
      <c r="AS133" s="28">
        <f t="shared" si="16"/>
        <v>0.35231590999601753</v>
      </c>
      <c r="AT133" s="28">
        <f t="shared" si="17"/>
        <v>0.22941055356431697</v>
      </c>
      <c r="AU133" s="138">
        <f t="shared" si="18"/>
        <v>0.29604771007566705</v>
      </c>
      <c r="AV133" s="28">
        <f t="shared" si="19"/>
        <v>0.33169280167264037</v>
      </c>
      <c r="AW133" s="28">
        <f t="shared" si="20"/>
        <v>0.39346408989464304</v>
      </c>
      <c r="AX133" s="28">
        <f t="shared" si="24"/>
        <v>0.18563122262046994</v>
      </c>
      <c r="AY133" s="28">
        <f t="shared" si="22"/>
        <v>0.42733572281959376</v>
      </c>
      <c r="AZ133" s="28">
        <f t="shared" si="23"/>
        <v>0.45090291707124219</v>
      </c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</row>
    <row r="134" spans="1:68" hidden="1" x14ac:dyDescent="0.25">
      <c r="A134" s="86" t="s">
        <v>8</v>
      </c>
      <c r="B134" s="86">
        <v>1</v>
      </c>
      <c r="C134" s="86">
        <v>124</v>
      </c>
      <c r="D134" s="28">
        <f>kWhgen!D134/(Z750RatedkWh*SurveyHrsIn!D134)</f>
        <v>0.39928315412186383</v>
      </c>
      <c r="E134" s="28">
        <f>kWhgen!E134/(Z750RatedkWh*SurveyHrsIn!E134)</f>
        <v>0.36671505376344088</v>
      </c>
      <c r="F134" s="28">
        <f>kWhgen!F134/(Z750RatedkWh*SurveyHrsIn!F134)</f>
        <v>0.43474140905719494</v>
      </c>
      <c r="G134" s="28">
        <f>kWhgen!G134/(Z750RatedkWh*SurveyHrsIn!G134)</f>
        <v>0.30072584026804183</v>
      </c>
      <c r="H134" s="28">
        <f>kWhgen!H134/(Z750RatedkWh*SurveyHrsIn!H134)</f>
        <v>0.37059629629629631</v>
      </c>
      <c r="I134" s="28">
        <f>kWhgen!I134/(Z750RatedkWh*SurveyHrsIn!I134)</f>
        <v>0.32580645161290323</v>
      </c>
      <c r="J134" s="28">
        <f>kWhgen!J134/(Z750RatedkWh*SurveyHrsIn!J134)</f>
        <v>0.33592592592592591</v>
      </c>
      <c r="K134" s="28">
        <f>kWhgen!K134/(Z750RatedkWh*SurveyHrsIn!K134)</f>
        <v>0.16666666666666666</v>
      </c>
      <c r="L134" s="28">
        <f>kWhgen!L134/(Z750RatedkWh*SurveyHrsIn!L134)</f>
        <v>0.13870967741935483</v>
      </c>
      <c r="M134" s="28">
        <f>kWhgen!M134/(Z750RatedkWh*SurveyHrsIn!M134)</f>
        <v>0.33320555555555553</v>
      </c>
      <c r="N134" s="28">
        <f>kWhgen!N134/(Z750RatedkWh*SurveyHrsIn!N134)</f>
        <v>0.32093189964157703</v>
      </c>
      <c r="O134" s="28">
        <f>kWhgen!O134/(Z750RatedkWh*SurveyHrsIn!O134)</f>
        <v>0.39777777777777779</v>
      </c>
      <c r="P134" s="28">
        <f>kWhgen!P134/(Z750RatedkWh*SurveyHrsIn!P134)</f>
        <v>0.21433691756272402</v>
      </c>
      <c r="Q134" s="28">
        <f>kWhgen!Q134/(Z750RatedkWh*SurveyHrsIn!Q134)</f>
        <v>9.4982078853046589E-2</v>
      </c>
      <c r="R134" s="28">
        <f>kWhgen!R134/(Z750RatedkWh*SurveyHrsIn!R134)</f>
        <v>0.17579365079365081</v>
      </c>
      <c r="S134" s="28">
        <f>kWhgen!S134/(Z750RatedkWh*SurveyHrsIn!S134)</f>
        <v>0.32105555555555554</v>
      </c>
      <c r="T134" s="28">
        <f>kWhgen!T134/(Z750RatedkWh*SurveyHrsIn!T134)</f>
        <v>0.32703703703703701</v>
      </c>
      <c r="U134" s="28">
        <f>kWhgen!U134/(Z750RatedkWh*SurveyHrsIn!U134)</f>
        <v>0.15488339490172681</v>
      </c>
      <c r="V134" s="28">
        <f>kWhgen!V134/(Z750RatedkWh*SurveyHrsIn!V134)</f>
        <v>1.8518518518518517E-12</v>
      </c>
      <c r="W134" s="28">
        <f>kWhgen!W134/(Z750RatedkWh*SurveyHrsIn!W134)</f>
        <v>0</v>
      </c>
      <c r="X134" s="28">
        <f>kWhgen!X134/(Z750RatedkWh*SurveyHrsIn!X134)</f>
        <v>4.6953405017921147E-2</v>
      </c>
      <c r="Y134" s="28">
        <f>kWhgen!Y134/(Z750RatedkWh*SurveyHrsIn!Y134)</f>
        <v>0.12925925925925927</v>
      </c>
      <c r="Z134" s="28">
        <f>kWhgen!Z134/(Z750RatedkWh*SurveyHrsIn!Z134)</f>
        <v>0.33799283154121862</v>
      </c>
      <c r="AA134" s="28">
        <f>kWhgen!AA134/(Z750RatedkWh*SurveyHrsIn!AA134)</f>
        <v>0.35296296296296298</v>
      </c>
      <c r="AB134" s="28">
        <f>kWhgen!AB134/(Z750RatedkWh*SurveyHrsIn!AB134)</f>
        <v>0.41397849462365593</v>
      </c>
      <c r="AC134" s="28">
        <f>kWhgen!AC134/(Z750RatedkWh*SurveyHrsIn!AC134)</f>
        <v>0.37061202367471319</v>
      </c>
      <c r="AD134" s="28">
        <f>kWhgen!AD134/(Z750RatedkWh*SurveyHrsIn!AD134)</f>
        <v>0.50476190476190474</v>
      </c>
      <c r="AE134" s="28">
        <f>kWhgen!AE134/(Z750RatedkWh*SurveyHrsIn!AE134)</f>
        <v>0.35304659498207885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0.30884495596228817</v>
      </c>
      <c r="AP134" s="28">
        <f t="shared" si="13"/>
        <v>0.19624155587899053</v>
      </c>
      <c r="AQ134" s="28">
        <f t="shared" si="14"/>
        <v>0.40947350780623232</v>
      </c>
      <c r="AR134" s="28">
        <f t="shared" si="15"/>
        <v>0.36739410102955922</v>
      </c>
      <c r="AS134" s="28">
        <f t="shared" si="16"/>
        <v>0.34410955794504178</v>
      </c>
      <c r="AT134" s="28">
        <f t="shared" si="17"/>
        <v>0.21286063321385904</v>
      </c>
      <c r="AU134" s="138">
        <f t="shared" si="18"/>
        <v>0.31101553166069296</v>
      </c>
      <c r="AV134" s="28">
        <f t="shared" si="19"/>
        <v>0.19727709506741764</v>
      </c>
      <c r="AW134" s="28">
        <f t="shared" si="20"/>
        <v>0.16064014398020524</v>
      </c>
      <c r="AX134" s="28">
        <f t="shared" si="24"/>
        <v>5.8737554759060139E-2</v>
      </c>
      <c r="AY134" s="28">
        <f t="shared" si="22"/>
        <v>0.36831142970927916</v>
      </c>
      <c r="AZ134" s="28">
        <f t="shared" si="23"/>
        <v>0.40947350780623232</v>
      </c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</row>
    <row r="135" spans="1:68" hidden="1" x14ac:dyDescent="0.25">
      <c r="A135" s="86" t="s">
        <v>8</v>
      </c>
      <c r="B135" s="86">
        <v>1</v>
      </c>
      <c r="C135" s="86">
        <v>125</v>
      </c>
      <c r="D135" s="28">
        <f>kWhgen!D135/(Z750RatedkWh*SurveyHrsIn!D135)</f>
        <v>0.27311827956989249</v>
      </c>
      <c r="E135" s="28">
        <f>kWhgen!E135/(Z750RatedkWh*SurveyHrsIn!E135)</f>
        <v>0.36268100358422939</v>
      </c>
      <c r="F135" s="28">
        <f>kWhgen!F135/(Z750RatedkWh*SurveyHrsIn!F135)</f>
        <v>0.40035085907158702</v>
      </c>
      <c r="G135" s="28">
        <f>kWhgen!G135/(Z750RatedkWh*SurveyHrsIn!G135)</f>
        <v>0.20133340153538395</v>
      </c>
      <c r="H135" s="28">
        <f>kWhgen!H135/(Z750RatedkWh*SurveyHrsIn!H135)</f>
        <v>0.25455185185185186</v>
      </c>
      <c r="I135" s="28">
        <f>kWhgen!I135/(Z750RatedkWh*SurveyHrsIn!I135)</f>
        <v>0.28422939068100356</v>
      </c>
      <c r="J135" s="28">
        <f>kWhgen!J135/(Z750RatedkWh*SurveyHrsIn!J135)</f>
        <v>0.25581296296296296</v>
      </c>
      <c r="K135" s="28">
        <f>kWhgen!K135/(Z750RatedkWh*SurveyHrsIn!K135)</f>
        <v>0.15542293906810037</v>
      </c>
      <c r="L135" s="28">
        <f>kWhgen!L135/(Z750RatedkWh*SurveyHrsIn!L135)</f>
        <v>0.18081182795698925</v>
      </c>
      <c r="M135" s="28">
        <f>kWhgen!M135/(Z750RatedkWh*SurveyHrsIn!M135)</f>
        <v>0.30352037037037038</v>
      </c>
      <c r="N135" s="28">
        <f>kWhgen!N135/(Z750RatedkWh*SurveyHrsIn!N135)</f>
        <v>0.25079928315412187</v>
      </c>
      <c r="O135" s="28">
        <f>kWhgen!O135/(Z750RatedkWh*SurveyHrsIn!O135)</f>
        <v>0.3574074074074074</v>
      </c>
      <c r="P135" s="28">
        <f>kWhgen!P135/(Z750RatedkWh*SurveyHrsIn!P135)</f>
        <v>0.31111111111111112</v>
      </c>
      <c r="Q135" s="28">
        <f>kWhgen!Q135/(Z750RatedkWh*SurveyHrsIn!Q135)</f>
        <v>0.37025089605734768</v>
      </c>
      <c r="R135" s="28">
        <f>kWhgen!R135/(Z750RatedkWh*SurveyHrsIn!R135)</f>
        <v>0.33769841269841272</v>
      </c>
      <c r="S135" s="28">
        <f>kWhgen!S135/(Z750RatedkWh*SurveyHrsIn!S135)</f>
        <v>0.2756272401433692</v>
      </c>
      <c r="T135" s="28">
        <f>kWhgen!T135/(Z750RatedkWh*SurveyHrsIn!T135)</f>
        <v>0.41185185185185186</v>
      </c>
      <c r="U135" s="28">
        <f>kWhgen!U135/(Z750RatedkWh*SurveyHrsIn!U135)</f>
        <v>0.34797136054587963</v>
      </c>
      <c r="V135" s="28">
        <f>kWhgen!V135/(Z750RatedkWh*SurveyHrsIn!V135)</f>
        <v>0.25814814814814813</v>
      </c>
      <c r="W135" s="28">
        <f>kWhgen!W135/(Z750RatedkWh*SurveyHrsIn!W135)</f>
        <v>0.14838709677419354</v>
      </c>
      <c r="X135" s="28">
        <f>kWhgen!X135/(Z750RatedkWh*SurveyHrsIn!X135)</f>
        <v>0.18641039426523298</v>
      </c>
      <c r="Y135" s="28">
        <f>kWhgen!Y135/(Z750RatedkWh*SurveyHrsIn!Y135)</f>
        <v>0.18111111111111111</v>
      </c>
      <c r="Z135" s="28">
        <f>kWhgen!Z135/(Z750RatedkWh*SurveyHrsIn!Z135)</f>
        <v>0.33297491039426524</v>
      </c>
      <c r="AA135" s="28">
        <f>kWhgen!AA135/(Z750RatedkWh*SurveyHrsIn!AA135)</f>
        <v>0.3611111111111111</v>
      </c>
      <c r="AB135" s="28">
        <f>kWhgen!AB135/(Z750RatedkWh*SurveyHrsIn!AB135)</f>
        <v>0.4204301075268817</v>
      </c>
      <c r="AC135" s="28">
        <f>kWhgen!AC135/(Z750RatedkWh*SurveyHrsIn!AC135)</f>
        <v>0.36786686156424597</v>
      </c>
      <c r="AD135" s="28">
        <f>kWhgen!AD135/(Z750RatedkWh*SurveyHrsIn!AD135)</f>
        <v>0.49285714285714288</v>
      </c>
      <c r="AE135" s="28">
        <f>kWhgen!AE135/(Z750RatedkWh*SurveyHrsIn!AE135)</f>
        <v>0.36917562724014336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0.27650270072959321</v>
      </c>
      <c r="AP135" s="28">
        <f t="shared" si="13"/>
        <v>0.30266438671898377</v>
      </c>
      <c r="AQ135" s="28">
        <f t="shared" si="14"/>
        <v>0.4099665438871774</v>
      </c>
      <c r="AR135" s="28">
        <f t="shared" si="15"/>
        <v>0.32145508806373341</v>
      </c>
      <c r="AS135" s="28">
        <f t="shared" si="16"/>
        <v>0.26486473516527281</v>
      </c>
      <c r="AT135" s="28">
        <f t="shared" si="17"/>
        <v>0.21325171246515331</v>
      </c>
      <c r="AU135" s="138">
        <f t="shared" si="18"/>
        <v>0.3064392672242135</v>
      </c>
      <c r="AV135" s="28">
        <f t="shared" si="19"/>
        <v>0.32785884963304324</v>
      </c>
      <c r="AW135" s="28">
        <f t="shared" si="20"/>
        <v>0.33932378684862652</v>
      </c>
      <c r="AX135" s="28">
        <f t="shared" si="24"/>
        <v>0.17196953405017923</v>
      </c>
      <c r="AY135" s="28">
        <f t="shared" si="22"/>
        <v>0.37150537634408604</v>
      </c>
      <c r="AZ135" s="28">
        <f t="shared" si="23"/>
        <v>0.4099665438871774</v>
      </c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</row>
    <row r="136" spans="1:68" hidden="1" x14ac:dyDescent="0.25">
      <c r="A136" s="86" t="s">
        <v>8</v>
      </c>
      <c r="B136" s="86">
        <v>1</v>
      </c>
      <c r="C136" s="86">
        <v>126</v>
      </c>
      <c r="D136" s="28">
        <f>kWhgen!D136/(Z750RatedkWh*SurveyHrsIn!D136)</f>
        <v>0.27761290322580645</v>
      </c>
      <c r="E136" s="28">
        <f>kWhgen!E136/(Z750RatedkWh*SurveyHrsIn!E136)</f>
        <v>0.30704121863799283</v>
      </c>
      <c r="F136" s="28">
        <f>kWhgen!F136/(Z750RatedkWh*SurveyHrsIn!F136)</f>
        <v>0.35899061555900469</v>
      </c>
      <c r="G136" s="28">
        <f>kWhgen!G136/(Z750RatedkWh*SurveyHrsIn!G136)</f>
        <v>0.25396042358229126</v>
      </c>
      <c r="H136" s="28">
        <f>kWhgen!H136/(Z750RatedkWh*SurveyHrsIn!H136)</f>
        <v>0.37642037037037035</v>
      </c>
      <c r="I136" s="28">
        <f>kWhgen!I136/(Z750RatedkWh*SurveyHrsIn!I136)</f>
        <v>0.29445519713261648</v>
      </c>
      <c r="J136" s="28">
        <f>kWhgen!J136/(Z750RatedkWh*SurveyHrsIn!J136)</f>
        <v>0.30783888888888888</v>
      </c>
      <c r="K136" s="28">
        <f>kWhgen!K136/(Z750RatedkWh*SurveyHrsIn!K136)</f>
        <v>0.14647670250896058</v>
      </c>
      <c r="L136" s="28">
        <f>kWhgen!L136/(Z750RatedkWh*SurveyHrsIn!L136)</f>
        <v>0.17317025089605734</v>
      </c>
      <c r="M136" s="28">
        <f>kWhgen!M136/(Z750RatedkWh*SurveyHrsIn!M136)</f>
        <v>0.26807222222222221</v>
      </c>
      <c r="N136" s="28">
        <f>kWhgen!N136/(Z750RatedkWh*SurveyHrsIn!N136)</f>
        <v>0.30025448028673835</v>
      </c>
      <c r="O136" s="28">
        <f>kWhgen!O136/(Z750RatedkWh*SurveyHrsIn!O136)</f>
        <v>0.30739814814814814</v>
      </c>
      <c r="P136" s="28">
        <f>kWhgen!P136/(Z750RatedkWh*SurveyHrsIn!P136)</f>
        <v>7.491039426523298E-2</v>
      </c>
      <c r="Q136" s="28">
        <f>kWhgen!Q136/(Z750RatedkWh*SurveyHrsIn!Q136)</f>
        <v>0</v>
      </c>
      <c r="R136" s="28">
        <f>kWhgen!R136/(Z750RatedkWh*SurveyHrsIn!R136)</f>
        <v>0</v>
      </c>
      <c r="S136" s="28">
        <f>kWhgen!S136/(Z750RatedkWh*SurveyHrsIn!S136)</f>
        <v>0.1007168458781362</v>
      </c>
      <c r="T136" s="28">
        <f>kWhgen!T136/(Z750RatedkWh*SurveyHrsIn!T136)</f>
        <v>0.40962962962962962</v>
      </c>
      <c r="U136" s="28">
        <f>kWhgen!U136/(Z750RatedkWh*SurveyHrsIn!U136)</f>
        <v>0.33592487427574536</v>
      </c>
      <c r="V136" s="28">
        <f>kWhgen!V136/(Z750RatedkWh*SurveyHrsIn!V136)</f>
        <v>0.24703703703703703</v>
      </c>
      <c r="W136" s="28">
        <f>kWhgen!W136/(Z750RatedkWh*SurveyHrsIn!W136)</f>
        <v>0.14802867383512544</v>
      </c>
      <c r="X136" s="28">
        <f>kWhgen!X136/(Z750RatedkWh*SurveyHrsIn!X136)</f>
        <v>0.17777777777777778</v>
      </c>
      <c r="Y136" s="28">
        <f>kWhgen!Y136/(Z750RatedkWh*SurveyHrsIn!Y136)</f>
        <v>0.19074074074074074</v>
      </c>
      <c r="Z136" s="28">
        <f>kWhgen!Z136/(Z750RatedkWh*SurveyHrsIn!Z136)</f>
        <v>0.36451612903225805</v>
      </c>
      <c r="AA136" s="28">
        <f>kWhgen!AA136/(Z750RatedkWh*SurveyHrsIn!AA136)</f>
        <v>0.38592592592592595</v>
      </c>
      <c r="AB136" s="28">
        <f>kWhgen!AB136/(Z750RatedkWh*SurveyHrsIn!AB136)</f>
        <v>0.34910394265232975</v>
      </c>
      <c r="AC136" s="28">
        <f>kWhgen!AC136/(Z750RatedkWh*SurveyHrsIn!AC136)</f>
        <v>0.35813936616912834</v>
      </c>
      <c r="AD136" s="28">
        <f>kWhgen!AD136/(Z750RatedkWh*SurveyHrsIn!AD136)</f>
        <v>0.53928571428571426</v>
      </c>
      <c r="AE136" s="28">
        <f>kWhgen!AE136/(Z750RatedkWh*SurveyHrsIn!AE136)</f>
        <v>0.35412186379928318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0.26408240937487698</v>
      </c>
      <c r="AP136" s="28">
        <f t="shared" si="13"/>
        <v>0.22578346473205882</v>
      </c>
      <c r="AQ136" s="28">
        <f t="shared" si="14"/>
        <v>0.41718231475137529</v>
      </c>
      <c r="AR136" s="28">
        <f t="shared" si="15"/>
        <v>0.30666408592642957</v>
      </c>
      <c r="AS136" s="28">
        <f t="shared" si="16"/>
        <v>0.32623815213062524</v>
      </c>
      <c r="AT136" s="28">
        <f t="shared" si="17"/>
        <v>0.19590639187574674</v>
      </c>
      <c r="AU136" s="138">
        <f t="shared" si="18"/>
        <v>0.22752100756670646</v>
      </c>
      <c r="AV136" s="28">
        <f t="shared" si="19"/>
        <v>3.3572281959378732E-2</v>
      </c>
      <c r="AW136" s="28">
        <f t="shared" si="20"/>
        <v>0.33086384698080401</v>
      </c>
      <c r="AX136" s="28">
        <f t="shared" si="24"/>
        <v>0.17218239745121466</v>
      </c>
      <c r="AY136" s="28">
        <f t="shared" si="22"/>
        <v>0.36651533253683793</v>
      </c>
      <c r="AZ136" s="28">
        <f t="shared" si="23"/>
        <v>0.41718231475137529</v>
      </c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</row>
    <row r="137" spans="1:68" hidden="1" x14ac:dyDescent="0.25">
      <c r="A137" s="86" t="s">
        <v>8</v>
      </c>
      <c r="B137" s="86">
        <v>1</v>
      </c>
      <c r="C137" s="86">
        <v>127</v>
      </c>
      <c r="D137" s="28">
        <f>kWhgen!D137/(Z750RatedkWh*SurveyHrsIn!D137)</f>
        <v>0.37777777777777777</v>
      </c>
      <c r="E137" s="28">
        <f>kWhgen!E137/(Z750RatedkWh*SurveyHrsIn!E137)</f>
        <v>0.29530824372759856</v>
      </c>
      <c r="F137" s="28">
        <f>kWhgen!F137/(Z750RatedkWh*SurveyHrsIn!F137)</f>
        <v>0.39773418679007344</v>
      </c>
      <c r="G137" s="28">
        <f>kWhgen!G137/(Z750RatedkWh*SurveyHrsIn!G137)</f>
        <v>0.29594735763666408</v>
      </c>
      <c r="H137" s="28">
        <f>kWhgen!H137/(Z750RatedkWh*SurveyHrsIn!H137)</f>
        <v>0.37959259259259259</v>
      </c>
      <c r="I137" s="28">
        <f>kWhgen!I137/(Z750RatedkWh*SurveyHrsIn!I137)</f>
        <v>0.3086021505376344</v>
      </c>
      <c r="J137" s="28">
        <f>kWhgen!J137/(Z750RatedkWh*SurveyHrsIn!J137)</f>
        <v>0.32592592592592595</v>
      </c>
      <c r="K137" s="28">
        <f>kWhgen!K137/(Z750RatedkWh*SurveyHrsIn!K137)</f>
        <v>0.15505197132616488</v>
      </c>
      <c r="L137" s="28">
        <f>kWhgen!L137/(Z750RatedkWh*SurveyHrsIn!L137)</f>
        <v>0.17840860215053764</v>
      </c>
      <c r="M137" s="28">
        <f>kWhgen!M137/(Z750RatedkWh*SurveyHrsIn!M137)</f>
        <v>0.32844444444444443</v>
      </c>
      <c r="N137" s="28">
        <f>kWhgen!N137/(Z750RatedkWh*SurveyHrsIn!N137)</f>
        <v>0.32147311827956987</v>
      </c>
      <c r="O137" s="28">
        <f>kWhgen!O137/(Z750RatedkWh*SurveyHrsIn!O137)</f>
        <v>0.35259259259259257</v>
      </c>
      <c r="P137" s="28">
        <f>kWhgen!P137/(Z750RatedkWh*SurveyHrsIn!P137)</f>
        <v>0.22544802867383512</v>
      </c>
      <c r="Q137" s="28">
        <f>kWhgen!Q137/(Z750RatedkWh*SurveyHrsIn!Q137)</f>
        <v>0.21111111111111111</v>
      </c>
      <c r="R137" s="28">
        <f>kWhgen!R137/(Z750RatedkWh*SurveyHrsIn!R137)</f>
        <v>0.21388888888888888</v>
      </c>
      <c r="S137" s="28">
        <f>kWhgen!S137/(Z750RatedkWh*SurveyHrsIn!S137)</f>
        <v>0.23620071684587812</v>
      </c>
      <c r="T137" s="28">
        <f>kWhgen!T137/(Z750RatedkWh*SurveyHrsIn!T137)</f>
        <v>0.42370370370370369</v>
      </c>
      <c r="U137" s="28">
        <f>kWhgen!U137/(Z750RatedkWh*SurveyHrsIn!U137)</f>
        <v>0.35485506698595637</v>
      </c>
      <c r="V137" s="28">
        <f>kWhgen!V137/(Z750RatedkWh*SurveyHrsIn!V137)</f>
        <v>0.27333333333333332</v>
      </c>
      <c r="W137" s="28">
        <f>kWhgen!W137/(Z750RatedkWh*SurveyHrsIn!W137)</f>
        <v>0.15519713261648746</v>
      </c>
      <c r="X137" s="28">
        <f>kWhgen!X137/(Z750RatedkWh*SurveyHrsIn!X137)</f>
        <v>0.17706093189964159</v>
      </c>
      <c r="Y137" s="28">
        <f>kWhgen!Y137/(Z750RatedkWh*SurveyHrsIn!Y137)</f>
        <v>0.18962962962962962</v>
      </c>
      <c r="Z137" s="28">
        <f>kWhgen!Z137/(Z750RatedkWh*SurveyHrsIn!Z137)</f>
        <v>0.34695340501792116</v>
      </c>
      <c r="AA137" s="28">
        <f>kWhgen!AA137/(Z750RatedkWh*SurveyHrsIn!AA137)</f>
        <v>0.3448148148148148</v>
      </c>
      <c r="AB137" s="28">
        <f>kWhgen!AB137/(Z750RatedkWh*SurveyHrsIn!AB137)</f>
        <v>0.3193548387096774</v>
      </c>
      <c r="AC137" s="28">
        <f>kWhgen!AC137/(Z750RatedkWh*SurveyHrsIn!AC137)</f>
        <v>0.34183828405360273</v>
      </c>
      <c r="AD137" s="28">
        <f>kWhgen!AD137/(Z750RatedkWh*SurveyHrsIn!AD137)</f>
        <v>0.49761904761904763</v>
      </c>
      <c r="AE137" s="28">
        <f>kWhgen!AE137/(Z750RatedkWh*SurveyHrsIn!AE137)</f>
        <v>0.32580645161290323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0.29704410122313613</v>
      </c>
      <c r="AP137" s="28">
        <f t="shared" si="13"/>
        <v>0.2705086311297536</v>
      </c>
      <c r="AQ137" s="28">
        <f t="shared" si="14"/>
        <v>0.38842126109518454</v>
      </c>
      <c r="AR137" s="28">
        <f t="shared" si="15"/>
        <v>0.32966326271811203</v>
      </c>
      <c r="AS137" s="28">
        <f t="shared" si="16"/>
        <v>0.33804022301871761</v>
      </c>
      <c r="AT137" s="28">
        <f t="shared" si="17"/>
        <v>0.22063500597371566</v>
      </c>
      <c r="AU137" s="138">
        <f t="shared" si="18"/>
        <v>0.2998379131819992</v>
      </c>
      <c r="AV137" s="28">
        <f t="shared" si="19"/>
        <v>0.22040023894862604</v>
      </c>
      <c r="AW137" s="28">
        <f t="shared" si="20"/>
        <v>0.35063070134099777</v>
      </c>
      <c r="AX137" s="28">
        <f t="shared" si="24"/>
        <v>0.17396256471525287</v>
      </c>
      <c r="AY137" s="28">
        <f t="shared" si="22"/>
        <v>0.33704101951413779</v>
      </c>
      <c r="AZ137" s="28">
        <f t="shared" si="23"/>
        <v>0.38842126109518454</v>
      </c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</row>
    <row r="138" spans="1:68" hidden="1" x14ac:dyDescent="0.25">
      <c r="A138" s="86" t="s">
        <v>8</v>
      </c>
      <c r="B138" s="86">
        <v>1</v>
      </c>
      <c r="C138" s="86">
        <v>128</v>
      </c>
      <c r="D138" s="28">
        <f>kWhgen!D138/(Z750RatedkWh*SurveyHrsIn!D138)</f>
        <v>0.37168458781362007</v>
      </c>
      <c r="E138" s="28">
        <f>kWhgen!E138/(Z750RatedkWh*SurveyHrsIn!E138)</f>
        <v>0.30781541218637992</v>
      </c>
      <c r="F138" s="28">
        <f>kWhgen!F138/(Z750RatedkWh*SurveyHrsIn!F138)</f>
        <v>0.4052103933086838</v>
      </c>
      <c r="G138" s="28">
        <f>kWhgen!G138/(Z750RatedkWh*SurveyHrsIn!G138)</f>
        <v>0.3131498951096241</v>
      </c>
      <c r="H138" s="28">
        <f>kWhgen!H138/(Z750RatedkWh*SurveyHrsIn!H138)</f>
        <v>0.32074074074074072</v>
      </c>
      <c r="I138" s="28">
        <f>kWhgen!I138/(Z750RatedkWh*SurveyHrsIn!I138)</f>
        <v>0.27670250896057347</v>
      </c>
      <c r="J138" s="28">
        <f>kWhgen!J138/(Z750RatedkWh*SurveyHrsIn!J138)</f>
        <v>0.33555555555555555</v>
      </c>
      <c r="K138" s="28">
        <f>kWhgen!K138/(Z750RatedkWh*SurveyHrsIn!K138)</f>
        <v>0.20896057347670252</v>
      </c>
      <c r="L138" s="28">
        <f>kWhgen!L138/(Z750RatedkWh*SurveyHrsIn!L138)</f>
        <v>0.18411648745519713</v>
      </c>
      <c r="M138" s="28">
        <f>kWhgen!M138/(Z750RatedkWh*SurveyHrsIn!M138)</f>
        <v>0.34592592592592591</v>
      </c>
      <c r="N138" s="28">
        <f>kWhgen!N138/(Z750RatedkWh*SurveyHrsIn!N138)</f>
        <v>0.31326164874551971</v>
      </c>
      <c r="O138" s="28">
        <f>kWhgen!O138/(Z750RatedkWh*SurveyHrsIn!O138)</f>
        <v>0.44037037037037036</v>
      </c>
      <c r="P138" s="28">
        <f>kWhgen!P138/(Z750RatedkWh*SurveyHrsIn!P138)</f>
        <v>7.132616487455197E-2</v>
      </c>
      <c r="Q138" s="28">
        <f>kWhgen!Q138/(Z750RatedkWh*SurveyHrsIn!Q138)</f>
        <v>0.2741057347670251</v>
      </c>
      <c r="R138" s="28">
        <f>kWhgen!R138/(Z750RatedkWh*SurveyHrsIn!R138)</f>
        <v>0.20358531746031747</v>
      </c>
      <c r="S138" s="28">
        <f>kWhgen!S138/(Z750RatedkWh*SurveyHrsIn!S138)</f>
        <v>0.2810035842293907</v>
      </c>
      <c r="T138" s="28">
        <f>kWhgen!T138/(Z750RatedkWh*SurveyHrsIn!T138)</f>
        <v>0.37888888888888889</v>
      </c>
      <c r="U138" s="28">
        <f>kWhgen!U138/(Z750RatedkWh*SurveyHrsIn!U138)</f>
        <v>0.32078072010757647</v>
      </c>
      <c r="V138" s="28">
        <f>kWhgen!V138/(Z750RatedkWh*SurveyHrsIn!V138)</f>
        <v>0.15991481481481482</v>
      </c>
      <c r="W138" s="28">
        <f>kWhgen!W138/(Z750RatedkWh*SurveyHrsIn!W138)</f>
        <v>0</v>
      </c>
      <c r="X138" s="28">
        <f>kWhgen!X138/(Z750RatedkWh*SurveyHrsIn!X138)</f>
        <v>0</v>
      </c>
      <c r="Y138" s="28">
        <f>kWhgen!Y138/(Z750RatedkWh*SurveyHrsIn!Y138)</f>
        <v>0</v>
      </c>
      <c r="Z138" s="28">
        <f>kWhgen!Z138/(Z750RatedkWh*SurveyHrsIn!Z138)</f>
        <v>0</v>
      </c>
      <c r="AA138" s="28">
        <f>kWhgen!AA138/(Z750RatedkWh*SurveyHrsIn!AA138)</f>
        <v>0</v>
      </c>
      <c r="AB138" s="28">
        <f>kWhgen!AB138/(Z750RatedkWh*SurveyHrsIn!AB138)</f>
        <v>0.21397849462365592</v>
      </c>
      <c r="AC138" s="28">
        <f>kWhgen!AC138/(Z750RatedkWh*SurveyHrsIn!AC138)</f>
        <v>0.44396605215226526</v>
      </c>
      <c r="AD138" s="28">
        <f>kWhgen!AD138/(Z750RatedkWh*SurveyHrsIn!AD138)</f>
        <v>0.52103174603174607</v>
      </c>
      <c r="AE138" s="28">
        <f>kWhgen!AE138/(Z750RatedkWh*SurveyHrsIn!AE138)</f>
        <v>0.34444444444444444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0.29359463972581878</v>
      </c>
      <c r="AP138" s="28">
        <f t="shared" si="13"/>
        <v>0.15268812957430578</v>
      </c>
      <c r="AQ138" s="28">
        <f t="shared" si="14"/>
        <v>0.43648074754281857</v>
      </c>
      <c r="AR138" s="28">
        <f t="shared" si="15"/>
        <v>0.34205856686822927</v>
      </c>
      <c r="AS138" s="28">
        <f t="shared" si="16"/>
        <v>0.31099960175228997</v>
      </c>
      <c r="AT138" s="28">
        <f t="shared" si="17"/>
        <v>0.24633432895260854</v>
      </c>
      <c r="AU138" s="138">
        <f t="shared" si="18"/>
        <v>0.27498606133014736</v>
      </c>
      <c r="AV138" s="28">
        <f t="shared" si="19"/>
        <v>0.25289821215224445</v>
      </c>
      <c r="AW138" s="28">
        <f t="shared" si="20"/>
        <v>0.28652814127042675</v>
      </c>
      <c r="AX138" s="28">
        <f t="shared" si="24"/>
        <v>0</v>
      </c>
      <c r="AY138" s="28">
        <f t="shared" si="22"/>
        <v>7.132616487455197E-2</v>
      </c>
      <c r="AZ138" s="28">
        <f t="shared" si="23"/>
        <v>0.43648074754281857</v>
      </c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</row>
    <row r="139" spans="1:68" hidden="1" x14ac:dyDescent="0.25">
      <c r="A139" s="86" t="s">
        <v>8</v>
      </c>
      <c r="B139" s="86">
        <v>1</v>
      </c>
      <c r="C139" s="86">
        <v>129</v>
      </c>
      <c r="D139" s="28">
        <f>kWhgen!D139/(Z750RatedkWh*SurveyHrsIn!D139)</f>
        <v>0.25555555555555554</v>
      </c>
      <c r="E139" s="28">
        <f>kWhgen!E139/(Z750RatedkWh*SurveyHrsIn!E139)</f>
        <v>0.36832795698924731</v>
      </c>
      <c r="F139" s="28">
        <f>kWhgen!F139/(Z750RatedkWh*SurveyHrsIn!F139)</f>
        <v>0.43586284003498649</v>
      </c>
      <c r="G139" s="28">
        <f>kWhgen!G139/(Z750RatedkWh*SurveyHrsIn!G139)</f>
        <v>0.30964567451328034</v>
      </c>
      <c r="H139" s="28">
        <f>kWhgen!H139/(Z750RatedkWh*SurveyHrsIn!H139)</f>
        <v>0.40309074074074075</v>
      </c>
      <c r="I139" s="28">
        <f>kWhgen!I139/(Z750RatedkWh*SurveyHrsIn!I139)</f>
        <v>0.33297491039426524</v>
      </c>
      <c r="J139" s="28">
        <f>kWhgen!J139/(Z750RatedkWh*SurveyHrsIn!J139)</f>
        <v>0.33444444444444443</v>
      </c>
      <c r="K139" s="28">
        <f>kWhgen!K139/(Z750RatedkWh*SurveyHrsIn!K139)</f>
        <v>0.18113261648745518</v>
      </c>
      <c r="L139" s="28">
        <f>kWhgen!L139/(Z750RatedkWh*SurveyHrsIn!L139)</f>
        <v>0.20530824372759857</v>
      </c>
      <c r="M139" s="28">
        <f>kWhgen!M139/(Z750RatedkWh*SurveyHrsIn!M139)</f>
        <v>0.35138333333333333</v>
      </c>
      <c r="N139" s="28">
        <f>kWhgen!N139/(Z750RatedkWh*SurveyHrsIn!N139)</f>
        <v>0.34927419354838712</v>
      </c>
      <c r="O139" s="28">
        <f>kWhgen!O139/(Z750RatedkWh*SurveyHrsIn!O139)</f>
        <v>0.39</v>
      </c>
      <c r="P139" s="28">
        <f>kWhgen!P139/(Z750RatedkWh*SurveyHrsIn!P139)</f>
        <v>0.31433691756272403</v>
      </c>
      <c r="Q139" s="28">
        <f>kWhgen!Q139/(Z750RatedkWh*SurveyHrsIn!Q139)</f>
        <v>0.41003584229390683</v>
      </c>
      <c r="R139" s="28">
        <f>kWhgen!R139/(Z750RatedkWh*SurveyHrsIn!R139)</f>
        <v>0.38452380952380955</v>
      </c>
      <c r="S139" s="28">
        <f>kWhgen!S139/(Z750RatedkWh*SurveyHrsIn!S139)</f>
        <v>0.29569892473118281</v>
      </c>
      <c r="T139" s="28">
        <f>kWhgen!T139/(Z750RatedkWh*SurveyHrsIn!T139)</f>
        <v>0.44740740740740742</v>
      </c>
      <c r="U139" s="28">
        <f>kWhgen!U139/(Z750RatedkWh*SurveyHrsIn!U139)</f>
        <v>0.37791548356021348</v>
      </c>
      <c r="V139" s="28">
        <f>kWhgen!V139/(Z750RatedkWh*SurveyHrsIn!V139)</f>
        <v>0.29666666666666669</v>
      </c>
      <c r="W139" s="28">
        <f>kWhgen!W139/(Z750RatedkWh*SurveyHrsIn!W139)</f>
        <v>0.17491039426523297</v>
      </c>
      <c r="X139" s="28">
        <f>kWhgen!X139/(Z750RatedkWh*SurveyHrsIn!X139)</f>
        <v>0.207168458781362</v>
      </c>
      <c r="Y139" s="28">
        <f>kWhgen!Y139/(Z750RatedkWh*SurveyHrsIn!Y139)</f>
        <v>0.19407407407407407</v>
      </c>
      <c r="Z139" s="28">
        <f>kWhgen!Z139/(Z750RatedkWh*SurveyHrsIn!Z139)</f>
        <v>0.39749103942652331</v>
      </c>
      <c r="AA139" s="28">
        <f>kWhgen!AA139/(Z750RatedkWh*SurveyHrsIn!AA139)</f>
        <v>0.43592592592592594</v>
      </c>
      <c r="AB139" s="28">
        <f>kWhgen!AB139/(Z750RatedkWh*SurveyHrsIn!AB139)</f>
        <v>0.45519713261648748</v>
      </c>
      <c r="AC139" s="28">
        <f>kWhgen!AC139/(Z750RatedkWh*SurveyHrsIn!AC139)</f>
        <v>0.42514352518159848</v>
      </c>
      <c r="AD139" s="28">
        <f>kWhgen!AD139/(Z750RatedkWh*SurveyHrsIn!AD139)</f>
        <v>0.54325396825396821</v>
      </c>
      <c r="AE139" s="28">
        <f>kWhgen!AE139/(Z750RatedkWh*SurveyHrsIn!AE139)</f>
        <v>0.38709677419354838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0.3313151559813719</v>
      </c>
      <c r="AP139" s="28">
        <f t="shared" si="13"/>
        <v>0.3397512632727327</v>
      </c>
      <c r="AQ139" s="28">
        <f t="shared" si="14"/>
        <v>0.45183142254303837</v>
      </c>
      <c r="AR139" s="28">
        <f t="shared" si="15"/>
        <v>0.37127882384583805</v>
      </c>
      <c r="AS139" s="28">
        <f t="shared" si="16"/>
        <v>0.35683669852648348</v>
      </c>
      <c r="AT139" s="28">
        <f t="shared" si="17"/>
        <v>0.24594139784946237</v>
      </c>
      <c r="AU139" s="138">
        <f t="shared" si="18"/>
        <v>0.35120370370370368</v>
      </c>
      <c r="AV139" s="28">
        <f t="shared" si="19"/>
        <v>0.36341952551629975</v>
      </c>
      <c r="AW139" s="28">
        <f t="shared" si="20"/>
        <v>0.37399651921142918</v>
      </c>
      <c r="AX139" s="28">
        <f t="shared" si="24"/>
        <v>0.19205097570688967</v>
      </c>
      <c r="AY139" s="28">
        <f t="shared" si="22"/>
        <v>0.42953803265631224</v>
      </c>
      <c r="AZ139" s="28">
        <f t="shared" si="23"/>
        <v>0.45183142254303837</v>
      </c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</row>
    <row r="140" spans="1:68" hidden="1" x14ac:dyDescent="0.25">
      <c r="A140" s="86" t="s">
        <v>8</v>
      </c>
      <c r="B140" s="86">
        <v>1</v>
      </c>
      <c r="C140" s="86">
        <v>130</v>
      </c>
      <c r="D140" s="28">
        <f>kWhgen!D140/(Z750RatedkWh*SurveyHrsIn!D140)</f>
        <v>0.41792114695340504</v>
      </c>
      <c r="E140" s="28">
        <f>kWhgen!E140/(Z750RatedkWh*SurveyHrsIn!E140)</f>
        <v>0.31346236559139784</v>
      </c>
      <c r="F140" s="28">
        <f>kWhgen!F140/(Z750RatedkWh*SurveyHrsIn!F140)</f>
        <v>0.38577225636029677</v>
      </c>
      <c r="G140" s="28">
        <f>kWhgen!G140/(Z750RatedkWh*SurveyHrsIn!G140)</f>
        <v>0.27587773058487736</v>
      </c>
      <c r="H140" s="28">
        <f>kWhgen!H140/(Z750RatedkWh*SurveyHrsIn!H140)</f>
        <v>0.10963148148148148</v>
      </c>
      <c r="I140" s="28">
        <f>kWhgen!I140/(Z750RatedkWh*SurveyHrsIn!I140)</f>
        <v>0.27956989247311825</v>
      </c>
      <c r="J140" s="28">
        <f>kWhgen!J140/(Z750RatedkWh*SurveyHrsIn!J140)</f>
        <v>0.30629629629629629</v>
      </c>
      <c r="K140" s="28">
        <f>kWhgen!K140/(Z750RatedkWh*SurveyHrsIn!K140)</f>
        <v>0.14982078853046596</v>
      </c>
      <c r="L140" s="28">
        <f>kWhgen!L140/(Z750RatedkWh*SurveyHrsIn!L140)</f>
        <v>0.14695340501792115</v>
      </c>
      <c r="M140" s="28">
        <f>kWhgen!M140/(Z750RatedkWh*SurveyHrsIn!M140)</f>
        <v>0.31832037037037036</v>
      </c>
      <c r="N140" s="28">
        <f>kWhgen!N140/(Z750RatedkWh*SurveyHrsIn!N140)</f>
        <v>0.28370788530465951</v>
      </c>
      <c r="O140" s="28">
        <f>kWhgen!O140/(Z750RatedkWh*SurveyHrsIn!O140)</f>
        <v>0.34407407407407409</v>
      </c>
      <c r="P140" s="28">
        <f>kWhgen!P140/(Z750RatedkWh*SurveyHrsIn!P140)</f>
        <v>0.27311827956989249</v>
      </c>
      <c r="Q140" s="28">
        <f>kWhgen!Q140/(Z750RatedkWh*SurveyHrsIn!Q140)</f>
        <v>0.30107526881720431</v>
      </c>
      <c r="R140" s="28">
        <f>kWhgen!R140/(Z750RatedkWh*SurveyHrsIn!R140)</f>
        <v>0.21071428571428572</v>
      </c>
      <c r="S140" s="28">
        <f>kWhgen!S140/(Z750RatedkWh*SurveyHrsIn!S140)</f>
        <v>0.20322580645161289</v>
      </c>
      <c r="T140" s="28">
        <f>kWhgen!T140/(Z750RatedkWh*SurveyHrsIn!T140)</f>
        <v>0.27666666666666667</v>
      </c>
      <c r="U140" s="28">
        <f>kWhgen!U140/(Z750RatedkWh*SurveyHrsIn!U140)</f>
        <v>0.19525461224616694</v>
      </c>
      <c r="V140" s="28">
        <f>kWhgen!V140/(Z750RatedkWh*SurveyHrsIn!V140)</f>
        <v>0.25222222222222224</v>
      </c>
      <c r="W140" s="28">
        <f>kWhgen!W140/(Z750RatedkWh*SurveyHrsIn!W140)</f>
        <v>0.14480286738351256</v>
      </c>
      <c r="X140" s="28">
        <f>kWhgen!X140/(Z750RatedkWh*SurveyHrsIn!X140)</f>
        <v>0.15985663082437276</v>
      </c>
      <c r="Y140" s="28">
        <f>kWhgen!Y140/(Z750RatedkWh*SurveyHrsIn!Y140)</f>
        <v>0.16888888888888889</v>
      </c>
      <c r="Z140" s="28">
        <f>kWhgen!Z140/(Z750RatedkWh*SurveyHrsIn!Z140)</f>
        <v>0.34336917562724012</v>
      </c>
      <c r="AA140" s="28">
        <f>kWhgen!AA140/(Z750RatedkWh*SurveyHrsIn!AA140)</f>
        <v>0.31925925925925924</v>
      </c>
      <c r="AB140" s="28">
        <f>kWhgen!AB140/(Z750RatedkWh*SurveyHrsIn!AB140)</f>
        <v>0.31899641577060933</v>
      </c>
      <c r="AC140" s="28">
        <f>kWhgen!AC140/(Z750RatedkWh*SurveyHrsIn!AC140)</f>
        <v>0.37959099141103303</v>
      </c>
      <c r="AD140" s="28">
        <f>kWhgen!AD140/(Z750RatedkWh*SurveyHrsIn!AD140)</f>
        <v>0.44087301587301586</v>
      </c>
      <c r="AE140" s="28">
        <f>kWhgen!AE140/(Z750RatedkWh*SurveyHrsIn!AE140)</f>
        <v>0.36738351254480289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5">AVERAGE(E140:P140)</f>
        <v>0.26555040213790426</v>
      </c>
      <c r="AP140" s="28">
        <f t="shared" ref="AP140:AP203" si="26">AVERAGE(Q140:AB140)</f>
        <v>0.24119434165600342</v>
      </c>
      <c r="AQ140" s="28">
        <f t="shared" ref="AQ140:AQ203" si="27">AVERAGE(AC140:AN140)</f>
        <v>0.39594917327628393</v>
      </c>
      <c r="AR140" s="28">
        <f t="shared" ref="AR140:AR203" si="28">AVERAGE(E140:G140)</f>
        <v>0.32503745084552399</v>
      </c>
      <c r="AS140" s="28">
        <f t="shared" ref="AS140:AS203" si="29">AVERAGE(H140:J140)</f>
        <v>0.23183255675029868</v>
      </c>
      <c r="AT140" s="28">
        <f t="shared" ref="AT140:AT203" si="30">AVERAGE(K140:M140)</f>
        <v>0.20503152130625249</v>
      </c>
      <c r="AU140" s="138">
        <f t="shared" ref="AU140:AU203" si="31">AVERAGE(N140:P140)</f>
        <v>0.30030007964954203</v>
      </c>
      <c r="AV140" s="28">
        <f t="shared" ref="AV140:AV203" si="32">AVERAGE(Q140:S140)</f>
        <v>0.23833845366103432</v>
      </c>
      <c r="AW140" s="28">
        <f t="shared" ref="AW140:AW203" si="33">AVERAGE(T140:V140)</f>
        <v>0.24138116704501864</v>
      </c>
      <c r="AX140" s="28">
        <f t="shared" si="24"/>
        <v>0.15784946236559139</v>
      </c>
      <c r="AY140" s="28">
        <f t="shared" ref="AY140:AY203" si="34">AVERAGE(Z140:AB140)</f>
        <v>0.32720828355236958</v>
      </c>
      <c r="AZ140" s="28">
        <f t="shared" ref="AZ140:AZ203" si="35">AVERAGE(AC140:AE140)</f>
        <v>0.39594917327628393</v>
      </c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</row>
    <row r="141" spans="1:68" hidden="1" x14ac:dyDescent="0.25">
      <c r="A141" s="86" t="s">
        <v>8</v>
      </c>
      <c r="B141" s="86">
        <v>1</v>
      </c>
      <c r="C141" s="86">
        <v>131</v>
      </c>
      <c r="D141" s="28">
        <f>kWhgen!D141/(Z750RatedkWh*SurveyHrsIn!D141)</f>
        <v>0.23405017921146953</v>
      </c>
      <c r="E141" s="28">
        <f>kWhgen!E141/(Z750RatedkWh*SurveyHrsIn!E141)</f>
        <v>0.37720430107526881</v>
      </c>
      <c r="F141" s="28">
        <f>kWhgen!F141/(Z750RatedkWh*SurveyHrsIn!F141)</f>
        <v>0.4220318579755572</v>
      </c>
      <c r="G141" s="28">
        <f>kWhgen!G141/(Z750RatedkWh*SurveyHrsIn!G141)</f>
        <v>0.30518575739066112</v>
      </c>
      <c r="H141" s="28">
        <f>kWhgen!H141/(Z750RatedkWh*SurveyHrsIn!H141)</f>
        <v>0.22518518518518518</v>
      </c>
      <c r="I141" s="28">
        <f>kWhgen!I141/(Z750RatedkWh*SurveyHrsIn!I141)</f>
        <v>0</v>
      </c>
      <c r="J141" s="28">
        <f>kWhgen!J141/(Z750RatedkWh*SurveyHrsIn!J141)</f>
        <v>7.6666666666666661E-2</v>
      </c>
      <c r="K141" s="28">
        <f>kWhgen!K141/(Z750RatedkWh*SurveyHrsIn!K141)</f>
        <v>0.17240143369175628</v>
      </c>
      <c r="L141" s="28">
        <f>kWhgen!L141/(Z750RatedkWh*SurveyHrsIn!L141)</f>
        <v>0.18817204301075269</v>
      </c>
      <c r="M141" s="28">
        <f>kWhgen!M141/(Z750RatedkWh*SurveyHrsIn!M141)</f>
        <v>0.34534259259259259</v>
      </c>
      <c r="N141" s="28">
        <f>kWhgen!N141/(Z750RatedkWh*SurveyHrsIn!N141)</f>
        <v>0.34667025089605735</v>
      </c>
      <c r="O141" s="28">
        <f>kWhgen!O141/(Z750RatedkWh*SurveyHrsIn!O141)</f>
        <v>0.39962962962962961</v>
      </c>
      <c r="P141" s="28">
        <f>kWhgen!P141/(Z750RatedkWh*SurveyHrsIn!P141)</f>
        <v>0.33548387096774196</v>
      </c>
      <c r="Q141" s="28">
        <f>kWhgen!Q141/(Z750RatedkWh*SurveyHrsIn!Q141)</f>
        <v>0.24587813620071686</v>
      </c>
      <c r="R141" s="28">
        <f>kWhgen!R141/(Z750RatedkWh*SurveyHrsIn!R141)</f>
        <v>0.37658730158730158</v>
      </c>
      <c r="S141" s="28">
        <f>kWhgen!S141/(Z750RatedkWh*SurveyHrsIn!S141)</f>
        <v>0.30645161290322581</v>
      </c>
      <c r="T141" s="28">
        <f>kWhgen!T141/(Z750RatedkWh*SurveyHrsIn!T141)</f>
        <v>0.45814814814814814</v>
      </c>
      <c r="U141" s="28">
        <f>kWhgen!U141/(Z750RatedkWh*SurveyHrsIn!U141)</f>
        <v>0.3827340780682672</v>
      </c>
      <c r="V141" s="28">
        <f>kWhgen!V141/(Z750RatedkWh*SurveyHrsIn!V141)</f>
        <v>0.29370370370370369</v>
      </c>
      <c r="W141" s="28">
        <f>kWhgen!W141/(Z750RatedkWh*SurveyHrsIn!W141)</f>
        <v>0.17383512544802868</v>
      </c>
      <c r="X141" s="28">
        <f>kWhgen!X141/(Z750RatedkWh*SurveyHrsIn!X141)</f>
        <v>0.18888888888888888</v>
      </c>
      <c r="Y141" s="28">
        <f>kWhgen!Y141/(Z750RatedkWh*SurveyHrsIn!Y141)</f>
        <v>0.20777777777777778</v>
      </c>
      <c r="Z141" s="28">
        <f>kWhgen!Z141/(Z750RatedkWh*SurveyHrsIn!Z141)</f>
        <v>0.35663082437275984</v>
      </c>
      <c r="AA141" s="28">
        <f>kWhgen!AA141/(Z750RatedkWh*SurveyHrsIn!AA141)</f>
        <v>0.40814814814814815</v>
      </c>
      <c r="AB141" s="28">
        <f>kWhgen!AB141/(Z750RatedkWh*SurveyHrsIn!AB141)</f>
        <v>0.39641577060931898</v>
      </c>
      <c r="AC141" s="28">
        <f>kWhgen!AC141/(Z750RatedkWh*SurveyHrsIn!AC141)</f>
        <v>0.37985507869739538</v>
      </c>
      <c r="AD141" s="28">
        <f>kWhgen!AD141/(Z750RatedkWh*SurveyHrsIn!AD141)</f>
        <v>0.53373015873015872</v>
      </c>
      <c r="AE141" s="28">
        <f>kWhgen!AE141/(Z750RatedkWh*SurveyHrsIn!AE141)</f>
        <v>0.37885304659498209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5"/>
        <v>0.26616446575682245</v>
      </c>
      <c r="AP141" s="28">
        <f t="shared" si="26"/>
        <v>0.31626662632135716</v>
      </c>
      <c r="AQ141" s="28">
        <f t="shared" si="27"/>
        <v>0.43081276134084545</v>
      </c>
      <c r="AR141" s="28">
        <f t="shared" si="28"/>
        <v>0.36814063881382902</v>
      </c>
      <c r="AS141" s="28">
        <f t="shared" si="29"/>
        <v>0.10061728395061727</v>
      </c>
      <c r="AT141" s="28">
        <f t="shared" si="30"/>
        <v>0.2353053564317005</v>
      </c>
      <c r="AU141" s="138">
        <f t="shared" si="31"/>
        <v>0.36059458383114301</v>
      </c>
      <c r="AV141" s="28">
        <f t="shared" si="32"/>
        <v>0.30963901689708145</v>
      </c>
      <c r="AW141" s="28">
        <f t="shared" si="33"/>
        <v>0.37819530997337303</v>
      </c>
      <c r="AX141" s="28">
        <f t="shared" si="24"/>
        <v>0.19016726403823178</v>
      </c>
      <c r="AY141" s="28">
        <f t="shared" si="34"/>
        <v>0.38706491437674234</v>
      </c>
      <c r="AZ141" s="28">
        <f t="shared" si="35"/>
        <v>0.43081276134084545</v>
      </c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</row>
    <row r="142" spans="1:68" hidden="1" x14ac:dyDescent="0.25">
      <c r="A142" s="86" t="s">
        <v>8</v>
      </c>
      <c r="B142" s="86">
        <v>1</v>
      </c>
      <c r="C142" s="86">
        <v>132</v>
      </c>
      <c r="D142" s="28">
        <f>kWhgen!D142/(Z750RatedkWh*SurveyHrsIn!D142)</f>
        <v>0.42401433691756274</v>
      </c>
      <c r="E142" s="28">
        <f>kWhgen!E142/(Z750RatedkWh*SurveyHrsIn!E142)</f>
        <v>0.38729032258064516</v>
      </c>
      <c r="F142" s="28">
        <f>kWhgen!F142/(Z750RatedkWh*SurveyHrsIn!F142)</f>
        <v>0.44558190850918</v>
      </c>
      <c r="G142" s="28">
        <f>kWhgen!G142/(Z750RatedkWh*SurveyHrsIn!G142)</f>
        <v>0.32525538444244778</v>
      </c>
      <c r="H142" s="28">
        <f>kWhgen!H142/(Z750RatedkWh*SurveyHrsIn!H142)</f>
        <v>0.27296296296296296</v>
      </c>
      <c r="I142" s="28">
        <f>kWhgen!I142/(Z750RatedkWh*SurveyHrsIn!I142)</f>
        <v>0.28960573476702511</v>
      </c>
      <c r="J142" s="28">
        <f>kWhgen!J142/(Z750RatedkWh*SurveyHrsIn!J142)</f>
        <v>0.36518518518518517</v>
      </c>
      <c r="K142" s="28">
        <f>kWhgen!K142/(Z750RatedkWh*SurveyHrsIn!K142)</f>
        <v>0.15842293906810037</v>
      </c>
      <c r="L142" s="28">
        <f>kWhgen!L142/(Z750RatedkWh*SurveyHrsIn!L142)</f>
        <v>0.20501792114695341</v>
      </c>
      <c r="M142" s="28">
        <f>kWhgen!M142/(Z750RatedkWh*SurveyHrsIn!M142)</f>
        <v>0.40743703703703704</v>
      </c>
      <c r="N142" s="28">
        <f>kWhgen!N142/(Z750RatedkWh*SurveyHrsIn!N142)</f>
        <v>0.34411290322580645</v>
      </c>
      <c r="O142" s="28">
        <f>kWhgen!O142/(Z750RatedkWh*SurveyHrsIn!O142)</f>
        <v>0.42296296296296299</v>
      </c>
      <c r="P142" s="28">
        <f>kWhgen!P142/(Z750RatedkWh*SurveyHrsIn!P142)</f>
        <v>0.21469534050179212</v>
      </c>
      <c r="Q142" s="28">
        <f>kWhgen!Q142/(Z750RatedkWh*SurveyHrsIn!Q142)</f>
        <v>0.38530465949820786</v>
      </c>
      <c r="R142" s="28">
        <f>kWhgen!R142/(Z750RatedkWh*SurveyHrsIn!R142)</f>
        <v>0.40317460317460319</v>
      </c>
      <c r="S142" s="28">
        <f>kWhgen!S142/(Z750RatedkWh*SurveyHrsIn!S142)</f>
        <v>0.33369175627240144</v>
      </c>
      <c r="T142" s="28">
        <f>kWhgen!T142/(Z750RatedkWh*SurveyHrsIn!T142)</f>
        <v>0.48888888888888887</v>
      </c>
      <c r="U142" s="28">
        <f>kWhgen!U142/(Z750RatedkWh*SurveyHrsIn!U142)</f>
        <v>0.35106902844391413</v>
      </c>
      <c r="V142" s="28">
        <f>kWhgen!V142/(Z750RatedkWh*SurveyHrsIn!V142)</f>
        <v>0.30962962962962964</v>
      </c>
      <c r="W142" s="28">
        <f>kWhgen!W142/(Z750RatedkWh*SurveyHrsIn!W142)</f>
        <v>0.17347670250896058</v>
      </c>
      <c r="X142" s="28">
        <f>kWhgen!X142/(Z750RatedkWh*SurveyHrsIn!X142)</f>
        <v>0.16559139784946236</v>
      </c>
      <c r="Y142" s="28">
        <f>kWhgen!Y142/(Z750RatedkWh*SurveyHrsIn!Y142)</f>
        <v>0.19111111111111112</v>
      </c>
      <c r="Z142" s="28">
        <f>kWhgen!Z142/(Z750RatedkWh*SurveyHrsIn!Z142)</f>
        <v>0.40537634408602152</v>
      </c>
      <c r="AA142" s="28">
        <f>kWhgen!AA142/(Z750RatedkWh*SurveyHrsIn!AA142)</f>
        <v>0.39407407407407408</v>
      </c>
      <c r="AB142" s="28">
        <f>kWhgen!AB142/(Z750RatedkWh*SurveyHrsIn!AB142)</f>
        <v>0.46308243727598564</v>
      </c>
      <c r="AC142" s="28">
        <f>kWhgen!AC142/(Z750RatedkWh*SurveyHrsIn!AC142)</f>
        <v>0.41872637233145604</v>
      </c>
      <c r="AD142" s="28">
        <f>kWhgen!AD142/(Z750RatedkWh*SurveyHrsIn!AD142)</f>
        <v>0.55833333333333335</v>
      </c>
      <c r="AE142" s="28">
        <f>kWhgen!AE142/(Z750RatedkWh*SurveyHrsIn!AE142)</f>
        <v>0.41146953405017922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5"/>
        <v>0.31987755019917491</v>
      </c>
      <c r="AP142" s="28">
        <f t="shared" si="26"/>
        <v>0.33870588606777169</v>
      </c>
      <c r="AQ142" s="28">
        <f t="shared" si="27"/>
        <v>0.46284307990498957</v>
      </c>
      <c r="AR142" s="28">
        <f t="shared" si="28"/>
        <v>0.38604253851075759</v>
      </c>
      <c r="AS142" s="28">
        <f t="shared" si="29"/>
        <v>0.30925129430505777</v>
      </c>
      <c r="AT142" s="28">
        <f t="shared" si="30"/>
        <v>0.25695929908403031</v>
      </c>
      <c r="AU142" s="138">
        <f t="shared" si="31"/>
        <v>0.32725706889685385</v>
      </c>
      <c r="AV142" s="28">
        <f t="shared" si="32"/>
        <v>0.37405700631507077</v>
      </c>
      <c r="AW142" s="28">
        <f t="shared" si="33"/>
        <v>0.38319584898747755</v>
      </c>
      <c r="AX142" s="28">
        <f t="shared" si="24"/>
        <v>0.17672640382317803</v>
      </c>
      <c r="AY142" s="28">
        <f t="shared" si="34"/>
        <v>0.42084428514536043</v>
      </c>
      <c r="AZ142" s="28">
        <f t="shared" si="35"/>
        <v>0.46284307990498957</v>
      </c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</row>
    <row r="143" spans="1:68" hidden="1" x14ac:dyDescent="0.25">
      <c r="A143" s="86" t="s">
        <v>8</v>
      </c>
      <c r="B143" s="86">
        <v>1</v>
      </c>
      <c r="C143" s="86">
        <v>133</v>
      </c>
      <c r="D143" s="28">
        <f>kWhgen!D143/(Z750RatedkWh*SurveyHrsIn!D143)</f>
        <v>0.31505376344086022</v>
      </c>
      <c r="E143" s="28">
        <f>kWhgen!E143/(Z750RatedkWh*SurveyHrsIn!E143)</f>
        <v>0.23600537634408603</v>
      </c>
      <c r="F143" s="28">
        <f>kWhgen!F143/(Z750RatedkWh*SurveyHrsIn!F143)</f>
        <v>0.43175092644975072</v>
      </c>
      <c r="G143" s="28">
        <f>kWhgen!G143/(Z750RatedkWh*SurveyHrsIn!G143)</f>
        <v>0.32652964647748189</v>
      </c>
      <c r="H143" s="28">
        <f>kWhgen!H143/(Z750RatedkWh*SurveyHrsIn!H143)</f>
        <v>0.11148148148148149</v>
      </c>
      <c r="I143" s="28">
        <f>kWhgen!I143/(Z750RatedkWh*SurveyHrsIn!I143)</f>
        <v>0</v>
      </c>
      <c r="J143" s="28">
        <f>kWhgen!J143/(Z750RatedkWh*SurveyHrsIn!J143)</f>
        <v>0</v>
      </c>
      <c r="K143" s="28">
        <f>kWhgen!K143/(Z750RatedkWh*SurveyHrsIn!K143)</f>
        <v>0.11433691756272402</v>
      </c>
      <c r="L143" s="28">
        <f>kWhgen!L143/(Z750RatedkWh*SurveyHrsIn!L143)</f>
        <v>0.1906810035842294</v>
      </c>
      <c r="M143" s="28">
        <f>kWhgen!M143/(Z750RatedkWh*SurveyHrsIn!M143)</f>
        <v>0.35149814814814817</v>
      </c>
      <c r="N143" s="28">
        <f>kWhgen!N143/(Z750RatedkWh*SurveyHrsIn!N143)</f>
        <v>0.35412186379928318</v>
      </c>
      <c r="O143" s="28">
        <f>kWhgen!O143/(Z750RatedkWh*SurveyHrsIn!O143)</f>
        <v>0.38074074074074077</v>
      </c>
      <c r="P143" s="28">
        <f>kWhgen!P143/(Z750RatedkWh*SurveyHrsIn!P143)</f>
        <v>0.17383512544802868</v>
      </c>
      <c r="Q143" s="28">
        <f>kWhgen!Q143/(Z750RatedkWh*SurveyHrsIn!Q143)</f>
        <v>0.16845878136200718</v>
      </c>
      <c r="R143" s="28">
        <f>kWhgen!R143/(Z750RatedkWh*SurveyHrsIn!R143)</f>
        <v>0.15039682539682539</v>
      </c>
      <c r="S143" s="28">
        <f>kWhgen!S143/(Z750RatedkWh*SurveyHrsIn!S143)</f>
        <v>0.21648745519713261</v>
      </c>
      <c r="T143" s="28">
        <f>kWhgen!T143/(Z750RatedkWh*SurveyHrsIn!T143)</f>
        <v>0.44925925925925925</v>
      </c>
      <c r="U143" s="28">
        <f>kWhgen!U143/(Z750RatedkWh*SurveyHrsIn!U143)</f>
        <v>0.39065034047435548</v>
      </c>
      <c r="V143" s="28">
        <f>kWhgen!V143/(Z750RatedkWh*SurveyHrsIn!V143)</f>
        <v>0.31677777777777777</v>
      </c>
      <c r="W143" s="28">
        <f>kWhgen!W143/(Z750RatedkWh*SurveyHrsIn!W143)</f>
        <v>0.18358960573476701</v>
      </c>
      <c r="X143" s="28">
        <f>kWhgen!X143/(Z750RatedkWh*SurveyHrsIn!X143)</f>
        <v>0.18064516129032257</v>
      </c>
      <c r="Y143" s="28">
        <f>kWhgen!Y143/(Z750RatedkWh*SurveyHrsIn!Y143)</f>
        <v>0.22185185185185186</v>
      </c>
      <c r="Z143" s="28">
        <f>kWhgen!Z143/(Z750RatedkWh*SurveyHrsIn!Z143)</f>
        <v>0.41111111111111109</v>
      </c>
      <c r="AA143" s="28">
        <f>kWhgen!AA143/(Z750RatedkWh*SurveyHrsIn!AA143)</f>
        <v>0.40962962962962962</v>
      </c>
      <c r="AB143" s="28">
        <f>kWhgen!AB143/(Z750RatedkWh*SurveyHrsIn!AB143)</f>
        <v>0.41935483870967744</v>
      </c>
      <c r="AC143" s="28">
        <f>kWhgen!AC143/(Z750RatedkWh*SurveyHrsIn!AC143)</f>
        <v>0.3741410372211349</v>
      </c>
      <c r="AD143" s="28">
        <f>kWhgen!AD143/(Z750RatedkWh*SurveyHrsIn!AD143)</f>
        <v>0.53611111111111109</v>
      </c>
      <c r="AE143" s="28">
        <f>kWhgen!AE143/(Z750RatedkWh*SurveyHrsIn!AE143)</f>
        <v>0.37706093189964157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5"/>
        <v>0.22258176916966288</v>
      </c>
      <c r="AP143" s="28">
        <f t="shared" si="26"/>
        <v>0.29318438648289308</v>
      </c>
      <c r="AQ143" s="28">
        <f t="shared" si="27"/>
        <v>0.42910436007729585</v>
      </c>
      <c r="AR143" s="28">
        <f t="shared" si="28"/>
        <v>0.33142864975710618</v>
      </c>
      <c r="AS143" s="28">
        <f t="shared" si="29"/>
        <v>3.7160493827160496E-2</v>
      </c>
      <c r="AT143" s="28">
        <f t="shared" si="30"/>
        <v>0.21883868976503384</v>
      </c>
      <c r="AU143" s="138">
        <f t="shared" si="31"/>
        <v>0.30289924332935086</v>
      </c>
      <c r="AV143" s="28">
        <f t="shared" si="32"/>
        <v>0.17844768731865504</v>
      </c>
      <c r="AW143" s="28">
        <f t="shared" si="33"/>
        <v>0.38556245917046422</v>
      </c>
      <c r="AX143" s="28">
        <f t="shared" si="24"/>
        <v>0.19536220629231382</v>
      </c>
      <c r="AY143" s="28">
        <f t="shared" si="34"/>
        <v>0.41336519315013942</v>
      </c>
      <c r="AZ143" s="28">
        <f t="shared" si="35"/>
        <v>0.42910436007729585</v>
      </c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</row>
    <row r="144" spans="1:68" hidden="1" x14ac:dyDescent="0.25">
      <c r="A144" s="86" t="s">
        <v>8</v>
      </c>
      <c r="B144" s="86">
        <v>1</v>
      </c>
      <c r="C144" s="86">
        <v>134</v>
      </c>
      <c r="D144" s="28">
        <f>kWhgen!D144/(Z750RatedkWh*SurveyHrsIn!D144)</f>
        <v>0.43010752688172044</v>
      </c>
      <c r="E144" s="28">
        <f>kWhgen!E144/(Z750RatedkWh*SurveyHrsIn!E144)</f>
        <v>0.39051792114695338</v>
      </c>
      <c r="F144" s="28">
        <f>kWhgen!F144/(Z750RatedkWh*SurveyHrsIn!F144)</f>
        <v>0.45567478730930405</v>
      </c>
      <c r="G144" s="28">
        <f>kWhgen!G144/(Z750RatedkWh*SurveyHrsIn!G144)</f>
        <v>0.33927226682782263</v>
      </c>
      <c r="H144" s="28">
        <f>kWhgen!H144/(Z750RatedkWh*SurveyHrsIn!H144)</f>
        <v>0.41724259259259261</v>
      </c>
      <c r="I144" s="28">
        <f>kWhgen!I144/(Z750RatedkWh*SurveyHrsIn!I144)</f>
        <v>0.37240143369175627</v>
      </c>
      <c r="J144" s="28">
        <f>kWhgen!J144/(Z750RatedkWh*SurveyHrsIn!J144)</f>
        <v>0.35185185185185186</v>
      </c>
      <c r="K144" s="28">
        <f>kWhgen!K144/(Z750RatedkWh*SurveyHrsIn!K144)</f>
        <v>0.18709677419354839</v>
      </c>
      <c r="L144" s="28">
        <f>kWhgen!L144/(Z750RatedkWh*SurveyHrsIn!L144)</f>
        <v>0.19928315412186379</v>
      </c>
      <c r="M144" s="28">
        <f>kWhgen!M144/(Z750RatedkWh*SurveyHrsIn!M144)</f>
        <v>0.36259259259259258</v>
      </c>
      <c r="N144" s="28">
        <f>kWhgen!N144/(Z750RatedkWh*SurveyHrsIn!N144)</f>
        <v>0.36487455197132618</v>
      </c>
      <c r="O144" s="28">
        <f>kWhgen!O144/(Z750RatedkWh*SurveyHrsIn!O144)</f>
        <v>0.42074074074074075</v>
      </c>
      <c r="P144" s="28">
        <f>kWhgen!P144/(Z750RatedkWh*SurveyHrsIn!P144)</f>
        <v>0.4103942652329749</v>
      </c>
      <c r="Q144" s="28">
        <f>kWhgen!Q144/(Z750RatedkWh*SurveyHrsIn!Q144)</f>
        <v>0.39498207885304659</v>
      </c>
      <c r="R144" s="28">
        <f>kWhgen!R144/(Z750RatedkWh*SurveyHrsIn!R144)</f>
        <v>0.36309523809523808</v>
      </c>
      <c r="S144" s="28">
        <f>kWhgen!S144/(Z750RatedkWh*SurveyHrsIn!S144)</f>
        <v>0.26594982078853047</v>
      </c>
      <c r="T144" s="28">
        <f>kWhgen!T144/(Z750RatedkWh*SurveyHrsIn!T144)</f>
        <v>0.49</v>
      </c>
      <c r="U144" s="28">
        <f>kWhgen!U144/(Z750RatedkWh*SurveyHrsIn!U144)</f>
        <v>0.40200845610048214</v>
      </c>
      <c r="V144" s="28">
        <f>kWhgen!V144/(Z750RatedkWh*SurveyHrsIn!V144)</f>
        <v>0.31518518518518518</v>
      </c>
      <c r="W144" s="28">
        <f>kWhgen!W144/(Z750RatedkWh*SurveyHrsIn!W144)</f>
        <v>0.1910394265232975</v>
      </c>
      <c r="X144" s="28">
        <f>kWhgen!X144/(Z750RatedkWh*SurveyHrsIn!X144)</f>
        <v>0.18566308243727597</v>
      </c>
      <c r="Y144" s="28">
        <f>kWhgen!Y144/(Z750RatedkWh*SurveyHrsIn!Y144)</f>
        <v>8.1481481481481488E-2</v>
      </c>
      <c r="Z144" s="28">
        <f>kWhgen!Z144/(Z750RatedkWh*SurveyHrsIn!Z144)</f>
        <v>0.42974910394265231</v>
      </c>
      <c r="AA144" s="28">
        <f>kWhgen!AA144/(Z750RatedkWh*SurveyHrsIn!AA144)</f>
        <v>0.42592592592592593</v>
      </c>
      <c r="AB144" s="28">
        <f>kWhgen!AB144/(Z750RatedkWh*SurveyHrsIn!AB144)</f>
        <v>0.46917562724014339</v>
      </c>
      <c r="AC144" s="28">
        <f>kWhgen!AC144/(Z750RatedkWh*SurveyHrsIn!AC144)</f>
        <v>0.4048222608087097</v>
      </c>
      <c r="AD144" s="28">
        <f>kWhgen!AD144/(Z750RatedkWh*SurveyHrsIn!AD144)</f>
        <v>0.56706349206349205</v>
      </c>
      <c r="AE144" s="28">
        <f>kWhgen!AE144/(Z750RatedkWh*SurveyHrsIn!AE144)</f>
        <v>0.41003584229390683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5"/>
        <v>0.35599524435611057</v>
      </c>
      <c r="AP144" s="28">
        <f t="shared" si="26"/>
        <v>0.33452128554777166</v>
      </c>
      <c r="AQ144" s="28">
        <f t="shared" si="27"/>
        <v>0.46064053172203617</v>
      </c>
      <c r="AR144" s="28">
        <f t="shared" si="28"/>
        <v>0.3951549917613601</v>
      </c>
      <c r="AS144" s="28">
        <f t="shared" si="29"/>
        <v>0.38049862604540025</v>
      </c>
      <c r="AT144" s="28">
        <f t="shared" si="30"/>
        <v>0.24965750696933489</v>
      </c>
      <c r="AU144" s="138">
        <f t="shared" si="31"/>
        <v>0.39866985264834726</v>
      </c>
      <c r="AV144" s="28">
        <f t="shared" si="32"/>
        <v>0.34134237924560501</v>
      </c>
      <c r="AW144" s="28">
        <f t="shared" si="33"/>
        <v>0.40239788042855579</v>
      </c>
      <c r="AX144" s="28">
        <f t="shared" si="24"/>
        <v>0.1527279968140183</v>
      </c>
      <c r="AY144" s="28">
        <f t="shared" si="34"/>
        <v>0.44161688570290725</v>
      </c>
      <c r="AZ144" s="28">
        <f t="shared" si="35"/>
        <v>0.46064053172203617</v>
      </c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</row>
    <row r="145" spans="1:68" hidden="1" x14ac:dyDescent="0.25">
      <c r="A145" s="86" t="s">
        <v>8</v>
      </c>
      <c r="B145" s="86">
        <v>1</v>
      </c>
      <c r="C145" s="86">
        <v>135</v>
      </c>
      <c r="D145" s="28">
        <f>kWhgen!D145/(Z750RatedkWh*SurveyHrsIn!D145)</f>
        <v>0.27132616487455197</v>
      </c>
      <c r="E145" s="28">
        <f>kWhgen!E145/(Z750RatedkWh*SurveyHrsIn!E145)</f>
        <v>0.30579749103942655</v>
      </c>
      <c r="F145" s="28">
        <f>kWhgen!F145/(Z750RatedkWh*SurveyHrsIn!F145)</f>
        <v>0.36932460201935391</v>
      </c>
      <c r="G145" s="28">
        <f>kWhgen!G145/(Z750RatedkWh*SurveyHrsIn!G145)</f>
        <v>0.30868997798700482</v>
      </c>
      <c r="H145" s="28">
        <f>kWhgen!H145/(Z750RatedkWh*SurveyHrsIn!H145)</f>
        <v>0.3873240740740741</v>
      </c>
      <c r="I145" s="28">
        <f>kWhgen!I145/(Z750RatedkWh*SurveyHrsIn!I145)</f>
        <v>0.33727598566308242</v>
      </c>
      <c r="J145" s="28">
        <f>kWhgen!J145/(Z750RatedkWh*SurveyHrsIn!J145)</f>
        <v>0.32518518518518519</v>
      </c>
      <c r="K145" s="28">
        <f>kWhgen!K145/(Z750RatedkWh*SurveyHrsIn!K145)</f>
        <v>0.13189964157706094</v>
      </c>
      <c r="L145" s="28">
        <f>kWhgen!L145/(Z750RatedkWh*SurveyHrsIn!L145)</f>
        <v>0.19928315412186379</v>
      </c>
      <c r="M145" s="28">
        <f>kWhgen!M145/(Z750RatedkWh*SurveyHrsIn!M145)</f>
        <v>0.35424444444444442</v>
      </c>
      <c r="N145" s="28">
        <f>kWhgen!N145/(Z750RatedkWh*SurveyHrsIn!N145)</f>
        <v>0.3654426523297491</v>
      </c>
      <c r="O145" s="28">
        <f>kWhgen!O145/(Z750RatedkWh*SurveyHrsIn!O145)</f>
        <v>0.25444444444444442</v>
      </c>
      <c r="P145" s="28">
        <f>kWhgen!P145/(Z750RatedkWh*SurveyHrsIn!P145)</f>
        <v>0.30071684587813619</v>
      </c>
      <c r="Q145" s="28">
        <f>kWhgen!Q145/(Z750RatedkWh*SurveyHrsIn!Q145)</f>
        <v>2.8673835125448029E-2</v>
      </c>
      <c r="R145" s="28">
        <f>kWhgen!R145/(Z750RatedkWh*SurveyHrsIn!R145)</f>
        <v>3.5714285714285712E-2</v>
      </c>
      <c r="S145" s="28">
        <f>kWhgen!S145/(Z750RatedkWh*SurveyHrsIn!S145)</f>
        <v>0.20465949820788532</v>
      </c>
      <c r="T145" s="28">
        <f>kWhgen!T145/(Z750RatedkWh*SurveyHrsIn!T145)</f>
        <v>0.42555555555555558</v>
      </c>
      <c r="U145" s="28">
        <f>kWhgen!U145/(Z750RatedkWh*SurveyHrsIn!U145)</f>
        <v>0.3586411055279986</v>
      </c>
      <c r="V145" s="28">
        <f>kWhgen!V145/(Z750RatedkWh*SurveyHrsIn!V145)</f>
        <v>0.2785185185185185</v>
      </c>
      <c r="W145" s="28">
        <f>kWhgen!W145/(Z750RatedkWh*SurveyHrsIn!W145)</f>
        <v>0.16344086021505377</v>
      </c>
      <c r="X145" s="28">
        <f>kWhgen!X145/(Z750RatedkWh*SurveyHrsIn!X145)</f>
        <v>0.16845878136200718</v>
      </c>
      <c r="Y145" s="28">
        <f>kWhgen!Y145/(Z750RatedkWh*SurveyHrsIn!Y145)</f>
        <v>0.16814814814814816</v>
      </c>
      <c r="Z145" s="28">
        <f>kWhgen!Z145/(Z750RatedkWh*SurveyHrsIn!Z145)</f>
        <v>0.38351254480286739</v>
      </c>
      <c r="AA145" s="28">
        <f>kWhgen!AA145/(Z750RatedkWh*SurveyHrsIn!AA145)</f>
        <v>0.37518518518518518</v>
      </c>
      <c r="AB145" s="28">
        <f>kWhgen!AB145/(Z750RatedkWh*SurveyHrsIn!AB145)</f>
        <v>0.40394265232974913</v>
      </c>
      <c r="AC145" s="28">
        <f>kWhgen!AC145/(Z750RatedkWh*SurveyHrsIn!AC145)</f>
        <v>0.36587022711257644</v>
      </c>
      <c r="AD145" s="28">
        <f>kWhgen!AD145/(Z750RatedkWh*SurveyHrsIn!AD145)</f>
        <v>0.544047619047619</v>
      </c>
      <c r="AE145" s="28">
        <f>kWhgen!AE145/(Z750RatedkWh*SurveyHrsIn!AE145)</f>
        <v>0.38243727598566307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5"/>
        <v>0.30330237489698547</v>
      </c>
      <c r="AP145" s="28">
        <f t="shared" si="26"/>
        <v>0.24953758089105851</v>
      </c>
      <c r="AQ145" s="28">
        <f t="shared" si="27"/>
        <v>0.43078504071528617</v>
      </c>
      <c r="AR145" s="28">
        <f t="shared" si="28"/>
        <v>0.32793735701526178</v>
      </c>
      <c r="AS145" s="28">
        <f t="shared" si="29"/>
        <v>0.34992841497411392</v>
      </c>
      <c r="AT145" s="28">
        <f t="shared" si="30"/>
        <v>0.22847574671445639</v>
      </c>
      <c r="AU145" s="138">
        <f t="shared" si="31"/>
        <v>0.30686798088410988</v>
      </c>
      <c r="AV145" s="28">
        <f t="shared" si="32"/>
        <v>8.9682539682539697E-2</v>
      </c>
      <c r="AW145" s="28">
        <f t="shared" si="33"/>
        <v>0.35423839320069089</v>
      </c>
      <c r="AX145" s="28">
        <f t="shared" si="24"/>
        <v>0.1666825965750697</v>
      </c>
      <c r="AY145" s="28">
        <f t="shared" si="34"/>
        <v>0.3875467941059339</v>
      </c>
      <c r="AZ145" s="28">
        <f t="shared" si="35"/>
        <v>0.43078504071528617</v>
      </c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</row>
    <row r="146" spans="1:68" hidden="1" x14ac:dyDescent="0.25">
      <c r="A146" s="86" t="s">
        <v>8</v>
      </c>
      <c r="B146" s="86">
        <v>1</v>
      </c>
      <c r="C146" s="86">
        <v>136</v>
      </c>
      <c r="D146" s="28">
        <f>kWhgen!D146/(Z750RatedkWh*SurveyHrsIn!D146)</f>
        <v>0.42831541218637992</v>
      </c>
      <c r="E146" s="28">
        <f>kWhgen!E146/(Z750RatedkWh*SurveyHrsIn!E146)</f>
        <v>0.3812383512544803</v>
      </c>
      <c r="F146" s="28">
        <f>kWhgen!F146/(Z750RatedkWh*SurveyHrsIn!F146)</f>
        <v>0.44857239111662417</v>
      </c>
      <c r="G146" s="28">
        <f>kWhgen!G146/(Z750RatedkWh*SurveyHrsIn!G146)</f>
        <v>0.33640517724899593</v>
      </c>
      <c r="H146" s="28">
        <f>kWhgen!H146/(Z750RatedkWh*SurveyHrsIn!H146)</f>
        <v>0.40862962962962962</v>
      </c>
      <c r="I146" s="28">
        <f>kWhgen!I146/(Z750RatedkWh*SurveyHrsIn!I146)</f>
        <v>0.36559139784946237</v>
      </c>
      <c r="J146" s="28">
        <f>kWhgen!J146/(Z750RatedkWh*SurveyHrsIn!J146)</f>
        <v>0.34703703703703703</v>
      </c>
      <c r="K146" s="28">
        <f>kWhgen!K146/(Z750RatedkWh*SurveyHrsIn!K146)</f>
        <v>0.18530465949820787</v>
      </c>
      <c r="L146" s="28">
        <f>kWhgen!L146/(Z750RatedkWh*SurveyHrsIn!L146)</f>
        <v>0.20430107526881722</v>
      </c>
      <c r="M146" s="28">
        <f>kWhgen!M146/(Z750RatedkWh*SurveyHrsIn!M146)</f>
        <v>0.37037777777777775</v>
      </c>
      <c r="N146" s="28">
        <f>kWhgen!N146/(Z750RatedkWh*SurveyHrsIn!N146)</f>
        <v>0.37327419354838709</v>
      </c>
      <c r="O146" s="28">
        <f>kWhgen!O146/(Z750RatedkWh*SurveyHrsIn!O146)</f>
        <v>0.40333333333333332</v>
      </c>
      <c r="P146" s="28">
        <f>kWhgen!P146/(Z750RatedkWh*SurveyHrsIn!P146)</f>
        <v>0.38064516129032255</v>
      </c>
      <c r="Q146" s="28">
        <f>kWhgen!Q146/(Z750RatedkWh*SurveyHrsIn!Q146)</f>
        <v>0.38924731182795697</v>
      </c>
      <c r="R146" s="28">
        <f>kWhgen!R146/(Z750RatedkWh*SurveyHrsIn!R146)</f>
        <v>0.3392857142857143</v>
      </c>
      <c r="S146" s="28">
        <f>kWhgen!S146/(Z750RatedkWh*SurveyHrsIn!S146)</f>
        <v>0.31756272401433694</v>
      </c>
      <c r="T146" s="28">
        <f>kWhgen!T146/(Z750RatedkWh*SurveyHrsIn!T146)</f>
        <v>0.45962962962962961</v>
      </c>
      <c r="U146" s="28">
        <f>kWhgen!U146/(Z750RatedkWh*SurveyHrsIn!U146)</f>
        <v>4.3367350572483511E-2</v>
      </c>
      <c r="V146" s="28">
        <f>kWhgen!V146/(Z750RatedkWh*SurveyHrsIn!V146)</f>
        <v>0.24925925925925926</v>
      </c>
      <c r="W146" s="28">
        <f>kWhgen!W146/(Z750RatedkWh*SurveyHrsIn!W146)</f>
        <v>0.15627240143369175</v>
      </c>
      <c r="X146" s="28">
        <f>kWhgen!X146/(Z750RatedkWh*SurveyHrsIn!X146)</f>
        <v>0.17491039426523297</v>
      </c>
      <c r="Y146" s="28">
        <f>kWhgen!Y146/(Z750RatedkWh*SurveyHrsIn!Y146)</f>
        <v>0.19962962962962963</v>
      </c>
      <c r="Z146" s="28">
        <f>kWhgen!Z146/(Z750RatedkWh*SurveyHrsIn!Z146)</f>
        <v>0.43655913978494626</v>
      </c>
      <c r="AA146" s="28">
        <f>kWhgen!AA146/(Z750RatedkWh*SurveyHrsIn!AA146)</f>
        <v>0.35925925925925928</v>
      </c>
      <c r="AB146" s="28">
        <f>kWhgen!AB146/(Z750RatedkWh*SurveyHrsIn!AB146)</f>
        <v>0.46451612903225808</v>
      </c>
      <c r="AC146" s="28">
        <f>kWhgen!AC146/(Z750RatedkWh*SurveyHrsIn!AC146)</f>
        <v>0.3801376689146494</v>
      </c>
      <c r="AD146" s="28">
        <f>kWhgen!AD146/(Z750RatedkWh*SurveyHrsIn!AD146)</f>
        <v>0.52539682539682542</v>
      </c>
      <c r="AE146" s="28">
        <f>kWhgen!AE146/(Z750RatedkWh*SurveyHrsIn!AE146)</f>
        <v>0.40286738351254481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5"/>
        <v>0.35039251540442296</v>
      </c>
      <c r="AP146" s="28">
        <f t="shared" si="26"/>
        <v>0.29912491191619989</v>
      </c>
      <c r="AQ146" s="28">
        <f t="shared" si="27"/>
        <v>0.43613395927467319</v>
      </c>
      <c r="AR146" s="28">
        <f t="shared" si="28"/>
        <v>0.38873863987336682</v>
      </c>
      <c r="AS146" s="28">
        <f t="shared" si="29"/>
        <v>0.37375268817204299</v>
      </c>
      <c r="AT146" s="28">
        <f t="shared" si="30"/>
        <v>0.25332783751493432</v>
      </c>
      <c r="AU146" s="138">
        <f t="shared" si="31"/>
        <v>0.38575089605734769</v>
      </c>
      <c r="AV146" s="28">
        <f t="shared" si="32"/>
        <v>0.34869858337600279</v>
      </c>
      <c r="AW146" s="28">
        <f t="shared" si="33"/>
        <v>0.2507520798204575</v>
      </c>
      <c r="AX146" s="28">
        <f t="shared" si="24"/>
        <v>0.1769374751095181</v>
      </c>
      <c r="AY146" s="28">
        <f t="shared" si="34"/>
        <v>0.42011150935882124</v>
      </c>
      <c r="AZ146" s="28">
        <f t="shared" si="35"/>
        <v>0.43613395927467319</v>
      </c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</row>
    <row r="147" spans="1:68" hidden="1" x14ac:dyDescent="0.25">
      <c r="A147" s="86" t="s">
        <v>8</v>
      </c>
      <c r="B147" s="86">
        <v>1</v>
      </c>
      <c r="C147" s="86">
        <v>137</v>
      </c>
      <c r="D147" s="28">
        <f>kWhgen!D147/(Z750RatedkWh*SurveyHrsIn!D147)</f>
        <v>0.34278673835125451</v>
      </c>
      <c r="E147" s="28">
        <f>kWhgen!E147/(Z750RatedkWh*SurveyHrsIn!E147)</f>
        <v>0.31349462365591396</v>
      </c>
      <c r="F147" s="28">
        <f>kWhgen!F147/(Z750RatedkWh*SurveyHrsIn!F147)</f>
        <v>0.45120588486280466</v>
      </c>
      <c r="G147" s="28">
        <f>kWhgen!G147/(Z750RatedkWh*SurveyHrsIn!G147)</f>
        <v>0.32483487797088656</v>
      </c>
      <c r="H147" s="28">
        <f>kWhgen!H147/(Z750RatedkWh*SurveyHrsIn!H147)</f>
        <v>0.42876481481481482</v>
      </c>
      <c r="I147" s="28">
        <f>kWhgen!I147/(Z750RatedkWh*SurveyHrsIn!I147)</f>
        <v>0.39680465949820787</v>
      </c>
      <c r="J147" s="28">
        <f>kWhgen!J147/(Z750RatedkWh*SurveyHrsIn!J147)</f>
        <v>0.37347592592592593</v>
      </c>
      <c r="K147" s="28">
        <f>kWhgen!K147/(Z750RatedkWh*SurveyHrsIn!K147)</f>
        <v>0.20136021505376345</v>
      </c>
      <c r="L147" s="28">
        <f>kWhgen!L147/(Z750RatedkWh*SurveyHrsIn!L147)</f>
        <v>0.21191218637992831</v>
      </c>
      <c r="M147" s="28">
        <f>kWhgen!M147/(Z750RatedkWh*SurveyHrsIn!M147)</f>
        <v>0.3802537037037037</v>
      </c>
      <c r="N147" s="28">
        <f>kWhgen!N147/(Z750RatedkWh*SurveyHrsIn!N147)</f>
        <v>0.36011827956989245</v>
      </c>
      <c r="O147" s="28">
        <f>kWhgen!O147/(Z750RatedkWh*SurveyHrsIn!O147)</f>
        <v>0.43603518518518519</v>
      </c>
      <c r="P147" s="28">
        <f>kWhgen!P147/(Z750RatedkWh*SurveyHrsIn!P147)</f>
        <v>0.38479749103942651</v>
      </c>
      <c r="Q147" s="28">
        <f>kWhgen!Q147/(Z750RatedkWh*SurveyHrsIn!Q147)</f>
        <v>0.39222580645161292</v>
      </c>
      <c r="R147" s="28">
        <f>kWhgen!R147/(Z750RatedkWh*SurveyHrsIn!R147)</f>
        <v>0.41433134920634923</v>
      </c>
      <c r="S147" s="28">
        <f>kWhgen!S147/(Z750RatedkWh*SurveyHrsIn!S147)</f>
        <v>0.32258064516129031</v>
      </c>
      <c r="T147" s="28">
        <f>kWhgen!T147/(Z750RatedkWh*SurveyHrsIn!T147)</f>
        <v>0.39629629629629631</v>
      </c>
      <c r="U147" s="28">
        <f>kWhgen!U147/(Z750RatedkWh*SurveyHrsIn!U147)</f>
        <v>4.25413057996743E-2</v>
      </c>
      <c r="V147" s="28">
        <f>kWhgen!V147/(Z750RatedkWh*SurveyHrsIn!V147)</f>
        <v>0.32222222222222224</v>
      </c>
      <c r="W147" s="28">
        <f>kWhgen!W147/(Z750RatedkWh*SurveyHrsIn!W147)</f>
        <v>0.19462365591397848</v>
      </c>
      <c r="X147" s="28">
        <f>kWhgen!X147/(Z750RatedkWh*SurveyHrsIn!X147)</f>
        <v>0.2025089605734767</v>
      </c>
      <c r="Y147" s="28">
        <f>kWhgen!Y147/(Z750RatedkWh*SurveyHrsIn!Y147)</f>
        <v>0.21296296296296297</v>
      </c>
      <c r="Z147" s="28">
        <f>kWhgen!Z147/(Z750RatedkWh*SurveyHrsIn!Z147)</f>
        <v>0.37885304659498209</v>
      </c>
      <c r="AA147" s="28">
        <f>kWhgen!AA147/(Z750RatedkWh*SurveyHrsIn!AA147)</f>
        <v>0.44037037037037036</v>
      </c>
      <c r="AB147" s="28">
        <f>kWhgen!AB147/(Z750RatedkWh*SurveyHrsIn!AB147)</f>
        <v>0.43413620071684589</v>
      </c>
      <c r="AC147" s="28">
        <f>kWhgen!AC147/(Z750RatedkWh*SurveyHrsIn!AC147)</f>
        <v>0.39123942744962709</v>
      </c>
      <c r="AD147" s="28">
        <f>kWhgen!AD147/(Z750RatedkWh*SurveyHrsIn!AD147)</f>
        <v>0.46149206349206351</v>
      </c>
      <c r="AE147" s="28">
        <f>kWhgen!AE147/(Z750RatedkWh*SurveyHrsIn!AE147)</f>
        <v>0.40609318996415772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5"/>
        <v>0.35525482063837116</v>
      </c>
      <c r="AP147" s="28">
        <f t="shared" si="26"/>
        <v>0.31280440185583847</v>
      </c>
      <c r="AQ147" s="28">
        <f t="shared" si="27"/>
        <v>0.4196082269686161</v>
      </c>
      <c r="AR147" s="28">
        <f t="shared" si="28"/>
        <v>0.36317846216320171</v>
      </c>
      <c r="AS147" s="28">
        <f t="shared" si="29"/>
        <v>0.39968180007964954</v>
      </c>
      <c r="AT147" s="28">
        <f t="shared" si="30"/>
        <v>0.26450870171246516</v>
      </c>
      <c r="AU147" s="138">
        <f t="shared" si="31"/>
        <v>0.39365031859816807</v>
      </c>
      <c r="AV147" s="28">
        <f t="shared" si="32"/>
        <v>0.37637926693975082</v>
      </c>
      <c r="AW147" s="28">
        <f t="shared" si="33"/>
        <v>0.2536866081060643</v>
      </c>
      <c r="AX147" s="28">
        <f t="shared" si="24"/>
        <v>0.20336519315013937</v>
      </c>
      <c r="AY147" s="28">
        <f t="shared" si="34"/>
        <v>0.41778653922739944</v>
      </c>
      <c r="AZ147" s="28">
        <f t="shared" si="35"/>
        <v>0.4196082269686161</v>
      </c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</row>
    <row r="148" spans="1:68" hidden="1" x14ac:dyDescent="0.25">
      <c r="A148" s="86" t="s">
        <v>8</v>
      </c>
      <c r="B148" s="86">
        <v>1</v>
      </c>
      <c r="C148" s="86">
        <v>138</v>
      </c>
      <c r="D148" s="28">
        <f>kWhgen!D148/(Z750RatedkWh*SurveyHrsIn!D148)</f>
        <v>0.4204301075268817</v>
      </c>
      <c r="E148" s="28">
        <f>kWhgen!E148/(Z750RatedkWh*SurveyHrsIn!E148)</f>
        <v>0.38607885304659501</v>
      </c>
      <c r="F148" s="28">
        <f>kWhgen!F148/(Z750RatedkWh*SurveyHrsIn!F148)</f>
        <v>0.42689139221265399</v>
      </c>
      <c r="G148" s="28">
        <f>kWhgen!G148/(Z750RatedkWh*SurveyHrsIn!G148)</f>
        <v>0.31251276409210704</v>
      </c>
      <c r="H148" s="28">
        <f>kWhgen!H148/(Z750RatedkWh*SurveyHrsIn!H148)</f>
        <v>0.41603333333333331</v>
      </c>
      <c r="I148" s="28">
        <f>kWhgen!I148/(Z750RatedkWh*SurveyHrsIn!I148)</f>
        <v>0.36845878136200716</v>
      </c>
      <c r="J148" s="28">
        <f>kWhgen!J148/(Z750RatedkWh*SurveyHrsIn!J148)</f>
        <v>0.34814814814814815</v>
      </c>
      <c r="K148" s="28">
        <f>kWhgen!K148/(Z750RatedkWh*SurveyHrsIn!K148)</f>
        <v>0.16953405017921147</v>
      </c>
      <c r="L148" s="28">
        <f>kWhgen!L148/(Z750RatedkWh*SurveyHrsIn!L148)</f>
        <v>0.19426523297491038</v>
      </c>
      <c r="M148" s="28">
        <f>kWhgen!M148/(Z750RatedkWh*SurveyHrsIn!M148)</f>
        <v>0.36304814814814818</v>
      </c>
      <c r="N148" s="28">
        <f>kWhgen!N148/(Z750RatedkWh*SurveyHrsIn!N148)</f>
        <v>0.34715770609318997</v>
      </c>
      <c r="O148" s="28">
        <f>kWhgen!O148/(Z750RatedkWh*SurveyHrsIn!O148)</f>
        <v>0.39148148148148149</v>
      </c>
      <c r="P148" s="28">
        <f>kWhgen!P148/(Z750RatedkWh*SurveyHrsIn!P148)</f>
        <v>0.36415770609318998</v>
      </c>
      <c r="Q148" s="28">
        <f>kWhgen!Q148/(Z750RatedkWh*SurveyHrsIn!Q148)</f>
        <v>0.37956989247311829</v>
      </c>
      <c r="R148" s="28">
        <f>kWhgen!R148/(Z750RatedkWh*SurveyHrsIn!R148)</f>
        <v>0.28928571428571431</v>
      </c>
      <c r="S148" s="28">
        <f>kWhgen!S148/(Z750RatedkWh*SurveyHrsIn!S148)</f>
        <v>0.29139784946236558</v>
      </c>
      <c r="T148" s="28">
        <f>kWhgen!T148/(Z750RatedkWh*SurveyHrsIn!T148)</f>
        <v>0.33888888888888891</v>
      </c>
      <c r="U148" s="28">
        <f>kWhgen!U148/(Z750RatedkWh*SurveyHrsIn!U148)</f>
        <v>0.36621318261208302</v>
      </c>
      <c r="V148" s="28">
        <f>kWhgen!V148/(Z750RatedkWh*SurveyHrsIn!V148)</f>
        <v>0.29296296296296298</v>
      </c>
      <c r="W148" s="28">
        <f>kWhgen!W148/(Z750RatedkWh*SurveyHrsIn!W148)</f>
        <v>0.18207885304659499</v>
      </c>
      <c r="X148" s="28">
        <f>kWhgen!X148/(Z750RatedkWh*SurveyHrsIn!X148)</f>
        <v>0.1921146953405018</v>
      </c>
      <c r="Y148" s="28">
        <f>kWhgen!Y148/(Z750RatedkWh*SurveyHrsIn!Y148)</f>
        <v>0.21740740740740741</v>
      </c>
      <c r="Z148" s="28">
        <f>kWhgen!Z148/(Z750RatedkWh*SurveyHrsIn!Z148)</f>
        <v>0.40788530465949818</v>
      </c>
      <c r="AA148" s="28">
        <f>kWhgen!AA148/(Z750RatedkWh*SurveyHrsIn!AA148)</f>
        <v>0.41296296296296298</v>
      </c>
      <c r="AB148" s="28">
        <f>kWhgen!AB148/(Z750RatedkWh*SurveyHrsIn!AB148)</f>
        <v>0.44838709677419353</v>
      </c>
      <c r="AC148" s="28">
        <f>kWhgen!AC148/(Z750RatedkWh*SurveyHrsIn!AC148)</f>
        <v>0.40435968753641899</v>
      </c>
      <c r="AD148" s="28">
        <f>kWhgen!AD148/(Z750RatedkWh*SurveyHrsIn!AD148)</f>
        <v>0.53412698412698412</v>
      </c>
      <c r="AE148" s="28">
        <f>kWhgen!AE148/(Z750RatedkWh*SurveyHrsIn!AE148)</f>
        <v>0.39928315412186383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5"/>
        <v>0.34064729976374797</v>
      </c>
      <c r="AP148" s="28">
        <f t="shared" si="26"/>
        <v>0.31826290090635762</v>
      </c>
      <c r="AQ148" s="28">
        <f t="shared" si="27"/>
        <v>0.44592327526175563</v>
      </c>
      <c r="AR148" s="28">
        <f t="shared" si="28"/>
        <v>0.3751610031171187</v>
      </c>
      <c r="AS148" s="28">
        <f t="shared" si="29"/>
        <v>0.37754675428116286</v>
      </c>
      <c r="AT148" s="28">
        <f t="shared" si="30"/>
        <v>0.24228247710075668</v>
      </c>
      <c r="AU148" s="138">
        <f t="shared" si="31"/>
        <v>0.36759896455595381</v>
      </c>
      <c r="AV148" s="28">
        <f t="shared" si="32"/>
        <v>0.32008448540706608</v>
      </c>
      <c r="AW148" s="28">
        <f t="shared" si="33"/>
        <v>0.33268834482131165</v>
      </c>
      <c r="AX148" s="28">
        <f t="shared" si="24"/>
        <v>0.19720031859816808</v>
      </c>
      <c r="AY148" s="28">
        <f t="shared" si="34"/>
        <v>0.4230784547988849</v>
      </c>
      <c r="AZ148" s="28">
        <f t="shared" si="35"/>
        <v>0.44592327526175563</v>
      </c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</row>
    <row r="149" spans="1:68" hidden="1" x14ac:dyDescent="0.25">
      <c r="A149" s="86" t="s">
        <v>8</v>
      </c>
      <c r="B149" s="86">
        <v>1</v>
      </c>
      <c r="C149" s="86">
        <v>139</v>
      </c>
      <c r="D149" s="28">
        <f>kWhgen!D149/(Z750RatedkWh*SurveyHrsIn!D149)</f>
        <v>0.3827956989247312</v>
      </c>
      <c r="E149" s="28">
        <f>kWhgen!E149/(Z750RatedkWh*SurveyHrsIn!E149)</f>
        <v>0.30418458781362007</v>
      </c>
      <c r="F149" s="28">
        <f>kWhgen!F149/(Z750RatedkWh*SurveyHrsIn!F149)</f>
        <v>0.26989105532183549</v>
      </c>
      <c r="G149" s="28">
        <f>kWhgen!G149/(Z750RatedkWh*SurveyHrsIn!G149)</f>
        <v>0.29212457153156185</v>
      </c>
      <c r="H149" s="28">
        <f>kWhgen!H149/(Z750RatedkWh*SurveyHrsIn!H149)</f>
        <v>0.4017425925925926</v>
      </c>
      <c r="I149" s="28">
        <f>kWhgen!I149/(Z750RatedkWh*SurveyHrsIn!I149)</f>
        <v>0.36200716845878134</v>
      </c>
      <c r="J149" s="28">
        <f>kWhgen!J149/(Z750RatedkWh*SurveyHrsIn!J149)</f>
        <v>0.32333333333333331</v>
      </c>
      <c r="K149" s="28">
        <f>kWhgen!K149/(Z750RatedkWh*SurveyHrsIn!K149)</f>
        <v>0.16093189964157706</v>
      </c>
      <c r="L149" s="28">
        <f>kWhgen!L149/(Z750RatedkWh*SurveyHrsIn!L149)</f>
        <v>0.14802867383512544</v>
      </c>
      <c r="M149" s="28">
        <f>kWhgen!M149/(Z750RatedkWh*SurveyHrsIn!M149)</f>
        <v>0.27615555555555554</v>
      </c>
      <c r="N149" s="28">
        <f>kWhgen!N149/(Z750RatedkWh*SurveyHrsIn!N149)</f>
        <v>0.31629928315412187</v>
      </c>
      <c r="O149" s="28">
        <f>kWhgen!O149/(Z750RatedkWh*SurveyHrsIn!O149)</f>
        <v>0.34259259259259262</v>
      </c>
      <c r="P149" s="28">
        <f>kWhgen!P149/(Z750RatedkWh*SurveyHrsIn!P149)</f>
        <v>0.22473118279569892</v>
      </c>
      <c r="Q149" s="28">
        <f>kWhgen!Q149/(Z750RatedkWh*SurveyHrsIn!Q149)</f>
        <v>0.33261648745519712</v>
      </c>
      <c r="R149" s="28">
        <f>kWhgen!R149/(Z750RatedkWh*SurveyHrsIn!R149)</f>
        <v>0.13293650793650794</v>
      </c>
      <c r="S149" s="28">
        <f>kWhgen!S149/(Z750RatedkWh*SurveyHrsIn!S149)</f>
        <v>0.29211469534050177</v>
      </c>
      <c r="T149" s="28">
        <f>kWhgen!T149/(Z750RatedkWh*SurveyHrsIn!T149)</f>
        <v>0.40185185185185185</v>
      </c>
      <c r="U149" s="28">
        <f>kWhgen!U149/(Z750RatedkWh*SurveyHrsIn!U149)</f>
        <v>0.36208295874803698</v>
      </c>
      <c r="V149" s="28">
        <f>kWhgen!V149/(Z750RatedkWh*SurveyHrsIn!V149)</f>
        <v>0.26777777777777778</v>
      </c>
      <c r="W149" s="28">
        <f>kWhgen!W149/(Z750RatedkWh*SurveyHrsIn!W149)</f>
        <v>0.16559139784946236</v>
      </c>
      <c r="X149" s="28">
        <f>kWhgen!X149/(Z750RatedkWh*SurveyHrsIn!X149)</f>
        <v>0.16344086021505377</v>
      </c>
      <c r="Y149" s="28">
        <f>kWhgen!Y149/(Z750RatedkWh*SurveyHrsIn!Y149)</f>
        <v>0.20444444444444446</v>
      </c>
      <c r="Z149" s="28">
        <f>kWhgen!Z149/(Z750RatedkWh*SurveyHrsIn!Z149)</f>
        <v>0.38673835125448031</v>
      </c>
      <c r="AA149" s="28">
        <f>kWhgen!AA149/(Z750RatedkWh*SurveyHrsIn!AA149)</f>
        <v>0.39407407407407408</v>
      </c>
      <c r="AB149" s="28">
        <f>kWhgen!AB149/(Z750RatedkWh*SurveyHrsIn!AB149)</f>
        <v>0.43082437275985663</v>
      </c>
      <c r="AC149" s="28">
        <f>kWhgen!AC149/(Z750RatedkWh*SurveyHrsIn!AC149)</f>
        <v>0.38027896402327638</v>
      </c>
      <c r="AD149" s="28">
        <f>kWhgen!AD149/(Z750RatedkWh*SurveyHrsIn!AD149)</f>
        <v>0.51746031746031751</v>
      </c>
      <c r="AE149" s="28">
        <f>kWhgen!AE149/(Z750RatedkWh*SurveyHrsIn!AE149)</f>
        <v>0.36666666666666664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5"/>
        <v>0.28516854138553299</v>
      </c>
      <c r="AP149" s="28">
        <f t="shared" si="26"/>
        <v>0.29454114830893713</v>
      </c>
      <c r="AQ149" s="28">
        <f t="shared" si="27"/>
        <v>0.42146864938342016</v>
      </c>
      <c r="AR149" s="28">
        <f t="shared" si="28"/>
        <v>0.28873340488900578</v>
      </c>
      <c r="AS149" s="28">
        <f t="shared" si="29"/>
        <v>0.36236103146156906</v>
      </c>
      <c r="AT149" s="28">
        <f t="shared" si="30"/>
        <v>0.19503870967741932</v>
      </c>
      <c r="AU149" s="138">
        <f t="shared" si="31"/>
        <v>0.2945410195141378</v>
      </c>
      <c r="AV149" s="28">
        <f t="shared" si="32"/>
        <v>0.2525558969107356</v>
      </c>
      <c r="AW149" s="28">
        <f t="shared" si="33"/>
        <v>0.34390419612588891</v>
      </c>
      <c r="AX149" s="28">
        <f t="shared" si="24"/>
        <v>0.17782556750298686</v>
      </c>
      <c r="AY149" s="28">
        <f t="shared" si="34"/>
        <v>0.40387893269613701</v>
      </c>
      <c r="AZ149" s="28">
        <f t="shared" si="35"/>
        <v>0.42146864938342016</v>
      </c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</row>
    <row r="150" spans="1:68" hidden="1" x14ac:dyDescent="0.25">
      <c r="A150" s="86" t="s">
        <v>8</v>
      </c>
      <c r="B150" s="86">
        <v>1</v>
      </c>
      <c r="C150" s="86">
        <v>140</v>
      </c>
      <c r="D150" s="28">
        <f>kWhgen!D150/(Z750RatedkWh*SurveyHrsIn!D150)</f>
        <v>0.23297491039426524</v>
      </c>
      <c r="E150" s="28">
        <f>kWhgen!E150/(Z750RatedkWh*SurveyHrsIn!E150)</f>
        <v>0.34089605734767026</v>
      </c>
      <c r="F150" s="28">
        <f>kWhgen!F150/(Z750RatedkWh*SurveyHrsIn!F150)</f>
        <v>0.43847951231650012</v>
      </c>
      <c r="G150" s="28">
        <f>kWhgen!G150/(Z750RatedkWh*SurveyHrsIn!G150)</f>
        <v>0.31346846061838263</v>
      </c>
      <c r="H150" s="28">
        <f>kWhgen!H150/(Z750RatedkWh*SurveyHrsIn!H150)</f>
        <v>0.30962962962962964</v>
      </c>
      <c r="I150" s="28">
        <f>kWhgen!I150/(Z750RatedkWh*SurveyHrsIn!I150)</f>
        <v>0.34551971326164876</v>
      </c>
      <c r="J150" s="28">
        <f>kWhgen!J150/(Z750RatedkWh*SurveyHrsIn!J150)</f>
        <v>0.32333333333333331</v>
      </c>
      <c r="K150" s="28">
        <f>kWhgen!K150/(Z750RatedkWh*SurveyHrsIn!K150)</f>
        <v>0.16881720430107527</v>
      </c>
      <c r="L150" s="28">
        <f>kWhgen!L150/(Z750RatedkWh*SurveyHrsIn!L150)</f>
        <v>0.14802867383512544</v>
      </c>
      <c r="M150" s="28">
        <f>kWhgen!M150/(Z750RatedkWh*SurveyHrsIn!M150)</f>
        <v>0.31077962962962963</v>
      </c>
      <c r="N150" s="28">
        <f>kWhgen!N150/(Z750RatedkWh*SurveyHrsIn!N150)</f>
        <v>0.15035663082437276</v>
      </c>
      <c r="O150" s="28">
        <f>kWhgen!O150/(Z750RatedkWh*SurveyHrsIn!O150)</f>
        <v>0.37384444444444442</v>
      </c>
      <c r="P150" s="28">
        <f>kWhgen!P150/(Z750RatedkWh*SurveyHrsIn!P150)</f>
        <v>0.36702508960573477</v>
      </c>
      <c r="Q150" s="28">
        <f>kWhgen!Q150/(Z750RatedkWh*SurveyHrsIn!Q150)</f>
        <v>0.3774193548387097</v>
      </c>
      <c r="R150" s="28">
        <f>kWhgen!R150/(Z750RatedkWh*SurveyHrsIn!R150)</f>
        <v>0.28134920634920635</v>
      </c>
      <c r="S150" s="28">
        <f>kWhgen!S150/(Z750RatedkWh*SurveyHrsIn!S150)</f>
        <v>0.28207885304659497</v>
      </c>
      <c r="T150" s="28">
        <f>kWhgen!T150/(Z750RatedkWh*SurveyHrsIn!T150)</f>
        <v>0.44851851851851854</v>
      </c>
      <c r="U150" s="28">
        <f>kWhgen!U150/(Z750RatedkWh*SurveyHrsIn!U150)</f>
        <v>0.3755061863061866</v>
      </c>
      <c r="V150" s="28">
        <f>kWhgen!V150/(Z750RatedkWh*SurveyHrsIn!V150)</f>
        <v>0.29148148148148151</v>
      </c>
      <c r="W150" s="28">
        <f>kWhgen!W150/(Z750RatedkWh*SurveyHrsIn!W150)</f>
        <v>0.17060931899641577</v>
      </c>
      <c r="X150" s="28">
        <f>kWhgen!X150/(Z750RatedkWh*SurveyHrsIn!X150)</f>
        <v>0.18351254480286738</v>
      </c>
      <c r="Y150" s="28">
        <f>kWhgen!Y150/(Z750RatedkWh*SurveyHrsIn!Y150)</f>
        <v>0.21111111111111111</v>
      </c>
      <c r="Z150" s="28">
        <f>kWhgen!Z150/(Z750RatedkWh*SurveyHrsIn!Z150)</f>
        <v>0.40931899641577063</v>
      </c>
      <c r="AA150" s="28">
        <f>kWhgen!AA150/(Z750RatedkWh*SurveyHrsIn!AA150)</f>
        <v>0.40888888888888891</v>
      </c>
      <c r="AB150" s="28">
        <f>kWhgen!AB150/(Z750RatedkWh*SurveyHrsIn!AB150)</f>
        <v>0.43727598566308246</v>
      </c>
      <c r="AC150" s="28">
        <f>kWhgen!AC150/(Z750RatedkWh*SurveyHrsIn!AC150)</f>
        <v>0.3684000823908502</v>
      </c>
      <c r="AD150" s="28">
        <f>kWhgen!AD150/(Z750RatedkWh*SurveyHrsIn!AD150)</f>
        <v>0.53214285714285714</v>
      </c>
      <c r="AE150" s="28">
        <f>kWhgen!AE150/(Z750RatedkWh*SurveyHrsIn!AE150)</f>
        <v>0.37311827956989246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5"/>
        <v>0.29918153159562894</v>
      </c>
      <c r="AP150" s="28">
        <f t="shared" si="26"/>
        <v>0.32308920386823614</v>
      </c>
      <c r="AQ150" s="28">
        <f t="shared" si="27"/>
        <v>0.42455373970119997</v>
      </c>
      <c r="AR150" s="28">
        <f t="shared" si="28"/>
        <v>0.36428134342751767</v>
      </c>
      <c r="AS150" s="28">
        <f t="shared" si="29"/>
        <v>0.32616089207487059</v>
      </c>
      <c r="AT150" s="28">
        <f t="shared" si="30"/>
        <v>0.20920850258861012</v>
      </c>
      <c r="AU150" s="138">
        <f t="shared" si="31"/>
        <v>0.29707538829151731</v>
      </c>
      <c r="AV150" s="28">
        <f t="shared" si="32"/>
        <v>0.31361580474483702</v>
      </c>
      <c r="AW150" s="28">
        <f t="shared" si="33"/>
        <v>0.37183539543539551</v>
      </c>
      <c r="AX150" s="28">
        <f t="shared" si="24"/>
        <v>0.18841099163679809</v>
      </c>
      <c r="AY150" s="28">
        <f t="shared" si="34"/>
        <v>0.41849462365591394</v>
      </c>
      <c r="AZ150" s="28">
        <f t="shared" si="35"/>
        <v>0.42455373970119997</v>
      </c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</row>
    <row r="151" spans="1:68" hidden="1" x14ac:dyDescent="0.25">
      <c r="A151" s="86" t="s">
        <v>8</v>
      </c>
      <c r="B151" s="86">
        <v>1</v>
      </c>
      <c r="C151" s="86">
        <v>141</v>
      </c>
      <c r="D151" s="28">
        <f>kWhgen!D151/(Z750RatedkWh*SurveyHrsIn!D151)</f>
        <v>0.42508960573476701</v>
      </c>
      <c r="E151" s="28">
        <f>kWhgen!E151/(Z750RatedkWh*SurveyHrsIn!E151)</f>
        <v>0.37760752688172045</v>
      </c>
      <c r="F151" s="28">
        <f>kWhgen!F151/(Z750RatedkWh*SurveyHrsIn!F151)</f>
        <v>0.43474140905719494</v>
      </c>
      <c r="G151" s="28">
        <f>kWhgen!G151/(Z750RatedkWh*SurveyHrsIn!G151)</f>
        <v>0.32875960503879148</v>
      </c>
      <c r="H151" s="28">
        <f>kWhgen!H151/(Z750RatedkWh*SurveyHrsIn!H151)</f>
        <v>9.742592592592593E-2</v>
      </c>
      <c r="I151" s="28">
        <f>kWhgen!I151/(Z750RatedkWh*SurveyHrsIn!I151)</f>
        <v>0.36666666666666664</v>
      </c>
      <c r="J151" s="28">
        <f>kWhgen!J151/(Z750RatedkWh*SurveyHrsIn!J151)</f>
        <v>0.34259259259259262</v>
      </c>
      <c r="K151" s="28">
        <f>kWhgen!K151/(Z750RatedkWh*SurveyHrsIn!K151)</f>
        <v>0.18028673835125447</v>
      </c>
      <c r="L151" s="28">
        <f>kWhgen!L151/(Z750RatedkWh*SurveyHrsIn!L151)</f>
        <v>0.1913978494623656</v>
      </c>
      <c r="M151" s="28">
        <f>kWhgen!M151/(Z750RatedkWh*SurveyHrsIn!M151)</f>
        <v>0.36073518518518516</v>
      </c>
      <c r="N151" s="28">
        <f>kWhgen!N151/(Z750RatedkWh*SurveyHrsIn!N151)</f>
        <v>0.3619068100358423</v>
      </c>
      <c r="O151" s="28">
        <f>kWhgen!O151/(Z750RatedkWh*SurveyHrsIn!O151)</f>
        <v>0.38777777777777778</v>
      </c>
      <c r="P151" s="28">
        <f>kWhgen!P151/(Z750RatedkWh*SurveyHrsIn!P151)</f>
        <v>0.38673835125448031</v>
      </c>
      <c r="Q151" s="28">
        <f>kWhgen!Q151/(Z750RatedkWh*SurveyHrsIn!Q151)</f>
        <v>0.40537634408602152</v>
      </c>
      <c r="R151" s="28">
        <f>kWhgen!R151/(Z750RatedkWh*SurveyHrsIn!R151)</f>
        <v>0.35158730158730161</v>
      </c>
      <c r="S151" s="28">
        <f>kWhgen!S151/(Z750RatedkWh*SurveyHrsIn!S151)</f>
        <v>0.30573476702508962</v>
      </c>
      <c r="T151" s="28">
        <f>kWhgen!T151/(Z750RatedkWh*SurveyHrsIn!T151)</f>
        <v>0.34555555555555556</v>
      </c>
      <c r="U151" s="28">
        <f>kWhgen!U151/(Z750RatedkWh*SurveyHrsIn!U151)</f>
        <v>0.37963641017023264</v>
      </c>
      <c r="V151" s="28">
        <f>kWhgen!V151/(Z750RatedkWh*SurveyHrsIn!V151)</f>
        <v>0.31259259259259259</v>
      </c>
      <c r="W151" s="28">
        <f>kWhgen!W151/(Z750RatedkWh*SurveyHrsIn!W151)</f>
        <v>0.16236559139784945</v>
      </c>
      <c r="X151" s="28">
        <f>kWhgen!X151/(Z750RatedkWh*SurveyHrsIn!X151)</f>
        <v>0.2</v>
      </c>
      <c r="Y151" s="28">
        <f>kWhgen!Y151/(Z750RatedkWh*SurveyHrsIn!Y151)</f>
        <v>0.22444444444444445</v>
      </c>
      <c r="Z151" s="28">
        <f>kWhgen!Z151/(Z750RatedkWh*SurveyHrsIn!Z151)</f>
        <v>0.42365591397849461</v>
      </c>
      <c r="AA151" s="28">
        <f>kWhgen!AA151/(Z750RatedkWh*SurveyHrsIn!AA151)</f>
        <v>0.43222222222222223</v>
      </c>
      <c r="AB151" s="28">
        <f>kWhgen!AB151/(Z750RatedkWh*SurveyHrsIn!AB151)</f>
        <v>0.46989247311827959</v>
      </c>
      <c r="AC151" s="28">
        <f>kWhgen!AC151/(Z750RatedkWh*SurveyHrsIn!AC151)</f>
        <v>0.30920247813002127</v>
      </c>
      <c r="AD151" s="28">
        <f>kWhgen!AD151/(Z750RatedkWh*SurveyHrsIn!AD151)</f>
        <v>0.52777777777777779</v>
      </c>
      <c r="AE151" s="28">
        <f>kWhgen!AE151/(Z750RatedkWh*SurveyHrsIn!AE151)</f>
        <v>0.39749103942652331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5"/>
        <v>0.31805303651914979</v>
      </c>
      <c r="AP151" s="28">
        <f t="shared" si="26"/>
        <v>0.33442196801484037</v>
      </c>
      <c r="AQ151" s="28">
        <f t="shared" si="27"/>
        <v>0.41149043177810746</v>
      </c>
      <c r="AR151" s="28">
        <f t="shared" si="28"/>
        <v>0.3803695136592356</v>
      </c>
      <c r="AS151" s="28">
        <f t="shared" si="29"/>
        <v>0.26889506172839506</v>
      </c>
      <c r="AT151" s="28">
        <f t="shared" si="30"/>
        <v>0.24413992433293508</v>
      </c>
      <c r="AU151" s="138">
        <f t="shared" si="31"/>
        <v>0.37880764635603342</v>
      </c>
      <c r="AV151" s="28">
        <f t="shared" si="32"/>
        <v>0.35423280423280423</v>
      </c>
      <c r="AW151" s="28">
        <f t="shared" si="33"/>
        <v>0.34592818610612691</v>
      </c>
      <c r="AX151" s="28">
        <f t="shared" si="24"/>
        <v>0.19560334528076462</v>
      </c>
      <c r="AY151" s="28">
        <f t="shared" si="34"/>
        <v>0.44192353643966548</v>
      </c>
      <c r="AZ151" s="28">
        <f t="shared" si="35"/>
        <v>0.41149043177810746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</row>
    <row r="152" spans="1:68" hidden="1" x14ac:dyDescent="0.25">
      <c r="A152" s="86" t="s">
        <v>8</v>
      </c>
      <c r="B152" s="86">
        <v>1</v>
      </c>
      <c r="C152" s="86">
        <v>142</v>
      </c>
      <c r="D152" s="28">
        <f>kWhgen!D152/(Z750RatedkWh*SurveyHrsIn!D152)</f>
        <v>0.31433691756272403</v>
      </c>
      <c r="E152" s="28">
        <f>kWhgen!E152/(Z750RatedkWh*SurveyHrsIn!E152)</f>
        <v>0.18288351254480287</v>
      </c>
      <c r="F152" s="28">
        <f>kWhgen!F152/(Z750RatedkWh*SurveyHrsIn!F152)</f>
        <v>0.34315787920421748</v>
      </c>
      <c r="G152" s="28">
        <f>kWhgen!G152/(Z750RatedkWh*SurveyHrsIn!G152)</f>
        <v>0.31474272265341668</v>
      </c>
      <c r="H152" s="28">
        <f>kWhgen!H152/(Z750RatedkWh*SurveyHrsIn!H152)</f>
        <v>0.40044999999999997</v>
      </c>
      <c r="I152" s="28">
        <f>kWhgen!I152/(Z750RatedkWh*SurveyHrsIn!I152)</f>
        <v>0.35448028673835125</v>
      </c>
      <c r="J152" s="28">
        <f>kWhgen!J152/(Z750RatedkWh*SurveyHrsIn!J152)</f>
        <v>0.34666666666666668</v>
      </c>
      <c r="K152" s="28">
        <f>kWhgen!K152/(Z750RatedkWh*SurveyHrsIn!K152)</f>
        <v>0.17025089605734767</v>
      </c>
      <c r="L152" s="28">
        <f>kWhgen!L152/(Z750RatedkWh*SurveyHrsIn!L152)</f>
        <v>0.15591397849462366</v>
      </c>
      <c r="M152" s="28">
        <f>kWhgen!M152/(Z750RatedkWh*SurveyHrsIn!M152)</f>
        <v>0.33888888888888891</v>
      </c>
      <c r="N152" s="28">
        <f>kWhgen!N152/(Z750RatedkWh*SurveyHrsIn!N152)</f>
        <v>0.33333333333333331</v>
      </c>
      <c r="O152" s="28">
        <f>kWhgen!O152/(Z750RatedkWh*SurveyHrsIn!O152)</f>
        <v>0.30518518518518517</v>
      </c>
      <c r="P152" s="28">
        <f>kWhgen!P152/(Z750RatedkWh*SurveyHrsIn!P152)</f>
        <v>0.35842293906810035</v>
      </c>
      <c r="Q152" s="28">
        <f>kWhgen!Q152/(Z750RatedkWh*SurveyHrsIn!Q152)</f>
        <v>5.3028673835125448E-3</v>
      </c>
      <c r="R152" s="28">
        <f>kWhgen!R152/(Z750RatedkWh*SurveyHrsIn!R152)</f>
        <v>3.6111111111111108E-2</v>
      </c>
      <c r="S152" s="28">
        <f>kWhgen!S152/(Z750RatedkWh*SurveyHrsIn!S152)</f>
        <v>0.29749103942652327</v>
      </c>
      <c r="T152" s="28">
        <f>kWhgen!T152/(Z750RatedkWh*SurveyHrsIn!T152)</f>
        <v>0.45703703703703702</v>
      </c>
      <c r="U152" s="28">
        <f>kWhgen!U152/(Z750RatedkWh*SurveyHrsIn!U152)</f>
        <v>0.3755061863061866</v>
      </c>
      <c r="V152" s="28">
        <f>kWhgen!V152/(Z750RatedkWh*SurveyHrsIn!V152)</f>
        <v>0.29925925925925928</v>
      </c>
      <c r="W152" s="28">
        <f>kWhgen!W152/(Z750RatedkWh*SurveyHrsIn!W152)</f>
        <v>0.14014336917562725</v>
      </c>
      <c r="X152" s="28">
        <f>kWhgen!X152/(Z750RatedkWh*SurveyHrsIn!X152)</f>
        <v>0.1863799283154122</v>
      </c>
      <c r="Y152" s="28">
        <f>kWhgen!Y152/(Z750RatedkWh*SurveyHrsIn!Y152)</f>
        <v>0.20666666666666667</v>
      </c>
      <c r="Z152" s="28">
        <f>kWhgen!Z152/(Z750RatedkWh*SurveyHrsIn!Z152)</f>
        <v>0.38028673835125448</v>
      </c>
      <c r="AA152" s="28">
        <f>kWhgen!AA152/(Z750RatedkWh*SurveyHrsIn!AA152)</f>
        <v>0.41185185185185186</v>
      </c>
      <c r="AB152" s="28">
        <f>kWhgen!AB152/(Z750RatedkWh*SurveyHrsIn!AB152)</f>
        <v>0.40537634408602152</v>
      </c>
      <c r="AC152" s="28">
        <f>kWhgen!AC152/(Z750RatedkWh*SurveyHrsIn!AC152)</f>
        <v>0.36733532282226827</v>
      </c>
      <c r="AD152" s="28">
        <f>kWhgen!AD152/(Z750RatedkWh*SurveyHrsIn!AD152)</f>
        <v>0.53809523809523807</v>
      </c>
      <c r="AE152" s="28">
        <f>kWhgen!AE152/(Z750RatedkWh*SurveyHrsIn!AE152)</f>
        <v>0.38637992831541218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5"/>
        <v>0.3003646907362445</v>
      </c>
      <c r="AP152" s="28">
        <f t="shared" si="26"/>
        <v>0.26678436658087196</v>
      </c>
      <c r="AQ152" s="28">
        <f t="shared" si="27"/>
        <v>0.43060349641097284</v>
      </c>
      <c r="AR152" s="28">
        <f t="shared" si="28"/>
        <v>0.28026137146747904</v>
      </c>
      <c r="AS152" s="28">
        <f t="shared" si="29"/>
        <v>0.36719898446833926</v>
      </c>
      <c r="AT152" s="28">
        <f t="shared" si="30"/>
        <v>0.22168458781362008</v>
      </c>
      <c r="AU152" s="138">
        <f t="shared" si="31"/>
        <v>0.33231381919553965</v>
      </c>
      <c r="AV152" s="28">
        <f t="shared" si="32"/>
        <v>0.11296833930704897</v>
      </c>
      <c r="AW152" s="28">
        <f t="shared" si="33"/>
        <v>0.37726749420082761</v>
      </c>
      <c r="AX152" s="28">
        <f t="shared" si="24"/>
        <v>0.1777299880525687</v>
      </c>
      <c r="AY152" s="28">
        <f t="shared" si="34"/>
        <v>0.39917164476304262</v>
      </c>
      <c r="AZ152" s="28">
        <f t="shared" si="35"/>
        <v>0.43060349641097284</v>
      </c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</row>
    <row r="153" spans="1:68" hidden="1" x14ac:dyDescent="0.25">
      <c r="A153" s="86" t="s">
        <v>8</v>
      </c>
      <c r="B153" s="86">
        <v>1</v>
      </c>
      <c r="C153" s="86">
        <v>143</v>
      </c>
      <c r="D153" s="28">
        <f>kWhgen!D153/(Z750RatedkWh*SurveyHrsIn!D153)</f>
        <v>0.39379032258064517</v>
      </c>
      <c r="E153" s="28">
        <f>kWhgen!E153/(Z750RatedkWh*SurveyHrsIn!E153)</f>
        <v>0.29993010752688171</v>
      </c>
      <c r="F153" s="28">
        <f>kWhgen!F153/(Z750RatedkWh*SurveyHrsIn!F153)</f>
        <v>0.21045521349888285</v>
      </c>
      <c r="G153" s="28">
        <f>kWhgen!G153/(Z750RatedkWh*SurveyHrsIn!G153)</f>
        <v>0.27492203405860183</v>
      </c>
      <c r="H153" s="28">
        <f>kWhgen!H153/(Z750RatedkWh*SurveyHrsIn!H153)</f>
        <v>0.40667037037037035</v>
      </c>
      <c r="I153" s="28">
        <f>kWhgen!I153/(Z750RatedkWh*SurveyHrsIn!I153)</f>
        <v>0.35017921146953407</v>
      </c>
      <c r="J153" s="28">
        <f>kWhgen!J153/(Z750RatedkWh*SurveyHrsIn!J153)</f>
        <v>0.33148148148148149</v>
      </c>
      <c r="K153" s="28">
        <f>kWhgen!K153/(Z750RatedkWh*SurveyHrsIn!K153)</f>
        <v>0.16308243727598568</v>
      </c>
      <c r="L153" s="28">
        <f>kWhgen!L153/(Z750RatedkWh*SurveyHrsIn!L153)</f>
        <v>0.18279569892473119</v>
      </c>
      <c r="M153" s="28">
        <f>kWhgen!M153/(Z750RatedkWh*SurveyHrsIn!M153)</f>
        <v>0.32540740740740742</v>
      </c>
      <c r="N153" s="28">
        <f>kWhgen!N153/(Z750RatedkWh*SurveyHrsIn!N153)</f>
        <v>0.34332437275985661</v>
      </c>
      <c r="O153" s="28">
        <f>kWhgen!O153/(Z750RatedkWh*SurveyHrsIn!O153)</f>
        <v>0.42777592592592595</v>
      </c>
      <c r="P153" s="28">
        <f>kWhgen!P153/(Z750RatedkWh*SurveyHrsIn!P153)</f>
        <v>0.14193548387096774</v>
      </c>
      <c r="Q153" s="28">
        <f>kWhgen!Q153/(Z750RatedkWh*SurveyHrsIn!Q153)</f>
        <v>0.21469534050179212</v>
      </c>
      <c r="R153" s="28">
        <f>kWhgen!R153/(Z750RatedkWh*SurveyHrsIn!R153)</f>
        <v>0.13174603174603175</v>
      </c>
      <c r="S153" s="28">
        <f>kWhgen!S153/(Z750RatedkWh*SurveyHrsIn!S153)</f>
        <v>0.17992831541218637</v>
      </c>
      <c r="T153" s="28">
        <f>kWhgen!T153/(Z750RatedkWh*SurveyHrsIn!T153)</f>
        <v>0.40666666666666668</v>
      </c>
      <c r="U153" s="28">
        <f>kWhgen!U153/(Z750RatedkWh*SurveyHrsIn!U153)</f>
        <v>0.38789685789832479</v>
      </c>
      <c r="V153" s="28">
        <f>kWhgen!V153/(Z750RatedkWh*SurveyHrsIn!V153)</f>
        <v>0.29518518518518516</v>
      </c>
      <c r="W153" s="28">
        <f>kWhgen!W153/(Z750RatedkWh*SurveyHrsIn!W153)</f>
        <v>0.17311827956989248</v>
      </c>
      <c r="X153" s="28">
        <f>kWhgen!X153/(Z750RatedkWh*SurveyHrsIn!X153)</f>
        <v>0.19354838709677419</v>
      </c>
      <c r="Y153" s="28">
        <f>kWhgen!Y153/(Z750RatedkWh*SurveyHrsIn!Y153)</f>
        <v>2.1111111111111112E-2</v>
      </c>
      <c r="Z153" s="28">
        <f>kWhgen!Z153/(Z750RatedkWh*SurveyHrsIn!Z153)</f>
        <v>0</v>
      </c>
      <c r="AA153" s="28">
        <f>kWhgen!AA153/(Z750RatedkWh*SurveyHrsIn!AA153)</f>
        <v>0</v>
      </c>
      <c r="AB153" s="28">
        <f>kWhgen!AB153/(Z750RatedkWh*SurveyHrsIn!AB153)</f>
        <v>0</v>
      </c>
      <c r="AC153" s="28">
        <f>kWhgen!AC153/(Z750RatedkWh*SurveyHrsIn!AC153)</f>
        <v>6.5791375996755108E-2</v>
      </c>
      <c r="AD153" s="28">
        <f>kWhgen!AD153/(Z750RatedkWh*SurveyHrsIn!AD153)</f>
        <v>0.30714285714285716</v>
      </c>
      <c r="AE153" s="28">
        <f>kWhgen!AE153/(Z750RatedkWh*SurveyHrsIn!AE153)</f>
        <v>0.42260483870967741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5"/>
        <v>0.2881633120475523</v>
      </c>
      <c r="AP153" s="28">
        <f t="shared" si="26"/>
        <v>0.16699134793233039</v>
      </c>
      <c r="AQ153" s="28">
        <f t="shared" si="27"/>
        <v>0.26517969061642988</v>
      </c>
      <c r="AR153" s="28">
        <f t="shared" si="28"/>
        <v>0.26176911836145544</v>
      </c>
      <c r="AS153" s="28">
        <f t="shared" si="29"/>
        <v>0.36277702110712862</v>
      </c>
      <c r="AT153" s="28">
        <f t="shared" si="30"/>
        <v>0.22376184786937472</v>
      </c>
      <c r="AU153" s="138">
        <f t="shared" si="31"/>
        <v>0.30434526085225011</v>
      </c>
      <c r="AV153" s="28">
        <f t="shared" si="32"/>
        <v>0.17545656255333675</v>
      </c>
      <c r="AW153" s="28">
        <f t="shared" si="33"/>
        <v>0.36324956991672552</v>
      </c>
      <c r="AX153" s="28">
        <f t="shared" si="24"/>
        <v>0.12925925925925927</v>
      </c>
      <c r="AY153" s="28">
        <f t="shared" si="34"/>
        <v>0</v>
      </c>
      <c r="AZ153" s="28">
        <f t="shared" si="35"/>
        <v>0.26517969061642988</v>
      </c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</row>
    <row r="154" spans="1:68" hidden="1" x14ac:dyDescent="0.25">
      <c r="A154" s="86" t="s">
        <v>8</v>
      </c>
      <c r="B154" s="86">
        <v>1</v>
      </c>
      <c r="C154" s="86">
        <v>144</v>
      </c>
      <c r="D154" s="28">
        <f>kWhgen!D154/(Z750RatedkWh*SurveyHrsIn!D154)</f>
        <v>0.37956989247311829</v>
      </c>
      <c r="E154" s="28">
        <f>kWhgen!E154/(Z750RatedkWh*SurveyHrsIn!E154)</f>
        <v>0.34896415770609318</v>
      </c>
      <c r="F154" s="28">
        <f>kWhgen!F154/(Z750RatedkWh*SurveyHrsIn!F154)</f>
        <v>0.42390090960520982</v>
      </c>
      <c r="G154" s="28">
        <f>kWhgen!G154/(Z750RatedkWh*SurveyHrsIn!G154)</f>
        <v>0.30263723332059295</v>
      </c>
      <c r="H154" s="28">
        <f>kWhgen!H154/(Z750RatedkWh*SurveyHrsIn!H154)</f>
        <v>0.36758518518518518</v>
      </c>
      <c r="I154" s="28">
        <f>kWhgen!I154/(Z750RatedkWh*SurveyHrsIn!I154)</f>
        <v>0.33225806451612905</v>
      </c>
      <c r="J154" s="28">
        <f>kWhgen!J154/(Z750RatedkWh*SurveyHrsIn!J154)</f>
        <v>0.26407407407407407</v>
      </c>
      <c r="K154" s="28">
        <f>kWhgen!K154/(Z750RatedkWh*SurveyHrsIn!K154)</f>
        <v>0.13978494623655913</v>
      </c>
      <c r="L154" s="28">
        <f>kWhgen!L154/(Z750RatedkWh*SurveyHrsIn!L154)</f>
        <v>0.16917562724014337</v>
      </c>
      <c r="M154" s="28">
        <f>kWhgen!M154/(Z750RatedkWh*SurveyHrsIn!M154)</f>
        <v>0.32477592592592591</v>
      </c>
      <c r="N154" s="28">
        <f>kWhgen!N154/(Z750RatedkWh*SurveyHrsIn!N154)</f>
        <v>0.32665232974910396</v>
      </c>
      <c r="O154" s="28">
        <f>kWhgen!O154/(Z750RatedkWh*SurveyHrsIn!O154)</f>
        <v>0.37888888888888889</v>
      </c>
      <c r="P154" s="28">
        <f>kWhgen!P154/(Z750RatedkWh*SurveyHrsIn!P154)</f>
        <v>0.23655913978494625</v>
      </c>
      <c r="Q154" s="28">
        <f>kWhgen!Q154/(Z750RatedkWh*SurveyHrsIn!Q154)</f>
        <v>0.384752688172043</v>
      </c>
      <c r="R154" s="28">
        <f>kWhgen!R154/(Z750RatedkWh*SurveyHrsIn!R154)</f>
        <v>0.27426587301587302</v>
      </c>
      <c r="S154" s="28">
        <f>kWhgen!S154/(Z750RatedkWh*SurveyHrsIn!S154)</f>
        <v>0.27598566308243727</v>
      </c>
      <c r="T154" s="28">
        <f>kWhgen!T154/(Z750RatedkWh*SurveyHrsIn!T154)</f>
        <v>0.42592592592592593</v>
      </c>
      <c r="U154" s="28">
        <f>kWhgen!U154/(Z750RatedkWh*SurveyHrsIn!U154)</f>
        <v>0.36655736793408689</v>
      </c>
      <c r="V154" s="28">
        <f>kWhgen!V154/(Z750RatedkWh*SurveyHrsIn!V154)</f>
        <v>0.28222222222222221</v>
      </c>
      <c r="W154" s="28">
        <f>kWhgen!W154/(Z750RatedkWh*SurveyHrsIn!W154)</f>
        <v>0.15698924731182795</v>
      </c>
      <c r="X154" s="28">
        <f>kWhgen!X154/(Z750RatedkWh*SurveyHrsIn!X154)</f>
        <v>0.17706093189964159</v>
      </c>
      <c r="Y154" s="28">
        <f>kWhgen!Y154/(Z750RatedkWh*SurveyHrsIn!Y154)</f>
        <v>0.19407407407407407</v>
      </c>
      <c r="Z154" s="28">
        <f>kWhgen!Z154/(Z750RatedkWh*SurveyHrsIn!Z154)</f>
        <v>0.36487455197132618</v>
      </c>
      <c r="AA154" s="28">
        <f>kWhgen!AA154/(Z750RatedkWh*SurveyHrsIn!AA154)</f>
        <v>0.3896296296296296</v>
      </c>
      <c r="AB154" s="28">
        <f>kWhgen!AB154/(Z750RatedkWh*SurveyHrsIn!AB154)</f>
        <v>0.46483333333333332</v>
      </c>
      <c r="AC154" s="28">
        <f>kWhgen!AC154/(Z750RatedkWh*SurveyHrsIn!AC154)</f>
        <v>0.40641687703464285</v>
      </c>
      <c r="AD154" s="28">
        <f>kWhgen!AD154/(Z750RatedkWh*SurveyHrsIn!AD154)</f>
        <v>0.57222222222222219</v>
      </c>
      <c r="AE154" s="28">
        <f>kWhgen!AE154/(Z750RatedkWh*SurveyHrsIn!AE154)</f>
        <v>0.35555555555555557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5"/>
        <v>0.30127137351940436</v>
      </c>
      <c r="AP154" s="28">
        <f t="shared" si="26"/>
        <v>0.31309762571436844</v>
      </c>
      <c r="AQ154" s="28">
        <f t="shared" si="27"/>
        <v>0.44473155160414019</v>
      </c>
      <c r="AR154" s="28">
        <f t="shared" si="28"/>
        <v>0.35850076687729865</v>
      </c>
      <c r="AS154" s="28">
        <f t="shared" si="29"/>
        <v>0.32130577459179616</v>
      </c>
      <c r="AT154" s="28">
        <f t="shared" si="30"/>
        <v>0.21124549980087615</v>
      </c>
      <c r="AU154" s="138">
        <f t="shared" si="31"/>
        <v>0.31403345280764633</v>
      </c>
      <c r="AV154" s="28">
        <f t="shared" si="32"/>
        <v>0.31166807475678443</v>
      </c>
      <c r="AW154" s="28">
        <f t="shared" si="33"/>
        <v>0.35823517202741167</v>
      </c>
      <c r="AX154" s="28">
        <f t="shared" si="24"/>
        <v>0.17604141776184787</v>
      </c>
      <c r="AY154" s="28">
        <f t="shared" si="34"/>
        <v>0.40644583831142972</v>
      </c>
      <c r="AZ154" s="28">
        <f t="shared" si="35"/>
        <v>0.44473155160414019</v>
      </c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</row>
    <row r="155" spans="1:68" hidden="1" x14ac:dyDescent="0.25">
      <c r="A155" s="86" t="s">
        <v>8</v>
      </c>
      <c r="B155" s="86">
        <v>1</v>
      </c>
      <c r="C155" s="86">
        <v>145</v>
      </c>
      <c r="D155" s="28">
        <f>kWhgen!D155/(Z750RatedkWh*SurveyHrsIn!D155)</f>
        <v>0.28853046594982079</v>
      </c>
      <c r="E155" s="28">
        <f>kWhgen!E155/(Z750RatedkWh*SurveyHrsIn!E155)</f>
        <v>0.27513620071684586</v>
      </c>
      <c r="F155" s="28">
        <f>kWhgen!F155/(Z750RatedkWh*SurveyHrsIn!F155)</f>
        <v>0.37044603299714546</v>
      </c>
      <c r="G155" s="28">
        <f>kWhgen!G155/(Z750RatedkWh*SurveyHrsIn!G155)</f>
        <v>0.28129334423377217</v>
      </c>
      <c r="H155" s="28">
        <f>kWhgen!H155/(Z750RatedkWh*SurveyHrsIn!H155)</f>
        <v>0.35140925925925925</v>
      </c>
      <c r="I155" s="28">
        <f>kWhgen!I155/(Z750RatedkWh*SurveyHrsIn!I155)</f>
        <v>0.2870967741935484</v>
      </c>
      <c r="J155" s="28">
        <f>kWhgen!J155/(Z750RatedkWh*SurveyHrsIn!J155)</f>
        <v>0.29777777777777775</v>
      </c>
      <c r="K155" s="28">
        <f>kWhgen!K155/(Z750RatedkWh*SurveyHrsIn!K155)</f>
        <v>0.14086021505376345</v>
      </c>
      <c r="L155" s="28">
        <f>kWhgen!L155/(Z750RatedkWh*SurveyHrsIn!L155)</f>
        <v>0.16164874551971326</v>
      </c>
      <c r="M155" s="28">
        <f>kWhgen!M155/(Z750RatedkWh*SurveyHrsIn!M155)</f>
        <v>0.30895555555555554</v>
      </c>
      <c r="N155" s="28">
        <f>kWhgen!N155/(Z750RatedkWh*SurveyHrsIn!N155)</f>
        <v>0.31023118279569895</v>
      </c>
      <c r="O155" s="28">
        <f>kWhgen!O155/(Z750RatedkWh*SurveyHrsIn!O155)</f>
        <v>0.27592592592592591</v>
      </c>
      <c r="P155" s="28">
        <f>kWhgen!P155/(Z750RatedkWh*SurveyHrsIn!P155)</f>
        <v>0.17885304659498208</v>
      </c>
      <c r="Q155" s="28">
        <f>kWhgen!Q155/(Z750RatedkWh*SurveyHrsIn!Q155)</f>
        <v>0.37419354838709679</v>
      </c>
      <c r="R155" s="28">
        <f>kWhgen!R155/(Z750RatedkWh*SurveyHrsIn!R155)</f>
        <v>0.11230158730158731</v>
      </c>
      <c r="S155" s="28">
        <f>kWhgen!S155/(Z750RatedkWh*SurveyHrsIn!S155)</f>
        <v>0.25340501792114695</v>
      </c>
      <c r="T155" s="28">
        <f>kWhgen!T155/(Z750RatedkWh*SurveyHrsIn!T155)</f>
        <v>0.33296296296296296</v>
      </c>
      <c r="U155" s="28">
        <f>kWhgen!U155/(Z750RatedkWh*SurveyHrsIn!U155)</f>
        <v>0.30150634207536159</v>
      </c>
      <c r="V155" s="28">
        <f>kWhgen!V155/(Z750RatedkWh*SurveyHrsIn!V155)</f>
        <v>0.23148148148148148</v>
      </c>
      <c r="W155" s="28">
        <f>kWhgen!W155/(Z750RatedkWh*SurveyHrsIn!W155)</f>
        <v>0.13620071684587814</v>
      </c>
      <c r="X155" s="28">
        <f>kWhgen!X155/(Z750RatedkWh*SurveyHrsIn!X155)</f>
        <v>0.16272401433691755</v>
      </c>
      <c r="Y155" s="28">
        <f>kWhgen!Y155/(Z750RatedkWh*SurveyHrsIn!Y155)</f>
        <v>0.1711111111111111</v>
      </c>
      <c r="Z155" s="28">
        <f>kWhgen!Z155/(Z750RatedkWh*SurveyHrsIn!Z155)</f>
        <v>0.36774193548387096</v>
      </c>
      <c r="AA155" s="28">
        <f>kWhgen!AA155/(Z750RatedkWh*SurveyHrsIn!AA155)</f>
        <v>0.39703703703703702</v>
      </c>
      <c r="AB155" s="28">
        <f>kWhgen!AB155/(Z750RatedkWh*SurveyHrsIn!AB155)</f>
        <v>0.41863799283154124</v>
      </c>
      <c r="AC155" s="28">
        <f>kWhgen!AC155/(Z750RatedkWh*SurveyHrsIn!AC155)</f>
        <v>0.37704936154037372</v>
      </c>
      <c r="AD155" s="28">
        <f>kWhgen!AD155/(Z750RatedkWh*SurveyHrsIn!AD155)</f>
        <v>0.52261904761904765</v>
      </c>
      <c r="AE155" s="28">
        <f>kWhgen!AE155/(Z750RatedkWh*SurveyHrsIn!AE155)</f>
        <v>0.35125448028673834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5"/>
        <v>0.26996950505199901</v>
      </c>
      <c r="AP155" s="28">
        <f t="shared" si="26"/>
        <v>0.27160864564799941</v>
      </c>
      <c r="AQ155" s="28">
        <f t="shared" si="27"/>
        <v>0.41697429648205325</v>
      </c>
      <c r="AR155" s="28">
        <f t="shared" si="28"/>
        <v>0.30895852598258783</v>
      </c>
      <c r="AS155" s="28">
        <f t="shared" si="29"/>
        <v>0.31209460374352843</v>
      </c>
      <c r="AT155" s="28">
        <f t="shared" si="30"/>
        <v>0.20382150537634405</v>
      </c>
      <c r="AU155" s="138">
        <f t="shared" si="31"/>
        <v>0.25500338510553561</v>
      </c>
      <c r="AV155" s="28">
        <f t="shared" si="32"/>
        <v>0.24663338453661035</v>
      </c>
      <c r="AW155" s="28">
        <f t="shared" si="33"/>
        <v>0.28865026217326867</v>
      </c>
      <c r="AX155" s="28">
        <f t="shared" si="24"/>
        <v>0.15667861409796893</v>
      </c>
      <c r="AY155" s="28">
        <f t="shared" si="34"/>
        <v>0.39447232178414976</v>
      </c>
      <c r="AZ155" s="28">
        <f t="shared" si="35"/>
        <v>0.41697429648205325</v>
      </c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</row>
    <row r="156" spans="1:68" hidden="1" x14ac:dyDescent="0.25">
      <c r="A156" s="86" t="s">
        <v>8</v>
      </c>
      <c r="B156" s="86">
        <v>1</v>
      </c>
      <c r="C156" s="86">
        <v>146</v>
      </c>
      <c r="D156" s="28">
        <f>kWhgen!D156/(Z750RatedkWh*SurveyHrsIn!D156)</f>
        <v>0.32939068100358421</v>
      </c>
      <c r="E156" s="28">
        <f>kWhgen!E156/(Z750RatedkWh*SurveyHrsIn!E156)</f>
        <v>0.34170250896057347</v>
      </c>
      <c r="F156" s="28">
        <f>kWhgen!F156/(Z750RatedkWh*SurveyHrsIn!F156)</f>
        <v>0.40969611721985005</v>
      </c>
      <c r="G156" s="28">
        <f>kWhgen!G156/(Z750RatedkWh*SurveyHrsIn!G156)</f>
        <v>0.2997701437417663</v>
      </c>
      <c r="H156" s="28">
        <f>kWhgen!H156/(Z750RatedkWh*SurveyHrsIn!H156)</f>
        <v>0.38895185185185183</v>
      </c>
      <c r="I156" s="28">
        <f>kWhgen!I156/(Z750RatedkWh*SurveyHrsIn!I156)</f>
        <v>0.35053763440860214</v>
      </c>
      <c r="J156" s="28">
        <f>kWhgen!J156/(Z750RatedkWh*SurveyHrsIn!J156)</f>
        <v>0.31481481481481483</v>
      </c>
      <c r="K156" s="28">
        <f>kWhgen!K156/(Z750RatedkWh*SurveyHrsIn!K156)</f>
        <v>0.14695340501792115</v>
      </c>
      <c r="L156" s="28">
        <f>kWhgen!L156/(Z750RatedkWh*SurveyHrsIn!L156)</f>
        <v>0.16523297491039426</v>
      </c>
      <c r="M156" s="28">
        <f>kWhgen!M156/(Z750RatedkWh*SurveyHrsIn!M156)</f>
        <v>0.30592592592592593</v>
      </c>
      <c r="N156" s="28">
        <f>kWhgen!N156/(Z750RatedkWh*SurveyHrsIn!N156)</f>
        <v>0.30358422939068103</v>
      </c>
      <c r="O156" s="28">
        <f>kWhgen!O156/(Z750RatedkWh*SurveyHrsIn!O156)</f>
        <v>0.37444444444444447</v>
      </c>
      <c r="P156" s="28">
        <f>kWhgen!P156/(Z750RatedkWh*SurveyHrsIn!P156)</f>
        <v>0.22688172043010751</v>
      </c>
      <c r="Q156" s="28">
        <f>kWhgen!Q156/(Z750RatedkWh*SurveyHrsIn!Q156)</f>
        <v>0.32437275985663083</v>
      </c>
      <c r="R156" s="28">
        <f>kWhgen!R156/(Z750RatedkWh*SurveyHrsIn!R156)</f>
        <v>0.33849206349206351</v>
      </c>
      <c r="S156" s="28">
        <f>kWhgen!S156/(Z750RatedkWh*SurveyHrsIn!S156)</f>
        <v>0.27956989247311825</v>
      </c>
      <c r="T156" s="28">
        <f>kWhgen!T156/(Z750RatedkWh*SurveyHrsIn!T156)</f>
        <v>0.40333333333333332</v>
      </c>
      <c r="U156" s="28">
        <f>kWhgen!U156/(Z750RatedkWh*SurveyHrsIn!U156)</f>
        <v>0.351413213765918</v>
      </c>
      <c r="V156" s="28">
        <f>kWhgen!V156/(Z750RatedkWh*SurveyHrsIn!V156)</f>
        <v>0.24444444444444444</v>
      </c>
      <c r="W156" s="28">
        <f>kWhgen!W156/(Z750RatedkWh*SurveyHrsIn!W156)</f>
        <v>0.15125448028673835</v>
      </c>
      <c r="X156" s="28">
        <f>kWhgen!X156/(Z750RatedkWh*SurveyHrsIn!X156)</f>
        <v>0.16559139784946236</v>
      </c>
      <c r="Y156" s="28">
        <f>kWhgen!Y156/(Z750RatedkWh*SurveyHrsIn!Y156)</f>
        <v>0.18925925925925927</v>
      </c>
      <c r="Z156" s="28">
        <f>kWhgen!Z156/(Z750RatedkWh*SurveyHrsIn!Z156)</f>
        <v>0.36989247311827955</v>
      </c>
      <c r="AA156" s="28">
        <f>kWhgen!AA156/(Z750RatedkWh*SurveyHrsIn!AA156)</f>
        <v>0.38148148148148148</v>
      </c>
      <c r="AB156" s="28">
        <f>kWhgen!AB156/(Z750RatedkWh*SurveyHrsIn!AB156)</f>
        <v>0.41612903225806452</v>
      </c>
      <c r="AC156" s="28">
        <f>kWhgen!AC156/(Z750RatedkWh*SurveyHrsIn!AC156)</f>
        <v>0.3813369952533523</v>
      </c>
      <c r="AD156" s="28">
        <f>kWhgen!AD156/(Z750RatedkWh*SurveyHrsIn!AD156)</f>
        <v>0.50912698412698409</v>
      </c>
      <c r="AE156" s="28">
        <f>kWhgen!AE156/(Z750RatedkWh*SurveyHrsIn!AE156)</f>
        <v>0.36953405017921148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5"/>
        <v>0.30237464759307775</v>
      </c>
      <c r="AP156" s="28">
        <f t="shared" si="26"/>
        <v>0.30126948596823278</v>
      </c>
      <c r="AQ156" s="28">
        <f t="shared" si="27"/>
        <v>0.41999934318651594</v>
      </c>
      <c r="AR156" s="28">
        <f t="shared" si="28"/>
        <v>0.35038958997406328</v>
      </c>
      <c r="AS156" s="28">
        <f t="shared" si="29"/>
        <v>0.35143476702508963</v>
      </c>
      <c r="AT156" s="28">
        <f t="shared" si="30"/>
        <v>0.20603743528474713</v>
      </c>
      <c r="AU156" s="138">
        <f t="shared" si="31"/>
        <v>0.30163679808841098</v>
      </c>
      <c r="AV156" s="28">
        <f t="shared" si="32"/>
        <v>0.31414490527393751</v>
      </c>
      <c r="AW156" s="28">
        <f t="shared" si="33"/>
        <v>0.33306366384789859</v>
      </c>
      <c r="AX156" s="28">
        <f t="shared" si="24"/>
        <v>0.16870171246515331</v>
      </c>
      <c r="AY156" s="28">
        <f t="shared" si="34"/>
        <v>0.38916766228594185</v>
      </c>
      <c r="AZ156" s="28">
        <f t="shared" si="35"/>
        <v>0.41999934318651594</v>
      </c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</row>
    <row r="157" spans="1:68" hidden="1" x14ac:dyDescent="0.25">
      <c r="A157" s="86" t="s">
        <v>8</v>
      </c>
      <c r="B157" s="86">
        <v>1</v>
      </c>
      <c r="C157" s="86">
        <v>147</v>
      </c>
      <c r="D157" s="28">
        <f>kWhgen!D157/(Z750RatedkWh*SurveyHrsIn!D157)</f>
        <v>0.24336917562724014</v>
      </c>
      <c r="E157" s="28">
        <f>kWhgen!E157/(Z750RatedkWh*SurveyHrsIn!E157)</f>
        <v>0.36308422939068102</v>
      </c>
      <c r="F157" s="28">
        <f>kWhgen!F157/(Z750RatedkWh*SurveyHrsIn!F157)</f>
        <v>0.4253961509089319</v>
      </c>
      <c r="G157" s="28">
        <f>kWhgen!G157/(Z750RatedkWh*SurveyHrsIn!G157)</f>
        <v>0.29371739907535444</v>
      </c>
      <c r="H157" s="28">
        <f>kWhgen!H157/(Z750RatedkWh*SurveyHrsIn!H157)</f>
        <v>0.36916296296296297</v>
      </c>
      <c r="I157" s="28">
        <f>kWhgen!I157/(Z750RatedkWh*SurveyHrsIn!I157)</f>
        <v>0.24802867383512545</v>
      </c>
      <c r="J157" s="28">
        <f>kWhgen!J157/(Z750RatedkWh*SurveyHrsIn!J157)</f>
        <v>0.31888888888888889</v>
      </c>
      <c r="K157" s="28">
        <f>kWhgen!K157/(Z750RatedkWh*SurveyHrsIn!K157)</f>
        <v>0.14982078853046596</v>
      </c>
      <c r="L157" s="28">
        <f>kWhgen!L157/(Z750RatedkWh*SurveyHrsIn!L157)</f>
        <v>0.17132616487455196</v>
      </c>
      <c r="M157" s="28">
        <f>kWhgen!M157/(Z750RatedkWh*SurveyHrsIn!M157)</f>
        <v>0.32555555555555554</v>
      </c>
      <c r="N157" s="28">
        <f>kWhgen!N157/(Z750RatedkWh*SurveyHrsIn!N157)</f>
        <v>0.31254480286738351</v>
      </c>
      <c r="O157" s="28">
        <f>kWhgen!O157/(Z750RatedkWh*SurveyHrsIn!O157)</f>
        <v>0.40740740740740738</v>
      </c>
      <c r="P157" s="28">
        <f>kWhgen!P157/(Z750RatedkWh*SurveyHrsIn!P157)</f>
        <v>0.17670250896057349</v>
      </c>
      <c r="Q157" s="28">
        <f>kWhgen!Q157/(Z750RatedkWh*SurveyHrsIn!Q157)</f>
        <v>9.1756272401433692E-2</v>
      </c>
      <c r="R157" s="28">
        <f>kWhgen!R157/(Z750RatedkWh*SurveyHrsIn!R157)</f>
        <v>0.28769841269841268</v>
      </c>
      <c r="S157" s="28">
        <f>kWhgen!S157/(Z750RatedkWh*SurveyHrsIn!S157)</f>
        <v>0.28351254480286736</v>
      </c>
      <c r="T157" s="28">
        <f>kWhgen!T157/(Z750RatedkWh*SurveyHrsIn!T157)</f>
        <v>0.43814814814814818</v>
      </c>
      <c r="U157" s="28">
        <f>kWhgen!U157/(Z750RatedkWh*SurveyHrsIn!U157)</f>
        <v>0.29599937692330019</v>
      </c>
      <c r="V157" s="28">
        <f>kWhgen!V157/(Z750RatedkWh*SurveyHrsIn!V157)</f>
        <v>0.29296296296296298</v>
      </c>
      <c r="W157" s="28">
        <f>kWhgen!W157/(Z750RatedkWh*SurveyHrsIn!W157)</f>
        <v>0.16164874551971326</v>
      </c>
      <c r="X157" s="28">
        <f>kWhgen!X157/(Z750RatedkWh*SurveyHrsIn!X157)</f>
        <v>0.18422939068100358</v>
      </c>
      <c r="Y157" s="28">
        <f>kWhgen!Y157/(Z750RatedkWh*SurveyHrsIn!Y157)</f>
        <v>0.21511666666666668</v>
      </c>
      <c r="Z157" s="28">
        <f>kWhgen!Z157/(Z750RatedkWh*SurveyHrsIn!Z157)</f>
        <v>0.41937634408602148</v>
      </c>
      <c r="AA157" s="28">
        <f>kWhgen!AA157/(Z750RatedkWh*SurveyHrsIn!AA157)</f>
        <v>0.41771666666666668</v>
      </c>
      <c r="AB157" s="28">
        <f>kWhgen!AB157/(Z750RatedkWh*SurveyHrsIn!AB157)</f>
        <v>0.44946236559139785</v>
      </c>
      <c r="AC157" s="28">
        <f>kWhgen!AC157/(Z750RatedkWh*SurveyHrsIn!AC157)</f>
        <v>0.425365560352298</v>
      </c>
      <c r="AD157" s="28">
        <f>kWhgen!AD157/(Z750RatedkWh*SurveyHrsIn!AD157)</f>
        <v>0.52063492063492067</v>
      </c>
      <c r="AE157" s="28">
        <f>kWhgen!AE157/(Z750RatedkWh*SurveyHrsIn!AE157)</f>
        <v>0.3720430107526882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5"/>
        <v>0.29680296110482352</v>
      </c>
      <c r="AP157" s="28">
        <f t="shared" si="26"/>
        <v>0.29480232476238294</v>
      </c>
      <c r="AQ157" s="28">
        <f t="shared" si="27"/>
        <v>0.43934783057996896</v>
      </c>
      <c r="AR157" s="28">
        <f t="shared" si="28"/>
        <v>0.36073259312498918</v>
      </c>
      <c r="AS157" s="28">
        <f t="shared" si="29"/>
        <v>0.3120268418956591</v>
      </c>
      <c r="AT157" s="28">
        <f t="shared" si="30"/>
        <v>0.21556750298685781</v>
      </c>
      <c r="AU157" s="138">
        <f t="shared" si="31"/>
        <v>0.29888490641178811</v>
      </c>
      <c r="AV157" s="28">
        <f t="shared" si="32"/>
        <v>0.22098907663423792</v>
      </c>
      <c r="AW157" s="28">
        <f t="shared" si="33"/>
        <v>0.34237016267813719</v>
      </c>
      <c r="AX157" s="28">
        <f t="shared" si="24"/>
        <v>0.18699826762246116</v>
      </c>
      <c r="AY157" s="28">
        <f t="shared" si="34"/>
        <v>0.42885179211469532</v>
      </c>
      <c r="AZ157" s="28">
        <f t="shared" si="35"/>
        <v>0.43934783057996896</v>
      </c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</row>
    <row r="158" spans="1:68" hidden="1" x14ac:dyDescent="0.25">
      <c r="A158" s="86" t="s">
        <v>8</v>
      </c>
      <c r="B158" s="86">
        <v>1</v>
      </c>
      <c r="C158" s="86">
        <v>148</v>
      </c>
      <c r="D158" s="28">
        <f>kWhgen!D158/(Z750RatedkWh*SurveyHrsIn!D158)</f>
        <v>6.7741935483870974E-2</v>
      </c>
      <c r="E158" s="28">
        <f>kWhgen!E158/(Z750RatedkWh*SurveyHrsIn!E158)</f>
        <v>0.22551612903225807</v>
      </c>
      <c r="F158" s="28">
        <f>kWhgen!F158/(Z750RatedkWh*SurveyHrsIn!F158)</f>
        <v>0.25755531456612835</v>
      </c>
      <c r="G158" s="28">
        <f>kWhgen!G158/(Z750RatedkWh*SurveyHrsIn!G158)</f>
        <v>0.22809290427109954</v>
      </c>
      <c r="H158" s="28">
        <f>kWhgen!H158/(Z750RatedkWh*SurveyHrsIn!H158)</f>
        <v>0.28259259259259262</v>
      </c>
      <c r="I158" s="28">
        <f>kWhgen!I158/(Z750RatedkWh*SurveyHrsIn!I158)</f>
        <v>0.35017921146953407</v>
      </c>
      <c r="J158" s="28">
        <f>kWhgen!J158/(Z750RatedkWh*SurveyHrsIn!J158)</f>
        <v>0.29666666666666669</v>
      </c>
      <c r="K158" s="28">
        <f>kWhgen!K158/(Z750RatedkWh*SurveyHrsIn!K158)</f>
        <v>0.15089605734767025</v>
      </c>
      <c r="L158" s="28">
        <f>kWhgen!L158/(Z750RatedkWh*SurveyHrsIn!L158)</f>
        <v>0.17275985663082438</v>
      </c>
      <c r="M158" s="28">
        <f>kWhgen!M158/(Z750RatedkWh*SurveyHrsIn!M158)</f>
        <v>0.32666666666666666</v>
      </c>
      <c r="N158" s="28">
        <f>kWhgen!N158/(Z750RatedkWh*SurveyHrsIn!N158)</f>
        <v>0.31146953405017919</v>
      </c>
      <c r="O158" s="28">
        <f>kWhgen!O158/(Z750RatedkWh*SurveyHrsIn!O158)</f>
        <v>0.3762962962962963</v>
      </c>
      <c r="P158" s="28">
        <f>kWhgen!P158/(Z750RatedkWh*SurveyHrsIn!P158)</f>
        <v>0.1863799283154122</v>
      </c>
      <c r="Q158" s="28">
        <f>kWhgen!Q158/(Z750RatedkWh*SurveyHrsIn!Q158)</f>
        <v>0.36057347670250894</v>
      </c>
      <c r="R158" s="28">
        <f>kWhgen!R158/(Z750RatedkWh*SurveyHrsIn!R158)</f>
        <v>0.26031746031746034</v>
      </c>
      <c r="S158" s="28">
        <f>kWhgen!S158/(Z750RatedkWh*SurveyHrsIn!S158)</f>
        <v>0.28924731182795699</v>
      </c>
      <c r="T158" s="28">
        <f>kWhgen!T158/(Z750RatedkWh*SurveyHrsIn!T158)</f>
        <v>0.42777777777777776</v>
      </c>
      <c r="U158" s="28">
        <f>kWhgen!U158/(Z750RatedkWh*SurveyHrsIn!U158)</f>
        <v>0.37412944501817125</v>
      </c>
      <c r="V158" s="28">
        <f>kWhgen!V158/(Z750RatedkWh*SurveyHrsIn!V158)</f>
        <v>0.11925925925925926</v>
      </c>
      <c r="W158" s="28">
        <f>kWhgen!W158/(Z750RatedkWh*SurveyHrsIn!W158)</f>
        <v>0</v>
      </c>
      <c r="X158" s="28">
        <f>kWhgen!X158/(Z750RatedkWh*SurveyHrsIn!X158)</f>
        <v>0</v>
      </c>
      <c r="Y158" s="28">
        <f>kWhgen!Y158/(Z750RatedkWh*SurveyHrsIn!Y158)</f>
        <v>0</v>
      </c>
      <c r="Z158" s="28">
        <f>kWhgen!Z158/(Z750RatedkWh*SurveyHrsIn!Z158)</f>
        <v>0</v>
      </c>
      <c r="AA158" s="28">
        <f>kWhgen!AA158/(Z750RatedkWh*SurveyHrsIn!AA158)</f>
        <v>0</v>
      </c>
      <c r="AB158" s="28">
        <f>kWhgen!AB158/(Z750RatedkWh*SurveyHrsIn!AB158)</f>
        <v>0.23333333333333334</v>
      </c>
      <c r="AC158" s="28">
        <f>kWhgen!AC158/(Z750RatedkWh*SurveyHrsIn!AC158)</f>
        <v>0.4118617849706615</v>
      </c>
      <c r="AD158" s="28">
        <f>kWhgen!AD158/(Z750RatedkWh*SurveyHrsIn!AD158)</f>
        <v>0.54761904761904767</v>
      </c>
      <c r="AE158" s="28">
        <f>kWhgen!AE158/(Z750RatedkWh*SurveyHrsIn!AE158)</f>
        <v>0.28817204301075267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5"/>
        <v>0.26375592982544399</v>
      </c>
      <c r="AP158" s="28">
        <f t="shared" si="26"/>
        <v>0.17205317201970563</v>
      </c>
      <c r="AQ158" s="28">
        <f t="shared" si="27"/>
        <v>0.41588429186682063</v>
      </c>
      <c r="AR158" s="28">
        <f t="shared" si="28"/>
        <v>0.23705478262316196</v>
      </c>
      <c r="AS158" s="28">
        <f t="shared" si="29"/>
        <v>0.30981282357626444</v>
      </c>
      <c r="AT158" s="28">
        <f t="shared" si="30"/>
        <v>0.21677419354838712</v>
      </c>
      <c r="AU158" s="138">
        <f t="shared" si="31"/>
        <v>0.29138191955396259</v>
      </c>
      <c r="AV158" s="28">
        <f t="shared" si="32"/>
        <v>0.30337941628264214</v>
      </c>
      <c r="AW158" s="28">
        <f t="shared" si="33"/>
        <v>0.30705549401840276</v>
      </c>
      <c r="AX158" s="28">
        <f t="shared" si="24"/>
        <v>0</v>
      </c>
      <c r="AY158" s="28">
        <f t="shared" si="34"/>
        <v>7.7777777777777779E-2</v>
      </c>
      <c r="AZ158" s="28">
        <f t="shared" si="35"/>
        <v>0.41588429186682063</v>
      </c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</row>
    <row r="159" spans="1:68" hidden="1" x14ac:dyDescent="0.25">
      <c r="A159" s="86" t="s">
        <v>8</v>
      </c>
      <c r="B159" s="86">
        <v>1</v>
      </c>
      <c r="C159" s="86">
        <v>149</v>
      </c>
      <c r="D159" s="28">
        <f>kWhgen!D159/(Z750RatedkWh*SurveyHrsIn!D159)</f>
        <v>0.40143369175627241</v>
      </c>
      <c r="E159" s="28">
        <f>kWhgen!E159/(Z750RatedkWh*SurveyHrsIn!E159)</f>
        <v>0.34613978494623654</v>
      </c>
      <c r="F159" s="28">
        <f>kWhgen!F159/(Z750RatedkWh*SurveyHrsIn!F159)</f>
        <v>0.39885561776786499</v>
      </c>
      <c r="G159" s="28">
        <f>kWhgen!G159/(Z750RatedkWh*SurveyHrsIn!G159)</f>
        <v>0.28639039237390851</v>
      </c>
      <c r="H159" s="28">
        <f>kWhgen!H159/(Z750RatedkWh*SurveyHrsIn!H159)</f>
        <v>0.36340185185185186</v>
      </c>
      <c r="I159" s="28">
        <f>kWhgen!I159/(Z750RatedkWh*SurveyHrsIn!I159)</f>
        <v>0.33548387096774196</v>
      </c>
      <c r="J159" s="28">
        <f>kWhgen!J159/(Z750RatedkWh*SurveyHrsIn!J159)</f>
        <v>0.31222222222222223</v>
      </c>
      <c r="K159" s="28">
        <f>kWhgen!K159/(Z750RatedkWh*SurveyHrsIn!K159)</f>
        <v>0.14551971326164875</v>
      </c>
      <c r="L159" s="28">
        <f>kWhgen!L159/(Z750RatedkWh*SurveyHrsIn!L159)</f>
        <v>0.16487455197132617</v>
      </c>
      <c r="M159" s="28">
        <f>kWhgen!M159/(Z750RatedkWh*SurveyHrsIn!M159)</f>
        <v>0.30995</v>
      </c>
      <c r="N159" s="28">
        <f>kWhgen!N159/(Z750RatedkWh*SurveyHrsIn!N159)</f>
        <v>0.31261290322580643</v>
      </c>
      <c r="O159" s="28">
        <f>kWhgen!O159/(Z750RatedkWh*SurveyHrsIn!O159)</f>
        <v>7.1111111111111111E-2</v>
      </c>
      <c r="P159" s="28">
        <f>kWhgen!P159/(Z750RatedkWh*SurveyHrsIn!P159)</f>
        <v>0.24372759856630824</v>
      </c>
      <c r="Q159" s="28">
        <f>kWhgen!Q159/(Z750RatedkWh*SurveyHrsIn!Q159)</f>
        <v>0.35268817204301073</v>
      </c>
      <c r="R159" s="28">
        <f>kWhgen!R159/(Z750RatedkWh*SurveyHrsIn!R159)</f>
        <v>0.30119047619047618</v>
      </c>
      <c r="S159" s="28">
        <f>kWhgen!S159/(Z750RatedkWh*SurveyHrsIn!S159)</f>
        <v>0.29641577060931901</v>
      </c>
      <c r="T159" s="28">
        <f>kWhgen!T159/(Z750RatedkWh*SurveyHrsIn!T159)</f>
        <v>0.4022222222222222</v>
      </c>
      <c r="U159" s="28">
        <f>kWhgen!U159/(Z750RatedkWh*SurveyHrsIn!U159)</f>
        <v>0.35072484312191032</v>
      </c>
      <c r="V159" s="28">
        <f>kWhgen!V159/(Z750RatedkWh*SurveyHrsIn!V159)</f>
        <v>0.25370370370370371</v>
      </c>
      <c r="W159" s="28">
        <f>kWhgen!W159/(Z750RatedkWh*SurveyHrsIn!W159)</f>
        <v>0.13405017921146953</v>
      </c>
      <c r="X159" s="28">
        <f>kWhgen!X159/(Z750RatedkWh*SurveyHrsIn!X159)</f>
        <v>7.1684587813620072E-3</v>
      </c>
      <c r="Y159" s="28">
        <f>kWhgen!Y159/(Z750RatedkWh*SurveyHrsIn!Y159)</f>
        <v>8.1111111111111106E-2</v>
      </c>
      <c r="Z159" s="28">
        <f>kWhgen!Z159/(Z750RatedkWh*SurveyHrsIn!Z159)</f>
        <v>0.33620071684587816</v>
      </c>
      <c r="AA159" s="28">
        <f>kWhgen!AA159/(Z750RatedkWh*SurveyHrsIn!AA159)</f>
        <v>0.39370370370370372</v>
      </c>
      <c r="AB159" s="28">
        <f>kWhgen!AB159/(Z750RatedkWh*SurveyHrsIn!AB159)</f>
        <v>0.43906810035842292</v>
      </c>
      <c r="AC159" s="28">
        <f>kWhgen!AC159/(Z750RatedkWh*SurveyHrsIn!AC159)</f>
        <v>0.40396439764918868</v>
      </c>
      <c r="AD159" s="28">
        <f>kWhgen!AD159/(Z750RatedkWh*SurveyHrsIn!AD159)</f>
        <v>0.52817460317460319</v>
      </c>
      <c r="AE159" s="28">
        <f>kWhgen!AE159/(Z750RatedkWh*SurveyHrsIn!AE159)</f>
        <v>0.38924731182795697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5"/>
        <v>0.27419080152216885</v>
      </c>
      <c r="AP159" s="28">
        <f t="shared" si="26"/>
        <v>0.27902062149188245</v>
      </c>
      <c r="AQ159" s="28">
        <f t="shared" si="27"/>
        <v>0.44046210421724963</v>
      </c>
      <c r="AR159" s="28">
        <f t="shared" si="28"/>
        <v>0.34379526502933661</v>
      </c>
      <c r="AS159" s="28">
        <f t="shared" si="29"/>
        <v>0.33703598168060539</v>
      </c>
      <c r="AT159" s="28">
        <f t="shared" si="30"/>
        <v>0.20678142174432498</v>
      </c>
      <c r="AU159" s="138">
        <f t="shared" si="31"/>
        <v>0.20915053763440861</v>
      </c>
      <c r="AV159" s="28">
        <f t="shared" si="32"/>
        <v>0.31676480628093528</v>
      </c>
      <c r="AW159" s="28">
        <f t="shared" si="33"/>
        <v>0.33555025634927876</v>
      </c>
      <c r="AX159" s="28">
        <f t="shared" si="24"/>
        <v>7.410991636798088E-2</v>
      </c>
      <c r="AY159" s="28">
        <f t="shared" si="34"/>
        <v>0.38965750696933493</v>
      </c>
      <c r="AZ159" s="28">
        <f t="shared" si="35"/>
        <v>0.44046210421724963</v>
      </c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</row>
    <row r="160" spans="1:68" hidden="1" x14ac:dyDescent="0.25">
      <c r="A160" s="86" t="s">
        <v>8</v>
      </c>
      <c r="B160" s="86">
        <v>1</v>
      </c>
      <c r="C160" s="86">
        <v>150</v>
      </c>
      <c r="D160" s="28">
        <f>kWhgen!D160/(Z750RatedkWh*SurveyHrsIn!D160)</f>
        <v>0.24623655913978496</v>
      </c>
      <c r="E160" s="28">
        <f>kWhgen!E160/(Z750RatedkWh*SurveyHrsIn!E160)</f>
        <v>0.3421057347670251</v>
      </c>
      <c r="F160" s="28">
        <f>kWhgen!F160/(Z750RatedkWh*SurveyHrsIn!F160)</f>
        <v>0.40221991070123964</v>
      </c>
      <c r="G160" s="28">
        <f>kWhgen!G160/(Z750RatedkWh*SurveyHrsIn!G160)</f>
        <v>0.27842625465494553</v>
      </c>
      <c r="H160" s="28">
        <f>kWhgen!H160/(Z750RatedkWh*SurveyHrsIn!H160)</f>
        <v>0.24947407407407407</v>
      </c>
      <c r="I160" s="28">
        <f>kWhgen!I160/(Z750RatedkWh*SurveyHrsIn!I160)</f>
        <v>0.32114695340501792</v>
      </c>
      <c r="J160" s="28">
        <f>kWhgen!J160/(Z750RatedkWh*SurveyHrsIn!J160)</f>
        <v>0.29444444444444445</v>
      </c>
      <c r="K160" s="28">
        <f>kWhgen!K160/(Z750RatedkWh*SurveyHrsIn!K160)</f>
        <v>0.14623655913978495</v>
      </c>
      <c r="L160" s="28">
        <f>kWhgen!L160/(Z750RatedkWh*SurveyHrsIn!L160)</f>
        <v>0.14551971326164875</v>
      </c>
      <c r="M160" s="28">
        <f>kWhgen!M160/(Z750RatedkWh*SurveyHrsIn!M160)</f>
        <v>0.32555555555555554</v>
      </c>
      <c r="N160" s="28">
        <f>kWhgen!N160/(Z750RatedkWh*SurveyHrsIn!N160)</f>
        <v>0.3039426523297491</v>
      </c>
      <c r="O160" s="28">
        <f>kWhgen!O160/(Z750RatedkWh*SurveyHrsIn!O160)</f>
        <v>0.36629629629629629</v>
      </c>
      <c r="P160" s="28">
        <f>kWhgen!P160/(Z750RatedkWh*SurveyHrsIn!P160)</f>
        <v>0.15519713261648746</v>
      </c>
      <c r="Q160" s="28">
        <f>kWhgen!Q160/(Z750RatedkWh*SurveyHrsIn!Q160)</f>
        <v>0.24659498207885305</v>
      </c>
      <c r="R160" s="28">
        <f>kWhgen!R160/(Z750RatedkWh*SurveyHrsIn!R160)</f>
        <v>0.19126984126984126</v>
      </c>
      <c r="S160" s="28">
        <f>kWhgen!S160/(Z750RatedkWh*SurveyHrsIn!S160)</f>
        <v>0.23046594982078852</v>
      </c>
      <c r="T160" s="28">
        <f>kWhgen!T160/(Z750RatedkWh*SurveyHrsIn!T160)</f>
        <v>0.41518518518518521</v>
      </c>
      <c r="U160" s="28">
        <f>kWhgen!U160/(Z750RatedkWh*SurveyHrsIn!U160)</f>
        <v>0.34900391651189111</v>
      </c>
      <c r="V160" s="28">
        <f>kWhgen!V160/(Z750RatedkWh*SurveyHrsIn!V160)</f>
        <v>0.21222222222222223</v>
      </c>
      <c r="W160" s="28">
        <f>kWhgen!W160/(Z750RatedkWh*SurveyHrsIn!W160)</f>
        <v>0.14910394265232976</v>
      </c>
      <c r="X160" s="28">
        <f>kWhgen!X160/(Z750RatedkWh*SurveyHrsIn!X160)</f>
        <v>0.16953405017921147</v>
      </c>
      <c r="Y160" s="28">
        <f>kWhgen!Y160/(Z750RatedkWh*SurveyHrsIn!Y160)</f>
        <v>0.18148148148148149</v>
      </c>
      <c r="Z160" s="28">
        <f>kWhgen!Z160/(Z750RatedkWh*SurveyHrsIn!Z160)</f>
        <v>0.38709677419354838</v>
      </c>
      <c r="AA160" s="28">
        <f>kWhgen!AA160/(Z750RatedkWh*SurveyHrsIn!AA160)</f>
        <v>0.3988888888888889</v>
      </c>
      <c r="AB160" s="28">
        <f>kWhgen!AB160/(Z750RatedkWh*SurveyHrsIn!AB160)</f>
        <v>0.35949820788530468</v>
      </c>
      <c r="AC160" s="28">
        <f>kWhgen!AC160/(Z750RatedkWh*SurveyHrsIn!AC160)</f>
        <v>0.40388870384099568</v>
      </c>
      <c r="AD160" s="28">
        <f>kWhgen!AD160/(Z750RatedkWh*SurveyHrsIn!AD160)</f>
        <v>0.54166666666666663</v>
      </c>
      <c r="AE160" s="28">
        <f>kWhgen!AE160/(Z750RatedkWh*SurveyHrsIn!AE160)</f>
        <v>0.37598566308243725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5"/>
        <v>0.27754710677052236</v>
      </c>
      <c r="AP160" s="28">
        <f t="shared" si="26"/>
        <v>0.27419545353079555</v>
      </c>
      <c r="AQ160" s="28">
        <f t="shared" si="27"/>
        <v>0.44051367786336648</v>
      </c>
      <c r="AR160" s="28">
        <f t="shared" si="28"/>
        <v>0.34091730004107007</v>
      </c>
      <c r="AS160" s="28">
        <f t="shared" si="29"/>
        <v>0.2883551573078455</v>
      </c>
      <c r="AT160" s="28">
        <f t="shared" si="30"/>
        <v>0.20577060931899641</v>
      </c>
      <c r="AU160" s="138">
        <f t="shared" si="31"/>
        <v>0.27514536041417764</v>
      </c>
      <c r="AV160" s="28">
        <f t="shared" si="32"/>
        <v>0.22277692438982763</v>
      </c>
      <c r="AW160" s="28">
        <f t="shared" si="33"/>
        <v>0.32547044130643282</v>
      </c>
      <c r="AX160" s="28">
        <f t="shared" si="24"/>
        <v>0.16670649143767424</v>
      </c>
      <c r="AY160" s="28">
        <f t="shared" si="34"/>
        <v>0.38182795698924732</v>
      </c>
      <c r="AZ160" s="28">
        <f t="shared" si="35"/>
        <v>0.44051367786336648</v>
      </c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</row>
    <row r="161" spans="1:68" hidden="1" x14ac:dyDescent="0.25">
      <c r="A161" s="86" t="s">
        <v>8</v>
      </c>
      <c r="B161" s="86">
        <v>1</v>
      </c>
      <c r="C161" s="86">
        <v>151</v>
      </c>
      <c r="D161" s="28">
        <f>kWhgen!D161/(Z750RatedkWh*SurveyHrsIn!D161)</f>
        <v>0.39784946236559138</v>
      </c>
      <c r="E161" s="28">
        <f>kWhgen!E161/(Z750RatedkWh*SurveyHrsIn!E161)</f>
        <v>0.32637275985663083</v>
      </c>
      <c r="F161" s="28">
        <f>kWhgen!F161/(Z750RatedkWh*SurveyHrsIn!F161)</f>
        <v>0.39885561776786499</v>
      </c>
      <c r="G161" s="28">
        <f>kWhgen!G161/(Z750RatedkWh*SurveyHrsIn!G161)</f>
        <v>0.31060137103955593</v>
      </c>
      <c r="H161" s="28">
        <f>kWhgen!H161/(Z750RatedkWh*SurveyHrsIn!H161)</f>
        <v>0.33074074074074072</v>
      </c>
      <c r="I161" s="28">
        <f>kWhgen!I161/(Z750RatedkWh*SurveyHrsIn!I161)</f>
        <v>0.36200716845878134</v>
      </c>
      <c r="J161" s="28">
        <f>kWhgen!J161/(Z750RatedkWh*SurveyHrsIn!J161)</f>
        <v>0.32962962962962961</v>
      </c>
      <c r="K161" s="28">
        <f>kWhgen!K161/(Z750RatedkWh*SurveyHrsIn!K161)</f>
        <v>0.15698924731182795</v>
      </c>
      <c r="L161" s="28">
        <f>kWhgen!L161/(Z750RatedkWh*SurveyHrsIn!L161)</f>
        <v>0.17562724014336917</v>
      </c>
      <c r="M161" s="28">
        <f>kWhgen!M161/(Z750RatedkWh*SurveyHrsIn!M161)</f>
        <v>0.33611111111111114</v>
      </c>
      <c r="N161" s="28">
        <f>kWhgen!N161/(Z750RatedkWh*SurveyHrsIn!N161)</f>
        <v>0.34136738351254481</v>
      </c>
      <c r="O161" s="28">
        <f>kWhgen!O161/(Z750RatedkWh*SurveyHrsIn!O161)</f>
        <v>0.38185185185185183</v>
      </c>
      <c r="P161" s="28">
        <f>kWhgen!P161/(Z750RatedkWh*SurveyHrsIn!P161)</f>
        <v>0.25985663082437277</v>
      </c>
      <c r="Q161" s="28">
        <f>kWhgen!Q161/(Z750RatedkWh*SurveyHrsIn!Q161)</f>
        <v>0.25483870967741934</v>
      </c>
      <c r="R161" s="28">
        <f>kWhgen!R161/(Z750RatedkWh*SurveyHrsIn!R161)</f>
        <v>0.20158730158730159</v>
      </c>
      <c r="S161" s="28">
        <f>kWhgen!S161/(Z750RatedkWh*SurveyHrsIn!S161)</f>
        <v>0.26666666666666666</v>
      </c>
      <c r="T161" s="28">
        <f>kWhgen!T161/(Z750RatedkWh*SurveyHrsIn!T161)</f>
        <v>0.42074074074074075</v>
      </c>
      <c r="U161" s="28">
        <f>kWhgen!U161/(Z750RatedkWh*SurveyHrsIn!U161)</f>
        <v>0.36105040278202544</v>
      </c>
      <c r="V161" s="28">
        <f>kWhgen!V161/(Z750RatedkWh*SurveyHrsIn!V161)</f>
        <v>0.26333333333333331</v>
      </c>
      <c r="W161" s="28">
        <f>kWhgen!W161/(Z750RatedkWh*SurveyHrsIn!W161)</f>
        <v>0.15519713261648746</v>
      </c>
      <c r="X161" s="28">
        <f>kWhgen!X161/(Z750RatedkWh*SurveyHrsIn!X161)</f>
        <v>0.14838709677419354</v>
      </c>
      <c r="Y161" s="28">
        <f>kWhgen!Y161/(Z750RatedkWh*SurveyHrsIn!Y161)</f>
        <v>0.14592592592592593</v>
      </c>
      <c r="Z161" s="28">
        <f>kWhgen!Z161/(Z750RatedkWh*SurveyHrsIn!Z161)</f>
        <v>0.382078853046595</v>
      </c>
      <c r="AA161" s="28">
        <f>kWhgen!AA161/(Z750RatedkWh*SurveyHrsIn!AA161)</f>
        <v>0.39703703703703702</v>
      </c>
      <c r="AB161" s="28">
        <f>kWhgen!AB161/(Z750RatedkWh*SurveyHrsIn!AB161)</f>
        <v>0.44301075268817203</v>
      </c>
      <c r="AC161" s="28">
        <f>kWhgen!AC161/(Z750RatedkWh*SurveyHrsIn!AC161)</f>
        <v>0.40228231302267692</v>
      </c>
      <c r="AD161" s="28">
        <f>kWhgen!AD161/(Z750RatedkWh*SurveyHrsIn!AD161)</f>
        <v>0.54166666666666663</v>
      </c>
      <c r="AE161" s="28">
        <f>kWhgen!AE161/(Z750RatedkWh*SurveyHrsIn!AE161)</f>
        <v>0.37383512544802866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5"/>
        <v>0.30916756268735673</v>
      </c>
      <c r="AP161" s="28">
        <f t="shared" si="26"/>
        <v>0.28665449607299148</v>
      </c>
      <c r="AQ161" s="28">
        <f t="shared" si="27"/>
        <v>0.43926136837912405</v>
      </c>
      <c r="AR161" s="28">
        <f t="shared" si="28"/>
        <v>0.34527658288801727</v>
      </c>
      <c r="AS161" s="28">
        <f t="shared" si="29"/>
        <v>0.34079251294305052</v>
      </c>
      <c r="AT161" s="28">
        <f t="shared" si="30"/>
        <v>0.22290919952210275</v>
      </c>
      <c r="AU161" s="138">
        <f t="shared" si="31"/>
        <v>0.32769195539625651</v>
      </c>
      <c r="AV161" s="28">
        <f t="shared" si="32"/>
        <v>0.24103089264379585</v>
      </c>
      <c r="AW161" s="28">
        <f t="shared" si="33"/>
        <v>0.34837482561869981</v>
      </c>
      <c r="AX161" s="28">
        <f t="shared" si="24"/>
        <v>0.14983671843886895</v>
      </c>
      <c r="AY161" s="28">
        <f t="shared" si="34"/>
        <v>0.40737554759060135</v>
      </c>
      <c r="AZ161" s="28">
        <f t="shared" si="35"/>
        <v>0.43926136837912405</v>
      </c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</row>
    <row r="162" spans="1:68" hidden="1" x14ac:dyDescent="0.25">
      <c r="A162" s="86" t="s">
        <v>8</v>
      </c>
      <c r="B162" s="86">
        <v>1</v>
      </c>
      <c r="C162" s="86">
        <v>152</v>
      </c>
      <c r="D162" s="28">
        <f>kWhgen!D162/(Z750RatedkWh*SurveyHrsIn!D162)</f>
        <v>0.40824372759856631</v>
      </c>
      <c r="E162" s="28">
        <f>kWhgen!E162/(Z750RatedkWh*SurveyHrsIn!E162)</f>
        <v>0.31386559139784947</v>
      </c>
      <c r="F162" s="28">
        <f>kWhgen!F162/(Z750RatedkWh*SurveyHrsIn!F162)</f>
        <v>0.42352709927927928</v>
      </c>
      <c r="G162" s="28">
        <f>kWhgen!G162/(Z750RatedkWh*SurveyHrsIn!G162)</f>
        <v>0.30964567451328034</v>
      </c>
      <c r="H162" s="28">
        <f>kWhgen!H162/(Z750RatedkWh*SurveyHrsIn!H162)</f>
        <v>0.33111111111111113</v>
      </c>
      <c r="I162" s="28">
        <f>kWhgen!I162/(Z750RatedkWh*SurveyHrsIn!I162)</f>
        <v>0.32329749103942651</v>
      </c>
      <c r="J162" s="28">
        <f>kWhgen!J162/(Z750RatedkWh*SurveyHrsIn!J162)</f>
        <v>0.33740740740740743</v>
      </c>
      <c r="K162" s="28">
        <f>kWhgen!K162/(Z750RatedkWh*SurveyHrsIn!K162)</f>
        <v>0.16344086021505377</v>
      </c>
      <c r="L162" s="28">
        <f>kWhgen!L162/(Z750RatedkWh*SurveyHrsIn!L162)</f>
        <v>0.17383512544802868</v>
      </c>
      <c r="M162" s="28">
        <f>kWhgen!M162/(Z750RatedkWh*SurveyHrsIn!M162)</f>
        <v>0.34225</v>
      </c>
      <c r="N162" s="28">
        <f>kWhgen!N162/(Z750RatedkWh*SurveyHrsIn!N162)</f>
        <v>0.34235125448028675</v>
      </c>
      <c r="O162" s="28">
        <f>kWhgen!O162/(Z750RatedkWh*SurveyHrsIn!O162)</f>
        <v>0.37</v>
      </c>
      <c r="P162" s="28">
        <f>kWhgen!P162/(Z750RatedkWh*SurveyHrsIn!P162)</f>
        <v>0.2086021505376344</v>
      </c>
      <c r="Q162" s="28">
        <f>kWhgen!Q162/(Z750RatedkWh*SurveyHrsIn!Q162)</f>
        <v>0.22688172043010751</v>
      </c>
      <c r="R162" s="28">
        <f>kWhgen!R162/(Z750RatedkWh*SurveyHrsIn!R162)</f>
        <v>1.6666666666666666E-2</v>
      </c>
      <c r="S162" s="28">
        <f>kWhgen!S162/(Z750RatedkWh*SurveyHrsIn!S162)</f>
        <v>0.30824372759856633</v>
      </c>
      <c r="T162" s="28">
        <f>kWhgen!T162/(Z750RatedkWh*SurveyHrsIn!T162)</f>
        <v>0.44333333333333336</v>
      </c>
      <c r="U162" s="28">
        <f>kWhgen!U162/(Z750RatedkWh*SurveyHrsIn!U162)</f>
        <v>0.37929222484822883</v>
      </c>
      <c r="V162" s="28">
        <f>kWhgen!V162/(Z750RatedkWh*SurveyHrsIn!V162)</f>
        <v>0.30074074074074075</v>
      </c>
      <c r="W162" s="28">
        <f>kWhgen!W162/(Z750RatedkWh*SurveyHrsIn!W162)</f>
        <v>0.16379928315412187</v>
      </c>
      <c r="X162" s="28">
        <f>kWhgen!X162/(Z750RatedkWh*SurveyHrsIn!X162)</f>
        <v>0.18566308243727597</v>
      </c>
      <c r="Y162" s="28">
        <f>kWhgen!Y162/(Z750RatedkWh*SurveyHrsIn!Y162)</f>
        <v>0.18777777777777777</v>
      </c>
      <c r="Z162" s="28">
        <f>kWhgen!Z162/(Z750RatedkWh*SurveyHrsIn!Z162)</f>
        <v>0.3996415770609319</v>
      </c>
      <c r="AA162" s="28">
        <f>kWhgen!AA162/(Z750RatedkWh*SurveyHrsIn!AA162)</f>
        <v>0.41</v>
      </c>
      <c r="AB162" s="28">
        <f>kWhgen!AB162/(Z750RatedkWh*SurveyHrsIn!AB162)</f>
        <v>0.45627240143369174</v>
      </c>
      <c r="AC162" s="28">
        <f>kWhgen!AC162/(Z750RatedkWh*SurveyHrsIn!AC162)</f>
        <v>0.40147154823269821</v>
      </c>
      <c r="AD162" s="28">
        <f>kWhgen!AD162/(Z750RatedkWh*SurveyHrsIn!AD162)</f>
        <v>0.53134920634920635</v>
      </c>
      <c r="AE162" s="28">
        <f>kWhgen!AE162/(Z750RatedkWh*SurveyHrsIn!AE162)</f>
        <v>0.38136200716845881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5"/>
        <v>0.30327781378577984</v>
      </c>
      <c r="AP162" s="28">
        <f t="shared" si="26"/>
        <v>0.2898593779567869</v>
      </c>
      <c r="AQ162" s="28">
        <f t="shared" si="27"/>
        <v>0.43806092058345447</v>
      </c>
      <c r="AR162" s="28">
        <f t="shared" si="28"/>
        <v>0.34901278839680305</v>
      </c>
      <c r="AS162" s="28">
        <f t="shared" si="29"/>
        <v>0.33060533651931506</v>
      </c>
      <c r="AT162" s="28">
        <f t="shared" si="30"/>
        <v>0.22650866188769414</v>
      </c>
      <c r="AU162" s="138">
        <f t="shared" si="31"/>
        <v>0.30698446833930709</v>
      </c>
      <c r="AV162" s="28">
        <f t="shared" si="32"/>
        <v>0.18393070489844685</v>
      </c>
      <c r="AW162" s="28">
        <f t="shared" si="33"/>
        <v>0.374455432974101</v>
      </c>
      <c r="AX162" s="28">
        <f t="shared" si="24"/>
        <v>0.17908004778972519</v>
      </c>
      <c r="AY162" s="28">
        <f t="shared" si="34"/>
        <v>0.42197132616487454</v>
      </c>
      <c r="AZ162" s="28">
        <f t="shared" si="35"/>
        <v>0.43806092058345447</v>
      </c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</row>
    <row r="163" spans="1:68" hidden="1" x14ac:dyDescent="0.25">
      <c r="A163" s="86" t="s">
        <v>8</v>
      </c>
      <c r="B163" s="86">
        <v>1</v>
      </c>
      <c r="C163" s="86">
        <v>153</v>
      </c>
      <c r="D163" s="28">
        <f>kWhgen!D163/(Z750RatedkWh*SurveyHrsIn!D163)</f>
        <v>0.24838709677419354</v>
      </c>
      <c r="E163" s="28">
        <f>kWhgen!E163/(Z750RatedkWh*SurveyHrsIn!E163)</f>
        <v>0.33253225806451614</v>
      </c>
      <c r="F163" s="28">
        <f>kWhgen!F163/(Z750RatedkWh*SurveyHrsIn!F163)</f>
        <v>0.44796681838861668</v>
      </c>
      <c r="G163" s="28">
        <f>kWhgen!G163/(Z750RatedkWh*SurveyHrsIn!G163)</f>
        <v>0.33544948072272041</v>
      </c>
      <c r="H163" s="28">
        <f>kWhgen!H163/(Z750RatedkWh*SurveyHrsIn!H163)</f>
        <v>0.43685370370370369</v>
      </c>
      <c r="I163" s="28">
        <f>kWhgen!I163/(Z750RatedkWh*SurveyHrsIn!I163)</f>
        <v>0.40286738351254481</v>
      </c>
      <c r="J163" s="28">
        <f>kWhgen!J163/(Z750RatedkWh*SurveyHrsIn!J163)</f>
        <v>0.3351851851851852</v>
      </c>
      <c r="K163" s="28">
        <f>kWhgen!K163/(Z750RatedkWh*SurveyHrsIn!K163)</f>
        <v>0.18494623655913978</v>
      </c>
      <c r="L163" s="28">
        <f>kWhgen!L163/(Z750RatedkWh*SurveyHrsIn!L163)</f>
        <v>0.20537634408602151</v>
      </c>
      <c r="M163" s="28">
        <f>kWhgen!M163/(Z750RatedkWh*SurveyHrsIn!M163)</f>
        <v>0.3692685185185185</v>
      </c>
      <c r="N163" s="28">
        <f>kWhgen!N163/(Z750RatedkWh*SurveyHrsIn!N163)</f>
        <v>0.37067025089605737</v>
      </c>
      <c r="O163" s="28">
        <f>kWhgen!O163/(Z750RatedkWh*SurveyHrsIn!O163)</f>
        <v>0.42481481481481481</v>
      </c>
      <c r="P163" s="28">
        <f>kWhgen!P163/(Z750RatedkWh*SurveyHrsIn!P163)</f>
        <v>0.36594982078853044</v>
      </c>
      <c r="Q163" s="28">
        <f>kWhgen!Q163/(Z750RatedkWh*SurveyHrsIn!Q163)</f>
        <v>0.39211469534050181</v>
      </c>
      <c r="R163" s="28">
        <f>kWhgen!R163/(Z750RatedkWh*SurveyHrsIn!R163)</f>
        <v>0.38333333333333336</v>
      </c>
      <c r="S163" s="28">
        <f>kWhgen!S163/(Z750RatedkWh*SurveyHrsIn!S163)</f>
        <v>0.30967741935483872</v>
      </c>
      <c r="T163" s="28">
        <f>kWhgen!T163/(Z750RatedkWh*SurveyHrsIn!T163)</f>
        <v>0.43703703703703706</v>
      </c>
      <c r="U163" s="28">
        <f>kWhgen!U163/(Z750RatedkWh*SurveyHrsIn!U163)</f>
        <v>0.39512474966040534</v>
      </c>
      <c r="V163" s="28">
        <f>kWhgen!V163/(Z750RatedkWh*SurveyHrsIn!V163)</f>
        <v>0.20814814814814814</v>
      </c>
      <c r="W163" s="28">
        <f>kWhgen!W163/(Z750RatedkWh*SurveyHrsIn!W163)</f>
        <v>4.3010752688172043E-3</v>
      </c>
      <c r="X163" s="28">
        <f>kWhgen!X163/(Z750RatedkWh*SurveyHrsIn!X163)</f>
        <v>0</v>
      </c>
      <c r="Y163" s="28">
        <f>kWhgen!Y163/(Z750RatedkWh*SurveyHrsIn!Y163)</f>
        <v>0.2011111111111111</v>
      </c>
      <c r="Z163" s="28">
        <f>kWhgen!Z163/(Z750RatedkWh*SurveyHrsIn!Z163)</f>
        <v>0.42258064516129035</v>
      </c>
      <c r="AA163" s="28">
        <f>kWhgen!AA163/(Z750RatedkWh*SurveyHrsIn!AA163)</f>
        <v>0.44259259259259259</v>
      </c>
      <c r="AB163" s="28">
        <f>kWhgen!AB163/(Z750RatedkWh*SurveyHrsIn!AB163)</f>
        <v>0.48028673835125446</v>
      </c>
      <c r="AC163" s="28">
        <f>kWhgen!AC163/(Z750RatedkWh*SurveyHrsIn!AC163)</f>
        <v>0.40702915583869315</v>
      </c>
      <c r="AD163" s="28">
        <f>kWhgen!AD163/(Z750RatedkWh*SurveyHrsIn!AD163)</f>
        <v>0.58253968253968258</v>
      </c>
      <c r="AE163" s="28">
        <f>kWhgen!AE163/(Z750RatedkWh*SurveyHrsIn!AE163)</f>
        <v>0.38136200716845881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5"/>
        <v>0.35099006793669746</v>
      </c>
      <c r="AP163" s="28">
        <f t="shared" si="26"/>
        <v>0.30635896211327751</v>
      </c>
      <c r="AQ163" s="28">
        <f t="shared" si="27"/>
        <v>0.45697694851561149</v>
      </c>
      <c r="AR163" s="28">
        <f t="shared" si="28"/>
        <v>0.37198285239195106</v>
      </c>
      <c r="AS163" s="28">
        <f t="shared" si="29"/>
        <v>0.39163542413381119</v>
      </c>
      <c r="AT163" s="28">
        <f t="shared" si="30"/>
        <v>0.25319703305455993</v>
      </c>
      <c r="AU163" s="138">
        <f t="shared" si="31"/>
        <v>0.38714496216646754</v>
      </c>
      <c r="AV163" s="28">
        <f t="shared" si="32"/>
        <v>0.36170848267622463</v>
      </c>
      <c r="AW163" s="28">
        <f t="shared" si="33"/>
        <v>0.34676997828186357</v>
      </c>
      <c r="AX163" s="28">
        <f t="shared" si="24"/>
        <v>6.8470728793309441E-2</v>
      </c>
      <c r="AY163" s="28">
        <f t="shared" si="34"/>
        <v>0.4484866587017125</v>
      </c>
      <c r="AZ163" s="28">
        <f t="shared" si="35"/>
        <v>0.45697694851561149</v>
      </c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</row>
    <row r="164" spans="1:68" hidden="1" x14ac:dyDescent="0.25">
      <c r="A164" s="86" t="s">
        <v>8</v>
      </c>
      <c r="B164" s="86">
        <v>1</v>
      </c>
      <c r="C164" s="86">
        <v>154</v>
      </c>
      <c r="D164" s="28">
        <f>kWhgen!D164/(Z750RatedkWh*SurveyHrsIn!D164)</f>
        <v>0.22293906810035843</v>
      </c>
      <c r="E164" s="28">
        <f>kWhgen!E164/(Z750RatedkWh*SurveyHrsIn!E164)</f>
        <v>0.35098207885304661</v>
      </c>
      <c r="F164" s="28">
        <f>kWhgen!F164/(Z750RatedkWh*SurveyHrsIn!F164)</f>
        <v>0.36596030908597921</v>
      </c>
      <c r="G164" s="28">
        <f>kWhgen!G164/(Z750RatedkWh*SurveyHrsIn!G164)</f>
        <v>0.28957604746149368</v>
      </c>
      <c r="H164" s="28">
        <f>kWhgen!H164/(Z750RatedkWh*SurveyHrsIn!H164)</f>
        <v>0.3416777777777778</v>
      </c>
      <c r="I164" s="28">
        <f>kWhgen!I164/(Z750RatedkWh*SurveyHrsIn!I164)</f>
        <v>0.32724014336917562</v>
      </c>
      <c r="J164" s="28">
        <f>kWhgen!J164/(Z750RatedkWh*SurveyHrsIn!J164)</f>
        <v>0.3037037037037037</v>
      </c>
      <c r="K164" s="28">
        <f>kWhgen!K164/(Z750RatedkWh*SurveyHrsIn!K164)</f>
        <v>0.13405017921146953</v>
      </c>
      <c r="L164" s="28">
        <f>kWhgen!L164/(Z750RatedkWh*SurveyHrsIn!L164)</f>
        <v>0.15985663082437276</v>
      </c>
      <c r="M164" s="28">
        <f>kWhgen!M164/(Z750RatedkWh*SurveyHrsIn!M164)</f>
        <v>0.29888333333333333</v>
      </c>
      <c r="N164" s="28">
        <f>kWhgen!N164/(Z750RatedkWh*SurveyHrsIn!N164)</f>
        <v>0.29765949820788529</v>
      </c>
      <c r="O164" s="28">
        <f>kWhgen!O164/(Z750RatedkWh*SurveyHrsIn!O164)</f>
        <v>0.41024814814814814</v>
      </c>
      <c r="P164" s="28">
        <f>kWhgen!P164/(Z750RatedkWh*SurveyHrsIn!P164)</f>
        <v>0.34408602150537637</v>
      </c>
      <c r="Q164" s="28">
        <f>kWhgen!Q164/(Z750RatedkWh*SurveyHrsIn!Q164)</f>
        <v>0.37706093189964157</v>
      </c>
      <c r="R164" s="28">
        <f>kWhgen!R164/(Z750RatedkWh*SurveyHrsIn!R164)</f>
        <v>0.24642857142857144</v>
      </c>
      <c r="S164" s="28">
        <f>kWhgen!S164/(Z750RatedkWh*SurveyHrsIn!S164)</f>
        <v>0.27347670250896056</v>
      </c>
      <c r="T164" s="28">
        <f>kWhgen!T164/(Z750RatedkWh*SurveyHrsIn!T164)</f>
        <v>0.41074074074074074</v>
      </c>
      <c r="U164" s="28">
        <f>kWhgen!U164/(Z750RatedkWh*SurveyHrsIn!U164)</f>
        <v>0.33145046508969545</v>
      </c>
      <c r="V164" s="28">
        <f>kWhgen!V164/(Z750RatedkWh*SurveyHrsIn!V164)</f>
        <v>0.25370370370370371</v>
      </c>
      <c r="W164" s="28">
        <f>kWhgen!W164/(Z750RatedkWh*SurveyHrsIn!W164)</f>
        <v>0.13584229390681005</v>
      </c>
      <c r="X164" s="28">
        <f>kWhgen!X164/(Z750RatedkWh*SurveyHrsIn!X164)</f>
        <v>0.16164874551971326</v>
      </c>
      <c r="Y164" s="28">
        <f>kWhgen!Y164/(Z750RatedkWh*SurveyHrsIn!Y164)</f>
        <v>0.17592592592592593</v>
      </c>
      <c r="Z164" s="28">
        <f>kWhgen!Z164/(Z750RatedkWh*SurveyHrsIn!Z164)</f>
        <v>0.38387096774193546</v>
      </c>
      <c r="AA164" s="28">
        <f>kWhgen!AA164/(Z750RatedkWh*SurveyHrsIn!AA164)</f>
        <v>0.3862962962962963</v>
      </c>
      <c r="AB164" s="28">
        <f>kWhgen!AB164/(Z750RatedkWh*SurveyHrsIn!AB164)</f>
        <v>0.42401433691756274</v>
      </c>
      <c r="AC164" s="28">
        <f>kWhgen!AC164/(Z750RatedkWh*SurveyHrsIn!AC164)</f>
        <v>0.37281723662007016</v>
      </c>
      <c r="AD164" s="28">
        <f>kWhgen!AD164/(Z750RatedkWh*SurveyHrsIn!AD164)</f>
        <v>0.51587301587301593</v>
      </c>
      <c r="AE164" s="28">
        <f>kWhgen!AE164/(Z750RatedkWh*SurveyHrsIn!AE164)</f>
        <v>0.38243727598566307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5"/>
        <v>0.30199365595681354</v>
      </c>
      <c r="AP164" s="28">
        <f t="shared" si="26"/>
        <v>0.29670497347329644</v>
      </c>
      <c r="AQ164" s="28">
        <f t="shared" si="27"/>
        <v>0.42370917615958303</v>
      </c>
      <c r="AR164" s="28">
        <f t="shared" si="28"/>
        <v>0.33550614513350646</v>
      </c>
      <c r="AS164" s="28">
        <f t="shared" si="29"/>
        <v>0.32420720828355237</v>
      </c>
      <c r="AT164" s="28">
        <f t="shared" si="30"/>
        <v>0.19759671445639185</v>
      </c>
      <c r="AU164" s="138">
        <f t="shared" si="31"/>
        <v>0.35066455595380325</v>
      </c>
      <c r="AV164" s="28">
        <f t="shared" si="32"/>
        <v>0.29898873527905789</v>
      </c>
      <c r="AW164" s="28">
        <f t="shared" si="33"/>
        <v>0.3319649698447133</v>
      </c>
      <c r="AX164" s="28">
        <f t="shared" si="24"/>
        <v>0.1578056551174831</v>
      </c>
      <c r="AY164" s="28">
        <f t="shared" si="34"/>
        <v>0.39806053365193145</v>
      </c>
      <c r="AZ164" s="28">
        <f t="shared" si="35"/>
        <v>0.42370917615958303</v>
      </c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</row>
    <row r="165" spans="1:68" hidden="1" x14ac:dyDescent="0.25">
      <c r="A165" s="86" t="s">
        <v>8</v>
      </c>
      <c r="B165" s="86">
        <v>1</v>
      </c>
      <c r="C165" s="86">
        <v>155</v>
      </c>
      <c r="D165" s="28">
        <f>kWhgen!D165/(Z750RatedkWh*SurveyHrsIn!D165)</f>
        <v>0.34838709677419355</v>
      </c>
      <c r="E165" s="28">
        <f>kWhgen!E165/(Z750RatedkWh*SurveyHrsIn!E165)</f>
        <v>0.31386559139784947</v>
      </c>
      <c r="F165" s="28">
        <f>kWhgen!F165/(Z750RatedkWh*SurveyHrsIn!F165)</f>
        <v>0.40109847972344809</v>
      </c>
      <c r="G165" s="28">
        <f>kWhgen!G165/(Z750RatedkWh*SurveyHrsIn!G165)</f>
        <v>0.2717363789710166</v>
      </c>
      <c r="H165" s="28">
        <f>kWhgen!H165/(Z750RatedkWh*SurveyHrsIn!H165)</f>
        <v>0.37526481481481483</v>
      </c>
      <c r="I165" s="28">
        <f>kWhgen!I165/(Z750RatedkWh*SurveyHrsIn!I165)</f>
        <v>0.33118279569892473</v>
      </c>
      <c r="J165" s="28">
        <f>kWhgen!J165/(Z750RatedkWh*SurveyHrsIn!J165)</f>
        <v>0.32370370370370372</v>
      </c>
      <c r="K165" s="28">
        <f>kWhgen!K165/(Z750RatedkWh*SurveyHrsIn!K165)</f>
        <v>0.14265232974910394</v>
      </c>
      <c r="L165" s="28">
        <f>kWhgen!L165/(Z750RatedkWh*SurveyHrsIn!L165)</f>
        <v>0.16523297491039426</v>
      </c>
      <c r="M165" s="28">
        <f>kWhgen!M165/(Z750RatedkWh*SurveyHrsIn!M165)</f>
        <v>0.30369814814814816</v>
      </c>
      <c r="N165" s="28">
        <f>kWhgen!N165/(Z750RatedkWh*SurveyHrsIn!N165)</f>
        <v>0.29563620071684588</v>
      </c>
      <c r="O165" s="28">
        <f>kWhgen!O165/(Z750RatedkWh*SurveyHrsIn!O165)</f>
        <v>0.25814814814814813</v>
      </c>
      <c r="P165" s="28">
        <f>kWhgen!P165/(Z750RatedkWh*SurveyHrsIn!P165)</f>
        <v>0.11899641577060932</v>
      </c>
      <c r="Q165" s="28">
        <f>kWhgen!Q165/(Z750RatedkWh*SurveyHrsIn!Q165)</f>
        <v>1.3978494623655914E-2</v>
      </c>
      <c r="R165" s="28">
        <f>kWhgen!R165/(Z750RatedkWh*SurveyHrsIn!R165)</f>
        <v>0.12817460317460316</v>
      </c>
      <c r="S165" s="28">
        <f>kWhgen!S165/(Z750RatedkWh*SurveyHrsIn!S165)</f>
        <v>0.23189964157706094</v>
      </c>
      <c r="T165" s="28">
        <f>kWhgen!T165/(Z750RatedkWh*SurveyHrsIn!T165)</f>
        <v>0.39703703703703702</v>
      </c>
      <c r="U165" s="28">
        <f>kWhgen!U165/(Z750RatedkWh*SurveyHrsIn!U165)</f>
        <v>0.31630631092152656</v>
      </c>
      <c r="V165" s="28">
        <f>kWhgen!V165/(Z750RatedkWh*SurveyHrsIn!V165)</f>
        <v>0.23814814814814814</v>
      </c>
      <c r="W165" s="28">
        <f>kWhgen!W165/(Z750RatedkWh*SurveyHrsIn!W165)</f>
        <v>7.6702508960573471E-2</v>
      </c>
      <c r="X165" s="28">
        <f>kWhgen!X165/(Z750RatedkWh*SurveyHrsIn!X165)</f>
        <v>0</v>
      </c>
      <c r="Y165" s="28">
        <f>kWhgen!Y165/(Z750RatedkWh*SurveyHrsIn!Y165)</f>
        <v>0</v>
      </c>
      <c r="Z165" s="28">
        <f>kWhgen!Z165/(Z750RatedkWh*SurveyHrsIn!Z165)</f>
        <v>0.26666666666666666</v>
      </c>
      <c r="AA165" s="28">
        <f>kWhgen!AA165/(Z750RatedkWh*SurveyHrsIn!AA165)</f>
        <v>0.38</v>
      </c>
      <c r="AB165" s="28">
        <f>kWhgen!AB165/(Z750RatedkWh*SurveyHrsIn!AB165)</f>
        <v>0.4311827956989247</v>
      </c>
      <c r="AC165" s="28">
        <f>kWhgen!AC165/(Z750RatedkWh*SurveyHrsIn!AC165)</f>
        <v>0.37669107751492675</v>
      </c>
      <c r="AD165" s="28">
        <f>kWhgen!AD165/(Z750RatedkWh*SurveyHrsIn!AD165)</f>
        <v>0.51984126984126988</v>
      </c>
      <c r="AE165" s="28">
        <f>kWhgen!AE165/(Z750RatedkWh*SurveyHrsIn!AE165)</f>
        <v>0.38458781362007166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5"/>
        <v>0.27510133181275059</v>
      </c>
      <c r="AP165" s="28">
        <f t="shared" si="26"/>
        <v>0.20667468390068303</v>
      </c>
      <c r="AQ165" s="28">
        <f t="shared" si="27"/>
        <v>0.42704005365875614</v>
      </c>
      <c r="AR165" s="28">
        <f t="shared" si="28"/>
        <v>0.32890015003077139</v>
      </c>
      <c r="AS165" s="28">
        <f t="shared" si="29"/>
        <v>0.34338377140581439</v>
      </c>
      <c r="AT165" s="28">
        <f t="shared" si="30"/>
        <v>0.20386115093588211</v>
      </c>
      <c r="AU165" s="138">
        <f t="shared" si="31"/>
        <v>0.22426025487853449</v>
      </c>
      <c r="AV165" s="28">
        <f t="shared" si="32"/>
        <v>0.12468424645844001</v>
      </c>
      <c r="AW165" s="28">
        <f t="shared" si="33"/>
        <v>0.31716383203557058</v>
      </c>
      <c r="AX165" s="28">
        <f t="shared" si="24"/>
        <v>2.5567502986857824E-2</v>
      </c>
      <c r="AY165" s="28">
        <f t="shared" si="34"/>
        <v>0.35928315412186379</v>
      </c>
      <c r="AZ165" s="28">
        <f t="shared" si="35"/>
        <v>0.42704005365875614</v>
      </c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</row>
    <row r="166" spans="1:68" hidden="1" x14ac:dyDescent="0.25">
      <c r="A166" s="86" t="s">
        <v>8</v>
      </c>
      <c r="B166" s="86">
        <v>1</v>
      </c>
      <c r="C166" s="86">
        <v>156</v>
      </c>
      <c r="D166" s="28">
        <f>kWhgen!D166/(Z750RatedkWh*SurveyHrsIn!D166)</f>
        <v>0.41612903225806452</v>
      </c>
      <c r="E166" s="28">
        <f>kWhgen!E166/(Z750RatedkWh*SurveyHrsIn!E166)</f>
        <v>0.37357347670250896</v>
      </c>
      <c r="F166" s="28">
        <f>kWhgen!F166/(Z750RatedkWh*SurveyHrsIn!F166)</f>
        <v>0.42726520253858452</v>
      </c>
      <c r="G166" s="28">
        <f>kWhgen!G166/(Z750RatedkWh*SurveyHrsIn!G166)</f>
        <v>0.29403596458411296</v>
      </c>
      <c r="H166" s="28">
        <f>kWhgen!H166/(Z750RatedkWh*SurveyHrsIn!H166)</f>
        <v>0.39171481481481479</v>
      </c>
      <c r="I166" s="28">
        <f>kWhgen!I166/(Z750RatedkWh*SurveyHrsIn!I166)</f>
        <v>0.3139784946236559</v>
      </c>
      <c r="J166" s="28">
        <f>kWhgen!J166/(Z750RatedkWh*SurveyHrsIn!J166)</f>
        <v>5.6296296296296296E-2</v>
      </c>
      <c r="K166" s="28">
        <f>kWhgen!K166/(Z750RatedkWh*SurveyHrsIn!K166)</f>
        <v>0.16272401433691755</v>
      </c>
      <c r="L166" s="28">
        <f>kWhgen!L166/(Z750RatedkWh*SurveyHrsIn!L166)</f>
        <v>0.1921146953405018</v>
      </c>
      <c r="M166" s="28">
        <f>kWhgen!M166/(Z750RatedkWh*SurveyHrsIn!M166)</f>
        <v>0.33484259259259258</v>
      </c>
      <c r="N166" s="28">
        <f>kWhgen!N166/(Z750RatedkWh*SurveyHrsIn!N166)</f>
        <v>0.33082974910394264</v>
      </c>
      <c r="O166" s="28">
        <f>kWhgen!O166/(Z750RatedkWh*SurveyHrsIn!O166)</f>
        <v>0.40777777777777779</v>
      </c>
      <c r="P166" s="28">
        <f>kWhgen!P166/(Z750RatedkWh*SurveyHrsIn!P166)</f>
        <v>0.38243727598566307</v>
      </c>
      <c r="Q166" s="28">
        <f>kWhgen!Q166/(Z750RatedkWh*SurveyHrsIn!Q166)</f>
        <v>0.4050179211469534</v>
      </c>
      <c r="R166" s="28">
        <f>kWhgen!R166/(Z750RatedkWh*SurveyHrsIn!R166)</f>
        <v>0.35238095238095241</v>
      </c>
      <c r="S166" s="28">
        <f>kWhgen!S166/(Z750RatedkWh*SurveyHrsIn!S166)</f>
        <v>0.3032258064516129</v>
      </c>
      <c r="T166" s="28">
        <f>kWhgen!T166/(Z750RatedkWh*SurveyHrsIn!T166)</f>
        <v>0.45333333333333331</v>
      </c>
      <c r="U166" s="28">
        <f>kWhgen!U166/(Z750RatedkWh*SurveyHrsIn!U166)</f>
        <v>0.35932947617200628</v>
      </c>
      <c r="V166" s="28">
        <f>kWhgen!V166/(Z750RatedkWh*SurveyHrsIn!V166)</f>
        <v>0.28888888888888886</v>
      </c>
      <c r="W166" s="28">
        <f>kWhgen!W166/(Z750RatedkWh*SurveyHrsIn!W166)</f>
        <v>0.16523297491039426</v>
      </c>
      <c r="X166" s="28">
        <f>kWhgen!X166/(Z750RatedkWh*SurveyHrsIn!X166)</f>
        <v>0.18530465949820787</v>
      </c>
      <c r="Y166" s="28">
        <f>kWhgen!Y166/(Z750RatedkWh*SurveyHrsIn!Y166)</f>
        <v>0.20407407407407407</v>
      </c>
      <c r="Z166" s="28">
        <f>kWhgen!Z166/(Z750RatedkWh*SurveyHrsIn!Z166)</f>
        <v>0.38637992831541218</v>
      </c>
      <c r="AA166" s="28">
        <f>kWhgen!AA166/(Z750RatedkWh*SurveyHrsIn!AA166)</f>
        <v>0.34666666666666668</v>
      </c>
      <c r="AB166" s="28">
        <f>kWhgen!AB166/(Z750RatedkWh*SurveyHrsIn!AB166)</f>
        <v>0.44229390681003583</v>
      </c>
      <c r="AC166" s="28">
        <f>kWhgen!AC166/(Z750RatedkWh*SurveyHrsIn!AC166)</f>
        <v>0.39058846069916703</v>
      </c>
      <c r="AD166" s="28">
        <f>kWhgen!AD166/(Z750RatedkWh*SurveyHrsIn!AD166)</f>
        <v>0.47738095238095241</v>
      </c>
      <c r="AE166" s="28">
        <f>kWhgen!AE166/(Z750RatedkWh*SurveyHrsIn!AE166)</f>
        <v>0.39928315412186383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5"/>
        <v>0.3056325295581141</v>
      </c>
      <c r="AP166" s="28">
        <f t="shared" si="26"/>
        <v>0.32434404905404485</v>
      </c>
      <c r="AQ166" s="28">
        <f t="shared" si="27"/>
        <v>0.42241752240066105</v>
      </c>
      <c r="AR166" s="28">
        <f t="shared" si="28"/>
        <v>0.36495821460840211</v>
      </c>
      <c r="AS166" s="28">
        <f t="shared" si="29"/>
        <v>0.25399653524492233</v>
      </c>
      <c r="AT166" s="28">
        <f t="shared" si="30"/>
        <v>0.22989376742333731</v>
      </c>
      <c r="AU166" s="138">
        <f t="shared" si="31"/>
        <v>0.37368160095579456</v>
      </c>
      <c r="AV166" s="28">
        <f t="shared" si="32"/>
        <v>0.35354155999317288</v>
      </c>
      <c r="AW166" s="28">
        <f t="shared" si="33"/>
        <v>0.36718389946474278</v>
      </c>
      <c r="AX166" s="28">
        <f t="shared" si="24"/>
        <v>0.18487056949422542</v>
      </c>
      <c r="AY166" s="28">
        <f t="shared" si="34"/>
        <v>0.39178016726403819</v>
      </c>
      <c r="AZ166" s="28">
        <f t="shared" si="35"/>
        <v>0.42241752240066105</v>
      </c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</row>
    <row r="167" spans="1:68" hidden="1" x14ac:dyDescent="0.25">
      <c r="A167" s="86" t="s">
        <v>8</v>
      </c>
      <c r="B167" s="86">
        <v>1</v>
      </c>
      <c r="C167" s="86">
        <v>157</v>
      </c>
      <c r="D167" s="28">
        <f>kWhgen!D167/(Z750RatedkWh*SurveyHrsIn!D167)</f>
        <v>0.39068100358422941</v>
      </c>
      <c r="E167" s="28">
        <f>kWhgen!E167/(Z750RatedkWh*SurveyHrsIn!E167)</f>
        <v>0.34654301075268817</v>
      </c>
      <c r="F167" s="28">
        <f>kWhgen!F167/(Z750RatedkWh*SurveyHrsIn!F167)</f>
        <v>0.39549132483449029</v>
      </c>
      <c r="G167" s="28">
        <f>kWhgen!G167/(Z750RatedkWh*SurveyHrsIn!G167)</f>
        <v>0.29403596458411296</v>
      </c>
      <c r="H167" s="28">
        <f>kWhgen!H167/(Z750RatedkWh*SurveyHrsIn!H167)</f>
        <v>0.38171111111111111</v>
      </c>
      <c r="I167" s="28">
        <f>kWhgen!I167/(Z750RatedkWh*SurveyHrsIn!I167)</f>
        <v>0.13763440860215054</v>
      </c>
      <c r="J167" s="28">
        <f>kWhgen!J167/(Z750RatedkWh*SurveyHrsIn!J167)</f>
        <v>0</v>
      </c>
      <c r="K167" s="28">
        <f>kWhgen!K167/(Z750RatedkWh*SurveyHrsIn!K167)</f>
        <v>0</v>
      </c>
      <c r="L167" s="28">
        <f>kWhgen!L167/(Z750RatedkWh*SurveyHrsIn!L167)</f>
        <v>0</v>
      </c>
      <c r="M167" s="28">
        <f>kWhgen!M167/(Z750RatedkWh*SurveyHrsIn!M167)</f>
        <v>0.11375925925925925</v>
      </c>
      <c r="N167" s="28">
        <f>kWhgen!N167/(Z750RatedkWh*SurveyHrsIn!N167)</f>
        <v>0.3107974910394265</v>
      </c>
      <c r="O167" s="28">
        <f>kWhgen!O167/(Z750RatedkWh*SurveyHrsIn!O167)</f>
        <v>0.39222222222222225</v>
      </c>
      <c r="P167" s="28">
        <f>kWhgen!P167/(Z750RatedkWh*SurveyHrsIn!P167)</f>
        <v>0.31863799283154121</v>
      </c>
      <c r="Q167" s="28">
        <f>kWhgen!Q167/(Z750RatedkWh*SurveyHrsIn!Q167)</f>
        <v>0.3881720430107527</v>
      </c>
      <c r="R167" s="28">
        <f>kWhgen!R167/(Z750RatedkWh*SurveyHrsIn!R167)</f>
        <v>0.13055555555555556</v>
      </c>
      <c r="S167" s="28">
        <f>kWhgen!S167/(Z750RatedkWh*SurveyHrsIn!S167)</f>
        <v>0.22007168458781362</v>
      </c>
      <c r="T167" s="28">
        <f>kWhgen!T167/(Z750RatedkWh*SurveyHrsIn!T167)</f>
        <v>0.43333333333333335</v>
      </c>
      <c r="U167" s="28">
        <f>kWhgen!U167/(Z750RatedkWh*SurveyHrsIn!U167)</f>
        <v>0.34934810183389498</v>
      </c>
      <c r="V167" s="28">
        <f>kWhgen!V167/(Z750RatedkWh*SurveyHrsIn!V167)</f>
        <v>0.29037037037037039</v>
      </c>
      <c r="W167" s="28">
        <f>kWhgen!W167/(Z750RatedkWh*SurveyHrsIn!W167)</f>
        <v>0.16920250896057348</v>
      </c>
      <c r="X167" s="28">
        <f>kWhgen!X167/(Z750RatedkWh*SurveyHrsIn!X167)</f>
        <v>0.18570967741935485</v>
      </c>
      <c r="Y167" s="28">
        <f>kWhgen!Y167/(Z750RatedkWh*SurveyHrsIn!Y167)</f>
        <v>0.19592592592592592</v>
      </c>
      <c r="Z167" s="28">
        <f>kWhgen!Z167/(Z750RatedkWh*SurveyHrsIn!Z167)</f>
        <v>0.38960573476702509</v>
      </c>
      <c r="AA167" s="28">
        <f>kWhgen!AA167/(Z750RatedkWh*SurveyHrsIn!AA167)</f>
        <v>0.28666666666666668</v>
      </c>
      <c r="AB167" s="28">
        <f>kWhgen!AB167/(Z750RatedkWh*SurveyHrsIn!AB167)</f>
        <v>0.45054659498207883</v>
      </c>
      <c r="AC167" s="28">
        <f>kWhgen!AC167/(Z750RatedkWh*SurveyHrsIn!AC167)</f>
        <v>0.36766332932443802</v>
      </c>
      <c r="AD167" s="28">
        <f>kWhgen!AD167/(Z750RatedkWh*SurveyHrsIn!AD167)</f>
        <v>0.52976190476190477</v>
      </c>
      <c r="AE167" s="28">
        <f>kWhgen!AE167/(Z750RatedkWh*SurveyHrsIn!AE167)</f>
        <v>0.3888888888888889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5"/>
        <v>0.22423606543641686</v>
      </c>
      <c r="AP167" s="28">
        <f t="shared" si="26"/>
        <v>0.29079234978444546</v>
      </c>
      <c r="AQ167" s="28">
        <f t="shared" si="27"/>
        <v>0.42877137432507723</v>
      </c>
      <c r="AR167" s="28">
        <f t="shared" si="28"/>
        <v>0.34535676672376381</v>
      </c>
      <c r="AS167" s="28">
        <f t="shared" si="29"/>
        <v>0.17311517323775391</v>
      </c>
      <c r="AT167" s="28">
        <f t="shared" si="30"/>
        <v>3.7919753086419754E-2</v>
      </c>
      <c r="AU167" s="138">
        <f t="shared" si="31"/>
        <v>0.34055256869772998</v>
      </c>
      <c r="AV167" s="28">
        <f t="shared" si="32"/>
        <v>0.24626642771804064</v>
      </c>
      <c r="AW167" s="28">
        <f t="shared" si="33"/>
        <v>0.35768393517919961</v>
      </c>
      <c r="AX167" s="28">
        <f t="shared" si="24"/>
        <v>0.18361270410195141</v>
      </c>
      <c r="AY167" s="28">
        <f t="shared" si="34"/>
        <v>0.37560633213859024</v>
      </c>
      <c r="AZ167" s="28">
        <f t="shared" si="35"/>
        <v>0.42877137432507723</v>
      </c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</row>
    <row r="168" spans="1:68" hidden="1" x14ac:dyDescent="0.25">
      <c r="A168" s="86" t="s">
        <v>8</v>
      </c>
      <c r="B168" s="86">
        <v>1</v>
      </c>
      <c r="C168" s="86">
        <v>158</v>
      </c>
      <c r="D168" s="28">
        <f>kWhgen!D168/(Z750RatedkWh*SurveyHrsIn!D168)</f>
        <v>0.3888888888888889</v>
      </c>
      <c r="E168" s="28">
        <f>kWhgen!E168/(Z750RatedkWh*SurveyHrsIn!E168)</f>
        <v>0.33161648745519712</v>
      </c>
      <c r="F168" s="28">
        <f>kWhgen!F168/(Z750RatedkWh*SurveyHrsIn!F168)</f>
        <v>0.40334134167903124</v>
      </c>
      <c r="G168" s="28">
        <f>kWhgen!G168/(Z750RatedkWh*SurveyHrsIn!G168)</f>
        <v>0.2746034685498433</v>
      </c>
      <c r="H168" s="28">
        <f>kWhgen!H168/(Z750RatedkWh*SurveyHrsIn!H168)</f>
        <v>0.29925925925925928</v>
      </c>
      <c r="I168" s="28">
        <f>kWhgen!I168/(Z750RatedkWh*SurveyHrsIn!I168)</f>
        <v>0.34659498207885303</v>
      </c>
      <c r="J168" s="28">
        <f>kWhgen!J168/(Z750RatedkWh*SurveyHrsIn!J168)</f>
        <v>0.31333333333333335</v>
      </c>
      <c r="K168" s="28">
        <f>kWhgen!K168/(Z750RatedkWh*SurveyHrsIn!K168)</f>
        <v>0.14551971326164875</v>
      </c>
      <c r="L168" s="28">
        <f>kWhgen!L168/(Z750RatedkWh*SurveyHrsIn!L168)</f>
        <v>0.16953405017921147</v>
      </c>
      <c r="M168" s="28">
        <f>kWhgen!M168/(Z750RatedkWh*SurveyHrsIn!M168)</f>
        <v>0.29682037037037035</v>
      </c>
      <c r="N168" s="28">
        <f>kWhgen!N168/(Z750RatedkWh*SurveyHrsIn!N168)</f>
        <v>0.29977060931899641</v>
      </c>
      <c r="O168" s="28">
        <f>kWhgen!O168/(Z750RatedkWh*SurveyHrsIn!O168)</f>
        <v>0.35296296296296298</v>
      </c>
      <c r="P168" s="28">
        <f>kWhgen!P168/(Z750RatedkWh*SurveyHrsIn!P168)</f>
        <v>0.18207885304659499</v>
      </c>
      <c r="Q168" s="28">
        <f>kWhgen!Q168/(Z750RatedkWh*SurveyHrsIn!Q168)</f>
        <v>0.18422939068100358</v>
      </c>
      <c r="R168" s="28">
        <f>kWhgen!R168/(Z750RatedkWh*SurveyHrsIn!R168)</f>
        <v>0.31706349206349205</v>
      </c>
      <c r="S168" s="28">
        <f>kWhgen!S168/(Z750RatedkWh*SurveyHrsIn!S168)</f>
        <v>0.28207885304659497</v>
      </c>
      <c r="T168" s="28">
        <f>kWhgen!T168/(Z750RatedkWh*SurveyHrsIn!T168)</f>
        <v>0.40259259259259261</v>
      </c>
      <c r="U168" s="28">
        <f>kWhgen!U168/(Z750RatedkWh*SurveyHrsIn!U168)</f>
        <v>0.29221333838125796</v>
      </c>
      <c r="V168" s="28">
        <f>kWhgen!V168/(Z750RatedkWh*SurveyHrsIn!V168)</f>
        <v>0.24148148148148149</v>
      </c>
      <c r="W168" s="28">
        <f>kWhgen!W168/(Z750RatedkWh*SurveyHrsIn!W168)</f>
        <v>0.14802867383512544</v>
      </c>
      <c r="X168" s="28">
        <f>kWhgen!X168/(Z750RatedkWh*SurveyHrsIn!X168)</f>
        <v>0.16630824372759856</v>
      </c>
      <c r="Y168" s="28">
        <f>kWhgen!Y168/(Z750RatedkWh*SurveyHrsIn!Y168)</f>
        <v>0.1837037037037037</v>
      </c>
      <c r="Z168" s="28">
        <f>kWhgen!Z168/(Z750RatedkWh*SurveyHrsIn!Z168)</f>
        <v>0.37885304659498209</v>
      </c>
      <c r="AA168" s="28">
        <f>kWhgen!AA168/(Z750RatedkWh*SurveyHrsIn!AA168)</f>
        <v>0.37925925925925924</v>
      </c>
      <c r="AB168" s="28">
        <f>kWhgen!AB168/(Z750RatedkWh*SurveyHrsIn!AB168)</f>
        <v>0.41899641577060931</v>
      </c>
      <c r="AC168" s="28">
        <f>kWhgen!AC168/(Z750RatedkWh*SurveyHrsIn!AC168)</f>
        <v>0.37656828533719139</v>
      </c>
      <c r="AD168" s="28">
        <f>kWhgen!AD168/(Z750RatedkWh*SurveyHrsIn!AD168)</f>
        <v>0.51349206349206344</v>
      </c>
      <c r="AE168" s="28">
        <f>kWhgen!AE168/(Z750RatedkWh*SurveyHrsIn!AE168)</f>
        <v>0.38028673835125448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5"/>
        <v>0.28461961929127516</v>
      </c>
      <c r="AP168" s="28">
        <f t="shared" si="26"/>
        <v>0.2829007075948084</v>
      </c>
      <c r="AQ168" s="28">
        <f t="shared" si="27"/>
        <v>0.42344902906016979</v>
      </c>
      <c r="AR168" s="28">
        <f t="shared" si="28"/>
        <v>0.33652043256135727</v>
      </c>
      <c r="AS168" s="28">
        <f t="shared" si="29"/>
        <v>0.31972919155714857</v>
      </c>
      <c r="AT168" s="28">
        <f t="shared" si="30"/>
        <v>0.20395804460374353</v>
      </c>
      <c r="AU168" s="138">
        <f t="shared" si="31"/>
        <v>0.27827080844285146</v>
      </c>
      <c r="AV168" s="28">
        <f t="shared" si="32"/>
        <v>0.26112391193036349</v>
      </c>
      <c r="AW168" s="28">
        <f t="shared" si="33"/>
        <v>0.31209580415177735</v>
      </c>
      <c r="AX168" s="28">
        <f t="shared" si="24"/>
        <v>0.16601354042214256</v>
      </c>
      <c r="AY168" s="28">
        <f t="shared" si="34"/>
        <v>0.39236957387495019</v>
      </c>
      <c r="AZ168" s="28">
        <f t="shared" si="35"/>
        <v>0.42344902906016979</v>
      </c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</row>
    <row r="169" spans="1:68" hidden="1" x14ac:dyDescent="0.25">
      <c r="A169" s="86" t="s">
        <v>8</v>
      </c>
      <c r="B169" s="86">
        <v>1</v>
      </c>
      <c r="C169" s="86">
        <v>159</v>
      </c>
      <c r="D169" s="28">
        <f>kWhgen!D169/(Z750RatedkWh*SurveyHrsIn!D169)</f>
        <v>0.29892473118279572</v>
      </c>
      <c r="E169" s="28">
        <f>kWhgen!E169/(Z750RatedkWh*SurveyHrsIn!E169)</f>
        <v>0.33807168458781361</v>
      </c>
      <c r="F169" s="28">
        <f>kWhgen!F169/(Z750RatedkWh*SurveyHrsIn!F169)</f>
        <v>0.39661275581228184</v>
      </c>
      <c r="G169" s="28">
        <f>kWhgen!G169/(Z750RatedkWh*SurveyHrsIn!G169)</f>
        <v>0.28416043381259887</v>
      </c>
      <c r="H169" s="28">
        <f>kWhgen!H169/(Z750RatedkWh*SurveyHrsIn!H169)</f>
        <v>0.34662592592592595</v>
      </c>
      <c r="I169" s="28">
        <f>kWhgen!I169/(Z750RatedkWh*SurveyHrsIn!I169)</f>
        <v>0.33082437275985666</v>
      </c>
      <c r="J169" s="28">
        <f>kWhgen!J169/(Z750RatedkWh*SurveyHrsIn!J169)</f>
        <v>0.30777777777777776</v>
      </c>
      <c r="K169" s="28">
        <f>kWhgen!K169/(Z750RatedkWh*SurveyHrsIn!K169)</f>
        <v>0.14967562724014338</v>
      </c>
      <c r="L169" s="28">
        <f>kWhgen!L169/(Z750RatedkWh*SurveyHrsIn!L169)</f>
        <v>0.17259677419354838</v>
      </c>
      <c r="M169" s="28">
        <f>kWhgen!M169/(Z750RatedkWh*SurveyHrsIn!M169)</f>
        <v>0.31595555555555555</v>
      </c>
      <c r="N169" s="28">
        <f>kWhgen!N169/(Z750RatedkWh*SurveyHrsIn!N169)</f>
        <v>0.31565412186379926</v>
      </c>
      <c r="O169" s="28">
        <f>kWhgen!O169/(Z750RatedkWh*SurveyHrsIn!O169)</f>
        <v>0.3603703703703704</v>
      </c>
      <c r="P169" s="28">
        <f>kWhgen!P169/(Z750RatedkWh*SurveyHrsIn!P169)</f>
        <v>0.14408602150537633</v>
      </c>
      <c r="Q169" s="28">
        <f>kWhgen!Q169/(Z750RatedkWh*SurveyHrsIn!Q169)</f>
        <v>0.19820788530465949</v>
      </c>
      <c r="R169" s="28">
        <f>kWhgen!R169/(Z750RatedkWh*SurveyHrsIn!R169)</f>
        <v>0.32063492063492066</v>
      </c>
      <c r="S169" s="28">
        <f>kWhgen!S169/(Z750RatedkWh*SurveyHrsIn!S169)</f>
        <v>0.27025089605734764</v>
      </c>
      <c r="T169" s="28">
        <f>kWhgen!T169/(Z750RatedkWh*SurveyHrsIn!T169)</f>
        <v>0.42222222222222222</v>
      </c>
      <c r="U169" s="28">
        <f>kWhgen!U169/(Z750RatedkWh*SurveyHrsIn!U169)</f>
        <v>0.34246439539381818</v>
      </c>
      <c r="V169" s="28">
        <f>kWhgen!V169/(Z750RatedkWh*SurveyHrsIn!V169)</f>
        <v>0.27370370370370373</v>
      </c>
      <c r="W169" s="28">
        <f>kWhgen!W169/(Z750RatedkWh*SurveyHrsIn!W169)</f>
        <v>0.14946236559139786</v>
      </c>
      <c r="X169" s="28">
        <f>kWhgen!X169/(Z750RatedkWh*SurveyHrsIn!X169)</f>
        <v>0.16021505376344086</v>
      </c>
      <c r="Y169" s="28">
        <f>kWhgen!Y169/(Z750RatedkWh*SurveyHrsIn!Y169)</f>
        <v>0.18333333333333332</v>
      </c>
      <c r="Z169" s="28">
        <f>kWhgen!Z169/(Z750RatedkWh*SurveyHrsIn!Z169)</f>
        <v>0.36881720430107529</v>
      </c>
      <c r="AA169" s="28">
        <f>kWhgen!AA169/(Z750RatedkWh*SurveyHrsIn!AA169)</f>
        <v>0.38444444444444442</v>
      </c>
      <c r="AB169" s="28">
        <f>kWhgen!AB169/(Z750RatedkWh*SurveyHrsIn!AB169)</f>
        <v>0.41971326164874551</v>
      </c>
      <c r="AC169" s="28">
        <f>kWhgen!AC169/(Z750RatedkWh*SurveyHrsIn!AC169)</f>
        <v>0.36054811135429321</v>
      </c>
      <c r="AD169" s="28">
        <f>kWhgen!AD169/(Z750RatedkWh*SurveyHrsIn!AD169)</f>
        <v>0.48492063492063492</v>
      </c>
      <c r="AE169" s="28">
        <f>kWhgen!AE169/(Z750RatedkWh*SurveyHrsIn!AE169)</f>
        <v>0.28673835125448027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5"/>
        <v>0.2885342851170874</v>
      </c>
      <c r="AP169" s="28">
        <f t="shared" si="26"/>
        <v>0.29112247386659246</v>
      </c>
      <c r="AQ169" s="28">
        <f t="shared" si="27"/>
        <v>0.37740236584313619</v>
      </c>
      <c r="AR169" s="28">
        <f t="shared" si="28"/>
        <v>0.33961495807089809</v>
      </c>
      <c r="AS169" s="28">
        <f t="shared" si="29"/>
        <v>0.32840935882118677</v>
      </c>
      <c r="AT169" s="28">
        <f t="shared" si="30"/>
        <v>0.21274265232974909</v>
      </c>
      <c r="AU169" s="138">
        <f t="shared" si="31"/>
        <v>0.2733701712465153</v>
      </c>
      <c r="AV169" s="28">
        <f t="shared" si="32"/>
        <v>0.26303123399897593</v>
      </c>
      <c r="AW169" s="28">
        <f t="shared" si="33"/>
        <v>0.34613010710658138</v>
      </c>
      <c r="AX169" s="28">
        <f t="shared" si="24"/>
        <v>0.16433691756272403</v>
      </c>
      <c r="AY169" s="28">
        <f t="shared" si="34"/>
        <v>0.3909916367980884</v>
      </c>
      <c r="AZ169" s="28">
        <f t="shared" si="35"/>
        <v>0.37740236584313619</v>
      </c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</row>
    <row r="170" spans="1:68" hidden="1" x14ac:dyDescent="0.25">
      <c r="A170" s="86" t="s">
        <v>8</v>
      </c>
      <c r="B170" s="86">
        <v>1</v>
      </c>
      <c r="C170" s="86">
        <v>160</v>
      </c>
      <c r="D170" s="28">
        <f>kWhgen!D170/(Z750RatedkWh*SurveyHrsIn!D170)</f>
        <v>0.4211469534050179</v>
      </c>
      <c r="E170" s="28">
        <f>kWhgen!E170/(Z750RatedkWh*SurveyHrsIn!E170)</f>
        <v>0.35057706093189966</v>
      </c>
      <c r="F170" s="28">
        <f>kWhgen!F170/(Z750RatedkWh*SurveyHrsIn!F170)</f>
        <v>0.41941518569404357</v>
      </c>
      <c r="G170" s="28">
        <f>kWhgen!G170/(Z750RatedkWh*SurveyHrsIn!G170)</f>
        <v>0.31091993654831446</v>
      </c>
      <c r="H170" s="28">
        <f>kWhgen!H170/(Z750RatedkWh*SurveyHrsIn!H170)</f>
        <v>0.3825277777777778</v>
      </c>
      <c r="I170" s="28">
        <f>kWhgen!I170/(Z750RatedkWh*SurveyHrsIn!I170)</f>
        <v>0.32939068100358421</v>
      </c>
      <c r="J170" s="28">
        <f>kWhgen!J170/(Z750RatedkWh*SurveyHrsIn!J170)</f>
        <v>0.33666666666666667</v>
      </c>
      <c r="K170" s="28">
        <f>kWhgen!K170/(Z750RatedkWh*SurveyHrsIn!K170)</f>
        <v>0.16129032258064516</v>
      </c>
      <c r="L170" s="28">
        <f>kWhgen!L170/(Z750RatedkWh*SurveyHrsIn!L170)</f>
        <v>0.17741935483870969</v>
      </c>
      <c r="M170" s="28">
        <f>kWhgen!M170/(Z750RatedkWh*SurveyHrsIn!M170)</f>
        <v>0.33028888888888891</v>
      </c>
      <c r="N170" s="28">
        <f>kWhgen!N170/(Z750RatedkWh*SurveyHrsIn!N170)</f>
        <v>0.33593189964157705</v>
      </c>
      <c r="O170" s="28">
        <f>kWhgen!O170/(Z750RatedkWh*SurveyHrsIn!O170)</f>
        <v>0.38851851851851854</v>
      </c>
      <c r="P170" s="28">
        <f>kWhgen!P170/(Z750RatedkWh*SurveyHrsIn!P170)</f>
        <v>0.35329569892473117</v>
      </c>
      <c r="Q170" s="28">
        <f>kWhgen!Q170/(Z750RatedkWh*SurveyHrsIn!Q170)</f>
        <v>0.41197132616487453</v>
      </c>
      <c r="R170" s="28">
        <f>kWhgen!R170/(Z750RatedkWh*SurveyHrsIn!R170)</f>
        <v>0.34880952380952379</v>
      </c>
      <c r="S170" s="28">
        <f>kWhgen!S170/(Z750RatedkWh*SurveyHrsIn!S170)</f>
        <v>0.2971326164874552</v>
      </c>
      <c r="T170" s="28">
        <f>kWhgen!T170/(Z750RatedkWh*SurveyHrsIn!T170)</f>
        <v>0.44592592592592595</v>
      </c>
      <c r="U170" s="28">
        <f>kWhgen!U170/(Z750RatedkWh*SurveyHrsIn!U170)</f>
        <v>0.3417760247498105</v>
      </c>
      <c r="V170" s="28">
        <f>kWhgen!V170/(Z750RatedkWh*SurveyHrsIn!V170)</f>
        <v>0.2911111111111111</v>
      </c>
      <c r="W170" s="28">
        <f>kWhgen!W170/(Z750RatedkWh*SurveyHrsIn!W170)</f>
        <v>0.15842293906810037</v>
      </c>
      <c r="X170" s="28">
        <f>kWhgen!X170/(Z750RatedkWh*SurveyHrsIn!X170)</f>
        <v>0.18136200716845879</v>
      </c>
      <c r="Y170" s="28">
        <f>kWhgen!Y170/(Z750RatedkWh*SurveyHrsIn!Y170)</f>
        <v>0.19296296296296298</v>
      </c>
      <c r="Z170" s="28">
        <f>kWhgen!Z170/(Z750RatedkWh*SurveyHrsIn!Z170)</f>
        <v>0.35663082437275984</v>
      </c>
      <c r="AA170" s="28">
        <f>kWhgen!AA170/(Z750RatedkWh*SurveyHrsIn!AA170)</f>
        <v>0.31777777777777777</v>
      </c>
      <c r="AB170" s="28">
        <f>kWhgen!AB170/(Z750RatedkWh*SurveyHrsIn!AB170)</f>
        <v>0.44946236559139785</v>
      </c>
      <c r="AC170" s="28">
        <f>kWhgen!AC170/(Z750RatedkWh*SurveyHrsIn!AC170)</f>
        <v>0.40132857103944475</v>
      </c>
      <c r="AD170" s="28">
        <f>kWhgen!AD170/(Z750RatedkWh*SurveyHrsIn!AD170)</f>
        <v>0.53412698412698412</v>
      </c>
      <c r="AE170" s="28">
        <f>kWhgen!AE170/(Z750RatedkWh*SurveyHrsIn!AE170)</f>
        <v>0.3888888888888889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5"/>
        <v>0.32302016600127975</v>
      </c>
      <c r="AP170" s="28">
        <f t="shared" si="26"/>
        <v>0.31611211709917986</v>
      </c>
      <c r="AQ170" s="28">
        <f t="shared" si="27"/>
        <v>0.44144814801843929</v>
      </c>
      <c r="AR170" s="28">
        <f t="shared" si="28"/>
        <v>0.36030406105808588</v>
      </c>
      <c r="AS170" s="28">
        <f t="shared" si="29"/>
        <v>0.34952837514934293</v>
      </c>
      <c r="AT170" s="28">
        <f t="shared" si="30"/>
        <v>0.22299952210274795</v>
      </c>
      <c r="AU170" s="138">
        <f t="shared" si="31"/>
        <v>0.35924870569494227</v>
      </c>
      <c r="AV170" s="28">
        <f t="shared" si="32"/>
        <v>0.35263782215395117</v>
      </c>
      <c r="AW170" s="28">
        <f t="shared" si="33"/>
        <v>0.35960435392894913</v>
      </c>
      <c r="AX170" s="28">
        <f t="shared" si="24"/>
        <v>0.17758263639984073</v>
      </c>
      <c r="AY170" s="28">
        <f t="shared" si="34"/>
        <v>0.37462365591397845</v>
      </c>
      <c r="AZ170" s="28">
        <f t="shared" si="35"/>
        <v>0.44144814801843929</v>
      </c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</row>
    <row r="171" spans="1:68" hidden="1" x14ac:dyDescent="0.25">
      <c r="A171" s="86" t="s">
        <v>8</v>
      </c>
      <c r="B171" s="86">
        <v>1</v>
      </c>
      <c r="C171" s="86">
        <v>161</v>
      </c>
      <c r="D171" s="28">
        <f>kWhgen!D171/(Z750RatedkWh*SurveyHrsIn!D171)</f>
        <v>0.38960573476702509</v>
      </c>
      <c r="E171" s="28">
        <f>kWhgen!E171/(Z750RatedkWh*SurveyHrsIn!E171)</f>
        <v>0.32637275985663083</v>
      </c>
      <c r="F171" s="28">
        <f>kWhgen!F171/(Z750RatedkWh*SurveyHrsIn!F171)</f>
        <v>0.40782706559019744</v>
      </c>
      <c r="G171" s="28">
        <f>kWhgen!G171/(Z750RatedkWh*SurveyHrsIn!G171)</f>
        <v>0.27683342711115294</v>
      </c>
      <c r="H171" s="28">
        <f>kWhgen!H171/(Z750RatedkWh*SurveyHrsIn!H171)</f>
        <v>0.36248333333333332</v>
      </c>
      <c r="I171" s="28">
        <f>kWhgen!I171/(Z750RatedkWh*SurveyHrsIn!I171)</f>
        <v>0.31218637992831544</v>
      </c>
      <c r="J171" s="28">
        <f>kWhgen!J171/(Z750RatedkWh*SurveyHrsIn!J171)</f>
        <v>0.28444444444444444</v>
      </c>
      <c r="K171" s="28">
        <f>kWhgen!K171/(Z750RatedkWh*SurveyHrsIn!K171)</f>
        <v>0.14731182795698924</v>
      </c>
      <c r="L171" s="28">
        <f>kWhgen!L171/(Z750RatedkWh*SurveyHrsIn!L171)</f>
        <v>0.16451612903225807</v>
      </c>
      <c r="M171" s="28">
        <f>kWhgen!M171/(Z750RatedkWh*SurveyHrsIn!M171)</f>
        <v>0.31162222222222224</v>
      </c>
      <c r="N171" s="28">
        <f>kWhgen!N171/(Z750RatedkWh*SurveyHrsIn!N171)</f>
        <v>0.30340860215053761</v>
      </c>
      <c r="O171" s="28">
        <f>kWhgen!O171/(Z750RatedkWh*SurveyHrsIn!O171)</f>
        <v>0.29592592592592593</v>
      </c>
      <c r="P171" s="28">
        <f>kWhgen!P171/(Z750RatedkWh*SurveyHrsIn!P171)</f>
        <v>0.30035842293906811</v>
      </c>
      <c r="Q171" s="28">
        <f>kWhgen!Q171/(Z750RatedkWh*SurveyHrsIn!Q171)</f>
        <v>0.34838709677419355</v>
      </c>
      <c r="R171" s="28">
        <f>kWhgen!R171/(Z750RatedkWh*SurveyHrsIn!R171)</f>
        <v>0.29444444444444445</v>
      </c>
      <c r="S171" s="28">
        <f>kWhgen!S171/(Z750RatedkWh*SurveyHrsIn!S171)</f>
        <v>0.27025089605734764</v>
      </c>
      <c r="T171" s="28">
        <f>kWhgen!T171/(Z750RatedkWh*SurveyHrsIn!T171)</f>
        <v>0.42555555555555558</v>
      </c>
      <c r="U171" s="28">
        <f>kWhgen!U171/(Z750RatedkWh*SurveyHrsIn!U171)</f>
        <v>0.33489231830973382</v>
      </c>
      <c r="V171" s="28">
        <f>kWhgen!V171/(Z750RatedkWh*SurveyHrsIn!V171)</f>
        <v>0.19148148148148147</v>
      </c>
      <c r="W171" s="28">
        <f>kWhgen!W171/(Z750RatedkWh*SurveyHrsIn!W171)</f>
        <v>0.12544802867383512</v>
      </c>
      <c r="X171" s="28">
        <f>kWhgen!X171/(Z750RatedkWh*SurveyHrsIn!X171)</f>
        <v>0.14910394265232976</v>
      </c>
      <c r="Y171" s="28">
        <f>kWhgen!Y171/(Z750RatedkWh*SurveyHrsIn!Y171)</f>
        <v>0.17037037037037037</v>
      </c>
      <c r="Z171" s="28">
        <f>kWhgen!Z171/(Z750RatedkWh*SurveyHrsIn!Z171)</f>
        <v>0.37168458781362007</v>
      </c>
      <c r="AA171" s="28">
        <f>kWhgen!AA171/(Z750RatedkWh*SurveyHrsIn!AA171)</f>
        <v>0.39777777777777779</v>
      </c>
      <c r="AB171" s="28">
        <f>kWhgen!AB171/(Z750RatedkWh*SurveyHrsIn!AB171)</f>
        <v>0.42724014336917565</v>
      </c>
      <c r="AC171" s="28">
        <f>kWhgen!AC171/(Z750RatedkWh*SurveyHrsIn!AC171)</f>
        <v>0.36851782831470598</v>
      </c>
      <c r="AD171" s="28">
        <f>kWhgen!AD171/(Z750RatedkWh*SurveyHrsIn!AD171)</f>
        <v>0.47896825396825399</v>
      </c>
      <c r="AE171" s="28">
        <f>kWhgen!AE171/(Z750RatedkWh*SurveyHrsIn!AE171)</f>
        <v>0.34086021505376346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5"/>
        <v>0.29110754504092301</v>
      </c>
      <c r="AP171" s="28">
        <f t="shared" si="26"/>
        <v>0.29221972027332216</v>
      </c>
      <c r="AQ171" s="28">
        <f t="shared" si="27"/>
        <v>0.39611543244557446</v>
      </c>
      <c r="AR171" s="28">
        <f t="shared" si="28"/>
        <v>0.33701108418599374</v>
      </c>
      <c r="AS171" s="28">
        <f t="shared" si="29"/>
        <v>0.31970471923536442</v>
      </c>
      <c r="AT171" s="28">
        <f t="shared" si="30"/>
        <v>0.20781672640382318</v>
      </c>
      <c r="AU171" s="138">
        <f t="shared" si="31"/>
        <v>0.29989765033851051</v>
      </c>
      <c r="AV171" s="28">
        <f t="shared" si="32"/>
        <v>0.30436081242532859</v>
      </c>
      <c r="AW171" s="28">
        <f t="shared" si="33"/>
        <v>0.31730978511559027</v>
      </c>
      <c r="AX171" s="28">
        <f t="shared" si="24"/>
        <v>0.1483074472321784</v>
      </c>
      <c r="AY171" s="28">
        <f t="shared" si="34"/>
        <v>0.39890083632019119</v>
      </c>
      <c r="AZ171" s="28">
        <f t="shared" si="35"/>
        <v>0.39611543244557446</v>
      </c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</row>
    <row r="172" spans="1:68" hidden="1" x14ac:dyDescent="0.25">
      <c r="A172" s="86" t="s">
        <v>8</v>
      </c>
      <c r="B172" s="86">
        <v>1</v>
      </c>
      <c r="C172" s="86">
        <v>162</v>
      </c>
      <c r="D172" s="28">
        <f>kWhgen!D172/(Z750RatedkWh*SurveyHrsIn!D172)</f>
        <v>0.1799605734767025</v>
      </c>
      <c r="E172" s="28">
        <f>kWhgen!E172/(Z750RatedkWh*SurveyHrsIn!E172)</f>
        <v>0.36631182795698924</v>
      </c>
      <c r="F172" s="28">
        <f>kWhgen!F172/(Z750RatedkWh*SurveyHrsIn!F172)</f>
        <v>0.42390090960520982</v>
      </c>
      <c r="G172" s="28">
        <f>kWhgen!G172/(Z750RatedkWh*SurveyHrsIn!G172)</f>
        <v>0.31729124672348485</v>
      </c>
      <c r="H172" s="28">
        <f>kWhgen!H172/(Z750RatedkWh*SurveyHrsIn!H172)</f>
        <v>0.40971666666666667</v>
      </c>
      <c r="I172" s="28">
        <f>kWhgen!I172/(Z750RatedkWh*SurveyHrsIn!I172)</f>
        <v>0.37132616487455194</v>
      </c>
      <c r="J172" s="28">
        <f>kWhgen!J172/(Z750RatedkWh*SurveyHrsIn!J172)</f>
        <v>0.23185185185185186</v>
      </c>
      <c r="K172" s="28">
        <f>kWhgen!K172/(Z750RatedkWh*SurveyHrsIn!K172)</f>
        <v>0.16021505376344086</v>
      </c>
      <c r="L172" s="28">
        <f>kWhgen!L172/(Z750RatedkWh*SurveyHrsIn!L172)</f>
        <v>0.18315412186379929</v>
      </c>
      <c r="M172" s="28">
        <f>kWhgen!M172/(Z750RatedkWh*SurveyHrsIn!M172)</f>
        <v>0.36861111111111111</v>
      </c>
      <c r="N172" s="28">
        <f>kWhgen!N172/(Z750RatedkWh*SurveyHrsIn!N172)</f>
        <v>0.37155017921146954</v>
      </c>
      <c r="O172" s="28">
        <f>kWhgen!O172/(Z750RatedkWh*SurveyHrsIn!O172)</f>
        <v>0.40333333333333332</v>
      </c>
      <c r="P172" s="28">
        <f>kWhgen!P172/(Z750RatedkWh*SurveyHrsIn!P172)</f>
        <v>0.34623655913978496</v>
      </c>
      <c r="Q172" s="28">
        <f>kWhgen!Q172/(Z750RatedkWh*SurveyHrsIn!Q172)</f>
        <v>0.36236559139784946</v>
      </c>
      <c r="R172" s="28">
        <f>kWhgen!R172/(Z750RatedkWh*SurveyHrsIn!R172)</f>
        <v>0.34920634920634919</v>
      </c>
      <c r="S172" s="28">
        <f>kWhgen!S172/(Z750RatedkWh*SurveyHrsIn!S172)</f>
        <v>0.28745519713261647</v>
      </c>
      <c r="T172" s="28">
        <f>kWhgen!T172/(Z750RatedkWh*SurveyHrsIn!T172)</f>
        <v>0.44851851851851854</v>
      </c>
      <c r="U172" s="28">
        <f>kWhgen!U172/(Z750RatedkWh*SurveyHrsIn!U172)</f>
        <v>0.36586899729007921</v>
      </c>
      <c r="V172" s="28">
        <f>kWhgen!V172/(Z750RatedkWh*SurveyHrsIn!V172)</f>
        <v>0.30629629629629629</v>
      </c>
      <c r="W172" s="28">
        <f>kWhgen!W172/(Z750RatedkWh*SurveyHrsIn!W172)</f>
        <v>0.17096774193548386</v>
      </c>
      <c r="X172" s="28">
        <f>kWhgen!X172/(Z750RatedkWh*SurveyHrsIn!X172)</f>
        <v>0.17849462365591398</v>
      </c>
      <c r="Y172" s="28">
        <f>kWhgen!Y172/(Z750RatedkWh*SurveyHrsIn!Y172)</f>
        <v>0.20592592592592593</v>
      </c>
      <c r="Z172" s="28">
        <f>kWhgen!Z172/(Z750RatedkWh*SurveyHrsIn!Z172)</f>
        <v>0.41182795698924729</v>
      </c>
      <c r="AA172" s="28">
        <f>kWhgen!AA172/(Z750RatedkWh*SurveyHrsIn!AA172)</f>
        <v>0.39629629629629631</v>
      </c>
      <c r="AB172" s="28">
        <f>kWhgen!AB172/(Z750RatedkWh*SurveyHrsIn!AB172)</f>
        <v>0.43261648745519715</v>
      </c>
      <c r="AC172" s="28">
        <f>kWhgen!AC172/(Z750RatedkWh*SurveyHrsIn!AC172)</f>
        <v>0.38269780171620027</v>
      </c>
      <c r="AD172" s="28">
        <f>kWhgen!AD172/(Z750RatedkWh*SurveyHrsIn!AD172)</f>
        <v>0.52341269841269844</v>
      </c>
      <c r="AE172" s="28">
        <f>kWhgen!AE172/(Z750RatedkWh*SurveyHrsIn!AE172)</f>
        <v>0.38315412186379927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5"/>
        <v>0.32945825217514113</v>
      </c>
      <c r="AP172" s="28">
        <f t="shared" si="26"/>
        <v>0.32631999850831445</v>
      </c>
      <c r="AQ172" s="28">
        <f t="shared" si="27"/>
        <v>0.42975487399756601</v>
      </c>
      <c r="AR172" s="28">
        <f t="shared" si="28"/>
        <v>0.36916799476189466</v>
      </c>
      <c r="AS172" s="28">
        <f t="shared" si="29"/>
        <v>0.33763156113102344</v>
      </c>
      <c r="AT172" s="28">
        <f t="shared" si="30"/>
        <v>0.23732676224611707</v>
      </c>
      <c r="AU172" s="138">
        <f t="shared" si="31"/>
        <v>0.37370669056152922</v>
      </c>
      <c r="AV172" s="28">
        <f t="shared" si="32"/>
        <v>0.33300904591227171</v>
      </c>
      <c r="AW172" s="28">
        <f t="shared" si="33"/>
        <v>0.37356127070163136</v>
      </c>
      <c r="AX172" s="28">
        <f t="shared" si="24"/>
        <v>0.1851294305057746</v>
      </c>
      <c r="AY172" s="28">
        <f t="shared" si="34"/>
        <v>0.41358024691358025</v>
      </c>
      <c r="AZ172" s="28">
        <f t="shared" si="35"/>
        <v>0.42975487399756601</v>
      </c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</row>
    <row r="173" spans="1:68" hidden="1" x14ac:dyDescent="0.25">
      <c r="A173" s="86" t="s">
        <v>8</v>
      </c>
      <c r="B173" s="86">
        <v>1</v>
      </c>
      <c r="C173" s="86">
        <v>163</v>
      </c>
      <c r="D173" s="28">
        <f>kWhgen!D173/(Z750RatedkWh*SurveyHrsIn!D173)</f>
        <v>0.4157706093189964</v>
      </c>
      <c r="E173" s="28">
        <f>kWhgen!E173/(Z750RatedkWh*SurveyHrsIn!E173)</f>
        <v>0.34896415770609318</v>
      </c>
      <c r="F173" s="28">
        <f>kWhgen!F173/(Z750RatedkWh*SurveyHrsIn!F173)</f>
        <v>0.40595801396054487</v>
      </c>
      <c r="G173" s="28">
        <f>kWhgen!G173/(Z750RatedkWh*SurveyHrsIn!G173)</f>
        <v>0.31091993654831446</v>
      </c>
      <c r="H173" s="28">
        <f>kWhgen!H173/(Z750RatedkWh*SurveyHrsIn!H173)</f>
        <v>0.40285185185185185</v>
      </c>
      <c r="I173" s="28">
        <f>kWhgen!I173/(Z750RatedkWh*SurveyHrsIn!I173)</f>
        <v>0.3774193548387097</v>
      </c>
      <c r="J173" s="28">
        <f>kWhgen!J173/(Z750RatedkWh*SurveyHrsIn!J173)</f>
        <v>0.35074074074074074</v>
      </c>
      <c r="K173" s="28">
        <f>kWhgen!K173/(Z750RatedkWh*SurveyHrsIn!K173)</f>
        <v>0.16415770609318997</v>
      </c>
      <c r="L173" s="28">
        <f>kWhgen!L173/(Z750RatedkWh*SurveyHrsIn!L173)</f>
        <v>0.18888888888888888</v>
      </c>
      <c r="M173" s="28">
        <f>kWhgen!M173/(Z750RatedkWh*SurveyHrsIn!M173)</f>
        <v>0.34830925925925926</v>
      </c>
      <c r="N173" s="28">
        <f>kWhgen!N173/(Z750RatedkWh*SurveyHrsIn!N173)</f>
        <v>0.3647114695340502</v>
      </c>
      <c r="O173" s="28">
        <f>kWhgen!O173/(Z750RatedkWh*SurveyHrsIn!O173)</f>
        <v>0.38444444444444442</v>
      </c>
      <c r="P173" s="28">
        <f>kWhgen!P173/(Z750RatedkWh*SurveyHrsIn!P173)</f>
        <v>0.35698924731182796</v>
      </c>
      <c r="Q173" s="28">
        <f>kWhgen!Q173/(Z750RatedkWh*SurveyHrsIn!Q173)</f>
        <v>0.35770609318996416</v>
      </c>
      <c r="R173" s="28">
        <f>kWhgen!R173/(Z750RatedkWh*SurveyHrsIn!R173)</f>
        <v>0.35714285714285715</v>
      </c>
      <c r="S173" s="28">
        <f>kWhgen!S173/(Z750RatedkWh*SurveyHrsIn!S173)</f>
        <v>0.30967741935483872</v>
      </c>
      <c r="T173" s="28">
        <f>kWhgen!T173/(Z750RatedkWh*SurveyHrsIn!T173)</f>
        <v>0.46185185185185185</v>
      </c>
      <c r="U173" s="28">
        <f>kWhgen!U173/(Z750RatedkWh*SurveyHrsIn!U173)</f>
        <v>0.37103177712013669</v>
      </c>
      <c r="V173" s="28">
        <f>kWhgen!V173/(Z750RatedkWh*SurveyHrsIn!V173)</f>
        <v>0.30185185185185187</v>
      </c>
      <c r="W173" s="28">
        <f>kWhgen!W173/(Z750RatedkWh*SurveyHrsIn!W173)</f>
        <v>0.17240143369175628</v>
      </c>
      <c r="X173" s="28">
        <f>kWhgen!X173/(Z750RatedkWh*SurveyHrsIn!X173)</f>
        <v>0.17741935483870969</v>
      </c>
      <c r="Y173" s="28">
        <f>kWhgen!Y173/(Z750RatedkWh*SurveyHrsIn!Y173)</f>
        <v>0.17185185185185184</v>
      </c>
      <c r="Z173" s="28">
        <f>kWhgen!Z173/(Z750RatedkWh*SurveyHrsIn!Z173)</f>
        <v>4.9462365591397849E-2</v>
      </c>
      <c r="AA173" s="28">
        <f>kWhgen!AA173/(Z750RatedkWh*SurveyHrsIn!AA173)</f>
        <v>0.39444444444444443</v>
      </c>
      <c r="AB173" s="28">
        <f>kWhgen!AB173/(Z750RatedkWh*SurveyHrsIn!AB173)</f>
        <v>0.44910394265232972</v>
      </c>
      <c r="AC173" s="28">
        <f>kWhgen!AC173/(Z750RatedkWh*SurveyHrsIn!AC173)</f>
        <v>0.37114019824743788</v>
      </c>
      <c r="AD173" s="28">
        <f>kWhgen!AD173/(Z750RatedkWh*SurveyHrsIn!AD173)</f>
        <v>0.53174603174603174</v>
      </c>
      <c r="AE173" s="28">
        <f>kWhgen!AE173/(Z750RatedkWh*SurveyHrsIn!AE173)</f>
        <v>0.34157706093189966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5"/>
        <v>0.33369625593149294</v>
      </c>
      <c r="AP173" s="28">
        <f t="shared" si="26"/>
        <v>0.29782877029849913</v>
      </c>
      <c r="AQ173" s="28">
        <f t="shared" si="27"/>
        <v>0.41482109697512309</v>
      </c>
      <c r="AR173" s="28">
        <f t="shared" si="28"/>
        <v>0.35528070273831752</v>
      </c>
      <c r="AS173" s="28">
        <f t="shared" si="29"/>
        <v>0.37700398247710076</v>
      </c>
      <c r="AT173" s="28">
        <f t="shared" si="30"/>
        <v>0.23378528474711269</v>
      </c>
      <c r="AU173" s="138">
        <f t="shared" si="31"/>
        <v>0.36871505376344088</v>
      </c>
      <c r="AV173" s="28">
        <f t="shared" si="32"/>
        <v>0.34150878989588662</v>
      </c>
      <c r="AW173" s="28">
        <f t="shared" si="33"/>
        <v>0.37824516027461347</v>
      </c>
      <c r="AX173" s="28">
        <f t="shared" si="24"/>
        <v>0.17389088012743925</v>
      </c>
      <c r="AY173" s="28">
        <f t="shared" si="34"/>
        <v>0.29767025089605731</v>
      </c>
      <c r="AZ173" s="28">
        <f t="shared" si="35"/>
        <v>0.41482109697512309</v>
      </c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</row>
    <row r="174" spans="1:68" hidden="1" x14ac:dyDescent="0.25">
      <c r="A174" s="86" t="s">
        <v>8</v>
      </c>
      <c r="B174" s="86">
        <v>1</v>
      </c>
      <c r="C174" s="86">
        <v>164</v>
      </c>
      <c r="D174" s="28">
        <f>kWhgen!D174/(Z750RatedkWh*SurveyHrsIn!D174)</f>
        <v>0.39318996415770607</v>
      </c>
      <c r="E174" s="28">
        <f>kWhgen!E174/(Z750RatedkWh*SurveyHrsIn!E174)</f>
        <v>0.35138530465949819</v>
      </c>
      <c r="F174" s="28">
        <f>kWhgen!F174/(Z750RatedkWh*SurveyHrsIn!F174)</f>
        <v>0.39287465255297666</v>
      </c>
      <c r="G174" s="28">
        <f>kWhgen!G174/(Z750RatedkWh*SurveyHrsIn!G174)</f>
        <v>0.31792837774100191</v>
      </c>
      <c r="H174" s="28">
        <f>kWhgen!H174/(Z750RatedkWh*SurveyHrsIn!H174)</f>
        <v>0.39500185185185183</v>
      </c>
      <c r="I174" s="28">
        <f>kWhgen!I174/(Z750RatedkWh*SurveyHrsIn!I174)</f>
        <v>0.34623655913978496</v>
      </c>
      <c r="J174" s="28">
        <f>kWhgen!J174/(Z750RatedkWh*SurveyHrsIn!J174)</f>
        <v>0.31814814814814812</v>
      </c>
      <c r="K174" s="28">
        <f>kWhgen!K174/(Z750RatedkWh*SurveyHrsIn!K174)</f>
        <v>0.13727598566308244</v>
      </c>
      <c r="L174" s="28">
        <f>kWhgen!L174/(Z750RatedkWh*SurveyHrsIn!L174)</f>
        <v>0.18243727598566309</v>
      </c>
      <c r="M174" s="28">
        <f>kWhgen!M174/(Z750RatedkWh*SurveyHrsIn!M174)</f>
        <v>0.32072222222222224</v>
      </c>
      <c r="N174" s="28">
        <f>kWhgen!N174/(Z750RatedkWh*SurveyHrsIn!N174)</f>
        <v>0.31581720430107529</v>
      </c>
      <c r="O174" s="28">
        <f>kWhgen!O174/(Z750RatedkWh*SurveyHrsIn!O174)</f>
        <v>0.25407407407407406</v>
      </c>
      <c r="P174" s="28">
        <f>kWhgen!P174/(Z750RatedkWh*SurveyHrsIn!P174)</f>
        <v>0.11075268817204301</v>
      </c>
      <c r="Q174" s="28">
        <f>kWhgen!Q174/(Z750RatedkWh*SurveyHrsIn!Q174)</f>
        <v>2.6164874551971327E-2</v>
      </c>
      <c r="R174" s="28">
        <f>kWhgen!R174/(Z750RatedkWh*SurveyHrsIn!R174)</f>
        <v>0.10158730158730159</v>
      </c>
      <c r="S174" s="28">
        <f>kWhgen!S174/(Z750RatedkWh*SurveyHrsIn!S174)</f>
        <v>0.10896057347670252</v>
      </c>
      <c r="T174" s="28">
        <f>kWhgen!T174/(Z750RatedkWh*SurveyHrsIn!T174)</f>
        <v>0.33481481481481479</v>
      </c>
      <c r="U174" s="28">
        <f>kWhgen!U174/(Z750RatedkWh*SurveyHrsIn!U174)</f>
        <v>0.36999922115412526</v>
      </c>
      <c r="V174" s="28">
        <f>kWhgen!V174/(Z750RatedkWh*SurveyHrsIn!V174)</f>
        <v>0.3037037037037037</v>
      </c>
      <c r="W174" s="28">
        <f>kWhgen!W174/(Z750RatedkWh*SurveyHrsIn!W174)</f>
        <v>0.15698924731182795</v>
      </c>
      <c r="X174" s="28">
        <f>kWhgen!X174/(Z750RatedkWh*SurveyHrsIn!X174)</f>
        <v>0.17240143369175628</v>
      </c>
      <c r="Y174" s="28">
        <f>kWhgen!Y174/(Z750RatedkWh*SurveyHrsIn!Y174)</f>
        <v>0.19962962962962963</v>
      </c>
      <c r="Z174" s="28">
        <f>kWhgen!Z174/(Z750RatedkWh*SurveyHrsIn!Z174)</f>
        <v>0.38602150537634411</v>
      </c>
      <c r="AA174" s="28">
        <f>kWhgen!AA174/(Z750RatedkWh*SurveyHrsIn!AA174)</f>
        <v>0.4051851851851852</v>
      </c>
      <c r="AB174" s="28">
        <f>kWhgen!AB174/(Z750RatedkWh*SurveyHrsIn!AB174)</f>
        <v>0.42939068100358424</v>
      </c>
      <c r="AC174" s="28">
        <f>kWhgen!AC174/(Z750RatedkWh*SurveyHrsIn!AC174)</f>
        <v>0.25128494026996778</v>
      </c>
      <c r="AD174" s="28">
        <f>kWhgen!AD174/(Z750RatedkWh*SurveyHrsIn!AD174)</f>
        <v>0.51547619047619042</v>
      </c>
      <c r="AE174" s="28">
        <f>kWhgen!AE174/(Z750RatedkWh*SurveyHrsIn!AE174)</f>
        <v>0.35770609318996416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5"/>
        <v>0.28688786204261851</v>
      </c>
      <c r="AP174" s="28">
        <f t="shared" si="26"/>
        <v>0.24957068095724558</v>
      </c>
      <c r="AQ174" s="28">
        <f t="shared" si="27"/>
        <v>0.37482240797870742</v>
      </c>
      <c r="AR174" s="28">
        <f t="shared" si="28"/>
        <v>0.35406277831782562</v>
      </c>
      <c r="AS174" s="28">
        <f t="shared" si="29"/>
        <v>0.35312885304659497</v>
      </c>
      <c r="AT174" s="28">
        <f t="shared" si="30"/>
        <v>0.21347849462365595</v>
      </c>
      <c r="AU174" s="138">
        <f t="shared" si="31"/>
        <v>0.22688132218239743</v>
      </c>
      <c r="AV174" s="28">
        <f t="shared" si="32"/>
        <v>7.8904249871991808E-2</v>
      </c>
      <c r="AW174" s="28">
        <f t="shared" si="33"/>
        <v>0.33617257989088128</v>
      </c>
      <c r="AX174" s="28">
        <f t="shared" si="24"/>
        <v>0.17634010354440463</v>
      </c>
      <c r="AY174" s="28">
        <f t="shared" si="34"/>
        <v>0.40686579052170452</v>
      </c>
      <c r="AZ174" s="28">
        <f t="shared" si="35"/>
        <v>0.37482240797870742</v>
      </c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</row>
    <row r="175" spans="1:68" hidden="1" x14ac:dyDescent="0.25">
      <c r="A175" s="86" t="s">
        <v>8</v>
      </c>
      <c r="B175" s="86">
        <v>1</v>
      </c>
      <c r="C175" s="86">
        <v>165</v>
      </c>
      <c r="D175" s="28">
        <f>kWhgen!D175/(Z750RatedkWh*SurveyHrsIn!D175)</f>
        <v>0.23727598566308244</v>
      </c>
      <c r="E175" s="28">
        <f>kWhgen!E175/(Z750RatedkWh*SurveyHrsIn!E175)</f>
        <v>0.35703225806451611</v>
      </c>
      <c r="F175" s="28">
        <f>kWhgen!F175/(Z750RatedkWh*SurveyHrsIn!F175)</f>
        <v>0.4164247030865994</v>
      </c>
      <c r="G175" s="28">
        <f>kWhgen!G175/(Z750RatedkWh*SurveyHrsIn!G175)</f>
        <v>0.29212457153156185</v>
      </c>
      <c r="H175" s="28">
        <f>kWhgen!H175/(Z750RatedkWh*SurveyHrsIn!H175)</f>
        <v>0.37501296296296294</v>
      </c>
      <c r="I175" s="28">
        <f>kWhgen!I175/(Z750RatedkWh*SurveyHrsIn!I175)</f>
        <v>0.36415770609318998</v>
      </c>
      <c r="J175" s="28">
        <f>kWhgen!J175/(Z750RatedkWh*SurveyHrsIn!J175)</f>
        <v>0.30481481481481482</v>
      </c>
      <c r="K175" s="28">
        <f>kWhgen!K175/(Z750RatedkWh*SurveyHrsIn!K175)</f>
        <v>0.15698924731182795</v>
      </c>
      <c r="L175" s="28">
        <f>kWhgen!L175/(Z750RatedkWh*SurveyHrsIn!L175)</f>
        <v>0.17670250896057349</v>
      </c>
      <c r="M175" s="28">
        <f>kWhgen!M175/(Z750RatedkWh*SurveyHrsIn!M175)</f>
        <v>0.32942962962962963</v>
      </c>
      <c r="N175" s="28">
        <f>kWhgen!N175/(Z750RatedkWh*SurveyHrsIn!N175)</f>
        <v>0.34325268817204302</v>
      </c>
      <c r="O175" s="28">
        <f>kWhgen!O175/(Z750RatedkWh*SurveyHrsIn!O175)</f>
        <v>0.39814814814814814</v>
      </c>
      <c r="P175" s="28">
        <f>kWhgen!P175/(Z750RatedkWh*SurveyHrsIn!P175)</f>
        <v>0.35770609318996416</v>
      </c>
      <c r="Q175" s="28">
        <f>kWhgen!Q175/(Z750RatedkWh*SurveyHrsIn!Q175)</f>
        <v>0.38422939068100359</v>
      </c>
      <c r="R175" s="28">
        <f>kWhgen!R175/(Z750RatedkWh*SurveyHrsIn!R175)</f>
        <v>0.34682539682539681</v>
      </c>
      <c r="S175" s="28">
        <f>kWhgen!S175/(Z750RatedkWh*SurveyHrsIn!S175)</f>
        <v>0.31075268817204299</v>
      </c>
      <c r="T175" s="28">
        <f>kWhgen!T175/(Z750RatedkWh*SurveyHrsIn!T175)</f>
        <v>0.45481481481481484</v>
      </c>
      <c r="U175" s="28">
        <f>kWhgen!U175/(Z750RatedkWh*SurveyHrsIn!U175)</f>
        <v>0.32904116783566856</v>
      </c>
      <c r="V175" s="28">
        <f>kWhgen!V175/(Z750RatedkWh*SurveyHrsIn!V175)</f>
        <v>0.2974074074074074</v>
      </c>
      <c r="W175" s="28">
        <f>kWhgen!W175/(Z750RatedkWh*SurveyHrsIn!W175)</f>
        <v>0.16881720430107527</v>
      </c>
      <c r="X175" s="28">
        <f>kWhgen!X175/(Z750RatedkWh*SurveyHrsIn!X175)</f>
        <v>0.18243727598566309</v>
      </c>
      <c r="Y175" s="28">
        <f>kWhgen!Y175/(Z750RatedkWh*SurveyHrsIn!Y175)</f>
        <v>0.20592592592592593</v>
      </c>
      <c r="Z175" s="28">
        <f>kWhgen!Z175/(Z750RatedkWh*SurveyHrsIn!Z175)</f>
        <v>0.41218637992831542</v>
      </c>
      <c r="AA175" s="28">
        <f>kWhgen!AA175/(Z750RatedkWh*SurveyHrsIn!AA175)</f>
        <v>0.37888888888888889</v>
      </c>
      <c r="AB175" s="28">
        <f>kWhgen!AB175/(Z750RatedkWh*SurveyHrsIn!AB175)</f>
        <v>0.45734767025089607</v>
      </c>
      <c r="AC175" s="28">
        <f>kWhgen!AC175/(Z750RatedkWh*SurveyHrsIn!AC175)</f>
        <v>0.37735886511165195</v>
      </c>
      <c r="AD175" s="28">
        <f>kWhgen!AD175/(Z750RatedkWh*SurveyHrsIn!AD175)</f>
        <v>0.52460317460317463</v>
      </c>
      <c r="AE175" s="28">
        <f>kWhgen!AE175/(Z750RatedkWh*SurveyHrsIn!AE175)</f>
        <v>0.37777777777777777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5"/>
        <v>0.32264961099715256</v>
      </c>
      <c r="AP175" s="28">
        <f t="shared" si="26"/>
        <v>0.32738951758475826</v>
      </c>
      <c r="AQ175" s="28">
        <f t="shared" si="27"/>
        <v>0.4265799391642015</v>
      </c>
      <c r="AR175" s="28">
        <f t="shared" si="28"/>
        <v>0.35519384422755912</v>
      </c>
      <c r="AS175" s="28">
        <f t="shared" si="29"/>
        <v>0.34799516129032254</v>
      </c>
      <c r="AT175" s="28">
        <f t="shared" si="30"/>
        <v>0.2210404619673437</v>
      </c>
      <c r="AU175" s="138">
        <f t="shared" si="31"/>
        <v>0.36636897650338512</v>
      </c>
      <c r="AV175" s="28">
        <f t="shared" si="32"/>
        <v>0.34726915855948115</v>
      </c>
      <c r="AW175" s="28">
        <f t="shared" si="33"/>
        <v>0.36042113001929693</v>
      </c>
      <c r="AX175" s="28">
        <f t="shared" si="24"/>
        <v>0.1857268020708881</v>
      </c>
      <c r="AY175" s="28">
        <f t="shared" si="34"/>
        <v>0.41614097968936675</v>
      </c>
      <c r="AZ175" s="28">
        <f t="shared" si="35"/>
        <v>0.4265799391642015</v>
      </c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</row>
    <row r="176" spans="1:68" hidden="1" x14ac:dyDescent="0.25">
      <c r="A176" s="86" t="s">
        <v>8</v>
      </c>
      <c r="B176" s="86">
        <v>1</v>
      </c>
      <c r="C176" s="86">
        <v>166</v>
      </c>
      <c r="D176" s="28">
        <f>kWhgen!D176/(Z750RatedkWh*SurveyHrsIn!D176)</f>
        <v>0.4050179211469534</v>
      </c>
      <c r="E176" s="28">
        <f>kWhgen!E176/(Z750RatedkWh*SurveyHrsIn!E176)</f>
        <v>0.34452688172043011</v>
      </c>
      <c r="F176" s="28">
        <f>kWhgen!F176/(Z750RatedkWh*SurveyHrsIn!F176)</f>
        <v>0.41567708243473839</v>
      </c>
      <c r="G176" s="28">
        <f>kWhgen!G176/(Z750RatedkWh*SurveyHrsIn!G176)</f>
        <v>0.27269207549729219</v>
      </c>
      <c r="H176" s="28">
        <f>kWhgen!H176/(Z750RatedkWh*SurveyHrsIn!H176)</f>
        <v>0.36047407407407406</v>
      </c>
      <c r="I176" s="28">
        <f>kWhgen!I176/(Z750RatedkWh*SurveyHrsIn!I176)</f>
        <v>0.33691756272401435</v>
      </c>
      <c r="J176" s="28">
        <f>kWhgen!J176/(Z750RatedkWh*SurveyHrsIn!J176)</f>
        <v>0.31703703703703706</v>
      </c>
      <c r="K176" s="28">
        <f>kWhgen!K176/(Z750RatedkWh*SurveyHrsIn!K176)</f>
        <v>0.14659498207885305</v>
      </c>
      <c r="L176" s="28">
        <f>kWhgen!L176/(Z750RatedkWh*SurveyHrsIn!L176)</f>
        <v>0.14301075268817204</v>
      </c>
      <c r="M176" s="28">
        <f>kWhgen!M176/(Z750RatedkWh*SurveyHrsIn!M176)</f>
        <v>0.32540925925925929</v>
      </c>
      <c r="N176" s="28">
        <f>kWhgen!N176/(Z750RatedkWh*SurveyHrsIn!N176)</f>
        <v>0.33032616487455196</v>
      </c>
      <c r="O176" s="28">
        <f>kWhgen!O176/(Z750RatedkWh*SurveyHrsIn!O176)</f>
        <v>0.30222222222222223</v>
      </c>
      <c r="P176" s="28">
        <f>kWhgen!P176/(Z750RatedkWh*SurveyHrsIn!P176)</f>
        <v>0.1906810035842294</v>
      </c>
      <c r="Q176" s="28">
        <f>kWhgen!Q176/(Z750RatedkWh*SurveyHrsIn!Q176)</f>
        <v>0.33154121863799285</v>
      </c>
      <c r="R176" s="28">
        <f>kWhgen!R176/(Z750RatedkWh*SurveyHrsIn!R176)</f>
        <v>6.3492063492063492E-3</v>
      </c>
      <c r="S176" s="28">
        <f>kWhgen!S176/(Z750RatedkWh*SurveyHrsIn!S176)</f>
        <v>0.22007168458781362</v>
      </c>
      <c r="T176" s="28">
        <f>kWhgen!T176/(Z750RatedkWh*SurveyHrsIn!T176)</f>
        <v>0.37740740740740741</v>
      </c>
      <c r="U176" s="28">
        <f>kWhgen!U176/(Z750RatedkWh*SurveyHrsIn!U176)</f>
        <v>0.36483644132406767</v>
      </c>
      <c r="V176" s="28">
        <f>kWhgen!V176/(Z750RatedkWh*SurveyHrsIn!V176)</f>
        <v>0.25962962962962965</v>
      </c>
      <c r="W176" s="28">
        <f>kWhgen!W176/(Z750RatedkWh*SurveyHrsIn!W176)</f>
        <v>0.14767025089605734</v>
      </c>
      <c r="X176" s="28">
        <f>kWhgen!X176/(Z750RatedkWh*SurveyHrsIn!X176)</f>
        <v>0.17849462365591398</v>
      </c>
      <c r="Y176" s="28">
        <f>kWhgen!Y176/(Z750RatedkWh*SurveyHrsIn!Y176)</f>
        <v>0.20074074074074075</v>
      </c>
      <c r="Z176" s="28">
        <f>kWhgen!Z176/(Z750RatedkWh*SurveyHrsIn!Z176)</f>
        <v>0.3942652329749104</v>
      </c>
      <c r="AA176" s="28">
        <f>kWhgen!AA176/(Z750RatedkWh*SurveyHrsIn!AA176)</f>
        <v>0.42592592592592593</v>
      </c>
      <c r="AB176" s="28">
        <f>kWhgen!AB176/(Z750RatedkWh*SurveyHrsIn!AB176)</f>
        <v>0.45053763440860217</v>
      </c>
      <c r="AC176" s="28">
        <f>kWhgen!AC176/(Z750RatedkWh*SurveyHrsIn!AC176)</f>
        <v>0.39181133622264114</v>
      </c>
      <c r="AD176" s="28">
        <f>kWhgen!AD176/(Z750RatedkWh*SurveyHrsIn!AD176)</f>
        <v>0.48095238095238096</v>
      </c>
      <c r="AE176" s="28">
        <f>kWhgen!AE176/(Z750RatedkWh*SurveyHrsIn!AE176)</f>
        <v>0.38494623655913979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5"/>
        <v>0.29046409151623959</v>
      </c>
      <c r="AP176" s="28">
        <f t="shared" si="26"/>
        <v>0.27978916637818901</v>
      </c>
      <c r="AQ176" s="28">
        <f t="shared" si="27"/>
        <v>0.41923665124472059</v>
      </c>
      <c r="AR176" s="28">
        <f t="shared" si="28"/>
        <v>0.34429867988415358</v>
      </c>
      <c r="AS176" s="28">
        <f t="shared" si="29"/>
        <v>0.3381428912783751</v>
      </c>
      <c r="AT176" s="28">
        <f t="shared" si="30"/>
        <v>0.20500499800876146</v>
      </c>
      <c r="AU176" s="138">
        <f t="shared" si="31"/>
        <v>0.27440979689366785</v>
      </c>
      <c r="AV176" s="28">
        <f t="shared" si="32"/>
        <v>0.18598736985833761</v>
      </c>
      <c r="AW176" s="28">
        <f t="shared" si="33"/>
        <v>0.33395782612036823</v>
      </c>
      <c r="AX176" s="28">
        <f t="shared" si="24"/>
        <v>0.17563520509757069</v>
      </c>
      <c r="AY176" s="28">
        <f t="shared" si="34"/>
        <v>0.42357626443647955</v>
      </c>
      <c r="AZ176" s="28">
        <f t="shared" si="35"/>
        <v>0.41923665124472059</v>
      </c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</row>
    <row r="177" spans="1:68" hidden="1" x14ac:dyDescent="0.25">
      <c r="A177" s="86" t="s">
        <v>8</v>
      </c>
      <c r="B177" s="86">
        <v>1</v>
      </c>
      <c r="C177" s="86">
        <v>167</v>
      </c>
      <c r="D177" s="28">
        <f>kWhgen!D177/(Z750RatedkWh*SurveyHrsIn!D177)</f>
        <v>0.31362007168458783</v>
      </c>
      <c r="E177" s="28">
        <f>kWhgen!E177/(Z750RatedkWh*SurveyHrsIn!E177)</f>
        <v>0.26222759856630823</v>
      </c>
      <c r="F177" s="28">
        <f>kWhgen!F177/(Z750RatedkWh*SurveyHrsIn!F177)</f>
        <v>0.34054120692270384</v>
      </c>
      <c r="G177" s="28">
        <f>kWhgen!G177/(Z750RatedkWh*SurveyHrsIn!G177)</f>
        <v>0.28670895788266698</v>
      </c>
      <c r="H177" s="28">
        <f>kWhgen!H177/(Z750RatedkWh*SurveyHrsIn!H177)</f>
        <v>0.33272037037037039</v>
      </c>
      <c r="I177" s="28">
        <f>kWhgen!I177/(Z750RatedkWh*SurveyHrsIn!I177)</f>
        <v>0.31720430107526881</v>
      </c>
      <c r="J177" s="28">
        <f>kWhgen!J177/(Z750RatedkWh*SurveyHrsIn!J177)</f>
        <v>0.30185185185185187</v>
      </c>
      <c r="K177" s="28">
        <f>kWhgen!K177/(Z750RatedkWh*SurveyHrsIn!K177)</f>
        <v>0.14157706093189965</v>
      </c>
      <c r="L177" s="28">
        <f>kWhgen!L177/(Z750RatedkWh*SurveyHrsIn!L177)</f>
        <v>0.16200716845878135</v>
      </c>
      <c r="M177" s="28">
        <f>kWhgen!M177/(Z750RatedkWh*SurveyHrsIn!M177)</f>
        <v>0.29746666666666666</v>
      </c>
      <c r="N177" s="28">
        <f>kWhgen!N177/(Z750RatedkWh*SurveyHrsIn!N177)</f>
        <v>0.31888351254480285</v>
      </c>
      <c r="O177" s="28">
        <f>kWhgen!O177/(Z750RatedkWh*SurveyHrsIn!O177)</f>
        <v>0.36592592592592593</v>
      </c>
      <c r="P177" s="28">
        <f>kWhgen!P177/(Z750RatedkWh*SurveyHrsIn!P177)</f>
        <v>0.3146953405017921</v>
      </c>
      <c r="Q177" s="28">
        <f>kWhgen!Q177/(Z750RatedkWh*SurveyHrsIn!Q177)</f>
        <v>0.38566308243727598</v>
      </c>
      <c r="R177" s="28">
        <f>kWhgen!R177/(Z750RatedkWh*SurveyHrsIn!R177)</f>
        <v>0.29444444444444445</v>
      </c>
      <c r="S177" s="28">
        <f>kWhgen!S177/(Z750RatedkWh*SurveyHrsIn!S177)</f>
        <v>0.26487455197132614</v>
      </c>
      <c r="T177" s="28">
        <f>kWhgen!T177/(Z750RatedkWh*SurveyHrsIn!T177)</f>
        <v>0.44037037037037036</v>
      </c>
      <c r="U177" s="28">
        <f>kWhgen!U177/(Z750RatedkWh*SurveyHrsIn!U177)</f>
        <v>0.37585037162819046</v>
      </c>
      <c r="V177" s="28">
        <f>kWhgen!V177/(Z750RatedkWh*SurveyHrsIn!V177)</f>
        <v>0.26</v>
      </c>
      <c r="W177" s="28">
        <f>kWhgen!W177/(Z750RatedkWh*SurveyHrsIn!W177)</f>
        <v>0.14802867383512544</v>
      </c>
      <c r="X177" s="28">
        <f>kWhgen!X177/(Z750RatedkWh*SurveyHrsIn!X177)</f>
        <v>0.17240143369175628</v>
      </c>
      <c r="Y177" s="28">
        <f>kWhgen!Y177/(Z750RatedkWh*SurveyHrsIn!Y177)</f>
        <v>0.18777777777777777</v>
      </c>
      <c r="Z177" s="28">
        <f>kWhgen!Z177/(Z750RatedkWh*SurveyHrsIn!Z177)</f>
        <v>0.37849462365591396</v>
      </c>
      <c r="AA177" s="28">
        <f>kWhgen!AA177/(Z750RatedkWh*SurveyHrsIn!AA177)</f>
        <v>0.40925925925925927</v>
      </c>
      <c r="AB177" s="28">
        <f>kWhgen!AB177/(Z750RatedkWh*SurveyHrsIn!AB177)</f>
        <v>0.42939068100358424</v>
      </c>
      <c r="AC177" s="28">
        <f>kWhgen!AC177/(Z750RatedkWh*SurveyHrsIn!AC177)</f>
        <v>0.38323606879668409</v>
      </c>
      <c r="AD177" s="28">
        <f>kWhgen!AD177/(Z750RatedkWh*SurveyHrsIn!AD177)</f>
        <v>0.51230158730158726</v>
      </c>
      <c r="AE177" s="28">
        <f>kWhgen!AE177/(Z750RatedkWh*SurveyHrsIn!AE177)</f>
        <v>0.37813620071684589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5"/>
        <v>0.28681749680825319</v>
      </c>
      <c r="AP177" s="28">
        <f t="shared" si="26"/>
        <v>0.31221293917291876</v>
      </c>
      <c r="AQ177" s="28">
        <f t="shared" si="27"/>
        <v>0.42455795227170573</v>
      </c>
      <c r="AR177" s="28">
        <f t="shared" si="28"/>
        <v>0.2964925877905597</v>
      </c>
      <c r="AS177" s="28">
        <f t="shared" si="29"/>
        <v>0.31725884109916369</v>
      </c>
      <c r="AT177" s="28">
        <f t="shared" si="30"/>
        <v>0.20035029868578255</v>
      </c>
      <c r="AU177" s="138">
        <f t="shared" si="31"/>
        <v>0.33316825965750696</v>
      </c>
      <c r="AV177" s="28">
        <f t="shared" si="32"/>
        <v>0.31499402628434886</v>
      </c>
      <c r="AW177" s="28">
        <f t="shared" si="33"/>
        <v>0.35874024733285359</v>
      </c>
      <c r="AX177" s="28">
        <f t="shared" si="24"/>
        <v>0.16940262843488649</v>
      </c>
      <c r="AY177" s="28">
        <f t="shared" si="34"/>
        <v>0.40571485463958584</v>
      </c>
      <c r="AZ177" s="28">
        <f t="shared" si="35"/>
        <v>0.42455795227170573</v>
      </c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</row>
    <row r="178" spans="1:68" hidden="1" x14ac:dyDescent="0.25">
      <c r="A178" s="86" t="s">
        <v>8</v>
      </c>
      <c r="B178" s="86">
        <v>1</v>
      </c>
      <c r="C178" s="86">
        <v>168</v>
      </c>
      <c r="D178" s="28">
        <f>kWhgen!D178/(Z750RatedkWh*SurveyHrsIn!D178)</f>
        <v>0.2971326164874552</v>
      </c>
      <c r="E178" s="28">
        <f>kWhgen!E178/(Z750RatedkWh*SurveyHrsIn!E178)</f>
        <v>0.36671505376344088</v>
      </c>
      <c r="F178" s="28">
        <f>kWhgen!F178/(Z750RatedkWh*SurveyHrsIn!F178)</f>
        <v>0.39773418679007344</v>
      </c>
      <c r="G178" s="28">
        <f>kWhgen!G178/(Z750RatedkWh*SurveyHrsIn!G178)</f>
        <v>0.29085030949652774</v>
      </c>
      <c r="H178" s="28">
        <f>kWhgen!H178/(Z750RatedkWh*SurveyHrsIn!H178)</f>
        <v>0.38710185185185186</v>
      </c>
      <c r="I178" s="28">
        <f>kWhgen!I178/(Z750RatedkWh*SurveyHrsIn!I178)</f>
        <v>0.36953405017921148</v>
      </c>
      <c r="J178" s="28">
        <f>kWhgen!J178/(Z750RatedkWh*SurveyHrsIn!J178)</f>
        <v>0.33296296296296296</v>
      </c>
      <c r="K178" s="28">
        <f>kWhgen!K178/(Z750RatedkWh*SurveyHrsIn!K178)</f>
        <v>0.14946236559139786</v>
      </c>
      <c r="L178" s="28">
        <f>kWhgen!L178/(Z750RatedkWh*SurveyHrsIn!L178)</f>
        <v>0.18172043010752689</v>
      </c>
      <c r="M178" s="28">
        <f>kWhgen!M178/(Z750RatedkWh*SurveyHrsIn!M178)</f>
        <v>0.33882037037037038</v>
      </c>
      <c r="N178" s="28">
        <f>kWhgen!N178/(Z750RatedkWh*SurveyHrsIn!N178)</f>
        <v>0.33748745519713264</v>
      </c>
      <c r="O178" s="28">
        <f>kWhgen!O178/(Z750RatedkWh*SurveyHrsIn!O178)</f>
        <v>0.42074074074074075</v>
      </c>
      <c r="P178" s="28">
        <f>kWhgen!P178/(Z750RatedkWh*SurveyHrsIn!P178)</f>
        <v>0.34695340501792116</v>
      </c>
      <c r="Q178" s="28">
        <f>kWhgen!Q178/(Z750RatedkWh*SurveyHrsIn!Q178)</f>
        <v>0.38100358422939068</v>
      </c>
      <c r="R178" s="28">
        <f>kWhgen!R178/(Z750RatedkWh*SurveyHrsIn!R178)</f>
        <v>0.22857142857142856</v>
      </c>
      <c r="S178" s="28">
        <f>kWhgen!S178/(Z750RatedkWh*SurveyHrsIn!S178)</f>
        <v>0.2763440860215054</v>
      </c>
      <c r="T178" s="28">
        <f>kWhgen!T178/(Z750RatedkWh*SurveyHrsIn!T178)</f>
        <v>0.44333888888888889</v>
      </c>
      <c r="U178" s="28">
        <f>kWhgen!U178/(Z750RatedkWh*SurveyHrsIn!U178)</f>
        <v>0.38610881515051487</v>
      </c>
      <c r="V178" s="28">
        <f>kWhgen!V178/(Z750RatedkWh*SurveyHrsIn!V178)</f>
        <v>0.26481481481481484</v>
      </c>
      <c r="W178" s="28">
        <f>kWhgen!W178/(Z750RatedkWh*SurveyHrsIn!W178)</f>
        <v>0.14838709677419354</v>
      </c>
      <c r="X178" s="28">
        <f>kWhgen!X178/(Z750RatedkWh*SurveyHrsIn!X178)</f>
        <v>0.16344086021505377</v>
      </c>
      <c r="Y178" s="28">
        <f>kWhgen!Y178/(Z750RatedkWh*SurveyHrsIn!Y178)</f>
        <v>0.19888888888888889</v>
      </c>
      <c r="Z178" s="28">
        <f>kWhgen!Z178/(Z750RatedkWh*SurveyHrsIn!Z178)</f>
        <v>0.39677419354838711</v>
      </c>
      <c r="AA178" s="28">
        <f>kWhgen!AA178/(Z750RatedkWh*SurveyHrsIn!AA178)</f>
        <v>0.41407407407407409</v>
      </c>
      <c r="AB178" s="28">
        <f>kWhgen!AB178/(Z750RatedkWh*SurveyHrsIn!AB178)</f>
        <v>0.4311827956989247</v>
      </c>
      <c r="AC178" s="28">
        <f>kWhgen!AC178/(Z750RatedkWh*SurveyHrsIn!AC178)</f>
        <v>0.39305776093088635</v>
      </c>
      <c r="AD178" s="28">
        <f>kWhgen!AD178/(Z750RatedkWh*SurveyHrsIn!AD178)</f>
        <v>0.52301587301587305</v>
      </c>
      <c r="AE178" s="28">
        <f>kWhgen!AE178/(Z750RatedkWh*SurveyHrsIn!AE178)</f>
        <v>0.40609318996415772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5"/>
        <v>0.32667359850576316</v>
      </c>
      <c r="AP178" s="28">
        <f t="shared" si="26"/>
        <v>0.3110774605730055</v>
      </c>
      <c r="AQ178" s="28">
        <f t="shared" si="27"/>
        <v>0.44072227463697239</v>
      </c>
      <c r="AR178" s="28">
        <f t="shared" si="28"/>
        <v>0.35176651668334741</v>
      </c>
      <c r="AS178" s="28">
        <f t="shared" si="29"/>
        <v>0.3631996216646754</v>
      </c>
      <c r="AT178" s="28">
        <f t="shared" si="30"/>
        <v>0.22333438868976505</v>
      </c>
      <c r="AU178" s="138">
        <f t="shared" si="31"/>
        <v>0.36839386698526483</v>
      </c>
      <c r="AV178" s="28">
        <f t="shared" si="32"/>
        <v>0.29530636627410822</v>
      </c>
      <c r="AW178" s="28">
        <f t="shared" si="33"/>
        <v>0.36475417295140616</v>
      </c>
      <c r="AX178" s="28">
        <f t="shared" si="24"/>
        <v>0.17023894862604538</v>
      </c>
      <c r="AY178" s="28">
        <f t="shared" si="34"/>
        <v>0.41401035444046191</v>
      </c>
      <c r="AZ178" s="28">
        <f t="shared" si="35"/>
        <v>0.44072227463697239</v>
      </c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</row>
    <row r="179" spans="1:68" hidden="1" x14ac:dyDescent="0.25">
      <c r="A179" s="86" t="s">
        <v>8</v>
      </c>
      <c r="B179" s="86">
        <v>1</v>
      </c>
      <c r="C179" s="86">
        <v>169</v>
      </c>
      <c r="D179" s="28">
        <f>kWhgen!D179/(Z750RatedkWh*SurveyHrsIn!D179)</f>
        <v>0.3935483870967742</v>
      </c>
      <c r="E179" s="28">
        <f>kWhgen!E179/(Z750RatedkWh*SurveyHrsIn!E179)</f>
        <v>0.34775448028673833</v>
      </c>
      <c r="F179" s="28">
        <f>kWhgen!F179/(Z750RatedkWh*SurveyHrsIn!F179)</f>
        <v>0.40371515200496172</v>
      </c>
      <c r="G179" s="28">
        <f>kWhgen!G179/(Z750RatedkWh*SurveyHrsIn!G179)</f>
        <v>0.29371739907535444</v>
      </c>
      <c r="H179" s="28">
        <f>kWhgen!H179/(Z750RatedkWh*SurveyHrsIn!H179)</f>
        <v>0.37928333333333331</v>
      </c>
      <c r="I179" s="28">
        <f>kWhgen!I179/(Z750RatedkWh*SurveyHrsIn!I179)</f>
        <v>0.27813620071684586</v>
      </c>
      <c r="J179" s="28">
        <f>kWhgen!J179/(Z750RatedkWh*SurveyHrsIn!J179)</f>
        <v>0.30222222222222223</v>
      </c>
      <c r="K179" s="28">
        <f>kWhgen!K179/(Z750RatedkWh*SurveyHrsIn!K179)</f>
        <v>0.14659498207885305</v>
      </c>
      <c r="L179" s="28">
        <f>kWhgen!L179/(Z750RatedkWh*SurveyHrsIn!L179)</f>
        <v>0.17706093189964159</v>
      </c>
      <c r="M179" s="28">
        <f>kWhgen!M179/(Z750RatedkWh*SurveyHrsIn!M179)</f>
        <v>0.27577037037037039</v>
      </c>
      <c r="N179" s="28">
        <f>kWhgen!N179/(Z750RatedkWh*SurveyHrsIn!N179)</f>
        <v>0.31319713261648746</v>
      </c>
      <c r="O179" s="28">
        <f>kWhgen!O179/(Z750RatedkWh*SurveyHrsIn!O179)</f>
        <v>0.36814814814814817</v>
      </c>
      <c r="P179" s="28">
        <f>kWhgen!P179/(Z750RatedkWh*SurveyHrsIn!P179)</f>
        <v>0.34157706093189966</v>
      </c>
      <c r="Q179" s="28">
        <f>kWhgen!Q179/(Z750RatedkWh*SurveyHrsIn!Q179)</f>
        <v>0.37526881720430105</v>
      </c>
      <c r="R179" s="28">
        <f>kWhgen!R179/(Z750RatedkWh*SurveyHrsIn!R179)</f>
        <v>0.348015873015873</v>
      </c>
      <c r="S179" s="28">
        <f>kWhgen!S179/(Z750RatedkWh*SurveyHrsIn!S179)</f>
        <v>0.26702508960573479</v>
      </c>
      <c r="T179" s="28">
        <f>kWhgen!T179/(Z750RatedkWh*SurveyHrsIn!T179)</f>
        <v>0.45296296296296296</v>
      </c>
      <c r="U179" s="28">
        <f>kWhgen!U179/(Z750RatedkWh*SurveyHrsIn!U179)</f>
        <v>0.3586411055279986</v>
      </c>
      <c r="V179" s="28">
        <f>kWhgen!V179/(Z750RatedkWh*SurveyHrsIn!V179)</f>
        <v>0.26370370370370372</v>
      </c>
      <c r="W179" s="28">
        <f>kWhgen!W179/(Z750RatedkWh*SurveyHrsIn!W179)</f>
        <v>0.15376344086021507</v>
      </c>
      <c r="X179" s="28">
        <f>kWhgen!X179/(Z750RatedkWh*SurveyHrsIn!X179)</f>
        <v>0.16666666666666666</v>
      </c>
      <c r="Y179" s="28">
        <f>kWhgen!Y179/(Z750RatedkWh*SurveyHrsIn!Y179)</f>
        <v>0.18666666666666668</v>
      </c>
      <c r="Z179" s="28">
        <f>kWhgen!Z179/(Z750RatedkWh*SurveyHrsIn!Z179)</f>
        <v>0.37777777777777777</v>
      </c>
      <c r="AA179" s="28">
        <f>kWhgen!AA179/(Z750RatedkWh*SurveyHrsIn!AA179)</f>
        <v>0.39333333333333331</v>
      </c>
      <c r="AB179" s="28">
        <f>kWhgen!AB179/(Z750RatedkWh*SurveyHrsIn!AB179)</f>
        <v>0.41899641577060931</v>
      </c>
      <c r="AC179" s="28">
        <f>kWhgen!AC179/(Z750RatedkWh*SurveyHrsIn!AC179)</f>
        <v>0.31881222760128303</v>
      </c>
      <c r="AD179" s="28">
        <f>kWhgen!AD179/(Z750RatedkWh*SurveyHrsIn!AD179)</f>
        <v>0.473015873015873</v>
      </c>
      <c r="AE179" s="28">
        <f>kWhgen!AE179/(Z750RatedkWh*SurveyHrsIn!AE179)</f>
        <v>0.37562724014336918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5"/>
        <v>0.302264784473738</v>
      </c>
      <c r="AP179" s="28">
        <f t="shared" si="26"/>
        <v>0.3135684877579869</v>
      </c>
      <c r="AQ179" s="28">
        <f t="shared" si="27"/>
        <v>0.38915178025350844</v>
      </c>
      <c r="AR179" s="28">
        <f t="shared" si="28"/>
        <v>0.34839567712235153</v>
      </c>
      <c r="AS179" s="28">
        <f t="shared" si="29"/>
        <v>0.31988058542413378</v>
      </c>
      <c r="AT179" s="28">
        <f t="shared" si="30"/>
        <v>0.19980876144962167</v>
      </c>
      <c r="AU179" s="138">
        <f t="shared" si="31"/>
        <v>0.34097411389884513</v>
      </c>
      <c r="AV179" s="28">
        <f t="shared" si="32"/>
        <v>0.3301032599419696</v>
      </c>
      <c r="AW179" s="28">
        <f t="shared" si="33"/>
        <v>0.35843592406488844</v>
      </c>
      <c r="AX179" s="28">
        <f t="shared" si="24"/>
        <v>0.16903225806451613</v>
      </c>
      <c r="AY179" s="28">
        <f t="shared" si="34"/>
        <v>0.39670250896057341</v>
      </c>
      <c r="AZ179" s="28">
        <f t="shared" si="35"/>
        <v>0.38915178025350844</v>
      </c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</row>
    <row r="180" spans="1:68" hidden="1" x14ac:dyDescent="0.25">
      <c r="A180" s="86" t="s">
        <v>8</v>
      </c>
      <c r="B180" s="86">
        <v>1</v>
      </c>
      <c r="C180" s="86">
        <v>170</v>
      </c>
      <c r="D180" s="28">
        <f>kWhgen!D180/(Z750RatedkWh*SurveyHrsIn!D180)</f>
        <v>0.35089605734767026</v>
      </c>
      <c r="E180" s="28">
        <f>kWhgen!E180/(Z750RatedkWh*SurveyHrsIn!E180)</f>
        <v>0.28603046594982079</v>
      </c>
      <c r="F180" s="28">
        <f>kWhgen!F180/(Z750RatedkWh*SurveyHrsIn!F180)</f>
        <v>0.39810799711600398</v>
      </c>
      <c r="G180" s="28">
        <f>kWhgen!G180/(Z750RatedkWh*SurveyHrsIn!G180)</f>
        <v>0.29148744051404479</v>
      </c>
      <c r="H180" s="28">
        <f>kWhgen!H180/(Z750RatedkWh*SurveyHrsIn!H180)</f>
        <v>0.38833333333333331</v>
      </c>
      <c r="I180" s="28">
        <f>kWhgen!I180/(Z750RatedkWh*SurveyHrsIn!I180)</f>
        <v>0.33297491039426524</v>
      </c>
      <c r="J180" s="28">
        <f>kWhgen!J180/(Z750RatedkWh*SurveyHrsIn!J180)</f>
        <v>0.31296296296296294</v>
      </c>
      <c r="K180" s="28">
        <f>kWhgen!K180/(Z750RatedkWh*SurveyHrsIn!K180)</f>
        <v>0.14301075268817204</v>
      </c>
      <c r="L180" s="28">
        <f>kWhgen!L180/(Z750RatedkWh*SurveyHrsIn!L180)</f>
        <v>0.16487455197132617</v>
      </c>
      <c r="M180" s="28">
        <f>kWhgen!M180/(Z750RatedkWh*SurveyHrsIn!M180)</f>
        <v>0.31551111111111113</v>
      </c>
      <c r="N180" s="28">
        <f>kWhgen!N180/(Z750RatedkWh*SurveyHrsIn!N180)</f>
        <v>0.33273297491039427</v>
      </c>
      <c r="O180" s="28">
        <f>kWhgen!O180/(Z750RatedkWh*SurveyHrsIn!O180)</f>
        <v>0.39777777777777779</v>
      </c>
      <c r="P180" s="28">
        <f>kWhgen!P180/(Z750RatedkWh*SurveyHrsIn!P180)</f>
        <v>0.18207885304659499</v>
      </c>
      <c r="Q180" s="28">
        <f>kWhgen!Q180/(Z750RatedkWh*SurveyHrsIn!Q180)</f>
        <v>0.28351254480286736</v>
      </c>
      <c r="R180" s="28">
        <f>kWhgen!R180/(Z750RatedkWh*SurveyHrsIn!R180)</f>
        <v>0.2503968253968254</v>
      </c>
      <c r="S180" s="28">
        <f>kWhgen!S180/(Z750RatedkWh*SurveyHrsIn!S180)</f>
        <v>0.28530465949820788</v>
      </c>
      <c r="T180" s="28">
        <f>kWhgen!T180/(Z750RatedkWh*SurveyHrsIn!T180)</f>
        <v>0.42555555555555558</v>
      </c>
      <c r="U180" s="28">
        <f>kWhgen!U180/(Z750RatedkWh*SurveyHrsIn!U180)</f>
        <v>0.34934810183389498</v>
      </c>
      <c r="V180" s="28">
        <f>kWhgen!V180/(Z750RatedkWh*SurveyHrsIn!V180)</f>
        <v>0.25851851851851854</v>
      </c>
      <c r="W180" s="28">
        <f>kWhgen!W180/(Z750RatedkWh*SurveyHrsIn!W180)</f>
        <v>0.14767025089605734</v>
      </c>
      <c r="X180" s="28">
        <f>kWhgen!X180/(Z750RatedkWh*SurveyHrsIn!X180)</f>
        <v>0.16057347670250896</v>
      </c>
      <c r="Y180" s="28">
        <f>kWhgen!Y180/(Z750RatedkWh*SurveyHrsIn!Y180)</f>
        <v>0.18851851851851853</v>
      </c>
      <c r="Z180" s="28">
        <f>kWhgen!Z180/(Z750RatedkWh*SurveyHrsIn!Z180)</f>
        <v>0.38566308243727598</v>
      </c>
      <c r="AA180" s="28">
        <f>kWhgen!AA180/(Z750RatedkWh*SurveyHrsIn!AA180)</f>
        <v>0.37777777777777777</v>
      </c>
      <c r="AB180" s="28">
        <f>kWhgen!AB180/(Z750RatedkWh*SurveyHrsIn!AB180)</f>
        <v>0.40860215053763443</v>
      </c>
      <c r="AC180" s="28">
        <f>kWhgen!AC180/(Z750RatedkWh*SurveyHrsIn!AC180)</f>
        <v>0.35931177915380708</v>
      </c>
      <c r="AD180" s="28">
        <f>kWhgen!AD180/(Z750RatedkWh*SurveyHrsIn!AD180)</f>
        <v>0.49404761904761907</v>
      </c>
      <c r="AE180" s="28">
        <f>kWhgen!AE180/(Z750RatedkWh*SurveyHrsIn!AE180)</f>
        <v>0.35770609318996416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5"/>
        <v>0.29549026098131731</v>
      </c>
      <c r="AP180" s="28">
        <f t="shared" si="26"/>
        <v>0.29345345520630356</v>
      </c>
      <c r="AQ180" s="28">
        <f t="shared" si="27"/>
        <v>0.40368849713046345</v>
      </c>
      <c r="AR180" s="28">
        <f t="shared" si="28"/>
        <v>0.32520863452662319</v>
      </c>
      <c r="AS180" s="28">
        <f t="shared" si="29"/>
        <v>0.34475706889685381</v>
      </c>
      <c r="AT180" s="28">
        <f t="shared" si="30"/>
        <v>0.20779880525686978</v>
      </c>
      <c r="AU180" s="138">
        <f t="shared" si="31"/>
        <v>0.30419653524492235</v>
      </c>
      <c r="AV180" s="28">
        <f t="shared" si="32"/>
        <v>0.27307134323263355</v>
      </c>
      <c r="AW180" s="28">
        <f t="shared" si="33"/>
        <v>0.34447405863598973</v>
      </c>
      <c r="AX180" s="28">
        <f t="shared" si="24"/>
        <v>0.16558741537236163</v>
      </c>
      <c r="AY180" s="28">
        <f t="shared" si="34"/>
        <v>0.39068100358422941</v>
      </c>
      <c r="AZ180" s="28">
        <f t="shared" si="35"/>
        <v>0.40368849713046345</v>
      </c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</row>
    <row r="181" spans="1:68" hidden="1" x14ac:dyDescent="0.25">
      <c r="A181" s="86" t="s">
        <v>8</v>
      </c>
      <c r="B181" s="86">
        <v>1</v>
      </c>
      <c r="C181" s="86">
        <v>171</v>
      </c>
      <c r="D181" s="28">
        <f>kWhgen!D181/(Z750RatedkWh*SurveyHrsIn!D181)</f>
        <v>0.3942652329749104</v>
      </c>
      <c r="E181" s="28">
        <f>kWhgen!E181/(Z750RatedkWh*SurveyHrsIn!E181)</f>
        <v>0.36953942652329747</v>
      </c>
      <c r="F181" s="28">
        <f>kWhgen!F181/(Z750RatedkWh*SurveyHrsIn!F181)</f>
        <v>0.40969611721985005</v>
      </c>
      <c r="G181" s="28">
        <f>kWhgen!G181/(Z750RatedkWh*SurveyHrsIn!G181)</f>
        <v>0.30359292984686853</v>
      </c>
      <c r="H181" s="28">
        <f>kWhgen!H181/(Z750RatedkWh*SurveyHrsIn!H181)</f>
        <v>0.38470740740740739</v>
      </c>
      <c r="I181" s="28">
        <f>kWhgen!I181/(Z750RatedkWh*SurveyHrsIn!I181)</f>
        <v>0.47598566308243728</v>
      </c>
      <c r="J181" s="28">
        <f>kWhgen!J181/(Z750RatedkWh*SurveyHrsIn!J181)</f>
        <v>0.17777777777777778</v>
      </c>
      <c r="K181" s="28">
        <f>kWhgen!K181/(Z750RatedkWh*SurveyHrsIn!K181)</f>
        <v>0.16415770609318997</v>
      </c>
      <c r="L181" s="28">
        <f>kWhgen!L181/(Z750RatedkWh*SurveyHrsIn!L181)</f>
        <v>0.1906810035842294</v>
      </c>
      <c r="M181" s="28">
        <f>kWhgen!M181/(Z750RatedkWh*SurveyHrsIn!M181)</f>
        <v>0.33703703703703702</v>
      </c>
      <c r="N181" s="28">
        <f>kWhgen!N181/(Z750RatedkWh*SurveyHrsIn!N181)</f>
        <v>0.31505376344086022</v>
      </c>
      <c r="O181" s="28">
        <f>kWhgen!O181/(Z750RatedkWh*SurveyHrsIn!O181)</f>
        <v>0.34888888888888892</v>
      </c>
      <c r="P181" s="28">
        <f>kWhgen!P181/(Z750RatedkWh*SurveyHrsIn!P181)</f>
        <v>0.23118279569892472</v>
      </c>
      <c r="Q181" s="28">
        <f>kWhgen!Q181/(Z750RatedkWh*SurveyHrsIn!Q181)</f>
        <v>0.14372759856630823</v>
      </c>
      <c r="R181" s="28">
        <f>kWhgen!R181/(Z750RatedkWh*SurveyHrsIn!R181)</f>
        <v>6.6666666666666666E-2</v>
      </c>
      <c r="S181" s="28">
        <f>kWhgen!S181/(Z750RatedkWh*SurveyHrsIn!S181)</f>
        <v>0.28924731182795699</v>
      </c>
      <c r="T181" s="28">
        <f>kWhgen!T181/(Z750RatedkWh*SurveyHrsIn!T181)</f>
        <v>0.43</v>
      </c>
      <c r="U181" s="28">
        <f>kWhgen!U181/(Z750RatedkWh*SurveyHrsIn!U181)</f>
        <v>0.36862247986610991</v>
      </c>
      <c r="V181" s="28">
        <f>kWhgen!V181/(Z750RatedkWh*SurveyHrsIn!V181)</f>
        <v>0.19555555555555557</v>
      </c>
      <c r="W181" s="28">
        <f>kWhgen!W181/(Z750RatedkWh*SurveyHrsIn!W181)</f>
        <v>0.16989247311827957</v>
      </c>
      <c r="X181" s="28">
        <f>kWhgen!X181/(Z750RatedkWh*SurveyHrsIn!X181)</f>
        <v>0.1910394265232975</v>
      </c>
      <c r="Y181" s="28">
        <f>kWhgen!Y181/(Z750RatedkWh*SurveyHrsIn!Y181)</f>
        <v>0.20592592592592593</v>
      </c>
      <c r="Z181" s="28">
        <f>kWhgen!Z181/(Z750RatedkWh*SurveyHrsIn!Z181)</f>
        <v>0.4089605734767025</v>
      </c>
      <c r="AA181" s="28">
        <f>kWhgen!AA181/(Z750RatedkWh*SurveyHrsIn!AA181)</f>
        <v>0.42555555555555558</v>
      </c>
      <c r="AB181" s="28">
        <f>kWhgen!AB181/(Z750RatedkWh*SurveyHrsIn!AB181)</f>
        <v>0.44121863799283156</v>
      </c>
      <c r="AC181" s="28">
        <f>kWhgen!AC181/(Z750RatedkWh*SurveyHrsIn!AC181)</f>
        <v>0.3883243747918822</v>
      </c>
      <c r="AD181" s="28">
        <f>kWhgen!AD181/(Z750RatedkWh*SurveyHrsIn!AD181)</f>
        <v>0.53253968253968254</v>
      </c>
      <c r="AE181" s="28">
        <f>kWhgen!AE181/(Z750RatedkWh*SurveyHrsIn!AE181)</f>
        <v>0.40716845878136199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5"/>
        <v>0.30902504305006401</v>
      </c>
      <c r="AP181" s="28">
        <f t="shared" si="26"/>
        <v>0.27803435042293251</v>
      </c>
      <c r="AQ181" s="28">
        <f t="shared" si="27"/>
        <v>0.44267750537097555</v>
      </c>
      <c r="AR181" s="28">
        <f t="shared" si="28"/>
        <v>0.36094282453000531</v>
      </c>
      <c r="AS181" s="28">
        <f t="shared" si="29"/>
        <v>0.34615694942254077</v>
      </c>
      <c r="AT181" s="28">
        <f t="shared" si="30"/>
        <v>0.23062524890481881</v>
      </c>
      <c r="AU181" s="138">
        <f t="shared" si="31"/>
        <v>0.29837514934289128</v>
      </c>
      <c r="AV181" s="28">
        <f t="shared" si="32"/>
        <v>0.16654719235364396</v>
      </c>
      <c r="AW181" s="28">
        <f t="shared" si="33"/>
        <v>0.33139267847388848</v>
      </c>
      <c r="AX181" s="28">
        <f t="shared" si="24"/>
        <v>0.18895260852250098</v>
      </c>
      <c r="AY181" s="28">
        <f t="shared" si="34"/>
        <v>0.42524492234169653</v>
      </c>
      <c r="AZ181" s="28">
        <f t="shared" si="35"/>
        <v>0.44267750537097555</v>
      </c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</row>
    <row r="182" spans="1:68" hidden="1" x14ac:dyDescent="0.25">
      <c r="A182" s="86" t="s">
        <v>8</v>
      </c>
      <c r="B182" s="86">
        <v>1</v>
      </c>
      <c r="C182" s="86">
        <v>172</v>
      </c>
      <c r="D182" s="28">
        <f>kWhgen!D182/(Z750RatedkWh*SurveyHrsIn!D182)</f>
        <v>0.12007168458781362</v>
      </c>
      <c r="E182" s="28">
        <f>kWhgen!E182/(Z750RatedkWh*SurveyHrsIn!E182)</f>
        <v>0.2892562724014337</v>
      </c>
      <c r="F182" s="28">
        <f>kWhgen!F182/(Z750RatedkWh*SurveyHrsIn!F182)</f>
        <v>0.40595801396054487</v>
      </c>
      <c r="G182" s="28">
        <f>kWhgen!G182/(Z750RatedkWh*SurveyHrsIn!G182)</f>
        <v>0.2704621169359826</v>
      </c>
      <c r="H182" s="28">
        <f>kWhgen!H182/(Z750RatedkWh*SurveyHrsIn!H182)</f>
        <v>0.38709074074074074</v>
      </c>
      <c r="I182" s="28">
        <f>kWhgen!I182/(Z750RatedkWh*SurveyHrsIn!I182)</f>
        <v>0.35448028673835125</v>
      </c>
      <c r="J182" s="28">
        <f>kWhgen!J182/(Z750RatedkWh*SurveyHrsIn!J182)</f>
        <v>0.31222222222222223</v>
      </c>
      <c r="K182" s="28">
        <f>kWhgen!K182/(Z750RatedkWh*SurveyHrsIn!K182)</f>
        <v>0.15519713261648746</v>
      </c>
      <c r="L182" s="28">
        <f>kWhgen!L182/(Z750RatedkWh*SurveyHrsIn!L182)</f>
        <v>0.17956989247311828</v>
      </c>
      <c r="M182" s="28">
        <f>kWhgen!M182/(Z750RatedkWh*SurveyHrsIn!M182)</f>
        <v>0.32693333333333335</v>
      </c>
      <c r="N182" s="28">
        <f>kWhgen!N182/(Z750RatedkWh*SurveyHrsIn!N182)</f>
        <v>0.27610752688172041</v>
      </c>
      <c r="O182" s="28">
        <f>kWhgen!O182/(Z750RatedkWh*SurveyHrsIn!O182)</f>
        <v>0.31037037037037035</v>
      </c>
      <c r="P182" s="28">
        <f>kWhgen!P182/(Z750RatedkWh*SurveyHrsIn!P182)</f>
        <v>0.12652329749103944</v>
      </c>
      <c r="Q182" s="28">
        <f>kWhgen!Q182/(Z750RatedkWh*SurveyHrsIn!Q182)</f>
        <v>0.21648745519713261</v>
      </c>
      <c r="R182" s="28">
        <f>kWhgen!R182/(Z750RatedkWh*SurveyHrsIn!R182)</f>
        <v>0.18492063492063493</v>
      </c>
      <c r="S182" s="28">
        <f>kWhgen!S182/(Z750RatedkWh*SurveyHrsIn!S182)</f>
        <v>0.25483870967741934</v>
      </c>
      <c r="T182" s="28">
        <f>kWhgen!T182/(Z750RatedkWh*SurveyHrsIn!T182)</f>
        <v>0.41407407407407409</v>
      </c>
      <c r="U182" s="28">
        <f>kWhgen!U182/(Z750RatedkWh*SurveyHrsIn!U182)</f>
        <v>0.36621318261208302</v>
      </c>
      <c r="V182" s="28">
        <f>kWhgen!V182/(Z750RatedkWh*SurveyHrsIn!V182)</f>
        <v>0.29666666666666669</v>
      </c>
      <c r="W182" s="28">
        <f>kWhgen!W182/(Z750RatedkWh*SurveyHrsIn!W182)</f>
        <v>0.12293906810035843</v>
      </c>
      <c r="X182" s="28">
        <f>kWhgen!X182/(Z750RatedkWh*SurveyHrsIn!X182)</f>
        <v>0.1114910394265233</v>
      </c>
      <c r="Y182" s="28">
        <f>kWhgen!Y182/(Z750RatedkWh*SurveyHrsIn!Y182)</f>
        <v>0.1948148148148148</v>
      </c>
      <c r="Z182" s="28">
        <f>kWhgen!Z182/(Z750RatedkWh*SurveyHrsIn!Z182)</f>
        <v>0.37992831541218636</v>
      </c>
      <c r="AA182" s="28">
        <f>kWhgen!AA182/(Z750RatedkWh*SurveyHrsIn!AA182)</f>
        <v>0.39740740740740743</v>
      </c>
      <c r="AB182" s="28">
        <f>kWhgen!AB182/(Z750RatedkWh*SurveyHrsIn!AB182)</f>
        <v>0.38673835125448031</v>
      </c>
      <c r="AC182" s="28">
        <f>kWhgen!AC182/(Z750RatedkWh*SurveyHrsIn!AC182)</f>
        <v>0.3657894870505039</v>
      </c>
      <c r="AD182" s="28">
        <f>kWhgen!AD182/(Z750RatedkWh*SurveyHrsIn!AD182)</f>
        <v>0.4996031746031746</v>
      </c>
      <c r="AE182" s="28">
        <f>kWhgen!AE182/(Z750RatedkWh*SurveyHrsIn!AE182)</f>
        <v>0.382078853046595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5"/>
        <v>0.28284760051377872</v>
      </c>
      <c r="AP182" s="28">
        <f t="shared" si="26"/>
        <v>0.27720997663031516</v>
      </c>
      <c r="AQ182" s="28">
        <f t="shared" si="27"/>
        <v>0.4158238382334245</v>
      </c>
      <c r="AR182" s="28">
        <f t="shared" si="28"/>
        <v>0.32189213443265374</v>
      </c>
      <c r="AS182" s="28">
        <f t="shared" si="29"/>
        <v>0.35126441656710478</v>
      </c>
      <c r="AT182" s="28">
        <f t="shared" si="30"/>
        <v>0.22056678614097969</v>
      </c>
      <c r="AU182" s="138">
        <f t="shared" si="31"/>
        <v>0.23766706491437672</v>
      </c>
      <c r="AV182" s="28">
        <f t="shared" si="32"/>
        <v>0.21874893326506228</v>
      </c>
      <c r="AW182" s="28">
        <f t="shared" si="33"/>
        <v>0.35898464111760792</v>
      </c>
      <c r="AX182" s="28">
        <f t="shared" si="24"/>
        <v>0.14308164078056551</v>
      </c>
      <c r="AY182" s="28">
        <f t="shared" si="34"/>
        <v>0.38802469135802475</v>
      </c>
      <c r="AZ182" s="28">
        <f t="shared" si="35"/>
        <v>0.4158238382334245</v>
      </c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</row>
    <row r="183" spans="1:68" hidden="1" x14ac:dyDescent="0.25">
      <c r="A183" s="86" t="s">
        <v>8</v>
      </c>
      <c r="B183" s="86">
        <v>1</v>
      </c>
      <c r="C183" s="86">
        <v>173</v>
      </c>
      <c r="D183" s="28">
        <f>kWhgen!D183/(Z750RatedkWh*SurveyHrsIn!D183)</f>
        <v>0.4150537634408602</v>
      </c>
      <c r="E183" s="28">
        <f>kWhgen!E183/(Z750RatedkWh*SurveyHrsIn!E183)</f>
        <v>0.36671505376344088</v>
      </c>
      <c r="F183" s="28">
        <f>kWhgen!F183/(Z750RatedkWh*SurveyHrsIn!F183)</f>
        <v>0.41268659982729422</v>
      </c>
      <c r="G183" s="28">
        <f>kWhgen!G183/(Z750RatedkWh*SurveyHrsIn!G183)</f>
        <v>0.29945157823300778</v>
      </c>
      <c r="H183" s="28">
        <f>kWhgen!H183/(Z750RatedkWh*SurveyHrsIn!H183)</f>
        <v>0.38852777777777781</v>
      </c>
      <c r="I183" s="28">
        <f>kWhgen!I183/(Z750RatedkWh*SurveyHrsIn!I183)</f>
        <v>0.36523297491039425</v>
      </c>
      <c r="J183" s="28">
        <f>kWhgen!J183/(Z750RatedkWh*SurveyHrsIn!J183)</f>
        <v>0.30814814814814817</v>
      </c>
      <c r="K183" s="28">
        <f>kWhgen!K183/(Z750RatedkWh*SurveyHrsIn!K183)</f>
        <v>0.15842293906810037</v>
      </c>
      <c r="L183" s="28">
        <f>kWhgen!L183/(Z750RatedkWh*SurveyHrsIn!L183)</f>
        <v>0.18817204301075269</v>
      </c>
      <c r="M183" s="28">
        <f>kWhgen!M183/(Z750RatedkWh*SurveyHrsIn!M183)</f>
        <v>0.33962962962962961</v>
      </c>
      <c r="N183" s="28">
        <f>kWhgen!N183/(Z750RatedkWh*SurveyHrsIn!N183)</f>
        <v>0.33189964157706092</v>
      </c>
      <c r="O183" s="28">
        <f>kWhgen!O183/(Z750RatedkWh*SurveyHrsIn!O183)</f>
        <v>0.33962962962962961</v>
      </c>
      <c r="P183" s="28">
        <f>kWhgen!P183/(Z750RatedkWh*SurveyHrsIn!P183)</f>
        <v>0.11182795698924732</v>
      </c>
      <c r="Q183" s="28">
        <f>kWhgen!Q183/(Z750RatedkWh*SurveyHrsIn!Q183)</f>
        <v>0.18673835125448029</v>
      </c>
      <c r="R183" s="28">
        <f>kWhgen!R183/(Z750RatedkWh*SurveyHrsIn!R183)</f>
        <v>0.35079365079365077</v>
      </c>
      <c r="S183" s="28">
        <f>kWhgen!S183/(Z750RatedkWh*SurveyHrsIn!S183)</f>
        <v>0.2924731182795699</v>
      </c>
      <c r="T183" s="28">
        <f>kWhgen!T183/(Z750RatedkWh*SurveyHrsIn!T183)</f>
        <v>0.44444444444444442</v>
      </c>
      <c r="U183" s="28">
        <f>kWhgen!U183/(Z750RatedkWh*SurveyHrsIn!U183)</f>
        <v>0.3669015532560907</v>
      </c>
      <c r="V183" s="28">
        <f>kWhgen!V183/(Z750RatedkWh*SurveyHrsIn!V183)</f>
        <v>0.30259259259259258</v>
      </c>
      <c r="W183" s="28">
        <f>kWhgen!W183/(Z750RatedkWh*SurveyHrsIn!W183)</f>
        <v>0.17311827956989248</v>
      </c>
      <c r="X183" s="28">
        <f>kWhgen!X183/(Z750RatedkWh*SurveyHrsIn!X183)</f>
        <v>0.18207885304659499</v>
      </c>
      <c r="Y183" s="28">
        <f>kWhgen!Y183/(Z750RatedkWh*SurveyHrsIn!Y183)</f>
        <v>0.2088888888888889</v>
      </c>
      <c r="Z183" s="28">
        <f>kWhgen!Z183/(Z750RatedkWh*SurveyHrsIn!Z183)</f>
        <v>0.392831541218638</v>
      </c>
      <c r="AA183" s="28">
        <f>kWhgen!AA183/(Z750RatedkWh*SurveyHrsIn!AA183)</f>
        <v>0.3888888888888889</v>
      </c>
      <c r="AB183" s="28">
        <f>kWhgen!AB183/(Z750RatedkWh*SurveyHrsIn!AB183)</f>
        <v>0.42724014336917565</v>
      </c>
      <c r="AC183" s="28">
        <f>kWhgen!AC183/(Z750RatedkWh*SurveyHrsIn!AC183)</f>
        <v>0.40874488215773513</v>
      </c>
      <c r="AD183" s="28">
        <f>kWhgen!AD183/(Z750RatedkWh*SurveyHrsIn!AD183)</f>
        <v>0.53174603174603174</v>
      </c>
      <c r="AE183" s="28">
        <f>kWhgen!AE183/(Z750RatedkWh*SurveyHrsIn!AE183)</f>
        <v>0.40071684587813622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5"/>
        <v>0.30086199771370697</v>
      </c>
      <c r="AP183" s="28">
        <f t="shared" si="26"/>
        <v>0.3097491921335756</v>
      </c>
      <c r="AQ183" s="28">
        <f t="shared" si="27"/>
        <v>0.4470692532606344</v>
      </c>
      <c r="AR183" s="28">
        <f t="shared" si="28"/>
        <v>0.35961774394124763</v>
      </c>
      <c r="AS183" s="28">
        <f t="shared" si="29"/>
        <v>0.3539696336121067</v>
      </c>
      <c r="AT183" s="28">
        <f t="shared" si="30"/>
        <v>0.22874153723616089</v>
      </c>
      <c r="AU183" s="138">
        <f t="shared" si="31"/>
        <v>0.26111907606531259</v>
      </c>
      <c r="AV183" s="28">
        <f t="shared" si="32"/>
        <v>0.27666837344256701</v>
      </c>
      <c r="AW183" s="28">
        <f t="shared" si="33"/>
        <v>0.37131286343104253</v>
      </c>
      <c r="AX183" s="28">
        <f t="shared" ref="AX183:AX246" si="36">AVERAGE(W183:Y183)</f>
        <v>0.18802867383512545</v>
      </c>
      <c r="AY183" s="28">
        <f t="shared" si="34"/>
        <v>0.40298685782556753</v>
      </c>
      <c r="AZ183" s="28">
        <f t="shared" si="35"/>
        <v>0.4470692532606344</v>
      </c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</row>
    <row r="184" spans="1:68" hidden="1" x14ac:dyDescent="0.25">
      <c r="A184" s="86" t="s">
        <v>8</v>
      </c>
      <c r="B184" s="86">
        <v>1</v>
      </c>
      <c r="C184" s="86">
        <v>174</v>
      </c>
      <c r="D184" s="28">
        <f>kWhgen!D184/(Z750RatedkWh*SurveyHrsIn!D184)</f>
        <v>0.2978494623655914</v>
      </c>
      <c r="E184" s="28">
        <f>kWhgen!E184/(Z750RatedkWh*SurveyHrsIn!E184)</f>
        <v>0.3045878136200717</v>
      </c>
      <c r="F184" s="28">
        <f>kWhgen!F184/(Z750RatedkWh*SurveyHrsIn!F184)</f>
        <v>0.33082213844851033</v>
      </c>
      <c r="G184" s="28">
        <f>kWhgen!G184/(Z750RatedkWh*SurveyHrsIn!G184)</f>
        <v>0.29594735763666408</v>
      </c>
      <c r="H184" s="28">
        <f>kWhgen!H184/(Z750RatedkWh*SurveyHrsIn!H184)</f>
        <v>0.36054629629629631</v>
      </c>
      <c r="I184" s="28">
        <f>kWhgen!I184/(Z750RatedkWh*SurveyHrsIn!I184)</f>
        <v>0.35017921146953407</v>
      </c>
      <c r="J184" s="28">
        <f>kWhgen!J184/(Z750RatedkWh*SurveyHrsIn!J184)</f>
        <v>0.31296296296296294</v>
      </c>
      <c r="K184" s="28">
        <f>kWhgen!K184/(Z750RatedkWh*SurveyHrsIn!K184)</f>
        <v>0.15412186379928317</v>
      </c>
      <c r="L184" s="28">
        <f>kWhgen!L184/(Z750RatedkWh*SurveyHrsIn!L184)</f>
        <v>0.18136200716845879</v>
      </c>
      <c r="M184" s="28">
        <f>kWhgen!M184/(Z750RatedkWh*SurveyHrsIn!M184)</f>
        <v>0.32420740740740739</v>
      </c>
      <c r="N184" s="28">
        <f>kWhgen!N184/(Z750RatedkWh*SurveyHrsIn!N184)</f>
        <v>0.32198028673835127</v>
      </c>
      <c r="O184" s="28">
        <f>kWhgen!O184/(Z750RatedkWh*SurveyHrsIn!O184)</f>
        <v>0.21185185185185185</v>
      </c>
      <c r="P184" s="28">
        <f>kWhgen!P184/(Z750RatedkWh*SurveyHrsIn!P184)</f>
        <v>0.15412186379928317</v>
      </c>
      <c r="Q184" s="28">
        <f>kWhgen!Q184/(Z750RatedkWh*SurveyHrsIn!Q184)</f>
        <v>0.23261648745519714</v>
      </c>
      <c r="R184" s="28">
        <f>kWhgen!R184/(Z750RatedkWh*SurveyHrsIn!R184)</f>
        <v>0.22500000000000001</v>
      </c>
      <c r="S184" s="28">
        <f>kWhgen!S184/(Z750RatedkWh*SurveyHrsIn!S184)</f>
        <v>0.23476702508960573</v>
      </c>
      <c r="T184" s="28">
        <f>kWhgen!T184/(Z750RatedkWh*SurveyHrsIn!T184)</f>
        <v>0.46555555555555556</v>
      </c>
      <c r="U184" s="28">
        <f>kWhgen!U184/(Z750RatedkWh*SurveyHrsIn!U184)</f>
        <v>0.34625043393586041</v>
      </c>
      <c r="V184" s="28">
        <f>kWhgen!V184/(Z750RatedkWh*SurveyHrsIn!V184)</f>
        <v>0.23148148148148148</v>
      </c>
      <c r="W184" s="28">
        <f>kWhgen!W184/(Z750RatedkWh*SurveyHrsIn!W184)</f>
        <v>0.17706093189964159</v>
      </c>
      <c r="X184" s="28">
        <f>kWhgen!X184/(Z750RatedkWh*SurveyHrsIn!X184)</f>
        <v>0.18924731182795698</v>
      </c>
      <c r="Y184" s="28">
        <f>kWhgen!Y184/(Z750RatedkWh*SurveyHrsIn!Y184)</f>
        <v>0.2137037037037037</v>
      </c>
      <c r="Z184" s="28">
        <f>kWhgen!Z184/(Z750RatedkWh*SurveyHrsIn!Z184)</f>
        <v>0.40035842293906809</v>
      </c>
      <c r="AA184" s="28">
        <f>kWhgen!AA184/(Z750RatedkWh*SurveyHrsIn!AA184)</f>
        <v>0.4211111111111111</v>
      </c>
      <c r="AB184" s="28">
        <f>kWhgen!AB184/(Z750RatedkWh*SurveyHrsIn!AB184)</f>
        <v>0.43297491039426522</v>
      </c>
      <c r="AC184" s="28">
        <f>kWhgen!AC184/(Z750RatedkWh*SurveyHrsIn!AC184)</f>
        <v>0.36461034572731915</v>
      </c>
      <c r="AD184" s="28">
        <f>kWhgen!AD184/(Z750RatedkWh*SurveyHrsIn!AD184)</f>
        <v>0.52182539682539686</v>
      </c>
      <c r="AE184" s="28">
        <f>kWhgen!AE184/(Z750RatedkWh*SurveyHrsIn!AE184)</f>
        <v>0.3935483870967742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5"/>
        <v>0.27522425509988957</v>
      </c>
      <c r="AP184" s="28">
        <f t="shared" si="26"/>
        <v>0.29751061461612055</v>
      </c>
      <c r="AQ184" s="28">
        <f t="shared" si="27"/>
        <v>0.42666137654983011</v>
      </c>
      <c r="AR184" s="28">
        <f t="shared" si="28"/>
        <v>0.31045243656841537</v>
      </c>
      <c r="AS184" s="28">
        <f t="shared" si="29"/>
        <v>0.34122949024293109</v>
      </c>
      <c r="AT184" s="28">
        <f t="shared" si="30"/>
        <v>0.21989709279171646</v>
      </c>
      <c r="AU184" s="138">
        <f t="shared" si="31"/>
        <v>0.22931800079649545</v>
      </c>
      <c r="AV184" s="28">
        <f t="shared" si="32"/>
        <v>0.23079450418160094</v>
      </c>
      <c r="AW184" s="28">
        <f t="shared" si="33"/>
        <v>0.34776249032429912</v>
      </c>
      <c r="AX184" s="28">
        <f t="shared" si="36"/>
        <v>0.19333731581043409</v>
      </c>
      <c r="AY184" s="28">
        <f t="shared" si="34"/>
        <v>0.41814814814814816</v>
      </c>
      <c r="AZ184" s="28">
        <f t="shared" si="35"/>
        <v>0.42666137654983011</v>
      </c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</row>
    <row r="185" spans="1:68" hidden="1" x14ac:dyDescent="0.25">
      <c r="A185" s="86" t="s">
        <v>8</v>
      </c>
      <c r="B185" s="86">
        <v>1</v>
      </c>
      <c r="C185" s="86">
        <v>175</v>
      </c>
      <c r="D185" s="28">
        <f>kWhgen!D185/(Z750RatedkWh*SurveyHrsIn!D185)</f>
        <v>0.37849462365591396</v>
      </c>
      <c r="E185" s="28">
        <f>kWhgen!E185/(Z750RatedkWh*SurveyHrsIn!E185)</f>
        <v>0.33161648745519712</v>
      </c>
      <c r="F185" s="28">
        <f>kWhgen!F185/(Z750RatedkWh*SurveyHrsIn!F185)</f>
        <v>0.4108175481976416</v>
      </c>
      <c r="G185" s="28">
        <f>kWhgen!G185/(Z750RatedkWh*SurveyHrsIn!G185)</f>
        <v>0.28639039237390851</v>
      </c>
      <c r="H185" s="28">
        <f>kWhgen!H185/(Z750RatedkWh*SurveyHrsIn!H185)</f>
        <v>0.33390555555555557</v>
      </c>
      <c r="I185" s="28">
        <f>kWhgen!I185/(Z750RatedkWh*SurveyHrsIn!I185)</f>
        <v>0.33942652329749101</v>
      </c>
      <c r="J185" s="28">
        <f>kWhgen!J185/(Z750RatedkWh*SurveyHrsIn!J185)</f>
        <v>0.31222222222222223</v>
      </c>
      <c r="K185" s="28">
        <f>kWhgen!K185/(Z750RatedkWh*SurveyHrsIn!K185)</f>
        <v>0.14480286738351256</v>
      </c>
      <c r="L185" s="28">
        <f>kWhgen!L185/(Z750RatedkWh*SurveyHrsIn!L185)</f>
        <v>0.18028673835125447</v>
      </c>
      <c r="M185" s="28">
        <f>kWhgen!M185/(Z750RatedkWh*SurveyHrsIn!M185)</f>
        <v>0.31758518518518519</v>
      </c>
      <c r="N185" s="28">
        <f>kWhgen!N185/(Z750RatedkWh*SurveyHrsIn!N185)</f>
        <v>0.31944444444444442</v>
      </c>
      <c r="O185" s="28">
        <f>kWhgen!O185/(Z750RatedkWh*SurveyHrsIn!O185)</f>
        <v>0.40074074074074073</v>
      </c>
      <c r="P185" s="28">
        <f>kWhgen!P185/(Z750RatedkWh*SurveyHrsIn!P185)</f>
        <v>0.22078853046594982</v>
      </c>
      <c r="Q185" s="28">
        <f>kWhgen!Q185/(Z750RatedkWh*SurveyHrsIn!Q185)</f>
        <v>0.34086021505376346</v>
      </c>
      <c r="R185" s="28">
        <f>kWhgen!R185/(Z750RatedkWh*SurveyHrsIn!R185)</f>
        <v>0.276984126984127</v>
      </c>
      <c r="S185" s="28">
        <f>kWhgen!S185/(Z750RatedkWh*SurveyHrsIn!S185)</f>
        <v>0.27526881720430108</v>
      </c>
      <c r="T185" s="28">
        <f>kWhgen!T185/(Z750RatedkWh*SurveyHrsIn!T185)</f>
        <v>0.42296296296296299</v>
      </c>
      <c r="U185" s="28">
        <f>kWhgen!U185/(Z750RatedkWh*SurveyHrsIn!U185)</f>
        <v>0.35932947617200628</v>
      </c>
      <c r="V185" s="28">
        <f>kWhgen!V185/(Z750RatedkWh*SurveyHrsIn!V185)</f>
        <v>0.26740740740740743</v>
      </c>
      <c r="W185" s="28">
        <f>kWhgen!W185/(Z750RatedkWh*SurveyHrsIn!W185)</f>
        <v>0.15663082437275985</v>
      </c>
      <c r="X185" s="28">
        <f>kWhgen!X185/(Z750RatedkWh*SurveyHrsIn!X185)</f>
        <v>0.16559139784946236</v>
      </c>
      <c r="Y185" s="28">
        <f>kWhgen!Y185/(Z750RatedkWh*SurveyHrsIn!Y185)</f>
        <v>0.18888888888888888</v>
      </c>
      <c r="Z185" s="28">
        <f>kWhgen!Z185/(Z750RatedkWh*SurveyHrsIn!Z185)</f>
        <v>0.35878136200716848</v>
      </c>
      <c r="AA185" s="28">
        <f>kWhgen!AA185/(Z750RatedkWh*SurveyHrsIn!AA185)</f>
        <v>0.40555555555555556</v>
      </c>
      <c r="AB185" s="28">
        <f>kWhgen!AB185/(Z750RatedkWh*SurveyHrsIn!AB185)</f>
        <v>0.40645161290322579</v>
      </c>
      <c r="AC185" s="28">
        <f>kWhgen!AC185/(Z750RatedkWh*SurveyHrsIn!AC185)</f>
        <v>0.36524785580076713</v>
      </c>
      <c r="AD185" s="28">
        <f>kWhgen!AD185/(Z750RatedkWh*SurveyHrsIn!AD185)</f>
        <v>0.49880952380952381</v>
      </c>
      <c r="AE185" s="28">
        <f>kWhgen!AE185/(Z750RatedkWh*SurveyHrsIn!AE185)</f>
        <v>0.38243727598566307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5"/>
        <v>0.29983560297275863</v>
      </c>
      <c r="AP185" s="28">
        <f t="shared" si="26"/>
        <v>0.30205938728013576</v>
      </c>
      <c r="AQ185" s="28">
        <f t="shared" si="27"/>
        <v>0.41549821853198465</v>
      </c>
      <c r="AR185" s="28">
        <f t="shared" si="28"/>
        <v>0.34294147600891572</v>
      </c>
      <c r="AS185" s="28">
        <f t="shared" si="29"/>
        <v>0.32851810035842294</v>
      </c>
      <c r="AT185" s="28">
        <f t="shared" si="30"/>
        <v>0.21422493030665071</v>
      </c>
      <c r="AU185" s="138">
        <f t="shared" si="31"/>
        <v>0.31365790521704501</v>
      </c>
      <c r="AV185" s="28">
        <f t="shared" si="32"/>
        <v>0.29770438641406388</v>
      </c>
      <c r="AW185" s="28">
        <f t="shared" si="33"/>
        <v>0.34989994884745884</v>
      </c>
      <c r="AX185" s="28">
        <f t="shared" si="36"/>
        <v>0.17037037037037037</v>
      </c>
      <c r="AY185" s="28">
        <f t="shared" si="34"/>
        <v>0.39026284348864992</v>
      </c>
      <c r="AZ185" s="28">
        <f t="shared" si="35"/>
        <v>0.41549821853198465</v>
      </c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</row>
    <row r="186" spans="1:68" hidden="1" x14ac:dyDescent="0.25">
      <c r="A186" s="86" t="s">
        <v>8</v>
      </c>
      <c r="B186" s="86">
        <v>1</v>
      </c>
      <c r="C186" s="86">
        <v>176</v>
      </c>
      <c r="D186" s="28">
        <f>kWhgen!D186/(Z750RatedkWh*SurveyHrsIn!D186)</f>
        <v>0.34480286738351257</v>
      </c>
      <c r="E186" s="28">
        <f>kWhgen!E186/(Z750RatedkWh*SurveyHrsIn!E186)</f>
        <v>0.34170250896057347</v>
      </c>
      <c r="F186" s="28">
        <f>kWhgen!F186/(Z750RatedkWh*SurveyHrsIn!F186)</f>
        <v>0.38203415310099159</v>
      </c>
      <c r="G186" s="28">
        <f>kWhgen!G186/(Z750RatedkWh*SurveyHrsIn!G186)</f>
        <v>0.30136297128555889</v>
      </c>
      <c r="H186" s="28">
        <f>kWhgen!H186/(Z750RatedkWh*SurveyHrsIn!H186)</f>
        <v>0.34405370370370369</v>
      </c>
      <c r="I186" s="28">
        <f>kWhgen!I186/(Z750RatedkWh*SurveyHrsIn!I186)</f>
        <v>0.35232974910394266</v>
      </c>
      <c r="J186" s="28">
        <f>kWhgen!J186/(Z750RatedkWh*SurveyHrsIn!J186)</f>
        <v>0.31111111111111112</v>
      </c>
      <c r="K186" s="28">
        <f>kWhgen!K186/(Z750RatedkWh*SurveyHrsIn!K186)</f>
        <v>0.15519713261648746</v>
      </c>
      <c r="L186" s="28">
        <f>kWhgen!L186/(Z750RatedkWh*SurveyHrsIn!L186)</f>
        <v>0.18494623655913978</v>
      </c>
      <c r="M186" s="28">
        <f>kWhgen!M186/(Z750RatedkWh*SurveyHrsIn!M186)</f>
        <v>0.28592592592592592</v>
      </c>
      <c r="N186" s="28">
        <f>kWhgen!N186/(Z750RatedkWh*SurveyHrsIn!N186)</f>
        <v>0.31792114695340501</v>
      </c>
      <c r="O186" s="28">
        <f>kWhgen!O186/(Z750RatedkWh*SurveyHrsIn!O186)</f>
        <v>0.36185185185185187</v>
      </c>
      <c r="P186" s="28">
        <f>kWhgen!P186/(Z750RatedkWh*SurveyHrsIn!P186)</f>
        <v>0.33655913978494623</v>
      </c>
      <c r="Q186" s="28">
        <f>kWhgen!Q186/(Z750RatedkWh*SurveyHrsIn!Q186)</f>
        <v>0.36738351254480289</v>
      </c>
      <c r="R186" s="28">
        <f>kWhgen!R186/(Z750RatedkWh*SurveyHrsIn!R186)</f>
        <v>0.34960317460317458</v>
      </c>
      <c r="S186" s="28">
        <f>kWhgen!S186/(Z750RatedkWh*SurveyHrsIn!S186)</f>
        <v>9.4623655913978491E-2</v>
      </c>
      <c r="T186" s="28">
        <f>kWhgen!T186/(Z750RatedkWh*SurveyHrsIn!T186)</f>
        <v>0.37185185185185188</v>
      </c>
      <c r="U186" s="28">
        <f>kWhgen!U186/(Z750RatedkWh*SurveyHrsIn!U186)</f>
        <v>0.34246439539381818</v>
      </c>
      <c r="V186" s="28">
        <f>kWhgen!V186/(Z750RatedkWh*SurveyHrsIn!V186)</f>
        <v>0.24851851851851853</v>
      </c>
      <c r="W186" s="28">
        <f>kWhgen!W186/(Z750RatedkWh*SurveyHrsIn!W186)</f>
        <v>0.15734767025089605</v>
      </c>
      <c r="X186" s="28">
        <f>kWhgen!X186/(Z750RatedkWh*SurveyHrsIn!X186)</f>
        <v>0.17168458781362006</v>
      </c>
      <c r="Y186" s="28">
        <f>kWhgen!Y186/(Z750RatedkWh*SurveyHrsIn!Y186)</f>
        <v>0.19592592592592592</v>
      </c>
      <c r="Z186" s="28">
        <f>kWhgen!Z186/(Z750RatedkWh*SurveyHrsIn!Z186)</f>
        <v>0.36164874551971327</v>
      </c>
      <c r="AA186" s="28">
        <f>kWhgen!AA186/(Z750RatedkWh*SurveyHrsIn!AA186)</f>
        <v>0.38851851851851854</v>
      </c>
      <c r="AB186" s="28">
        <f>kWhgen!AB186/(Z750RatedkWh*SurveyHrsIn!AB186)</f>
        <v>0.41146953405017922</v>
      </c>
      <c r="AC186" s="28">
        <f>kWhgen!AC186/(Z750RatedkWh*SurveyHrsIn!AC186)</f>
        <v>0.36803843419615018</v>
      </c>
      <c r="AD186" s="28">
        <f>kWhgen!AD186/(Z750RatedkWh*SurveyHrsIn!AD186)</f>
        <v>0.50396825396825395</v>
      </c>
      <c r="AE186" s="28">
        <f>kWhgen!AE186/(Z750RatedkWh*SurveyHrsIn!AE186)</f>
        <v>0.35197132616487453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5"/>
        <v>0.30624963591313648</v>
      </c>
      <c r="AP186" s="28">
        <f t="shared" si="26"/>
        <v>0.28842000757541647</v>
      </c>
      <c r="AQ186" s="28">
        <f t="shared" si="27"/>
        <v>0.40799267144309287</v>
      </c>
      <c r="AR186" s="28">
        <f t="shared" si="28"/>
        <v>0.34169987778237471</v>
      </c>
      <c r="AS186" s="28">
        <f t="shared" si="29"/>
        <v>0.33583152130625243</v>
      </c>
      <c r="AT186" s="28">
        <f t="shared" si="30"/>
        <v>0.20868976503385106</v>
      </c>
      <c r="AU186" s="138">
        <f t="shared" si="31"/>
        <v>0.3387773795300677</v>
      </c>
      <c r="AV186" s="28">
        <f t="shared" si="32"/>
        <v>0.27053678102065198</v>
      </c>
      <c r="AW186" s="28">
        <f t="shared" si="33"/>
        <v>0.32094492192139623</v>
      </c>
      <c r="AX186" s="28">
        <f t="shared" si="36"/>
        <v>0.17498606133014735</v>
      </c>
      <c r="AY186" s="28">
        <f t="shared" si="34"/>
        <v>0.38721226602947034</v>
      </c>
      <c r="AZ186" s="28">
        <f t="shared" si="35"/>
        <v>0.40799267144309287</v>
      </c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</row>
    <row r="187" spans="1:68" hidden="1" x14ac:dyDescent="0.25">
      <c r="A187" s="86" t="s">
        <v>8</v>
      </c>
      <c r="B187" s="86">
        <v>1</v>
      </c>
      <c r="C187" s="86">
        <v>177</v>
      </c>
      <c r="D187" s="28">
        <f>kWhgen!D187/(Z750RatedkWh*SurveyHrsIn!D187)</f>
        <v>6.1290322580645158E-2</v>
      </c>
      <c r="E187" s="28">
        <f>kWhgen!E187/(Z750RatedkWh*SurveyHrsIn!E187)</f>
        <v>0.3485609318996416</v>
      </c>
      <c r="F187" s="28">
        <f>kWhgen!F187/(Z750RatedkWh*SurveyHrsIn!F187)</f>
        <v>0.41605089276066887</v>
      </c>
      <c r="G187" s="28">
        <f>kWhgen!G187/(Z750RatedkWh*SurveyHrsIn!G187)</f>
        <v>0.30646001942569517</v>
      </c>
      <c r="H187" s="28">
        <f>kWhgen!H187/(Z750RatedkWh*SurveyHrsIn!H187)</f>
        <v>0.29068148148148149</v>
      </c>
      <c r="I187" s="28">
        <f>kWhgen!I187/(Z750RatedkWh*SurveyHrsIn!I187)</f>
        <v>0.35698924731182796</v>
      </c>
      <c r="J187" s="28">
        <f>kWhgen!J187/(Z750RatedkWh*SurveyHrsIn!J187)</f>
        <v>0.29518518518518516</v>
      </c>
      <c r="K187" s="28">
        <f>kWhgen!K187/(Z750RatedkWh*SurveyHrsIn!K187)</f>
        <v>0.16021505376344086</v>
      </c>
      <c r="L187" s="28">
        <f>kWhgen!L187/(Z750RatedkWh*SurveyHrsIn!L187)</f>
        <v>0.18996415770609318</v>
      </c>
      <c r="M187" s="28">
        <f>kWhgen!M187/(Z750RatedkWh*SurveyHrsIn!M187)</f>
        <v>0.34058518518518516</v>
      </c>
      <c r="N187" s="28">
        <f>kWhgen!N187/(Z750RatedkWh*SurveyHrsIn!N187)</f>
        <v>0.33327777777777778</v>
      </c>
      <c r="O187" s="28">
        <f>kWhgen!O187/(Z750RatedkWh*SurveyHrsIn!O187)</f>
        <v>0.37407407407407406</v>
      </c>
      <c r="P187" s="28">
        <f>kWhgen!P187/(Z750RatedkWh*SurveyHrsIn!P187)</f>
        <v>0.35519713261648744</v>
      </c>
      <c r="Q187" s="28">
        <f>kWhgen!Q187/(Z750RatedkWh*SurveyHrsIn!Q187)</f>
        <v>0.33906810035842294</v>
      </c>
      <c r="R187" s="28">
        <f>kWhgen!R187/(Z750RatedkWh*SurveyHrsIn!R187)</f>
        <v>0.2900793650793651</v>
      </c>
      <c r="S187" s="28">
        <f>kWhgen!S187/(Z750RatedkWh*SurveyHrsIn!S187)</f>
        <v>0.2924731182795699</v>
      </c>
      <c r="T187" s="28">
        <f>kWhgen!T187/(Z750RatedkWh*SurveyHrsIn!T187)</f>
        <v>0.37296296296296294</v>
      </c>
      <c r="U187" s="28">
        <f>kWhgen!U187/(Z750RatedkWh*SurveyHrsIn!U187)</f>
        <v>2.4092972540268615E-3</v>
      </c>
      <c r="V187" s="28">
        <f>kWhgen!V187/(Z750RatedkWh*SurveyHrsIn!V187)</f>
        <v>0.22888888888888889</v>
      </c>
      <c r="W187" s="28">
        <f>kWhgen!W187/(Z750RatedkWh*SurveyHrsIn!W187)</f>
        <v>0.16344086021505377</v>
      </c>
      <c r="X187" s="28">
        <f>kWhgen!X187/(Z750RatedkWh*SurveyHrsIn!X187)</f>
        <v>0.17921146953405018</v>
      </c>
      <c r="Y187" s="28">
        <f>kWhgen!Y187/(Z750RatedkWh*SurveyHrsIn!Y187)</f>
        <v>0.19740740740740742</v>
      </c>
      <c r="Z187" s="28">
        <f>kWhgen!Z187/(Z750RatedkWh*SurveyHrsIn!Z187)</f>
        <v>0.37992831541218636</v>
      </c>
      <c r="AA187" s="28">
        <f>kWhgen!AA187/(Z750RatedkWh*SurveyHrsIn!AA187)</f>
        <v>0.39777777777777779</v>
      </c>
      <c r="AB187" s="28">
        <f>kWhgen!AB187/(Z750RatedkWh*SurveyHrsIn!AB187)</f>
        <v>0.41003584229390683</v>
      </c>
      <c r="AC187" s="28">
        <f>kWhgen!AC187/(Z750RatedkWh*SurveyHrsIn!AC187)</f>
        <v>0.37724448335704913</v>
      </c>
      <c r="AD187" s="28">
        <f>kWhgen!AD187/(Z750RatedkWh*SurveyHrsIn!AD187)</f>
        <v>0.50436507936507935</v>
      </c>
      <c r="AE187" s="28">
        <f>kWhgen!AE187/(Z750RatedkWh*SurveyHrsIn!AE187)</f>
        <v>0.37921146953405016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5"/>
        <v>0.31393676159896328</v>
      </c>
      <c r="AP187" s="28">
        <f t="shared" si="26"/>
        <v>0.27114028378863486</v>
      </c>
      <c r="AQ187" s="28">
        <f t="shared" si="27"/>
        <v>0.42027367741872618</v>
      </c>
      <c r="AR187" s="28">
        <f t="shared" si="28"/>
        <v>0.35702394802866855</v>
      </c>
      <c r="AS187" s="28">
        <f t="shared" si="29"/>
        <v>0.31428530465949822</v>
      </c>
      <c r="AT187" s="28">
        <f t="shared" si="30"/>
        <v>0.23025479888490641</v>
      </c>
      <c r="AU187" s="138">
        <f t="shared" si="31"/>
        <v>0.35418299482277976</v>
      </c>
      <c r="AV187" s="28">
        <f t="shared" si="32"/>
        <v>0.30720686123911928</v>
      </c>
      <c r="AW187" s="28">
        <f t="shared" si="33"/>
        <v>0.20142038303529289</v>
      </c>
      <c r="AX187" s="28">
        <f t="shared" si="36"/>
        <v>0.18001991238550383</v>
      </c>
      <c r="AY187" s="28">
        <f t="shared" si="34"/>
        <v>0.39591397849462368</v>
      </c>
      <c r="AZ187" s="28">
        <f t="shared" si="35"/>
        <v>0.42027367741872618</v>
      </c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</row>
    <row r="188" spans="1:68" hidden="1" x14ac:dyDescent="0.25">
      <c r="A188" s="86" t="s">
        <v>8</v>
      </c>
      <c r="B188" s="86">
        <v>1</v>
      </c>
      <c r="C188" s="86">
        <v>178</v>
      </c>
      <c r="D188" s="28">
        <f>kWhgen!D188/(Z750RatedkWh*SurveyHrsIn!D188)</f>
        <v>0.37132616487455194</v>
      </c>
      <c r="E188" s="28">
        <f>kWhgen!E188/(Z750RatedkWh*SurveyHrsIn!E188)</f>
        <v>0.35622580645161289</v>
      </c>
      <c r="F188" s="28">
        <f>kWhgen!F188/(Z750RatedkWh*SurveyHrsIn!F188)</f>
        <v>0.39698656613821237</v>
      </c>
      <c r="G188" s="28">
        <f>kWhgen!G188/(Z750RatedkWh*SurveyHrsIn!G188)</f>
        <v>0.30518575739066112</v>
      </c>
      <c r="H188" s="28">
        <f>kWhgen!H188/(Z750RatedkWh*SurveyHrsIn!H188)</f>
        <v>0.35572037037037035</v>
      </c>
      <c r="I188" s="28">
        <f>kWhgen!I188/(Z750RatedkWh*SurveyHrsIn!I188)</f>
        <v>0.33835125448028674</v>
      </c>
      <c r="J188" s="28">
        <f>kWhgen!J188/(Z750RatedkWh*SurveyHrsIn!J188)</f>
        <v>0.29074074074074074</v>
      </c>
      <c r="K188" s="28">
        <f>kWhgen!K188/(Z750RatedkWh*SurveyHrsIn!K188)</f>
        <v>0.11290322580645161</v>
      </c>
      <c r="L188" s="28">
        <f>kWhgen!L188/(Z750RatedkWh*SurveyHrsIn!L188)</f>
        <v>2.5448028673835124E-2</v>
      </c>
      <c r="M188" s="28">
        <f>kWhgen!M188/(Z750RatedkWh*SurveyHrsIn!M188)</f>
        <v>0.32962962962962961</v>
      </c>
      <c r="N188" s="28">
        <f>kWhgen!N188/(Z750RatedkWh*SurveyHrsIn!N188)</f>
        <v>0.3</v>
      </c>
      <c r="O188" s="28">
        <f>kWhgen!O188/(Z750RatedkWh*SurveyHrsIn!O188)</f>
        <v>0.37333333333333335</v>
      </c>
      <c r="P188" s="28">
        <f>kWhgen!P188/(Z750RatedkWh*SurveyHrsIn!P188)</f>
        <v>0.34659498207885303</v>
      </c>
      <c r="Q188" s="28">
        <f>kWhgen!Q188/(Z750RatedkWh*SurveyHrsIn!Q188)</f>
        <v>0.20501792114695341</v>
      </c>
      <c r="R188" s="28">
        <f>kWhgen!R188/(Z750RatedkWh*SurveyHrsIn!R188)</f>
        <v>0</v>
      </c>
      <c r="S188" s="28">
        <f>kWhgen!S188/(Z750RatedkWh*SurveyHrsIn!S188)</f>
        <v>0</v>
      </c>
      <c r="T188" s="28">
        <f>kWhgen!T188/(Z750RatedkWh*SurveyHrsIn!T188)</f>
        <v>0</v>
      </c>
      <c r="U188" s="28">
        <f>kWhgen!U188/(Z750RatedkWh*SurveyHrsIn!U188)</f>
        <v>0.16107873069779591</v>
      </c>
      <c r="V188" s="28">
        <f>kWhgen!V188/(Z750RatedkWh*SurveyHrsIn!V188)</f>
        <v>0.25407407407407406</v>
      </c>
      <c r="W188" s="28">
        <f>kWhgen!W188/(Z750RatedkWh*SurveyHrsIn!W188)</f>
        <v>0.15806451612903225</v>
      </c>
      <c r="X188" s="28">
        <f>kWhgen!X188/(Z750RatedkWh*SurveyHrsIn!X188)</f>
        <v>0.17598566308243727</v>
      </c>
      <c r="Y188" s="28">
        <f>kWhgen!Y188/(Z750RatedkWh*SurveyHrsIn!Y188)</f>
        <v>0.18740740740740741</v>
      </c>
      <c r="Z188" s="28">
        <f>kWhgen!Z188/(Z750RatedkWh*SurveyHrsIn!Z188)</f>
        <v>0.37455197132616486</v>
      </c>
      <c r="AA188" s="28">
        <f>kWhgen!AA188/(Z750RatedkWh*SurveyHrsIn!AA188)</f>
        <v>0.3925925925925926</v>
      </c>
      <c r="AB188" s="28">
        <f>kWhgen!AB188/(Z750RatedkWh*SurveyHrsIn!AB188)</f>
        <v>0.41397849462365593</v>
      </c>
      <c r="AC188" s="28">
        <f>kWhgen!AC188/(Z750RatedkWh*SurveyHrsIn!AC188)</f>
        <v>0.37886769502163298</v>
      </c>
      <c r="AD188" s="28">
        <f>kWhgen!AD188/(Z750RatedkWh*SurveyHrsIn!AD188)</f>
        <v>0.49801587301587302</v>
      </c>
      <c r="AE188" s="28">
        <f>kWhgen!AE188/(Z750RatedkWh*SurveyHrsIn!AE188)</f>
        <v>0.36738351254480289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5"/>
        <v>0.29425997459116554</v>
      </c>
      <c r="AP188" s="28">
        <f t="shared" si="26"/>
        <v>0.19356261425667612</v>
      </c>
      <c r="AQ188" s="28">
        <f t="shared" si="27"/>
        <v>0.4147556935274363</v>
      </c>
      <c r="AR188" s="28">
        <f t="shared" si="28"/>
        <v>0.35279937666016209</v>
      </c>
      <c r="AS188" s="28">
        <f t="shared" si="29"/>
        <v>0.32827078853046593</v>
      </c>
      <c r="AT188" s="28">
        <f t="shared" si="30"/>
        <v>0.15599362803663877</v>
      </c>
      <c r="AU188" s="138">
        <f t="shared" si="31"/>
        <v>0.33997610513739546</v>
      </c>
      <c r="AV188" s="28">
        <f t="shared" si="32"/>
        <v>6.8339307048984471E-2</v>
      </c>
      <c r="AW188" s="28">
        <f t="shared" si="33"/>
        <v>0.13838426825729</v>
      </c>
      <c r="AX188" s="28">
        <f t="shared" si="36"/>
        <v>0.17381919553962563</v>
      </c>
      <c r="AY188" s="28">
        <f t="shared" si="34"/>
        <v>0.39370768618080448</v>
      </c>
      <c r="AZ188" s="28">
        <f t="shared" si="35"/>
        <v>0.4147556935274363</v>
      </c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</row>
    <row r="189" spans="1:68" hidden="1" x14ac:dyDescent="0.25">
      <c r="A189" s="86" t="s">
        <v>8</v>
      </c>
      <c r="B189" s="86">
        <v>1</v>
      </c>
      <c r="C189" s="86">
        <v>179</v>
      </c>
      <c r="D189" s="28">
        <f>kWhgen!D189/(Z750RatedkWh*SurveyHrsIn!D189)</f>
        <v>0.37025089605734768</v>
      </c>
      <c r="E189" s="28">
        <f>kWhgen!E189/(Z750RatedkWh*SurveyHrsIn!E189)</f>
        <v>0.35905017921146953</v>
      </c>
      <c r="F189" s="28">
        <f>kWhgen!F189/(Z750RatedkWh*SurveyHrsIn!F189)</f>
        <v>0.4108175481976416</v>
      </c>
      <c r="G189" s="28">
        <f>kWhgen!G189/(Z750RatedkWh*SurveyHrsIn!G189)</f>
        <v>0.29913301272424925</v>
      </c>
      <c r="H189" s="28">
        <f>kWhgen!H189/(Z750RatedkWh*SurveyHrsIn!H189)</f>
        <v>0.33129814814814817</v>
      </c>
      <c r="I189" s="28">
        <f>kWhgen!I189/(Z750RatedkWh*SurveyHrsIn!I189)</f>
        <v>0.33620071684587816</v>
      </c>
      <c r="J189" s="28">
        <f>kWhgen!J189/(Z750RatedkWh*SurveyHrsIn!J189)</f>
        <v>0.30555555555555558</v>
      </c>
      <c r="K189" s="28">
        <f>kWhgen!K189/(Z750RatedkWh*SurveyHrsIn!K189)</f>
        <v>0.14982078853046596</v>
      </c>
      <c r="L189" s="28">
        <f>kWhgen!L189/(Z750RatedkWh*SurveyHrsIn!L189)</f>
        <v>0.16989247311827957</v>
      </c>
      <c r="M189" s="28">
        <f>kWhgen!M189/(Z750RatedkWh*SurveyHrsIn!M189)</f>
        <v>0.31031666666666669</v>
      </c>
      <c r="N189" s="28">
        <f>kWhgen!N189/(Z750RatedkWh*SurveyHrsIn!N189)</f>
        <v>0.31723476702508963</v>
      </c>
      <c r="O189" s="28">
        <f>kWhgen!O189/(Z750RatedkWh*SurveyHrsIn!O189)</f>
        <v>0.3674074074074074</v>
      </c>
      <c r="P189" s="28">
        <f>kWhgen!P189/(Z750RatedkWh*SurveyHrsIn!P189)</f>
        <v>0.33620071684587816</v>
      </c>
      <c r="Q189" s="28">
        <f>kWhgen!Q189/(Z750RatedkWh*SurveyHrsIn!Q189)</f>
        <v>0.38432258064516128</v>
      </c>
      <c r="R189" s="28">
        <f>kWhgen!R189/(Z750RatedkWh*SurveyHrsIn!R189)</f>
        <v>0.33680555555555558</v>
      </c>
      <c r="S189" s="28">
        <f>kWhgen!S189/(Z750RatedkWh*SurveyHrsIn!S189)</f>
        <v>0.2863799283154122</v>
      </c>
      <c r="T189" s="28">
        <f>kWhgen!T189/(Z750RatedkWh*SurveyHrsIn!T189)</f>
        <v>0.43148148148148147</v>
      </c>
      <c r="U189" s="28">
        <f>kWhgen!U189/(Z750RatedkWh*SurveyHrsIn!U189)</f>
        <v>0.35726436423998326</v>
      </c>
      <c r="V189" s="28">
        <f>kWhgen!V189/(Z750RatedkWh*SurveyHrsIn!V189)</f>
        <v>0.27074074074074073</v>
      </c>
      <c r="W189" s="28">
        <f>kWhgen!W189/(Z750RatedkWh*SurveyHrsIn!W189)</f>
        <v>0.15125448028673835</v>
      </c>
      <c r="X189" s="28">
        <f>kWhgen!X189/(Z750RatedkWh*SurveyHrsIn!X189)</f>
        <v>0.17633512544802868</v>
      </c>
      <c r="Y189" s="28">
        <f>kWhgen!Y189/(Z750RatedkWh*SurveyHrsIn!Y189)</f>
        <v>0.15666666666666668</v>
      </c>
      <c r="Z189" s="28">
        <f>kWhgen!Z189/(Z750RatedkWh*SurveyHrsIn!Z189)</f>
        <v>0.35985663082437275</v>
      </c>
      <c r="AA189" s="28">
        <f>kWhgen!AA189/(Z750RatedkWh*SurveyHrsIn!AA189)</f>
        <v>0.36629629629629629</v>
      </c>
      <c r="AB189" s="28">
        <f>kWhgen!AB189/(Z750RatedkWh*SurveyHrsIn!AB189)</f>
        <v>0.3874551971326165</v>
      </c>
      <c r="AC189" s="28">
        <f>kWhgen!AC189/(Z750RatedkWh*SurveyHrsIn!AC189)</f>
        <v>0.36809394298882508</v>
      </c>
      <c r="AD189" s="28">
        <f>kWhgen!AD189/(Z750RatedkWh*SurveyHrsIn!AD189)</f>
        <v>0.51944444444444449</v>
      </c>
      <c r="AE189" s="28">
        <f>kWhgen!AE189/(Z750RatedkWh*SurveyHrsIn!AE189)</f>
        <v>0.37132616487455194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5"/>
        <v>0.3077439983563941</v>
      </c>
      <c r="AP189" s="28">
        <f t="shared" si="26"/>
        <v>0.30540492063608782</v>
      </c>
      <c r="AQ189" s="28">
        <f t="shared" si="27"/>
        <v>0.41962151743594056</v>
      </c>
      <c r="AR189" s="28">
        <f t="shared" si="28"/>
        <v>0.35633358004445342</v>
      </c>
      <c r="AS189" s="28">
        <f t="shared" si="29"/>
        <v>0.32435147351652732</v>
      </c>
      <c r="AT189" s="28">
        <f t="shared" si="30"/>
        <v>0.21000997610513741</v>
      </c>
      <c r="AU189" s="138">
        <f t="shared" si="31"/>
        <v>0.34028096375945838</v>
      </c>
      <c r="AV189" s="28">
        <f t="shared" si="32"/>
        <v>0.33583602150537639</v>
      </c>
      <c r="AW189" s="28">
        <f t="shared" si="33"/>
        <v>0.3531621954874018</v>
      </c>
      <c r="AX189" s="28">
        <f t="shared" si="36"/>
        <v>0.16141875746714457</v>
      </c>
      <c r="AY189" s="28">
        <f t="shared" si="34"/>
        <v>0.37120270808442851</v>
      </c>
      <c r="AZ189" s="28">
        <f t="shared" si="35"/>
        <v>0.41962151743594056</v>
      </c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</row>
    <row r="190" spans="1:68" hidden="1" x14ac:dyDescent="0.25">
      <c r="A190" s="86" t="s">
        <v>8</v>
      </c>
      <c r="B190" s="86">
        <v>1</v>
      </c>
      <c r="C190" s="86">
        <v>180</v>
      </c>
      <c r="D190" s="28">
        <f>kWhgen!D190/(Z750RatedkWh*SurveyHrsIn!D190)</f>
        <v>0.27813620071684586</v>
      </c>
      <c r="E190" s="28">
        <f>kWhgen!E190/(Z750RatedkWh*SurveyHrsIn!E190)</f>
        <v>0.31789964157706091</v>
      </c>
      <c r="F190" s="28">
        <f>kWhgen!F190/(Z750RatedkWh*SurveyHrsIn!F190)</f>
        <v>0.39997704874565648</v>
      </c>
      <c r="G190" s="28">
        <f>kWhgen!G190/(Z750RatedkWh*SurveyHrsIn!G190)</f>
        <v>0.28830178542645962</v>
      </c>
      <c r="H190" s="28">
        <f>kWhgen!H190/(Z750RatedkWh*SurveyHrsIn!H190)</f>
        <v>5.1111111111111114E-2</v>
      </c>
      <c r="I190" s="28">
        <f>kWhgen!I190/(Z750RatedkWh*SurveyHrsIn!I190)</f>
        <v>0.3200716845878136</v>
      </c>
      <c r="J190" s="28">
        <f>kWhgen!J190/(Z750RatedkWh*SurveyHrsIn!J190)</f>
        <v>0.29333333333333333</v>
      </c>
      <c r="K190" s="28">
        <f>kWhgen!K190/(Z750RatedkWh*SurveyHrsIn!K190)</f>
        <v>0.13369175627240143</v>
      </c>
      <c r="L190" s="28">
        <f>kWhgen!L190/(Z750RatedkWh*SurveyHrsIn!L190)</f>
        <v>0.15161290322580645</v>
      </c>
      <c r="M190" s="28">
        <f>kWhgen!M190/(Z750RatedkWh*SurveyHrsIn!M190)</f>
        <v>0.30685370370370368</v>
      </c>
      <c r="N190" s="28">
        <f>kWhgen!N190/(Z750RatedkWh*SurveyHrsIn!N190)</f>
        <v>0.30617562724014336</v>
      </c>
      <c r="O190" s="28">
        <f>kWhgen!O190/(Z750RatedkWh*SurveyHrsIn!O190)</f>
        <v>0.35925925925925928</v>
      </c>
      <c r="P190" s="28">
        <f>kWhgen!P190/(Z750RatedkWh*SurveyHrsIn!P190)</f>
        <v>0.32795698924731181</v>
      </c>
      <c r="Q190" s="28">
        <f>kWhgen!Q190/(Z750RatedkWh*SurveyHrsIn!Q190)</f>
        <v>0.35878136200716848</v>
      </c>
      <c r="R190" s="28">
        <f>kWhgen!R190/(Z750RatedkWh*SurveyHrsIn!R190)</f>
        <v>0.30436507936507934</v>
      </c>
      <c r="S190" s="28">
        <f>kWhgen!S190/(Z750RatedkWh*SurveyHrsIn!S190)</f>
        <v>0.26989247311827957</v>
      </c>
      <c r="T190" s="28">
        <f>kWhgen!T190/(Z750RatedkWh*SurveyHrsIn!T190)</f>
        <v>0.41370370370370368</v>
      </c>
      <c r="U190" s="28">
        <f>kWhgen!U190/(Z750RatedkWh*SurveyHrsIn!U190)</f>
        <v>0.34556206329185274</v>
      </c>
      <c r="V190" s="28">
        <f>kWhgen!V190/(Z750RatedkWh*SurveyHrsIn!V190)</f>
        <v>0.25740740740740742</v>
      </c>
      <c r="W190" s="28">
        <f>kWhgen!W190/(Z750RatedkWh*SurveyHrsIn!W190)</f>
        <v>0.13584229390681005</v>
      </c>
      <c r="X190" s="28">
        <f>kWhgen!X190/(Z750RatedkWh*SurveyHrsIn!X190)</f>
        <v>0.15448028673835126</v>
      </c>
      <c r="Y190" s="28">
        <f>kWhgen!Y190/(Z750RatedkWh*SurveyHrsIn!Y190)</f>
        <v>0.16296296296296298</v>
      </c>
      <c r="Z190" s="28">
        <f>kWhgen!Z190/(Z750RatedkWh*SurveyHrsIn!Z190)</f>
        <v>0.36057347670250894</v>
      </c>
      <c r="AA190" s="28">
        <f>kWhgen!AA190/(Z750RatedkWh*SurveyHrsIn!AA190)</f>
        <v>0.37444444444444447</v>
      </c>
      <c r="AB190" s="28">
        <f>kWhgen!AB190/(Z750RatedkWh*SurveyHrsIn!AB190)</f>
        <v>0.39390681003584227</v>
      </c>
      <c r="AC190" s="28">
        <f>kWhgen!AC190/(Z750RatedkWh*SurveyHrsIn!AC190)</f>
        <v>0.36043709376894345</v>
      </c>
      <c r="AD190" s="28">
        <f>kWhgen!AD190/(Z750RatedkWh*SurveyHrsIn!AD190)</f>
        <v>0.45436507936507936</v>
      </c>
      <c r="AE190" s="28">
        <f>kWhgen!AE190/(Z750RatedkWh*SurveyHrsIn!AE190)</f>
        <v>0.35734767025089603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5"/>
        <v>0.27135373697750509</v>
      </c>
      <c r="AP190" s="28">
        <f t="shared" si="26"/>
        <v>0.29432686364036764</v>
      </c>
      <c r="AQ190" s="28">
        <f t="shared" si="27"/>
        <v>0.39071661446163963</v>
      </c>
      <c r="AR190" s="28">
        <f t="shared" si="28"/>
        <v>0.33539282524972563</v>
      </c>
      <c r="AS190" s="28">
        <f t="shared" si="29"/>
        <v>0.22150537634408604</v>
      </c>
      <c r="AT190" s="28">
        <f t="shared" si="30"/>
        <v>0.19738612106730388</v>
      </c>
      <c r="AU190" s="138">
        <f t="shared" si="31"/>
        <v>0.3311306252489048</v>
      </c>
      <c r="AV190" s="28">
        <f t="shared" si="32"/>
        <v>0.31101297149684248</v>
      </c>
      <c r="AW190" s="28">
        <f t="shared" si="33"/>
        <v>0.33889105813432135</v>
      </c>
      <c r="AX190" s="28">
        <f t="shared" si="36"/>
        <v>0.1510951812027081</v>
      </c>
      <c r="AY190" s="28">
        <f t="shared" si="34"/>
        <v>0.37630824372759858</v>
      </c>
      <c r="AZ190" s="28">
        <f t="shared" si="35"/>
        <v>0.39071661446163963</v>
      </c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</row>
    <row r="191" spans="1:68" hidden="1" x14ac:dyDescent="0.25">
      <c r="A191" s="86" t="s">
        <v>8</v>
      </c>
      <c r="B191" s="86">
        <v>1</v>
      </c>
      <c r="C191" s="86">
        <v>181</v>
      </c>
      <c r="D191" s="28">
        <f>kWhgen!D191/(Z750RatedkWh*SurveyHrsIn!D191)</f>
        <v>0.34802867383512542</v>
      </c>
      <c r="E191" s="28">
        <f>kWhgen!E191/(Z750RatedkWh*SurveyHrsIn!E191)</f>
        <v>0.36308422939068102</v>
      </c>
      <c r="F191" s="28">
        <f>kWhgen!F191/(Z750RatedkWh*SurveyHrsIn!F191)</f>
        <v>0.17569085318734445</v>
      </c>
      <c r="G191" s="28">
        <f>kWhgen!G191/(Z750RatedkWh*SurveyHrsIn!G191)</f>
        <v>0.25357814497178105</v>
      </c>
      <c r="H191" s="28">
        <f>kWhgen!H191/(Z750RatedkWh*SurveyHrsIn!H191)</f>
        <v>0.38787407407407409</v>
      </c>
      <c r="I191" s="28">
        <f>kWhgen!I191/(Z750RatedkWh*SurveyHrsIn!I191)</f>
        <v>0.36057347670250894</v>
      </c>
      <c r="J191" s="28">
        <f>kWhgen!J191/(Z750RatedkWh*SurveyHrsIn!J191)</f>
        <v>0.31518518518518518</v>
      </c>
      <c r="K191" s="28">
        <f>kWhgen!K191/(Z750RatedkWh*SurveyHrsIn!K191)</f>
        <v>0.15913978494623657</v>
      </c>
      <c r="L191" s="28">
        <f>kWhgen!L191/(Z750RatedkWh*SurveyHrsIn!L191)</f>
        <v>0.18100358422939067</v>
      </c>
      <c r="M191" s="28">
        <f>kWhgen!M191/(Z750RatedkWh*SurveyHrsIn!M191)</f>
        <v>0.32629629629629631</v>
      </c>
      <c r="N191" s="28">
        <f>kWhgen!N191/(Z750RatedkWh*SurveyHrsIn!N191)</f>
        <v>0.33051971326164875</v>
      </c>
      <c r="O191" s="28">
        <f>kWhgen!O191/(Z750RatedkWh*SurveyHrsIn!O191)</f>
        <v>0.38296296296296295</v>
      </c>
      <c r="P191" s="28">
        <f>kWhgen!P191/(Z750RatedkWh*SurveyHrsIn!P191)</f>
        <v>0.36487455197132618</v>
      </c>
      <c r="Q191" s="28">
        <f>kWhgen!Q191/(Z750RatedkWh*SurveyHrsIn!Q191)</f>
        <v>0.42437275985663081</v>
      </c>
      <c r="R191" s="28">
        <f>kWhgen!R191/(Z750RatedkWh*SurveyHrsIn!R191)</f>
        <v>0.32658730158730159</v>
      </c>
      <c r="S191" s="28">
        <f>kWhgen!S191/(Z750RatedkWh*SurveyHrsIn!S191)</f>
        <v>0.2978494623655914</v>
      </c>
      <c r="T191" s="28">
        <f>kWhgen!T191/(Z750RatedkWh*SurveyHrsIn!T191)</f>
        <v>0.45851851851851849</v>
      </c>
      <c r="U191" s="28">
        <f>kWhgen!U191/(Z750RatedkWh*SurveyHrsIn!U191)</f>
        <v>0.37619455695019427</v>
      </c>
      <c r="V191" s="28">
        <f>kWhgen!V191/(Z750RatedkWh*SurveyHrsIn!V191)</f>
        <v>0.28925925925925927</v>
      </c>
      <c r="W191" s="28">
        <f>kWhgen!W191/(Z750RatedkWh*SurveyHrsIn!W191)</f>
        <v>0.16200716845878135</v>
      </c>
      <c r="X191" s="28">
        <f>kWhgen!X191/(Z750RatedkWh*SurveyHrsIn!X191)</f>
        <v>0.17956989247311828</v>
      </c>
      <c r="Y191" s="28">
        <f>kWhgen!Y191/(Z750RatedkWh*SurveyHrsIn!Y191)</f>
        <v>0.19703703703703704</v>
      </c>
      <c r="Z191" s="28">
        <f>kWhgen!Z191/(Z750RatedkWh*SurveyHrsIn!Z191)</f>
        <v>0.37060931899641575</v>
      </c>
      <c r="AA191" s="28">
        <f>kWhgen!AA191/(Z750RatedkWh*SurveyHrsIn!AA191)</f>
        <v>0.4022222222222222</v>
      </c>
      <c r="AB191" s="28">
        <f>kWhgen!AB191/(Z750RatedkWh*SurveyHrsIn!AB191)</f>
        <v>0.42831541218637992</v>
      </c>
      <c r="AC191" s="28">
        <f>kWhgen!AC191/(Z750RatedkWh*SurveyHrsIn!AC191)</f>
        <v>0.39008888156509303</v>
      </c>
      <c r="AD191" s="28">
        <f>kWhgen!AD191/(Z750RatedkWh*SurveyHrsIn!AD191)</f>
        <v>0.54285714285714282</v>
      </c>
      <c r="AE191" s="28">
        <f>kWhgen!AE191/(Z750RatedkWh*SurveyHrsIn!AE191)</f>
        <v>0.39211469534050181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5"/>
        <v>0.30006523809828634</v>
      </c>
      <c r="AP191" s="28">
        <f t="shared" si="26"/>
        <v>0.32604524249262085</v>
      </c>
      <c r="AQ191" s="28">
        <f t="shared" si="27"/>
        <v>0.4416869065875792</v>
      </c>
      <c r="AR191" s="28">
        <f t="shared" si="28"/>
        <v>0.26411774251660219</v>
      </c>
      <c r="AS191" s="28">
        <f t="shared" si="29"/>
        <v>0.35454424532058942</v>
      </c>
      <c r="AT191" s="28">
        <f t="shared" si="30"/>
        <v>0.22214655515730786</v>
      </c>
      <c r="AU191" s="138">
        <f t="shared" si="31"/>
        <v>0.35945240939864598</v>
      </c>
      <c r="AV191" s="28">
        <f t="shared" si="32"/>
        <v>0.34960317460317464</v>
      </c>
      <c r="AW191" s="28">
        <f t="shared" si="33"/>
        <v>0.37465744490932401</v>
      </c>
      <c r="AX191" s="28">
        <f t="shared" si="36"/>
        <v>0.17953803265631221</v>
      </c>
      <c r="AY191" s="28">
        <f t="shared" si="34"/>
        <v>0.4003823178016726</v>
      </c>
      <c r="AZ191" s="28">
        <f t="shared" si="35"/>
        <v>0.4416869065875792</v>
      </c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</row>
    <row r="192" spans="1:68" hidden="1" x14ac:dyDescent="0.25">
      <c r="A192" s="86" t="s">
        <v>8</v>
      </c>
      <c r="B192" s="86">
        <v>1</v>
      </c>
      <c r="C192" s="86">
        <v>182</v>
      </c>
      <c r="D192" s="28">
        <f>kWhgen!D192/(Z750RatedkWh*SurveyHrsIn!D192)</f>
        <v>0.33118279569892473</v>
      </c>
      <c r="E192" s="28">
        <f>kWhgen!E192/(Z750RatedkWh*SurveyHrsIn!E192)</f>
        <v>0.37922043010752687</v>
      </c>
      <c r="F192" s="28">
        <f>kWhgen!F192/(Z750RatedkWh*SurveyHrsIn!F192)</f>
        <v>0.42277947862741821</v>
      </c>
      <c r="G192" s="28">
        <f>kWhgen!G192/(Z750RatedkWh*SurveyHrsIn!G192)</f>
        <v>0.31537985367093374</v>
      </c>
      <c r="H192" s="28">
        <f>kWhgen!H192/(Z750RatedkWh*SurveyHrsIn!H192)</f>
        <v>0.37373333333333331</v>
      </c>
      <c r="I192" s="28">
        <f>kWhgen!I192/(Z750RatedkWh*SurveyHrsIn!I192)</f>
        <v>0.36989247311827955</v>
      </c>
      <c r="J192" s="28">
        <f>kWhgen!J192/(Z750RatedkWh*SurveyHrsIn!J192)</f>
        <v>0.29518518518518516</v>
      </c>
      <c r="K192" s="28">
        <f>kWhgen!K192/(Z750RatedkWh*SurveyHrsIn!K192)</f>
        <v>0.15376344086021507</v>
      </c>
      <c r="L192" s="28">
        <f>kWhgen!L192/(Z750RatedkWh*SurveyHrsIn!L192)</f>
        <v>0.18315412186379929</v>
      </c>
      <c r="M192" s="28">
        <f>kWhgen!M192/(Z750RatedkWh*SurveyHrsIn!M192)</f>
        <v>0.32463518518518519</v>
      </c>
      <c r="N192" s="28">
        <f>kWhgen!N192/(Z750RatedkWh*SurveyHrsIn!N192)</f>
        <v>0.35045698924731183</v>
      </c>
      <c r="O192" s="28">
        <f>kWhgen!O192/(Z750RatedkWh*SurveyHrsIn!O192)</f>
        <v>0.36814814814814817</v>
      </c>
      <c r="P192" s="28">
        <f>kWhgen!P192/(Z750RatedkWh*SurveyHrsIn!P192)</f>
        <v>3.5369175627240144E-2</v>
      </c>
      <c r="Q192" s="28">
        <f>kWhgen!Q192/(Z750RatedkWh*SurveyHrsIn!Q192)</f>
        <v>0.36774193548387096</v>
      </c>
      <c r="R192" s="28">
        <f>kWhgen!R192/(Z750RatedkWh*SurveyHrsIn!R192)</f>
        <v>0</v>
      </c>
      <c r="S192" s="28">
        <f>kWhgen!S192/(Z750RatedkWh*SurveyHrsIn!S192)</f>
        <v>0.14301075268817204</v>
      </c>
      <c r="T192" s="28">
        <f>kWhgen!T192/(Z750RatedkWh*SurveyHrsIn!T192)</f>
        <v>0.47</v>
      </c>
      <c r="U192" s="28">
        <f>kWhgen!U192/(Z750RatedkWh*SurveyHrsIn!U192)</f>
        <v>0.38789685789832479</v>
      </c>
      <c r="V192" s="28">
        <f>kWhgen!V192/(Z750RatedkWh*SurveyHrsIn!V192)</f>
        <v>0.28111111111111109</v>
      </c>
      <c r="W192" s="28">
        <f>kWhgen!W192/(Z750RatedkWh*SurveyHrsIn!W192)</f>
        <v>0.16559139784946236</v>
      </c>
      <c r="X192" s="28">
        <f>kWhgen!X192/(Z750RatedkWh*SurveyHrsIn!X192)</f>
        <v>0.18279569892473119</v>
      </c>
      <c r="Y192" s="28">
        <f>kWhgen!Y192/(Z750RatedkWh*SurveyHrsIn!Y192)</f>
        <v>0.21148148148148149</v>
      </c>
      <c r="Z192" s="28">
        <f>kWhgen!Z192/(Z750RatedkWh*SurveyHrsIn!Z192)</f>
        <v>0.41469534050179213</v>
      </c>
      <c r="AA192" s="28">
        <f>kWhgen!AA192/(Z750RatedkWh*SurveyHrsIn!AA192)</f>
        <v>0.4085185185185185</v>
      </c>
      <c r="AB192" s="28">
        <f>kWhgen!AB192/(Z750RatedkWh*SurveyHrsIn!AB192)</f>
        <v>0.4218637992831541</v>
      </c>
      <c r="AC192" s="28">
        <f>kWhgen!AC192/(Z750RatedkWh*SurveyHrsIn!AC192)</f>
        <v>0.39959770595876409</v>
      </c>
      <c r="AD192" s="28">
        <f>kWhgen!AD192/(Z750RatedkWh*SurveyHrsIn!AD192)</f>
        <v>0.54047619047619044</v>
      </c>
      <c r="AE192" s="28">
        <f>kWhgen!AE192/(Z750RatedkWh*SurveyHrsIn!AE192)</f>
        <v>0.41146953405017922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5"/>
        <v>0.29764315124788138</v>
      </c>
      <c r="AP192" s="28">
        <f t="shared" si="26"/>
        <v>0.28789224114505158</v>
      </c>
      <c r="AQ192" s="28">
        <f t="shared" si="27"/>
        <v>0.45051447682837792</v>
      </c>
      <c r="AR192" s="28">
        <f t="shared" si="28"/>
        <v>0.37245992080195961</v>
      </c>
      <c r="AS192" s="28">
        <f t="shared" si="29"/>
        <v>0.34627033054559936</v>
      </c>
      <c r="AT192" s="28">
        <f t="shared" si="30"/>
        <v>0.22051758263639987</v>
      </c>
      <c r="AU192" s="138">
        <f t="shared" si="31"/>
        <v>0.25132477100756673</v>
      </c>
      <c r="AV192" s="28">
        <f t="shared" si="32"/>
        <v>0.17025089605734767</v>
      </c>
      <c r="AW192" s="28">
        <f t="shared" si="33"/>
        <v>0.37966932300314532</v>
      </c>
      <c r="AX192" s="28">
        <f t="shared" si="36"/>
        <v>0.18662285941855836</v>
      </c>
      <c r="AY192" s="28">
        <f t="shared" si="34"/>
        <v>0.41502588610115493</v>
      </c>
      <c r="AZ192" s="28">
        <f t="shared" si="35"/>
        <v>0.45051447682837792</v>
      </c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</row>
    <row r="193" spans="1:68" hidden="1" x14ac:dyDescent="0.25">
      <c r="A193" s="86" t="s">
        <v>8</v>
      </c>
      <c r="B193" s="86">
        <v>1</v>
      </c>
      <c r="C193" s="86">
        <v>183</v>
      </c>
      <c r="D193" s="28">
        <f>kWhgen!D193/(Z750RatedkWh*SurveyHrsIn!D193)</f>
        <v>0.32652329749103942</v>
      </c>
      <c r="E193" s="28">
        <f>kWhgen!E193/(Z750RatedkWh*SurveyHrsIn!E193)</f>
        <v>0.3876935483870968</v>
      </c>
      <c r="F193" s="28">
        <f>kWhgen!F193/(Z750RatedkWh*SurveyHrsIn!F193)</f>
        <v>0.42576996123486244</v>
      </c>
      <c r="G193" s="28">
        <f>kWhgen!G193/(Z750RatedkWh*SurveyHrsIn!G193)</f>
        <v>0.33035243258258412</v>
      </c>
      <c r="H193" s="28">
        <f>kWhgen!H193/(Z750RatedkWh*SurveyHrsIn!H193)</f>
        <v>0.41664444444444443</v>
      </c>
      <c r="I193" s="28">
        <f>kWhgen!I193/(Z750RatedkWh*SurveyHrsIn!I193)</f>
        <v>0.38566308243727598</v>
      </c>
      <c r="J193" s="28">
        <f>kWhgen!J193/(Z750RatedkWh*SurveyHrsIn!J193)</f>
        <v>0.34592592592592591</v>
      </c>
      <c r="K193" s="28">
        <f>kWhgen!K193/(Z750RatedkWh*SurveyHrsIn!K193)</f>
        <v>0.17275985663082438</v>
      </c>
      <c r="L193" s="28">
        <f>kWhgen!L193/(Z750RatedkWh*SurveyHrsIn!L193)</f>
        <v>0.2025089605734767</v>
      </c>
      <c r="M193" s="28">
        <f>kWhgen!M193/(Z750RatedkWh*SurveyHrsIn!M193)</f>
        <v>0.35036111111111112</v>
      </c>
      <c r="N193" s="28">
        <f>kWhgen!N193/(Z750RatedkWh*SurveyHrsIn!N193)</f>
        <v>0.33927240143369175</v>
      </c>
      <c r="O193" s="28">
        <f>kWhgen!O193/(Z750RatedkWh*SurveyHrsIn!O193)</f>
        <v>0.39555555555555555</v>
      </c>
      <c r="P193" s="28">
        <f>kWhgen!P193/(Z750RatedkWh*SurveyHrsIn!P193)</f>
        <v>0.38046415770609321</v>
      </c>
      <c r="Q193" s="28">
        <f>kWhgen!Q193/(Z750RatedkWh*SurveyHrsIn!Q193)</f>
        <v>0.41907706093189961</v>
      </c>
      <c r="R193" s="28">
        <f>kWhgen!R193/(Z750RatedkWh*SurveyHrsIn!R193)</f>
        <v>0.40822420634920636</v>
      </c>
      <c r="S193" s="28">
        <f>kWhgen!S193/(Z750RatedkWh*SurveyHrsIn!S193)</f>
        <v>0.32580645161290323</v>
      </c>
      <c r="T193" s="28">
        <f>kWhgen!T193/(Z750RatedkWh*SurveyHrsIn!T193)</f>
        <v>0.49925925925925924</v>
      </c>
      <c r="U193" s="28">
        <f>kWhgen!U193/(Z750RatedkWh*SurveyHrsIn!U193)</f>
        <v>0.40579449464252426</v>
      </c>
      <c r="V193" s="28">
        <f>kWhgen!V193/(Z750RatedkWh*SurveyHrsIn!V193)</f>
        <v>0.31703703703703706</v>
      </c>
      <c r="W193" s="28">
        <f>kWhgen!W193/(Z750RatedkWh*SurveyHrsIn!W193)</f>
        <v>0.17992831541218637</v>
      </c>
      <c r="X193" s="28">
        <f>kWhgen!X193/(Z750RatedkWh*SurveyHrsIn!X193)</f>
        <v>0.1974910394265233</v>
      </c>
      <c r="Y193" s="28">
        <f>kWhgen!Y193/(Z750RatedkWh*SurveyHrsIn!Y193)</f>
        <v>0.22148148148148147</v>
      </c>
      <c r="Z193" s="28">
        <f>kWhgen!Z193/(Z750RatedkWh*SurveyHrsIn!Z193)</f>
        <v>0.39390681003584227</v>
      </c>
      <c r="AA193" s="28">
        <f>kWhgen!AA193/(Z750RatedkWh*SurveyHrsIn!AA193)</f>
        <v>0.39481481481481484</v>
      </c>
      <c r="AB193" s="28">
        <f>kWhgen!AB193/(Z750RatedkWh*SurveyHrsIn!AB193)</f>
        <v>0.45340501792114696</v>
      </c>
      <c r="AC193" s="28">
        <f>kWhgen!AC193/(Z750RatedkWh*SurveyHrsIn!AC193)</f>
        <v>0.37872303574375299</v>
      </c>
      <c r="AD193" s="28">
        <f>kWhgen!AD193/(Z750RatedkWh*SurveyHrsIn!AD193)</f>
        <v>0.5444444444444444</v>
      </c>
      <c r="AE193" s="28">
        <f>kWhgen!AE193/(Z750RatedkWh*SurveyHrsIn!AE193)</f>
        <v>0.38422939068100359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5"/>
        <v>0.3444142865019118</v>
      </c>
      <c r="AP193" s="28">
        <f t="shared" si="26"/>
        <v>0.35135216574373546</v>
      </c>
      <c r="AQ193" s="28">
        <f t="shared" si="27"/>
        <v>0.43579895695640031</v>
      </c>
      <c r="AR193" s="28">
        <f t="shared" si="28"/>
        <v>0.38127198073484775</v>
      </c>
      <c r="AS193" s="28">
        <f t="shared" si="29"/>
        <v>0.38274448426921542</v>
      </c>
      <c r="AT193" s="28">
        <f t="shared" si="30"/>
        <v>0.24187664277180407</v>
      </c>
      <c r="AU193" s="138">
        <f t="shared" si="31"/>
        <v>0.37176403823178017</v>
      </c>
      <c r="AV193" s="28">
        <f t="shared" si="32"/>
        <v>0.38436923963133635</v>
      </c>
      <c r="AW193" s="28">
        <f t="shared" si="33"/>
        <v>0.40736359697960683</v>
      </c>
      <c r="AX193" s="28">
        <f t="shared" si="36"/>
        <v>0.19963361210673039</v>
      </c>
      <c r="AY193" s="28">
        <f t="shared" si="34"/>
        <v>0.414042214257268</v>
      </c>
      <c r="AZ193" s="28">
        <f t="shared" si="35"/>
        <v>0.43579895695640031</v>
      </c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</row>
    <row r="194" spans="1:68" hidden="1" x14ac:dyDescent="0.25">
      <c r="A194" s="86" t="s">
        <v>8</v>
      </c>
      <c r="B194" s="86">
        <v>1</v>
      </c>
      <c r="C194" s="86">
        <v>184</v>
      </c>
      <c r="D194" s="28">
        <f>kWhgen!D194/(Z750RatedkWh*SurveyHrsIn!D194)</f>
        <v>0.4218637992831541</v>
      </c>
      <c r="E194" s="28">
        <f>kWhgen!E194/(Z750RatedkWh*SurveyHrsIn!E194)</f>
        <v>0.39414874551971324</v>
      </c>
      <c r="F194" s="28">
        <f>kWhgen!F194/(Z750RatedkWh*SurveyHrsIn!F194)</f>
        <v>0.39810799711600398</v>
      </c>
      <c r="G194" s="28">
        <f>kWhgen!G194/(Z750RatedkWh*SurveyHrsIn!G194)</f>
        <v>0.32270686037237967</v>
      </c>
      <c r="H194" s="28">
        <f>kWhgen!H194/(Z750RatedkWh*SurveyHrsIn!H194)</f>
        <v>0.36935370370370368</v>
      </c>
      <c r="I194" s="28">
        <f>kWhgen!I194/(Z750RatedkWh*SurveyHrsIn!I194)</f>
        <v>0.35268817204301073</v>
      </c>
      <c r="J194" s="28">
        <f>kWhgen!J194/(Z750RatedkWh*SurveyHrsIn!J194)</f>
        <v>0.31888888888888889</v>
      </c>
      <c r="K194" s="28">
        <f>kWhgen!K194/(Z750RatedkWh*SurveyHrsIn!K194)</f>
        <v>0.17060931899641577</v>
      </c>
      <c r="L194" s="28">
        <f>kWhgen!L194/(Z750RatedkWh*SurveyHrsIn!L194)</f>
        <v>0.18781362007168459</v>
      </c>
      <c r="M194" s="28">
        <f>kWhgen!M194/(Z750RatedkWh*SurveyHrsIn!M194)</f>
        <v>0.3160277777777778</v>
      </c>
      <c r="N194" s="28">
        <f>kWhgen!N194/(Z750RatedkWh*SurveyHrsIn!N194)</f>
        <v>0.20819713261648745</v>
      </c>
      <c r="O194" s="28">
        <f>kWhgen!O194/(Z750RatedkWh*SurveyHrsIn!O194)</f>
        <v>0.31925925925925924</v>
      </c>
      <c r="P194" s="28">
        <f>kWhgen!P194/(Z750RatedkWh*SurveyHrsIn!P194)</f>
        <v>0.35627240143369177</v>
      </c>
      <c r="Q194" s="28">
        <f>kWhgen!Q194/(Z750RatedkWh*SurveyHrsIn!Q194)</f>
        <v>0.34193548387096773</v>
      </c>
      <c r="R194" s="28">
        <f>kWhgen!R194/(Z750RatedkWh*SurveyHrsIn!R194)</f>
        <v>0.1388888888888889</v>
      </c>
      <c r="S194" s="28">
        <f>kWhgen!S194/(Z750RatedkWh*SurveyHrsIn!S194)</f>
        <v>0.3025089605734767</v>
      </c>
      <c r="T194" s="28">
        <f>kWhgen!T194/(Z750RatedkWh*SurveyHrsIn!T194)</f>
        <v>0.41296296296296298</v>
      </c>
      <c r="U194" s="28">
        <f>kWhgen!U194/(Z750RatedkWh*SurveyHrsIn!U194)</f>
        <v>0.34005509813979135</v>
      </c>
      <c r="V194" s="28">
        <f>kWhgen!V194/(Z750RatedkWh*SurveyHrsIn!V194)</f>
        <v>0.25592592592592595</v>
      </c>
      <c r="W194" s="28">
        <f>kWhgen!W194/(Z750RatedkWh*SurveyHrsIn!W194)</f>
        <v>0.15698924731182795</v>
      </c>
      <c r="X194" s="28">
        <f>kWhgen!X194/(Z750RatedkWh*SurveyHrsIn!X194)</f>
        <v>0.17132616487455196</v>
      </c>
      <c r="Y194" s="28">
        <f>kWhgen!Y194/(Z750RatedkWh*SurveyHrsIn!Y194)</f>
        <v>0.19666666666666666</v>
      </c>
      <c r="Z194" s="28">
        <f>kWhgen!Z194/(Z750RatedkWh*SurveyHrsIn!Z194)</f>
        <v>0.39247311827956988</v>
      </c>
      <c r="AA194" s="28">
        <f>kWhgen!AA194/(Z750RatedkWh*SurveyHrsIn!AA194)</f>
        <v>0.37407407407407406</v>
      </c>
      <c r="AB194" s="28">
        <f>kWhgen!AB194/(Z750RatedkWh*SurveyHrsIn!AB194)</f>
        <v>0.4211469534050179</v>
      </c>
      <c r="AC194" s="28">
        <f>kWhgen!AC194/(Z750RatedkWh*SurveyHrsIn!AC194)</f>
        <v>0.35845559807891259</v>
      </c>
      <c r="AD194" s="28">
        <f>kWhgen!AD194/(Z750RatedkWh*SurveyHrsIn!AD194)</f>
        <v>0.51984126984126988</v>
      </c>
      <c r="AE194" s="28">
        <f>kWhgen!AE194/(Z750RatedkWh*SurveyHrsIn!AE194)</f>
        <v>0.31362007168458783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5"/>
        <v>0.30950615648325136</v>
      </c>
      <c r="AP194" s="28">
        <f t="shared" si="26"/>
        <v>0.29207946208114349</v>
      </c>
      <c r="AQ194" s="28">
        <f t="shared" si="27"/>
        <v>0.39730564653492345</v>
      </c>
      <c r="AR194" s="28">
        <f t="shared" si="28"/>
        <v>0.37165453433603229</v>
      </c>
      <c r="AS194" s="28">
        <f t="shared" si="29"/>
        <v>0.34697692154520104</v>
      </c>
      <c r="AT194" s="28">
        <f t="shared" si="30"/>
        <v>0.22481690561529274</v>
      </c>
      <c r="AU194" s="138">
        <f t="shared" si="31"/>
        <v>0.2945762644364795</v>
      </c>
      <c r="AV194" s="28">
        <f t="shared" si="32"/>
        <v>0.26111111111111113</v>
      </c>
      <c r="AW194" s="28">
        <f t="shared" si="33"/>
        <v>0.33631466234289342</v>
      </c>
      <c r="AX194" s="28">
        <f t="shared" si="36"/>
        <v>0.17499402628434887</v>
      </c>
      <c r="AY194" s="28">
        <f t="shared" si="34"/>
        <v>0.39589804858622063</v>
      </c>
      <c r="AZ194" s="28">
        <f t="shared" si="35"/>
        <v>0.39730564653492345</v>
      </c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</row>
    <row r="195" spans="1:68" hidden="1" x14ac:dyDescent="0.25">
      <c r="A195" s="86" t="s">
        <v>8</v>
      </c>
      <c r="B195" s="86">
        <v>1</v>
      </c>
      <c r="C195" s="86">
        <v>185</v>
      </c>
      <c r="D195" s="28">
        <f>kWhgen!D195/(Z750RatedkWh*SurveyHrsIn!D195)</f>
        <v>0.24408602150537634</v>
      </c>
      <c r="E195" s="28">
        <f>kWhgen!E195/(Z750RatedkWh*SurveyHrsIn!E195)</f>
        <v>0.33363440860215055</v>
      </c>
      <c r="F195" s="28">
        <f>kWhgen!F195/(Z750RatedkWh*SurveyHrsIn!F195)</f>
        <v>0.40296753135310071</v>
      </c>
      <c r="G195" s="28">
        <f>kWhgen!G195/(Z750RatedkWh*SurveyHrsIn!G195)</f>
        <v>0.30932710900452187</v>
      </c>
      <c r="H195" s="28">
        <f>kWhgen!H195/(Z750RatedkWh*SurveyHrsIn!H195)</f>
        <v>8.0429629629629629E-2</v>
      </c>
      <c r="I195" s="28">
        <f>kWhgen!I195/(Z750RatedkWh*SurveyHrsIn!I195)</f>
        <v>0.37132616487455194</v>
      </c>
      <c r="J195" s="28">
        <f>kWhgen!J195/(Z750RatedkWh*SurveyHrsIn!J195)</f>
        <v>0.33925925925925926</v>
      </c>
      <c r="K195" s="28">
        <f>kWhgen!K195/(Z750RatedkWh*SurveyHrsIn!K195)</f>
        <v>0.16487455197132617</v>
      </c>
      <c r="L195" s="28">
        <f>kWhgen!L195/(Z750RatedkWh*SurveyHrsIn!L195)</f>
        <v>0.15770609318996415</v>
      </c>
      <c r="M195" s="28">
        <f>kWhgen!M195/(Z750RatedkWh*SurveyHrsIn!M195)</f>
        <v>0.24936666666666665</v>
      </c>
      <c r="N195" s="28">
        <f>kWhgen!N195/(Z750RatedkWh*SurveyHrsIn!N195)</f>
        <v>0.34288351254480287</v>
      </c>
      <c r="O195" s="28">
        <f>kWhgen!O195/(Z750RatedkWh*SurveyHrsIn!O195)</f>
        <v>0.38185185185185183</v>
      </c>
      <c r="P195" s="28">
        <f>kWhgen!P195/(Z750RatedkWh*SurveyHrsIn!P195)</f>
        <v>0.25913978494623657</v>
      </c>
      <c r="Q195" s="28">
        <f>kWhgen!Q195/(Z750RatedkWh*SurveyHrsIn!Q195)</f>
        <v>0.3605089605734767</v>
      </c>
      <c r="R195" s="28">
        <f>kWhgen!R195/(Z750RatedkWh*SurveyHrsIn!R195)</f>
        <v>0.18804761904761905</v>
      </c>
      <c r="S195" s="28">
        <f>kWhgen!S195/(Z750RatedkWh*SurveyHrsIn!S195)</f>
        <v>0.30358422939068103</v>
      </c>
      <c r="T195" s="28">
        <f>kWhgen!T195/(Z750RatedkWh*SurveyHrsIn!T195)</f>
        <v>0.47518518518518521</v>
      </c>
      <c r="U195" s="28">
        <f>kWhgen!U195/(Z750RatedkWh*SurveyHrsIn!U195)</f>
        <v>0.37998059549223651</v>
      </c>
      <c r="V195" s="28">
        <f>kWhgen!V195/(Z750RatedkWh*SurveyHrsIn!V195)</f>
        <v>0.30888888888888888</v>
      </c>
      <c r="W195" s="28">
        <f>kWhgen!W195/(Z750RatedkWh*SurveyHrsIn!W195)</f>
        <v>0.16774193548387098</v>
      </c>
      <c r="X195" s="28">
        <f>kWhgen!X195/(Z750RatedkWh*SurveyHrsIn!X195)</f>
        <v>0.18172043010752689</v>
      </c>
      <c r="Y195" s="28">
        <f>kWhgen!Y195/(Z750RatedkWh*SurveyHrsIn!Y195)</f>
        <v>0.22037037037037038</v>
      </c>
      <c r="Z195" s="28">
        <f>kWhgen!Z195/(Z750RatedkWh*SurveyHrsIn!Z195)</f>
        <v>0.36630824372759857</v>
      </c>
      <c r="AA195" s="28">
        <f>kWhgen!AA195/(Z750RatedkWh*SurveyHrsIn!AA195)</f>
        <v>0.40444444444444444</v>
      </c>
      <c r="AB195" s="28">
        <f>kWhgen!AB195/(Z750RatedkWh*SurveyHrsIn!AB195)</f>
        <v>0.44050179211469537</v>
      </c>
      <c r="AC195" s="28">
        <f>kWhgen!AC195/(Z750RatedkWh*SurveyHrsIn!AC195)</f>
        <v>0.361944241594298</v>
      </c>
      <c r="AD195" s="28">
        <f>kWhgen!AD195/(Z750RatedkWh*SurveyHrsIn!AD195)</f>
        <v>0.52857142857142858</v>
      </c>
      <c r="AE195" s="28">
        <f>kWhgen!AE195/(Z750RatedkWh*SurveyHrsIn!AE195)</f>
        <v>0.40035842293906809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5"/>
        <v>0.28273054699117184</v>
      </c>
      <c r="AP195" s="28">
        <f t="shared" si="26"/>
        <v>0.31644022456888282</v>
      </c>
      <c r="AQ195" s="28">
        <f t="shared" si="27"/>
        <v>0.43029136436826487</v>
      </c>
      <c r="AR195" s="28">
        <f t="shared" si="28"/>
        <v>0.34864301631992439</v>
      </c>
      <c r="AS195" s="28">
        <f t="shared" si="29"/>
        <v>0.26367168458781359</v>
      </c>
      <c r="AT195" s="28">
        <f t="shared" si="30"/>
        <v>0.19064910394265233</v>
      </c>
      <c r="AU195" s="138">
        <f t="shared" si="31"/>
        <v>0.32795838311429709</v>
      </c>
      <c r="AV195" s="28">
        <f t="shared" si="32"/>
        <v>0.28404693633725892</v>
      </c>
      <c r="AW195" s="28">
        <f t="shared" si="33"/>
        <v>0.38801822318877016</v>
      </c>
      <c r="AX195" s="28">
        <f t="shared" si="36"/>
        <v>0.18994424532058943</v>
      </c>
      <c r="AY195" s="28">
        <f t="shared" si="34"/>
        <v>0.40375149342891281</v>
      </c>
      <c r="AZ195" s="28">
        <f t="shared" si="35"/>
        <v>0.43029136436826487</v>
      </c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</row>
    <row r="196" spans="1:68" hidden="1" x14ac:dyDescent="0.25">
      <c r="A196" s="86" t="s">
        <v>8</v>
      </c>
      <c r="B196" s="86">
        <v>1</v>
      </c>
      <c r="C196" s="86">
        <v>186</v>
      </c>
      <c r="D196" s="28">
        <f>kWhgen!D196/(Z750RatedkWh*SurveyHrsIn!D196)</f>
        <v>0.41326164874551974</v>
      </c>
      <c r="E196" s="28">
        <f>kWhgen!E196/(Z750RatedkWh*SurveyHrsIn!E196)</f>
        <v>0.36308422939068102</v>
      </c>
      <c r="F196" s="28">
        <f>kWhgen!F196/(Z750RatedkWh*SurveyHrsIn!F196)</f>
        <v>0.4141818411310163</v>
      </c>
      <c r="G196" s="28">
        <f>kWhgen!G196/(Z750RatedkWh*SurveyHrsIn!G196)</f>
        <v>0.31888407426727744</v>
      </c>
      <c r="H196" s="28">
        <f>kWhgen!H196/(Z750RatedkWh*SurveyHrsIn!H196)</f>
        <v>8.3544444444444449E-2</v>
      </c>
      <c r="I196" s="28">
        <f>kWhgen!I196/(Z750RatedkWh*SurveyHrsIn!I196)</f>
        <v>0.38494623655913979</v>
      </c>
      <c r="J196" s="28">
        <f>kWhgen!J196/(Z750RatedkWh*SurveyHrsIn!J196)</f>
        <v>0.11407407407407408</v>
      </c>
      <c r="K196" s="28">
        <f>kWhgen!K196/(Z750RatedkWh*SurveyHrsIn!K196)</f>
        <v>0.11433691756272402</v>
      </c>
      <c r="L196" s="28">
        <f>kWhgen!L196/(Z750RatedkWh*SurveyHrsIn!L196)</f>
        <v>0.15663082437275985</v>
      </c>
      <c r="M196" s="28">
        <f>kWhgen!M196/(Z750RatedkWh*SurveyHrsIn!M196)</f>
        <v>0.35940185185185186</v>
      </c>
      <c r="N196" s="28">
        <f>kWhgen!N196/(Z750RatedkWh*SurveyHrsIn!N196)</f>
        <v>0.30044623655913977</v>
      </c>
      <c r="O196" s="28">
        <f>kWhgen!O196/(Z750RatedkWh*SurveyHrsIn!O196)</f>
        <v>0.38185185185185183</v>
      </c>
      <c r="P196" s="28">
        <f>kWhgen!P196/(Z750RatedkWh*SurveyHrsIn!P196)</f>
        <v>0.23906810035842294</v>
      </c>
      <c r="Q196" s="28">
        <f>kWhgen!Q196/(Z750RatedkWh*SurveyHrsIn!Q196)</f>
        <v>4.7670250896057351E-2</v>
      </c>
      <c r="R196" s="28">
        <f>kWhgen!R196/(Z750RatedkWh*SurveyHrsIn!R196)</f>
        <v>0</v>
      </c>
      <c r="S196" s="28">
        <f>kWhgen!S196/(Z750RatedkWh*SurveyHrsIn!S196)</f>
        <v>0.11182795698924732</v>
      </c>
      <c r="T196" s="28">
        <f>kWhgen!T196/(Z750RatedkWh*SurveyHrsIn!T196)</f>
        <v>0.4811111111111111</v>
      </c>
      <c r="U196" s="28">
        <f>kWhgen!U196/(Z750RatedkWh*SurveyHrsIn!U196)</f>
        <v>0.39443637901639766</v>
      </c>
      <c r="V196" s="28">
        <f>kWhgen!V196/(Z750RatedkWh*SurveyHrsIn!V196)</f>
        <v>0.18555555555555556</v>
      </c>
      <c r="W196" s="28">
        <f>kWhgen!W196/(Z750RatedkWh*SurveyHrsIn!W196)</f>
        <v>0.14121863799283155</v>
      </c>
      <c r="X196" s="28">
        <f>kWhgen!X196/(Z750RatedkWh*SurveyHrsIn!X196)</f>
        <v>0.18530465949820787</v>
      </c>
      <c r="Y196" s="28">
        <f>kWhgen!Y196/(Z750RatedkWh*SurveyHrsIn!Y196)</f>
        <v>0.23</v>
      </c>
      <c r="Z196" s="28">
        <f>kWhgen!Z196/(Z750RatedkWh*SurveyHrsIn!Z196)</f>
        <v>0.4311827956989247</v>
      </c>
      <c r="AA196" s="28">
        <f>kWhgen!AA196/(Z750RatedkWh*SurveyHrsIn!AA196)</f>
        <v>0.41518518518518521</v>
      </c>
      <c r="AB196" s="28">
        <f>kWhgen!AB196/(Z750RatedkWh*SurveyHrsIn!AB196)</f>
        <v>0.39641577060931898</v>
      </c>
      <c r="AC196" s="28">
        <f>kWhgen!AC196/(Z750RatedkWh*SurveyHrsIn!AC196)</f>
        <v>0.37879031912881345</v>
      </c>
      <c r="AD196" s="28">
        <f>kWhgen!AD196/(Z750RatedkWh*SurveyHrsIn!AD196)</f>
        <v>0.50198412698412698</v>
      </c>
      <c r="AE196" s="28">
        <f>kWhgen!AE196/(Z750RatedkWh*SurveyHrsIn!AE196)</f>
        <v>0.34910394265232975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5"/>
        <v>0.26920422353528195</v>
      </c>
      <c r="AP196" s="28">
        <f t="shared" si="26"/>
        <v>0.25165902521273642</v>
      </c>
      <c r="AQ196" s="28">
        <f t="shared" si="27"/>
        <v>0.40995946292175672</v>
      </c>
      <c r="AR196" s="28">
        <f t="shared" si="28"/>
        <v>0.36538338159632494</v>
      </c>
      <c r="AS196" s="28">
        <f t="shared" si="29"/>
        <v>0.1941882516925528</v>
      </c>
      <c r="AT196" s="28">
        <f t="shared" si="30"/>
        <v>0.21012319792911191</v>
      </c>
      <c r="AU196" s="138">
        <f t="shared" si="31"/>
        <v>0.30712206292313821</v>
      </c>
      <c r="AV196" s="28">
        <f t="shared" si="32"/>
        <v>5.3166069295101558E-2</v>
      </c>
      <c r="AW196" s="28">
        <f t="shared" si="33"/>
        <v>0.3537010152276881</v>
      </c>
      <c r="AX196" s="28">
        <f t="shared" si="36"/>
        <v>0.18550776583034648</v>
      </c>
      <c r="AY196" s="28">
        <f t="shared" si="34"/>
        <v>0.41426125049780965</v>
      </c>
      <c r="AZ196" s="28">
        <f t="shared" si="35"/>
        <v>0.40995946292175672</v>
      </c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</row>
    <row r="197" spans="1:68" hidden="1" x14ac:dyDescent="0.25">
      <c r="A197" s="86" t="s">
        <v>8</v>
      </c>
      <c r="B197" s="86">
        <v>1</v>
      </c>
      <c r="C197" s="86">
        <v>187</v>
      </c>
      <c r="D197" s="28">
        <f>kWhgen!D197/(Z750RatedkWh*SurveyHrsIn!D197)</f>
        <v>0.40322580645161288</v>
      </c>
      <c r="E197" s="28">
        <f>kWhgen!E197/(Z750RatedkWh*SurveyHrsIn!E197)</f>
        <v>0.36832795698924731</v>
      </c>
      <c r="F197" s="28">
        <f>kWhgen!F197/(Z750RatedkWh*SurveyHrsIn!F197)</f>
        <v>0.42390090960520982</v>
      </c>
      <c r="G197" s="28">
        <f>kWhgen!G197/(Z750RatedkWh*SurveyHrsIn!G197)</f>
        <v>0.30709715044321223</v>
      </c>
      <c r="H197" s="28">
        <f>kWhgen!H197/(Z750RatedkWh*SurveyHrsIn!H197)</f>
        <v>0.39312407407407407</v>
      </c>
      <c r="I197" s="28">
        <f>kWhgen!I197/(Z750RatedkWh*SurveyHrsIn!I197)</f>
        <v>0.37383512544802866</v>
      </c>
      <c r="J197" s="28">
        <f>kWhgen!J197/(Z750RatedkWh*SurveyHrsIn!J197)</f>
        <v>0.34888888888888892</v>
      </c>
      <c r="K197" s="28">
        <f>kWhgen!K197/(Z750RatedkWh*SurveyHrsIn!K197)</f>
        <v>0.16953405017921147</v>
      </c>
      <c r="L197" s="28">
        <f>kWhgen!L197/(Z750RatedkWh*SurveyHrsIn!L197)</f>
        <v>0.20555734767025088</v>
      </c>
      <c r="M197" s="28">
        <f>kWhgen!M197/(Z750RatedkWh*SurveyHrsIn!M197)</f>
        <v>0.35835</v>
      </c>
      <c r="N197" s="28">
        <f>kWhgen!N197/(Z750RatedkWh*SurveyHrsIn!N197)</f>
        <v>0.36755017921146954</v>
      </c>
      <c r="O197" s="28">
        <f>kWhgen!O197/(Z750RatedkWh*SurveyHrsIn!O197)</f>
        <v>0.37148148148148147</v>
      </c>
      <c r="P197" s="28">
        <f>kWhgen!P197/(Z750RatedkWh*SurveyHrsIn!P197)</f>
        <v>0.35734767025089603</v>
      </c>
      <c r="Q197" s="28">
        <f>kWhgen!Q197/(Z750RatedkWh*SurveyHrsIn!Q197)</f>
        <v>0.37383512544802866</v>
      </c>
      <c r="R197" s="28">
        <f>kWhgen!R197/(Z750RatedkWh*SurveyHrsIn!R197)</f>
        <v>0.35079365079365077</v>
      </c>
      <c r="S197" s="28">
        <f>kWhgen!S197/(Z750RatedkWh*SurveyHrsIn!S197)</f>
        <v>0.30465949820788529</v>
      </c>
      <c r="T197" s="28">
        <f>kWhgen!T197/(Z750RatedkWh*SurveyHrsIn!T197)</f>
        <v>0.49296296296296294</v>
      </c>
      <c r="U197" s="28">
        <f>kWhgen!U197/(Z750RatedkWh*SurveyHrsIn!U197)</f>
        <v>0.39409219369439386</v>
      </c>
      <c r="V197" s="28">
        <f>kWhgen!V197/(Z750RatedkWh*SurveyHrsIn!V197)</f>
        <v>0.31555555555555553</v>
      </c>
      <c r="W197" s="28">
        <f>kWhgen!W197/(Z750RatedkWh*SurveyHrsIn!W197)</f>
        <v>0.16057347670250896</v>
      </c>
      <c r="X197" s="28">
        <f>kWhgen!X197/(Z750RatedkWh*SurveyHrsIn!X197)</f>
        <v>0.18494623655913978</v>
      </c>
      <c r="Y197" s="28">
        <f>kWhgen!Y197/(Z750RatedkWh*SurveyHrsIn!Y197)</f>
        <v>0.21185185185185185</v>
      </c>
      <c r="Z197" s="28">
        <f>kWhgen!Z197/(Z750RatedkWh*SurveyHrsIn!Z197)</f>
        <v>0.40071684587813622</v>
      </c>
      <c r="AA197" s="28">
        <f>kWhgen!AA197/(Z750RatedkWh*SurveyHrsIn!AA197)</f>
        <v>0.40481481481481479</v>
      </c>
      <c r="AB197" s="28">
        <f>kWhgen!AB197/(Z750RatedkWh*SurveyHrsIn!AB197)</f>
        <v>0.43440860215053761</v>
      </c>
      <c r="AC197" s="28">
        <f>kWhgen!AC197/(Z750RatedkWh*SurveyHrsIn!AC197)</f>
        <v>0.36311833666360321</v>
      </c>
      <c r="AD197" s="28">
        <f>kWhgen!AD197/(Z750RatedkWh*SurveyHrsIn!AD197)</f>
        <v>0.52222222222222225</v>
      </c>
      <c r="AE197" s="28">
        <f>kWhgen!AE197/(Z750RatedkWh*SurveyHrsIn!AE197)</f>
        <v>0.392831541218638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5"/>
        <v>0.33708290285349757</v>
      </c>
      <c r="AP197" s="28">
        <f t="shared" si="26"/>
        <v>0.33576756788495549</v>
      </c>
      <c r="AQ197" s="28">
        <f t="shared" si="27"/>
        <v>0.42605736670148781</v>
      </c>
      <c r="AR197" s="28">
        <f t="shared" si="28"/>
        <v>0.36644200567922308</v>
      </c>
      <c r="AS197" s="28">
        <f t="shared" si="29"/>
        <v>0.37194936280366386</v>
      </c>
      <c r="AT197" s="28">
        <f t="shared" si="30"/>
        <v>0.24448046594982076</v>
      </c>
      <c r="AU197" s="138">
        <f t="shared" si="31"/>
        <v>0.36545977698128235</v>
      </c>
      <c r="AV197" s="28">
        <f t="shared" si="32"/>
        <v>0.3430960914831882</v>
      </c>
      <c r="AW197" s="28">
        <f t="shared" si="33"/>
        <v>0.40087023740430411</v>
      </c>
      <c r="AX197" s="28">
        <f t="shared" si="36"/>
        <v>0.18579052170450019</v>
      </c>
      <c r="AY197" s="28">
        <f t="shared" si="34"/>
        <v>0.41331342094782952</v>
      </c>
      <c r="AZ197" s="28">
        <f t="shared" si="35"/>
        <v>0.42605736670148781</v>
      </c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</row>
    <row r="198" spans="1:68" hidden="1" x14ac:dyDescent="0.25">
      <c r="A198" s="86" t="s">
        <v>8</v>
      </c>
      <c r="B198" s="86">
        <v>1</v>
      </c>
      <c r="C198" s="86">
        <v>188</v>
      </c>
      <c r="D198" s="28">
        <f>kWhgen!D198/(Z750RatedkWh*SurveyHrsIn!D198)</f>
        <v>0.35483870967741937</v>
      </c>
      <c r="E198" s="28">
        <f>kWhgen!E198/(Z750RatedkWh*SurveyHrsIn!E198)</f>
        <v>0.27755734767025092</v>
      </c>
      <c r="F198" s="28">
        <f>kWhgen!F198/(Z750RatedkWh*SurveyHrsIn!F198)</f>
        <v>0.41605089276066887</v>
      </c>
      <c r="G198" s="28">
        <f>kWhgen!G198/(Z750RatedkWh*SurveyHrsIn!G198)</f>
        <v>0.28193047525128923</v>
      </c>
      <c r="H198" s="28">
        <f>kWhgen!H198/(Z750RatedkWh*SurveyHrsIn!H198)</f>
        <v>0.41906481481481483</v>
      </c>
      <c r="I198" s="28">
        <f>kWhgen!I198/(Z750RatedkWh*SurveyHrsIn!I198)</f>
        <v>0.32652329749103942</v>
      </c>
      <c r="J198" s="28">
        <f>kWhgen!J198/(Z750RatedkWh*SurveyHrsIn!J198)</f>
        <v>0.33740740740740743</v>
      </c>
      <c r="K198" s="28">
        <f>kWhgen!K198/(Z750RatedkWh*SurveyHrsIn!K198)</f>
        <v>0.15268817204301074</v>
      </c>
      <c r="L198" s="28">
        <f>kWhgen!L198/(Z750RatedkWh*SurveyHrsIn!L198)</f>
        <v>0.18100358422939067</v>
      </c>
      <c r="M198" s="28">
        <f>kWhgen!M198/(Z750RatedkWh*SurveyHrsIn!M198)</f>
        <v>0.34222222222222221</v>
      </c>
      <c r="N198" s="28">
        <f>kWhgen!N198/(Z750RatedkWh*SurveyHrsIn!N198)</f>
        <v>0.32508960573476703</v>
      </c>
      <c r="O198" s="28">
        <f>kWhgen!O198/(Z750RatedkWh*SurveyHrsIn!O198)</f>
        <v>0.40444444444444444</v>
      </c>
      <c r="P198" s="28">
        <f>kWhgen!P198/(Z750RatedkWh*SurveyHrsIn!P198)</f>
        <v>0.19283154121863799</v>
      </c>
      <c r="Q198" s="28">
        <f>kWhgen!Q198/(Z750RatedkWh*SurveyHrsIn!Q198)</f>
        <v>0.3827956989247312</v>
      </c>
      <c r="R198" s="28">
        <f>kWhgen!R198/(Z750RatedkWh*SurveyHrsIn!R198)</f>
        <v>0.34285714285714286</v>
      </c>
      <c r="S198" s="28">
        <f>kWhgen!S198/(Z750RatedkWh*SurveyHrsIn!S198)</f>
        <v>0.26487455197132614</v>
      </c>
      <c r="T198" s="28">
        <f>kWhgen!T198/(Z750RatedkWh*SurveyHrsIn!T198)</f>
        <v>0.44851851851851854</v>
      </c>
      <c r="U198" s="28">
        <f>kWhgen!U198/(Z750RatedkWh*SurveyHrsIn!U198)</f>
        <v>0.36483644132406767</v>
      </c>
      <c r="V198" s="28">
        <f>kWhgen!V198/(Z750RatedkWh*SurveyHrsIn!V198)</f>
        <v>0.27444444444444444</v>
      </c>
      <c r="W198" s="28">
        <f>kWhgen!W198/(Z750RatedkWh*SurveyHrsIn!W198)</f>
        <v>0.14659498207885305</v>
      </c>
      <c r="X198" s="28">
        <f>kWhgen!X198/(Z750RatedkWh*SurveyHrsIn!X198)</f>
        <v>0.17311827956989248</v>
      </c>
      <c r="Y198" s="28">
        <f>kWhgen!Y198/(Z750RatedkWh*SurveyHrsIn!Y198)</f>
        <v>0.20296296296296296</v>
      </c>
      <c r="Z198" s="28">
        <f>kWhgen!Z198/(Z750RatedkWh*SurveyHrsIn!Z198)</f>
        <v>0.3935483870967742</v>
      </c>
      <c r="AA198" s="28">
        <f>kWhgen!AA198/(Z750RatedkWh*SurveyHrsIn!AA198)</f>
        <v>0.4</v>
      </c>
      <c r="AB198" s="28">
        <f>kWhgen!AB198/(Z750RatedkWh*SurveyHrsIn!AB198)</f>
        <v>0.41827956989247311</v>
      </c>
      <c r="AC198" s="28">
        <f>kWhgen!AC198/(Z750RatedkWh*SurveyHrsIn!AC198)</f>
        <v>0.37849763640380035</v>
      </c>
      <c r="AD198" s="28">
        <f>kWhgen!AD198/(Z750RatedkWh*SurveyHrsIn!AD198)</f>
        <v>0.48769841269841269</v>
      </c>
      <c r="AE198" s="28">
        <f>kWhgen!AE198/(Z750RatedkWh*SurveyHrsIn!AE198)</f>
        <v>0.39928315412186383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5"/>
        <v>0.30473448377399531</v>
      </c>
      <c r="AP198" s="28">
        <f t="shared" si="26"/>
        <v>0.31773591497009895</v>
      </c>
      <c r="AQ198" s="28">
        <f t="shared" si="27"/>
        <v>0.42182640107469233</v>
      </c>
      <c r="AR198" s="28">
        <f t="shared" si="28"/>
        <v>0.32517957189406971</v>
      </c>
      <c r="AS198" s="28">
        <f t="shared" si="29"/>
        <v>0.36099850657108723</v>
      </c>
      <c r="AT198" s="28">
        <f t="shared" si="30"/>
        <v>0.22530465949820788</v>
      </c>
      <c r="AU198" s="138">
        <f t="shared" si="31"/>
        <v>0.30745519713261649</v>
      </c>
      <c r="AV198" s="28">
        <f t="shared" si="32"/>
        <v>0.33017579791773338</v>
      </c>
      <c r="AW198" s="28">
        <f t="shared" si="33"/>
        <v>0.36259980142901022</v>
      </c>
      <c r="AX198" s="28">
        <f t="shared" si="36"/>
        <v>0.17422540820390284</v>
      </c>
      <c r="AY198" s="28">
        <f t="shared" si="34"/>
        <v>0.40394265232974913</v>
      </c>
      <c r="AZ198" s="28">
        <f t="shared" si="35"/>
        <v>0.42182640107469233</v>
      </c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</row>
    <row r="199" spans="1:68" hidden="1" x14ac:dyDescent="0.25">
      <c r="A199" s="86" t="s">
        <v>8</v>
      </c>
      <c r="B199" s="86">
        <v>1</v>
      </c>
      <c r="C199" s="86">
        <v>189</v>
      </c>
      <c r="D199" s="28">
        <f>kWhgen!D199/(Z750RatedkWh*SurveyHrsIn!D199)</f>
        <v>0.37419354838709679</v>
      </c>
      <c r="E199" s="28">
        <f>kWhgen!E199/(Z750RatedkWh*SurveyHrsIn!E199)</f>
        <v>0.36913620071684589</v>
      </c>
      <c r="F199" s="28">
        <f>kWhgen!F199/(Z750RatedkWh*SurveyHrsIn!F199)</f>
        <v>0.41754613406439095</v>
      </c>
      <c r="G199" s="28">
        <f>kWhgen!G199/(Z750RatedkWh*SurveyHrsIn!G199)</f>
        <v>0.29403596458411296</v>
      </c>
      <c r="H199" s="28">
        <f>kWhgen!H199/(Z750RatedkWh*SurveyHrsIn!H199)</f>
        <v>0.26147037037037035</v>
      </c>
      <c r="I199" s="28">
        <f>kWhgen!I199/(Z750RatedkWh*SurveyHrsIn!I199)</f>
        <v>0.35232974910394266</v>
      </c>
      <c r="J199" s="28">
        <f>kWhgen!J199/(Z750RatedkWh*SurveyHrsIn!J199)</f>
        <v>0.29518518518518516</v>
      </c>
      <c r="K199" s="28">
        <f>kWhgen!K199/(Z750RatedkWh*SurveyHrsIn!K199)</f>
        <v>0.16702508960573476</v>
      </c>
      <c r="L199" s="28">
        <f>kWhgen!L199/(Z750RatedkWh*SurveyHrsIn!L199)</f>
        <v>0.16487455197132617</v>
      </c>
      <c r="M199" s="28">
        <f>kWhgen!M199/(Z750RatedkWh*SurveyHrsIn!M199)</f>
        <v>0.34572592592592594</v>
      </c>
      <c r="N199" s="28">
        <f>kWhgen!N199/(Z750RatedkWh*SurveyHrsIn!N199)</f>
        <v>0.34325268817204302</v>
      </c>
      <c r="O199" s="28">
        <f>kWhgen!O199/(Z750RatedkWh*SurveyHrsIn!O199)</f>
        <v>0.34740740740740739</v>
      </c>
      <c r="P199" s="28">
        <f>kWhgen!P199/(Z750RatedkWh*SurveyHrsIn!P199)</f>
        <v>0.35340501792114698</v>
      </c>
      <c r="Q199" s="28">
        <f>kWhgen!Q199/(Z750RatedkWh*SurveyHrsIn!Q199)</f>
        <v>0.22903225806451613</v>
      </c>
      <c r="R199" s="28">
        <f>kWhgen!R199/(Z750RatedkWh*SurveyHrsIn!R199)</f>
        <v>0.33650793650793653</v>
      </c>
      <c r="S199" s="28">
        <f>kWhgen!S199/(Z750RatedkWh*SurveyHrsIn!S199)</f>
        <v>0.30035842293906811</v>
      </c>
      <c r="T199" s="28">
        <f>kWhgen!T199/(Z750RatedkWh*SurveyHrsIn!T199)</f>
        <v>0.46962962962962962</v>
      </c>
      <c r="U199" s="28">
        <f>kWhgen!U199/(Z750RatedkWh*SurveyHrsIn!U199)</f>
        <v>0.3727527037301559</v>
      </c>
      <c r="V199" s="28">
        <f>kWhgen!V199/(Z750RatedkWh*SurveyHrsIn!V199)</f>
        <v>0.29148148148148151</v>
      </c>
      <c r="W199" s="28">
        <f>kWhgen!W199/(Z750RatedkWh*SurveyHrsIn!W199)</f>
        <v>0.16415770609318997</v>
      </c>
      <c r="X199" s="28">
        <f>kWhgen!X199/(Z750RatedkWh*SurveyHrsIn!X199)</f>
        <v>0.18172043010752689</v>
      </c>
      <c r="Y199" s="28">
        <f>kWhgen!Y199/(Z750RatedkWh*SurveyHrsIn!Y199)</f>
        <v>0.20444444444444446</v>
      </c>
      <c r="Z199" s="28">
        <f>kWhgen!Z199/(Z750RatedkWh*SurveyHrsIn!Z199)</f>
        <v>0.38172043010752688</v>
      </c>
      <c r="AA199" s="28">
        <f>kWhgen!AA199/(Z750RatedkWh*SurveyHrsIn!AA199)</f>
        <v>0.41</v>
      </c>
      <c r="AB199" s="28">
        <f>kWhgen!AB199/(Z750RatedkWh*SurveyHrsIn!AB199)</f>
        <v>0.42903225806451611</v>
      </c>
      <c r="AC199" s="28">
        <f>kWhgen!AC199/(Z750RatedkWh*SurveyHrsIn!AC199)</f>
        <v>0.37781302796081007</v>
      </c>
      <c r="AD199" s="28">
        <f>kWhgen!AD199/(Z750RatedkWh*SurveyHrsIn!AD199)</f>
        <v>0.52301587301587305</v>
      </c>
      <c r="AE199" s="28">
        <f>kWhgen!AE199/(Z750RatedkWh*SurveyHrsIn!AE199)</f>
        <v>0.39784946236559138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5"/>
        <v>0.30928285708570269</v>
      </c>
      <c r="AP199" s="28">
        <f t="shared" si="26"/>
        <v>0.31423647509749936</v>
      </c>
      <c r="AQ199" s="28">
        <f t="shared" si="27"/>
        <v>0.43289278778075818</v>
      </c>
      <c r="AR199" s="28">
        <f t="shared" si="28"/>
        <v>0.3602394331217833</v>
      </c>
      <c r="AS199" s="28">
        <f t="shared" si="29"/>
        <v>0.30299510155316606</v>
      </c>
      <c r="AT199" s="28">
        <f t="shared" si="30"/>
        <v>0.22587518916766228</v>
      </c>
      <c r="AU199" s="138">
        <f t="shared" si="31"/>
        <v>0.34802170450019915</v>
      </c>
      <c r="AV199" s="28">
        <f t="shared" si="32"/>
        <v>0.28863287250384023</v>
      </c>
      <c r="AW199" s="28">
        <f t="shared" si="33"/>
        <v>0.37795460494708899</v>
      </c>
      <c r="AX199" s="28">
        <f t="shared" si="36"/>
        <v>0.18344086021505376</v>
      </c>
      <c r="AY199" s="28">
        <f t="shared" si="34"/>
        <v>0.4069175627240143</v>
      </c>
      <c r="AZ199" s="28">
        <f t="shared" si="35"/>
        <v>0.43289278778075818</v>
      </c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</row>
    <row r="200" spans="1:68" hidden="1" x14ac:dyDescent="0.25">
      <c r="A200" s="86" t="s">
        <v>8</v>
      </c>
      <c r="B200" s="86">
        <v>1</v>
      </c>
      <c r="C200" s="86">
        <v>190</v>
      </c>
      <c r="D200" s="28">
        <f>kWhgen!D200/(Z750RatedkWh*SurveyHrsIn!D200)</f>
        <v>0.38960573476702509</v>
      </c>
      <c r="E200" s="28">
        <f>kWhgen!E200/(Z750RatedkWh*SurveyHrsIn!E200)</f>
        <v>0.35703225806451611</v>
      </c>
      <c r="F200" s="28">
        <f>kWhgen!F200/(Z750RatedkWh*SurveyHrsIn!F200)</f>
        <v>0.40109847972344809</v>
      </c>
      <c r="G200" s="28">
        <f>kWhgen!G200/(Z750RatedkWh*SurveyHrsIn!G200)</f>
        <v>0.28193047525128923</v>
      </c>
      <c r="H200" s="28">
        <f>kWhgen!H200/(Z750RatedkWh*SurveyHrsIn!H200)</f>
        <v>0.25749814814814814</v>
      </c>
      <c r="I200" s="28">
        <f>kWhgen!I200/(Z750RatedkWh*SurveyHrsIn!I200)</f>
        <v>0.33405017921146951</v>
      </c>
      <c r="J200" s="28">
        <f>kWhgen!J200/(Z750RatedkWh*SurveyHrsIn!J200)</f>
        <v>0.29925925925925928</v>
      </c>
      <c r="K200" s="28">
        <f>kWhgen!K200/(Z750RatedkWh*SurveyHrsIn!K200)</f>
        <v>0.13942652329749103</v>
      </c>
      <c r="L200" s="28">
        <f>kWhgen!L200/(Z750RatedkWh*SurveyHrsIn!L200)</f>
        <v>0.16702508960573476</v>
      </c>
      <c r="M200" s="28">
        <f>kWhgen!M200/(Z750RatedkWh*SurveyHrsIn!M200)</f>
        <v>0.31117962962962964</v>
      </c>
      <c r="N200" s="28">
        <f>kWhgen!N200/(Z750RatedkWh*SurveyHrsIn!N200)</f>
        <v>0.31984229390681002</v>
      </c>
      <c r="O200" s="28">
        <f>kWhgen!O200/(Z750RatedkWh*SurveyHrsIn!O200)</f>
        <v>0.39814814814814814</v>
      </c>
      <c r="P200" s="28">
        <f>kWhgen!P200/(Z750RatedkWh*SurveyHrsIn!P200)</f>
        <v>0.32580645161290323</v>
      </c>
      <c r="Q200" s="28">
        <f>kWhgen!Q200/(Z750RatedkWh*SurveyHrsIn!Q200)</f>
        <v>0.19569892473118281</v>
      </c>
      <c r="R200" s="28">
        <f>kWhgen!R200/(Z750RatedkWh*SurveyHrsIn!R200)</f>
        <v>0</v>
      </c>
      <c r="S200" s="28">
        <f>kWhgen!S200/(Z750RatedkWh*SurveyHrsIn!S200)</f>
        <v>0.25123118279569895</v>
      </c>
      <c r="T200" s="28">
        <f>kWhgen!T200/(Z750RatedkWh*SurveyHrsIn!T200)</f>
        <v>0.40037037037037038</v>
      </c>
      <c r="U200" s="28">
        <f>kWhgen!U200/(Z750RatedkWh*SurveyHrsIn!U200)</f>
        <v>0.1600461747317844</v>
      </c>
      <c r="V200" s="28">
        <f>kWhgen!V200/(Z750RatedkWh*SurveyHrsIn!V200)</f>
        <v>0.28259259259259262</v>
      </c>
      <c r="W200" s="28">
        <f>kWhgen!W200/(Z750RatedkWh*SurveyHrsIn!W200)</f>
        <v>0.14946236559139786</v>
      </c>
      <c r="X200" s="28">
        <f>kWhgen!X200/(Z750RatedkWh*SurveyHrsIn!X200)</f>
        <v>0.16093189964157706</v>
      </c>
      <c r="Y200" s="28">
        <f>kWhgen!Y200/(Z750RatedkWh*SurveyHrsIn!Y200)</f>
        <v>0.1662962962962963</v>
      </c>
      <c r="Z200" s="28">
        <f>kWhgen!Z200/(Z750RatedkWh*SurveyHrsIn!Z200)</f>
        <v>0.36415770609318998</v>
      </c>
      <c r="AA200" s="28">
        <f>kWhgen!AA200/(Z750RatedkWh*SurveyHrsIn!AA200)</f>
        <v>0.38296296296296295</v>
      </c>
      <c r="AB200" s="28">
        <f>kWhgen!AB200/(Z750RatedkWh*SurveyHrsIn!AB200)</f>
        <v>0.41290322580645161</v>
      </c>
      <c r="AC200" s="28">
        <f>kWhgen!AC200/(Z750RatedkWh*SurveyHrsIn!AC200)</f>
        <v>0.38637652079438151</v>
      </c>
      <c r="AD200" s="28">
        <f>kWhgen!AD200/(Z750RatedkWh*SurveyHrsIn!AD200)</f>
        <v>0.48571428571428571</v>
      </c>
      <c r="AE200" s="28">
        <f>kWhgen!AE200/(Z750RatedkWh*SurveyHrsIn!AE200)</f>
        <v>0.35555555555555557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5"/>
        <v>0.29935807798823727</v>
      </c>
      <c r="AP200" s="28">
        <f t="shared" si="26"/>
        <v>0.24388780846779209</v>
      </c>
      <c r="AQ200" s="28">
        <f t="shared" si="27"/>
        <v>0.40921545402140763</v>
      </c>
      <c r="AR200" s="28">
        <f t="shared" si="28"/>
        <v>0.34668707101308449</v>
      </c>
      <c r="AS200" s="28">
        <f t="shared" si="29"/>
        <v>0.29693586220629231</v>
      </c>
      <c r="AT200" s="28">
        <f t="shared" si="30"/>
        <v>0.20587708084428513</v>
      </c>
      <c r="AU200" s="138">
        <f t="shared" si="31"/>
        <v>0.34793229788928715</v>
      </c>
      <c r="AV200" s="28">
        <f t="shared" si="32"/>
        <v>0.14897670250896058</v>
      </c>
      <c r="AW200" s="28">
        <f t="shared" si="33"/>
        <v>0.28100304589824915</v>
      </c>
      <c r="AX200" s="28">
        <f t="shared" si="36"/>
        <v>0.15889685384309041</v>
      </c>
      <c r="AY200" s="28">
        <f t="shared" si="34"/>
        <v>0.38667463162086818</v>
      </c>
      <c r="AZ200" s="28">
        <f t="shared" si="35"/>
        <v>0.40921545402140763</v>
      </c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</row>
    <row r="201" spans="1:68" hidden="1" x14ac:dyDescent="0.25">
      <c r="A201" s="86" t="s">
        <v>8</v>
      </c>
      <c r="B201" s="86">
        <v>1</v>
      </c>
      <c r="C201" s="86">
        <v>191</v>
      </c>
      <c r="D201" s="28">
        <f>kWhgen!D201/(Z750RatedkWh*SurveyHrsIn!D201)</f>
        <v>0.36057347670250894</v>
      </c>
      <c r="E201" s="28">
        <f>kWhgen!E201/(Z750RatedkWh*SurveyHrsIn!E201)</f>
        <v>0.35380465949820789</v>
      </c>
      <c r="F201" s="28">
        <f>kWhgen!F201/(Z750RatedkWh*SurveyHrsIn!F201)</f>
        <v>0.39698656613821237</v>
      </c>
      <c r="G201" s="28">
        <f>kWhgen!G201/(Z750RatedkWh*SurveyHrsIn!G201)</f>
        <v>0.29817731619797372</v>
      </c>
      <c r="H201" s="28">
        <f>kWhgen!H201/(Z750RatedkWh*SurveyHrsIn!H201)</f>
        <v>0.25965925925925926</v>
      </c>
      <c r="I201" s="28">
        <f>kWhgen!I201/(Z750RatedkWh*SurveyHrsIn!I201)</f>
        <v>0</v>
      </c>
      <c r="J201" s="28">
        <f>kWhgen!J201/(Z750RatedkWh*SurveyHrsIn!J201)</f>
        <v>0.17296296296296296</v>
      </c>
      <c r="K201" s="28">
        <f>kWhgen!K201/(Z750RatedkWh*SurveyHrsIn!K201)</f>
        <v>0.14910394265232976</v>
      </c>
      <c r="L201" s="28">
        <f>kWhgen!L201/(Z750RatedkWh*SurveyHrsIn!L201)</f>
        <v>0.17849462365591398</v>
      </c>
      <c r="M201" s="28">
        <f>kWhgen!M201/(Z750RatedkWh*SurveyHrsIn!M201)</f>
        <v>0.29798518518518519</v>
      </c>
      <c r="N201" s="28">
        <f>kWhgen!N201/(Z750RatedkWh*SurveyHrsIn!N201)</f>
        <v>0.31864516129032255</v>
      </c>
      <c r="O201" s="28">
        <f>kWhgen!O201/(Z750RatedkWh*SurveyHrsIn!O201)</f>
        <v>0.38925925925925925</v>
      </c>
      <c r="P201" s="28">
        <f>kWhgen!P201/(Z750RatedkWh*SurveyHrsIn!P201)</f>
        <v>0.3200716845878136</v>
      </c>
      <c r="Q201" s="28">
        <f>kWhgen!Q201/(Z750RatedkWh*SurveyHrsIn!Q201)</f>
        <v>0.37060931899641575</v>
      </c>
      <c r="R201" s="28">
        <f>kWhgen!R201/(Z750RatedkWh*SurveyHrsIn!R201)</f>
        <v>0.35436507936507938</v>
      </c>
      <c r="S201" s="28">
        <f>kWhgen!S201/(Z750RatedkWh*SurveyHrsIn!S201)</f>
        <v>0.28853046594982079</v>
      </c>
      <c r="T201" s="28">
        <f>kWhgen!T201/(Z750RatedkWh*SurveyHrsIn!T201)</f>
        <v>0.3925925925925926</v>
      </c>
      <c r="U201" s="28">
        <f>kWhgen!U201/(Z750RatedkWh*SurveyHrsIn!U201)</f>
        <v>0.35898529085000241</v>
      </c>
      <c r="V201" s="28">
        <f>kWhgen!V201/(Z750RatedkWh*SurveyHrsIn!V201)</f>
        <v>0.23629629629629631</v>
      </c>
      <c r="W201" s="28">
        <f>kWhgen!W201/(Z750RatedkWh*SurveyHrsIn!W201)</f>
        <v>0.15125448028673835</v>
      </c>
      <c r="X201" s="28">
        <f>kWhgen!X201/(Z750RatedkWh*SurveyHrsIn!X201)</f>
        <v>0.17168458781362006</v>
      </c>
      <c r="Y201" s="28">
        <f>kWhgen!Y201/(Z750RatedkWh*SurveyHrsIn!Y201)</f>
        <v>0.1962962962962963</v>
      </c>
      <c r="Z201" s="28">
        <f>kWhgen!Z201/(Z750RatedkWh*SurveyHrsIn!Z201)</f>
        <v>0.382078853046595</v>
      </c>
      <c r="AA201" s="28">
        <f>kWhgen!AA201/(Z750RatedkWh*SurveyHrsIn!AA201)</f>
        <v>0.37814814814814812</v>
      </c>
      <c r="AB201" s="28">
        <f>kWhgen!AB201/(Z750RatedkWh*SurveyHrsIn!AB201)</f>
        <v>0.42867383512544804</v>
      </c>
      <c r="AC201" s="28">
        <f>kWhgen!AC201/(Z750RatedkWh*SurveyHrsIn!AC201)</f>
        <v>0.38184498481055879</v>
      </c>
      <c r="AD201" s="28">
        <f>kWhgen!AD201/(Z750RatedkWh*SurveyHrsIn!AD201)</f>
        <v>0.52182539682539686</v>
      </c>
      <c r="AE201" s="28">
        <f>kWhgen!AE201/(Z750RatedkWh*SurveyHrsIn!AE201)</f>
        <v>0.39068100358422941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5"/>
        <v>0.26126255172395335</v>
      </c>
      <c r="AP201" s="28">
        <f t="shared" si="26"/>
        <v>0.30912627039725443</v>
      </c>
      <c r="AQ201" s="28">
        <f t="shared" si="27"/>
        <v>0.43145046174006169</v>
      </c>
      <c r="AR201" s="28">
        <f t="shared" si="28"/>
        <v>0.34965618061146464</v>
      </c>
      <c r="AS201" s="28">
        <f t="shared" si="29"/>
        <v>0.14420740740740742</v>
      </c>
      <c r="AT201" s="28">
        <f t="shared" si="30"/>
        <v>0.2085279171644763</v>
      </c>
      <c r="AU201" s="138">
        <f t="shared" si="31"/>
        <v>0.34265870171246515</v>
      </c>
      <c r="AV201" s="28">
        <f t="shared" si="32"/>
        <v>0.33783495477043868</v>
      </c>
      <c r="AW201" s="28">
        <f t="shared" si="33"/>
        <v>0.32929139324629714</v>
      </c>
      <c r="AX201" s="28">
        <f t="shared" si="36"/>
        <v>0.17307845479888492</v>
      </c>
      <c r="AY201" s="28">
        <f t="shared" si="34"/>
        <v>0.39630027877339707</v>
      </c>
      <c r="AZ201" s="28">
        <f t="shared" si="35"/>
        <v>0.43145046174006169</v>
      </c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</row>
    <row r="202" spans="1:68" hidden="1" x14ac:dyDescent="0.25">
      <c r="A202" s="86" t="s">
        <v>8</v>
      </c>
      <c r="B202" s="86">
        <v>1</v>
      </c>
      <c r="C202" s="86">
        <v>192</v>
      </c>
      <c r="D202" s="28">
        <f>kWhgen!D202/(Z750RatedkWh*SurveyHrsIn!D202)</f>
        <v>0.38602150537634411</v>
      </c>
      <c r="E202" s="28">
        <f>kWhgen!E202/(Z750RatedkWh*SurveyHrsIn!E202)</f>
        <v>0.3106379928315412</v>
      </c>
      <c r="F202" s="28">
        <f>kWhgen!F202/(Z750RatedkWh*SurveyHrsIn!F202)</f>
        <v>0.39885561776786499</v>
      </c>
      <c r="G202" s="28">
        <f>kWhgen!G202/(Z750RatedkWh*SurveyHrsIn!G202)</f>
        <v>0.29085030949652774</v>
      </c>
      <c r="H202" s="28">
        <f>kWhgen!H202/(Z750RatedkWh*SurveyHrsIn!H202)</f>
        <v>0.30470000000000003</v>
      </c>
      <c r="I202" s="28">
        <f>kWhgen!I202/(Z750RatedkWh*SurveyHrsIn!I202)</f>
        <v>0.33512544802867383</v>
      </c>
      <c r="J202" s="28">
        <f>kWhgen!J202/(Z750RatedkWh*SurveyHrsIn!J202)</f>
        <v>0.30962962962962964</v>
      </c>
      <c r="K202" s="28">
        <f>kWhgen!K202/(Z750RatedkWh*SurveyHrsIn!K202)</f>
        <v>0.14193548387096774</v>
      </c>
      <c r="L202" s="28">
        <f>kWhgen!L202/(Z750RatedkWh*SurveyHrsIn!L202)</f>
        <v>0.16989247311827957</v>
      </c>
      <c r="M202" s="28">
        <f>kWhgen!M202/(Z750RatedkWh*SurveyHrsIn!M202)</f>
        <v>0.30350185185185186</v>
      </c>
      <c r="N202" s="28">
        <f>kWhgen!N202/(Z750RatedkWh*SurveyHrsIn!N202)</f>
        <v>0.31789964157706091</v>
      </c>
      <c r="O202" s="28">
        <f>kWhgen!O202/(Z750RatedkWh*SurveyHrsIn!O202)</f>
        <v>0.28925925925925927</v>
      </c>
      <c r="P202" s="28">
        <f>kWhgen!P202/(Z750RatedkWh*SurveyHrsIn!P202)</f>
        <v>0.27311827956989249</v>
      </c>
      <c r="Q202" s="28">
        <f>kWhgen!Q202/(Z750RatedkWh*SurveyHrsIn!Q202)</f>
        <v>0.24372759856630824</v>
      </c>
      <c r="R202" s="28">
        <f>kWhgen!R202/(Z750RatedkWh*SurveyHrsIn!R202)</f>
        <v>0.21785714285714286</v>
      </c>
      <c r="S202" s="28">
        <f>kWhgen!S202/(Z750RatedkWh*SurveyHrsIn!S202)</f>
        <v>0.2014336917562724</v>
      </c>
      <c r="T202" s="28">
        <f>kWhgen!T202/(Z750RatedkWh*SurveyHrsIn!T202)</f>
        <v>0.31222222222222223</v>
      </c>
      <c r="U202" s="28">
        <f>kWhgen!U202/(Z750RatedkWh*SurveyHrsIn!U202)</f>
        <v>0.3300737238016801</v>
      </c>
      <c r="V202" s="28">
        <f>kWhgen!V202/(Z750RatedkWh*SurveyHrsIn!V202)</f>
        <v>0.23629629629629631</v>
      </c>
      <c r="W202" s="28">
        <f>kWhgen!W202/(Z750RatedkWh*SurveyHrsIn!W202)</f>
        <v>0.15017921146953406</v>
      </c>
      <c r="X202" s="28">
        <f>kWhgen!X202/(Z750RatedkWh*SurveyHrsIn!X202)</f>
        <v>0.15698924731182795</v>
      </c>
      <c r="Y202" s="28">
        <f>kWhgen!Y202/(Z750RatedkWh*SurveyHrsIn!Y202)</f>
        <v>0.18222222222222223</v>
      </c>
      <c r="Z202" s="28">
        <f>kWhgen!Z202/(Z750RatedkWh*SurveyHrsIn!Z202)</f>
        <v>0.36523297491039425</v>
      </c>
      <c r="AA202" s="28">
        <f>kWhgen!AA202/(Z750RatedkWh*SurveyHrsIn!AA202)</f>
        <v>0.32666666666666666</v>
      </c>
      <c r="AB202" s="28">
        <f>kWhgen!AB202/(Z750RatedkWh*SurveyHrsIn!AB202)</f>
        <v>0.39569892473118279</v>
      </c>
      <c r="AC202" s="28">
        <f>kWhgen!AC202/(Z750RatedkWh*SurveyHrsIn!AC202)</f>
        <v>0.36263389629116782</v>
      </c>
      <c r="AD202" s="28">
        <f>kWhgen!AD202/(Z750RatedkWh*SurveyHrsIn!AD202)</f>
        <v>0.51230158730158726</v>
      </c>
      <c r="AE202" s="28">
        <f>kWhgen!AE202/(Z750RatedkWh*SurveyHrsIn!AE202)</f>
        <v>0.36236559139784946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5"/>
        <v>0.28711716558346245</v>
      </c>
      <c r="AP202" s="28">
        <f t="shared" si="26"/>
        <v>0.25988332690097915</v>
      </c>
      <c r="AQ202" s="28">
        <f t="shared" si="27"/>
        <v>0.41243369166353488</v>
      </c>
      <c r="AR202" s="28">
        <f t="shared" si="28"/>
        <v>0.33344797336531129</v>
      </c>
      <c r="AS202" s="28">
        <f t="shared" si="29"/>
        <v>0.31648502588610117</v>
      </c>
      <c r="AT202" s="28">
        <f t="shared" si="30"/>
        <v>0.20510993628036642</v>
      </c>
      <c r="AU202" s="138">
        <f t="shared" si="31"/>
        <v>0.29342572680207085</v>
      </c>
      <c r="AV202" s="28">
        <f t="shared" si="32"/>
        <v>0.22100614439324118</v>
      </c>
      <c r="AW202" s="28">
        <f t="shared" si="33"/>
        <v>0.29286408077339959</v>
      </c>
      <c r="AX202" s="28">
        <f t="shared" si="36"/>
        <v>0.16313022700119476</v>
      </c>
      <c r="AY202" s="28">
        <f t="shared" si="34"/>
        <v>0.36253285543608121</v>
      </c>
      <c r="AZ202" s="28">
        <f t="shared" si="35"/>
        <v>0.41243369166353488</v>
      </c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</row>
    <row r="203" spans="1:68" hidden="1" x14ac:dyDescent="0.25">
      <c r="A203" s="86" t="s">
        <v>8</v>
      </c>
      <c r="B203" s="86">
        <v>1</v>
      </c>
      <c r="C203" s="86">
        <v>193</v>
      </c>
      <c r="D203" s="28">
        <f>kWhgen!D203/(Z750RatedkWh*SurveyHrsIn!D203)</f>
        <v>0.34301075268817205</v>
      </c>
      <c r="E203" s="28">
        <f>kWhgen!E203/(Z750RatedkWh*SurveyHrsIn!E203)</f>
        <v>0.35622580645161289</v>
      </c>
      <c r="F203" s="28">
        <f>kWhgen!F203/(Z750RatedkWh*SurveyHrsIn!F203)</f>
        <v>0.41119135852357214</v>
      </c>
      <c r="G203" s="28">
        <f>kWhgen!G203/(Z750RatedkWh*SurveyHrsIn!G203)</f>
        <v>0.31091993654831446</v>
      </c>
      <c r="H203" s="28">
        <f>kWhgen!H203/(Z750RatedkWh*SurveyHrsIn!H203)</f>
        <v>0.32265185185185186</v>
      </c>
      <c r="I203" s="28">
        <f>kWhgen!I203/(Z750RatedkWh*SurveyHrsIn!I203)</f>
        <v>0.36379928315412186</v>
      </c>
      <c r="J203" s="28">
        <f>kWhgen!J203/(Z750RatedkWh*SurveyHrsIn!J203)</f>
        <v>0.31555555555555553</v>
      </c>
      <c r="K203" s="28">
        <f>kWhgen!K203/(Z750RatedkWh*SurveyHrsIn!K203)</f>
        <v>0.15943186861961828</v>
      </c>
      <c r="L203" s="28">
        <f>kWhgen!L203/(Z750RatedkWh*SurveyHrsIn!L203)</f>
        <v>0.16972924988903684</v>
      </c>
      <c r="M203" s="28">
        <f>kWhgen!M203/(Z750RatedkWh*SurveyHrsIn!M203)</f>
        <v>0.33088703703703704</v>
      </c>
      <c r="N203" s="28">
        <f>kWhgen!N203/(Z750RatedkWh*SurveyHrsIn!N203)</f>
        <v>0.33870071684587816</v>
      </c>
      <c r="O203" s="28">
        <f>kWhgen!O203/(Z750RatedkWh*SurveyHrsIn!O203)</f>
        <v>0.38481481481481483</v>
      </c>
      <c r="P203" s="28">
        <f>kWhgen!P203/(Z750RatedkWh*SurveyHrsIn!P203)</f>
        <v>0.30681003584229388</v>
      </c>
      <c r="Q203" s="28">
        <f>kWhgen!Q203/(Z750RatedkWh*SurveyHrsIn!Q203)</f>
        <v>0.39318996415770607</v>
      </c>
      <c r="R203" s="28">
        <f>kWhgen!R203/(Z750RatedkWh*SurveyHrsIn!R203)</f>
        <v>0.35753968253968255</v>
      </c>
      <c r="S203" s="28">
        <f>kWhgen!S203/(Z750RatedkWh*SurveyHrsIn!S203)</f>
        <v>0.3</v>
      </c>
      <c r="T203" s="28">
        <f>kWhgen!T203/(Z750RatedkWh*SurveyHrsIn!T203)</f>
        <v>0.36629629629629629</v>
      </c>
      <c r="U203" s="28">
        <f>kWhgen!U203/(Z750RatedkWh*SurveyHrsIn!U203)</f>
        <v>0</v>
      </c>
      <c r="V203" s="28">
        <f>kWhgen!V203/(Z750RatedkWh*SurveyHrsIn!V203)</f>
        <v>1.8518518518518519E-19</v>
      </c>
      <c r="W203" s="28">
        <f>kWhgen!W203/(Z750RatedkWh*SurveyHrsIn!W203)</f>
        <v>0.12043010752688173</v>
      </c>
      <c r="X203" s="28">
        <f>kWhgen!X203/(Z750RatedkWh*SurveyHrsIn!X203)</f>
        <v>0.14372759856630823</v>
      </c>
      <c r="Y203" s="28">
        <f>kWhgen!Y203/(Z750RatedkWh*SurveyHrsIn!Y203)</f>
        <v>0.18703703703703703</v>
      </c>
      <c r="Z203" s="28">
        <f>kWhgen!Z203/(Z750RatedkWh*SurveyHrsIn!Z203)</f>
        <v>0.40250896057347668</v>
      </c>
      <c r="AA203" s="28">
        <f>kWhgen!AA203/(Z750RatedkWh*SurveyHrsIn!AA203)</f>
        <v>0.42370370370370369</v>
      </c>
      <c r="AB203" s="28">
        <f>kWhgen!AB203/(Z750RatedkWh*SurveyHrsIn!AB203)</f>
        <v>0.45161290322580644</v>
      </c>
      <c r="AC203" s="28">
        <f>kWhgen!AC203/(Z750RatedkWh*SurveyHrsIn!AC203)</f>
        <v>0.40351191688465704</v>
      </c>
      <c r="AD203" s="28">
        <f>kWhgen!AD203/(Z750RatedkWh*SurveyHrsIn!AD203)</f>
        <v>0.54047619047619044</v>
      </c>
      <c r="AE203" s="28">
        <f>kWhgen!AE203/(Z750RatedkWh*SurveyHrsIn!AE203)</f>
        <v>0.40071684587813622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5"/>
        <v>0.31422645959447565</v>
      </c>
      <c r="AP203" s="28">
        <f t="shared" si="26"/>
        <v>0.26217052113557487</v>
      </c>
      <c r="AQ203" s="28">
        <f t="shared" si="27"/>
        <v>0.44823498441299453</v>
      </c>
      <c r="AR203" s="28">
        <f t="shared" si="28"/>
        <v>0.35944570050783314</v>
      </c>
      <c r="AS203" s="28">
        <f t="shared" si="29"/>
        <v>0.3340022301871764</v>
      </c>
      <c r="AT203" s="28">
        <f t="shared" si="30"/>
        <v>0.22001605184856407</v>
      </c>
      <c r="AU203" s="138">
        <f t="shared" si="31"/>
        <v>0.3434418558343289</v>
      </c>
      <c r="AV203" s="28">
        <f t="shared" si="32"/>
        <v>0.35024321556579618</v>
      </c>
      <c r="AW203" s="28">
        <f t="shared" si="33"/>
        <v>0.12209876543209876</v>
      </c>
      <c r="AX203" s="28">
        <f t="shared" si="36"/>
        <v>0.15039824771007568</v>
      </c>
      <c r="AY203" s="28">
        <f t="shared" si="34"/>
        <v>0.42594185583432892</v>
      </c>
      <c r="AZ203" s="28">
        <f t="shared" si="35"/>
        <v>0.44823498441299453</v>
      </c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</row>
    <row r="204" spans="1:68" hidden="1" x14ac:dyDescent="0.25">
      <c r="A204" s="86" t="s">
        <v>8</v>
      </c>
      <c r="B204" s="86">
        <v>1</v>
      </c>
      <c r="C204" s="86">
        <v>194</v>
      </c>
      <c r="D204" s="28">
        <f>kWhgen!D204/(Z750RatedkWh*SurveyHrsIn!D204)</f>
        <v>0.27921146953405018</v>
      </c>
      <c r="E204" s="28">
        <f>kWhgen!E204/(Z750RatedkWh*SurveyHrsIn!E204)</f>
        <v>0.26626164874551972</v>
      </c>
      <c r="F204" s="28">
        <f>kWhgen!F204/(Z750RatedkWh*SurveyHrsIn!F204)</f>
        <v>0.35549361995992468</v>
      </c>
      <c r="G204" s="28">
        <f>kWhgen!G204/(Z750RatedkWh*SurveyHrsIn!G204)</f>
        <v>0.28352330279508181</v>
      </c>
      <c r="H204" s="28">
        <f>kWhgen!H204/(Z750RatedkWh*SurveyHrsIn!H204)</f>
        <v>0.39061111111111113</v>
      </c>
      <c r="I204" s="28">
        <f>kWhgen!I204/(Z750RatedkWh*SurveyHrsIn!I204)</f>
        <v>0.32724014336917562</v>
      </c>
      <c r="J204" s="28">
        <f>kWhgen!J204/(Z750RatedkWh*SurveyHrsIn!J204)</f>
        <v>0.30555555555555558</v>
      </c>
      <c r="K204" s="28">
        <f>kWhgen!K204/(Z750RatedkWh*SurveyHrsIn!K204)</f>
        <v>0.14157706093189965</v>
      </c>
      <c r="L204" s="28">
        <f>kWhgen!L204/(Z750RatedkWh*SurveyHrsIn!L204)</f>
        <v>0.16057347670250896</v>
      </c>
      <c r="M204" s="28">
        <f>kWhgen!M204/(Z750RatedkWh*SurveyHrsIn!M204)</f>
        <v>0.32782037037037037</v>
      </c>
      <c r="N204" s="28">
        <f>kWhgen!N204/(Z750RatedkWh*SurveyHrsIn!N204)</f>
        <v>0.23773835125448028</v>
      </c>
      <c r="O204" s="28">
        <f>kWhgen!O204/(Z750RatedkWh*SurveyHrsIn!O204)</f>
        <v>0.37259259259259259</v>
      </c>
      <c r="P204" s="28">
        <f>kWhgen!P204/(Z750RatedkWh*SurveyHrsIn!P204)</f>
        <v>5.2329749103942655E-2</v>
      </c>
      <c r="Q204" s="28">
        <f>kWhgen!Q204/(Z750RatedkWh*SurveyHrsIn!Q204)</f>
        <v>0.23978494623655913</v>
      </c>
      <c r="R204" s="28">
        <f>kWhgen!R204/(Z750RatedkWh*SurveyHrsIn!R204)</f>
        <v>0.24484126984126983</v>
      </c>
      <c r="S204" s="28">
        <f>kWhgen!S204/(Z750RatedkWh*SurveyHrsIn!S204)</f>
        <v>0.29139784946236558</v>
      </c>
      <c r="T204" s="28">
        <f>kWhgen!T204/(Z750RatedkWh*SurveyHrsIn!T204)</f>
        <v>0.44407407407407407</v>
      </c>
      <c r="U204" s="28">
        <f>kWhgen!U204/(Z750RatedkWh*SurveyHrsIn!U204)</f>
        <v>0.37378525969616738</v>
      </c>
      <c r="V204" s="28">
        <f>kWhgen!V204/(Z750RatedkWh*SurveyHrsIn!V204)</f>
        <v>0.28444444444444444</v>
      </c>
      <c r="W204" s="28">
        <f>kWhgen!W204/(Z750RatedkWh*SurveyHrsIn!W204)</f>
        <v>0.16379928315412187</v>
      </c>
      <c r="X204" s="28">
        <f>kWhgen!X204/(Z750RatedkWh*SurveyHrsIn!X204)</f>
        <v>0.17526881720430107</v>
      </c>
      <c r="Y204" s="28">
        <f>kWhgen!Y204/(Z750RatedkWh*SurveyHrsIn!Y204)</f>
        <v>0.19740740740740742</v>
      </c>
      <c r="Z204" s="28">
        <f>kWhgen!Z204/(Z750RatedkWh*SurveyHrsIn!Z204)</f>
        <v>0.36989247311827955</v>
      </c>
      <c r="AA204" s="28">
        <f>kWhgen!AA204/(Z750RatedkWh*SurveyHrsIn!AA204)</f>
        <v>0.3925925925925926</v>
      </c>
      <c r="AB204" s="28">
        <f>kWhgen!AB204/(Z750RatedkWh*SurveyHrsIn!AB204)</f>
        <v>0.3989247311827957</v>
      </c>
      <c r="AC204" s="28">
        <f>kWhgen!AC204/(Z750RatedkWh*SurveyHrsIn!AC204)</f>
        <v>0.41274487939958016</v>
      </c>
      <c r="AD204" s="28">
        <f>kWhgen!AD204/(Z750RatedkWh*SurveyHrsIn!AD204)</f>
        <v>0.51388888888888884</v>
      </c>
      <c r="AE204" s="28">
        <f>kWhgen!AE204/(Z750RatedkWh*SurveyHrsIn!AE204)</f>
        <v>0.35161290322580646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7">AVERAGE(E204:P204)</f>
        <v>0.2684430818743469</v>
      </c>
      <c r="AP204" s="28">
        <f t="shared" ref="AP204:AP267" si="38">AVERAGE(Q204:AB204)</f>
        <v>0.29801776236786492</v>
      </c>
      <c r="AQ204" s="28">
        <f t="shared" ref="AQ204:AQ267" si="39">AVERAGE(AC204:AN204)</f>
        <v>0.42608222383809186</v>
      </c>
      <c r="AR204" s="28">
        <f t="shared" ref="AR204:AR267" si="40">AVERAGE(E204:G204)</f>
        <v>0.30175952383350874</v>
      </c>
      <c r="AS204" s="28">
        <f t="shared" ref="AS204:AS267" si="41">AVERAGE(H204:J204)</f>
        <v>0.34113560334528081</v>
      </c>
      <c r="AT204" s="28">
        <f t="shared" ref="AT204:AT267" si="42">AVERAGE(K204:M204)</f>
        <v>0.20999030266825966</v>
      </c>
      <c r="AU204" s="138">
        <f t="shared" ref="AU204:AU267" si="43">AVERAGE(N204:P204)</f>
        <v>0.2208868976503385</v>
      </c>
      <c r="AV204" s="28">
        <f t="shared" ref="AV204:AV267" si="44">AVERAGE(Q204:S204)</f>
        <v>0.2586746885133982</v>
      </c>
      <c r="AW204" s="28">
        <f t="shared" ref="AW204:AW267" si="45">AVERAGE(T204:V204)</f>
        <v>0.36743459273822859</v>
      </c>
      <c r="AX204" s="28">
        <f t="shared" si="36"/>
        <v>0.17882516925527678</v>
      </c>
      <c r="AY204" s="28">
        <f t="shared" ref="AY204:AY267" si="46">AVERAGE(Z204:AB204)</f>
        <v>0.38713659896455593</v>
      </c>
      <c r="AZ204" s="28">
        <f t="shared" ref="AZ204:AZ267" si="47">AVERAGE(AC204:AE204)</f>
        <v>0.42608222383809186</v>
      </c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</row>
    <row r="205" spans="1:68" hidden="1" x14ac:dyDescent="0.25">
      <c r="A205" s="86" t="s">
        <v>8</v>
      </c>
      <c r="B205" s="86">
        <v>1</v>
      </c>
      <c r="C205" s="86">
        <v>195</v>
      </c>
      <c r="D205" s="28">
        <f>kWhgen!D205/(Z750RatedkWh*SurveyHrsIn!D205)</f>
        <v>0.2086021505376344</v>
      </c>
      <c r="E205" s="28">
        <f>kWhgen!E205/(Z750RatedkWh*SurveyHrsIn!E205)</f>
        <v>0.33686200716845877</v>
      </c>
      <c r="F205" s="28">
        <f>kWhgen!F205/(Z750RatedkWh*SurveyHrsIn!F205)</f>
        <v>0.30727208791488753</v>
      </c>
      <c r="G205" s="28">
        <f>kWhgen!G205/(Z750RatedkWh*SurveyHrsIn!G205)</f>
        <v>0.17202537472960022</v>
      </c>
      <c r="H205" s="28">
        <f>kWhgen!H205/(Z750RatedkWh*SurveyHrsIn!H205)</f>
        <v>0.39338703703703704</v>
      </c>
      <c r="I205" s="28">
        <f>kWhgen!I205/(Z750RatedkWh*SurveyHrsIn!I205)</f>
        <v>0.34551971326164876</v>
      </c>
      <c r="J205" s="28">
        <f>kWhgen!J205/(Z750RatedkWh*SurveyHrsIn!J205)</f>
        <v>0.29925925925925928</v>
      </c>
      <c r="K205" s="28">
        <f>kWhgen!K205/(Z750RatedkWh*SurveyHrsIn!K205)</f>
        <v>0.15949820788530467</v>
      </c>
      <c r="L205" s="28">
        <f>kWhgen!L205/(Z750RatedkWh*SurveyHrsIn!L205)</f>
        <v>0.17096774193548386</v>
      </c>
      <c r="M205" s="28">
        <f>kWhgen!M205/(Z750RatedkWh*SurveyHrsIn!M205)</f>
        <v>0.33605185185185188</v>
      </c>
      <c r="N205" s="28">
        <f>kWhgen!N205/(Z750RatedkWh*SurveyHrsIn!N205)</f>
        <v>0.34473476702508959</v>
      </c>
      <c r="O205" s="28">
        <f>kWhgen!O205/(Z750RatedkWh*SurveyHrsIn!O205)</f>
        <v>0.36518518518518517</v>
      </c>
      <c r="P205" s="28">
        <f>kWhgen!P205/(Z750RatedkWh*SurveyHrsIn!P205)</f>
        <v>0.32508960573476703</v>
      </c>
      <c r="Q205" s="28">
        <f>kWhgen!Q205/(Z750RatedkWh*SurveyHrsIn!Q205)</f>
        <v>0.38530465949820786</v>
      </c>
      <c r="R205" s="28">
        <f>kWhgen!R205/(Z750RatedkWh*SurveyHrsIn!R205)</f>
        <v>0.34246031746031746</v>
      </c>
      <c r="S205" s="28">
        <f>kWhgen!S205/(Z750RatedkWh*SurveyHrsIn!S205)</f>
        <v>0.28924731182795699</v>
      </c>
      <c r="T205" s="28">
        <f>kWhgen!T205/(Z750RatedkWh*SurveyHrsIn!T205)</f>
        <v>0.43074074074074076</v>
      </c>
      <c r="U205" s="28">
        <f>kWhgen!U205/(Z750RatedkWh*SurveyHrsIn!U205)</f>
        <v>0.37103177712013669</v>
      </c>
      <c r="V205" s="28">
        <f>kWhgen!V205/(Z750RatedkWh*SurveyHrsIn!V205)</f>
        <v>0.28592592592592592</v>
      </c>
      <c r="W205" s="28">
        <f>kWhgen!W205/(Z750RatedkWh*SurveyHrsIn!W205)</f>
        <v>0.16594982078853046</v>
      </c>
      <c r="X205" s="28">
        <f>kWhgen!X205/(Z750RatedkWh*SurveyHrsIn!X205)</f>
        <v>0.17670250896057349</v>
      </c>
      <c r="Y205" s="28">
        <f>kWhgen!Y205/(Z750RatedkWh*SurveyHrsIn!Y205)</f>
        <v>0.19740740740740742</v>
      </c>
      <c r="Z205" s="28">
        <f>kWhgen!Z205/(Z750RatedkWh*SurveyHrsIn!Z205)</f>
        <v>0.37992831541218636</v>
      </c>
      <c r="AA205" s="28">
        <f>kWhgen!AA205/(Z750RatedkWh*SurveyHrsIn!AA205)</f>
        <v>0.29148148148148151</v>
      </c>
      <c r="AB205" s="28">
        <f>kWhgen!AB205/(Z750RatedkWh*SurveyHrsIn!AB205)</f>
        <v>0.42473118279569894</v>
      </c>
      <c r="AC205" s="28">
        <f>kWhgen!AC205/(Z750RatedkWh*SurveyHrsIn!AC205)</f>
        <v>0.39588534518805263</v>
      </c>
      <c r="AD205" s="28">
        <f>kWhgen!AD205/(Z750RatedkWh*SurveyHrsIn!AD205)</f>
        <v>0.52539682539682542</v>
      </c>
      <c r="AE205" s="28">
        <f>kWhgen!AE205/(Z750RatedkWh*SurveyHrsIn!AE205)</f>
        <v>0.38100358422939068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7"/>
        <v>0.2963210699157145</v>
      </c>
      <c r="AP205" s="28">
        <f t="shared" si="38"/>
        <v>0.31174262078493026</v>
      </c>
      <c r="AQ205" s="28">
        <f t="shared" si="39"/>
        <v>0.43409525160475626</v>
      </c>
      <c r="AR205" s="28">
        <f t="shared" si="40"/>
        <v>0.2720531566043155</v>
      </c>
      <c r="AS205" s="28">
        <f t="shared" si="41"/>
        <v>0.34605533651931503</v>
      </c>
      <c r="AT205" s="28">
        <f t="shared" si="42"/>
        <v>0.22217260055754681</v>
      </c>
      <c r="AU205" s="138">
        <f t="shared" si="43"/>
        <v>0.34500318598168062</v>
      </c>
      <c r="AV205" s="28">
        <f t="shared" si="44"/>
        <v>0.33900409626216077</v>
      </c>
      <c r="AW205" s="28">
        <f t="shared" si="45"/>
        <v>0.36256614792893443</v>
      </c>
      <c r="AX205" s="28">
        <f t="shared" si="36"/>
        <v>0.18001991238550383</v>
      </c>
      <c r="AY205" s="28">
        <f t="shared" si="46"/>
        <v>0.3653803265631223</v>
      </c>
      <c r="AZ205" s="28">
        <f t="shared" si="47"/>
        <v>0.43409525160475626</v>
      </c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</row>
    <row r="206" spans="1:68" hidden="1" x14ac:dyDescent="0.25">
      <c r="A206" s="86" t="s">
        <v>8</v>
      </c>
      <c r="B206" s="86">
        <v>1</v>
      </c>
      <c r="C206" s="86">
        <v>196</v>
      </c>
      <c r="D206" s="28">
        <f>kWhgen!D206/(Z750RatedkWh*SurveyHrsIn!D206)</f>
        <v>0.36989247311827955</v>
      </c>
      <c r="E206" s="28">
        <f>kWhgen!E206/(Z750RatedkWh*SurveyHrsIn!E206)</f>
        <v>0.30902508960573477</v>
      </c>
      <c r="F206" s="28">
        <f>kWhgen!F206/(Z750RatedkWh*SurveyHrsIn!F206)</f>
        <v>0.296805398788833</v>
      </c>
      <c r="G206" s="28">
        <f>kWhgen!G206/(Z750RatedkWh*SurveyHrsIn!G206)</f>
        <v>0.18030807795732171</v>
      </c>
      <c r="H206" s="28">
        <f>kWhgen!H206/(Z750RatedkWh*SurveyHrsIn!H206)</f>
        <v>0.31416111111111111</v>
      </c>
      <c r="I206" s="28">
        <f>kWhgen!I206/(Z750RatedkWh*SurveyHrsIn!I206)</f>
        <v>0.34838709677419355</v>
      </c>
      <c r="J206" s="28">
        <f>kWhgen!J206/(Z750RatedkWh*SurveyHrsIn!J206)</f>
        <v>0.30925925925925923</v>
      </c>
      <c r="K206" s="28">
        <f>kWhgen!K206/(Z750RatedkWh*SurveyHrsIn!K206)</f>
        <v>0.14946236559139786</v>
      </c>
      <c r="L206" s="28">
        <f>kWhgen!L206/(Z750RatedkWh*SurveyHrsIn!L206)</f>
        <v>0.16451612903225807</v>
      </c>
      <c r="M206" s="28">
        <f>kWhgen!M206/(Z750RatedkWh*SurveyHrsIn!M206)</f>
        <v>0.30273518518518516</v>
      </c>
      <c r="N206" s="28">
        <f>kWhgen!N206/(Z750RatedkWh*SurveyHrsIn!N206)</f>
        <v>0.28813082437275983</v>
      </c>
      <c r="O206" s="28">
        <f>kWhgen!O206/(Z750RatedkWh*SurveyHrsIn!O206)</f>
        <v>0.36259259259259258</v>
      </c>
      <c r="P206" s="28">
        <f>kWhgen!P206/(Z750RatedkWh*SurveyHrsIn!P206)</f>
        <v>0.34587813620071683</v>
      </c>
      <c r="Q206" s="28">
        <f>kWhgen!Q206/(Z750RatedkWh*SurveyHrsIn!Q206)</f>
        <v>0.37526881720430105</v>
      </c>
      <c r="R206" s="28">
        <f>kWhgen!R206/(Z750RatedkWh*SurveyHrsIn!R206)</f>
        <v>0.34484126984126984</v>
      </c>
      <c r="S206" s="28">
        <f>kWhgen!S206/(Z750RatedkWh*SurveyHrsIn!S206)</f>
        <v>0.2817204301075269</v>
      </c>
      <c r="T206" s="28">
        <f>kWhgen!T206/(Z750RatedkWh*SurveyHrsIn!T206)</f>
        <v>0.45</v>
      </c>
      <c r="U206" s="28">
        <f>kWhgen!U206/(Z750RatedkWh*SurveyHrsIn!U206)</f>
        <v>0.36931085051011758</v>
      </c>
      <c r="V206" s="28">
        <f>kWhgen!V206/(Z750RatedkWh*SurveyHrsIn!V206)</f>
        <v>0.28222222222222221</v>
      </c>
      <c r="W206" s="28">
        <f>kWhgen!W206/(Z750RatedkWh*SurveyHrsIn!W206)</f>
        <v>0.15770609318996415</v>
      </c>
      <c r="X206" s="28">
        <f>kWhgen!X206/(Z750RatedkWh*SurveyHrsIn!X206)</f>
        <v>0.17025089605734767</v>
      </c>
      <c r="Y206" s="28">
        <f>kWhgen!Y206/(Z750RatedkWh*SurveyHrsIn!Y206)</f>
        <v>0.18925925925925927</v>
      </c>
      <c r="Z206" s="28">
        <f>kWhgen!Z206/(Z750RatedkWh*SurveyHrsIn!Z206)</f>
        <v>0.37275985663082439</v>
      </c>
      <c r="AA206" s="28">
        <f>kWhgen!AA206/(Z750RatedkWh*SurveyHrsIn!AA206)</f>
        <v>0.38740740740740742</v>
      </c>
      <c r="AB206" s="28">
        <f>kWhgen!AB206/(Z750RatedkWh*SurveyHrsIn!AB206)</f>
        <v>0.41648745519713259</v>
      </c>
      <c r="AC206" s="28">
        <f>kWhgen!AC206/(Z750RatedkWh*SurveyHrsIn!AC206)</f>
        <v>0.37512001047376475</v>
      </c>
      <c r="AD206" s="28">
        <f>kWhgen!AD206/(Z750RatedkWh*SurveyHrsIn!AD206)</f>
        <v>0.51349206349206344</v>
      </c>
      <c r="AE206" s="28">
        <f>kWhgen!AE206/(Z750RatedkWh*SurveyHrsIn!AE206)</f>
        <v>0.36917562724014336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7"/>
        <v>0.28093843887261366</v>
      </c>
      <c r="AP206" s="28">
        <f t="shared" si="38"/>
        <v>0.31643621313561443</v>
      </c>
      <c r="AQ206" s="28">
        <f t="shared" si="39"/>
        <v>0.41926256706865717</v>
      </c>
      <c r="AR206" s="28">
        <f t="shared" si="40"/>
        <v>0.26204618878396319</v>
      </c>
      <c r="AS206" s="28">
        <f t="shared" si="41"/>
        <v>0.3239358223815213</v>
      </c>
      <c r="AT206" s="28">
        <f t="shared" si="42"/>
        <v>0.20557122660294702</v>
      </c>
      <c r="AU206" s="138">
        <f t="shared" si="43"/>
        <v>0.33220051772202308</v>
      </c>
      <c r="AV206" s="28">
        <f t="shared" si="44"/>
        <v>0.33394350571769921</v>
      </c>
      <c r="AW206" s="28">
        <f t="shared" si="45"/>
        <v>0.36717769091077995</v>
      </c>
      <c r="AX206" s="28">
        <f t="shared" si="36"/>
        <v>0.17240541616885705</v>
      </c>
      <c r="AY206" s="28">
        <f t="shared" si="46"/>
        <v>0.39221823974512143</v>
      </c>
      <c r="AZ206" s="28">
        <f t="shared" si="47"/>
        <v>0.41926256706865717</v>
      </c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</row>
    <row r="207" spans="1:68" hidden="1" x14ac:dyDescent="0.25">
      <c r="A207" s="86" t="s">
        <v>8</v>
      </c>
      <c r="B207" s="86">
        <v>1</v>
      </c>
      <c r="C207" s="86">
        <v>197</v>
      </c>
      <c r="D207" s="28">
        <f>kWhgen!D207/(Z750RatedkWh*SurveyHrsIn!D207)</f>
        <v>0.41397849462365593</v>
      </c>
      <c r="E207" s="28">
        <f>kWhgen!E207/(Z750RatedkWh*SurveyHrsIn!E207)</f>
        <v>0.38164157706093188</v>
      </c>
      <c r="F207" s="28">
        <f>kWhgen!F207/(Z750RatedkWh*SurveyHrsIn!F207)</f>
        <v>0.3794174808194779</v>
      </c>
      <c r="G207" s="28">
        <f>kWhgen!G207/(Z750RatedkWh*SurveyHrsIn!G207)</f>
        <v>0.26886928939218996</v>
      </c>
      <c r="H207" s="28">
        <f>kWhgen!H207/(Z750RatedkWh*SurveyHrsIn!H207)</f>
        <v>0.39881666666666665</v>
      </c>
      <c r="I207" s="28">
        <f>kWhgen!I207/(Z750RatedkWh*SurveyHrsIn!I207)</f>
        <v>0.31648745519713262</v>
      </c>
      <c r="J207" s="28">
        <f>kWhgen!J207/(Z750RatedkWh*SurveyHrsIn!J207)</f>
        <v>0.29185185185185186</v>
      </c>
      <c r="K207" s="28">
        <f>kWhgen!K207/(Z750RatedkWh*SurveyHrsIn!K207)</f>
        <v>0.15663082437275985</v>
      </c>
      <c r="L207" s="28">
        <f>kWhgen!L207/(Z750RatedkWh*SurveyHrsIn!L207)</f>
        <v>0.17240143369175628</v>
      </c>
      <c r="M207" s="28">
        <f>kWhgen!M207/(Z750RatedkWh*SurveyHrsIn!M207)</f>
        <v>0.32228518518518517</v>
      </c>
      <c r="N207" s="28">
        <f>kWhgen!N207/(Z750RatedkWh*SurveyHrsIn!N207)</f>
        <v>0.32631899641577061</v>
      </c>
      <c r="O207" s="28">
        <f>kWhgen!O207/(Z750RatedkWh*SurveyHrsIn!O207)</f>
        <v>0.39444444444444443</v>
      </c>
      <c r="P207" s="28">
        <f>kWhgen!P207/(Z750RatedkWh*SurveyHrsIn!P207)</f>
        <v>0.24372759856630824</v>
      </c>
      <c r="Q207" s="28">
        <f>kWhgen!Q207/(Z750RatedkWh*SurveyHrsIn!Q207)</f>
        <v>0.24946236559139784</v>
      </c>
      <c r="R207" s="28">
        <f>kWhgen!R207/(Z750RatedkWh*SurveyHrsIn!R207)</f>
        <v>0.22658730158730159</v>
      </c>
      <c r="S207" s="28">
        <f>kWhgen!S207/(Z750RatedkWh*SurveyHrsIn!S207)</f>
        <v>0.24587813620071686</v>
      </c>
      <c r="T207" s="28">
        <f>kWhgen!T207/(Z750RatedkWh*SurveyHrsIn!T207)</f>
        <v>0.41296296296296298</v>
      </c>
      <c r="U207" s="28">
        <f>kWhgen!U207/(Z750RatedkWh*SurveyHrsIn!U207)</f>
        <v>0.34384113668183358</v>
      </c>
      <c r="V207" s="28">
        <f>kWhgen!V207/(Z750RatedkWh*SurveyHrsIn!V207)</f>
        <v>0.27</v>
      </c>
      <c r="W207" s="28">
        <f>kWhgen!W207/(Z750RatedkWh*SurveyHrsIn!W207)</f>
        <v>0.15197132616487455</v>
      </c>
      <c r="X207" s="28">
        <f>kWhgen!X207/(Z750RatedkWh*SurveyHrsIn!X207)</f>
        <v>0.17562724014336917</v>
      </c>
      <c r="Y207" s="28">
        <f>kWhgen!Y207/(Z750RatedkWh*SurveyHrsIn!Y207)</f>
        <v>0.19074074074074074</v>
      </c>
      <c r="Z207" s="28">
        <f>kWhgen!Z207/(Z750RatedkWh*SurveyHrsIn!Z207)</f>
        <v>0.36666666666666664</v>
      </c>
      <c r="AA207" s="28">
        <f>kWhgen!AA207/(Z750RatedkWh*SurveyHrsIn!AA207)</f>
        <v>0.3862962962962963</v>
      </c>
      <c r="AB207" s="28">
        <f>kWhgen!AB207/(Z750RatedkWh*SurveyHrsIn!AB207)</f>
        <v>0.41075268817204302</v>
      </c>
      <c r="AC207" s="28">
        <f>kWhgen!AC207/(Z750RatedkWh*SurveyHrsIn!AC207)</f>
        <v>0.38339250266694969</v>
      </c>
      <c r="AD207" s="28">
        <f>kWhgen!AD207/(Z750RatedkWh*SurveyHrsIn!AD207)</f>
        <v>0.50674603174603172</v>
      </c>
      <c r="AE207" s="28">
        <f>kWhgen!AE207/(Z750RatedkWh*SurveyHrsIn!AE207)</f>
        <v>0.3086021505376344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7"/>
        <v>0.30440773363870627</v>
      </c>
      <c r="AP207" s="28">
        <f t="shared" si="38"/>
        <v>0.28589890510068361</v>
      </c>
      <c r="AQ207" s="28">
        <f t="shared" si="39"/>
        <v>0.3995802283168719</v>
      </c>
      <c r="AR207" s="28">
        <f t="shared" si="40"/>
        <v>0.34330944909086658</v>
      </c>
      <c r="AS207" s="28">
        <f t="shared" si="41"/>
        <v>0.33571865790521699</v>
      </c>
      <c r="AT207" s="28">
        <f t="shared" si="42"/>
        <v>0.21710581441656709</v>
      </c>
      <c r="AU207" s="138">
        <f t="shared" si="43"/>
        <v>0.32149701314217444</v>
      </c>
      <c r="AV207" s="28">
        <f t="shared" si="44"/>
        <v>0.24064260112647209</v>
      </c>
      <c r="AW207" s="28">
        <f t="shared" si="45"/>
        <v>0.34226803321493221</v>
      </c>
      <c r="AX207" s="28">
        <f t="shared" si="36"/>
        <v>0.17277976901632816</v>
      </c>
      <c r="AY207" s="28">
        <f t="shared" si="46"/>
        <v>0.38790521704500197</v>
      </c>
      <c r="AZ207" s="28">
        <f t="shared" si="47"/>
        <v>0.3995802283168719</v>
      </c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</row>
    <row r="208" spans="1:68" hidden="1" x14ac:dyDescent="0.25">
      <c r="A208" s="86" t="s">
        <v>8</v>
      </c>
      <c r="B208" s="86">
        <v>1</v>
      </c>
      <c r="C208" s="86">
        <v>198</v>
      </c>
      <c r="D208" s="28">
        <f>kWhgen!D208/(Z750RatedkWh*SurveyHrsIn!D208)</f>
        <v>0.42437275985663081</v>
      </c>
      <c r="E208" s="28">
        <f>kWhgen!E208/(Z750RatedkWh*SurveyHrsIn!E208)</f>
        <v>0.37276702508960574</v>
      </c>
      <c r="F208" s="28">
        <f>kWhgen!F208/(Z750RatedkWh*SurveyHrsIn!F208)</f>
        <v>0.43586284003498649</v>
      </c>
      <c r="G208" s="28">
        <f>kWhgen!G208/(Z750RatedkWh*SurveyHrsIn!G208)</f>
        <v>0.31251276409210704</v>
      </c>
      <c r="H208" s="28">
        <f>kWhgen!H208/(Z750RatedkWh*SurveyHrsIn!H208)</f>
        <v>0.30558518518518518</v>
      </c>
      <c r="I208" s="28">
        <f>kWhgen!I208/(Z750RatedkWh*SurveyHrsIn!I208)</f>
        <v>0.34265232974910392</v>
      </c>
      <c r="J208" s="28">
        <f>kWhgen!J208/(Z750RatedkWh*SurveyHrsIn!J208)</f>
        <v>0.32666666666666666</v>
      </c>
      <c r="K208" s="28">
        <f>kWhgen!K208/(Z750RatedkWh*SurveyHrsIn!K208)</f>
        <v>0.15698924731182795</v>
      </c>
      <c r="L208" s="28">
        <f>kWhgen!L208/(Z750RatedkWh*SurveyHrsIn!L208)</f>
        <v>0.17455197132616487</v>
      </c>
      <c r="M208" s="28">
        <f>kWhgen!M208/(Z750RatedkWh*SurveyHrsIn!M208)</f>
        <v>0.33615370370370368</v>
      </c>
      <c r="N208" s="28">
        <f>kWhgen!N208/(Z750RatedkWh*SurveyHrsIn!N208)</f>
        <v>0.34263978494623654</v>
      </c>
      <c r="O208" s="28">
        <f>kWhgen!O208/(Z750RatedkWh*SurveyHrsIn!O208)</f>
        <v>0.36962962962962964</v>
      </c>
      <c r="P208" s="28">
        <f>kWhgen!P208/(Z750RatedkWh*SurveyHrsIn!P208)</f>
        <v>0.32724014336917562</v>
      </c>
      <c r="Q208" s="28">
        <f>kWhgen!Q208/(Z750RatedkWh*SurveyHrsIn!Q208)</f>
        <v>0.3996415770609319</v>
      </c>
      <c r="R208" s="28">
        <f>kWhgen!R208/(Z750RatedkWh*SurveyHrsIn!R208)</f>
        <v>0.34285714285714286</v>
      </c>
      <c r="S208" s="28">
        <f>kWhgen!S208/(Z750RatedkWh*SurveyHrsIn!S208)</f>
        <v>0.3078853046594982</v>
      </c>
      <c r="T208" s="28">
        <f>kWhgen!T208/(Z750RatedkWh*SurveyHrsIn!T208)</f>
        <v>0.44185185185185183</v>
      </c>
      <c r="U208" s="28">
        <f>kWhgen!U208/(Z750RatedkWh*SurveyHrsIn!U208)</f>
        <v>0.37309688905215971</v>
      </c>
      <c r="V208" s="28">
        <f>kWhgen!V208/(Z750RatedkWh*SurveyHrsIn!V208)</f>
        <v>0.29296296296296298</v>
      </c>
      <c r="W208" s="28">
        <f>kWhgen!W208/(Z750RatedkWh*SurveyHrsIn!W208)</f>
        <v>0.16523297491039426</v>
      </c>
      <c r="X208" s="28">
        <f>kWhgen!X208/(Z750RatedkWh*SurveyHrsIn!X208)</f>
        <v>0.18494623655913978</v>
      </c>
      <c r="Y208" s="28">
        <f>kWhgen!Y208/(Z750RatedkWh*SurveyHrsIn!Y208)</f>
        <v>0.20333333333333334</v>
      </c>
      <c r="Z208" s="28">
        <f>kWhgen!Z208/(Z750RatedkWh*SurveyHrsIn!Z208)</f>
        <v>0.38064516129032255</v>
      </c>
      <c r="AA208" s="28">
        <f>kWhgen!AA208/(Z750RatedkWh*SurveyHrsIn!AA208)</f>
        <v>0.41111111111111109</v>
      </c>
      <c r="AB208" s="28">
        <f>kWhgen!AB208/(Z750RatedkWh*SurveyHrsIn!AB208)</f>
        <v>0.44157706093189963</v>
      </c>
      <c r="AC208" s="28">
        <f>kWhgen!AC208/(Z750RatedkWh*SurveyHrsIn!AC208)</f>
        <v>0.34244888077302649</v>
      </c>
      <c r="AD208" s="28">
        <f>kWhgen!AD208/(Z750RatedkWh*SurveyHrsIn!AD208)</f>
        <v>0.53730158730158728</v>
      </c>
      <c r="AE208" s="28">
        <f>kWhgen!AE208/(Z750RatedkWh*SurveyHrsIn!AE208)</f>
        <v>0.34767025089605735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7"/>
        <v>0.31693760759203277</v>
      </c>
      <c r="AP208" s="28">
        <f t="shared" si="38"/>
        <v>0.32876180054839566</v>
      </c>
      <c r="AQ208" s="28">
        <f t="shared" si="39"/>
        <v>0.40914023965689039</v>
      </c>
      <c r="AR208" s="28">
        <f t="shared" si="40"/>
        <v>0.37371420973889974</v>
      </c>
      <c r="AS208" s="28">
        <f t="shared" si="41"/>
        <v>0.32496806053365196</v>
      </c>
      <c r="AT208" s="28">
        <f t="shared" si="42"/>
        <v>0.22256497411389883</v>
      </c>
      <c r="AU208" s="138">
        <f t="shared" si="43"/>
        <v>0.34650318598168056</v>
      </c>
      <c r="AV208" s="28">
        <f t="shared" si="44"/>
        <v>0.35012800819252438</v>
      </c>
      <c r="AW208" s="28">
        <f t="shared" si="45"/>
        <v>0.36930390128899154</v>
      </c>
      <c r="AX208" s="28">
        <f t="shared" si="36"/>
        <v>0.1845041816009558</v>
      </c>
      <c r="AY208" s="28">
        <f t="shared" si="46"/>
        <v>0.41111111111111115</v>
      </c>
      <c r="AZ208" s="28">
        <f t="shared" si="47"/>
        <v>0.40914023965689039</v>
      </c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</row>
    <row r="209" spans="1:68" hidden="1" x14ac:dyDescent="0.25">
      <c r="A209" s="86" t="s">
        <v>8</v>
      </c>
      <c r="B209" s="86">
        <v>1</v>
      </c>
      <c r="C209" s="86">
        <v>199</v>
      </c>
      <c r="D209" s="28">
        <f>kWhgen!D209/(Z750RatedkWh*SurveyHrsIn!D209)</f>
        <v>0.41326164874551974</v>
      </c>
      <c r="E209" s="28">
        <f>kWhgen!E209/(Z750RatedkWh*SurveyHrsIn!E209)</f>
        <v>0.35783870967741938</v>
      </c>
      <c r="F209" s="28">
        <f>kWhgen!F209/(Z750RatedkWh*SurveyHrsIn!F209)</f>
        <v>0.40334134167903124</v>
      </c>
      <c r="G209" s="28">
        <f>kWhgen!G209/(Z750RatedkWh*SurveyHrsIn!G209)</f>
        <v>0.29308026805783738</v>
      </c>
      <c r="H209" s="28">
        <f>kWhgen!H209/(Z750RatedkWh*SurveyHrsIn!H209)</f>
        <v>0.40808888888888889</v>
      </c>
      <c r="I209" s="28">
        <f>kWhgen!I209/(Z750RatedkWh*SurveyHrsIn!I209)</f>
        <v>0.33369175627240144</v>
      </c>
      <c r="J209" s="28">
        <f>kWhgen!J209/(Z750RatedkWh*SurveyHrsIn!J209)</f>
        <v>0.28259259259259262</v>
      </c>
      <c r="K209" s="28">
        <f>kWhgen!K209/(Z750RatedkWh*SurveyHrsIn!K209)</f>
        <v>0.15627240143369175</v>
      </c>
      <c r="L209" s="28">
        <f>kWhgen!L209/(Z750RatedkWh*SurveyHrsIn!L209)</f>
        <v>0.16953405017921147</v>
      </c>
      <c r="M209" s="28">
        <f>kWhgen!M209/(Z750RatedkWh*SurveyHrsIn!M209)</f>
        <v>0.28420555555555554</v>
      </c>
      <c r="N209" s="28">
        <f>kWhgen!N209/(Z750RatedkWh*SurveyHrsIn!N209)</f>
        <v>0.21670967741935485</v>
      </c>
      <c r="O209" s="28">
        <f>kWhgen!O209/(Z750RatedkWh*SurveyHrsIn!O209)</f>
        <v>0.37518518518518518</v>
      </c>
      <c r="P209" s="28">
        <f>kWhgen!P209/(Z750RatedkWh*SurveyHrsIn!P209)</f>
        <v>0.35985663082437275</v>
      </c>
      <c r="Q209" s="28">
        <f>kWhgen!Q209/(Z750RatedkWh*SurveyHrsIn!Q209)</f>
        <v>0.39318996415770607</v>
      </c>
      <c r="R209" s="28">
        <f>kWhgen!R209/(Z750RatedkWh*SurveyHrsIn!R209)</f>
        <v>0.33174603174603173</v>
      </c>
      <c r="S209" s="28">
        <f>kWhgen!S209/(Z750RatedkWh*SurveyHrsIn!S209)</f>
        <v>0.27777777777777779</v>
      </c>
      <c r="T209" s="28">
        <f>kWhgen!T209/(Z750RatedkWh*SurveyHrsIn!T209)</f>
        <v>0.42222222222222222</v>
      </c>
      <c r="U209" s="28">
        <f>kWhgen!U209/(Z750RatedkWh*SurveyHrsIn!U209)</f>
        <v>0.3727527037301559</v>
      </c>
      <c r="V209" s="28">
        <f>kWhgen!V209/(Z750RatedkWh*SurveyHrsIn!V209)</f>
        <v>0.29037037037037039</v>
      </c>
      <c r="W209" s="28">
        <f>kWhgen!W209/(Z750RatedkWh*SurveyHrsIn!W209)</f>
        <v>0.15555555555555556</v>
      </c>
      <c r="X209" s="28">
        <f>kWhgen!X209/(Z750RatedkWh*SurveyHrsIn!X209)</f>
        <v>0.18566308243727597</v>
      </c>
      <c r="Y209" s="28">
        <f>kWhgen!Y209/(Z750RatedkWh*SurveyHrsIn!Y209)</f>
        <v>0.20370370370370369</v>
      </c>
      <c r="Z209" s="28">
        <f>kWhgen!Z209/(Z750RatedkWh*SurveyHrsIn!Z209)</f>
        <v>0.3874551971326165</v>
      </c>
      <c r="AA209" s="28">
        <f>kWhgen!AA209/(Z750RatedkWh*SurveyHrsIn!AA209)</f>
        <v>0.41444444444444445</v>
      </c>
      <c r="AB209" s="28">
        <f>kWhgen!AB209/(Z750RatedkWh*SurveyHrsIn!AB209)</f>
        <v>0.43082437275985663</v>
      </c>
      <c r="AC209" s="28">
        <f>kWhgen!AC209/(Z750RatedkWh*SurveyHrsIn!AC209)</f>
        <v>0.402871042641956</v>
      </c>
      <c r="AD209" s="28">
        <f>kWhgen!AD209/(Z750RatedkWh*SurveyHrsIn!AD209)</f>
        <v>0.52738095238095239</v>
      </c>
      <c r="AE209" s="28">
        <f>kWhgen!AE209/(Z750RatedkWh*SurveyHrsIn!AE209)</f>
        <v>0.36344086021505378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7"/>
        <v>0.30336642148046183</v>
      </c>
      <c r="AP209" s="28">
        <f t="shared" si="38"/>
        <v>0.32214211883647642</v>
      </c>
      <c r="AQ209" s="28">
        <f t="shared" si="39"/>
        <v>0.43123095174598741</v>
      </c>
      <c r="AR209" s="28">
        <f t="shared" si="40"/>
        <v>0.35142010647142935</v>
      </c>
      <c r="AS209" s="28">
        <f t="shared" si="41"/>
        <v>0.34145774591796102</v>
      </c>
      <c r="AT209" s="28">
        <f t="shared" si="42"/>
        <v>0.20333733572281956</v>
      </c>
      <c r="AU209" s="138">
        <f t="shared" si="43"/>
        <v>0.3172504978096376</v>
      </c>
      <c r="AV209" s="28">
        <f t="shared" si="44"/>
        <v>0.33423792456050522</v>
      </c>
      <c r="AW209" s="28">
        <f t="shared" si="45"/>
        <v>0.36178176544091617</v>
      </c>
      <c r="AX209" s="28">
        <f t="shared" si="36"/>
        <v>0.18164078056551172</v>
      </c>
      <c r="AY209" s="28">
        <f t="shared" si="46"/>
        <v>0.41090800477897255</v>
      </c>
      <c r="AZ209" s="28">
        <f t="shared" si="47"/>
        <v>0.43123095174598741</v>
      </c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</row>
    <row r="210" spans="1:68" hidden="1" x14ac:dyDescent="0.25">
      <c r="A210" s="86" t="s">
        <v>8</v>
      </c>
      <c r="B210" s="86">
        <v>1</v>
      </c>
      <c r="C210" s="86">
        <v>200</v>
      </c>
      <c r="D210" s="28">
        <f>kWhgen!D210/(Z750RatedkWh*SurveyHrsIn!D210)</f>
        <v>0.41863799283154124</v>
      </c>
      <c r="E210" s="28">
        <f>kWhgen!E210/(Z750RatedkWh*SurveyHrsIn!E210)</f>
        <v>0.36873297491039425</v>
      </c>
      <c r="F210" s="28">
        <f>kWhgen!F210/(Z750RatedkWh*SurveyHrsIn!F210)</f>
        <v>0.42689139221265399</v>
      </c>
      <c r="G210" s="28">
        <f>kWhgen!G210/(Z750RatedkWh*SurveyHrsIn!G210)</f>
        <v>0.31824694324976038</v>
      </c>
      <c r="H210" s="28">
        <f>kWhgen!H210/(Z750RatedkWh*SurveyHrsIn!H210)</f>
        <v>0.28106111111111109</v>
      </c>
      <c r="I210" s="28">
        <f>kWhgen!I210/(Z750RatedkWh*SurveyHrsIn!I210)</f>
        <v>0.35232974910394266</v>
      </c>
      <c r="J210" s="28">
        <f>kWhgen!J210/(Z750RatedkWh*SurveyHrsIn!J210)</f>
        <v>0.32481481481481483</v>
      </c>
      <c r="K210" s="28">
        <f>kWhgen!K210/(Z750RatedkWh*SurveyHrsIn!K210)</f>
        <v>0.16057347670250896</v>
      </c>
      <c r="L210" s="28">
        <f>kWhgen!L210/(Z750RatedkWh*SurveyHrsIn!L210)</f>
        <v>0.17777777777777778</v>
      </c>
      <c r="M210" s="28">
        <f>kWhgen!M210/(Z750RatedkWh*SurveyHrsIn!M210)</f>
        <v>0.35517407407407409</v>
      </c>
      <c r="N210" s="28">
        <f>kWhgen!N210/(Z750RatedkWh*SurveyHrsIn!N210)</f>
        <v>0.35363620071684587</v>
      </c>
      <c r="O210" s="28">
        <f>kWhgen!O210/(Z750RatedkWh*SurveyHrsIn!O210)</f>
        <v>0.38185185185185183</v>
      </c>
      <c r="P210" s="28">
        <f>kWhgen!P210/(Z750RatedkWh*SurveyHrsIn!P210)</f>
        <v>0.37060931899641575</v>
      </c>
      <c r="Q210" s="28">
        <f>kWhgen!Q210/(Z750RatedkWh*SurveyHrsIn!Q210)</f>
        <v>0.41863799283154124</v>
      </c>
      <c r="R210" s="28">
        <f>kWhgen!R210/(Z750RatedkWh*SurveyHrsIn!R210)</f>
        <v>0.33253968253968252</v>
      </c>
      <c r="S210" s="28">
        <f>kWhgen!S210/(Z750RatedkWh*SurveyHrsIn!S210)</f>
        <v>0.31111111111111112</v>
      </c>
      <c r="T210" s="28">
        <f>kWhgen!T210/(Z750RatedkWh*SurveyHrsIn!T210)</f>
        <v>0.44370370370370371</v>
      </c>
      <c r="U210" s="28">
        <f>kWhgen!U210/(Z750RatedkWh*SurveyHrsIn!U210)</f>
        <v>0.38376663403427869</v>
      </c>
      <c r="V210" s="28">
        <f>kWhgen!V210/(Z750RatedkWh*SurveyHrsIn!V210)</f>
        <v>0.29777777777777775</v>
      </c>
      <c r="W210" s="28">
        <f>kWhgen!W210/(Z750RatedkWh*SurveyHrsIn!W210)</f>
        <v>0.16379928315412187</v>
      </c>
      <c r="X210" s="28">
        <f>kWhgen!X210/(Z750RatedkWh*SurveyHrsIn!X210)</f>
        <v>0.18172043010752689</v>
      </c>
      <c r="Y210" s="28">
        <f>kWhgen!Y210/(Z750RatedkWh*SurveyHrsIn!Y210)</f>
        <v>0.19851851851851851</v>
      </c>
      <c r="Z210" s="28">
        <f>kWhgen!Z210/(Z750RatedkWh*SurveyHrsIn!Z210)</f>
        <v>0.37383512544802866</v>
      </c>
      <c r="AA210" s="28">
        <f>kWhgen!AA210/(Z750RatedkWh*SurveyHrsIn!AA210)</f>
        <v>0.41370370370370368</v>
      </c>
      <c r="AB210" s="28">
        <f>kWhgen!AB210/(Z750RatedkWh*SurveyHrsIn!AB210)</f>
        <v>0.46451612903225808</v>
      </c>
      <c r="AC210" s="28">
        <f>kWhgen!AC210/(Z750RatedkWh*SurveyHrsIn!AC210)</f>
        <v>0.45002155680770761</v>
      </c>
      <c r="AD210" s="28">
        <f>kWhgen!AD210/(Z750RatedkWh*SurveyHrsIn!AD210)</f>
        <v>0.56587301587301586</v>
      </c>
      <c r="AE210" s="28">
        <f>kWhgen!AE210/(Z750RatedkWh*SurveyHrsIn!AE210)</f>
        <v>0.40071684587813622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7"/>
        <v>0.32264164046017924</v>
      </c>
      <c r="AP210" s="28">
        <f t="shared" si="38"/>
        <v>0.33196917433018769</v>
      </c>
      <c r="AQ210" s="28">
        <f t="shared" si="39"/>
        <v>0.4722038061862866</v>
      </c>
      <c r="AR210" s="28">
        <f t="shared" si="40"/>
        <v>0.37129043679093621</v>
      </c>
      <c r="AS210" s="28">
        <f t="shared" si="41"/>
        <v>0.31940189167662286</v>
      </c>
      <c r="AT210" s="28">
        <f t="shared" si="42"/>
        <v>0.23117510951812026</v>
      </c>
      <c r="AU210" s="138">
        <f t="shared" si="43"/>
        <v>0.36869912385503784</v>
      </c>
      <c r="AV210" s="28">
        <f t="shared" si="44"/>
        <v>0.35409626216077833</v>
      </c>
      <c r="AW210" s="28">
        <f t="shared" si="45"/>
        <v>0.37508270517192005</v>
      </c>
      <c r="AX210" s="28">
        <f t="shared" si="36"/>
        <v>0.18134607726005578</v>
      </c>
      <c r="AY210" s="28">
        <f t="shared" si="46"/>
        <v>0.41735165272799679</v>
      </c>
      <c r="AZ210" s="28">
        <f t="shared" si="47"/>
        <v>0.4722038061862866</v>
      </c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</row>
    <row r="211" spans="1:68" hidden="1" x14ac:dyDescent="0.25">
      <c r="A211" s="86" t="s">
        <v>8</v>
      </c>
      <c r="B211" s="86">
        <v>1</v>
      </c>
      <c r="C211" s="86">
        <v>201</v>
      </c>
      <c r="D211" s="28">
        <f>kWhgen!D211/(Z750RatedkWh*SurveyHrsIn!D211)</f>
        <v>0.42293906810035842</v>
      </c>
      <c r="E211" s="28">
        <f>kWhgen!E211/(Z750RatedkWh*SurveyHrsIn!E211)</f>
        <v>0.38406272401433694</v>
      </c>
      <c r="F211" s="28">
        <f>kWhgen!F211/(Z750RatedkWh*SurveyHrsIn!F211)</f>
        <v>0.39025798027146302</v>
      </c>
      <c r="G211" s="28">
        <f>kWhgen!G211/(Z750RatedkWh*SurveyHrsIn!G211)</f>
        <v>0.32175116384610414</v>
      </c>
      <c r="H211" s="28">
        <f>kWhgen!H211/(Z750RatedkWh*SurveyHrsIn!H211)</f>
        <v>0.43500185185185186</v>
      </c>
      <c r="I211" s="28">
        <f>kWhgen!I211/(Z750RatedkWh*SurveyHrsIn!I211)</f>
        <v>0.36487455197132618</v>
      </c>
      <c r="J211" s="28">
        <f>kWhgen!J211/(Z750RatedkWh*SurveyHrsIn!J211)</f>
        <v>0.33</v>
      </c>
      <c r="K211" s="28">
        <f>kWhgen!K211/(Z750RatedkWh*SurveyHrsIn!K211)</f>
        <v>0.15125448028673835</v>
      </c>
      <c r="L211" s="28">
        <f>kWhgen!L211/(Z750RatedkWh*SurveyHrsIn!L211)</f>
        <v>0.17849462365591398</v>
      </c>
      <c r="M211" s="28">
        <f>kWhgen!M211/(Z750RatedkWh*SurveyHrsIn!M211)</f>
        <v>0.33937777777777778</v>
      </c>
      <c r="N211" s="28">
        <f>kWhgen!N211/(Z750RatedkWh*SurveyHrsIn!N211)</f>
        <v>0.3475537634408602</v>
      </c>
      <c r="O211" s="28">
        <f>kWhgen!O211/(Z750RatedkWh*SurveyHrsIn!O211)</f>
        <v>0.37925925925925924</v>
      </c>
      <c r="P211" s="28">
        <f>kWhgen!P211/(Z750RatedkWh*SurveyHrsIn!P211)</f>
        <v>0.37706093189964157</v>
      </c>
      <c r="Q211" s="28">
        <f>kWhgen!Q211/(Z750RatedkWh*SurveyHrsIn!Q211)</f>
        <v>0.41756272401433692</v>
      </c>
      <c r="R211" s="28">
        <f>kWhgen!R211/(Z750RatedkWh*SurveyHrsIn!R211)</f>
        <v>0.3619047619047619</v>
      </c>
      <c r="S211" s="28">
        <f>kWhgen!S211/(Z750RatedkWh*SurveyHrsIn!S211)</f>
        <v>0.31182795698924731</v>
      </c>
      <c r="T211" s="28">
        <f>kWhgen!T211/(Z750RatedkWh*SurveyHrsIn!T211)</f>
        <v>0.42703703703703705</v>
      </c>
      <c r="U211" s="28">
        <f>kWhgen!U211/(Z750RatedkWh*SurveyHrsIn!U211)</f>
        <v>0.37585037162819046</v>
      </c>
      <c r="V211" s="28">
        <f>kWhgen!V211/(Z750RatedkWh*SurveyHrsIn!V211)</f>
        <v>0.28555555555555556</v>
      </c>
      <c r="W211" s="28">
        <f>kWhgen!W211/(Z750RatedkWh*SurveyHrsIn!W211)</f>
        <v>0.15698924731182795</v>
      </c>
      <c r="X211" s="28">
        <f>kWhgen!X211/(Z750RatedkWh*SurveyHrsIn!X211)</f>
        <v>0.18960573476702508</v>
      </c>
      <c r="Y211" s="28">
        <f>kWhgen!Y211/(Z750RatedkWh*SurveyHrsIn!Y211)</f>
        <v>0.20148148148148148</v>
      </c>
      <c r="Z211" s="28">
        <f>kWhgen!Z211/(Z750RatedkWh*SurveyHrsIn!Z211)</f>
        <v>0.39677419354838711</v>
      </c>
      <c r="AA211" s="28">
        <f>kWhgen!AA211/(Z750RatedkWh*SurveyHrsIn!AA211)</f>
        <v>0.42592592592592593</v>
      </c>
      <c r="AB211" s="28">
        <f>kWhgen!AB211/(Z750RatedkWh*SurveyHrsIn!AB211)</f>
        <v>0.42293906810035842</v>
      </c>
      <c r="AC211" s="28">
        <f>kWhgen!AC211/(Z750RatedkWh*SurveyHrsIn!AC211)</f>
        <v>0.41110652897335764</v>
      </c>
      <c r="AD211" s="28">
        <f>kWhgen!AD211/(Z750RatedkWh*SurveyHrsIn!AD211)</f>
        <v>0.40277777777777779</v>
      </c>
      <c r="AE211" s="28">
        <f>kWhgen!AE211/(Z750RatedkWh*SurveyHrsIn!AE211)</f>
        <v>0.35017921146953407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7"/>
        <v>0.33324575902293946</v>
      </c>
      <c r="AP211" s="28">
        <f t="shared" si="38"/>
        <v>0.33112117152201131</v>
      </c>
      <c r="AQ211" s="28">
        <f t="shared" si="39"/>
        <v>0.38802117274022319</v>
      </c>
      <c r="AR211" s="28">
        <f t="shared" si="40"/>
        <v>0.36535728937730139</v>
      </c>
      <c r="AS211" s="28">
        <f t="shared" si="41"/>
        <v>0.37662546794105939</v>
      </c>
      <c r="AT211" s="28">
        <f t="shared" si="42"/>
        <v>0.22304229390681005</v>
      </c>
      <c r="AU211" s="138">
        <f t="shared" si="43"/>
        <v>0.36795798486658704</v>
      </c>
      <c r="AV211" s="28">
        <f t="shared" si="44"/>
        <v>0.36376514763611539</v>
      </c>
      <c r="AW211" s="28">
        <f t="shared" si="45"/>
        <v>0.36281432140692771</v>
      </c>
      <c r="AX211" s="28">
        <f t="shared" si="36"/>
        <v>0.18269215452011153</v>
      </c>
      <c r="AY211" s="28">
        <f t="shared" si="46"/>
        <v>0.41521306252489049</v>
      </c>
      <c r="AZ211" s="28">
        <f t="shared" si="47"/>
        <v>0.38802117274022319</v>
      </c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</row>
    <row r="212" spans="1:68" hidden="1" x14ac:dyDescent="0.25">
      <c r="A212" s="86" t="s">
        <v>8</v>
      </c>
      <c r="B212" s="86">
        <v>1</v>
      </c>
      <c r="C212" s="86">
        <v>202</v>
      </c>
      <c r="D212" s="28">
        <f>kWhgen!D212/(Z750RatedkWh*SurveyHrsIn!D212)</f>
        <v>0.16415770609318997</v>
      </c>
      <c r="E212" s="28">
        <f>kWhgen!E212/(Z750RatedkWh*SurveyHrsIn!E212)</f>
        <v>0.25577240143369173</v>
      </c>
      <c r="F212" s="28">
        <f>kWhgen!F212/(Z750RatedkWh*SurveyHrsIn!F212)</f>
        <v>0.4164247030865994</v>
      </c>
      <c r="G212" s="28">
        <f>kWhgen!G212/(Z750RatedkWh*SurveyHrsIn!G212)</f>
        <v>0.29754018518045666</v>
      </c>
      <c r="H212" s="28">
        <f>kWhgen!H212/(Z750RatedkWh*SurveyHrsIn!H212)</f>
        <v>0.35703703703703704</v>
      </c>
      <c r="I212" s="28">
        <f>kWhgen!I212/(Z750RatedkWh*SurveyHrsIn!I212)</f>
        <v>0.30143369175627238</v>
      </c>
      <c r="J212" s="28">
        <f>kWhgen!J212/(Z750RatedkWh*SurveyHrsIn!J212)</f>
        <v>0.28592592592592592</v>
      </c>
      <c r="K212" s="28">
        <f>kWhgen!K212/(Z750RatedkWh*SurveyHrsIn!K212)</f>
        <v>0.14301075268817204</v>
      </c>
      <c r="L212" s="28">
        <f>kWhgen!L212/(Z750RatedkWh*SurveyHrsIn!L212)</f>
        <v>0.15842293906810037</v>
      </c>
      <c r="M212" s="28">
        <f>kWhgen!M212/(Z750RatedkWh*SurveyHrsIn!M212)</f>
        <v>0.31460185185185185</v>
      </c>
      <c r="N212" s="28">
        <f>kWhgen!N212/(Z750RatedkWh*SurveyHrsIn!N212)</f>
        <v>0.33365949820788532</v>
      </c>
      <c r="O212" s="28">
        <f>kWhgen!O212/(Z750RatedkWh*SurveyHrsIn!O212)</f>
        <v>0.39148148148148149</v>
      </c>
      <c r="P212" s="28">
        <f>kWhgen!P212/(Z750RatedkWh*SurveyHrsIn!P212)</f>
        <v>0.28207885304659497</v>
      </c>
      <c r="Q212" s="28">
        <f>kWhgen!Q212/(Z750RatedkWh*SurveyHrsIn!Q212)</f>
        <v>0.36509856630824372</v>
      </c>
      <c r="R212" s="28">
        <f>kWhgen!R212/(Z750RatedkWh*SurveyHrsIn!R212)</f>
        <v>0.26922817460317461</v>
      </c>
      <c r="S212" s="28">
        <f>kWhgen!S212/(Z750RatedkWh*SurveyHrsIn!S212)</f>
        <v>0.2</v>
      </c>
      <c r="T212" s="28">
        <f>kWhgen!T212/(Z750RatedkWh*SurveyHrsIn!T212)</f>
        <v>0.44259259259259259</v>
      </c>
      <c r="U212" s="28">
        <f>kWhgen!U212/(Z750RatedkWh*SurveyHrsIn!U212)</f>
        <v>0.35416669634194869</v>
      </c>
      <c r="V212" s="28">
        <f>kWhgen!V212/(Z750RatedkWh*SurveyHrsIn!V212)</f>
        <v>0.23666666666666666</v>
      </c>
      <c r="W212" s="28">
        <f>kWhgen!W212/(Z750RatedkWh*SurveyHrsIn!W212)</f>
        <v>0.14336917562724014</v>
      </c>
      <c r="X212" s="28">
        <f>kWhgen!X212/(Z750RatedkWh*SurveyHrsIn!X212)</f>
        <v>0.16021505376344086</v>
      </c>
      <c r="Y212" s="28">
        <f>kWhgen!Y212/(Z750RatedkWh*SurveyHrsIn!Y212)</f>
        <v>0.18851851851851853</v>
      </c>
      <c r="Z212" s="28">
        <f>kWhgen!Z212/(Z750RatedkWh*SurveyHrsIn!Z212)</f>
        <v>0.36272401433691759</v>
      </c>
      <c r="AA212" s="28">
        <f>kWhgen!AA212/(Z750RatedkWh*SurveyHrsIn!AA212)</f>
        <v>0.37703703703703706</v>
      </c>
      <c r="AB212" s="28">
        <f>kWhgen!AB212/(Z750RatedkWh*SurveyHrsIn!AB212)</f>
        <v>0.28602150537634408</v>
      </c>
      <c r="AC212" s="28">
        <f>kWhgen!AC212/(Z750RatedkWh*SurveyHrsIn!AC212)</f>
        <v>0.35438327119812757</v>
      </c>
      <c r="AD212" s="28">
        <f>kWhgen!AD212/(Z750RatedkWh*SurveyHrsIn!AD212)</f>
        <v>0.49285714285714288</v>
      </c>
      <c r="AE212" s="28">
        <f>kWhgen!AE212/(Z750RatedkWh*SurveyHrsIn!AE212)</f>
        <v>0.34623655913978496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7"/>
        <v>0.29478244339700571</v>
      </c>
      <c r="AP212" s="28">
        <f t="shared" si="38"/>
        <v>0.28213650009767705</v>
      </c>
      <c r="AQ212" s="28">
        <f t="shared" si="39"/>
        <v>0.39782565773168516</v>
      </c>
      <c r="AR212" s="28">
        <f t="shared" si="40"/>
        <v>0.32324576323358262</v>
      </c>
      <c r="AS212" s="28">
        <f t="shared" si="41"/>
        <v>0.31479888490641178</v>
      </c>
      <c r="AT212" s="28">
        <f t="shared" si="42"/>
        <v>0.20534518120270809</v>
      </c>
      <c r="AU212" s="138">
        <f t="shared" si="43"/>
        <v>0.33573994424532061</v>
      </c>
      <c r="AV212" s="28">
        <f t="shared" si="44"/>
        <v>0.27810891363713947</v>
      </c>
      <c r="AW212" s="28">
        <f t="shared" si="45"/>
        <v>0.34447531853373597</v>
      </c>
      <c r="AX212" s="28">
        <f t="shared" si="36"/>
        <v>0.16403424930306651</v>
      </c>
      <c r="AY212" s="28">
        <f t="shared" si="46"/>
        <v>0.34192751891676626</v>
      </c>
      <c r="AZ212" s="28">
        <f t="shared" si="47"/>
        <v>0.39782565773168516</v>
      </c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</row>
    <row r="213" spans="1:68" hidden="1" x14ac:dyDescent="0.25">
      <c r="A213" s="86" t="s">
        <v>8</v>
      </c>
      <c r="B213" s="86">
        <v>1</v>
      </c>
      <c r="C213" s="86">
        <v>203</v>
      </c>
      <c r="D213" s="28">
        <f>kWhgen!D213/(Z750RatedkWh*SurveyHrsIn!D213)</f>
        <v>0.41075268817204302</v>
      </c>
      <c r="E213" s="28">
        <f>kWhgen!E213/(Z750RatedkWh*SurveyHrsIn!E213)</f>
        <v>0.37558960573476702</v>
      </c>
      <c r="F213" s="28">
        <f>kWhgen!F213/(Z750RatedkWh*SurveyHrsIn!F213)</f>
        <v>0.40595801396054487</v>
      </c>
      <c r="G213" s="28">
        <f>kWhgen!G213/(Z750RatedkWh*SurveyHrsIn!G213)</f>
        <v>0.31123850205707299</v>
      </c>
      <c r="H213" s="28">
        <f>kWhgen!H213/(Z750RatedkWh*SurveyHrsIn!H213)</f>
        <v>0.27040555555555557</v>
      </c>
      <c r="I213" s="28">
        <f>kWhgen!I213/(Z750RatedkWh*SurveyHrsIn!I213)</f>
        <v>0.31182795698924731</v>
      </c>
      <c r="J213" s="28">
        <f>kWhgen!J213/(Z750RatedkWh*SurveyHrsIn!J213)</f>
        <v>0.29962962962962963</v>
      </c>
      <c r="K213" s="28">
        <f>kWhgen!K213/(Z750RatedkWh*SurveyHrsIn!K213)</f>
        <v>0.15017921146953406</v>
      </c>
      <c r="L213" s="28">
        <f>kWhgen!L213/(Z750RatedkWh*SurveyHrsIn!L213)</f>
        <v>0.1910394265232975</v>
      </c>
      <c r="M213" s="28">
        <f>kWhgen!M213/(Z750RatedkWh*SurveyHrsIn!M213)</f>
        <v>0.33773888888888887</v>
      </c>
      <c r="N213" s="28">
        <f>kWhgen!N213/(Z750RatedkWh*SurveyHrsIn!N213)</f>
        <v>0.34363261648745519</v>
      </c>
      <c r="O213" s="28">
        <f>kWhgen!O213/(Z750RatedkWh*SurveyHrsIn!O213)</f>
        <v>0.38814814814814813</v>
      </c>
      <c r="P213" s="28">
        <f>kWhgen!P213/(Z750RatedkWh*SurveyHrsIn!P213)</f>
        <v>0.36236559139784946</v>
      </c>
      <c r="Q213" s="28">
        <f>kWhgen!Q213/(Z750RatedkWh*SurveyHrsIn!Q213)</f>
        <v>0.39275268817204301</v>
      </c>
      <c r="R213" s="28">
        <f>kWhgen!R213/(Z750RatedkWh*SurveyHrsIn!R213)</f>
        <v>0.35733928571428569</v>
      </c>
      <c r="S213" s="28">
        <f>kWhgen!S213/(Z750RatedkWh*SurveyHrsIn!S213)</f>
        <v>0.30537634408602149</v>
      </c>
      <c r="T213" s="28">
        <f>kWhgen!T213/(Z750RatedkWh*SurveyHrsIn!T213)</f>
        <v>0.46370370370370373</v>
      </c>
      <c r="U213" s="28">
        <f>kWhgen!U213/(Z750RatedkWh*SurveyHrsIn!U213)</f>
        <v>0.36862247986610991</v>
      </c>
      <c r="V213" s="28">
        <f>kWhgen!V213/(Z750RatedkWh*SurveyHrsIn!V213)</f>
        <v>0.27481481481481479</v>
      </c>
      <c r="W213" s="28">
        <f>kWhgen!W213/(Z750RatedkWh*SurveyHrsIn!W213)</f>
        <v>0.16559139784946236</v>
      </c>
      <c r="X213" s="28">
        <f>kWhgen!X213/(Z750RatedkWh*SurveyHrsIn!X213)</f>
        <v>0.1863799283154122</v>
      </c>
      <c r="Y213" s="28">
        <f>kWhgen!Y213/(Z750RatedkWh*SurveyHrsIn!Y213)</f>
        <v>0.21</v>
      </c>
      <c r="Z213" s="28">
        <f>kWhgen!Z213/(Z750RatedkWh*SurveyHrsIn!Z213)</f>
        <v>0.3935483870967742</v>
      </c>
      <c r="AA213" s="28">
        <f>kWhgen!AA213/(Z750RatedkWh*SurveyHrsIn!AA213)</f>
        <v>0.42888888888888888</v>
      </c>
      <c r="AB213" s="28">
        <f>kWhgen!AB213/(Z750RatedkWh*SurveyHrsIn!AB213)</f>
        <v>0.45142831541218637</v>
      </c>
      <c r="AC213" s="28">
        <f>kWhgen!AC213/(Z750RatedkWh*SurveyHrsIn!AC213)</f>
        <v>0.36734877949928035</v>
      </c>
      <c r="AD213" s="28">
        <f>kWhgen!AD213/(Z750RatedkWh*SurveyHrsIn!AD213)</f>
        <v>0.52500000000000002</v>
      </c>
      <c r="AE213" s="28">
        <f>kWhgen!AE213/(Z750RatedkWh*SurveyHrsIn!AE213)</f>
        <v>0.3888888888888889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7"/>
        <v>0.31231276223683258</v>
      </c>
      <c r="AP213" s="28">
        <f t="shared" si="38"/>
        <v>0.33320385282664189</v>
      </c>
      <c r="AQ213" s="28">
        <f t="shared" si="39"/>
        <v>0.42707922279605642</v>
      </c>
      <c r="AR213" s="28">
        <f t="shared" si="40"/>
        <v>0.36426204058412831</v>
      </c>
      <c r="AS213" s="28">
        <f t="shared" si="41"/>
        <v>0.29395438072481084</v>
      </c>
      <c r="AT213" s="28">
        <f t="shared" si="42"/>
        <v>0.22631917562724016</v>
      </c>
      <c r="AU213" s="138">
        <f t="shared" si="43"/>
        <v>0.36471545201115091</v>
      </c>
      <c r="AV213" s="28">
        <f t="shared" si="44"/>
        <v>0.3518227726574501</v>
      </c>
      <c r="AW213" s="28">
        <f t="shared" si="45"/>
        <v>0.36904699946154285</v>
      </c>
      <c r="AX213" s="28">
        <f t="shared" si="36"/>
        <v>0.18732377538829151</v>
      </c>
      <c r="AY213" s="28">
        <f t="shared" si="46"/>
        <v>0.42462186379928313</v>
      </c>
      <c r="AZ213" s="28">
        <f t="shared" si="47"/>
        <v>0.42707922279605642</v>
      </c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</row>
    <row r="214" spans="1:68" hidden="1" x14ac:dyDescent="0.25">
      <c r="A214" s="86" t="s">
        <v>8</v>
      </c>
      <c r="B214" s="86">
        <v>1</v>
      </c>
      <c r="C214" s="86">
        <v>204</v>
      </c>
      <c r="D214" s="28">
        <f>kWhgen!D214/(Z750RatedkWh*SurveyHrsIn!D214)</f>
        <v>0.33261648745519712</v>
      </c>
      <c r="E214" s="28">
        <f>kWhgen!E214/(Z750RatedkWh*SurveyHrsIn!E214)</f>
        <v>0.34533333333333333</v>
      </c>
      <c r="F214" s="28">
        <f>kWhgen!F214/(Z750RatedkWh*SurveyHrsIn!F214)</f>
        <v>0.24260290152890757</v>
      </c>
      <c r="G214" s="28">
        <f>kWhgen!G214/(Z750RatedkWh*SurveyHrsIn!G214)</f>
        <v>0.28925748195273515</v>
      </c>
      <c r="H214" s="28">
        <f>kWhgen!H214/(Z750RatedkWh*SurveyHrsIn!H214)</f>
        <v>5.7464814814814816E-2</v>
      </c>
      <c r="I214" s="28">
        <f>kWhgen!I214/(Z750RatedkWh*SurveyHrsIn!I214)</f>
        <v>0.34336917562724012</v>
      </c>
      <c r="J214" s="28">
        <f>kWhgen!J214/(Z750RatedkWh*SurveyHrsIn!J214)</f>
        <v>0.31703703703703706</v>
      </c>
      <c r="K214" s="28">
        <f>kWhgen!K214/(Z750RatedkWh*SurveyHrsIn!K214)</f>
        <v>0.14480286738351256</v>
      </c>
      <c r="L214" s="28">
        <f>kWhgen!L214/(Z750RatedkWh*SurveyHrsIn!L214)</f>
        <v>0.17060931899641577</v>
      </c>
      <c r="M214" s="28">
        <f>kWhgen!M214/(Z750RatedkWh*SurveyHrsIn!M214)</f>
        <v>0.30482037037037035</v>
      </c>
      <c r="N214" s="28">
        <f>kWhgen!N214/(Z750RatedkWh*SurveyHrsIn!N214)</f>
        <v>0.31857706093189964</v>
      </c>
      <c r="O214" s="28">
        <f>kWhgen!O214/(Z750RatedkWh*SurveyHrsIn!O214)</f>
        <v>0.36407407407407405</v>
      </c>
      <c r="P214" s="28">
        <f>kWhgen!P214/(Z750RatedkWh*SurveyHrsIn!P214)</f>
        <v>0.16666666666666666</v>
      </c>
      <c r="Q214" s="28">
        <f>kWhgen!Q214/(Z750RatedkWh*SurveyHrsIn!Q214)</f>
        <v>0.26451612903225807</v>
      </c>
      <c r="R214" s="28">
        <f>kWhgen!R214/(Z750RatedkWh*SurveyHrsIn!R214)</f>
        <v>0.22103174603174602</v>
      </c>
      <c r="S214" s="28">
        <f>kWhgen!S214/(Z750RatedkWh*SurveyHrsIn!S214)</f>
        <v>0.23118279569892472</v>
      </c>
      <c r="T214" s="28">
        <f>kWhgen!T214/(Z750RatedkWh*SurveyHrsIn!T214)</f>
        <v>0.36259259259259258</v>
      </c>
      <c r="U214" s="28">
        <f>kWhgen!U214/(Z750RatedkWh*SurveyHrsIn!U214)</f>
        <v>0.36345970003605232</v>
      </c>
      <c r="V214" s="28">
        <f>kWhgen!V214/(Z750RatedkWh*SurveyHrsIn!V214)</f>
        <v>0.2722222222222222</v>
      </c>
      <c r="W214" s="28">
        <f>kWhgen!W214/(Z750RatedkWh*SurveyHrsIn!W214)</f>
        <v>0.15340501792114694</v>
      </c>
      <c r="X214" s="28">
        <f>kWhgen!X214/(Z750RatedkWh*SurveyHrsIn!X214)</f>
        <v>0.17060931899641577</v>
      </c>
      <c r="Y214" s="28">
        <f>kWhgen!Y214/(Z750RatedkWh*SurveyHrsIn!Y214)</f>
        <v>0.18630740740740739</v>
      </c>
      <c r="Z214" s="28">
        <f>kWhgen!Z214/(Z750RatedkWh*SurveyHrsIn!Z214)</f>
        <v>0.33887813620071683</v>
      </c>
      <c r="AA214" s="28">
        <f>kWhgen!AA214/(Z750RatedkWh*SurveyHrsIn!AA214)</f>
        <v>0.39703703703703702</v>
      </c>
      <c r="AB214" s="28">
        <f>kWhgen!AB214/(Z750RatedkWh*SurveyHrsIn!AB214)</f>
        <v>0.40824372759856631</v>
      </c>
      <c r="AC214" s="28">
        <f>kWhgen!AC214/(Z750RatedkWh*SurveyHrsIn!AC214)</f>
        <v>0.368228509758946</v>
      </c>
      <c r="AD214" s="28">
        <f>kWhgen!AD214/(Z750RatedkWh*SurveyHrsIn!AD214)</f>
        <v>0.51587301587301593</v>
      </c>
      <c r="AE214" s="28">
        <f>kWhgen!AE214/(Z750RatedkWh*SurveyHrsIn!AE214)</f>
        <v>0.38351254480286739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7"/>
        <v>0.25538459189308388</v>
      </c>
      <c r="AP214" s="28">
        <f t="shared" si="38"/>
        <v>0.28079048589792388</v>
      </c>
      <c r="AQ214" s="28">
        <f t="shared" si="39"/>
        <v>0.42253802347827646</v>
      </c>
      <c r="AR214" s="28">
        <f t="shared" si="40"/>
        <v>0.29239790560499201</v>
      </c>
      <c r="AS214" s="28">
        <f t="shared" si="41"/>
        <v>0.23929034249303069</v>
      </c>
      <c r="AT214" s="28">
        <f t="shared" si="42"/>
        <v>0.20674418558343288</v>
      </c>
      <c r="AU214" s="138">
        <f t="shared" si="43"/>
        <v>0.28310593389088007</v>
      </c>
      <c r="AV214" s="28">
        <f t="shared" si="44"/>
        <v>0.23891022358764294</v>
      </c>
      <c r="AW214" s="28">
        <f t="shared" si="45"/>
        <v>0.3327581716169557</v>
      </c>
      <c r="AX214" s="28">
        <f t="shared" si="36"/>
        <v>0.17010724810832337</v>
      </c>
      <c r="AY214" s="28">
        <f t="shared" si="46"/>
        <v>0.3813863002787734</v>
      </c>
      <c r="AZ214" s="28">
        <f t="shared" si="47"/>
        <v>0.42253802347827646</v>
      </c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</row>
    <row r="215" spans="1:68" hidden="1" x14ac:dyDescent="0.25">
      <c r="A215" s="86" t="s">
        <v>8</v>
      </c>
      <c r="B215" s="86">
        <v>1</v>
      </c>
      <c r="C215" s="86">
        <v>205</v>
      </c>
      <c r="D215" s="28">
        <f>kWhgen!D215/(Z750RatedkWh*SurveyHrsIn!D215)</f>
        <v>0.38924731182795697</v>
      </c>
      <c r="E215" s="28">
        <f>kWhgen!E215/(Z750RatedkWh*SurveyHrsIn!E215)</f>
        <v>0.35098207885304661</v>
      </c>
      <c r="F215" s="28">
        <f>kWhgen!F215/(Z750RatedkWh*SurveyHrsIn!F215)</f>
        <v>0.40109847972344809</v>
      </c>
      <c r="G215" s="28">
        <f>kWhgen!G215/(Z750RatedkWh*SurveyHrsIn!G215)</f>
        <v>0.28384186830384039</v>
      </c>
      <c r="H215" s="28">
        <f>kWhgen!H215/(Z750RatedkWh*SurveyHrsIn!H215)</f>
        <v>0.24209629629629631</v>
      </c>
      <c r="I215" s="28">
        <f>kWhgen!I215/(Z750RatedkWh*SurveyHrsIn!I215)</f>
        <v>0.33082437275985666</v>
      </c>
      <c r="J215" s="28">
        <f>kWhgen!J215/(Z750RatedkWh*SurveyHrsIn!J215)</f>
        <v>0.31259259259259259</v>
      </c>
      <c r="K215" s="28">
        <f>kWhgen!K215/(Z750RatedkWh*SurveyHrsIn!K215)</f>
        <v>0.14802867383512544</v>
      </c>
      <c r="L215" s="28">
        <f>kWhgen!L215/(Z750RatedkWh*SurveyHrsIn!L215)</f>
        <v>0.16272401433691755</v>
      </c>
      <c r="M215" s="28">
        <f>kWhgen!M215/(Z750RatedkWh*SurveyHrsIn!M215)</f>
        <v>0.30830555555555555</v>
      </c>
      <c r="N215" s="28">
        <f>kWhgen!N215/(Z750RatedkWh*SurveyHrsIn!N215)</f>
        <v>0.32631541218637994</v>
      </c>
      <c r="O215" s="28">
        <f>kWhgen!O215/(Z750RatedkWh*SurveyHrsIn!O215)</f>
        <v>0.34666666666666668</v>
      </c>
      <c r="P215" s="28">
        <f>kWhgen!P215/(Z750RatedkWh*SurveyHrsIn!P215)</f>
        <v>0.34982078853046594</v>
      </c>
      <c r="Q215" s="28">
        <f>kWhgen!Q215/(Z750RatedkWh*SurveyHrsIn!Q215)</f>
        <v>0.37634408602150538</v>
      </c>
      <c r="R215" s="28">
        <f>kWhgen!R215/(Z750RatedkWh*SurveyHrsIn!R215)</f>
        <v>0.34404761904761905</v>
      </c>
      <c r="S215" s="28">
        <f>kWhgen!S215/(Z750RatedkWh*SurveyHrsIn!S215)</f>
        <v>0.28207885304659497</v>
      </c>
      <c r="T215" s="28">
        <f>kWhgen!T215/(Z750RatedkWh*SurveyHrsIn!T215)</f>
        <v>0.43481481481481482</v>
      </c>
      <c r="U215" s="28">
        <f>kWhgen!U215/(Z750RatedkWh*SurveyHrsIn!U215)</f>
        <v>0.35760854956198707</v>
      </c>
      <c r="V215" s="28">
        <f>kWhgen!V215/(Z750RatedkWh*SurveyHrsIn!V215)</f>
        <v>0.27370370370370373</v>
      </c>
      <c r="W215" s="28">
        <f>kWhgen!W215/(Z750RatedkWh*SurveyHrsIn!W215)</f>
        <v>0.15089605734767025</v>
      </c>
      <c r="X215" s="28">
        <f>kWhgen!X215/(Z750RatedkWh*SurveyHrsIn!X215)</f>
        <v>0.17132616487455196</v>
      </c>
      <c r="Y215" s="28">
        <f>kWhgen!Y215/(Z750RatedkWh*SurveyHrsIn!Y215)</f>
        <v>0.19703703703703704</v>
      </c>
      <c r="Z215" s="28">
        <f>kWhgen!Z215/(Z750RatedkWh*SurveyHrsIn!Z215)</f>
        <v>0.36630824372759857</v>
      </c>
      <c r="AA215" s="28">
        <f>kWhgen!AA215/(Z750RatedkWh*SurveyHrsIn!AA215)</f>
        <v>0.39740740740740743</v>
      </c>
      <c r="AB215" s="28">
        <f>kWhgen!AB215/(Z750RatedkWh*SurveyHrsIn!AB215)</f>
        <v>0.41254480286738349</v>
      </c>
      <c r="AC215" s="28">
        <f>kWhgen!AC215/(Z750RatedkWh*SurveyHrsIn!AC215)</f>
        <v>0.37865238818943947</v>
      </c>
      <c r="AD215" s="28">
        <f>kWhgen!AD215/(Z750RatedkWh*SurveyHrsIn!AD215)</f>
        <v>0.50714285714285712</v>
      </c>
      <c r="AE215" s="28">
        <f>kWhgen!AE215/(Z750RatedkWh*SurveyHrsIn!AE215)</f>
        <v>0.37526881720430105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7"/>
        <v>0.29694139997001595</v>
      </c>
      <c r="AP215" s="28">
        <f t="shared" si="38"/>
        <v>0.31367644495482278</v>
      </c>
      <c r="AQ215" s="28">
        <f t="shared" si="39"/>
        <v>0.42035468751219923</v>
      </c>
      <c r="AR215" s="28">
        <f t="shared" si="40"/>
        <v>0.34530747562677838</v>
      </c>
      <c r="AS215" s="28">
        <f t="shared" si="41"/>
        <v>0.29517108721624852</v>
      </c>
      <c r="AT215" s="28">
        <f t="shared" si="42"/>
        <v>0.20635274790919952</v>
      </c>
      <c r="AU215" s="138">
        <f t="shared" si="43"/>
        <v>0.34093428912783752</v>
      </c>
      <c r="AV215" s="28">
        <f t="shared" si="44"/>
        <v>0.33415685270523982</v>
      </c>
      <c r="AW215" s="28">
        <f t="shared" si="45"/>
        <v>0.35537568936016856</v>
      </c>
      <c r="AX215" s="28">
        <f t="shared" si="36"/>
        <v>0.17308641975308639</v>
      </c>
      <c r="AY215" s="28">
        <f t="shared" si="46"/>
        <v>0.39208681800079653</v>
      </c>
      <c r="AZ215" s="28">
        <f t="shared" si="47"/>
        <v>0.42035468751219923</v>
      </c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</row>
    <row r="216" spans="1:68" hidden="1" x14ac:dyDescent="0.25">
      <c r="A216" s="86" t="s">
        <v>8</v>
      </c>
      <c r="B216" s="86">
        <v>1</v>
      </c>
      <c r="C216" s="86">
        <v>206</v>
      </c>
      <c r="D216" s="28">
        <f>kWhgen!D216/(Z750RatedkWh*SurveyHrsIn!D216)</f>
        <v>0.38136200716845881</v>
      </c>
      <c r="E216" s="28">
        <f>kWhgen!E216/(Z750RatedkWh*SurveyHrsIn!E216)</f>
        <v>0.35299820788530467</v>
      </c>
      <c r="F216" s="28">
        <f>kWhgen!F216/(Z750RatedkWh*SurveyHrsIn!F216)</f>
        <v>0.40408896233089225</v>
      </c>
      <c r="G216" s="28">
        <f>kWhgen!G216/(Z750RatedkWh*SurveyHrsIn!G216)</f>
        <v>0.29244313704032032</v>
      </c>
      <c r="H216" s="28">
        <f>kWhgen!H216/(Z750RatedkWh*SurveyHrsIn!H216)</f>
        <v>0.26091111111111109</v>
      </c>
      <c r="I216" s="28">
        <f>kWhgen!I216/(Z750RatedkWh*SurveyHrsIn!I216)</f>
        <v>0.33906810035842294</v>
      </c>
      <c r="J216" s="28">
        <f>kWhgen!J216/(Z750RatedkWh*SurveyHrsIn!J216)</f>
        <v>0.2911111111111111</v>
      </c>
      <c r="K216" s="28">
        <f>kWhgen!K216/(Z750RatedkWh*SurveyHrsIn!K216)</f>
        <v>2.974910394265233E-2</v>
      </c>
      <c r="L216" s="28">
        <f>kWhgen!L216/(Z750RatedkWh*SurveyHrsIn!L216)</f>
        <v>0.16415770609318997</v>
      </c>
      <c r="M216" s="28">
        <f>kWhgen!M216/(Z750RatedkWh*SurveyHrsIn!M216)</f>
        <v>0.30981481481481482</v>
      </c>
      <c r="N216" s="28">
        <f>kWhgen!N216/(Z750RatedkWh*SurveyHrsIn!N216)</f>
        <v>0.27636917562724012</v>
      </c>
      <c r="O216" s="28">
        <f>kWhgen!O216/(Z750RatedkWh*SurveyHrsIn!O216)</f>
        <v>0.35148148148148151</v>
      </c>
      <c r="P216" s="28">
        <f>kWhgen!P216/(Z750RatedkWh*SurveyHrsIn!P216)</f>
        <v>0.26451612903225807</v>
      </c>
      <c r="Q216" s="28">
        <f>kWhgen!Q216/(Z750RatedkWh*SurveyHrsIn!Q216)</f>
        <v>0.12114695340501792</v>
      </c>
      <c r="R216" s="28">
        <f>kWhgen!R216/(Z750RatedkWh*SurveyHrsIn!R216)</f>
        <v>0.23809523809523808</v>
      </c>
      <c r="S216" s="28">
        <f>kWhgen!S216/(Z750RatedkWh*SurveyHrsIn!S216)</f>
        <v>0.27598566308243727</v>
      </c>
      <c r="T216" s="28">
        <f>kWhgen!T216/(Z750RatedkWh*SurveyHrsIn!T216)</f>
        <v>0.41370370370370368</v>
      </c>
      <c r="U216" s="28">
        <f>kWhgen!U216/(Z750RatedkWh*SurveyHrsIn!U216)</f>
        <v>0.34797136054587963</v>
      </c>
      <c r="V216" s="28">
        <f>kWhgen!V216/(Z750RatedkWh*SurveyHrsIn!V216)</f>
        <v>0.24703703703703703</v>
      </c>
      <c r="W216" s="28">
        <f>kWhgen!W216/(Z750RatedkWh*SurveyHrsIn!W216)</f>
        <v>0.14946236559139786</v>
      </c>
      <c r="X216" s="28">
        <f>kWhgen!X216/(Z750RatedkWh*SurveyHrsIn!X216)</f>
        <v>0.17491039426523297</v>
      </c>
      <c r="Y216" s="28">
        <f>kWhgen!Y216/(Z750RatedkWh*SurveyHrsIn!Y216)</f>
        <v>0.18407407407407408</v>
      </c>
      <c r="Z216" s="28">
        <f>kWhgen!Z216/(Z750RatedkWh*SurveyHrsIn!Z216)</f>
        <v>0.37060931899641575</v>
      </c>
      <c r="AA216" s="28">
        <f>kWhgen!AA216/(Z750RatedkWh*SurveyHrsIn!AA216)</f>
        <v>0.39962962962962961</v>
      </c>
      <c r="AB216" s="28">
        <f>kWhgen!AB216/(Z750RatedkWh*SurveyHrsIn!AB216)</f>
        <v>0.41182795698924729</v>
      </c>
      <c r="AC216" s="28">
        <f>kWhgen!AC216/(Z750RatedkWh*SurveyHrsIn!AC216)</f>
        <v>0.40356237942345241</v>
      </c>
      <c r="AD216" s="28">
        <f>kWhgen!AD216/(Z750RatedkWh*SurveyHrsIn!AD216)</f>
        <v>0.49206349206349204</v>
      </c>
      <c r="AE216" s="28">
        <f>kWhgen!AE216/(Z750RatedkWh*SurveyHrsIn!AE216)</f>
        <v>0.37132616487455194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7"/>
        <v>0.27805908673573332</v>
      </c>
      <c r="AP216" s="28">
        <f t="shared" si="38"/>
        <v>0.27787114128460927</v>
      </c>
      <c r="AQ216" s="28">
        <f t="shared" si="39"/>
        <v>0.42231734545383209</v>
      </c>
      <c r="AR216" s="28">
        <f t="shared" si="40"/>
        <v>0.34984343575217247</v>
      </c>
      <c r="AS216" s="28">
        <f t="shared" si="41"/>
        <v>0.29703010752688169</v>
      </c>
      <c r="AT216" s="28">
        <f t="shared" si="42"/>
        <v>0.16790720828355235</v>
      </c>
      <c r="AU216" s="138">
        <f t="shared" si="43"/>
        <v>0.29745559538032657</v>
      </c>
      <c r="AV216" s="28">
        <f t="shared" si="44"/>
        <v>0.2117426181942311</v>
      </c>
      <c r="AW216" s="28">
        <f t="shared" si="45"/>
        <v>0.33623736709554009</v>
      </c>
      <c r="AX216" s="28">
        <f t="shared" si="36"/>
        <v>0.16948227797690163</v>
      </c>
      <c r="AY216" s="28">
        <f t="shared" si="46"/>
        <v>0.39402230187176418</v>
      </c>
      <c r="AZ216" s="28">
        <f t="shared" si="47"/>
        <v>0.42231734545383209</v>
      </c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</row>
    <row r="217" spans="1:68" hidden="1" x14ac:dyDescent="0.25">
      <c r="A217" s="86" t="s">
        <v>8</v>
      </c>
      <c r="B217" s="86">
        <v>1</v>
      </c>
      <c r="C217" s="86">
        <v>207</v>
      </c>
      <c r="D217" s="28">
        <f>kWhgen!D217/(Z750RatedkWh*SurveyHrsIn!D217)</f>
        <v>0.37813620071684589</v>
      </c>
      <c r="E217" s="28">
        <f>kWhgen!E217/(Z750RatedkWh*SurveyHrsIn!E217)</f>
        <v>0.31870788530465949</v>
      </c>
      <c r="F217" s="28">
        <f>kWhgen!F217/(Z750RatedkWh*SurveyHrsIn!F217)</f>
        <v>0.31287924280384533</v>
      </c>
      <c r="G217" s="28">
        <f>kWhgen!G217/(Z750RatedkWh*SurveyHrsIn!G217)</f>
        <v>0.29308026805783738</v>
      </c>
      <c r="H217" s="28">
        <f>kWhgen!H217/(Z750RatedkWh*SurveyHrsIn!H217)</f>
        <v>0.35821481481481482</v>
      </c>
      <c r="I217" s="28">
        <f>kWhgen!I217/(Z750RatedkWh*SurveyHrsIn!I217)</f>
        <v>0.32293906810035844</v>
      </c>
      <c r="J217" s="28">
        <f>kWhgen!J217/(Z750RatedkWh*SurveyHrsIn!J217)</f>
        <v>0.29259259259259257</v>
      </c>
      <c r="K217" s="28">
        <f>kWhgen!K217/(Z750RatedkWh*SurveyHrsIn!K217)</f>
        <v>0.13655913978494624</v>
      </c>
      <c r="L217" s="28">
        <f>kWhgen!L217/(Z750RatedkWh*SurveyHrsIn!L217)</f>
        <v>0.15627240143369175</v>
      </c>
      <c r="M217" s="28">
        <f>kWhgen!M217/(Z750RatedkWh*SurveyHrsIn!M217)</f>
        <v>0.29033333333333333</v>
      </c>
      <c r="N217" s="28">
        <f>kWhgen!N217/(Z750RatedkWh*SurveyHrsIn!N217)</f>
        <v>0.27514874551971324</v>
      </c>
      <c r="O217" s="28">
        <f>kWhgen!O217/(Z750RatedkWh*SurveyHrsIn!O217)</f>
        <v>0.34444444444444444</v>
      </c>
      <c r="P217" s="28">
        <f>kWhgen!P217/(Z750RatedkWh*SurveyHrsIn!P217)</f>
        <v>0.19928315412186379</v>
      </c>
      <c r="Q217" s="28">
        <f>kWhgen!Q217/(Z750RatedkWh*SurveyHrsIn!Q217)</f>
        <v>0.37849462365591396</v>
      </c>
      <c r="R217" s="28">
        <f>kWhgen!R217/(Z750RatedkWh*SurveyHrsIn!R217)</f>
        <v>0.22500000000000001</v>
      </c>
      <c r="S217" s="28">
        <f>kWhgen!S217/(Z750RatedkWh*SurveyHrsIn!S217)</f>
        <v>0.26917562724014338</v>
      </c>
      <c r="T217" s="28">
        <f>kWhgen!T217/(Z750RatedkWh*SurveyHrsIn!T217)</f>
        <v>0.41259259259259257</v>
      </c>
      <c r="U217" s="28">
        <f>kWhgen!U217/(Z750RatedkWh*SurveyHrsIn!U217)</f>
        <v>0.30185052739736545</v>
      </c>
      <c r="V217" s="28">
        <f>kWhgen!V217/(Z750RatedkWh*SurveyHrsIn!V217)</f>
        <v>0.25222222222222224</v>
      </c>
      <c r="W217" s="28">
        <f>kWhgen!W217/(Z750RatedkWh*SurveyHrsIn!W217)</f>
        <v>0.14480286738351256</v>
      </c>
      <c r="X217" s="28">
        <f>kWhgen!X217/(Z750RatedkWh*SurveyHrsIn!X217)</f>
        <v>8.7813620071684584E-2</v>
      </c>
      <c r="Y217" s="28">
        <f>kWhgen!Y217/(Z750RatedkWh*SurveyHrsIn!Y217)</f>
        <v>5.814814814814815E-2</v>
      </c>
      <c r="Z217" s="28">
        <f>kWhgen!Z217/(Z750RatedkWh*SurveyHrsIn!Z217)</f>
        <v>0.30071684587813619</v>
      </c>
      <c r="AA217" s="28">
        <f>kWhgen!AA217/(Z750RatedkWh*SurveyHrsIn!AA217)</f>
        <v>0.36962962962962964</v>
      </c>
      <c r="AB217" s="28">
        <f>kWhgen!AB217/(Z750RatedkWh*SurveyHrsIn!AB217)</f>
        <v>0.36774193548387096</v>
      </c>
      <c r="AC217" s="28">
        <f>kWhgen!AC217/(Z750RatedkWh*SurveyHrsIn!AC217)</f>
        <v>0</v>
      </c>
      <c r="AD217" s="28">
        <f>kWhgen!AD217/(Z750RatedkWh*SurveyHrsIn!AD217)</f>
        <v>0</v>
      </c>
      <c r="AE217" s="28">
        <f>kWhgen!AE217/(Z750RatedkWh*SurveyHrsIn!AE217)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7"/>
        <v>0.27503792419267503</v>
      </c>
      <c r="AP217" s="28">
        <f t="shared" si="38"/>
        <v>0.26401571997526824</v>
      </c>
      <c r="AQ217" s="28">
        <f t="shared" si="39"/>
        <v>0</v>
      </c>
      <c r="AR217" s="28">
        <f t="shared" si="40"/>
        <v>0.30822246538878073</v>
      </c>
      <c r="AS217" s="28">
        <f t="shared" si="41"/>
        <v>0.32458215850258859</v>
      </c>
      <c r="AT217" s="28">
        <f t="shared" si="42"/>
        <v>0.19438829151732376</v>
      </c>
      <c r="AU217" s="138">
        <f t="shared" si="43"/>
        <v>0.27295878136200719</v>
      </c>
      <c r="AV217" s="28">
        <f t="shared" si="44"/>
        <v>0.29089008363201913</v>
      </c>
      <c r="AW217" s="28">
        <f t="shared" si="45"/>
        <v>0.32222178073739344</v>
      </c>
      <c r="AX217" s="28">
        <f t="shared" si="36"/>
        <v>9.6921545201115109E-2</v>
      </c>
      <c r="AY217" s="28">
        <f t="shared" si="46"/>
        <v>0.3460294703305456</v>
      </c>
      <c r="AZ217" s="28">
        <f t="shared" si="47"/>
        <v>0</v>
      </c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</row>
    <row r="218" spans="1:68" hidden="1" x14ac:dyDescent="0.25">
      <c r="A218" s="86" t="s">
        <v>8</v>
      </c>
      <c r="B218" s="86">
        <v>1</v>
      </c>
      <c r="C218" s="86">
        <v>208</v>
      </c>
      <c r="D218" s="28">
        <f>kWhgen!D218/(Z750RatedkWh*SurveyHrsIn!D218)</f>
        <v>0.45089605734767024</v>
      </c>
      <c r="E218" s="28">
        <f>kWhgen!E218/(Z750RatedkWh*SurveyHrsIn!E218)</f>
        <v>0.4026200716845878</v>
      </c>
      <c r="F218" s="28">
        <f>kWhgen!F218/(Z750RatedkWh*SurveyHrsIn!F218)</f>
        <v>0.46016051122047025</v>
      </c>
      <c r="G218" s="28">
        <f>kWhgen!G218/(Z750RatedkWh*SurveyHrsIn!G218)</f>
        <v>0.33290095665265229</v>
      </c>
      <c r="H218" s="28">
        <f>kWhgen!H218/(Z750RatedkWh*SurveyHrsIn!H218)</f>
        <v>0.22657777777777777</v>
      </c>
      <c r="I218" s="28">
        <f>kWhgen!I218/(Z750RatedkWh*SurveyHrsIn!I218)</f>
        <v>0.37634408602150538</v>
      </c>
      <c r="J218" s="28">
        <f>kWhgen!J218/(Z750RatedkWh*SurveyHrsIn!J218)</f>
        <v>0.34592592592592591</v>
      </c>
      <c r="K218" s="28">
        <f>kWhgen!K218/(Z750RatedkWh*SurveyHrsIn!K218)</f>
        <v>0.17025089605734767</v>
      </c>
      <c r="L218" s="28">
        <f>kWhgen!L218/(Z750RatedkWh*SurveyHrsIn!L218)</f>
        <v>0.1910394265232975</v>
      </c>
      <c r="M218" s="28">
        <f>kWhgen!M218/(Z750RatedkWh*SurveyHrsIn!M218)</f>
        <v>0.28939814814814813</v>
      </c>
      <c r="N218" s="28">
        <f>kWhgen!N218/(Z750RatedkWh*SurveyHrsIn!N218)</f>
        <v>0.29283154121863797</v>
      </c>
      <c r="O218" s="28">
        <f>kWhgen!O218/(Z750RatedkWh*SurveyHrsIn!O218)</f>
        <v>0.40148148148148149</v>
      </c>
      <c r="P218" s="28">
        <f>kWhgen!P218/(Z750RatedkWh*SurveyHrsIn!P218)</f>
        <v>0.15878136200716847</v>
      </c>
      <c r="Q218" s="28">
        <f>kWhgen!Q218/(Z750RatedkWh*SurveyHrsIn!Q218)</f>
        <v>0.43548387096774194</v>
      </c>
      <c r="R218" s="28">
        <f>kWhgen!R218/(Z750RatedkWh*SurveyHrsIn!R218)</f>
        <v>0.36507936507936506</v>
      </c>
      <c r="S218" s="28">
        <f>kWhgen!S218/(Z750RatedkWh*SurveyHrsIn!S218)</f>
        <v>0.3254480286738351</v>
      </c>
      <c r="T218" s="28">
        <f>kWhgen!T218/(Z750RatedkWh*SurveyHrsIn!T218)</f>
        <v>0.44782777777777777</v>
      </c>
      <c r="U218" s="28">
        <f>kWhgen!U218/(Z750RatedkWh*SurveyHrsIn!U218)</f>
        <v>0.40132008545647446</v>
      </c>
      <c r="V218" s="28">
        <f>kWhgen!V218/(Z750RatedkWh*SurveyHrsIn!V218)</f>
        <v>0.31814814814814812</v>
      </c>
      <c r="W218" s="28">
        <f>kWhgen!W218/(Z750RatedkWh*SurveyHrsIn!W218)</f>
        <v>0.17347670250896058</v>
      </c>
      <c r="X218" s="28">
        <f>kWhgen!X218/(Z750RatedkWh*SurveyHrsIn!X218)</f>
        <v>0.1906810035842294</v>
      </c>
      <c r="Y218" s="28">
        <f>kWhgen!Y218/(Z750RatedkWh*SurveyHrsIn!Y218)</f>
        <v>0.22481481481481483</v>
      </c>
      <c r="Z218" s="28">
        <f>kWhgen!Z218/(Z750RatedkWh*SurveyHrsIn!Z218)</f>
        <v>0.43691756272401433</v>
      </c>
      <c r="AA218" s="28">
        <f>kWhgen!AA218/(Z750RatedkWh*SurveyHrsIn!AA218)</f>
        <v>0.45777777777777778</v>
      </c>
      <c r="AB218" s="28">
        <f>kWhgen!AB218/(Z750RatedkWh*SurveyHrsIn!AB218)</f>
        <v>0.48279569892473118</v>
      </c>
      <c r="AC218" s="28">
        <f>kWhgen!AC218/(Z750RatedkWh*SurveyHrsIn!AC218)</f>
        <v>0.39945809293476364</v>
      </c>
      <c r="AD218" s="28">
        <f>kWhgen!AD218/(Z750RatedkWh*SurveyHrsIn!AD218)</f>
        <v>0.59444444444444444</v>
      </c>
      <c r="AE218" s="28">
        <f>kWhgen!AE218/(Z750RatedkWh*SurveyHrsIn!AE218)</f>
        <v>0.42724014336917565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7"/>
        <v>0.30402601539325008</v>
      </c>
      <c r="AP218" s="28">
        <f t="shared" si="38"/>
        <v>0.35498090303648921</v>
      </c>
      <c r="AQ218" s="28">
        <f t="shared" si="39"/>
        <v>0.47371422691612791</v>
      </c>
      <c r="AR218" s="28">
        <f t="shared" si="40"/>
        <v>0.39856051318590352</v>
      </c>
      <c r="AS218" s="28">
        <f t="shared" si="41"/>
        <v>0.31628259657506969</v>
      </c>
      <c r="AT218" s="28">
        <f t="shared" si="42"/>
        <v>0.21689615690959776</v>
      </c>
      <c r="AU218" s="138">
        <f t="shared" si="43"/>
        <v>0.28436479490242933</v>
      </c>
      <c r="AV218" s="28">
        <f t="shared" si="44"/>
        <v>0.37533708824031403</v>
      </c>
      <c r="AW218" s="28">
        <f t="shared" si="45"/>
        <v>0.3890986704608001</v>
      </c>
      <c r="AX218" s="28">
        <f t="shared" si="36"/>
        <v>0.1963241736360016</v>
      </c>
      <c r="AY218" s="28">
        <f t="shared" si="46"/>
        <v>0.45916367980884115</v>
      </c>
      <c r="AZ218" s="28">
        <f t="shared" si="47"/>
        <v>0.47371422691612791</v>
      </c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</row>
    <row r="219" spans="1:68" hidden="1" x14ac:dyDescent="0.25">
      <c r="A219" s="86" t="s">
        <v>8</v>
      </c>
      <c r="B219" s="86">
        <v>1</v>
      </c>
      <c r="C219" s="86">
        <v>209</v>
      </c>
      <c r="D219" s="28">
        <f>kWhgen!D219/(Z750RatedkWh*SurveyHrsIn!D219)</f>
        <v>0.35304659498207885</v>
      </c>
      <c r="E219" s="28">
        <f>kWhgen!E219/(Z750RatedkWh*SurveyHrsIn!E219)</f>
        <v>0.31184946236559141</v>
      </c>
      <c r="F219" s="28">
        <f>kWhgen!F219/(Z750RatedkWh*SurveyHrsIn!F219)</f>
        <v>0.39810799711600398</v>
      </c>
      <c r="G219" s="28">
        <f>kWhgen!G219/(Z750RatedkWh*SurveyHrsIn!G219)</f>
        <v>0.29881444721549077</v>
      </c>
      <c r="H219" s="28">
        <f>kWhgen!H219/(Z750RatedkWh*SurveyHrsIn!H219)</f>
        <v>0.41542407407407406</v>
      </c>
      <c r="I219" s="28">
        <f>kWhgen!I219/(Z750RatedkWh*SurveyHrsIn!I219)</f>
        <v>0.33225806451612905</v>
      </c>
      <c r="J219" s="28">
        <f>kWhgen!J219/(Z750RatedkWh*SurveyHrsIn!J219)</f>
        <v>0.30666666666666664</v>
      </c>
      <c r="K219" s="28">
        <f>kWhgen!K219/(Z750RatedkWh*SurveyHrsIn!K219)</f>
        <v>0.14874551971326164</v>
      </c>
      <c r="L219" s="28">
        <f>kWhgen!L219/(Z750RatedkWh*SurveyHrsIn!L219)</f>
        <v>0.13978494623655913</v>
      </c>
      <c r="M219" s="28">
        <f>kWhgen!M219/(Z750RatedkWh*SurveyHrsIn!M219)</f>
        <v>0.34190925925925925</v>
      </c>
      <c r="N219" s="28">
        <f>kWhgen!N219/(Z750RatedkWh*SurveyHrsIn!N219)</f>
        <v>0.35630286738351252</v>
      </c>
      <c r="O219" s="28">
        <f>kWhgen!O219/(Z750RatedkWh*SurveyHrsIn!O219)</f>
        <v>0.30703703703703705</v>
      </c>
      <c r="P219" s="28">
        <f>kWhgen!P219/(Z750RatedkWh*SurveyHrsIn!P219)</f>
        <v>0.23799283154121864</v>
      </c>
      <c r="Q219" s="28">
        <f>kWhgen!Q219/(Z750RatedkWh*SurveyHrsIn!Q219)</f>
        <v>0.37491039426523298</v>
      </c>
      <c r="R219" s="28">
        <f>kWhgen!R219/(Z750RatedkWh*SurveyHrsIn!R219)</f>
        <v>0.35674603174603176</v>
      </c>
      <c r="S219" s="28">
        <f>kWhgen!S219/(Z750RatedkWh*SurveyHrsIn!S219)</f>
        <v>0.30179211469534051</v>
      </c>
      <c r="T219" s="28">
        <f>kWhgen!T219/(Z750RatedkWh*SurveyHrsIn!T219)</f>
        <v>0.44703703703703701</v>
      </c>
      <c r="U219" s="28">
        <f>kWhgen!U219/(Z750RatedkWh*SurveyHrsIn!U219)</f>
        <v>0.35692017891797939</v>
      </c>
      <c r="V219" s="28">
        <f>kWhgen!V219/(Z750RatedkWh*SurveyHrsIn!V219)</f>
        <v>0.26</v>
      </c>
      <c r="W219" s="28">
        <f>kWhgen!W219/(Z750RatedkWh*SurveyHrsIn!W219)</f>
        <v>0.15770609318996415</v>
      </c>
      <c r="X219" s="28">
        <f>kWhgen!X219/(Z750RatedkWh*SurveyHrsIn!X219)</f>
        <v>0.17706093189964159</v>
      </c>
      <c r="Y219" s="28">
        <f>kWhgen!Y219/(Z750RatedkWh*SurveyHrsIn!Y219)</f>
        <v>0.19851851851851851</v>
      </c>
      <c r="Z219" s="28">
        <f>kWhgen!Z219/(Z750RatedkWh*SurveyHrsIn!Z219)</f>
        <v>0.38781362007168457</v>
      </c>
      <c r="AA219" s="28">
        <f>kWhgen!AA219/(Z750RatedkWh*SurveyHrsIn!AA219)</f>
        <v>0.42851851851851852</v>
      </c>
      <c r="AB219" s="28">
        <f>kWhgen!AB219/(Z750RatedkWh*SurveyHrsIn!AB219)</f>
        <v>0.43691756272401433</v>
      </c>
      <c r="AC219" s="28">
        <f>kWhgen!AC219/(Z750RatedkWh*SurveyHrsIn!AC219)</f>
        <v>0.4761342385496764</v>
      </c>
      <c r="AD219" s="28">
        <f>kWhgen!AD219/(Z750RatedkWh*SurveyHrsIn!AD219)</f>
        <v>0.53650793650793649</v>
      </c>
      <c r="AE219" s="28">
        <f>kWhgen!AE219/(Z750RatedkWh*SurveyHrsIn!AE219)</f>
        <v>0.43939354838709677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7"/>
        <v>0.29957443109373366</v>
      </c>
      <c r="AP219" s="28">
        <f t="shared" si="38"/>
        <v>0.32366175013199694</v>
      </c>
      <c r="AQ219" s="28">
        <f t="shared" si="39"/>
        <v>0.48401190781490322</v>
      </c>
      <c r="AR219" s="28">
        <f t="shared" si="40"/>
        <v>0.33625730223236205</v>
      </c>
      <c r="AS219" s="28">
        <f t="shared" si="41"/>
        <v>0.3514496017522899</v>
      </c>
      <c r="AT219" s="28">
        <f t="shared" si="42"/>
        <v>0.21014657506969336</v>
      </c>
      <c r="AU219" s="138">
        <f t="shared" si="43"/>
        <v>0.30044424532058939</v>
      </c>
      <c r="AV219" s="28">
        <f t="shared" si="44"/>
        <v>0.34448284690220171</v>
      </c>
      <c r="AW219" s="28">
        <f t="shared" si="45"/>
        <v>0.3546524053183388</v>
      </c>
      <c r="AX219" s="28">
        <f t="shared" si="36"/>
        <v>0.17776184786937477</v>
      </c>
      <c r="AY219" s="28">
        <f t="shared" si="46"/>
        <v>0.41774990043807247</v>
      </c>
      <c r="AZ219" s="28">
        <f t="shared" si="47"/>
        <v>0.48401190781490322</v>
      </c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</row>
    <row r="220" spans="1:68" hidden="1" x14ac:dyDescent="0.25">
      <c r="A220" s="86" t="s">
        <v>10</v>
      </c>
      <c r="B220" s="86">
        <v>1</v>
      </c>
      <c r="C220" s="86">
        <v>210</v>
      </c>
      <c r="D220" s="28">
        <f>kWhgen!D220/(Z750RatedkWh*SurveyHrsIn!D220)</f>
        <v>0.41896774193548386</v>
      </c>
      <c r="E220" s="28">
        <f>kWhgen!E220/(Z750RatedkWh*SurveyHrsIn!E220)</f>
        <v>0.38809677419354838</v>
      </c>
      <c r="F220" s="28">
        <f>kWhgen!F220/(Z750RatedkWh*SurveyHrsIn!F220)</f>
        <v>0.43810570199056958</v>
      </c>
      <c r="G220" s="28">
        <f>kWhgen!G220/(Z750RatedkWh*SurveyHrsIn!G220)</f>
        <v>0.31824694324976038</v>
      </c>
      <c r="H220" s="28">
        <f>kWhgen!H220/(Z750RatedkWh*SurveyHrsIn!H220)</f>
        <v>0.39704814814814815</v>
      </c>
      <c r="I220" s="28">
        <f>kWhgen!I220/(Z750RatedkWh*SurveyHrsIn!I220)</f>
        <v>0.32043010752688172</v>
      </c>
      <c r="J220" s="28">
        <f>kWhgen!J220/(Z750RatedkWh*SurveyHrsIn!J220)</f>
        <v>0.2940740740740741</v>
      </c>
      <c r="K220" s="28">
        <f>kWhgen!K220/(Z750RatedkWh*SurveyHrsIn!K220)</f>
        <v>0.14587813620071685</v>
      </c>
      <c r="L220" s="28">
        <f>kWhgen!L220/(Z750RatedkWh*SurveyHrsIn!L220)</f>
        <v>0.17562724014336917</v>
      </c>
      <c r="M220" s="28">
        <f>kWhgen!M220/(Z750RatedkWh*SurveyHrsIn!M220)</f>
        <v>0.28907407407407409</v>
      </c>
      <c r="N220" s="28">
        <f>kWhgen!N220/(Z750RatedkWh*SurveyHrsIn!N220)</f>
        <v>0.30889247311827955</v>
      </c>
      <c r="O220" s="28">
        <f>kWhgen!O220/(Z750RatedkWh*SurveyHrsIn!O220)</f>
        <v>0.3925925925925926</v>
      </c>
      <c r="P220" s="28">
        <f>kWhgen!P220/(Z750RatedkWh*SurveyHrsIn!P220)</f>
        <v>0.33799283154121862</v>
      </c>
      <c r="Q220" s="28">
        <f>kWhgen!Q220/(Z750RatedkWh*SurveyHrsIn!Q220)</f>
        <v>0.37777777777777777</v>
      </c>
      <c r="R220" s="28">
        <f>kWhgen!R220/(Z750RatedkWh*SurveyHrsIn!R220)</f>
        <v>0.27103174603174601</v>
      </c>
      <c r="S220" s="28">
        <f>kWhgen!S220/(Z750RatedkWh*SurveyHrsIn!S220)</f>
        <v>0.29892473118279572</v>
      </c>
      <c r="T220" s="28">
        <f>kWhgen!T220/(Z750RatedkWh*SurveyHrsIn!T220)</f>
        <v>0.36598888888888886</v>
      </c>
      <c r="U220" s="28">
        <f>kWhgen!U220/(Z750RatedkWh*SurveyHrsIn!U220)</f>
        <v>0.3679960625800629</v>
      </c>
      <c r="V220" s="28">
        <f>kWhgen!V220/(Z750RatedkWh*SurveyHrsIn!V220)</f>
        <v>0.28094999999999998</v>
      </c>
      <c r="W220" s="28">
        <f>kWhgen!W220/(Z750RatedkWh*SurveyHrsIn!W220)</f>
        <v>0.15304659498207884</v>
      </c>
      <c r="X220" s="28">
        <f>kWhgen!X220/(Z750RatedkWh*SurveyHrsIn!X220)</f>
        <v>0.15089605734767025</v>
      </c>
      <c r="Y220" s="28">
        <f>kWhgen!Y220/(Z750RatedkWh*SurveyHrsIn!Y220)</f>
        <v>0.18185185185185185</v>
      </c>
      <c r="Z220" s="28">
        <f>kWhgen!Z220/(Z750RatedkWh*SurveyHrsIn!Z220)</f>
        <v>0.30179211469534051</v>
      </c>
      <c r="AA220" s="28">
        <f>kWhgen!AA220/(Z750RatedkWh*SurveyHrsIn!AA220)</f>
        <v>0.34962962962962962</v>
      </c>
      <c r="AB220" s="28">
        <f>kWhgen!AB220/(Z750RatedkWh*SurveyHrsIn!AB220)</f>
        <v>0.41863799283154124</v>
      </c>
      <c r="AC220" s="28">
        <f>kWhgen!AC220/(Z750RatedkWh*SurveyHrsIn!AC220)</f>
        <v>0.38643539375630948</v>
      </c>
      <c r="AD220" s="28">
        <f>kWhgen!AD220/(Z750RatedkWh*SurveyHrsIn!AD220)</f>
        <v>0.44563492063492066</v>
      </c>
      <c r="AE220" s="28">
        <f>kWhgen!AE220/(Z750RatedkWh*SurveyHrsIn!AE220)</f>
        <v>0.37562724014336918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7"/>
        <v>0.31717159140443613</v>
      </c>
      <c r="AP220" s="28">
        <f t="shared" si="38"/>
        <v>0.2932102873166153</v>
      </c>
      <c r="AQ220" s="28">
        <f t="shared" si="39"/>
        <v>0.40256585151153312</v>
      </c>
      <c r="AR220" s="28">
        <f t="shared" si="40"/>
        <v>0.38148313981129278</v>
      </c>
      <c r="AS220" s="28">
        <f t="shared" si="41"/>
        <v>0.33718410991636799</v>
      </c>
      <c r="AT220" s="28">
        <f t="shared" si="42"/>
        <v>0.20352648347272004</v>
      </c>
      <c r="AU220" s="138">
        <f t="shared" si="43"/>
        <v>0.34649263241736361</v>
      </c>
      <c r="AV220" s="28">
        <f t="shared" si="44"/>
        <v>0.31591141833077313</v>
      </c>
      <c r="AW220" s="28">
        <f t="shared" si="45"/>
        <v>0.33831165048965062</v>
      </c>
      <c r="AX220" s="28">
        <f t="shared" si="36"/>
        <v>0.161931501393867</v>
      </c>
      <c r="AY220" s="28">
        <f t="shared" si="46"/>
        <v>0.35668657905217049</v>
      </c>
      <c r="AZ220" s="28">
        <f t="shared" si="47"/>
        <v>0.40256585151153312</v>
      </c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</row>
    <row r="221" spans="1:68" hidden="1" x14ac:dyDescent="0.25">
      <c r="A221" s="86" t="s">
        <v>10</v>
      </c>
      <c r="B221" s="86">
        <v>1</v>
      </c>
      <c r="C221" s="86">
        <v>211</v>
      </c>
      <c r="D221" s="28">
        <f>kWhgen!D221/(Z750RatedkWh*SurveyHrsIn!D221)</f>
        <v>0.37062007168458783</v>
      </c>
      <c r="E221" s="28">
        <f>kWhgen!E221/(Z750RatedkWh*SurveyHrsIn!E221)</f>
        <v>0.36227777777777775</v>
      </c>
      <c r="F221" s="28">
        <f>kWhgen!F221/(Z750RatedkWh*SurveyHrsIn!F221)</f>
        <v>0.4343675987312644</v>
      </c>
      <c r="G221" s="28">
        <f>kWhgen!G221/(Z750RatedkWh*SurveyHrsIn!G221)</f>
        <v>0.31697268121472633</v>
      </c>
      <c r="H221" s="28">
        <f>kWhgen!H221/(Z750RatedkWh*SurveyHrsIn!H221)</f>
        <v>0.42523888888888889</v>
      </c>
      <c r="I221" s="28">
        <f>kWhgen!I221/(Z750RatedkWh*SurveyHrsIn!I221)</f>
        <v>0.30896057347670253</v>
      </c>
      <c r="J221" s="28">
        <f>kWhgen!J221/(Z750RatedkWh*SurveyHrsIn!J221)</f>
        <v>0.32407407407407407</v>
      </c>
      <c r="K221" s="28">
        <f>kWhgen!K221/(Z750RatedkWh*SurveyHrsIn!K221)</f>
        <v>0.15591397849462366</v>
      </c>
      <c r="L221" s="28">
        <f>kWhgen!L221/(Z750RatedkWh*SurveyHrsIn!L221)</f>
        <v>0.16845878136200718</v>
      </c>
      <c r="M221" s="28">
        <f>kWhgen!M221/(Z750RatedkWh*SurveyHrsIn!M221)</f>
        <v>0.29816666666666669</v>
      </c>
      <c r="N221" s="28">
        <f>kWhgen!N221/(Z750RatedkWh*SurveyHrsIn!N221)</f>
        <v>0.32082437275985665</v>
      </c>
      <c r="O221" s="28">
        <f>kWhgen!O221/(Z750RatedkWh*SurveyHrsIn!O221)</f>
        <v>0.36296296296296299</v>
      </c>
      <c r="P221" s="28">
        <f>kWhgen!P221/(Z750RatedkWh*SurveyHrsIn!P221)</f>
        <v>0.24874551971326164</v>
      </c>
      <c r="Q221" s="28">
        <f>kWhgen!Q221/(Z750RatedkWh*SurveyHrsIn!Q221)</f>
        <v>0.3942652329749104</v>
      </c>
      <c r="R221" s="28">
        <f>kWhgen!R221/(Z750RatedkWh*SurveyHrsIn!R221)</f>
        <v>0.17341269841269841</v>
      </c>
      <c r="S221" s="28">
        <f>kWhgen!S221/(Z750RatedkWh*SurveyHrsIn!S221)</f>
        <v>0.28136200716845877</v>
      </c>
      <c r="T221" s="28">
        <f>kWhgen!T221/(Z750RatedkWh*SurveyHrsIn!T221)</f>
        <v>0.42777777777777776</v>
      </c>
      <c r="U221" s="28">
        <f>kWhgen!U221/(Z750RatedkWh*SurveyHrsIn!U221)</f>
        <v>0.352580002007511</v>
      </c>
      <c r="V221" s="28">
        <f>kWhgen!V221/(Z750RatedkWh*SurveyHrsIn!V221)</f>
        <v>0.26762407407407407</v>
      </c>
      <c r="W221" s="28">
        <f>kWhgen!W221/(Z750RatedkWh*SurveyHrsIn!W221)</f>
        <v>0.13369175627240143</v>
      </c>
      <c r="X221" s="28">
        <f>kWhgen!X221/(Z750RatedkWh*SurveyHrsIn!X221)</f>
        <v>0.16845878136200718</v>
      </c>
      <c r="Y221" s="28">
        <f>kWhgen!Y221/(Z750RatedkWh*SurveyHrsIn!Y221)</f>
        <v>0.14629629629629629</v>
      </c>
      <c r="Z221" s="28">
        <f>kWhgen!Z221/(Z750RatedkWh*SurveyHrsIn!Z221)</f>
        <v>0.35125448028673834</v>
      </c>
      <c r="AA221" s="28">
        <f>kWhgen!AA221/(Z750RatedkWh*SurveyHrsIn!AA221)</f>
        <v>0.39481481481481484</v>
      </c>
      <c r="AB221" s="28">
        <f>kWhgen!AB221/(Z750RatedkWh*SurveyHrsIn!AB221)</f>
        <v>0.39139784946236561</v>
      </c>
      <c r="AC221" s="28">
        <f>kWhgen!AC221/(Z750RatedkWh*SurveyHrsIn!AC221)</f>
        <v>0.40463218524591388</v>
      </c>
      <c r="AD221" s="28">
        <f>kWhgen!AD221/(Z750RatedkWh*SurveyHrsIn!AD221)</f>
        <v>0.67460317460317465</v>
      </c>
      <c r="AE221" s="28">
        <f>kWhgen!AE221/(Z750RatedkWh*SurveyHrsIn!AE221)</f>
        <v>0.35340501792114698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7"/>
        <v>0.31058032301023447</v>
      </c>
      <c r="AP221" s="28">
        <f t="shared" si="38"/>
        <v>0.2902446475758379</v>
      </c>
      <c r="AQ221" s="28">
        <f t="shared" si="39"/>
        <v>0.47754679259007848</v>
      </c>
      <c r="AR221" s="28">
        <f t="shared" si="40"/>
        <v>0.37120601924125624</v>
      </c>
      <c r="AS221" s="28">
        <f t="shared" si="41"/>
        <v>0.35275784547988848</v>
      </c>
      <c r="AT221" s="28">
        <f t="shared" si="42"/>
        <v>0.20751314217443251</v>
      </c>
      <c r="AU221" s="138">
        <f t="shared" si="43"/>
        <v>0.31084428514536044</v>
      </c>
      <c r="AV221" s="28">
        <f t="shared" si="44"/>
        <v>0.28301331285202252</v>
      </c>
      <c r="AW221" s="28">
        <f t="shared" si="45"/>
        <v>0.34932728461978763</v>
      </c>
      <c r="AX221" s="28">
        <f t="shared" si="36"/>
        <v>0.14948227797690161</v>
      </c>
      <c r="AY221" s="28">
        <f t="shared" si="46"/>
        <v>0.37915571485463961</v>
      </c>
      <c r="AZ221" s="28">
        <f t="shared" si="47"/>
        <v>0.47754679259007848</v>
      </c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</row>
    <row r="222" spans="1:68" hidden="1" x14ac:dyDescent="0.25">
      <c r="A222" s="86" t="s">
        <v>8</v>
      </c>
      <c r="B222" s="86">
        <v>1</v>
      </c>
      <c r="C222" s="86">
        <v>212</v>
      </c>
      <c r="D222" s="28">
        <f>kWhgen!D222/(Z750RatedkWh*SurveyHrsIn!D222)</f>
        <v>0.44157706093189963</v>
      </c>
      <c r="E222" s="28">
        <f>kWhgen!E222/(Z750RatedkWh*SurveyHrsIn!E222)</f>
        <v>0.39132437275985665</v>
      </c>
      <c r="F222" s="28">
        <f>kWhgen!F222/(Z750RatedkWh*SurveyHrsIn!F222)</f>
        <v>0.44520809818324947</v>
      </c>
      <c r="G222" s="28">
        <f>kWhgen!G222/(Z750RatedkWh*SurveyHrsIn!G222)</f>
        <v>0.33449378419644488</v>
      </c>
      <c r="H222" s="28">
        <f>kWhgen!H222/(Z750RatedkWh*SurveyHrsIn!H222)</f>
        <v>0.35121666666666668</v>
      </c>
      <c r="I222" s="28">
        <f>kWhgen!I222/(Z750RatedkWh*SurveyHrsIn!I222)</f>
        <v>0.38673835125448031</v>
      </c>
      <c r="J222" s="28">
        <f>kWhgen!J222/(Z750RatedkWh*SurveyHrsIn!J222)</f>
        <v>0.34222222222222221</v>
      </c>
      <c r="K222" s="28">
        <f>kWhgen!K222/(Z750RatedkWh*SurveyHrsIn!K222)</f>
        <v>0.17849462365591398</v>
      </c>
      <c r="L222" s="28">
        <f>kWhgen!L222/(Z750RatedkWh*SurveyHrsIn!L222)</f>
        <v>0.2075268817204301</v>
      </c>
      <c r="M222" s="28">
        <f>kWhgen!M222/(Z750RatedkWh*SurveyHrsIn!M222)</f>
        <v>0.37099814814814813</v>
      </c>
      <c r="N222" s="28">
        <f>kWhgen!N222/(Z750RatedkWh*SurveyHrsIn!N222)</f>
        <v>0.39082078853046592</v>
      </c>
      <c r="O222" s="28">
        <f>kWhgen!O222/(Z750RatedkWh*SurveyHrsIn!O222)</f>
        <v>0.30962962962962964</v>
      </c>
      <c r="P222" s="28">
        <f>kWhgen!P222/(Z750RatedkWh*SurveyHrsIn!P222)</f>
        <v>0.26021505376344084</v>
      </c>
      <c r="Q222" s="28">
        <f>kWhgen!Q222/(Z750RatedkWh*SurveyHrsIn!Q222)</f>
        <v>0.31756272401433694</v>
      </c>
      <c r="R222" s="28">
        <f>kWhgen!R222/(Z750RatedkWh*SurveyHrsIn!R222)</f>
        <v>0.1111111111111111</v>
      </c>
      <c r="S222" s="28">
        <f>kWhgen!S222/(Z750RatedkWh*SurveyHrsIn!S222)</f>
        <v>0.30537634408602149</v>
      </c>
      <c r="T222" s="28">
        <f>kWhgen!T222/(Z750RatedkWh*SurveyHrsIn!T222)</f>
        <v>0.4714814814814815</v>
      </c>
      <c r="U222" s="28">
        <f>kWhgen!U222/(Z750RatedkWh*SurveyHrsIn!U222)</f>
        <v>0.40028752949046292</v>
      </c>
      <c r="V222" s="28">
        <f>kWhgen!V222/(Z750RatedkWh*SurveyHrsIn!V222)</f>
        <v>0.32555555555555554</v>
      </c>
      <c r="W222" s="28">
        <f>kWhgen!W222/(Z750RatedkWh*SurveyHrsIn!W222)</f>
        <v>0.19426523297491038</v>
      </c>
      <c r="X222" s="28">
        <f>kWhgen!X222/(Z750RatedkWh*SurveyHrsIn!X222)</f>
        <v>0.18530465949820787</v>
      </c>
      <c r="Y222" s="28">
        <f>kWhgen!Y222/(Z750RatedkWh*SurveyHrsIn!Y222)</f>
        <v>0.22962962962962963</v>
      </c>
      <c r="Z222" s="28">
        <f>kWhgen!Z222/(Z750RatedkWh*SurveyHrsIn!Z222)</f>
        <v>0.39247311827956988</v>
      </c>
      <c r="AA222" s="28">
        <f>kWhgen!AA222/(Z750RatedkWh*SurveyHrsIn!AA222)</f>
        <v>0.41851851851851851</v>
      </c>
      <c r="AB222" s="28">
        <f>kWhgen!AB222/(Z750RatedkWh*SurveyHrsIn!AB222)</f>
        <v>0.44946236559139785</v>
      </c>
      <c r="AC222" s="28">
        <f>kWhgen!AC222/(Z750RatedkWh*SurveyHrsIn!AC222)</f>
        <v>0.38051613795561451</v>
      </c>
      <c r="AD222" s="28">
        <f>kWhgen!AD222/(Z750RatedkWh*SurveyHrsIn!AD222)</f>
        <v>0.52896825396825398</v>
      </c>
      <c r="AE222" s="28">
        <f>kWhgen!AE222/(Z750RatedkWh*SurveyHrsIn!AE222)</f>
        <v>0.4050179211469534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7"/>
        <v>0.33074071839424574</v>
      </c>
      <c r="AP222" s="28">
        <f t="shared" si="38"/>
        <v>0.31675235585260036</v>
      </c>
      <c r="AQ222" s="28">
        <f t="shared" si="39"/>
        <v>0.43816743769027394</v>
      </c>
      <c r="AR222" s="28">
        <f t="shared" si="40"/>
        <v>0.39034208504651696</v>
      </c>
      <c r="AS222" s="28">
        <f t="shared" si="41"/>
        <v>0.36005908004778969</v>
      </c>
      <c r="AT222" s="28">
        <f t="shared" si="42"/>
        <v>0.25233988450816408</v>
      </c>
      <c r="AU222" s="138">
        <f t="shared" si="43"/>
        <v>0.3202218239745121</v>
      </c>
      <c r="AV222" s="28">
        <f t="shared" si="44"/>
        <v>0.24468339307048984</v>
      </c>
      <c r="AW222" s="28">
        <f t="shared" si="45"/>
        <v>0.39910818884250004</v>
      </c>
      <c r="AX222" s="28">
        <f t="shared" si="36"/>
        <v>0.20306650736758261</v>
      </c>
      <c r="AY222" s="28">
        <f t="shared" si="46"/>
        <v>0.42015133412982869</v>
      </c>
      <c r="AZ222" s="28">
        <f t="shared" si="47"/>
        <v>0.43816743769027394</v>
      </c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</row>
    <row r="223" spans="1:68" hidden="1" x14ac:dyDescent="0.25">
      <c r="A223" s="86" t="s">
        <v>8</v>
      </c>
      <c r="B223" s="86">
        <v>1</v>
      </c>
      <c r="C223" s="86">
        <v>213</v>
      </c>
      <c r="D223" s="28">
        <f>kWhgen!D223/(Z750RatedkWh*SurveyHrsIn!D223)</f>
        <v>0.40860215053763443</v>
      </c>
      <c r="E223" s="28">
        <f>kWhgen!E223/(Z750RatedkWh*SurveyHrsIn!E223)</f>
        <v>0.3747831541218638</v>
      </c>
      <c r="F223" s="28">
        <f>kWhgen!F223/(Z750RatedkWh*SurveyHrsIn!F223)</f>
        <v>0.42651758188672345</v>
      </c>
      <c r="G223" s="28">
        <f>kWhgen!G223/(Z750RatedkWh*SurveyHrsIn!G223)</f>
        <v>0.34755497005554409</v>
      </c>
      <c r="H223" s="28">
        <f>kWhgen!H223/(Z750RatedkWh*SurveyHrsIn!H223)</f>
        <v>0.3316574074074074</v>
      </c>
      <c r="I223" s="28">
        <f>kWhgen!I223/(Z750RatedkWh*SurveyHrsIn!I223)</f>
        <v>0.36810035842293909</v>
      </c>
      <c r="J223" s="28">
        <f>kWhgen!J223/(Z750RatedkWh*SurveyHrsIn!J223)</f>
        <v>0.34925925925925927</v>
      </c>
      <c r="K223" s="28">
        <f>kWhgen!K223/(Z750RatedkWh*SurveyHrsIn!K223)</f>
        <v>0.1860215053763441</v>
      </c>
      <c r="L223" s="28">
        <f>kWhgen!L223/(Z750RatedkWh*SurveyHrsIn!L223)</f>
        <v>0.21433691756272402</v>
      </c>
      <c r="M223" s="28">
        <f>kWhgen!M223/(Z750RatedkWh*SurveyHrsIn!M223)</f>
        <v>0.38266111111111112</v>
      </c>
      <c r="N223" s="28">
        <f>kWhgen!N223/(Z750RatedkWh*SurveyHrsIn!N223)</f>
        <v>0.40214336917562726</v>
      </c>
      <c r="O223" s="28">
        <f>kWhgen!O223/(Z750RatedkWh*SurveyHrsIn!O223)</f>
        <v>0.41444444444444445</v>
      </c>
      <c r="P223" s="28">
        <f>kWhgen!P223/(Z750RatedkWh*SurveyHrsIn!P223)</f>
        <v>0.3093189964157706</v>
      </c>
      <c r="Q223" s="28">
        <f>kWhgen!Q223/(Z750RatedkWh*SurveyHrsIn!Q223)</f>
        <v>0.2709677419354839</v>
      </c>
      <c r="R223" s="28">
        <f>kWhgen!R223/(Z750RatedkWh*SurveyHrsIn!R223)</f>
        <v>0.11428571428571428</v>
      </c>
      <c r="S223" s="28">
        <f>kWhgen!S223/(Z750RatedkWh*SurveyHrsIn!S223)</f>
        <v>0.27706093189964159</v>
      </c>
      <c r="T223" s="28">
        <f>kWhgen!T223/(Z750RatedkWh*SurveyHrsIn!T223)</f>
        <v>0.46333333333333332</v>
      </c>
      <c r="U223" s="28">
        <f>kWhgen!U223/(Z750RatedkWh*SurveyHrsIn!U223)</f>
        <v>0.41026890382857417</v>
      </c>
      <c r="V223" s="28">
        <f>kWhgen!V223/(Z750RatedkWh*SurveyHrsIn!V223)</f>
        <v>0.29370370370370369</v>
      </c>
      <c r="W223" s="28">
        <f>kWhgen!W223/(Z750RatedkWh*SurveyHrsIn!W223)</f>
        <v>0.1967741935483871</v>
      </c>
      <c r="X223" s="28">
        <f>kWhgen!X223/(Z750RatedkWh*SurveyHrsIn!X223)</f>
        <v>0.20035842293906811</v>
      </c>
      <c r="Y223" s="28">
        <f>kWhgen!Y223/(Z750RatedkWh*SurveyHrsIn!Y223)</f>
        <v>0.2388888888888889</v>
      </c>
      <c r="Z223" s="28">
        <f>kWhgen!Z223/(Z750RatedkWh*SurveyHrsIn!Z223)</f>
        <v>0.43189964157706096</v>
      </c>
      <c r="AA223" s="28">
        <f>kWhgen!AA223/(Z750RatedkWh*SurveyHrsIn!AA223)</f>
        <v>0.42518518518518517</v>
      </c>
      <c r="AB223" s="28">
        <f>kWhgen!AB223/(Z750RatedkWh*SurveyHrsIn!AB223)</f>
        <v>0.45555555555555555</v>
      </c>
      <c r="AC223" s="28">
        <f>kWhgen!AC223/(Z750RatedkWh*SurveyHrsIn!AC223)</f>
        <v>0.38550856512710147</v>
      </c>
      <c r="AD223" s="28">
        <f>kWhgen!AD223/(Z750RatedkWh*SurveyHrsIn!AD223)</f>
        <v>0.54047619047619044</v>
      </c>
      <c r="AE223" s="28">
        <f>kWhgen!AE223/(Z750RatedkWh*SurveyHrsIn!AE223)</f>
        <v>0.41792114695340504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7"/>
        <v>0.34223325626997991</v>
      </c>
      <c r="AP223" s="28">
        <f t="shared" si="38"/>
        <v>0.31485685139004976</v>
      </c>
      <c r="AQ223" s="28">
        <f t="shared" si="39"/>
        <v>0.4479686341855656</v>
      </c>
      <c r="AR223" s="28">
        <f t="shared" si="40"/>
        <v>0.38295190202137713</v>
      </c>
      <c r="AS223" s="28">
        <f t="shared" si="41"/>
        <v>0.34967234169653522</v>
      </c>
      <c r="AT223" s="28">
        <f t="shared" si="42"/>
        <v>0.26100651135005976</v>
      </c>
      <c r="AU223" s="138">
        <f t="shared" si="43"/>
        <v>0.37530227001194744</v>
      </c>
      <c r="AV223" s="28">
        <f t="shared" si="44"/>
        <v>0.22077146270694659</v>
      </c>
      <c r="AW223" s="28">
        <f t="shared" si="45"/>
        <v>0.38910198028853699</v>
      </c>
      <c r="AX223" s="28">
        <f t="shared" si="36"/>
        <v>0.2120071684587814</v>
      </c>
      <c r="AY223" s="28">
        <f t="shared" si="46"/>
        <v>0.43754679410593389</v>
      </c>
      <c r="AZ223" s="28">
        <f t="shared" si="47"/>
        <v>0.4479686341855656</v>
      </c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</row>
    <row r="224" spans="1:68" hidden="1" x14ac:dyDescent="0.25">
      <c r="A224" s="86" t="s">
        <v>8</v>
      </c>
      <c r="B224" s="86">
        <v>1</v>
      </c>
      <c r="C224" s="86">
        <v>214</v>
      </c>
      <c r="D224" s="28">
        <f>kWhgen!D224/(Z750RatedkWh*SurveyHrsIn!D224)</f>
        <v>0.41541218637992833</v>
      </c>
      <c r="E224" s="28">
        <f>kWhgen!E224/(Z750RatedkWh*SurveyHrsIn!E224)</f>
        <v>0.36873297491039425</v>
      </c>
      <c r="F224" s="28">
        <f>kWhgen!F224/(Z750RatedkWh*SurveyHrsIn!F224)</f>
        <v>0.43511521938312542</v>
      </c>
      <c r="G224" s="28">
        <f>kWhgen!G224/(Z750RatedkWh*SurveyHrsIn!G224)</f>
        <v>0.29467309560162996</v>
      </c>
      <c r="H224" s="28">
        <f>kWhgen!H224/(Z750RatedkWh*SurveyHrsIn!H224)</f>
        <v>0.32747777777777776</v>
      </c>
      <c r="I224" s="28">
        <f>kWhgen!I224/(Z750RatedkWh*SurveyHrsIn!I224)</f>
        <v>0.38172043010752688</v>
      </c>
      <c r="J224" s="28">
        <f>kWhgen!J224/(Z750RatedkWh*SurveyHrsIn!J224)</f>
        <v>0.33592592592592591</v>
      </c>
      <c r="K224" s="28">
        <f>kWhgen!K224/(Z750RatedkWh*SurveyHrsIn!K224)</f>
        <v>0.17168458781362006</v>
      </c>
      <c r="L224" s="28">
        <f>kWhgen!L224/(Z750RatedkWh*SurveyHrsIn!L224)</f>
        <v>0.2068100358422939</v>
      </c>
      <c r="M224" s="28">
        <f>kWhgen!M224/(Z750RatedkWh*SurveyHrsIn!M224)</f>
        <v>0.36518518518518517</v>
      </c>
      <c r="N224" s="28">
        <f>kWhgen!N224/(Z750RatedkWh*SurveyHrsIn!N224)</f>
        <v>0.16619892473118281</v>
      </c>
      <c r="O224" s="28">
        <f>kWhgen!O224/(Z750RatedkWh*SurveyHrsIn!O224)</f>
        <v>0.38925925925925925</v>
      </c>
      <c r="P224" s="28">
        <f>kWhgen!P224/(Z750RatedkWh*SurveyHrsIn!P224)</f>
        <v>0.21648745519713261</v>
      </c>
      <c r="Q224" s="28">
        <f>kWhgen!Q224/(Z750RatedkWh*SurveyHrsIn!Q224)</f>
        <v>0.24659498207885305</v>
      </c>
      <c r="R224" s="28">
        <f>kWhgen!R224/(Z750RatedkWh*SurveyHrsIn!R224)</f>
        <v>0.19166666666666668</v>
      </c>
      <c r="S224" s="28">
        <f>kWhgen!S224/(Z750RatedkWh*SurveyHrsIn!S224)</f>
        <v>0.24265232974910395</v>
      </c>
      <c r="T224" s="28">
        <f>kWhgen!T224/(Z750RatedkWh*SurveyHrsIn!T224)</f>
        <v>0.48185185185185186</v>
      </c>
      <c r="U224" s="28">
        <f>kWhgen!U224/(Z750RatedkWh*SurveyHrsIn!U224)</f>
        <v>0.39237126708437464</v>
      </c>
      <c r="V224" s="28">
        <f>kWhgen!V224/(Z750RatedkWh*SurveyHrsIn!V224)</f>
        <v>0.30666666666666664</v>
      </c>
      <c r="W224" s="28">
        <f>kWhgen!W224/(Z750RatedkWh*SurveyHrsIn!W224)</f>
        <v>0.18207885304659499</v>
      </c>
      <c r="X224" s="28">
        <f>kWhgen!X224/(Z750RatedkWh*SurveyHrsIn!X224)</f>
        <v>0.19462365591397848</v>
      </c>
      <c r="Y224" s="28">
        <f>kWhgen!Y224/(Z750RatedkWh*SurveyHrsIn!Y224)</f>
        <v>0.22111111111111112</v>
      </c>
      <c r="Z224" s="28">
        <f>kWhgen!Z224/(Z750RatedkWh*SurveyHrsIn!Z224)</f>
        <v>0.36845878136200716</v>
      </c>
      <c r="AA224" s="28">
        <f>kWhgen!AA224/(Z750RatedkWh*SurveyHrsIn!AA224)</f>
        <v>0.37407407407407406</v>
      </c>
      <c r="AB224" s="28">
        <f>kWhgen!AB224/(Z750RatedkWh*SurveyHrsIn!AB224)</f>
        <v>0.38960573476702509</v>
      </c>
      <c r="AC224" s="28">
        <f>kWhgen!AC224/(Z750RatedkWh*SurveyHrsIn!AC224)</f>
        <v>0.3091806110298766</v>
      </c>
      <c r="AD224" s="28">
        <f>kWhgen!AD224/(Z750RatedkWh*SurveyHrsIn!AD224)</f>
        <v>0.50674603174603172</v>
      </c>
      <c r="AE224" s="28">
        <f>kWhgen!AE224/(Z750RatedkWh*SurveyHrsIn!AE224)</f>
        <v>0.37526881720430105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7"/>
        <v>0.3049392393112545</v>
      </c>
      <c r="AP224" s="28">
        <f t="shared" si="38"/>
        <v>0.299312997864359</v>
      </c>
      <c r="AQ224" s="28">
        <f t="shared" si="39"/>
        <v>0.39706515332673648</v>
      </c>
      <c r="AR224" s="28">
        <f t="shared" si="40"/>
        <v>0.36617376329838319</v>
      </c>
      <c r="AS224" s="28">
        <f t="shared" si="41"/>
        <v>0.34837471127041014</v>
      </c>
      <c r="AT224" s="28">
        <f t="shared" si="42"/>
        <v>0.24789326961369973</v>
      </c>
      <c r="AU224" s="138">
        <f t="shared" si="43"/>
        <v>0.25731521306252486</v>
      </c>
      <c r="AV224" s="28">
        <f t="shared" si="44"/>
        <v>0.22697132616487456</v>
      </c>
      <c r="AW224" s="28">
        <f t="shared" si="45"/>
        <v>0.39362992853429768</v>
      </c>
      <c r="AX224" s="28">
        <f t="shared" si="36"/>
        <v>0.19927120669056153</v>
      </c>
      <c r="AY224" s="28">
        <f t="shared" si="46"/>
        <v>0.37737953006770208</v>
      </c>
      <c r="AZ224" s="28">
        <f t="shared" si="47"/>
        <v>0.39706515332673648</v>
      </c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</row>
    <row r="225" spans="1:68" hidden="1" x14ac:dyDescent="0.25">
      <c r="A225" s="86" t="s">
        <v>8</v>
      </c>
      <c r="B225" s="86">
        <v>1</v>
      </c>
      <c r="C225" s="86">
        <v>215</v>
      </c>
      <c r="D225" s="28">
        <f>kWhgen!D225/(Z750RatedkWh*SurveyHrsIn!D225)</f>
        <v>0.41182795698924729</v>
      </c>
      <c r="E225" s="28">
        <f>kWhgen!E225/(Z750RatedkWh*SurveyHrsIn!E225)</f>
        <v>0.3747831541218638</v>
      </c>
      <c r="F225" s="28">
        <f>kWhgen!F225/(Z750RatedkWh*SurveyHrsIn!F225)</f>
        <v>0.43511521938312542</v>
      </c>
      <c r="G225" s="28">
        <f>kWhgen!G225/(Z750RatedkWh*SurveyHrsIn!G225)</f>
        <v>0.32175116384610414</v>
      </c>
      <c r="H225" s="28">
        <f>kWhgen!H225/(Z750RatedkWh*SurveyHrsIn!H225)</f>
        <v>0.13600555555555555</v>
      </c>
      <c r="I225" s="28">
        <f>kWhgen!I225/(Z750RatedkWh*SurveyHrsIn!I225)</f>
        <v>0.38602150537634411</v>
      </c>
      <c r="J225" s="28">
        <f>kWhgen!J225/(Z750RatedkWh*SurveyHrsIn!J225)</f>
        <v>0.34888888888888892</v>
      </c>
      <c r="K225" s="28">
        <f>kWhgen!K225/(Z750RatedkWh*SurveyHrsIn!K225)</f>
        <v>0.17132616487455196</v>
      </c>
      <c r="L225" s="28">
        <f>kWhgen!L225/(Z750RatedkWh*SurveyHrsIn!L225)</f>
        <v>0.2082437275985663</v>
      </c>
      <c r="M225" s="28">
        <f>kWhgen!M225/(Z750RatedkWh*SurveyHrsIn!M225)</f>
        <v>0.36888888888888888</v>
      </c>
      <c r="N225" s="28">
        <f>kWhgen!N225/(Z750RatedkWh*SurveyHrsIn!N225)</f>
        <v>0.3720430107526882</v>
      </c>
      <c r="O225" s="28">
        <f>kWhgen!O225/(Z750RatedkWh*SurveyHrsIn!O225)</f>
        <v>0.30259259259259258</v>
      </c>
      <c r="P225" s="28">
        <f>kWhgen!P225/(Z750RatedkWh*SurveyHrsIn!P225)</f>
        <v>0.2125448028673835</v>
      </c>
      <c r="Q225" s="28">
        <f>kWhgen!Q225/(Z750RatedkWh*SurveyHrsIn!Q225)</f>
        <v>0.29569892473118281</v>
      </c>
      <c r="R225" s="28">
        <f>kWhgen!R225/(Z750RatedkWh*SurveyHrsIn!R225)</f>
        <v>0.34444444444444444</v>
      </c>
      <c r="S225" s="28">
        <f>kWhgen!S225/(Z750RatedkWh*SurveyHrsIn!S225)</f>
        <v>0.30035842293906811</v>
      </c>
      <c r="T225" s="28">
        <f>kWhgen!T225/(Z750RatedkWh*SurveyHrsIn!T225)</f>
        <v>0.47851851851851851</v>
      </c>
      <c r="U225" s="28">
        <f>kWhgen!U225/(Z750RatedkWh*SurveyHrsIn!U225)</f>
        <v>0.37963641017023264</v>
      </c>
      <c r="V225" s="28">
        <f>kWhgen!V225/(Z750RatedkWh*SurveyHrsIn!V225)</f>
        <v>0.29962962962962963</v>
      </c>
      <c r="W225" s="28">
        <f>kWhgen!W225/(Z750RatedkWh*SurveyHrsIn!W225)</f>
        <v>0.18100358422939067</v>
      </c>
      <c r="X225" s="28">
        <f>kWhgen!X225/(Z750RatedkWh*SurveyHrsIn!X225)</f>
        <v>0.18853046594982079</v>
      </c>
      <c r="Y225" s="28">
        <f>kWhgen!Y225/(Z750RatedkWh*SurveyHrsIn!Y225)</f>
        <v>0.19296296296296298</v>
      </c>
      <c r="Z225" s="28">
        <f>kWhgen!Z225/(Z750RatedkWh*SurveyHrsIn!Z225)</f>
        <v>0.40645161290322579</v>
      </c>
      <c r="AA225" s="28">
        <f>kWhgen!AA225/(Z750RatedkWh*SurveyHrsIn!AA225)</f>
        <v>0.39629629629629631</v>
      </c>
      <c r="AB225" s="28">
        <f>kWhgen!AB225/(Z750RatedkWh*SurveyHrsIn!AB225)</f>
        <v>0.42759856630824372</v>
      </c>
      <c r="AC225" s="28">
        <f>kWhgen!AC225/(Z750RatedkWh*SurveyHrsIn!AC225)</f>
        <v>0.43417968379521971</v>
      </c>
      <c r="AD225" s="28">
        <f>kWhgen!AD225/(Z750RatedkWh*SurveyHrsIn!AD225)</f>
        <v>0.50992063492063489</v>
      </c>
      <c r="AE225" s="28">
        <f>kWhgen!AE225/(Z750RatedkWh*SurveyHrsIn!AE225)</f>
        <v>0.48756236559139782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7"/>
        <v>0.30318372289554607</v>
      </c>
      <c r="AP225" s="28">
        <f t="shared" si="38"/>
        <v>0.32426081992358463</v>
      </c>
      <c r="AQ225" s="28">
        <f t="shared" si="39"/>
        <v>0.47722089476908414</v>
      </c>
      <c r="AR225" s="28">
        <f t="shared" si="40"/>
        <v>0.37721651245036442</v>
      </c>
      <c r="AS225" s="28">
        <f t="shared" si="41"/>
        <v>0.29030531660692954</v>
      </c>
      <c r="AT225" s="28">
        <f t="shared" si="42"/>
        <v>0.24948626045400238</v>
      </c>
      <c r="AU225" s="138">
        <f t="shared" si="43"/>
        <v>0.29572680207088808</v>
      </c>
      <c r="AV225" s="28">
        <f t="shared" si="44"/>
        <v>0.31350059737156516</v>
      </c>
      <c r="AW225" s="28">
        <f t="shared" si="45"/>
        <v>0.38592818610612695</v>
      </c>
      <c r="AX225" s="28">
        <f t="shared" si="36"/>
        <v>0.18749900438072484</v>
      </c>
      <c r="AY225" s="28">
        <f t="shared" si="46"/>
        <v>0.41011549183592194</v>
      </c>
      <c r="AZ225" s="28">
        <f t="shared" si="47"/>
        <v>0.47722089476908414</v>
      </c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</row>
    <row r="226" spans="1:68" hidden="1" x14ac:dyDescent="0.25">
      <c r="A226" s="86" t="s">
        <v>8</v>
      </c>
      <c r="B226" s="86">
        <v>1</v>
      </c>
      <c r="C226" s="86">
        <v>216</v>
      </c>
      <c r="D226" s="28">
        <f>kWhgen!D226/(Z750RatedkWh*SurveyHrsIn!D226)</f>
        <v>0.20430107526881722</v>
      </c>
      <c r="E226" s="28">
        <f>kWhgen!E226/(Z750RatedkWh*SurveyHrsIn!E226)</f>
        <v>0.3485609318996416</v>
      </c>
      <c r="F226" s="28">
        <f>kWhgen!F226/(Z750RatedkWh*SurveyHrsIn!F226)</f>
        <v>0.39661275581228184</v>
      </c>
      <c r="G226" s="28">
        <f>kWhgen!G226/(Z750RatedkWh*SurveyHrsIn!G226)</f>
        <v>0.3166541157059678</v>
      </c>
      <c r="H226" s="28">
        <f>kWhgen!H226/(Z750RatedkWh*SurveyHrsIn!H226)</f>
        <v>0.29562037037037037</v>
      </c>
      <c r="I226" s="28">
        <f>kWhgen!I226/(Z750RatedkWh*SurveyHrsIn!I226)</f>
        <v>0.36057347670250894</v>
      </c>
      <c r="J226" s="28">
        <f>kWhgen!J226/(Z750RatedkWh*SurveyHrsIn!J226)</f>
        <v>0.32148148148148148</v>
      </c>
      <c r="K226" s="28">
        <f>kWhgen!K226/(Z750RatedkWh*SurveyHrsIn!K226)</f>
        <v>0.14480286738351256</v>
      </c>
      <c r="L226" s="28">
        <f>kWhgen!L226/(Z750RatedkWh*SurveyHrsIn!L226)</f>
        <v>0.19498207885304661</v>
      </c>
      <c r="M226" s="28">
        <f>kWhgen!M226/(Z750RatedkWh*SurveyHrsIn!M226)</f>
        <v>0.3357222222222222</v>
      </c>
      <c r="N226" s="28">
        <f>kWhgen!N226/(Z750RatedkWh*SurveyHrsIn!N226)</f>
        <v>0.34751971326164877</v>
      </c>
      <c r="O226" s="28">
        <f>kWhgen!O226/(Z750RatedkWh*SurveyHrsIn!O226)</f>
        <v>0.27740740740740738</v>
      </c>
      <c r="P226" s="28">
        <f>kWhgen!P226/(Z750RatedkWh*SurveyHrsIn!P226)</f>
        <v>0.36989247311827955</v>
      </c>
      <c r="Q226" s="28">
        <f>kWhgen!Q226/(Z750RatedkWh*SurveyHrsIn!Q226)</f>
        <v>0.31684587813620074</v>
      </c>
      <c r="R226" s="28">
        <f>kWhgen!R226/(Z750RatedkWh*SurveyHrsIn!R226)</f>
        <v>0.35119047619047616</v>
      </c>
      <c r="S226" s="28">
        <f>kWhgen!S226/(Z750RatedkWh*SurveyHrsIn!S226)</f>
        <v>0.29426523297491042</v>
      </c>
      <c r="T226" s="28">
        <f>kWhgen!T226/(Z750RatedkWh*SurveyHrsIn!T226)</f>
        <v>0.45925925925925926</v>
      </c>
      <c r="U226" s="28">
        <f>kWhgen!U226/(Z750RatedkWh*SurveyHrsIn!U226)</f>
        <v>0.37963641017023264</v>
      </c>
      <c r="V226" s="28">
        <f>kWhgen!V226/(Z750RatedkWh*SurveyHrsIn!V226)</f>
        <v>0.27148148148148149</v>
      </c>
      <c r="W226" s="28">
        <f>kWhgen!W226/(Z750RatedkWh*SurveyHrsIn!W226)</f>
        <v>0.17240143369175628</v>
      </c>
      <c r="X226" s="28">
        <f>kWhgen!X226/(Z750RatedkWh*SurveyHrsIn!X226)</f>
        <v>0.17455197132616487</v>
      </c>
      <c r="Y226" s="28">
        <f>kWhgen!Y226/(Z750RatedkWh*SurveyHrsIn!Y226)</f>
        <v>0.20814814814814814</v>
      </c>
      <c r="Z226" s="28">
        <f>kWhgen!Z226/(Z750RatedkWh*SurveyHrsIn!Z226)</f>
        <v>0.3881720430107527</v>
      </c>
      <c r="AA226" s="28">
        <f>kWhgen!AA226/(Z750RatedkWh*SurveyHrsIn!AA226)</f>
        <v>0.37111111111111111</v>
      </c>
      <c r="AB226" s="28">
        <f>kWhgen!AB226/(Z750RatedkWh*SurveyHrsIn!AB226)</f>
        <v>0.4265232974910394</v>
      </c>
      <c r="AC226" s="28">
        <f>kWhgen!AC226/(Z750RatedkWh*SurveyHrsIn!AC226)</f>
        <v>0.33621002889329432</v>
      </c>
      <c r="AD226" s="28">
        <f>kWhgen!AD226/(Z750RatedkWh*SurveyHrsIn!AD226)</f>
        <v>0.44087301587301586</v>
      </c>
      <c r="AE226" s="28">
        <f>kWhgen!AE226/(Z750RatedkWh*SurveyHrsIn!AE226)</f>
        <v>0.35340501792114698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7"/>
        <v>0.30915249118486415</v>
      </c>
      <c r="AP226" s="28">
        <f t="shared" si="38"/>
        <v>0.31779889524929439</v>
      </c>
      <c r="AQ226" s="28">
        <f t="shared" si="39"/>
        <v>0.37682935422915237</v>
      </c>
      <c r="AR226" s="28">
        <f t="shared" si="40"/>
        <v>0.35394260113929715</v>
      </c>
      <c r="AS226" s="28">
        <f t="shared" si="41"/>
        <v>0.32589177618478693</v>
      </c>
      <c r="AT226" s="28">
        <f t="shared" si="42"/>
        <v>0.22516905615292715</v>
      </c>
      <c r="AU226" s="138">
        <f t="shared" si="43"/>
        <v>0.33160653126244521</v>
      </c>
      <c r="AV226" s="28">
        <f t="shared" si="44"/>
        <v>0.32076719576719581</v>
      </c>
      <c r="AW226" s="28">
        <f t="shared" si="45"/>
        <v>0.37012571697032448</v>
      </c>
      <c r="AX226" s="28">
        <f t="shared" si="36"/>
        <v>0.18503385105535641</v>
      </c>
      <c r="AY226" s="28">
        <f t="shared" si="46"/>
        <v>0.39526881720430107</v>
      </c>
      <c r="AZ226" s="28">
        <f t="shared" si="47"/>
        <v>0.37682935422915237</v>
      </c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</row>
    <row r="227" spans="1:68" hidden="1" x14ac:dyDescent="0.25">
      <c r="A227" s="86" t="s">
        <v>8</v>
      </c>
      <c r="B227" s="86">
        <v>1</v>
      </c>
      <c r="C227" s="86">
        <v>217</v>
      </c>
      <c r="D227" s="28">
        <f>kWhgen!D227/(Z750RatedkWh*SurveyHrsIn!D227)</f>
        <v>0.4211469534050179</v>
      </c>
      <c r="E227" s="28">
        <f>kWhgen!E227/(Z750RatedkWh*SurveyHrsIn!E227)</f>
        <v>0.37558960573476702</v>
      </c>
      <c r="F227" s="28">
        <f>kWhgen!F227/(Z750RatedkWh*SurveyHrsIn!F227)</f>
        <v>0.42464853025707083</v>
      </c>
      <c r="G227" s="28">
        <f>kWhgen!G227/(Z750RatedkWh*SurveyHrsIn!G227)</f>
        <v>0.32589251545996484</v>
      </c>
      <c r="H227" s="28">
        <f>kWhgen!H227/(Z750RatedkWh*SurveyHrsIn!H227)</f>
        <v>0.32813703703703706</v>
      </c>
      <c r="I227" s="28">
        <f>kWhgen!I227/(Z750RatedkWh*SurveyHrsIn!I227)</f>
        <v>0.36810035842293909</v>
      </c>
      <c r="J227" s="28">
        <f>kWhgen!J227/(Z750RatedkWh*SurveyHrsIn!J227)</f>
        <v>0.32333333333333331</v>
      </c>
      <c r="K227" s="28">
        <f>kWhgen!K227/(Z750RatedkWh*SurveyHrsIn!K227)</f>
        <v>0.16881720430107527</v>
      </c>
      <c r="L227" s="28">
        <f>kWhgen!L227/(Z750RatedkWh*SurveyHrsIn!L227)</f>
        <v>0.20430107526881722</v>
      </c>
      <c r="M227" s="28">
        <f>kWhgen!M227/(Z750RatedkWh*SurveyHrsIn!M227)</f>
        <v>0.33964074074074074</v>
      </c>
      <c r="N227" s="28">
        <f>kWhgen!N227/(Z750RatedkWh*SurveyHrsIn!N227)</f>
        <v>0.34131182795698922</v>
      </c>
      <c r="O227" s="28">
        <f>kWhgen!O227/(Z750RatedkWh*SurveyHrsIn!O227)</f>
        <v>0.31296296296296294</v>
      </c>
      <c r="P227" s="28">
        <f>kWhgen!P227/(Z750RatedkWh*SurveyHrsIn!P227)</f>
        <v>0.35519713261648744</v>
      </c>
      <c r="Q227" s="28">
        <f>kWhgen!Q227/(Z750RatedkWh*SurveyHrsIn!Q227)</f>
        <v>0.32939068100358421</v>
      </c>
      <c r="R227" s="28">
        <f>kWhgen!R227/(Z750RatedkWh*SurveyHrsIn!R227)</f>
        <v>0.33174603174603173</v>
      </c>
      <c r="S227" s="28">
        <f>kWhgen!S227/(Z750RatedkWh*SurveyHrsIn!S227)</f>
        <v>0.29534050179211468</v>
      </c>
      <c r="T227" s="28">
        <f>kWhgen!T227/(Z750RatedkWh*SurveyHrsIn!T227)</f>
        <v>0.48444444444444446</v>
      </c>
      <c r="U227" s="28">
        <f>kWhgen!U227/(Z750RatedkWh*SurveyHrsIn!U227)</f>
        <v>0.38135733678025185</v>
      </c>
      <c r="V227" s="28">
        <f>kWhgen!V227/(Z750RatedkWh*SurveyHrsIn!V227)</f>
        <v>0.2722222222222222</v>
      </c>
      <c r="W227" s="28">
        <f>kWhgen!W227/(Z750RatedkWh*SurveyHrsIn!W227)</f>
        <v>0.16559139784946236</v>
      </c>
      <c r="X227" s="28">
        <f>kWhgen!X227/(Z750RatedkWh*SurveyHrsIn!X227)</f>
        <v>0.16523297491039426</v>
      </c>
      <c r="Y227" s="28">
        <f>kWhgen!Y227/(Z750RatedkWh*SurveyHrsIn!Y227)</f>
        <v>0.19703703703703704</v>
      </c>
      <c r="Z227" s="28">
        <f>kWhgen!Z227/(Z750RatedkWh*SurveyHrsIn!Z227)</f>
        <v>0.38422939068100359</v>
      </c>
      <c r="AA227" s="28">
        <f>kWhgen!AA227/(Z750RatedkWh*SurveyHrsIn!AA227)</f>
        <v>0.32481481481481483</v>
      </c>
      <c r="AB227" s="28">
        <f>kWhgen!AB227/(Z750RatedkWh*SurveyHrsIn!AB227)</f>
        <v>0.32724014336917562</v>
      </c>
      <c r="AC227" s="28">
        <f>kWhgen!AC227/(Z750RatedkWh*SurveyHrsIn!AC227)</f>
        <v>0.33580632858293152</v>
      </c>
      <c r="AD227" s="28">
        <f>kWhgen!AD227/(Z750RatedkWh*SurveyHrsIn!AD227)</f>
        <v>0.50277777777777777</v>
      </c>
      <c r="AE227" s="28">
        <f>kWhgen!AE227/(Z750RatedkWh*SurveyHrsIn!AE227)</f>
        <v>0.38566308243727598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7"/>
        <v>0.32232769367434877</v>
      </c>
      <c r="AP227" s="28">
        <f t="shared" si="38"/>
        <v>0.30488724805421136</v>
      </c>
      <c r="AQ227" s="28">
        <f t="shared" si="39"/>
        <v>0.40808239626599513</v>
      </c>
      <c r="AR227" s="28">
        <f t="shared" si="40"/>
        <v>0.37537688381726753</v>
      </c>
      <c r="AS227" s="28">
        <f t="shared" si="41"/>
        <v>0.33985690959776976</v>
      </c>
      <c r="AT227" s="28">
        <f t="shared" si="42"/>
        <v>0.23758634010354443</v>
      </c>
      <c r="AU227" s="138">
        <f t="shared" si="43"/>
        <v>0.33649064117881328</v>
      </c>
      <c r="AV227" s="28">
        <f t="shared" si="44"/>
        <v>0.31882573818057686</v>
      </c>
      <c r="AW227" s="28">
        <f t="shared" si="45"/>
        <v>0.37934133448230617</v>
      </c>
      <c r="AX227" s="28">
        <f t="shared" si="36"/>
        <v>0.17595380326563123</v>
      </c>
      <c r="AY227" s="28">
        <f t="shared" si="46"/>
        <v>0.34542811628833131</v>
      </c>
      <c r="AZ227" s="28">
        <f t="shared" si="47"/>
        <v>0.40808239626599513</v>
      </c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</row>
    <row r="228" spans="1:68" hidden="1" x14ac:dyDescent="0.25">
      <c r="A228" s="86" t="s">
        <v>8</v>
      </c>
      <c r="B228" s="86">
        <v>1</v>
      </c>
      <c r="C228" s="86">
        <v>218</v>
      </c>
      <c r="D228" s="28">
        <f>kWhgen!D228/(Z750RatedkWh*SurveyHrsIn!D228)</f>
        <v>0.34587813620071683</v>
      </c>
      <c r="E228" s="28">
        <f>kWhgen!E228/(Z750RatedkWh*SurveyHrsIn!E228)</f>
        <v>0.38567562724014337</v>
      </c>
      <c r="F228" s="28">
        <f>kWhgen!F228/(Z750RatedkWh*SurveyHrsIn!F228)</f>
        <v>0.44670333948697155</v>
      </c>
      <c r="G228" s="28">
        <f>kWhgen!G228/(Z750RatedkWh*SurveyHrsIn!G228)</f>
        <v>0.32270686037237967</v>
      </c>
      <c r="H228" s="28">
        <f>kWhgen!H228/(Z750RatedkWh*SurveyHrsIn!H228)</f>
        <v>0.32758888888888887</v>
      </c>
      <c r="I228" s="28">
        <f>kWhgen!I228/(Z750RatedkWh*SurveyHrsIn!I228)</f>
        <v>0.37275985663082439</v>
      </c>
      <c r="J228" s="28">
        <f>kWhgen!J228/(Z750RatedkWh*SurveyHrsIn!J228)</f>
        <v>0.33592592592592591</v>
      </c>
      <c r="K228" s="28">
        <f>kWhgen!K228/(Z750RatedkWh*SurveyHrsIn!K228)</f>
        <v>0.15340501792114694</v>
      </c>
      <c r="L228" s="28">
        <f>kWhgen!L228/(Z750RatedkWh*SurveyHrsIn!L228)</f>
        <v>0.20322580645161289</v>
      </c>
      <c r="M228" s="28">
        <f>kWhgen!M228/(Z750RatedkWh*SurveyHrsIn!M228)</f>
        <v>0.33067407407407406</v>
      </c>
      <c r="N228" s="28">
        <f>kWhgen!N228/(Z750RatedkWh*SurveyHrsIn!N228)</f>
        <v>0.37423655913978493</v>
      </c>
      <c r="O228" s="28">
        <f>kWhgen!O228/(Z750RatedkWh*SurveyHrsIn!O228)</f>
        <v>0.4</v>
      </c>
      <c r="P228" s="28">
        <f>kWhgen!P228/(Z750RatedkWh*SurveyHrsIn!P228)</f>
        <v>0.15770609318996415</v>
      </c>
      <c r="Q228" s="28">
        <f>kWhgen!Q228/(Z750RatedkWh*SurveyHrsIn!Q228)</f>
        <v>0.30752688172043013</v>
      </c>
      <c r="R228" s="28">
        <f>kWhgen!R228/(Z750RatedkWh*SurveyHrsIn!R228)</f>
        <v>0.11547619047619048</v>
      </c>
      <c r="S228" s="28">
        <f>kWhgen!S228/(Z750RatedkWh*SurveyHrsIn!S228)</f>
        <v>0.29820788530465953</v>
      </c>
      <c r="T228" s="28">
        <f>kWhgen!T228/(Z750RatedkWh*SurveyHrsIn!T228)</f>
        <v>0.43074074074074076</v>
      </c>
      <c r="U228" s="28">
        <f>kWhgen!U228/(Z750RatedkWh*SurveyHrsIn!U228)</f>
        <v>0.39168289644036697</v>
      </c>
      <c r="V228" s="28">
        <f>kWhgen!V228/(Z750RatedkWh*SurveyHrsIn!V228)</f>
        <v>0.29333333333333333</v>
      </c>
      <c r="W228" s="28">
        <f>kWhgen!W228/(Z750RatedkWh*SurveyHrsIn!W228)</f>
        <v>0.13297491039426523</v>
      </c>
      <c r="X228" s="28">
        <f>kWhgen!X228/(Z750RatedkWh*SurveyHrsIn!X228)</f>
        <v>0.13512544802867382</v>
      </c>
      <c r="Y228" s="28">
        <f>kWhgen!Y228/(Z750RatedkWh*SurveyHrsIn!Y228)</f>
        <v>0.22666666666666666</v>
      </c>
      <c r="Z228" s="28">
        <f>kWhgen!Z228/(Z750RatedkWh*SurveyHrsIn!Z228)</f>
        <v>0.34014336917562726</v>
      </c>
      <c r="AA228" s="28">
        <f>kWhgen!AA228/(Z750RatedkWh*SurveyHrsIn!AA228)</f>
        <v>0.32296296296296295</v>
      </c>
      <c r="AB228" s="28">
        <f>kWhgen!AB228/(Z750RatedkWh*SurveyHrsIn!AB228)</f>
        <v>0.34408602150537637</v>
      </c>
      <c r="AC228" s="28">
        <f>kWhgen!AC228/(Z750RatedkWh*SurveyHrsIn!AC228)</f>
        <v>0.43582139839069522</v>
      </c>
      <c r="AD228" s="28">
        <f>kWhgen!AD228/(Z750RatedkWh*SurveyHrsIn!AD228)</f>
        <v>0.53134920634920635</v>
      </c>
      <c r="AE228" s="28">
        <f>kWhgen!AE228/(Z750RatedkWh*SurveyHrsIn!AE228)</f>
        <v>0.50823279569892477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7"/>
        <v>0.31755067077680971</v>
      </c>
      <c r="AP228" s="28">
        <f t="shared" si="38"/>
        <v>0.27824394222910781</v>
      </c>
      <c r="AQ228" s="28">
        <f t="shared" si="39"/>
        <v>0.4918011334796088</v>
      </c>
      <c r="AR228" s="28">
        <f t="shared" si="40"/>
        <v>0.38502860903316488</v>
      </c>
      <c r="AS228" s="28">
        <f t="shared" si="41"/>
        <v>0.34542489048187974</v>
      </c>
      <c r="AT228" s="28">
        <f t="shared" si="42"/>
        <v>0.22910163281561133</v>
      </c>
      <c r="AU228" s="138">
        <f t="shared" si="43"/>
        <v>0.31064755077658307</v>
      </c>
      <c r="AV228" s="28">
        <f t="shared" si="44"/>
        <v>0.24040365250042672</v>
      </c>
      <c r="AW228" s="28">
        <f t="shared" si="45"/>
        <v>0.37191899017148033</v>
      </c>
      <c r="AX228" s="28">
        <f t="shared" si="36"/>
        <v>0.16492234169653522</v>
      </c>
      <c r="AY228" s="28">
        <f t="shared" si="46"/>
        <v>0.33573078454798883</v>
      </c>
      <c r="AZ228" s="28">
        <f t="shared" si="47"/>
        <v>0.4918011334796088</v>
      </c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</row>
    <row r="229" spans="1:68" hidden="1" x14ac:dyDescent="0.25">
      <c r="A229" s="86" t="s">
        <v>8</v>
      </c>
      <c r="B229" s="86">
        <v>1</v>
      </c>
      <c r="C229" s="86">
        <v>219</v>
      </c>
      <c r="D229" s="28">
        <f>kWhgen!D229/(Z750RatedkWh*SurveyHrsIn!D229)</f>
        <v>0.39462365591397852</v>
      </c>
      <c r="E229" s="28">
        <f>kWhgen!E229/(Z750RatedkWh*SurveyHrsIn!E229)</f>
        <v>0.38204480286738352</v>
      </c>
      <c r="F229" s="28">
        <f>kWhgen!F229/(Z750RatedkWh*SurveyHrsIn!F229)</f>
        <v>0.33007451779664926</v>
      </c>
      <c r="G229" s="28">
        <f>kWhgen!G229/(Z750RatedkWh*SurveyHrsIn!G229)</f>
        <v>0.33226382563513523</v>
      </c>
      <c r="H229" s="28">
        <f>kWhgen!H229/(Z750RatedkWh*SurveyHrsIn!H229)</f>
        <v>0.48419074074074075</v>
      </c>
      <c r="I229" s="28">
        <f>kWhgen!I229/(Z750RatedkWh*SurveyHrsIn!I229)</f>
        <v>0.37706093189964157</v>
      </c>
      <c r="J229" s="28">
        <f>kWhgen!J229/(Z750RatedkWh*SurveyHrsIn!J229)</f>
        <v>0.31444444444444447</v>
      </c>
      <c r="K229" s="28">
        <f>kWhgen!K229/(Z750RatedkWh*SurveyHrsIn!K229)</f>
        <v>0.18387096774193548</v>
      </c>
      <c r="L229" s="28">
        <f>kWhgen!L229/(Z750RatedkWh*SurveyHrsIn!L229)</f>
        <v>0.21863799283154123</v>
      </c>
      <c r="M229" s="28">
        <f>kWhgen!M229/(Z750RatedkWh*SurveyHrsIn!M229)</f>
        <v>0.37814814814814812</v>
      </c>
      <c r="N229" s="28">
        <f>kWhgen!N229/(Z750RatedkWh*SurveyHrsIn!N229)</f>
        <v>0.40269892473118279</v>
      </c>
      <c r="O229" s="28">
        <f>kWhgen!O229/(Z750RatedkWh*SurveyHrsIn!O229)</f>
        <v>0.32518518518518519</v>
      </c>
      <c r="P229" s="28">
        <f>kWhgen!P229/(Z750RatedkWh*SurveyHrsIn!P229)</f>
        <v>0.31111111111111112</v>
      </c>
      <c r="Q229" s="28">
        <f>kWhgen!Q229/(Z750RatedkWh*SurveyHrsIn!Q229)</f>
        <v>0.37096774193548387</v>
      </c>
      <c r="R229" s="28">
        <f>kWhgen!R229/(Z750RatedkWh*SurveyHrsIn!R229)</f>
        <v>0.3396825396825397</v>
      </c>
      <c r="S229" s="28">
        <f>kWhgen!S229/(Z750RatedkWh*SurveyHrsIn!S229)</f>
        <v>0.32580645161290323</v>
      </c>
      <c r="T229" s="28">
        <f>kWhgen!T229/(Z750RatedkWh*SurveyHrsIn!T229)</f>
        <v>0.48444444444444446</v>
      </c>
      <c r="U229" s="28">
        <f>kWhgen!U229/(Z750RatedkWh*SurveyHrsIn!U229)</f>
        <v>0.39065034047435548</v>
      </c>
      <c r="V229" s="28">
        <f>kWhgen!V229/(Z750RatedkWh*SurveyHrsIn!V229)</f>
        <v>0.30148148148148146</v>
      </c>
      <c r="W229" s="28">
        <f>kWhgen!W229/(Z750RatedkWh*SurveyHrsIn!W229)</f>
        <v>0.1913978494623656</v>
      </c>
      <c r="X229" s="28">
        <f>kWhgen!X229/(Z750RatedkWh*SurveyHrsIn!X229)</f>
        <v>0.2082437275985663</v>
      </c>
      <c r="Y229" s="28">
        <f>kWhgen!Y229/(Z750RatedkWh*SurveyHrsIn!Y229)</f>
        <v>0.23777777777777778</v>
      </c>
      <c r="Z229" s="28">
        <f>kWhgen!Z229/(Z750RatedkWh*SurveyHrsIn!Z229)</f>
        <v>0.42078853046594983</v>
      </c>
      <c r="AA229" s="28">
        <f>kWhgen!AA229/(Z750RatedkWh*SurveyHrsIn!AA229)</f>
        <v>0.41185185185185186</v>
      </c>
      <c r="AB229" s="28">
        <f>kWhgen!AB229/(Z750RatedkWh*SurveyHrsIn!AB229)</f>
        <v>0.40609318996415772</v>
      </c>
      <c r="AC229" s="28">
        <f>kWhgen!AC229/(Z750RatedkWh*SurveyHrsIn!AC229)</f>
        <v>0.39747323307547977</v>
      </c>
      <c r="AD229" s="28">
        <f>kWhgen!AD229/(Z750RatedkWh*SurveyHrsIn!AD229)</f>
        <v>0.52936507936507937</v>
      </c>
      <c r="AE229" s="28">
        <f>kWhgen!AE229/(Z750RatedkWh*SurveyHrsIn!AE229)</f>
        <v>0.36487455197132618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7"/>
        <v>0.33664429942775825</v>
      </c>
      <c r="AP229" s="28">
        <f t="shared" si="38"/>
        <v>0.3407654938959897</v>
      </c>
      <c r="AQ229" s="28">
        <f t="shared" si="39"/>
        <v>0.43057095480396179</v>
      </c>
      <c r="AR229" s="28">
        <f t="shared" si="40"/>
        <v>0.34812771543305604</v>
      </c>
      <c r="AS229" s="28">
        <f t="shared" si="41"/>
        <v>0.39189870569494228</v>
      </c>
      <c r="AT229" s="28">
        <f t="shared" si="42"/>
        <v>0.2602190362405416</v>
      </c>
      <c r="AU229" s="138">
        <f t="shared" si="43"/>
        <v>0.34633174034249303</v>
      </c>
      <c r="AV229" s="28">
        <f t="shared" si="44"/>
        <v>0.3454855777436423</v>
      </c>
      <c r="AW229" s="28">
        <f t="shared" si="45"/>
        <v>0.39219208880009382</v>
      </c>
      <c r="AX229" s="28">
        <f t="shared" si="36"/>
        <v>0.21247311827956991</v>
      </c>
      <c r="AY229" s="28">
        <f t="shared" si="46"/>
        <v>0.41291119076065314</v>
      </c>
      <c r="AZ229" s="28">
        <f t="shared" si="47"/>
        <v>0.43057095480396179</v>
      </c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</row>
    <row r="230" spans="1:68" hidden="1" x14ac:dyDescent="0.25">
      <c r="A230" s="86" t="s">
        <v>8</v>
      </c>
      <c r="B230" s="86">
        <v>1</v>
      </c>
      <c r="C230" s="86">
        <v>220</v>
      </c>
      <c r="D230" s="28">
        <f>kWhgen!D230/(Z750RatedkWh*SurveyHrsIn!D230)</f>
        <v>0.35627240143369177</v>
      </c>
      <c r="E230" s="28">
        <f>kWhgen!E230/(Z750RatedkWh*SurveyHrsIn!E230)</f>
        <v>0.36389068100358424</v>
      </c>
      <c r="F230" s="28">
        <f>kWhgen!F230/(Z750RatedkWh*SurveyHrsIn!F230)</f>
        <v>0.37455794658238117</v>
      </c>
      <c r="G230" s="28">
        <f>kWhgen!G230/(Z750RatedkWh*SurveyHrsIn!G230)</f>
        <v>0.27747055812867</v>
      </c>
      <c r="H230" s="28">
        <f>kWhgen!H230/(Z750RatedkWh*SurveyHrsIn!H230)</f>
        <v>0.29252962962962964</v>
      </c>
      <c r="I230" s="28">
        <f>kWhgen!I230/(Z750RatedkWh*SurveyHrsIn!I230)</f>
        <v>0.33691756272401435</v>
      </c>
      <c r="J230" s="28">
        <f>kWhgen!J230/(Z750RatedkWh*SurveyHrsIn!J230)</f>
        <v>0.3288888888888889</v>
      </c>
      <c r="K230" s="28">
        <f>kWhgen!K230/(Z750RatedkWh*SurveyHrsIn!K230)</f>
        <v>0.16415770609318997</v>
      </c>
      <c r="L230" s="28">
        <f>kWhgen!L230/(Z750RatedkWh*SurveyHrsIn!L230)</f>
        <v>0.18996415770609318</v>
      </c>
      <c r="M230" s="28">
        <f>kWhgen!M230/(Z750RatedkWh*SurveyHrsIn!M230)</f>
        <v>0.35279444444444447</v>
      </c>
      <c r="N230" s="28">
        <f>kWhgen!N230/(Z750RatedkWh*SurveyHrsIn!N230)</f>
        <v>0.36241218637992834</v>
      </c>
      <c r="O230" s="28">
        <f>kWhgen!O230/(Z750RatedkWh*SurveyHrsIn!O230)</f>
        <v>0.34185185185185185</v>
      </c>
      <c r="P230" s="28">
        <f>kWhgen!P230/(Z750RatedkWh*SurveyHrsIn!P230)</f>
        <v>0.20322580645161289</v>
      </c>
      <c r="Q230" s="28">
        <f>kWhgen!Q230/(Z750RatedkWh*SurveyHrsIn!Q230)</f>
        <v>7.6702508960573471E-2</v>
      </c>
      <c r="R230" s="28">
        <f>kWhgen!R230/(Z750RatedkWh*SurveyHrsIn!R230)</f>
        <v>0</v>
      </c>
      <c r="S230" s="28">
        <f>kWhgen!S230/(Z750RatedkWh*SurveyHrsIn!S230)</f>
        <v>2.6881720430107527E-2</v>
      </c>
      <c r="T230" s="28">
        <f>kWhgen!T230/(Z750RatedkWh*SurveyHrsIn!T230)</f>
        <v>0.45185185185185184</v>
      </c>
      <c r="U230" s="28">
        <f>kWhgen!U230/(Z750RatedkWh*SurveyHrsIn!U230)</f>
        <v>0.351413213765918</v>
      </c>
      <c r="V230" s="28">
        <f>kWhgen!V230/(Z750RatedkWh*SurveyHrsIn!V230)</f>
        <v>0.26</v>
      </c>
      <c r="W230" s="28">
        <f>kWhgen!W230/(Z750RatedkWh*SurveyHrsIn!W230)</f>
        <v>0.17813620071684588</v>
      </c>
      <c r="X230" s="28">
        <f>kWhgen!X230/(Z750RatedkWh*SurveyHrsIn!X230)</f>
        <v>0.17992831541218637</v>
      </c>
      <c r="Y230" s="28">
        <f>kWhgen!Y230/(Z750RatedkWh*SurveyHrsIn!Y230)</f>
        <v>0.19555555555555557</v>
      </c>
      <c r="Z230" s="28">
        <f>kWhgen!Z230/(Z750RatedkWh*SurveyHrsIn!Z230)</f>
        <v>0.41290322580645161</v>
      </c>
      <c r="AA230" s="28">
        <f>kWhgen!AA230/(Z750RatedkWh*SurveyHrsIn!AA230)</f>
        <v>0.38407407407407407</v>
      </c>
      <c r="AB230" s="28">
        <f>kWhgen!AB230/(Z750RatedkWh*SurveyHrsIn!AB230)</f>
        <v>0.24623655913978496</v>
      </c>
      <c r="AC230" s="28">
        <f>kWhgen!AC230/(Z750RatedkWh*SurveyHrsIn!AC230)</f>
        <v>0.35286266669576094</v>
      </c>
      <c r="AD230" s="28">
        <f>kWhgen!AD230/(Z750RatedkWh*SurveyHrsIn!AD230)</f>
        <v>0.53253968253968254</v>
      </c>
      <c r="AE230" s="28">
        <f>kWhgen!AE230/(Z750RatedkWh*SurveyHrsIn!AE230)</f>
        <v>0.39569892473118279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7"/>
        <v>0.29905511832369075</v>
      </c>
      <c r="AP230" s="28">
        <f t="shared" si="38"/>
        <v>0.23030693547611245</v>
      </c>
      <c r="AQ230" s="28">
        <f t="shared" si="39"/>
        <v>0.42703375798887544</v>
      </c>
      <c r="AR230" s="28">
        <f t="shared" si="40"/>
        <v>0.33863972857154517</v>
      </c>
      <c r="AS230" s="28">
        <f t="shared" si="41"/>
        <v>0.31944536041417765</v>
      </c>
      <c r="AT230" s="28">
        <f t="shared" si="42"/>
        <v>0.23563876941457584</v>
      </c>
      <c r="AU230" s="138">
        <f t="shared" si="43"/>
        <v>0.30249661489446439</v>
      </c>
      <c r="AV230" s="28">
        <f t="shared" si="44"/>
        <v>3.4528076463560334E-2</v>
      </c>
      <c r="AW230" s="28">
        <f t="shared" si="45"/>
        <v>0.3544216885392566</v>
      </c>
      <c r="AX230" s="28">
        <f t="shared" si="36"/>
        <v>0.1845400238948626</v>
      </c>
      <c r="AY230" s="28">
        <f t="shared" si="46"/>
        <v>0.34773795300677018</v>
      </c>
      <c r="AZ230" s="28">
        <f t="shared" si="47"/>
        <v>0.42703375798887544</v>
      </c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</row>
    <row r="231" spans="1:68" hidden="1" x14ac:dyDescent="0.25">
      <c r="A231" s="86" t="s">
        <v>8</v>
      </c>
      <c r="B231" s="86">
        <v>1</v>
      </c>
      <c r="C231" s="86">
        <v>221</v>
      </c>
      <c r="D231" s="28">
        <f>kWhgen!D231/(Z750RatedkWh*SurveyHrsIn!D231)</f>
        <v>0.44336917562724015</v>
      </c>
      <c r="E231" s="28">
        <f>kWhgen!E231/(Z750RatedkWh*SurveyHrsIn!E231)</f>
        <v>0.38204480286738352</v>
      </c>
      <c r="F231" s="28">
        <f>kWhgen!F231/(Z750RatedkWh*SurveyHrsIn!F231)</f>
        <v>0.41679851341252994</v>
      </c>
      <c r="G231" s="28">
        <f>kWhgen!G231/(Z750RatedkWh*SurveyHrsIn!G231)</f>
        <v>0.32939673605630854</v>
      </c>
      <c r="H231" s="28">
        <f>kWhgen!H231/(Z750RatedkWh*SurveyHrsIn!H231)</f>
        <v>0.11868333333333334</v>
      </c>
      <c r="I231" s="28">
        <f>kWhgen!I231/(Z750RatedkWh*SurveyHrsIn!I231)</f>
        <v>0.36666666666666664</v>
      </c>
      <c r="J231" s="28">
        <f>kWhgen!J231/(Z750RatedkWh*SurveyHrsIn!J231)</f>
        <v>0.32222222222222224</v>
      </c>
      <c r="K231" s="28">
        <f>kWhgen!K231/(Z750RatedkWh*SurveyHrsIn!K231)</f>
        <v>0.15161290322580645</v>
      </c>
      <c r="L231" s="28">
        <f>kWhgen!L231/(Z750RatedkWh*SurveyHrsIn!L231)</f>
        <v>0.19247311827956989</v>
      </c>
      <c r="M231" s="28">
        <f>kWhgen!M231/(Z750RatedkWh*SurveyHrsIn!M231)</f>
        <v>0.36888888888888888</v>
      </c>
      <c r="N231" s="28">
        <f>kWhgen!N231/(Z750RatedkWh*SurveyHrsIn!N231)</f>
        <v>0.37996415770609321</v>
      </c>
      <c r="O231" s="28">
        <f>kWhgen!O231/(Z750RatedkWh*SurveyHrsIn!O231)</f>
        <v>0.38555555555555554</v>
      </c>
      <c r="P231" s="28">
        <f>kWhgen!P231/(Z750RatedkWh*SurveyHrsIn!P231)</f>
        <v>0.39175627240143368</v>
      </c>
      <c r="Q231" s="28">
        <f>kWhgen!Q231/(Z750RatedkWh*SurveyHrsIn!Q231)</f>
        <v>0.38637992831541218</v>
      </c>
      <c r="R231" s="28">
        <f>kWhgen!R231/(Z750RatedkWh*SurveyHrsIn!R231)</f>
        <v>0.33253968253968252</v>
      </c>
      <c r="S231" s="28">
        <f>kWhgen!S231/(Z750RatedkWh*SurveyHrsIn!S231)</f>
        <v>0.3086021505376344</v>
      </c>
      <c r="T231" s="28">
        <f>kWhgen!T231/(Z750RatedkWh*SurveyHrsIn!T231)</f>
        <v>0.43481481481481482</v>
      </c>
      <c r="U231" s="28">
        <f>kWhgen!U231/(Z750RatedkWh*SurveyHrsIn!U231)</f>
        <v>0.34762717522387576</v>
      </c>
      <c r="V231" s="28">
        <f>kWhgen!V231/(Z750RatedkWh*SurveyHrsIn!V231)</f>
        <v>0.28518518518518521</v>
      </c>
      <c r="W231" s="28">
        <f>kWhgen!W231/(Z750RatedkWh*SurveyHrsIn!W231)</f>
        <v>0.17204301075268819</v>
      </c>
      <c r="X231" s="28">
        <f>kWhgen!X231/(Z750RatedkWh*SurveyHrsIn!X231)</f>
        <v>0.19390681003584229</v>
      </c>
      <c r="Y231" s="28">
        <f>kWhgen!Y231/(Z750RatedkWh*SurveyHrsIn!Y231)</f>
        <v>0.23037037037037036</v>
      </c>
      <c r="Z231" s="28">
        <f>kWhgen!Z231/(Z750RatedkWh*SurveyHrsIn!Z231)</f>
        <v>0.41111111111111109</v>
      </c>
      <c r="AA231" s="28">
        <f>kWhgen!AA231/(Z750RatedkWh*SurveyHrsIn!AA231)</f>
        <v>0.35148148148148151</v>
      </c>
      <c r="AB231" s="28">
        <f>kWhgen!AB231/(Z750RatedkWh*SurveyHrsIn!AB231)</f>
        <v>0.43942652329749105</v>
      </c>
      <c r="AC231" s="28">
        <f>kWhgen!AC231/(Z750RatedkWh*SurveyHrsIn!AC231)</f>
        <v>0.33826049005301223</v>
      </c>
      <c r="AD231" s="28">
        <f>kWhgen!AD231/(Z750RatedkWh*SurveyHrsIn!AD231)</f>
        <v>0.48888888888888887</v>
      </c>
      <c r="AE231" s="28">
        <f>kWhgen!AE231/(Z750RatedkWh*SurveyHrsIn!AE231)</f>
        <v>0.36415770609318998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7"/>
        <v>0.31717193088464929</v>
      </c>
      <c r="AP231" s="28">
        <f t="shared" si="38"/>
        <v>0.32445735363879907</v>
      </c>
      <c r="AQ231" s="28">
        <f t="shared" si="39"/>
        <v>0.39710236167836371</v>
      </c>
      <c r="AR231" s="28">
        <f t="shared" si="40"/>
        <v>0.37608001744540731</v>
      </c>
      <c r="AS231" s="28">
        <f t="shared" si="41"/>
        <v>0.26919074074074073</v>
      </c>
      <c r="AT231" s="28">
        <f t="shared" si="42"/>
        <v>0.23765830346475511</v>
      </c>
      <c r="AU231" s="138">
        <f t="shared" si="43"/>
        <v>0.38575866188769409</v>
      </c>
      <c r="AV231" s="28">
        <f t="shared" si="44"/>
        <v>0.34250725379757635</v>
      </c>
      <c r="AW231" s="28">
        <f t="shared" si="45"/>
        <v>0.35587572507462523</v>
      </c>
      <c r="AX231" s="28">
        <f t="shared" si="36"/>
        <v>0.19877339705296693</v>
      </c>
      <c r="AY231" s="28">
        <f t="shared" si="46"/>
        <v>0.4006730386300279</v>
      </c>
      <c r="AZ231" s="28">
        <f t="shared" si="47"/>
        <v>0.39710236167836371</v>
      </c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</row>
    <row r="232" spans="1:68" hidden="1" x14ac:dyDescent="0.25">
      <c r="A232" s="86" t="s">
        <v>8</v>
      </c>
      <c r="B232" s="86">
        <v>1</v>
      </c>
      <c r="C232" s="86">
        <v>222</v>
      </c>
      <c r="D232" s="28">
        <f>kWhgen!D232/(Z750RatedkWh*SurveyHrsIn!D232)</f>
        <v>0.42365591397849461</v>
      </c>
      <c r="E232" s="28">
        <f>kWhgen!E232/(Z750RatedkWh*SurveyHrsIn!E232)</f>
        <v>0.33686200716845877</v>
      </c>
      <c r="F232" s="28">
        <f>kWhgen!F232/(Z750RatedkWh*SurveyHrsIn!F232)</f>
        <v>0.41754613406439095</v>
      </c>
      <c r="G232" s="28">
        <f>kWhgen!G232/(Z750RatedkWh*SurveyHrsIn!G232)</f>
        <v>0.31187563307458999</v>
      </c>
      <c r="H232" s="28">
        <f>kWhgen!H232/(Z750RatedkWh*SurveyHrsIn!H232)</f>
        <v>0.26703703703703702</v>
      </c>
      <c r="I232" s="28">
        <f>kWhgen!I232/(Z750RatedkWh*SurveyHrsIn!I232)</f>
        <v>0.36093189964157707</v>
      </c>
      <c r="J232" s="28">
        <f>kWhgen!J232/(Z750RatedkWh*SurveyHrsIn!J232)</f>
        <v>0.32</v>
      </c>
      <c r="K232" s="28">
        <f>kWhgen!K232/(Z750RatedkWh*SurveyHrsIn!K232)</f>
        <v>0.16523297491039426</v>
      </c>
      <c r="L232" s="28">
        <f>kWhgen!L232/(Z750RatedkWh*SurveyHrsIn!L232)</f>
        <v>0.18960573476702508</v>
      </c>
      <c r="M232" s="28">
        <f>kWhgen!M232/(Z750RatedkWh*SurveyHrsIn!M232)</f>
        <v>0.34866481481481482</v>
      </c>
      <c r="N232" s="28">
        <f>kWhgen!N232/(Z750RatedkWh*SurveyHrsIn!N232)</f>
        <v>0.28839784946236557</v>
      </c>
      <c r="O232" s="28">
        <f>kWhgen!O232/(Z750RatedkWh*SurveyHrsIn!O232)</f>
        <v>0.35814814814814816</v>
      </c>
      <c r="P232" s="28">
        <f>kWhgen!P232/(Z750RatedkWh*SurveyHrsIn!P232)</f>
        <v>0.31326164874551971</v>
      </c>
      <c r="Q232" s="28">
        <f>kWhgen!Q232/(Z750RatedkWh*SurveyHrsIn!Q232)</f>
        <v>0.18745519713261649</v>
      </c>
      <c r="R232" s="28">
        <f>kWhgen!R232/(Z750RatedkWh*SurveyHrsIn!R232)</f>
        <v>0.31944444444444442</v>
      </c>
      <c r="S232" s="28">
        <f>kWhgen!S232/(Z750RatedkWh*SurveyHrsIn!S232)</f>
        <v>0.2125448028673835</v>
      </c>
      <c r="T232" s="28">
        <f>kWhgen!T232/(Z750RatedkWh*SurveyHrsIn!T232)</f>
        <v>0.46592592592592591</v>
      </c>
      <c r="U232" s="28">
        <f>kWhgen!U232/(Z750RatedkWh*SurveyHrsIn!U232)</f>
        <v>0.32078072010757647</v>
      </c>
      <c r="V232" s="28">
        <f>kWhgen!V232/(Z750RatedkWh*SurveyHrsIn!V232)</f>
        <v>0.28407407407407409</v>
      </c>
      <c r="W232" s="28">
        <f>kWhgen!W232/(Z750RatedkWh*SurveyHrsIn!W232)</f>
        <v>0.14731182795698924</v>
      </c>
      <c r="X232" s="28">
        <f>kWhgen!X232/(Z750RatedkWh*SurveyHrsIn!X232)</f>
        <v>0.17168458781362006</v>
      </c>
      <c r="Y232" s="28">
        <f>kWhgen!Y232/(Z750RatedkWh*SurveyHrsIn!Y232)</f>
        <v>0.21666666666666667</v>
      </c>
      <c r="Z232" s="28">
        <f>kWhgen!Z232/(Z750RatedkWh*SurveyHrsIn!Z232)</f>
        <v>0.41254480286738349</v>
      </c>
      <c r="AA232" s="28">
        <f>kWhgen!AA232/(Z750RatedkWh*SurveyHrsIn!AA232)</f>
        <v>0.4</v>
      </c>
      <c r="AB232" s="28">
        <f>kWhgen!AB232/(Z750RatedkWh*SurveyHrsIn!AB232)</f>
        <v>0.44695340501792113</v>
      </c>
      <c r="AC232" s="28">
        <f>kWhgen!AC232/(Z750RatedkWh*SurveyHrsIn!AC232)</f>
        <v>0.38065743306424149</v>
      </c>
      <c r="AD232" s="28">
        <f>kWhgen!AD232/(Z750RatedkWh*SurveyHrsIn!AD232)</f>
        <v>0.53849206349206347</v>
      </c>
      <c r="AE232" s="28">
        <f>kWhgen!AE232/(Z750RatedkWh*SurveyHrsIn!AE232)</f>
        <v>0.37347670250896059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7"/>
        <v>0.30646365681952681</v>
      </c>
      <c r="AP232" s="28">
        <f t="shared" si="38"/>
        <v>0.29878220457288346</v>
      </c>
      <c r="AQ232" s="28">
        <f t="shared" si="39"/>
        <v>0.43087539968842181</v>
      </c>
      <c r="AR232" s="28">
        <f t="shared" si="40"/>
        <v>0.35542792476914659</v>
      </c>
      <c r="AS232" s="28">
        <f t="shared" si="41"/>
        <v>0.31598964555953807</v>
      </c>
      <c r="AT232" s="28">
        <f t="shared" si="42"/>
        <v>0.23450117483074473</v>
      </c>
      <c r="AU232" s="138">
        <f t="shared" si="43"/>
        <v>0.31993588211867779</v>
      </c>
      <c r="AV232" s="28">
        <f t="shared" si="44"/>
        <v>0.23981481481481481</v>
      </c>
      <c r="AW232" s="28">
        <f t="shared" si="45"/>
        <v>0.35692690670252553</v>
      </c>
      <c r="AX232" s="28">
        <f t="shared" si="36"/>
        <v>0.17855436081242534</v>
      </c>
      <c r="AY232" s="28">
        <f t="shared" si="46"/>
        <v>0.41983273596176823</v>
      </c>
      <c r="AZ232" s="28">
        <f t="shared" si="47"/>
        <v>0.43087539968842181</v>
      </c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</row>
    <row r="233" spans="1:68" hidden="1" x14ac:dyDescent="0.25">
      <c r="A233" s="86" t="s">
        <v>8</v>
      </c>
      <c r="B233" s="86">
        <v>1</v>
      </c>
      <c r="C233" s="86">
        <v>223</v>
      </c>
      <c r="D233" s="28">
        <f>kWhgen!D233/(Z750RatedkWh*SurveyHrsIn!D233)</f>
        <v>0.39534050179211472</v>
      </c>
      <c r="E233" s="28">
        <f>kWhgen!E233/(Z750RatedkWh*SurveyHrsIn!E233)</f>
        <v>0.38486917562724016</v>
      </c>
      <c r="F233" s="28">
        <f>kWhgen!F233/(Z750RatedkWh*SurveyHrsIn!F233)</f>
        <v>0.4668890970872196</v>
      </c>
      <c r="G233" s="28">
        <f>kWhgen!G233/(Z750RatedkWh*SurveyHrsIn!G233)</f>
        <v>0.34373218395044186</v>
      </c>
      <c r="H233" s="28">
        <f>kWhgen!H233/(Z750RatedkWh*SurveyHrsIn!H233)</f>
        <v>0.46584629629629631</v>
      </c>
      <c r="I233" s="28">
        <f>kWhgen!I233/(Z750RatedkWh*SurveyHrsIn!I233)</f>
        <v>0.39175627240143368</v>
      </c>
      <c r="J233" s="28">
        <f>kWhgen!J233/(Z750RatedkWh*SurveyHrsIn!J233)</f>
        <v>0.34518518518518521</v>
      </c>
      <c r="K233" s="28">
        <f>kWhgen!K233/(Z750RatedkWh*SurveyHrsIn!K233)</f>
        <v>0.17956989247311828</v>
      </c>
      <c r="L233" s="28">
        <f>kWhgen!L233/(Z750RatedkWh*SurveyHrsIn!L233)</f>
        <v>0.21111111111111111</v>
      </c>
      <c r="M233" s="28">
        <f>kWhgen!M233/(Z750RatedkWh*SurveyHrsIn!M233)</f>
        <v>0.35925925925925928</v>
      </c>
      <c r="N233" s="28">
        <f>kWhgen!N233/(Z750RatedkWh*SurveyHrsIn!N233)</f>
        <v>0.36415770609318998</v>
      </c>
      <c r="O233" s="28">
        <f>kWhgen!O233/(Z750RatedkWh*SurveyHrsIn!O233)</f>
        <v>0.41740740740740739</v>
      </c>
      <c r="P233" s="28">
        <f>kWhgen!P233/(Z750RatedkWh*SurveyHrsIn!P233)</f>
        <v>0.38709677419354838</v>
      </c>
      <c r="Q233" s="28">
        <f>kWhgen!Q233/(Z750RatedkWh*SurveyHrsIn!Q233)</f>
        <v>0.41254480286738349</v>
      </c>
      <c r="R233" s="28">
        <f>kWhgen!R233/(Z750RatedkWh*SurveyHrsIn!R233)</f>
        <v>0.3261904761904762</v>
      </c>
      <c r="S233" s="28">
        <f>kWhgen!S233/(Z750RatedkWh*SurveyHrsIn!S233)</f>
        <v>0.31541218637992829</v>
      </c>
      <c r="T233" s="28">
        <f>kWhgen!T233/(Z750RatedkWh*SurveyHrsIn!T233)</f>
        <v>0.38518518518518519</v>
      </c>
      <c r="U233" s="28">
        <f>kWhgen!U233/(Z750RatedkWh*SurveyHrsIn!U233)</f>
        <v>0.4291990965387853</v>
      </c>
      <c r="V233" s="28">
        <f>kWhgen!V233/(Z750RatedkWh*SurveyHrsIn!V233)</f>
        <v>0.32703703703703701</v>
      </c>
      <c r="W233" s="28">
        <f>kWhgen!W233/(Z750RatedkWh*SurveyHrsIn!W233)</f>
        <v>0.1913978494623656</v>
      </c>
      <c r="X233" s="28">
        <f>kWhgen!X233/(Z750RatedkWh*SurveyHrsIn!X233)</f>
        <v>0.20430107526881722</v>
      </c>
      <c r="Y233" s="28">
        <f>kWhgen!Y233/(Z750RatedkWh*SurveyHrsIn!Y233)</f>
        <v>0.21592592592592594</v>
      </c>
      <c r="Z233" s="28">
        <f>kWhgen!Z233/(Z750RatedkWh*SurveyHrsIn!Z233)</f>
        <v>0.44802867383512546</v>
      </c>
      <c r="AA233" s="28">
        <f>kWhgen!AA233/(Z750RatedkWh*SurveyHrsIn!AA233)</f>
        <v>0.43555555555555553</v>
      </c>
      <c r="AB233" s="28">
        <f>kWhgen!AB233/(Z750RatedkWh*SurveyHrsIn!AB233)</f>
        <v>0.31039426523297492</v>
      </c>
      <c r="AC233" s="28">
        <f>kWhgen!AC233/(Z750RatedkWh*SurveyHrsIn!AC233)</f>
        <v>7.3549150294227428E-2</v>
      </c>
      <c r="AD233" s="28">
        <f>kWhgen!AD233/(Z750RatedkWh*SurveyHrsIn!AD233)</f>
        <v>0.57261904761904758</v>
      </c>
      <c r="AE233" s="28">
        <f>kWhgen!AE233/(Z750RatedkWh*SurveyHrsIn!AE233)</f>
        <v>0.42974910394265231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7"/>
        <v>0.35974003009045424</v>
      </c>
      <c r="AP233" s="28">
        <f t="shared" si="38"/>
        <v>0.33343101078996334</v>
      </c>
      <c r="AQ233" s="28">
        <f t="shared" si="39"/>
        <v>0.35863910061864246</v>
      </c>
      <c r="AR233" s="28">
        <f t="shared" si="40"/>
        <v>0.39849681888830052</v>
      </c>
      <c r="AS233" s="28">
        <f t="shared" si="41"/>
        <v>0.40092925129430507</v>
      </c>
      <c r="AT233" s="28">
        <f t="shared" si="42"/>
        <v>0.24998008761449622</v>
      </c>
      <c r="AU233" s="138">
        <f t="shared" si="43"/>
        <v>0.38955396256471531</v>
      </c>
      <c r="AV233" s="28">
        <f t="shared" si="44"/>
        <v>0.35138248847926262</v>
      </c>
      <c r="AW233" s="28">
        <f t="shared" si="45"/>
        <v>0.38047377292033585</v>
      </c>
      <c r="AX233" s="28">
        <f t="shared" si="36"/>
        <v>0.20387495021903626</v>
      </c>
      <c r="AY233" s="28">
        <f t="shared" si="46"/>
        <v>0.39799283154121867</v>
      </c>
      <c r="AZ233" s="28">
        <f t="shared" si="47"/>
        <v>0.35863910061864246</v>
      </c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</row>
    <row r="234" spans="1:68" hidden="1" x14ac:dyDescent="0.25">
      <c r="A234" s="86" t="s">
        <v>8</v>
      </c>
      <c r="B234" s="86">
        <v>1</v>
      </c>
      <c r="C234" s="86">
        <v>224</v>
      </c>
      <c r="D234" s="28">
        <f>kWhgen!D234/(Z750RatedkWh*SurveyHrsIn!D234)</f>
        <v>0.4291021505376344</v>
      </c>
      <c r="E234" s="28">
        <f>kWhgen!E234/(Z750RatedkWh*SurveyHrsIn!E234)</f>
        <v>0.38919175627240143</v>
      </c>
      <c r="F234" s="28">
        <f>kWhgen!F234/(Z750RatedkWh*SurveyHrsIn!F234)</f>
        <v>0.44505296689798829</v>
      </c>
      <c r="G234" s="28">
        <f>kWhgen!G234/(Z750RatedkWh*SurveyHrsIn!G234)</f>
        <v>0.30723731926706593</v>
      </c>
      <c r="H234" s="28">
        <f>kWhgen!H234/(Z750RatedkWh*SurveyHrsIn!H234)</f>
        <v>0.44932037037037037</v>
      </c>
      <c r="I234" s="28">
        <f>kWhgen!I234/(Z750RatedkWh*SurveyHrsIn!I234)</f>
        <v>0.40524551971326167</v>
      </c>
      <c r="J234" s="28">
        <f>kWhgen!J234/(Z750RatedkWh*SurveyHrsIn!J234)</f>
        <v>0.36159999999999998</v>
      </c>
      <c r="K234" s="28">
        <f>kWhgen!K234/(Z750RatedkWh*SurveyHrsIn!K234)</f>
        <v>0.18691577060931899</v>
      </c>
      <c r="L234" s="28">
        <f>kWhgen!L234/(Z750RatedkWh*SurveyHrsIn!L234)</f>
        <v>0.21177598566308245</v>
      </c>
      <c r="M234" s="28">
        <f>kWhgen!M234/(Z750RatedkWh*SurveyHrsIn!M234)</f>
        <v>0.34620370370370368</v>
      </c>
      <c r="N234" s="28">
        <f>kWhgen!N234/(Z750RatedkWh*SurveyHrsIn!N234)</f>
        <v>0.38063440860215053</v>
      </c>
      <c r="O234" s="28">
        <f>kWhgen!O234/(Z750RatedkWh*SurveyHrsIn!O234)</f>
        <v>0.44478333333333331</v>
      </c>
      <c r="P234" s="28">
        <f>kWhgen!P234/(Z750RatedkWh*SurveyHrsIn!P234)</f>
        <v>0.33870967741935482</v>
      </c>
      <c r="Q234" s="28">
        <f>kWhgen!Q234/(Z750RatedkWh*SurveyHrsIn!Q234)</f>
        <v>0.27029569892473121</v>
      </c>
      <c r="R234" s="28">
        <f>kWhgen!R234/(Z750RatedkWh*SurveyHrsIn!R234)</f>
        <v>0.37741071428571427</v>
      </c>
      <c r="S234" s="28">
        <f>kWhgen!S234/(Z750RatedkWh*SurveyHrsIn!S234)</f>
        <v>0.33164516129032257</v>
      </c>
      <c r="T234" s="28">
        <f>kWhgen!T234/(Z750RatedkWh*SurveyHrsIn!T234)</f>
        <v>0.46185185185185185</v>
      </c>
      <c r="U234" s="28">
        <f>kWhgen!U234/(Z750RatedkWh*SurveyHrsIn!U234)</f>
        <v>0.39650149094842069</v>
      </c>
      <c r="V234" s="28">
        <f>kWhgen!V234/(Z750RatedkWh*SurveyHrsIn!V234)</f>
        <v>0.13222222222222221</v>
      </c>
      <c r="W234" s="28">
        <f>kWhgen!W234/(Z750RatedkWh*SurveyHrsIn!W234)</f>
        <v>0.13154121863799284</v>
      </c>
      <c r="X234" s="28">
        <f>kWhgen!X234/(Z750RatedkWh*SurveyHrsIn!X234)</f>
        <v>0.17419354838709677</v>
      </c>
      <c r="Y234" s="28">
        <f>kWhgen!Y234/(Z750RatedkWh*SurveyHrsIn!Y234)</f>
        <v>0.21333333333333335</v>
      </c>
      <c r="Z234" s="28">
        <f>kWhgen!Z234/(Z750RatedkWh*SurveyHrsIn!Z234)</f>
        <v>0.4311827956989247</v>
      </c>
      <c r="AA234" s="28">
        <f>kWhgen!AA234/(Z750RatedkWh*SurveyHrsIn!AA234)</f>
        <v>0.37814814814814812</v>
      </c>
      <c r="AB234" s="28">
        <f>kWhgen!AB234/(Z750RatedkWh*SurveyHrsIn!AB234)</f>
        <v>0.36200716845878134</v>
      </c>
      <c r="AC234" s="28">
        <f>kWhgen!AC234/(Z750RatedkWh*SurveyHrsIn!AC234)</f>
        <v>0.39933025450314874</v>
      </c>
      <c r="AD234" s="28">
        <f>kWhgen!AD234/(Z750RatedkWh*SurveyHrsIn!AD234)</f>
        <v>0.55555555555555558</v>
      </c>
      <c r="AE234" s="28">
        <f>kWhgen!AE234/(Z750RatedkWh*SurveyHrsIn!AE234)</f>
        <v>0.41254480286738349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7"/>
        <v>0.35555590098766926</v>
      </c>
      <c r="AP234" s="28">
        <f t="shared" si="38"/>
        <v>0.30502777934896169</v>
      </c>
      <c r="AQ234" s="28">
        <f t="shared" si="39"/>
        <v>0.45581020430869595</v>
      </c>
      <c r="AR234" s="28">
        <f t="shared" si="40"/>
        <v>0.38049401414581857</v>
      </c>
      <c r="AS234" s="28">
        <f t="shared" si="41"/>
        <v>0.40538863002787734</v>
      </c>
      <c r="AT234" s="28">
        <f t="shared" si="42"/>
        <v>0.24829848665870169</v>
      </c>
      <c r="AU234" s="138">
        <f t="shared" si="43"/>
        <v>0.3880424731182795</v>
      </c>
      <c r="AV234" s="28">
        <f t="shared" si="44"/>
        <v>0.32645052483358938</v>
      </c>
      <c r="AW234" s="28">
        <f t="shared" si="45"/>
        <v>0.33019185500749826</v>
      </c>
      <c r="AX234" s="28">
        <f t="shared" si="36"/>
        <v>0.17302270011947432</v>
      </c>
      <c r="AY234" s="28">
        <f t="shared" si="46"/>
        <v>0.39044603743528472</v>
      </c>
      <c r="AZ234" s="28">
        <f t="shared" si="47"/>
        <v>0.45581020430869595</v>
      </c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</row>
    <row r="235" spans="1:68" hidden="1" x14ac:dyDescent="0.25">
      <c r="A235" s="86" t="s">
        <v>8</v>
      </c>
      <c r="B235" s="86">
        <v>1</v>
      </c>
      <c r="C235" s="86">
        <v>225</v>
      </c>
      <c r="D235" s="28">
        <f>kWhgen!D235/(Z750RatedkWh*SurveyHrsIn!D235)</f>
        <v>0.40394265232974913</v>
      </c>
      <c r="E235" s="28">
        <f>kWhgen!E235/(Z750RatedkWh*SurveyHrsIn!E235)</f>
        <v>0.36268100358422939</v>
      </c>
      <c r="F235" s="28">
        <f>kWhgen!F235/(Z750RatedkWh*SurveyHrsIn!F235)</f>
        <v>0.39997704874565648</v>
      </c>
      <c r="G235" s="28">
        <f>kWhgen!G235/(Z750RatedkWh*SurveyHrsIn!G235)</f>
        <v>0.2717363789710166</v>
      </c>
      <c r="H235" s="28">
        <f>kWhgen!H235/(Z750RatedkWh*SurveyHrsIn!H235)</f>
        <v>0.12912777777777779</v>
      </c>
      <c r="I235" s="28">
        <f>kWhgen!I235/(Z750RatedkWh*SurveyHrsIn!I235)</f>
        <v>0.34623655913978496</v>
      </c>
      <c r="J235" s="28">
        <f>kWhgen!J235/(Z750RatedkWh*SurveyHrsIn!J235)</f>
        <v>0.32518518518518519</v>
      </c>
      <c r="K235" s="28">
        <f>kWhgen!K235/(Z750RatedkWh*SurveyHrsIn!K235)</f>
        <v>0.15842293906810037</v>
      </c>
      <c r="L235" s="28">
        <f>kWhgen!L235/(Z750RatedkWh*SurveyHrsIn!L235)</f>
        <v>0.18781362007168459</v>
      </c>
      <c r="M235" s="28">
        <f>kWhgen!M235/(Z750RatedkWh*SurveyHrsIn!M235)</f>
        <v>0.34271481481481481</v>
      </c>
      <c r="N235" s="28">
        <f>kWhgen!N235/(Z750RatedkWh*SurveyHrsIn!N235)</f>
        <v>0.33160931899641577</v>
      </c>
      <c r="O235" s="28">
        <f>kWhgen!O235/(Z750RatedkWh*SurveyHrsIn!O235)</f>
        <v>0.32037037037037036</v>
      </c>
      <c r="P235" s="28">
        <f>kWhgen!P235/(Z750RatedkWh*SurveyHrsIn!P235)</f>
        <v>0.13906810035842293</v>
      </c>
      <c r="Q235" s="28">
        <f>kWhgen!Q235/(Z750RatedkWh*SurveyHrsIn!Q235)</f>
        <v>3.5842293906810036E-3</v>
      </c>
      <c r="R235" s="28">
        <f>kWhgen!R235/(Z750RatedkWh*SurveyHrsIn!R235)</f>
        <v>1.9841269841269839E-13</v>
      </c>
      <c r="S235" s="28">
        <f>kWhgen!S235/(Z750RatedkWh*SurveyHrsIn!S235)</f>
        <v>2.903225806451613E-2</v>
      </c>
      <c r="T235" s="28">
        <f>kWhgen!T235/(Z750RatedkWh*SurveyHrsIn!T235)</f>
        <v>0.44888888888888889</v>
      </c>
      <c r="U235" s="28">
        <f>kWhgen!U235/(Z750RatedkWh*SurveyHrsIn!U235)</f>
        <v>0.38032478081424032</v>
      </c>
      <c r="V235" s="28">
        <f>kWhgen!V235/(Z750RatedkWh*SurveyHrsIn!V235)</f>
        <v>0.28666666666666668</v>
      </c>
      <c r="W235" s="28">
        <f>kWhgen!W235/(Z750RatedkWh*SurveyHrsIn!W235)</f>
        <v>0.17741935483870969</v>
      </c>
      <c r="X235" s="28">
        <f>kWhgen!X235/(Z750RatedkWh*SurveyHrsIn!X235)</f>
        <v>0.17706093189964159</v>
      </c>
      <c r="Y235" s="28">
        <f>kWhgen!Y235/(Z750RatedkWh*SurveyHrsIn!Y235)</f>
        <v>0.2074074074074074</v>
      </c>
      <c r="Z235" s="28">
        <f>kWhgen!Z235/(Z750RatedkWh*SurveyHrsIn!Z235)</f>
        <v>0.39462365591397852</v>
      </c>
      <c r="AA235" s="28">
        <f>kWhgen!AA235/(Z750RatedkWh*SurveyHrsIn!AA235)</f>
        <v>0.38740740740740742</v>
      </c>
      <c r="AB235" s="28">
        <f>kWhgen!AB235/(Z750RatedkWh*SurveyHrsIn!AB235)</f>
        <v>0.42293906810035842</v>
      </c>
      <c r="AC235" s="28">
        <f>kWhgen!AC235/(Z750RatedkWh*SurveyHrsIn!AC235)</f>
        <v>0.3776986462062073</v>
      </c>
      <c r="AD235" s="28">
        <f>kWhgen!AD235/(Z750RatedkWh*SurveyHrsIn!AD235)</f>
        <v>0.52777777777777779</v>
      </c>
      <c r="AE235" s="28">
        <f>kWhgen!AE235/(Z750RatedkWh*SurveyHrsIn!AE235)</f>
        <v>0.392831541218638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7"/>
        <v>0.27624525975695491</v>
      </c>
      <c r="AP235" s="28">
        <f t="shared" si="38"/>
        <v>0.24294622078272457</v>
      </c>
      <c r="AQ235" s="28">
        <f t="shared" si="39"/>
        <v>0.43276932173420768</v>
      </c>
      <c r="AR235" s="28">
        <f t="shared" si="40"/>
        <v>0.34479814376696744</v>
      </c>
      <c r="AS235" s="28">
        <f t="shared" si="41"/>
        <v>0.26684984070091594</v>
      </c>
      <c r="AT235" s="28">
        <f t="shared" si="42"/>
        <v>0.22965045798486661</v>
      </c>
      <c r="AU235" s="138">
        <f t="shared" si="43"/>
        <v>0.26368259657506971</v>
      </c>
      <c r="AV235" s="28">
        <f t="shared" si="44"/>
        <v>1.0872162485131849E-2</v>
      </c>
      <c r="AW235" s="28">
        <f t="shared" si="45"/>
        <v>0.37196011212326524</v>
      </c>
      <c r="AX235" s="28">
        <f t="shared" si="36"/>
        <v>0.18729589804858623</v>
      </c>
      <c r="AY235" s="28">
        <f t="shared" si="46"/>
        <v>0.40165671047391482</v>
      </c>
      <c r="AZ235" s="28">
        <f t="shared" si="47"/>
        <v>0.43276932173420768</v>
      </c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</row>
    <row r="236" spans="1:68" hidden="1" x14ac:dyDescent="0.25">
      <c r="A236" s="86" t="s">
        <v>8</v>
      </c>
      <c r="B236" s="86">
        <v>1</v>
      </c>
      <c r="C236" s="86">
        <v>226</v>
      </c>
      <c r="D236" s="28">
        <f>kWhgen!D236/(Z750RatedkWh*SurveyHrsIn!D236)</f>
        <v>0.29892473118279572</v>
      </c>
      <c r="E236" s="28">
        <f>kWhgen!E236/(Z750RatedkWh*SurveyHrsIn!E236)</f>
        <v>0.36389068100358424</v>
      </c>
      <c r="F236" s="28">
        <f>kWhgen!F236/(Z750RatedkWh*SurveyHrsIn!F236)</f>
        <v>0.32371974225583044</v>
      </c>
      <c r="G236" s="28">
        <f>kWhgen!G236/(Z750RatedkWh*SurveyHrsIn!G236)</f>
        <v>0.30359292984686853</v>
      </c>
      <c r="H236" s="28">
        <f>kWhgen!H236/(Z750RatedkWh*SurveyHrsIn!H236)</f>
        <v>0.42923703703703703</v>
      </c>
      <c r="I236" s="28">
        <f>kWhgen!I236/(Z750RatedkWh*SurveyHrsIn!I236)</f>
        <v>0.35376344086021505</v>
      </c>
      <c r="J236" s="28">
        <f>kWhgen!J236/(Z750RatedkWh*SurveyHrsIn!J236)</f>
        <v>0.31111111111111112</v>
      </c>
      <c r="K236" s="28">
        <f>kWhgen!K236/(Z750RatedkWh*SurveyHrsIn!K236)</f>
        <v>0.14838709677419354</v>
      </c>
      <c r="L236" s="28">
        <f>kWhgen!L236/(Z750RatedkWh*SurveyHrsIn!L236)</f>
        <v>0.16917562724014337</v>
      </c>
      <c r="M236" s="28">
        <f>kWhgen!M236/(Z750RatedkWh*SurveyHrsIn!M236)</f>
        <v>0.33437037037037037</v>
      </c>
      <c r="N236" s="28">
        <f>kWhgen!N236/(Z750RatedkWh*SurveyHrsIn!N236)</f>
        <v>0.32901433691756271</v>
      </c>
      <c r="O236" s="28">
        <f>kWhgen!O236/(Z750RatedkWh*SurveyHrsIn!O236)</f>
        <v>0.37518518518518518</v>
      </c>
      <c r="P236" s="28">
        <f>kWhgen!P236/(Z750RatedkWh*SurveyHrsIn!P236)</f>
        <v>0.36559139784946237</v>
      </c>
      <c r="Q236" s="28">
        <f>kWhgen!Q236/(Z750RatedkWh*SurveyHrsIn!Q236)</f>
        <v>0.37096774193548387</v>
      </c>
      <c r="R236" s="28">
        <f>kWhgen!R236/(Z750RatedkWh*SurveyHrsIn!R236)</f>
        <v>0.3746031746031746</v>
      </c>
      <c r="S236" s="28">
        <f>kWhgen!S236/(Z750RatedkWh*SurveyHrsIn!S236)</f>
        <v>0.28853046594982079</v>
      </c>
      <c r="T236" s="28">
        <f>kWhgen!T236/(Z750RatedkWh*SurveyHrsIn!T236)</f>
        <v>0.4462962962962963</v>
      </c>
      <c r="U236" s="28">
        <f>kWhgen!U236/(Z750RatedkWh*SurveyHrsIn!U236)</f>
        <v>0.38101315145824799</v>
      </c>
      <c r="V236" s="28">
        <f>kWhgen!V236/(Z750RatedkWh*SurveyHrsIn!V236)</f>
        <v>0.2688888888888889</v>
      </c>
      <c r="W236" s="28">
        <f>kWhgen!W236/(Z750RatedkWh*SurveyHrsIn!W236)</f>
        <v>0.15698924731182795</v>
      </c>
      <c r="X236" s="28">
        <f>kWhgen!X236/(Z750RatedkWh*SurveyHrsIn!X236)</f>
        <v>0.16379928315412187</v>
      </c>
      <c r="Y236" s="28">
        <f>kWhgen!Y236/(Z750RatedkWh*SurveyHrsIn!Y236)</f>
        <v>0.19851851851851851</v>
      </c>
      <c r="Z236" s="28">
        <f>kWhgen!Z236/(Z750RatedkWh*SurveyHrsIn!Z236)</f>
        <v>0.39605734767025091</v>
      </c>
      <c r="AA236" s="28">
        <f>kWhgen!AA236/(Z750RatedkWh*SurveyHrsIn!AA236)</f>
        <v>0.36518518518518517</v>
      </c>
      <c r="AB236" s="28">
        <f>kWhgen!AB236/(Z750RatedkWh*SurveyHrsIn!AB236)</f>
        <v>0.45349283154121861</v>
      </c>
      <c r="AC236" s="28">
        <f>kWhgen!AC236/(Z750RatedkWh*SurveyHrsIn!AC236)</f>
        <v>0.36869276511586324</v>
      </c>
      <c r="AD236" s="28">
        <f>kWhgen!AD236/(Z750RatedkWh*SurveyHrsIn!AD236)</f>
        <v>0.52023809523809528</v>
      </c>
      <c r="AE236" s="28">
        <f>kWhgen!AE236/(Z750RatedkWh*SurveyHrsIn!AE236)</f>
        <v>0.37419354838709679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7"/>
        <v>0.31725324637096364</v>
      </c>
      <c r="AP236" s="28">
        <f t="shared" si="38"/>
        <v>0.32202851104275293</v>
      </c>
      <c r="AQ236" s="28">
        <f t="shared" si="39"/>
        <v>0.42104146958035177</v>
      </c>
      <c r="AR236" s="28">
        <f t="shared" si="40"/>
        <v>0.3304011177020944</v>
      </c>
      <c r="AS236" s="28">
        <f t="shared" si="41"/>
        <v>0.36470386300278773</v>
      </c>
      <c r="AT236" s="28">
        <f t="shared" si="42"/>
        <v>0.21731103146156908</v>
      </c>
      <c r="AU236" s="138">
        <f t="shared" si="43"/>
        <v>0.35659697331740342</v>
      </c>
      <c r="AV236" s="28">
        <f t="shared" si="44"/>
        <v>0.34470046082949307</v>
      </c>
      <c r="AW236" s="28">
        <f t="shared" si="45"/>
        <v>0.36539944554781106</v>
      </c>
      <c r="AX236" s="28">
        <f t="shared" si="36"/>
        <v>0.17310234966148944</v>
      </c>
      <c r="AY236" s="28">
        <f t="shared" si="46"/>
        <v>0.40491178813221823</v>
      </c>
      <c r="AZ236" s="28">
        <f t="shared" si="47"/>
        <v>0.42104146958035177</v>
      </c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</row>
    <row r="237" spans="1:68" hidden="1" x14ac:dyDescent="0.25">
      <c r="A237" s="86" t="s">
        <v>8</v>
      </c>
      <c r="B237" s="86">
        <v>1</v>
      </c>
      <c r="C237" s="86">
        <v>227</v>
      </c>
      <c r="D237" s="28">
        <f>kWhgen!D237/(Z750RatedkWh*SurveyHrsIn!D237)</f>
        <v>0.26487455197132614</v>
      </c>
      <c r="E237" s="28">
        <f>kWhgen!E237/(Z750RatedkWh*SurveyHrsIn!E237)</f>
        <v>0.25375627240143367</v>
      </c>
      <c r="F237" s="28">
        <f>kWhgen!F237/(Z750RatedkWh*SurveyHrsIn!F237)</f>
        <v>0.34913884441910575</v>
      </c>
      <c r="G237" s="28">
        <f>kWhgen!G237/(Z750RatedkWh*SurveyHrsIn!G237)</f>
        <v>0.23064142834116769</v>
      </c>
      <c r="H237" s="28">
        <f>kWhgen!H237/(Z750RatedkWh*SurveyHrsIn!H237)</f>
        <v>0.1698648148148148</v>
      </c>
      <c r="I237" s="28">
        <f>kWhgen!I237/(Z750RatedkWh*SurveyHrsIn!I237)</f>
        <v>0.36630824372759857</v>
      </c>
      <c r="J237" s="28">
        <f>kWhgen!J237/(Z750RatedkWh*SurveyHrsIn!J237)</f>
        <v>0.30925925925925923</v>
      </c>
      <c r="K237" s="28">
        <f>kWhgen!K237/(Z750RatedkWh*SurveyHrsIn!K237)</f>
        <v>0.14982078853046596</v>
      </c>
      <c r="L237" s="28">
        <f>kWhgen!L237/(Z750RatedkWh*SurveyHrsIn!L237)</f>
        <v>0.18996415770609318</v>
      </c>
      <c r="M237" s="28">
        <f>kWhgen!M237/(Z750RatedkWh*SurveyHrsIn!M237)</f>
        <v>0.2502462962962963</v>
      </c>
      <c r="N237" s="28">
        <f>kWhgen!N237/(Z750RatedkWh*SurveyHrsIn!N237)</f>
        <v>0.27613440860215055</v>
      </c>
      <c r="O237" s="28">
        <f>kWhgen!O237/(Z750RatedkWh*SurveyHrsIn!O237)</f>
        <v>0.38518518518518519</v>
      </c>
      <c r="P237" s="28">
        <f>kWhgen!P237/(Z750RatedkWh*SurveyHrsIn!P237)</f>
        <v>0.34480286738351257</v>
      </c>
      <c r="Q237" s="28">
        <f>kWhgen!Q237/(Z750RatedkWh*SurveyHrsIn!Q237)</f>
        <v>0.32580645161290323</v>
      </c>
      <c r="R237" s="28">
        <f>kWhgen!R237/(Z750RatedkWh*SurveyHrsIn!R237)</f>
        <v>0.22658730158730159</v>
      </c>
      <c r="S237" s="28">
        <f>kWhgen!S237/(Z750RatedkWh*SurveyHrsIn!S237)</f>
        <v>0.29354838709677417</v>
      </c>
      <c r="T237" s="28">
        <f>kWhgen!T237/(Z750RatedkWh*SurveyHrsIn!T237)</f>
        <v>0.4685185185185185</v>
      </c>
      <c r="U237" s="28">
        <f>kWhgen!U237/(Z750RatedkWh*SurveyHrsIn!U237)</f>
        <v>0.38479919000029023</v>
      </c>
      <c r="V237" s="28">
        <f>kWhgen!V237/(Z750RatedkWh*SurveyHrsIn!V237)</f>
        <v>0.30037037037037034</v>
      </c>
      <c r="W237" s="28">
        <f>kWhgen!W237/(Z750RatedkWh*SurveyHrsIn!W237)</f>
        <v>0.18781362007168459</v>
      </c>
      <c r="X237" s="28">
        <f>kWhgen!X237/(Z750RatedkWh*SurveyHrsIn!X237)</f>
        <v>0.18279569892473119</v>
      </c>
      <c r="Y237" s="28">
        <f>kWhgen!Y237/(Z750RatedkWh*SurveyHrsIn!Y237)</f>
        <v>0.22148148148148147</v>
      </c>
      <c r="Z237" s="28">
        <f>kWhgen!Z237/(Z750RatedkWh*SurveyHrsIn!Z237)</f>
        <v>0.42329749103942654</v>
      </c>
      <c r="AA237" s="28">
        <f>kWhgen!AA237/(Z750RatedkWh*SurveyHrsIn!AA237)</f>
        <v>0.41074074074074074</v>
      </c>
      <c r="AB237" s="28">
        <f>kWhgen!AB237/(Z750RatedkWh*SurveyHrsIn!AB237)</f>
        <v>0.27491039426523295</v>
      </c>
      <c r="AC237" s="28">
        <f>kWhgen!AC237/(Z750RatedkWh*SurveyHrsIn!AC237)</f>
        <v>0</v>
      </c>
      <c r="AD237" s="28">
        <f>kWhgen!AD237/(Z750RatedkWh*SurveyHrsIn!AD237)</f>
        <v>0</v>
      </c>
      <c r="AE237" s="28">
        <f>kWhgen!AE237/(Z750RatedkWh*SurveyHrsIn!AE237)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7"/>
        <v>0.27292688055559028</v>
      </c>
      <c r="AP237" s="28">
        <f t="shared" si="38"/>
        <v>0.30838913714245469</v>
      </c>
      <c r="AQ237" s="28">
        <f t="shared" si="39"/>
        <v>0</v>
      </c>
      <c r="AR237" s="28">
        <f t="shared" si="40"/>
        <v>0.27784551505390237</v>
      </c>
      <c r="AS237" s="28">
        <f t="shared" si="41"/>
        <v>0.28181077260055754</v>
      </c>
      <c r="AT237" s="28">
        <f t="shared" si="42"/>
        <v>0.19667708084428515</v>
      </c>
      <c r="AU237" s="138">
        <f t="shared" si="43"/>
        <v>0.33537415372361612</v>
      </c>
      <c r="AV237" s="28">
        <f t="shared" si="44"/>
        <v>0.28198071343232628</v>
      </c>
      <c r="AW237" s="28">
        <f t="shared" si="45"/>
        <v>0.38456269296305967</v>
      </c>
      <c r="AX237" s="28">
        <f t="shared" si="36"/>
        <v>0.1973636001592991</v>
      </c>
      <c r="AY237" s="28">
        <f t="shared" si="46"/>
        <v>0.36964954201513339</v>
      </c>
      <c r="AZ237" s="28">
        <f t="shared" si="47"/>
        <v>0</v>
      </c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</row>
    <row r="238" spans="1:68" hidden="1" x14ac:dyDescent="0.25">
      <c r="A238" s="86" t="s">
        <v>8</v>
      </c>
      <c r="B238" s="86">
        <v>1</v>
      </c>
      <c r="C238" s="86">
        <v>228</v>
      </c>
      <c r="D238" s="28">
        <f>kWhgen!D238/(Z750RatedkWh*SurveyHrsIn!D238)</f>
        <v>0.34444444444444444</v>
      </c>
      <c r="E238" s="28">
        <f>kWhgen!E238/(Z750RatedkWh*SurveyHrsIn!E238)</f>
        <v>0.23219175627240143</v>
      </c>
      <c r="F238" s="28">
        <f>kWhgen!F238/(Z750RatedkWh*SurveyHrsIn!F238)</f>
        <v>0</v>
      </c>
      <c r="G238" s="28">
        <f>kWhgen!G238/(Z750RatedkWh*SurveyHrsIn!G238)</f>
        <v>0.18062664346608023</v>
      </c>
      <c r="H238" s="28">
        <f>kWhgen!H238/(Z750RatedkWh*SurveyHrsIn!H238)</f>
        <v>0.37491481481481481</v>
      </c>
      <c r="I238" s="28">
        <f>kWhgen!I238/(Z750RatedkWh*SurveyHrsIn!I238)</f>
        <v>9.5340501792114701E-2</v>
      </c>
      <c r="J238" s="28">
        <f>kWhgen!J238/(Z750RatedkWh*SurveyHrsIn!J238)</f>
        <v>7.0000000000000007E-2</v>
      </c>
      <c r="K238" s="28">
        <f>kWhgen!K238/(Z750RatedkWh*SurveyHrsIn!K238)</f>
        <v>0.19390681003584229</v>
      </c>
      <c r="L238" s="28">
        <f>kWhgen!L238/(Z750RatedkWh*SurveyHrsIn!L238)</f>
        <v>0.23046594982078852</v>
      </c>
      <c r="M238" s="28">
        <f>kWhgen!M238/(Z750RatedkWh*SurveyHrsIn!M238)</f>
        <v>0.39074074074074072</v>
      </c>
      <c r="N238" s="28">
        <f>kWhgen!N238/(Z750RatedkWh*SurveyHrsIn!N238)</f>
        <v>0.34153763440860213</v>
      </c>
      <c r="O238" s="28">
        <f>kWhgen!O238/(Z750RatedkWh*SurveyHrsIn!O238)</f>
        <v>0.39814814814814814</v>
      </c>
      <c r="P238" s="28">
        <f>kWhgen!P238/(Z750RatedkWh*SurveyHrsIn!P238)</f>
        <v>0.38243727598566307</v>
      </c>
      <c r="Q238" s="28">
        <f>kWhgen!Q238/(Z750RatedkWh*SurveyHrsIn!Q238)</f>
        <v>0.38458781362007166</v>
      </c>
      <c r="R238" s="28">
        <f>kWhgen!R238/(Z750RatedkWh*SurveyHrsIn!R238)</f>
        <v>0.41269841269841268</v>
      </c>
      <c r="S238" s="28">
        <f>kWhgen!S238/(Z750RatedkWh*SurveyHrsIn!S238)</f>
        <v>0.2985663082437276</v>
      </c>
      <c r="T238" s="28">
        <f>kWhgen!T238/(Z750RatedkWh*SurveyHrsIn!T238)</f>
        <v>0.40629629629629632</v>
      </c>
      <c r="U238" s="28">
        <f>kWhgen!U238/(Z750RatedkWh*SurveyHrsIn!U238)</f>
        <v>0.37860385420422116</v>
      </c>
      <c r="V238" s="28">
        <f>kWhgen!V238/(Z750RatedkWh*SurveyHrsIn!V238)</f>
        <v>0.33</v>
      </c>
      <c r="W238" s="28">
        <f>kWhgen!W238/(Z750RatedkWh*SurveyHrsIn!W238)</f>
        <v>0.13010752688172042</v>
      </c>
      <c r="X238" s="28">
        <f>kWhgen!X238/(Z750RatedkWh*SurveyHrsIn!X238)</f>
        <v>0.22007168458781362</v>
      </c>
      <c r="Y238" s="28">
        <f>kWhgen!Y238/(Z750RatedkWh*SurveyHrsIn!Y238)</f>
        <v>0.23666666666666666</v>
      </c>
      <c r="Z238" s="28">
        <f>kWhgen!Z238/(Z750RatedkWh*SurveyHrsIn!Z238)</f>
        <v>0.39032258064516129</v>
      </c>
      <c r="AA238" s="28">
        <f>kWhgen!AA238/(Z750RatedkWh*SurveyHrsIn!AA238)</f>
        <v>0.45333333333333331</v>
      </c>
      <c r="AB238" s="28">
        <f>kWhgen!AB238/(Z750RatedkWh*SurveyHrsIn!AB238)</f>
        <v>0.30681003584229388</v>
      </c>
      <c r="AC238" s="28">
        <f>kWhgen!AC238/(Z750RatedkWh*SurveyHrsIn!AC238)</f>
        <v>0.39233951079536578</v>
      </c>
      <c r="AD238" s="28">
        <f>kWhgen!AD238/(Z750RatedkWh*SurveyHrsIn!AD238)</f>
        <v>0.5892857142857143</v>
      </c>
      <c r="AE238" s="28">
        <f>kWhgen!AE238/(Z750RatedkWh*SurveyHrsIn!AE238)</f>
        <v>0.45232974910394264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7"/>
        <v>0.2408591896237664</v>
      </c>
      <c r="AP238" s="28">
        <f t="shared" si="38"/>
        <v>0.32900537608497654</v>
      </c>
      <c r="AQ238" s="28">
        <f t="shared" si="39"/>
        <v>0.47798499139500761</v>
      </c>
      <c r="AR238" s="28">
        <f t="shared" si="40"/>
        <v>0.13760613324616056</v>
      </c>
      <c r="AS238" s="28">
        <f t="shared" si="41"/>
        <v>0.18008510553564316</v>
      </c>
      <c r="AT238" s="28">
        <f t="shared" si="42"/>
        <v>0.27170450019912384</v>
      </c>
      <c r="AU238" s="138">
        <f t="shared" si="43"/>
        <v>0.37404101951413776</v>
      </c>
      <c r="AV238" s="28">
        <f t="shared" si="44"/>
        <v>0.36528417818740394</v>
      </c>
      <c r="AW238" s="28">
        <f t="shared" si="45"/>
        <v>0.37163338350017255</v>
      </c>
      <c r="AX238" s="28">
        <f t="shared" si="36"/>
        <v>0.1956152927120669</v>
      </c>
      <c r="AY238" s="28">
        <f t="shared" si="46"/>
        <v>0.38348864994026283</v>
      </c>
      <c r="AZ238" s="28">
        <f t="shared" si="47"/>
        <v>0.47798499139500761</v>
      </c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</row>
    <row r="239" spans="1:68" hidden="1" x14ac:dyDescent="0.25">
      <c r="A239" s="86" t="s">
        <v>8</v>
      </c>
      <c r="B239" s="86">
        <v>1</v>
      </c>
      <c r="C239" s="86">
        <v>229</v>
      </c>
      <c r="D239" s="28">
        <f>kWhgen!D239/(Z750RatedkWh*SurveyHrsIn!D239)</f>
        <v>0.34229390681003585</v>
      </c>
      <c r="E239" s="28">
        <f>kWhgen!E239/(Z750RatedkWh*SurveyHrsIn!E239)</f>
        <v>0.37720430107526881</v>
      </c>
      <c r="F239" s="28">
        <f>kWhgen!F239/(Z750RatedkWh*SurveyHrsIn!F239)</f>
        <v>0.4388533226424306</v>
      </c>
      <c r="G239" s="28">
        <f>kWhgen!G239/(Z750RatedkWh*SurveyHrsIn!G239)</f>
        <v>0.27747055812867</v>
      </c>
      <c r="H239" s="28">
        <f>kWhgen!H239/(Z750RatedkWh*SurveyHrsIn!H239)</f>
        <v>0.21540185185185184</v>
      </c>
      <c r="I239" s="28">
        <f>kWhgen!I239/(Z750RatedkWh*SurveyHrsIn!I239)</f>
        <v>0.34587813620071683</v>
      </c>
      <c r="J239" s="28">
        <f>kWhgen!J239/(Z750RatedkWh*SurveyHrsIn!J239)</f>
        <v>0.33592592592592591</v>
      </c>
      <c r="K239" s="28">
        <f>kWhgen!K239/(Z750RatedkWh*SurveyHrsIn!K239)</f>
        <v>0.16953405017921147</v>
      </c>
      <c r="L239" s="28">
        <f>kWhgen!L239/(Z750RatedkWh*SurveyHrsIn!L239)</f>
        <v>0.1913978494623656</v>
      </c>
      <c r="M239" s="28">
        <f>kWhgen!M239/(Z750RatedkWh*SurveyHrsIn!M239)</f>
        <v>0.36074074074074075</v>
      </c>
      <c r="N239" s="28">
        <f>kWhgen!N239/(Z750RatedkWh*SurveyHrsIn!N239)</f>
        <v>0.35268817204301073</v>
      </c>
      <c r="O239" s="28">
        <f>kWhgen!O239/(Z750RatedkWh*SurveyHrsIn!O239)</f>
        <v>0.36259259259259258</v>
      </c>
      <c r="P239" s="28">
        <f>kWhgen!P239/(Z750RatedkWh*SurveyHrsIn!P239)</f>
        <v>0.36953405017921148</v>
      </c>
      <c r="Q239" s="28">
        <f>kWhgen!Q239/(Z750RatedkWh*SurveyHrsIn!Q239)</f>
        <v>0.29749103942652327</v>
      </c>
      <c r="R239" s="28">
        <f>kWhgen!R239/(Z750RatedkWh*SurveyHrsIn!R239)</f>
        <v>0.2361111111111111</v>
      </c>
      <c r="S239" s="28">
        <f>kWhgen!S239/(Z750RatedkWh*SurveyHrsIn!S239)</f>
        <v>0.28458781362007168</v>
      </c>
      <c r="T239" s="28">
        <f>kWhgen!T239/(Z750RatedkWh*SurveyHrsIn!T239)</f>
        <v>0.47407407407407409</v>
      </c>
      <c r="U239" s="28">
        <f>kWhgen!U239/(Z750RatedkWh*SurveyHrsIn!U239)</f>
        <v>0.38342244871227488</v>
      </c>
      <c r="V239" s="28">
        <f>kWhgen!V239/(Z750RatedkWh*SurveyHrsIn!V239)</f>
        <v>0.31148148148148147</v>
      </c>
      <c r="W239" s="28">
        <f>kWhgen!W239/(Z750RatedkWh*SurveyHrsIn!W239)</f>
        <v>0.18100358422939067</v>
      </c>
      <c r="X239" s="28">
        <f>kWhgen!X239/(Z750RatedkWh*SurveyHrsIn!X239)</f>
        <v>0.18673835125448029</v>
      </c>
      <c r="Y239" s="28">
        <f>kWhgen!Y239/(Z750RatedkWh*SurveyHrsIn!Y239)</f>
        <v>0.21333333333333335</v>
      </c>
      <c r="Z239" s="28">
        <f>kWhgen!Z239/(Z750RatedkWh*SurveyHrsIn!Z239)</f>
        <v>0.37455197132616486</v>
      </c>
      <c r="AA239" s="28">
        <f>kWhgen!AA239/(Z750RatedkWh*SurveyHrsIn!AA239)</f>
        <v>0.39851851851851849</v>
      </c>
      <c r="AB239" s="28">
        <f>kWhgen!AB239/(Z750RatedkWh*SurveyHrsIn!AB239)</f>
        <v>0.42544802867383513</v>
      </c>
      <c r="AC239" s="28">
        <f>kWhgen!AC239/(Z750RatedkWh*SurveyHrsIn!AC239)</f>
        <v>0.37552707495338061</v>
      </c>
      <c r="AD239" s="28">
        <f>kWhgen!AD239/(Z750RatedkWh*SurveyHrsIn!AD239)</f>
        <v>0.51666666666666672</v>
      </c>
      <c r="AE239" s="28">
        <f>kWhgen!AE239/(Z750RatedkWh*SurveyHrsIn!AE239)</f>
        <v>0.39247311827956988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7"/>
        <v>0.31643512925183304</v>
      </c>
      <c r="AP239" s="28">
        <f t="shared" si="38"/>
        <v>0.31389681298010491</v>
      </c>
      <c r="AQ239" s="28">
        <f t="shared" si="39"/>
        <v>0.42822228663320577</v>
      </c>
      <c r="AR239" s="28">
        <f t="shared" si="40"/>
        <v>0.36450939394878978</v>
      </c>
      <c r="AS239" s="28">
        <f t="shared" si="41"/>
        <v>0.29906863799283157</v>
      </c>
      <c r="AT239" s="28">
        <f t="shared" si="42"/>
        <v>0.24055754679410593</v>
      </c>
      <c r="AU239" s="138">
        <f t="shared" si="43"/>
        <v>0.36160493827160495</v>
      </c>
      <c r="AV239" s="28">
        <f t="shared" si="44"/>
        <v>0.27272998805256871</v>
      </c>
      <c r="AW239" s="28">
        <f t="shared" si="45"/>
        <v>0.38965933475594344</v>
      </c>
      <c r="AX239" s="28">
        <f t="shared" si="36"/>
        <v>0.19369175627240143</v>
      </c>
      <c r="AY239" s="28">
        <f t="shared" si="46"/>
        <v>0.39950617283950618</v>
      </c>
      <c r="AZ239" s="28">
        <f t="shared" si="47"/>
        <v>0.42822228663320577</v>
      </c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</row>
    <row r="240" spans="1:68" hidden="1" x14ac:dyDescent="0.25">
      <c r="A240" s="86" t="s">
        <v>8</v>
      </c>
      <c r="B240" s="86">
        <v>1</v>
      </c>
      <c r="C240" s="86">
        <v>230</v>
      </c>
      <c r="D240" s="28">
        <f>kWhgen!D240/(Z750RatedkWh*SurveyHrsIn!D240)</f>
        <v>0.41612903225806452</v>
      </c>
      <c r="E240" s="28">
        <f>kWhgen!E240/(Z750RatedkWh*SurveyHrsIn!E240)</f>
        <v>0.34412365591397848</v>
      </c>
      <c r="F240" s="28">
        <f>kWhgen!F240/(Z750RatedkWh*SurveyHrsIn!F240)</f>
        <v>0.39137941124925457</v>
      </c>
      <c r="G240" s="28">
        <f>kWhgen!G240/(Z750RatedkWh*SurveyHrsIn!G240)</f>
        <v>0.28256760626880628</v>
      </c>
      <c r="H240" s="28">
        <f>kWhgen!H240/(Z750RatedkWh*SurveyHrsIn!H240)</f>
        <v>0.28463148148148149</v>
      </c>
      <c r="I240" s="28">
        <f>kWhgen!I240/(Z750RatedkWh*SurveyHrsIn!I240)</f>
        <v>0.33691756272401435</v>
      </c>
      <c r="J240" s="28">
        <f>kWhgen!J240/(Z750RatedkWh*SurveyHrsIn!J240)</f>
        <v>0.32777777777777778</v>
      </c>
      <c r="K240" s="28">
        <f>kWhgen!K240/(Z750RatedkWh*SurveyHrsIn!K240)</f>
        <v>0.14838709677419354</v>
      </c>
      <c r="L240" s="28">
        <f>kWhgen!L240/(Z750RatedkWh*SurveyHrsIn!L240)</f>
        <v>0.18136200716845879</v>
      </c>
      <c r="M240" s="28">
        <f>kWhgen!M240/(Z750RatedkWh*SurveyHrsIn!M240)</f>
        <v>0.33402592592592595</v>
      </c>
      <c r="N240" s="28">
        <f>kWhgen!N240/(Z750RatedkWh*SurveyHrsIn!N240)</f>
        <v>0.35297849462365594</v>
      </c>
      <c r="O240" s="28">
        <f>kWhgen!O240/(Z750RatedkWh*SurveyHrsIn!O240)</f>
        <v>0.28888888888888886</v>
      </c>
      <c r="P240" s="28">
        <f>kWhgen!P240/(Z750RatedkWh*SurveyHrsIn!P240)</f>
        <v>0.19498207885304661</v>
      </c>
      <c r="Q240" s="28">
        <f>kWhgen!Q240/(Z750RatedkWh*SurveyHrsIn!Q240)</f>
        <v>0.29749103942652327</v>
      </c>
      <c r="R240" s="28">
        <f>kWhgen!R240/(Z750RatedkWh*SurveyHrsIn!R240)</f>
        <v>0.22460317460317461</v>
      </c>
      <c r="S240" s="28">
        <f>kWhgen!S240/(Z750RatedkWh*SurveyHrsIn!S240)</f>
        <v>0.24516129032258063</v>
      </c>
      <c r="T240" s="28">
        <f>kWhgen!T240/(Z750RatedkWh*SurveyHrsIn!T240)</f>
        <v>0.46333333333333332</v>
      </c>
      <c r="U240" s="28">
        <f>kWhgen!U240/(Z750RatedkWh*SurveyHrsIn!U240)</f>
        <v>0.36414807068006</v>
      </c>
      <c r="V240" s="28">
        <f>kWhgen!V240/(Z750RatedkWh*SurveyHrsIn!V240)</f>
        <v>0.29518518518518516</v>
      </c>
      <c r="W240" s="28">
        <f>kWhgen!W240/(Z750RatedkWh*SurveyHrsIn!W240)</f>
        <v>0.17419354838709677</v>
      </c>
      <c r="X240" s="28">
        <f>kWhgen!X240/(Z750RatedkWh*SurveyHrsIn!X240)</f>
        <v>0.17885304659498208</v>
      </c>
      <c r="Y240" s="28">
        <f>kWhgen!Y240/(Z750RatedkWh*SurveyHrsIn!Y240)</f>
        <v>0.21111111111111111</v>
      </c>
      <c r="Z240" s="28">
        <f>kWhgen!Z240/(Z750RatedkWh*SurveyHrsIn!Z240)</f>
        <v>0.23799283154121864</v>
      </c>
      <c r="AA240" s="28">
        <f>kWhgen!AA240/(Z750RatedkWh*SurveyHrsIn!AA240)</f>
        <v>0.37592592592592594</v>
      </c>
      <c r="AB240" s="28">
        <f>kWhgen!AB240/(Z750RatedkWh*SurveyHrsIn!AB240)</f>
        <v>0.34695340501792116</v>
      </c>
      <c r="AC240" s="28">
        <f>kWhgen!AC240/(Z750RatedkWh*SurveyHrsIn!AC240)</f>
        <v>0.23224710646710747</v>
      </c>
      <c r="AD240" s="28">
        <f>kWhgen!AD240/(Z750RatedkWh*SurveyHrsIn!AD240)</f>
        <v>0.49682539682539684</v>
      </c>
      <c r="AE240" s="28">
        <f>kWhgen!AE240/(Z750RatedkWh*SurveyHrsIn!AE240)</f>
        <v>0.39103942652329748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7"/>
        <v>0.28900183230412357</v>
      </c>
      <c r="AP240" s="28">
        <f t="shared" si="38"/>
        <v>0.28457933017742604</v>
      </c>
      <c r="AQ240" s="28">
        <f t="shared" si="39"/>
        <v>0.37337064327193392</v>
      </c>
      <c r="AR240" s="28">
        <f t="shared" si="40"/>
        <v>0.33935689114401307</v>
      </c>
      <c r="AS240" s="28">
        <f t="shared" si="41"/>
        <v>0.31644227399442454</v>
      </c>
      <c r="AT240" s="28">
        <f t="shared" si="42"/>
        <v>0.22125834328952609</v>
      </c>
      <c r="AU240" s="138">
        <f t="shared" si="43"/>
        <v>0.27894982078853048</v>
      </c>
      <c r="AV240" s="28">
        <f t="shared" si="44"/>
        <v>0.25575183478409286</v>
      </c>
      <c r="AW240" s="28">
        <f t="shared" si="45"/>
        <v>0.3742221963995262</v>
      </c>
      <c r="AX240" s="28">
        <f t="shared" si="36"/>
        <v>0.18805256869772999</v>
      </c>
      <c r="AY240" s="28">
        <f t="shared" si="46"/>
        <v>0.32029072082835525</v>
      </c>
      <c r="AZ240" s="28">
        <f t="shared" si="47"/>
        <v>0.37337064327193392</v>
      </c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</row>
    <row r="241" spans="1:68" hidden="1" x14ac:dyDescent="0.25">
      <c r="A241" s="86" t="s">
        <v>8</v>
      </c>
      <c r="B241" s="86">
        <v>1</v>
      </c>
      <c r="C241" s="86">
        <v>231</v>
      </c>
      <c r="D241" s="28">
        <f>kWhgen!D241/(Z750RatedkWh*SurveyHrsIn!D241)</f>
        <v>0.30967741935483872</v>
      </c>
      <c r="E241" s="28">
        <f>kWhgen!E241/(Z750RatedkWh*SurveyHrsIn!E241)</f>
        <v>0.271505376344086</v>
      </c>
      <c r="F241" s="28">
        <f>kWhgen!F241/(Z750RatedkWh*SurveyHrsIn!F241)</f>
        <v>0.42726520253858452</v>
      </c>
      <c r="G241" s="28">
        <f>kWhgen!G241/(Z750RatedkWh*SurveyHrsIn!G241)</f>
        <v>0.29435453009287149</v>
      </c>
      <c r="H241" s="28">
        <f>kWhgen!H241/(Z750RatedkWh*SurveyHrsIn!H241)</f>
        <v>0.25935740740740743</v>
      </c>
      <c r="I241" s="28">
        <f>kWhgen!I241/(Z750RatedkWh*SurveyHrsIn!I241)</f>
        <v>0.3888888888888889</v>
      </c>
      <c r="J241" s="28">
        <f>kWhgen!J241/(Z750RatedkWh*SurveyHrsIn!J241)</f>
        <v>0.34333333333333332</v>
      </c>
      <c r="K241" s="28">
        <f>kWhgen!K241/(Z750RatedkWh*SurveyHrsIn!K241)</f>
        <v>0.18243727598566309</v>
      </c>
      <c r="L241" s="28">
        <f>kWhgen!L241/(Z750RatedkWh*SurveyHrsIn!L241)</f>
        <v>0.22114695340501792</v>
      </c>
      <c r="M241" s="28">
        <f>kWhgen!M241/(Z750RatedkWh*SurveyHrsIn!M241)</f>
        <v>0.36284814814814814</v>
      </c>
      <c r="N241" s="28">
        <f>kWhgen!N241/(Z750RatedkWh*SurveyHrsIn!N241)</f>
        <v>0.37360573476702508</v>
      </c>
      <c r="O241" s="28">
        <f>kWhgen!O241/(Z750RatedkWh*SurveyHrsIn!O241)</f>
        <v>0</v>
      </c>
      <c r="P241" s="28">
        <f>kWhgen!P241/(Z750RatedkWh*SurveyHrsIn!P241)</f>
        <v>0.16881720430107527</v>
      </c>
      <c r="Q241" s="28">
        <f>kWhgen!Q241/(Z750RatedkWh*SurveyHrsIn!Q241)</f>
        <v>0.22974910394265233</v>
      </c>
      <c r="R241" s="28">
        <f>kWhgen!R241/(Z750RatedkWh*SurveyHrsIn!R241)</f>
        <v>0.30555555555555558</v>
      </c>
      <c r="S241" s="28">
        <f>kWhgen!S241/(Z750RatedkWh*SurveyHrsIn!S241)</f>
        <v>0.29534050179211468</v>
      </c>
      <c r="T241" s="28">
        <f>kWhgen!T241/(Z750RatedkWh*SurveyHrsIn!T241)</f>
        <v>0.47814814814814816</v>
      </c>
      <c r="U241" s="28">
        <f>kWhgen!U241/(Z750RatedkWh*SurveyHrsIn!U241)</f>
        <v>0.40166427077847827</v>
      </c>
      <c r="V241" s="28">
        <f>kWhgen!V241/(Z750RatedkWh*SurveyHrsIn!V241)</f>
        <v>0.27740740740740738</v>
      </c>
      <c r="W241" s="28">
        <f>kWhgen!W241/(Z750RatedkWh*SurveyHrsIn!W241)</f>
        <v>0.19928315412186379</v>
      </c>
      <c r="X241" s="28">
        <f>kWhgen!X241/(Z750RatedkWh*SurveyHrsIn!X241)</f>
        <v>0.17347670250896058</v>
      </c>
      <c r="Y241" s="28">
        <f>kWhgen!Y241/(Z750RatedkWh*SurveyHrsIn!Y241)</f>
        <v>0.23296296296296296</v>
      </c>
      <c r="Z241" s="28">
        <f>kWhgen!Z241/(Z750RatedkWh*SurveyHrsIn!Z241)</f>
        <v>0.42437275985663081</v>
      </c>
      <c r="AA241" s="28">
        <f>kWhgen!AA241/(Z750RatedkWh*SurveyHrsIn!AA241)</f>
        <v>0.43074074074074076</v>
      </c>
      <c r="AB241" s="28">
        <f>kWhgen!AB241/(Z750RatedkWh*SurveyHrsIn!AB241)</f>
        <v>0.46451612903225808</v>
      </c>
      <c r="AC241" s="28">
        <f>kWhgen!AC241/(Z750RatedkWh*SurveyHrsIn!AC241)</f>
        <v>0.39343959414110452</v>
      </c>
      <c r="AD241" s="28">
        <f>kWhgen!AD241/(Z750RatedkWh*SurveyHrsIn!AD241)</f>
        <v>0.52579365079365081</v>
      </c>
      <c r="AE241" s="28">
        <f>kWhgen!AE241/(Z750RatedkWh*SurveyHrsIn!AE241)</f>
        <v>0.40573476702508959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7"/>
        <v>0.27446333793434174</v>
      </c>
      <c r="AP241" s="28">
        <f t="shared" si="38"/>
        <v>0.32610145307064781</v>
      </c>
      <c r="AQ241" s="28">
        <f t="shared" si="39"/>
        <v>0.44165600398661492</v>
      </c>
      <c r="AR241" s="28">
        <f t="shared" si="40"/>
        <v>0.33104170299184738</v>
      </c>
      <c r="AS241" s="28">
        <f t="shared" si="41"/>
        <v>0.33052654320987651</v>
      </c>
      <c r="AT241" s="28">
        <f t="shared" si="42"/>
        <v>0.25547745917960968</v>
      </c>
      <c r="AU241" s="138">
        <f t="shared" si="43"/>
        <v>0.18080764635603344</v>
      </c>
      <c r="AV241" s="28">
        <f t="shared" si="44"/>
        <v>0.27688172043010756</v>
      </c>
      <c r="AW241" s="28">
        <f t="shared" si="45"/>
        <v>0.3857399421113446</v>
      </c>
      <c r="AX241" s="28">
        <f t="shared" si="36"/>
        <v>0.20190760653126241</v>
      </c>
      <c r="AY241" s="28">
        <f t="shared" si="46"/>
        <v>0.43987654320987657</v>
      </c>
      <c r="AZ241" s="28">
        <f t="shared" si="47"/>
        <v>0.44165600398661492</v>
      </c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</row>
    <row r="242" spans="1:68" hidden="1" x14ac:dyDescent="0.25">
      <c r="A242" s="86" t="s">
        <v>8</v>
      </c>
      <c r="B242" s="86">
        <v>1</v>
      </c>
      <c r="C242" s="86">
        <v>232</v>
      </c>
      <c r="D242" s="28">
        <f>kWhgen!D242/(Z750RatedkWh*SurveyHrsIn!D242)</f>
        <v>0.46200716845878137</v>
      </c>
      <c r="E242" s="28">
        <f>kWhgen!E242/(Z750RatedkWh*SurveyHrsIn!E242)</f>
        <v>0.4074605734767025</v>
      </c>
      <c r="F242" s="28">
        <f>kWhgen!F242/(Z750RatedkWh*SurveyHrsIn!F242)</f>
        <v>0.44034856394615274</v>
      </c>
      <c r="G242" s="28">
        <f>kWhgen!G242/(Z750RatedkWh*SurveyHrsIn!G242)</f>
        <v>0.31729124672348485</v>
      </c>
      <c r="H242" s="28">
        <f>kWhgen!H242/(Z750RatedkWh*SurveyHrsIn!H242)</f>
        <v>0.41608518518518517</v>
      </c>
      <c r="I242" s="28">
        <f>kWhgen!I242/(Z750RatedkWh*SurveyHrsIn!I242)</f>
        <v>0.36845878136200716</v>
      </c>
      <c r="J242" s="28">
        <f>kWhgen!J242/(Z750RatedkWh*SurveyHrsIn!J242)</f>
        <v>0.13444444444444445</v>
      </c>
      <c r="K242" s="28">
        <f>kWhgen!K242/(Z750RatedkWh*SurveyHrsIn!K242)</f>
        <v>0.16344086021505377</v>
      </c>
      <c r="L242" s="28">
        <f>kWhgen!L242/(Z750RatedkWh*SurveyHrsIn!L242)</f>
        <v>0.20394265232974909</v>
      </c>
      <c r="M242" s="28">
        <f>kWhgen!M242/(Z750RatedkWh*SurveyHrsIn!M242)</f>
        <v>0.34523148148148147</v>
      </c>
      <c r="N242" s="28">
        <f>kWhgen!N242/(Z750RatedkWh*SurveyHrsIn!N242)</f>
        <v>0.35522043010752691</v>
      </c>
      <c r="O242" s="28">
        <f>kWhgen!O242/(Z750RatedkWh*SurveyHrsIn!O242)</f>
        <v>0.42407407407407405</v>
      </c>
      <c r="P242" s="28">
        <f>kWhgen!P242/(Z750RatedkWh*SurveyHrsIn!P242)</f>
        <v>0.40824372759856631</v>
      </c>
      <c r="Q242" s="28">
        <f>kWhgen!Q242/(Z750RatedkWh*SurveyHrsIn!Q242)</f>
        <v>0.38315412186379927</v>
      </c>
      <c r="R242" s="28">
        <f>kWhgen!R242/(Z750RatedkWh*SurveyHrsIn!R242)</f>
        <v>0.39444444444444443</v>
      </c>
      <c r="S242" s="28">
        <f>kWhgen!S242/(Z750RatedkWh*SurveyHrsIn!S242)</f>
        <v>0.33512544802867383</v>
      </c>
      <c r="T242" s="28">
        <f>kWhgen!T242/(Z750RatedkWh*SurveyHrsIn!T242)</f>
        <v>0.49111111111111111</v>
      </c>
      <c r="U242" s="28">
        <f>kWhgen!U242/(Z750RatedkWh*SurveyHrsIn!U242)</f>
        <v>0.40751542125254347</v>
      </c>
      <c r="V242" s="28">
        <f>kWhgen!V242/(Z750RatedkWh*SurveyHrsIn!V242)</f>
        <v>0.28518518518518521</v>
      </c>
      <c r="W242" s="28">
        <f>kWhgen!W242/(Z750RatedkWh*SurveyHrsIn!W242)</f>
        <v>0.17491039426523297</v>
      </c>
      <c r="X242" s="28">
        <f>kWhgen!X242/(Z750RatedkWh*SurveyHrsIn!X242)</f>
        <v>0.17455197132616487</v>
      </c>
      <c r="Y242" s="28">
        <f>kWhgen!Y242/(Z750RatedkWh*SurveyHrsIn!Y242)</f>
        <v>0.20814814814814814</v>
      </c>
      <c r="Z242" s="28">
        <f>kWhgen!Z242/(Z750RatedkWh*SurveyHrsIn!Z242)</f>
        <v>0.41469534050179213</v>
      </c>
      <c r="AA242" s="28">
        <f>kWhgen!AA242/(Z750RatedkWh*SurveyHrsIn!AA242)</f>
        <v>0.41518518518518521</v>
      </c>
      <c r="AB242" s="28">
        <f>kWhgen!AB242/(Z750RatedkWh*SurveyHrsIn!AB242)</f>
        <v>0.28028673835125451</v>
      </c>
      <c r="AC242" s="28">
        <f>kWhgen!AC242/(Z750RatedkWh*SurveyHrsIn!AC242)</f>
        <v>0.37865070610481294</v>
      </c>
      <c r="AD242" s="28">
        <f>kWhgen!AD242/(Z750RatedkWh*SurveyHrsIn!AD242)</f>
        <v>0.54126984126984123</v>
      </c>
      <c r="AE242" s="28">
        <f>kWhgen!AE242/(Z750RatedkWh*SurveyHrsIn!AE242)</f>
        <v>0.40143369175627241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7"/>
        <v>0.33202016841203574</v>
      </c>
      <c r="AP242" s="28">
        <f t="shared" si="38"/>
        <v>0.33035945913862791</v>
      </c>
      <c r="AQ242" s="28">
        <f t="shared" si="39"/>
        <v>0.44045141304364216</v>
      </c>
      <c r="AR242" s="28">
        <f t="shared" si="40"/>
        <v>0.38836679471544672</v>
      </c>
      <c r="AS242" s="28">
        <f t="shared" si="41"/>
        <v>0.30632947033054558</v>
      </c>
      <c r="AT242" s="28">
        <f t="shared" si="42"/>
        <v>0.23753833134209476</v>
      </c>
      <c r="AU242" s="138">
        <f t="shared" si="43"/>
        <v>0.39584607726005577</v>
      </c>
      <c r="AV242" s="28">
        <f t="shared" si="44"/>
        <v>0.37090800477897251</v>
      </c>
      <c r="AW242" s="28">
        <f t="shared" si="45"/>
        <v>0.3946039058496133</v>
      </c>
      <c r="AX242" s="28">
        <f t="shared" si="36"/>
        <v>0.18587017124651531</v>
      </c>
      <c r="AY242" s="28">
        <f t="shared" si="46"/>
        <v>0.3700557546794106</v>
      </c>
      <c r="AZ242" s="28">
        <f t="shared" si="47"/>
        <v>0.44045141304364216</v>
      </c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</row>
    <row r="243" spans="1:68" hidden="1" x14ac:dyDescent="0.25">
      <c r="A243" s="86" t="s">
        <v>8</v>
      </c>
      <c r="B243" s="86">
        <v>1</v>
      </c>
      <c r="C243" s="86">
        <v>233</v>
      </c>
      <c r="D243" s="28">
        <f>kWhgen!D243/(Z750RatedkWh*SurveyHrsIn!D243)</f>
        <v>0.33154121863799285</v>
      </c>
      <c r="E243" s="28">
        <f>kWhgen!E243/(Z750RatedkWh*SurveyHrsIn!E243)</f>
        <v>0.3437204301075269</v>
      </c>
      <c r="F243" s="28">
        <f>kWhgen!F243/(Z750RatedkWh*SurveyHrsIn!F243)</f>
        <v>0.37081984332307594</v>
      </c>
      <c r="G243" s="28">
        <f>kWhgen!G243/(Z750RatedkWh*SurveyHrsIn!G243)</f>
        <v>0.25548953802433216</v>
      </c>
      <c r="H243" s="28">
        <f>kWhgen!H243/(Z750RatedkWh*SurveyHrsIn!H243)</f>
        <v>0.17638703703703704</v>
      </c>
      <c r="I243" s="28">
        <f>kWhgen!I243/(Z750RatedkWh*SurveyHrsIn!I243)</f>
        <v>0.32293906810035844</v>
      </c>
      <c r="J243" s="28">
        <f>kWhgen!J243/(Z750RatedkWh*SurveyHrsIn!J243)</f>
        <v>0.28555555555555556</v>
      </c>
      <c r="K243" s="28">
        <f>kWhgen!K243/(Z750RatedkWh*SurveyHrsIn!K243)</f>
        <v>0.14551971326164875</v>
      </c>
      <c r="L243" s="28">
        <f>kWhgen!L243/(Z750RatedkWh*SurveyHrsIn!L243)</f>
        <v>0.16881720430107527</v>
      </c>
      <c r="M243" s="28">
        <f>kWhgen!M243/(Z750RatedkWh*SurveyHrsIn!M243)</f>
        <v>0.29075370370370368</v>
      </c>
      <c r="N243" s="28">
        <f>kWhgen!N243/(Z750RatedkWh*SurveyHrsIn!N243)</f>
        <v>0.30273118279569894</v>
      </c>
      <c r="O243" s="28">
        <f>kWhgen!O243/(Z750RatedkWh*SurveyHrsIn!O243)</f>
        <v>0.35518518518518516</v>
      </c>
      <c r="P243" s="28">
        <f>kWhgen!P243/(Z750RatedkWh*SurveyHrsIn!P243)</f>
        <v>0.35340501792114698</v>
      </c>
      <c r="Q243" s="28">
        <f>kWhgen!Q243/(Z750RatedkWh*SurveyHrsIn!Q243)</f>
        <v>0.35985663082437275</v>
      </c>
      <c r="R243" s="28">
        <f>kWhgen!R243/(Z750RatedkWh*SurveyHrsIn!R243)</f>
        <v>0.31468253968253967</v>
      </c>
      <c r="S243" s="28">
        <f>kWhgen!S243/(Z750RatedkWh*SurveyHrsIn!S243)</f>
        <v>0.27132616487455197</v>
      </c>
      <c r="T243" s="28">
        <f>kWhgen!T243/(Z750RatedkWh*SurveyHrsIn!T243)</f>
        <v>0.39037037037037037</v>
      </c>
      <c r="U243" s="28">
        <f>kWhgen!U243/(Z750RatedkWh*SurveyHrsIn!U243)</f>
        <v>0.31079934576946516</v>
      </c>
      <c r="V243" s="28">
        <f>kWhgen!V243/(Z750RatedkWh*SurveyHrsIn!V243)</f>
        <v>0.18444444444444444</v>
      </c>
      <c r="W243" s="28">
        <f>kWhgen!W243/(Z750RatedkWh*SurveyHrsIn!W243)</f>
        <v>0.13297491039426523</v>
      </c>
      <c r="X243" s="28">
        <f>kWhgen!X243/(Z750RatedkWh*SurveyHrsIn!X243)</f>
        <v>0.16272401433691755</v>
      </c>
      <c r="Y243" s="28">
        <f>kWhgen!Y243/(Z750RatedkWh*SurveyHrsIn!Y243)</f>
        <v>0.17</v>
      </c>
      <c r="Z243" s="28">
        <f>kWhgen!Z243/(Z750RatedkWh*SurveyHrsIn!Z243)</f>
        <v>0.39318996415770607</v>
      </c>
      <c r="AA243" s="28">
        <f>kWhgen!AA243/(Z750RatedkWh*SurveyHrsIn!AA243)</f>
        <v>0.33259259259259261</v>
      </c>
      <c r="AB243" s="28">
        <f>kWhgen!AB243/(Z750RatedkWh*SurveyHrsIn!AB243)</f>
        <v>0.31648745519713262</v>
      </c>
      <c r="AC243" s="28">
        <f>kWhgen!AC243/(Z750RatedkWh*SurveyHrsIn!AC243)</f>
        <v>0.29767347009990952</v>
      </c>
      <c r="AD243" s="28">
        <f>kWhgen!AD243/(Z750RatedkWh*SurveyHrsIn!AD243)</f>
        <v>0.53214285714285714</v>
      </c>
      <c r="AE243" s="28">
        <f>kWhgen!AE243/(Z750RatedkWh*SurveyHrsIn!AE243)</f>
        <v>0.36666666666666664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7"/>
        <v>0.28094362327636208</v>
      </c>
      <c r="AP243" s="28">
        <f t="shared" si="38"/>
        <v>0.27828736938702986</v>
      </c>
      <c r="AQ243" s="28">
        <f t="shared" si="39"/>
        <v>0.39882766463647773</v>
      </c>
      <c r="AR243" s="28">
        <f t="shared" si="40"/>
        <v>0.3233432704849783</v>
      </c>
      <c r="AS243" s="28">
        <f t="shared" si="41"/>
        <v>0.26162722023098367</v>
      </c>
      <c r="AT243" s="28">
        <f t="shared" si="42"/>
        <v>0.20169687375547593</v>
      </c>
      <c r="AU243" s="138">
        <f t="shared" si="43"/>
        <v>0.33710712863401038</v>
      </c>
      <c r="AV243" s="28">
        <f t="shared" si="44"/>
        <v>0.31528844512715476</v>
      </c>
      <c r="AW243" s="28">
        <f t="shared" si="45"/>
        <v>0.29520472019476002</v>
      </c>
      <c r="AX243" s="28">
        <f t="shared" si="36"/>
        <v>0.15523297491039426</v>
      </c>
      <c r="AY243" s="28">
        <f t="shared" si="46"/>
        <v>0.34742333731581043</v>
      </c>
      <c r="AZ243" s="28">
        <f t="shared" si="47"/>
        <v>0.39882766463647773</v>
      </c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</row>
    <row r="244" spans="1:68" hidden="1" x14ac:dyDescent="0.25">
      <c r="A244" s="86" t="s">
        <v>8</v>
      </c>
      <c r="B244" s="86">
        <v>1</v>
      </c>
      <c r="C244" s="86">
        <v>234</v>
      </c>
      <c r="D244" s="28">
        <f>kWhgen!D244/(Z750RatedkWh*SurveyHrsIn!D244)</f>
        <v>0.24086021505376345</v>
      </c>
      <c r="E244" s="28">
        <f>kWhgen!E244/(Z750RatedkWh*SurveyHrsIn!E244)</f>
        <v>0.36631182795698924</v>
      </c>
      <c r="F244" s="28">
        <f>kWhgen!F244/(Z750RatedkWh*SurveyHrsIn!F244)</f>
        <v>0.41679851341252994</v>
      </c>
      <c r="G244" s="28">
        <f>kWhgen!G244/(Z750RatedkWh*SurveyHrsIn!G244)</f>
        <v>0.23287138690247733</v>
      </c>
      <c r="H244" s="28">
        <f>kWhgen!H244/(Z750RatedkWh*SurveyHrsIn!H244)</f>
        <v>2.0362962962962965E-2</v>
      </c>
      <c r="I244" s="28">
        <f>kWhgen!I244/(Z750RatedkWh*SurveyHrsIn!I244)</f>
        <v>0</v>
      </c>
      <c r="J244" s="28">
        <f>kWhgen!J244/(Z750RatedkWh*SurveyHrsIn!J244)</f>
        <v>0.25740740740740742</v>
      </c>
      <c r="K244" s="28">
        <f>kWhgen!K244/(Z750RatedkWh*SurveyHrsIn!K244)</f>
        <v>0.14301075268817204</v>
      </c>
      <c r="L244" s="28">
        <f>kWhgen!L244/(Z750RatedkWh*SurveyHrsIn!L244)</f>
        <v>0.15734767025089605</v>
      </c>
      <c r="M244" s="28">
        <f>kWhgen!M244/(Z750RatedkWh*SurveyHrsIn!M244)</f>
        <v>0.28222222222222221</v>
      </c>
      <c r="N244" s="28">
        <f>kWhgen!N244/(Z750RatedkWh*SurveyHrsIn!N244)</f>
        <v>0.32928136200716845</v>
      </c>
      <c r="O244" s="28">
        <f>kWhgen!O244/(Z750RatedkWh*SurveyHrsIn!O244)</f>
        <v>0.36481481481481481</v>
      </c>
      <c r="P244" s="28">
        <f>kWhgen!P244/(Z750RatedkWh*SurveyHrsIn!P244)</f>
        <v>0.15232974910394265</v>
      </c>
      <c r="Q244" s="28">
        <f>kWhgen!Q244/(Z750RatedkWh*SurveyHrsIn!Q244)</f>
        <v>8.315412186379928E-2</v>
      </c>
      <c r="R244" s="28">
        <f>kWhgen!R244/(Z750RatedkWh*SurveyHrsIn!R244)</f>
        <v>0.1380952380952381</v>
      </c>
      <c r="S244" s="28">
        <f>kWhgen!S244/(Z750RatedkWh*SurveyHrsIn!S244)</f>
        <v>0.26881720430107525</v>
      </c>
      <c r="T244" s="28">
        <f>kWhgen!T244/(Z750RatedkWh*SurveyHrsIn!T244)</f>
        <v>0.37888888888888889</v>
      </c>
      <c r="U244" s="28">
        <f>kWhgen!U244/(Z750RatedkWh*SurveyHrsIn!U244)</f>
        <v>0.35519925230796023</v>
      </c>
      <c r="V244" s="28">
        <f>kWhgen!V244/(Z750RatedkWh*SurveyHrsIn!V244)</f>
        <v>0.25592592592592595</v>
      </c>
      <c r="W244" s="28">
        <f>kWhgen!W244/(Z750RatedkWh*SurveyHrsIn!W244)</f>
        <v>0.15161290322580645</v>
      </c>
      <c r="X244" s="28">
        <f>kWhgen!X244/(Z750RatedkWh*SurveyHrsIn!X244)</f>
        <v>0.13333333333333333</v>
      </c>
      <c r="Y244" s="28">
        <f>kWhgen!Y244/(Z750RatedkWh*SurveyHrsIn!Y244)</f>
        <v>0.17777777777777778</v>
      </c>
      <c r="Z244" s="28">
        <f>kWhgen!Z244/(Z750RatedkWh*SurveyHrsIn!Z244)</f>
        <v>0.38960573476702509</v>
      </c>
      <c r="AA244" s="28">
        <f>kWhgen!AA244/(Z750RatedkWh*SurveyHrsIn!AA244)</f>
        <v>0.39370370370370372</v>
      </c>
      <c r="AB244" s="28">
        <f>kWhgen!AB244/(Z750RatedkWh*SurveyHrsIn!AB244)</f>
        <v>0.29139784946236558</v>
      </c>
      <c r="AC244" s="28">
        <f>kWhgen!AC244/(Z750RatedkWh*SurveyHrsIn!AC244)</f>
        <v>0.40099047202951588</v>
      </c>
      <c r="AD244" s="28">
        <f>kWhgen!AD244/(Z750RatedkWh*SurveyHrsIn!AD244)</f>
        <v>0.55515873015873018</v>
      </c>
      <c r="AE244" s="28">
        <f>kWhgen!AE244/(Z750RatedkWh*SurveyHrsIn!AE244)</f>
        <v>0.39677419354838711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7"/>
        <v>0.22689655581079859</v>
      </c>
      <c r="AP244" s="28">
        <f t="shared" si="38"/>
        <v>0.25145932780440833</v>
      </c>
      <c r="AQ244" s="28">
        <f t="shared" si="39"/>
        <v>0.45097446524554435</v>
      </c>
      <c r="AR244" s="28">
        <f t="shared" si="40"/>
        <v>0.33866057609066552</v>
      </c>
      <c r="AS244" s="28">
        <f t="shared" si="41"/>
        <v>9.259012345679013E-2</v>
      </c>
      <c r="AT244" s="28">
        <f t="shared" si="42"/>
        <v>0.19419354838709676</v>
      </c>
      <c r="AU244" s="138">
        <f t="shared" si="43"/>
        <v>0.28214197530864199</v>
      </c>
      <c r="AV244" s="28">
        <f t="shared" si="44"/>
        <v>0.16335552142003754</v>
      </c>
      <c r="AW244" s="28">
        <f t="shared" si="45"/>
        <v>0.330004689040925</v>
      </c>
      <c r="AX244" s="28">
        <f t="shared" si="36"/>
        <v>0.15424133811230586</v>
      </c>
      <c r="AY244" s="28">
        <f t="shared" si="46"/>
        <v>0.3582357626443648</v>
      </c>
      <c r="AZ244" s="28">
        <f t="shared" si="47"/>
        <v>0.45097446524554435</v>
      </c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</row>
    <row r="245" spans="1:68" hidden="1" x14ac:dyDescent="0.25">
      <c r="A245" s="86" t="s">
        <v>8</v>
      </c>
      <c r="B245" s="86">
        <v>1</v>
      </c>
      <c r="C245" s="86">
        <v>235</v>
      </c>
      <c r="D245" s="28">
        <f>kWhgen!D245/(Z750RatedkWh*SurveyHrsIn!D245)</f>
        <v>0.41827956989247311</v>
      </c>
      <c r="E245" s="28">
        <f>kWhgen!E245/(Z750RatedkWh*SurveyHrsIn!E245)</f>
        <v>0.37680107526881723</v>
      </c>
      <c r="F245" s="28">
        <f>kWhgen!F245/(Z750RatedkWh*SurveyHrsIn!F245)</f>
        <v>0.38539844603436624</v>
      </c>
      <c r="G245" s="28">
        <f>kWhgen!G245/(Z750RatedkWh*SurveyHrsIn!G245)</f>
        <v>0.28830178542645962</v>
      </c>
      <c r="H245" s="28">
        <f>kWhgen!H245/(Z750RatedkWh*SurveyHrsIn!H245)</f>
        <v>0.39877222222222219</v>
      </c>
      <c r="I245" s="28">
        <f>kWhgen!I245/(Z750RatedkWh*SurveyHrsIn!I245)</f>
        <v>0.3417867383512545</v>
      </c>
      <c r="J245" s="28">
        <f>kWhgen!J245/(Z750RatedkWh*SurveyHrsIn!J245)</f>
        <v>0.27448333333333336</v>
      </c>
      <c r="K245" s="28">
        <f>kWhgen!K245/(Z750RatedkWh*SurveyHrsIn!K245)</f>
        <v>0.14431899641577062</v>
      </c>
      <c r="L245" s="28">
        <f>kWhgen!L245/(Z750RatedkWh*SurveyHrsIn!L245)</f>
        <v>0.15627240143369175</v>
      </c>
      <c r="M245" s="28">
        <f>kWhgen!M245/(Z750RatedkWh*SurveyHrsIn!M245)</f>
        <v>0.24666666666666667</v>
      </c>
      <c r="N245" s="28">
        <f>kWhgen!N245/(Z750RatedkWh*SurveyHrsIn!N245)</f>
        <v>0.2985663082437276</v>
      </c>
      <c r="O245" s="28">
        <f>kWhgen!O245/(Z750RatedkWh*SurveyHrsIn!O245)</f>
        <v>0.37888888888888889</v>
      </c>
      <c r="P245" s="28">
        <f>kWhgen!P245/(Z750RatedkWh*SurveyHrsIn!P245)</f>
        <v>0.36594982078853044</v>
      </c>
      <c r="Q245" s="28">
        <f>kWhgen!Q245/(Z750RatedkWh*SurveyHrsIn!Q245)</f>
        <v>0.39103942652329748</v>
      </c>
      <c r="R245" s="28">
        <f>kWhgen!R245/(Z750RatedkWh*SurveyHrsIn!R245)</f>
        <v>0.3884920634920635</v>
      </c>
      <c r="S245" s="28">
        <f>kWhgen!S245/(Z750RatedkWh*SurveyHrsIn!S245)</f>
        <v>0.31146953405017919</v>
      </c>
      <c r="T245" s="28">
        <f>kWhgen!T245/(Z750RatedkWh*SurveyHrsIn!T245)</f>
        <v>0.44851851851851854</v>
      </c>
      <c r="U245" s="28">
        <f>kWhgen!U245/(Z750RatedkWh*SurveyHrsIn!U245)</f>
        <v>0.35829692020599474</v>
      </c>
      <c r="V245" s="28">
        <f>kWhgen!V245/(Z750RatedkWh*SurveyHrsIn!V245)</f>
        <v>0.27</v>
      </c>
      <c r="W245" s="28">
        <f>kWhgen!W245/(Z750RatedkWh*SurveyHrsIn!W245)</f>
        <v>0.17025089605734767</v>
      </c>
      <c r="X245" s="28">
        <f>kWhgen!X245/(Z750RatedkWh*SurveyHrsIn!X245)</f>
        <v>0.15627240143369175</v>
      </c>
      <c r="Y245" s="28">
        <f>kWhgen!Y245/(Z750RatedkWh*SurveyHrsIn!Y245)</f>
        <v>0.19592592592592592</v>
      </c>
      <c r="Z245" s="28">
        <f>kWhgen!Z245/(Z750RatedkWh*SurveyHrsIn!Z245)</f>
        <v>0.36630824372759857</v>
      </c>
      <c r="AA245" s="28">
        <f>kWhgen!AA245/(Z750RatedkWh*SurveyHrsIn!AA245)</f>
        <v>0.39518518518518519</v>
      </c>
      <c r="AB245" s="28">
        <f>kWhgen!AB245/(Z750RatedkWh*SurveyHrsIn!AB245)</f>
        <v>0.45448028673835128</v>
      </c>
      <c r="AC245" s="28">
        <f>kWhgen!AC245/(Z750RatedkWh*SurveyHrsIn!AC245)</f>
        <v>0.40100729287578096</v>
      </c>
      <c r="AD245" s="28">
        <f>kWhgen!AD245/(Z750RatedkWh*SurveyHrsIn!AD245)</f>
        <v>0.53769841269841268</v>
      </c>
      <c r="AE245" s="28">
        <f>kWhgen!AE245/(Z750RatedkWh*SurveyHrsIn!AE245)</f>
        <v>0.4096774193548387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7"/>
        <v>0.30468389025614406</v>
      </c>
      <c r="AP245" s="28">
        <f t="shared" si="38"/>
        <v>0.32551995015484619</v>
      </c>
      <c r="AQ245" s="28">
        <f t="shared" si="39"/>
        <v>0.44946104164301076</v>
      </c>
      <c r="AR245" s="28">
        <f t="shared" si="40"/>
        <v>0.3501671022432144</v>
      </c>
      <c r="AS245" s="28">
        <f t="shared" si="41"/>
        <v>0.33834743130227002</v>
      </c>
      <c r="AT245" s="28">
        <f t="shared" si="42"/>
        <v>0.18241935483870966</v>
      </c>
      <c r="AU245" s="138">
        <f t="shared" si="43"/>
        <v>0.34780167264038231</v>
      </c>
      <c r="AV245" s="28">
        <f t="shared" si="44"/>
        <v>0.3636670080218467</v>
      </c>
      <c r="AW245" s="28">
        <f t="shared" si="45"/>
        <v>0.35893847957483777</v>
      </c>
      <c r="AX245" s="28">
        <f t="shared" si="36"/>
        <v>0.17414974113898843</v>
      </c>
      <c r="AY245" s="28">
        <f t="shared" si="46"/>
        <v>0.40532457188371168</v>
      </c>
      <c r="AZ245" s="28">
        <f t="shared" si="47"/>
        <v>0.44946104164301076</v>
      </c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</row>
    <row r="246" spans="1:68" hidden="1" x14ac:dyDescent="0.25">
      <c r="A246" s="86" t="s">
        <v>8</v>
      </c>
      <c r="B246" s="86">
        <v>1</v>
      </c>
      <c r="C246" s="86">
        <v>236</v>
      </c>
      <c r="D246" s="28">
        <f>kWhgen!D246/(Z750RatedkWh*SurveyHrsIn!D246)</f>
        <v>0.45448028673835128</v>
      </c>
      <c r="E246" s="28">
        <f>kWhgen!E246/(Z750RatedkWh*SurveyHrsIn!E246)</f>
        <v>0.37720430107526881</v>
      </c>
      <c r="F246" s="28">
        <f>kWhgen!F246/(Z750RatedkWh*SurveyHrsIn!F246)</f>
        <v>0.4310033057978897</v>
      </c>
      <c r="G246" s="28">
        <f>kWhgen!G246/(Z750RatedkWh*SurveyHrsIn!G246)</f>
        <v>0.24848109683164477</v>
      </c>
      <c r="H246" s="28">
        <f>kWhgen!H246/(Z750RatedkWh*SurveyHrsIn!H246)</f>
        <v>0.4294648148148148</v>
      </c>
      <c r="I246" s="28">
        <f>kWhgen!I246/(Z750RatedkWh*SurveyHrsIn!I246)</f>
        <v>0.35698924731182796</v>
      </c>
      <c r="J246" s="28">
        <f>kWhgen!J246/(Z750RatedkWh*SurveyHrsIn!J246)</f>
        <v>0.35</v>
      </c>
      <c r="K246" s="28">
        <f>kWhgen!K246/(Z750RatedkWh*SurveyHrsIn!K246)</f>
        <v>0.15698924731182795</v>
      </c>
      <c r="L246" s="28">
        <f>kWhgen!L246/(Z750RatedkWh*SurveyHrsIn!L246)</f>
        <v>0.13369175627240143</v>
      </c>
      <c r="M246" s="28">
        <f>kWhgen!M246/(Z750RatedkWh*SurveyHrsIn!M246)</f>
        <v>0.33431296296296298</v>
      </c>
      <c r="N246" s="28">
        <f>kWhgen!N246/(Z750RatedkWh*SurveyHrsIn!N246)</f>
        <v>0.35637992831541221</v>
      </c>
      <c r="O246" s="28">
        <f>kWhgen!O246/(Z750RatedkWh*SurveyHrsIn!O246)</f>
        <v>0.42703703703703705</v>
      </c>
      <c r="P246" s="28">
        <f>kWhgen!P246/(Z750RatedkWh*SurveyHrsIn!P246)</f>
        <v>0.38315412186379927</v>
      </c>
      <c r="Q246" s="28">
        <f>kWhgen!Q246/(Z750RatedkWh*SurveyHrsIn!Q246)</f>
        <v>0.37706093189964157</v>
      </c>
      <c r="R246" s="28">
        <f>kWhgen!R246/(Z750RatedkWh*SurveyHrsIn!R246)</f>
        <v>0.40039682539682542</v>
      </c>
      <c r="S246" s="28">
        <f>kWhgen!S246/(Z750RatedkWh*SurveyHrsIn!S246)</f>
        <v>0.30286738351254483</v>
      </c>
      <c r="T246" s="28">
        <f>kWhgen!T246/(Z750RatedkWh*SurveyHrsIn!T246)</f>
        <v>0.46370370370370373</v>
      </c>
      <c r="U246" s="28">
        <f>kWhgen!U246/(Z750RatedkWh*SurveyHrsIn!U246)</f>
        <v>0.39237126708437464</v>
      </c>
      <c r="V246" s="28">
        <f>kWhgen!V246/(Z750RatedkWh*SurveyHrsIn!V246)</f>
        <v>0.30814814814814817</v>
      </c>
      <c r="W246" s="28">
        <f>kWhgen!W246/(Z750RatedkWh*SurveyHrsIn!W246)</f>
        <v>0.15842293906810037</v>
      </c>
      <c r="X246" s="28">
        <f>kWhgen!X246/(Z750RatedkWh*SurveyHrsIn!X246)</f>
        <v>0.19462365591397848</v>
      </c>
      <c r="Y246" s="28">
        <f>kWhgen!Y246/(Z750RatedkWh*SurveyHrsIn!Y246)</f>
        <v>0.21629629629629629</v>
      </c>
      <c r="Z246" s="28">
        <f>kWhgen!Z246/(Z750RatedkWh*SurveyHrsIn!Z246)</f>
        <v>0.43189964157706096</v>
      </c>
      <c r="AA246" s="28">
        <f>kWhgen!AA246/(Z750RatedkWh*SurveyHrsIn!AA246)</f>
        <v>0.41814814814814816</v>
      </c>
      <c r="AB246" s="28">
        <f>kWhgen!AB246/(Z750RatedkWh*SurveyHrsIn!AB246)</f>
        <v>0.45663082437275987</v>
      </c>
      <c r="AC246" s="28">
        <f>kWhgen!AC246/(Z750RatedkWh*SurveyHrsIn!AC246)</f>
        <v>0.40442024258297338</v>
      </c>
      <c r="AD246" s="28">
        <f>kWhgen!AD246/(Z750RatedkWh*SurveyHrsIn!AD246)</f>
        <v>0.55992063492063493</v>
      </c>
      <c r="AE246" s="28">
        <f>kWhgen!AE246/(Z750RatedkWh*SurveyHrsIn!AE246)</f>
        <v>0.43727598566308246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7"/>
        <v>0.33205898496624048</v>
      </c>
      <c r="AP246" s="28">
        <f t="shared" si="38"/>
        <v>0.34338081376013191</v>
      </c>
      <c r="AQ246" s="28">
        <f t="shared" si="39"/>
        <v>0.46720562105556357</v>
      </c>
      <c r="AR246" s="28">
        <f t="shared" si="40"/>
        <v>0.35222956790160104</v>
      </c>
      <c r="AS246" s="28">
        <f t="shared" si="41"/>
        <v>0.37881802070888088</v>
      </c>
      <c r="AT246" s="28">
        <f t="shared" si="42"/>
        <v>0.20833132218239747</v>
      </c>
      <c r="AU246" s="138">
        <f t="shared" si="43"/>
        <v>0.3888570290720828</v>
      </c>
      <c r="AV246" s="28">
        <f t="shared" si="44"/>
        <v>0.36010838026967057</v>
      </c>
      <c r="AW246" s="28">
        <f t="shared" si="45"/>
        <v>0.38807437297874214</v>
      </c>
      <c r="AX246" s="28">
        <f t="shared" si="36"/>
        <v>0.18978096375945838</v>
      </c>
      <c r="AY246" s="28">
        <f t="shared" si="46"/>
        <v>0.43555953803265629</v>
      </c>
      <c r="AZ246" s="28">
        <f t="shared" si="47"/>
        <v>0.46720562105556357</v>
      </c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</row>
    <row r="247" spans="1:68" hidden="1" x14ac:dyDescent="0.25">
      <c r="A247" s="86" t="s">
        <v>8</v>
      </c>
      <c r="B247" s="86">
        <v>1</v>
      </c>
      <c r="C247" s="86">
        <v>237</v>
      </c>
      <c r="D247" s="28">
        <f>kWhgen!D247/(Z750RatedkWh*SurveyHrsIn!D247)</f>
        <v>0.40394265232974913</v>
      </c>
      <c r="E247" s="28">
        <f>kWhgen!E247/(Z750RatedkWh*SurveyHrsIn!E247)</f>
        <v>0.36671505376344088</v>
      </c>
      <c r="F247" s="28">
        <f>kWhgen!F247/(Z750RatedkWh*SurveyHrsIn!F247)</f>
        <v>0.35848410256736879</v>
      </c>
      <c r="G247" s="28">
        <f>kWhgen!G247/(Z750RatedkWh*SurveyHrsIn!G247)</f>
        <v>0.2647279377783292</v>
      </c>
      <c r="H247" s="28">
        <f>kWhgen!H247/(Z750RatedkWh*SurveyHrsIn!H247)</f>
        <v>0.27395925925925924</v>
      </c>
      <c r="I247" s="28">
        <f>kWhgen!I247/(Z750RatedkWh*SurveyHrsIn!I247)</f>
        <v>0.32688172043010755</v>
      </c>
      <c r="J247" s="28">
        <f>kWhgen!J247/(Z750RatedkWh*SurveyHrsIn!J247)</f>
        <v>0.30111111111111111</v>
      </c>
      <c r="K247" s="28">
        <f>kWhgen!K247/(Z750RatedkWh*SurveyHrsIn!K247)</f>
        <v>0.14838709677419354</v>
      </c>
      <c r="L247" s="28">
        <f>kWhgen!L247/(Z750RatedkWh*SurveyHrsIn!L247)</f>
        <v>0.15842293906810037</v>
      </c>
      <c r="M247" s="28">
        <f>kWhgen!M247/(Z750RatedkWh*SurveyHrsIn!M247)</f>
        <v>0.29967962962962963</v>
      </c>
      <c r="N247" s="28">
        <f>kWhgen!N247/(Z750RatedkWh*SurveyHrsIn!N247)</f>
        <v>0.30760931899641575</v>
      </c>
      <c r="O247" s="28">
        <f>kWhgen!O247/(Z750RatedkWh*SurveyHrsIn!O247)</f>
        <v>0.28666666666666668</v>
      </c>
      <c r="P247" s="28">
        <f>kWhgen!P247/(Z750RatedkWh*SurveyHrsIn!P247)</f>
        <v>0.32186379928315412</v>
      </c>
      <c r="Q247" s="28">
        <f>kWhgen!Q247/(Z750RatedkWh*SurveyHrsIn!Q247)</f>
        <v>0.28817204301075267</v>
      </c>
      <c r="R247" s="28">
        <f>kWhgen!R247/(Z750RatedkWh*SurveyHrsIn!R247)</f>
        <v>0.30235515873015872</v>
      </c>
      <c r="S247" s="28">
        <f>kWhgen!S247/(Z750RatedkWh*SurveyHrsIn!S247)</f>
        <v>0.17598566308243727</v>
      </c>
      <c r="T247" s="28">
        <f>kWhgen!T247/(Z750RatedkWh*SurveyHrsIn!T247)</f>
        <v>0.47222222222222221</v>
      </c>
      <c r="U247" s="28">
        <f>kWhgen!U247/(Z750RatedkWh*SurveyHrsIn!U247)</f>
        <v>0.38445500467828636</v>
      </c>
      <c r="V247" s="28">
        <f>kWhgen!V247/(Z750RatedkWh*SurveyHrsIn!V247)</f>
        <v>6.7777777777777784E-2</v>
      </c>
      <c r="W247" s="28">
        <f>kWhgen!W247/(Z750RatedkWh*SurveyHrsIn!W247)</f>
        <v>0.15770609318996415</v>
      </c>
      <c r="X247" s="28">
        <f>kWhgen!X247/(Z750RatedkWh*SurveyHrsIn!X247)</f>
        <v>0.17455197132616487</v>
      </c>
      <c r="Y247" s="28">
        <f>kWhgen!Y247/(Z750RatedkWh*SurveyHrsIn!Y247)</f>
        <v>0.20777777777777778</v>
      </c>
      <c r="Z247" s="28">
        <f>kWhgen!Z247/(Z750RatedkWh*SurveyHrsIn!Z247)</f>
        <v>0.40035842293906809</v>
      </c>
      <c r="AA247" s="28">
        <f>kWhgen!AA247/(Z750RatedkWh*SurveyHrsIn!AA247)</f>
        <v>0.37296296296296294</v>
      </c>
      <c r="AB247" s="28">
        <f>kWhgen!AB247/(Z750RatedkWh*SurveyHrsIn!AB247)</f>
        <v>0.42508960573476701</v>
      </c>
      <c r="AC247" s="28">
        <f>kWhgen!AC247/(Z750RatedkWh*SurveyHrsIn!AC247)</f>
        <v>0.36651782969378349</v>
      </c>
      <c r="AD247" s="28">
        <f>kWhgen!AD247/(Z750RatedkWh*SurveyHrsIn!AD247)</f>
        <v>0.52023809523809528</v>
      </c>
      <c r="AE247" s="28">
        <f>kWhgen!AE247/(Z750RatedkWh*SurveyHrsIn!AE247)</f>
        <v>0.39784946236559138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7"/>
        <v>0.28454238627731471</v>
      </c>
      <c r="AP247" s="28">
        <f t="shared" si="38"/>
        <v>0.28578455861936164</v>
      </c>
      <c r="AQ247" s="28">
        <f t="shared" si="39"/>
        <v>0.42820179576582335</v>
      </c>
      <c r="AR247" s="28">
        <f t="shared" si="40"/>
        <v>0.32997569803637966</v>
      </c>
      <c r="AS247" s="28">
        <f t="shared" si="41"/>
        <v>0.30065069693349261</v>
      </c>
      <c r="AT247" s="28">
        <f t="shared" si="42"/>
        <v>0.20216322182397453</v>
      </c>
      <c r="AU247" s="138">
        <f t="shared" si="43"/>
        <v>0.30537992831541216</v>
      </c>
      <c r="AV247" s="28">
        <f t="shared" si="44"/>
        <v>0.25550428827444954</v>
      </c>
      <c r="AW247" s="28">
        <f t="shared" si="45"/>
        <v>0.30815166822609547</v>
      </c>
      <c r="AX247" s="28">
        <f t="shared" ref="AX247:AX272" si="48">AVERAGE(W247:Y247)</f>
        <v>0.1800119474313023</v>
      </c>
      <c r="AY247" s="28">
        <f t="shared" si="46"/>
        <v>0.39947033054559933</v>
      </c>
      <c r="AZ247" s="28">
        <f t="shared" si="47"/>
        <v>0.42820179576582335</v>
      </c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</row>
    <row r="248" spans="1:68" hidden="1" x14ac:dyDescent="0.25">
      <c r="A248" s="86" t="s">
        <v>8</v>
      </c>
      <c r="B248" s="86">
        <v>1</v>
      </c>
      <c r="C248" s="86">
        <v>238</v>
      </c>
      <c r="D248" s="28">
        <f>kWhgen!D248/(Z750RatedkWh*SurveyHrsIn!D248)</f>
        <v>0.43906810035842292</v>
      </c>
      <c r="E248" s="28">
        <f>kWhgen!E248/(Z750RatedkWh*SurveyHrsIn!E248)</f>
        <v>0.37922043010752687</v>
      </c>
      <c r="F248" s="28">
        <f>kWhgen!F248/(Z750RatedkWh*SurveyHrsIn!F248)</f>
        <v>0.4399747536202222</v>
      </c>
      <c r="G248" s="28">
        <f>kWhgen!G248/(Z750RatedkWh*SurveyHrsIn!G248)</f>
        <v>0.28384186830384039</v>
      </c>
      <c r="H248" s="28">
        <f>kWhgen!H248/(Z750RatedkWh*SurveyHrsIn!H248)</f>
        <v>0.22215740740740741</v>
      </c>
      <c r="I248" s="28">
        <f>kWhgen!I248/(Z750RatedkWh*SurveyHrsIn!I248)</f>
        <v>0.35985663082437275</v>
      </c>
      <c r="J248" s="28">
        <f>kWhgen!J248/(Z750RatedkWh*SurveyHrsIn!J248)</f>
        <v>0.31666666666666665</v>
      </c>
      <c r="K248" s="28">
        <f>kWhgen!K248/(Z750RatedkWh*SurveyHrsIn!K248)</f>
        <v>0.17204301075268819</v>
      </c>
      <c r="L248" s="28">
        <f>kWhgen!L248/(Z750RatedkWh*SurveyHrsIn!L248)</f>
        <v>0.19892473118279569</v>
      </c>
      <c r="M248" s="28">
        <f>kWhgen!M248/(Z750RatedkWh*SurveyHrsIn!M248)</f>
        <v>0.32990185185185184</v>
      </c>
      <c r="N248" s="28">
        <f>kWhgen!N248/(Z750RatedkWh*SurveyHrsIn!N248)</f>
        <v>0.33947132616487458</v>
      </c>
      <c r="O248" s="28">
        <f>kWhgen!O248/(Z750RatedkWh*SurveyHrsIn!O248)</f>
        <v>0.39370370370370372</v>
      </c>
      <c r="P248" s="28">
        <f>kWhgen!P248/(Z750RatedkWh*SurveyHrsIn!P248)</f>
        <v>0.37706093189964157</v>
      </c>
      <c r="Q248" s="28">
        <f>kWhgen!Q248/(Z750RatedkWh*SurveyHrsIn!Q248)</f>
        <v>0.40250896057347668</v>
      </c>
      <c r="R248" s="28">
        <f>kWhgen!R248/(Z750RatedkWh*SurveyHrsIn!R248)</f>
        <v>0.40753968253968254</v>
      </c>
      <c r="S248" s="28">
        <f>kWhgen!S248/(Z750RatedkWh*SurveyHrsIn!S248)</f>
        <v>0.32939068100358421</v>
      </c>
      <c r="T248" s="28">
        <f>kWhgen!T248/(Z750RatedkWh*SurveyHrsIn!T248)</f>
        <v>0.47</v>
      </c>
      <c r="U248" s="28">
        <f>kWhgen!U248/(Z750RatedkWh*SurveyHrsIn!U248)</f>
        <v>0.40476193867651278</v>
      </c>
      <c r="V248" s="28">
        <f>kWhgen!V248/(Z750RatedkWh*SurveyHrsIn!V248)</f>
        <v>0.31444444444444447</v>
      </c>
      <c r="W248" s="28">
        <f>kWhgen!W248/(Z750RatedkWh*SurveyHrsIn!W248)</f>
        <v>0.1906810035842294</v>
      </c>
      <c r="X248" s="28">
        <f>kWhgen!X248/(Z750RatedkWh*SurveyHrsIn!X248)</f>
        <v>0.19784946236559139</v>
      </c>
      <c r="Y248" s="28">
        <f>kWhgen!Y248/(Z750RatedkWh*SurveyHrsIn!Y248)</f>
        <v>1.1851851851851851E-2</v>
      </c>
      <c r="Z248" s="28">
        <f>kWhgen!Z248/(Z750RatedkWh*SurveyHrsIn!Z248)</f>
        <v>0</v>
      </c>
      <c r="AA248" s="28">
        <f>kWhgen!AA248/(Z750RatedkWh*SurveyHrsIn!AA248)</f>
        <v>2.8518518518518519E-2</v>
      </c>
      <c r="AB248" s="28">
        <f>kWhgen!AB248/(Z750RatedkWh*SurveyHrsIn!AB248)</f>
        <v>0.43440860215053761</v>
      </c>
      <c r="AC248" s="28">
        <f>kWhgen!AC248/(Z750RatedkWh*SurveyHrsIn!AC248)</f>
        <v>0.41576926755804833</v>
      </c>
      <c r="AD248" s="28">
        <f>kWhgen!AD248/(Z750RatedkWh*SurveyHrsIn!AD248)</f>
        <v>0.56626984126984126</v>
      </c>
      <c r="AE248" s="28">
        <f>kWhgen!AE248/(Z750RatedkWh*SurveyHrsIn!AE248)</f>
        <v>0.43870967741935485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7"/>
        <v>0.31773527604046597</v>
      </c>
      <c r="AP248" s="28">
        <f t="shared" si="38"/>
        <v>0.2659962621423691</v>
      </c>
      <c r="AQ248" s="28">
        <f t="shared" si="39"/>
        <v>0.47358292874908142</v>
      </c>
      <c r="AR248" s="28">
        <f t="shared" si="40"/>
        <v>0.36767901734386316</v>
      </c>
      <c r="AS248" s="28">
        <f t="shared" si="41"/>
        <v>0.29956023496614897</v>
      </c>
      <c r="AT248" s="28">
        <f t="shared" si="42"/>
        <v>0.2336231979291119</v>
      </c>
      <c r="AU248" s="138">
        <f t="shared" si="43"/>
        <v>0.37007865392273992</v>
      </c>
      <c r="AV248" s="28">
        <f t="shared" si="44"/>
        <v>0.37981310803891449</v>
      </c>
      <c r="AW248" s="28">
        <f t="shared" si="45"/>
        <v>0.39640212770698574</v>
      </c>
      <c r="AX248" s="28">
        <f t="shared" si="48"/>
        <v>0.13346077260055753</v>
      </c>
      <c r="AY248" s="28">
        <f t="shared" si="46"/>
        <v>0.1543090402230187</v>
      </c>
      <c r="AZ248" s="28">
        <f t="shared" si="47"/>
        <v>0.47358292874908142</v>
      </c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</row>
    <row r="249" spans="1:68" hidden="1" x14ac:dyDescent="0.25">
      <c r="A249" s="86" t="s">
        <v>8</v>
      </c>
      <c r="B249" s="86">
        <v>1</v>
      </c>
      <c r="C249" s="86">
        <v>239</v>
      </c>
      <c r="D249" s="28">
        <f>kWhgen!D249/(Z750RatedkWh*SurveyHrsIn!D249)</f>
        <v>0.41720430107526879</v>
      </c>
      <c r="E249" s="28">
        <f>kWhgen!E249/(Z750RatedkWh*SurveyHrsIn!E249)</f>
        <v>0.35985663082437275</v>
      </c>
      <c r="F249" s="28">
        <f>kWhgen!F249/(Z750RatedkWh*SurveyHrsIn!F249)</f>
        <v>0.41044373787171112</v>
      </c>
      <c r="G249" s="28">
        <f>kWhgen!G249/(Z750RatedkWh*SurveyHrsIn!G249)</f>
        <v>0.26058658616446845</v>
      </c>
      <c r="H249" s="28">
        <f>kWhgen!H249/(Z750RatedkWh*SurveyHrsIn!H249)</f>
        <v>0.25176666666666669</v>
      </c>
      <c r="I249" s="28">
        <f>kWhgen!I249/(Z750RatedkWh*SurveyHrsIn!I249)</f>
        <v>0.33763440860215055</v>
      </c>
      <c r="J249" s="28">
        <f>kWhgen!J249/(Z750RatedkWh*SurveyHrsIn!J249)</f>
        <v>0.32333333333333331</v>
      </c>
      <c r="K249" s="28">
        <f>kWhgen!K249/(Z750RatedkWh*SurveyHrsIn!K249)</f>
        <v>0.15053763440860216</v>
      </c>
      <c r="L249" s="28">
        <f>kWhgen!L249/(Z750RatedkWh*SurveyHrsIn!L249)</f>
        <v>0.15698924731182795</v>
      </c>
      <c r="M249" s="28">
        <f>kWhgen!M249/(Z750RatedkWh*SurveyHrsIn!M249)</f>
        <v>0.3102759259259259</v>
      </c>
      <c r="N249" s="28">
        <f>kWhgen!N249/(Z750RatedkWh*SurveyHrsIn!N249)</f>
        <v>0.33268279569892473</v>
      </c>
      <c r="O249" s="28">
        <f>kWhgen!O249/(Z750RatedkWh*SurveyHrsIn!O249)</f>
        <v>0.36259259259259258</v>
      </c>
      <c r="P249" s="28">
        <f>kWhgen!P249/(Z750RatedkWh*SurveyHrsIn!P249)</f>
        <v>0.17025089605734767</v>
      </c>
      <c r="Q249" s="28">
        <f>kWhgen!Q249/(Z750RatedkWh*SurveyHrsIn!Q249)</f>
        <v>0.34946236559139787</v>
      </c>
      <c r="R249" s="28">
        <f>kWhgen!R249/(Z750RatedkWh*SurveyHrsIn!R249)</f>
        <v>0.33214285714285713</v>
      </c>
      <c r="S249" s="28">
        <f>kWhgen!S249/(Z750RatedkWh*SurveyHrsIn!S249)</f>
        <v>0.29534050179211468</v>
      </c>
      <c r="T249" s="28">
        <f>kWhgen!T249/(Z750RatedkWh*SurveyHrsIn!T249)</f>
        <v>0.46074074074074073</v>
      </c>
      <c r="U249" s="28">
        <f>kWhgen!U249/(Z750RatedkWh*SurveyHrsIn!U249)</f>
        <v>0.36655736793408689</v>
      </c>
      <c r="V249" s="28">
        <f>kWhgen!V249/(Z750RatedkWh*SurveyHrsIn!V249)</f>
        <v>0.28074074074074074</v>
      </c>
      <c r="W249" s="28">
        <f>kWhgen!W249/(Z750RatedkWh*SurveyHrsIn!W249)</f>
        <v>0.16774193548387098</v>
      </c>
      <c r="X249" s="28">
        <f>kWhgen!X249/(Z750RatedkWh*SurveyHrsIn!X249)</f>
        <v>0.15161290322580645</v>
      </c>
      <c r="Y249" s="28">
        <f>kWhgen!Y249/(Z750RatedkWh*SurveyHrsIn!Y249)</f>
        <v>0.18185185185185185</v>
      </c>
      <c r="Z249" s="28">
        <f>kWhgen!Z249/(Z750RatedkWh*SurveyHrsIn!Z249)</f>
        <v>0.34444444444444444</v>
      </c>
      <c r="AA249" s="28">
        <f>kWhgen!AA249/(Z750RatedkWh*SurveyHrsIn!AA249)</f>
        <v>0.3674074074074074</v>
      </c>
      <c r="AB249" s="28">
        <f>kWhgen!AB249/(Z750RatedkWh*SurveyHrsIn!AB249)</f>
        <v>0.40824372759856631</v>
      </c>
      <c r="AC249" s="28">
        <f>kWhgen!AC249/(Z750RatedkWh*SurveyHrsIn!AC249)</f>
        <v>0.33576595855189523</v>
      </c>
      <c r="AD249" s="28">
        <f>kWhgen!AD249/(Z750RatedkWh*SurveyHrsIn!AD249)</f>
        <v>0.47896825396825399</v>
      </c>
      <c r="AE249" s="28">
        <f>kWhgen!AE249/(Z750RatedkWh*SurveyHrsIn!AE249)</f>
        <v>0.3827956989247312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7"/>
        <v>0.28557920462149367</v>
      </c>
      <c r="AP249" s="28">
        <f t="shared" si="38"/>
        <v>0.30885723699615714</v>
      </c>
      <c r="AQ249" s="28">
        <f t="shared" si="39"/>
        <v>0.39917663714829343</v>
      </c>
      <c r="AR249" s="28">
        <f t="shared" si="40"/>
        <v>0.34362898495351746</v>
      </c>
      <c r="AS249" s="28">
        <f t="shared" si="41"/>
        <v>0.30424480286738348</v>
      </c>
      <c r="AT249" s="28">
        <f t="shared" si="42"/>
        <v>0.20593426921545199</v>
      </c>
      <c r="AU249" s="138">
        <f t="shared" si="43"/>
        <v>0.28850876144962162</v>
      </c>
      <c r="AV249" s="28">
        <f t="shared" si="44"/>
        <v>0.32564857484212323</v>
      </c>
      <c r="AW249" s="28">
        <f t="shared" si="45"/>
        <v>0.3693462831385228</v>
      </c>
      <c r="AX249" s="28">
        <f t="shared" si="48"/>
        <v>0.16706889685384307</v>
      </c>
      <c r="AY249" s="28">
        <f t="shared" si="46"/>
        <v>0.37336519315013939</v>
      </c>
      <c r="AZ249" s="28">
        <f t="shared" si="47"/>
        <v>0.39917663714829343</v>
      </c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</row>
    <row r="250" spans="1:68" hidden="1" x14ac:dyDescent="0.25">
      <c r="A250" s="86" t="s">
        <v>8</v>
      </c>
      <c r="B250" s="86">
        <v>1</v>
      </c>
      <c r="C250" s="86">
        <v>240</v>
      </c>
      <c r="D250" s="28">
        <f>kWhgen!D250/(Z750RatedkWh*SurveyHrsIn!D250)</f>
        <v>0.44301075268817203</v>
      </c>
      <c r="E250" s="28">
        <f>kWhgen!E250/(Z750RatedkWh*SurveyHrsIn!E250)</f>
        <v>0.37720430107526881</v>
      </c>
      <c r="F250" s="28">
        <f>kWhgen!F250/(Z750RatedkWh*SurveyHrsIn!F250)</f>
        <v>0.42576996123486244</v>
      </c>
      <c r="G250" s="28">
        <f>kWhgen!G250/(Z750RatedkWh*SurveyHrsIn!G250)</f>
        <v>0.27906338567246258</v>
      </c>
      <c r="H250" s="28">
        <f>kWhgen!H250/(Z750RatedkWh*SurveyHrsIn!H250)</f>
        <v>0.1958351851851852</v>
      </c>
      <c r="I250" s="28">
        <f>kWhgen!I250/(Z750RatedkWh*SurveyHrsIn!I250)</f>
        <v>7.0967741935483872E-2</v>
      </c>
      <c r="J250" s="28">
        <f>kWhgen!J250/(Z750RatedkWh*SurveyHrsIn!J250)</f>
        <v>0.12814814814814815</v>
      </c>
      <c r="K250" s="28">
        <f>kWhgen!K250/(Z750RatedkWh*SurveyHrsIn!K250)</f>
        <v>8.3512544802867378E-2</v>
      </c>
      <c r="L250" s="28">
        <f>kWhgen!L250/(Z750RatedkWh*SurveyHrsIn!L250)</f>
        <v>0.17526881720430107</v>
      </c>
      <c r="M250" s="28">
        <f>kWhgen!M250/(Z750RatedkWh*SurveyHrsIn!M250)</f>
        <v>0.30514999999999998</v>
      </c>
      <c r="N250" s="28">
        <f>kWhgen!N250/(Z750RatedkWh*SurveyHrsIn!N250)</f>
        <v>0.33862186379928316</v>
      </c>
      <c r="O250" s="28">
        <f>kWhgen!O250/(Z750RatedkWh*SurveyHrsIn!O250)</f>
        <v>0.37444444444444447</v>
      </c>
      <c r="P250" s="28">
        <f>kWhgen!P250/(Z750RatedkWh*SurveyHrsIn!P250)</f>
        <v>0.17885304659498208</v>
      </c>
      <c r="Q250" s="28">
        <f>kWhgen!Q250/(Z750RatedkWh*SurveyHrsIn!Q250)</f>
        <v>0.32401433691756271</v>
      </c>
      <c r="R250" s="28">
        <f>kWhgen!R250/(Z750RatedkWh*SurveyHrsIn!R250)</f>
        <v>0.29087301587301589</v>
      </c>
      <c r="S250" s="28">
        <f>kWhgen!S250/(Z750RatedkWh*SurveyHrsIn!S250)</f>
        <v>0.30358422939068103</v>
      </c>
      <c r="T250" s="28">
        <f>kWhgen!T250/(Z750RatedkWh*SurveyHrsIn!T250)</f>
        <v>0.35370370370370369</v>
      </c>
      <c r="U250" s="28">
        <f>kWhgen!U250/(Z750RatedkWh*SurveyHrsIn!U250)</f>
        <v>0.38583174596630176</v>
      </c>
      <c r="V250" s="28">
        <f>kWhgen!V250/(Z750RatedkWh*SurveyHrsIn!V250)</f>
        <v>0.24666666666666667</v>
      </c>
      <c r="W250" s="28">
        <f>kWhgen!W250/(Z750RatedkWh*SurveyHrsIn!W250)</f>
        <v>0.13978494623655913</v>
      </c>
      <c r="X250" s="28">
        <f>kWhgen!X250/(Z750RatedkWh*SurveyHrsIn!X250)</f>
        <v>0.16379928315412187</v>
      </c>
      <c r="Y250" s="28">
        <f>kWhgen!Y250/(Z750RatedkWh*SurveyHrsIn!Y250)</f>
        <v>0.15703703703703703</v>
      </c>
      <c r="Z250" s="28">
        <f>kWhgen!Z250/(Z750RatedkWh*SurveyHrsIn!Z250)</f>
        <v>0.36129032258064514</v>
      </c>
      <c r="AA250" s="28">
        <f>kWhgen!AA250/(Z750RatedkWh*SurveyHrsIn!AA250)</f>
        <v>0.35333333333333333</v>
      </c>
      <c r="AB250" s="28">
        <f>kWhgen!AB250/(Z750RatedkWh*SurveyHrsIn!AB250)</f>
        <v>0.44086021505376344</v>
      </c>
      <c r="AC250" s="28">
        <f>kWhgen!AC250/(Z750RatedkWh*SurveyHrsIn!AC250)</f>
        <v>0.39700224938005646</v>
      </c>
      <c r="AD250" s="28">
        <f>kWhgen!AD250/(Z750RatedkWh*SurveyHrsIn!AD250)</f>
        <v>0.54960317460317465</v>
      </c>
      <c r="AE250" s="28">
        <f>kWhgen!AE250/(Z750RatedkWh*SurveyHrsIn!AE250)</f>
        <v>0.38924731182795697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7"/>
        <v>0.2444032866747741</v>
      </c>
      <c r="AP250" s="28">
        <f t="shared" si="38"/>
        <v>0.293398236326116</v>
      </c>
      <c r="AQ250" s="28">
        <f t="shared" si="39"/>
        <v>0.44528424527039601</v>
      </c>
      <c r="AR250" s="28">
        <f t="shared" si="40"/>
        <v>0.360679215994198</v>
      </c>
      <c r="AS250" s="28">
        <f t="shared" si="41"/>
        <v>0.13165035842293907</v>
      </c>
      <c r="AT250" s="28">
        <f t="shared" si="42"/>
        <v>0.18797712066905614</v>
      </c>
      <c r="AU250" s="138">
        <f t="shared" si="43"/>
        <v>0.2973064516129032</v>
      </c>
      <c r="AV250" s="28">
        <f t="shared" si="44"/>
        <v>0.30615719406041991</v>
      </c>
      <c r="AW250" s="28">
        <f t="shared" si="45"/>
        <v>0.32873403877889074</v>
      </c>
      <c r="AX250" s="28">
        <f t="shared" si="48"/>
        <v>0.15354042214257266</v>
      </c>
      <c r="AY250" s="28">
        <f t="shared" si="46"/>
        <v>0.38516129032258067</v>
      </c>
      <c r="AZ250" s="28">
        <f t="shared" si="47"/>
        <v>0.44528424527039601</v>
      </c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</row>
    <row r="251" spans="1:68" hidden="1" x14ac:dyDescent="0.25">
      <c r="A251" s="86" t="s">
        <v>8</v>
      </c>
      <c r="B251" s="86">
        <v>1</v>
      </c>
      <c r="C251" s="86">
        <v>241</v>
      </c>
      <c r="D251" s="28">
        <f>kWhgen!D251/(Z750RatedkWh*SurveyHrsIn!D251)</f>
        <v>0.36057347670250894</v>
      </c>
      <c r="E251" s="28">
        <f>kWhgen!E251/(Z750RatedkWh*SurveyHrsIn!E251)</f>
        <v>0.34936738351254482</v>
      </c>
      <c r="F251" s="28">
        <f>kWhgen!F251/(Z750RatedkWh*SurveyHrsIn!F251)</f>
        <v>0.30577684661116544</v>
      </c>
      <c r="G251" s="28">
        <f>kWhgen!G251/(Z750RatedkWh*SurveyHrsIn!G251)</f>
        <v>0.17903381592228765</v>
      </c>
      <c r="H251" s="28">
        <f>kWhgen!H251/(Z750RatedkWh*SurveyHrsIn!H251)</f>
        <v>0.23591851851851853</v>
      </c>
      <c r="I251" s="28">
        <f>kWhgen!I251/(Z750RatedkWh*SurveyHrsIn!I251)</f>
        <v>0.34838709677419355</v>
      </c>
      <c r="J251" s="28">
        <f>kWhgen!J251/(Z750RatedkWh*SurveyHrsIn!J251)</f>
        <v>0.32111111111111112</v>
      </c>
      <c r="K251" s="28">
        <f>kWhgen!K251/(Z750RatedkWh*SurveyHrsIn!K251)</f>
        <v>7.8494623655913975E-2</v>
      </c>
      <c r="L251" s="28">
        <f>kWhgen!L251/(Z750RatedkWh*SurveyHrsIn!L251)</f>
        <v>0.15878136200716847</v>
      </c>
      <c r="M251" s="28">
        <f>kWhgen!M251/(Z750RatedkWh*SurveyHrsIn!M251)</f>
        <v>0.32648333333333335</v>
      </c>
      <c r="N251" s="28">
        <f>kWhgen!N251/(Z750RatedkWh*SurveyHrsIn!N251)</f>
        <v>0.34331182795698922</v>
      </c>
      <c r="O251" s="28">
        <f>kWhgen!O251/(Z750RatedkWh*SurveyHrsIn!O251)</f>
        <v>0.39148148148148149</v>
      </c>
      <c r="P251" s="28">
        <f>kWhgen!P251/(Z750RatedkWh*SurveyHrsIn!P251)</f>
        <v>0.39928315412186383</v>
      </c>
      <c r="Q251" s="28">
        <f>kWhgen!Q251/(Z750RatedkWh*SurveyHrsIn!Q251)</f>
        <v>0.38996415770609322</v>
      </c>
      <c r="R251" s="28">
        <f>kWhgen!R251/(Z750RatedkWh*SurveyHrsIn!R251)</f>
        <v>0.36877976190476192</v>
      </c>
      <c r="S251" s="28">
        <f>kWhgen!S251/(Z750RatedkWh*SurveyHrsIn!S251)</f>
        <v>0.33436021505376345</v>
      </c>
      <c r="T251" s="28">
        <f>kWhgen!T251/(Z750RatedkWh*SurveyHrsIn!T251)</f>
        <v>0.48074074074074075</v>
      </c>
      <c r="U251" s="28">
        <f>kWhgen!U251/(Z750RatedkWh*SurveyHrsIn!U251)</f>
        <v>0.38858522854233246</v>
      </c>
      <c r="V251" s="28">
        <f>kWhgen!V251/(Z750RatedkWh*SurveyHrsIn!V251)</f>
        <v>0.29148148148148151</v>
      </c>
      <c r="W251" s="28">
        <f>kWhgen!W251/(Z750RatedkWh*SurveyHrsIn!W251)</f>
        <v>0.16308243727598568</v>
      </c>
      <c r="X251" s="28">
        <f>kWhgen!X251/(Z750RatedkWh*SurveyHrsIn!X251)</f>
        <v>0.16379928315412187</v>
      </c>
      <c r="Y251" s="28">
        <f>kWhgen!Y251/(Z750RatedkWh*SurveyHrsIn!Y251)</f>
        <v>0.1948148148148148</v>
      </c>
      <c r="Z251" s="28">
        <f>kWhgen!Z251/(Z750RatedkWh*SurveyHrsIn!Z251)</f>
        <v>0.38924731182795697</v>
      </c>
      <c r="AA251" s="28">
        <f>kWhgen!AA251/(Z750RatedkWh*SurveyHrsIn!AA251)</f>
        <v>0.39555555555555555</v>
      </c>
      <c r="AB251" s="28">
        <f>kWhgen!AB251/(Z750RatedkWh*SurveyHrsIn!AB251)</f>
        <v>0.45125448028673837</v>
      </c>
      <c r="AC251" s="28">
        <f>kWhgen!AC251/(Z750RatedkWh*SurveyHrsIn!AC251)</f>
        <v>0.38673648690445506</v>
      </c>
      <c r="AD251" s="28">
        <f>kWhgen!AD251/(Z750RatedkWh*SurveyHrsIn!AD251)</f>
        <v>0.54365079365079361</v>
      </c>
      <c r="AE251" s="28">
        <f>kWhgen!AE251/(Z750RatedkWh*SurveyHrsIn!AE251)</f>
        <v>0.4157706093189964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7"/>
        <v>0.28645254625054761</v>
      </c>
      <c r="AP251" s="28">
        <f t="shared" si="38"/>
        <v>0.33430545569536219</v>
      </c>
      <c r="AQ251" s="28">
        <f t="shared" si="39"/>
        <v>0.44871929662474835</v>
      </c>
      <c r="AR251" s="28">
        <f t="shared" si="40"/>
        <v>0.27805934868199927</v>
      </c>
      <c r="AS251" s="28">
        <f t="shared" si="41"/>
        <v>0.30180557546794107</v>
      </c>
      <c r="AT251" s="28">
        <f t="shared" si="42"/>
        <v>0.18791977299880527</v>
      </c>
      <c r="AU251" s="138">
        <f t="shared" si="43"/>
        <v>0.37802548785344481</v>
      </c>
      <c r="AV251" s="28">
        <f t="shared" si="44"/>
        <v>0.36436804488820623</v>
      </c>
      <c r="AW251" s="28">
        <f t="shared" si="45"/>
        <v>0.38693581692151824</v>
      </c>
      <c r="AX251" s="28">
        <f t="shared" si="48"/>
        <v>0.17389884508164077</v>
      </c>
      <c r="AY251" s="28">
        <f t="shared" si="46"/>
        <v>0.41201911589008366</v>
      </c>
      <c r="AZ251" s="28">
        <f t="shared" si="47"/>
        <v>0.44871929662474835</v>
      </c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</row>
    <row r="252" spans="1:68" hidden="1" x14ac:dyDescent="0.25">
      <c r="A252" s="86" t="s">
        <v>8</v>
      </c>
      <c r="B252" s="86">
        <v>1</v>
      </c>
      <c r="C252" s="86">
        <v>242</v>
      </c>
      <c r="D252" s="28">
        <f>kWhgen!D252/(Z750RatedkWh*SurveyHrsIn!D252)</f>
        <v>0.41075268817204302</v>
      </c>
      <c r="E252" s="28">
        <f>kWhgen!E252/(Z750RatedkWh*SurveyHrsIn!E252)</f>
        <v>0.36590860215053761</v>
      </c>
      <c r="F252" s="28">
        <f>kWhgen!F252/(Z750RatedkWh*SurveyHrsIn!F252)</f>
        <v>0.41530327210880785</v>
      </c>
      <c r="G252" s="28">
        <f>kWhgen!G252/(Z750RatedkWh*SurveyHrsIn!G252)</f>
        <v>0.26026802065570998</v>
      </c>
      <c r="H252" s="28">
        <f>kWhgen!H252/(Z750RatedkWh*SurveyHrsIn!H252)</f>
        <v>0.33626296296296299</v>
      </c>
      <c r="I252" s="28">
        <f>kWhgen!I252/(Z750RatedkWh*SurveyHrsIn!I252)</f>
        <v>0.34193548387096773</v>
      </c>
      <c r="J252" s="28">
        <f>kWhgen!J252/(Z750RatedkWh*SurveyHrsIn!J252)</f>
        <v>0.32851851851851854</v>
      </c>
      <c r="K252" s="28">
        <f>kWhgen!K252/(Z750RatedkWh*SurveyHrsIn!K252)</f>
        <v>0.14838709677419354</v>
      </c>
      <c r="L252" s="28">
        <f>kWhgen!L252/(Z750RatedkWh*SurveyHrsIn!L252)</f>
        <v>0.18243727598566309</v>
      </c>
      <c r="M252" s="28">
        <f>kWhgen!M252/(Z750RatedkWh*SurveyHrsIn!M252)</f>
        <v>0.29989629629629627</v>
      </c>
      <c r="N252" s="28">
        <f>kWhgen!N252/(Z750RatedkWh*SurveyHrsIn!N252)</f>
        <v>0.33068996415770607</v>
      </c>
      <c r="O252" s="28">
        <f>kWhgen!O252/(Z750RatedkWh*SurveyHrsIn!O252)</f>
        <v>0.39481481481481484</v>
      </c>
      <c r="P252" s="28">
        <f>kWhgen!P252/(Z750RatedkWh*SurveyHrsIn!P252)</f>
        <v>0.35949820788530468</v>
      </c>
      <c r="Q252" s="28">
        <f>kWhgen!Q252/(Z750RatedkWh*SurveyHrsIn!Q252)</f>
        <v>0.32724014336917562</v>
      </c>
      <c r="R252" s="28">
        <f>kWhgen!R252/(Z750RatedkWh*SurveyHrsIn!R252)</f>
        <v>0.34642857142857142</v>
      </c>
      <c r="S252" s="28">
        <f>kWhgen!S252/(Z750RatedkWh*SurveyHrsIn!S252)</f>
        <v>0.26917562724014338</v>
      </c>
      <c r="T252" s="28">
        <f>kWhgen!T252/(Z750RatedkWh*SurveyHrsIn!T252)</f>
        <v>0.46506481481481482</v>
      </c>
      <c r="U252" s="28">
        <f>kWhgen!U252/(Z750RatedkWh*SurveyHrsIn!U252)</f>
        <v>0.37688292759420194</v>
      </c>
      <c r="V252" s="28">
        <f>kWhgen!V252/(Z750RatedkWh*SurveyHrsIn!V252)</f>
        <v>0.27481481481481479</v>
      </c>
      <c r="W252" s="28">
        <f>kWhgen!W252/(Z750RatedkWh*SurveyHrsIn!W252)</f>
        <v>0.16559139784946236</v>
      </c>
      <c r="X252" s="28">
        <f>kWhgen!X252/(Z750RatedkWh*SurveyHrsIn!X252)</f>
        <v>0.17240143369175628</v>
      </c>
      <c r="Y252" s="28">
        <f>kWhgen!Y252/(Z750RatedkWh*SurveyHrsIn!Y252)</f>
        <v>0.19111111111111112</v>
      </c>
      <c r="Z252" s="28">
        <f>kWhgen!Z252/(Z750RatedkWh*SurveyHrsIn!Z252)</f>
        <v>0.37777777777777777</v>
      </c>
      <c r="AA252" s="28">
        <f>kWhgen!AA252/(Z750RatedkWh*SurveyHrsIn!AA252)</f>
        <v>0.36481481481481481</v>
      </c>
      <c r="AB252" s="28">
        <f>kWhgen!AB252/(Z750RatedkWh*SurveyHrsIn!AB252)</f>
        <v>0.40681003584229392</v>
      </c>
      <c r="AC252" s="28">
        <f>kWhgen!AC252/(Z750RatedkWh*SurveyHrsIn!AC252)</f>
        <v>0.36322767216432644</v>
      </c>
      <c r="AD252" s="28">
        <f>kWhgen!AD252/(Z750RatedkWh*SurveyHrsIn!AD252)</f>
        <v>0.49246031746031749</v>
      </c>
      <c r="AE252" s="28">
        <f>kWhgen!AE252/(Z750RatedkWh*SurveyHrsIn!AE252)</f>
        <v>0.3996415770609319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7"/>
        <v>0.31366004301512362</v>
      </c>
      <c r="AP252" s="28">
        <f t="shared" si="38"/>
        <v>0.31150945586241147</v>
      </c>
      <c r="AQ252" s="28">
        <f t="shared" si="39"/>
        <v>0.41844318889519189</v>
      </c>
      <c r="AR252" s="28">
        <f t="shared" si="40"/>
        <v>0.34715996497168516</v>
      </c>
      <c r="AS252" s="28">
        <f t="shared" si="41"/>
        <v>0.33557232178414975</v>
      </c>
      <c r="AT252" s="28">
        <f t="shared" si="42"/>
        <v>0.21024022301871761</v>
      </c>
      <c r="AU252" s="138">
        <f t="shared" si="43"/>
        <v>0.36166766228594183</v>
      </c>
      <c r="AV252" s="28">
        <f t="shared" si="44"/>
        <v>0.31428144734596347</v>
      </c>
      <c r="AW252" s="28">
        <f t="shared" si="45"/>
        <v>0.37225418574127717</v>
      </c>
      <c r="AX252" s="28">
        <f t="shared" si="48"/>
        <v>0.1763679808841099</v>
      </c>
      <c r="AY252" s="28">
        <f t="shared" si="46"/>
        <v>0.38313420947829552</v>
      </c>
      <c r="AZ252" s="28">
        <f t="shared" si="47"/>
        <v>0.41844318889519189</v>
      </c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</row>
    <row r="253" spans="1:68" hidden="1" x14ac:dyDescent="0.25">
      <c r="A253" s="86" t="s">
        <v>8</v>
      </c>
      <c r="B253" s="86">
        <v>1</v>
      </c>
      <c r="C253" s="86">
        <v>243</v>
      </c>
      <c r="D253" s="28">
        <f>kWhgen!D253/(Z750RatedkWh*SurveyHrsIn!D253)</f>
        <v>0.39641577060931898</v>
      </c>
      <c r="E253" s="28">
        <f>kWhgen!E253/(Z750RatedkWh*SurveyHrsIn!E253)</f>
        <v>0.32677598566308241</v>
      </c>
      <c r="F253" s="28">
        <f>kWhgen!F253/(Z750RatedkWh*SurveyHrsIn!F253)</f>
        <v>0.40633182428647541</v>
      </c>
      <c r="G253" s="28">
        <f>kWhgen!G253/(Z750RatedkWh*SurveyHrsIn!G253)</f>
        <v>0.27715199261991147</v>
      </c>
      <c r="H253" s="28">
        <f>kWhgen!H253/(Z750RatedkWh*SurveyHrsIn!H253)</f>
        <v>0.23765</v>
      </c>
      <c r="I253" s="28">
        <f>kWhgen!I253/(Z750RatedkWh*SurveyHrsIn!I253)</f>
        <v>0.36881720430107529</v>
      </c>
      <c r="J253" s="28">
        <f>kWhgen!J253/(Z750RatedkWh*SurveyHrsIn!J253)</f>
        <v>0.34296296296296297</v>
      </c>
      <c r="K253" s="28">
        <f>kWhgen!K253/(Z750RatedkWh*SurveyHrsIn!K253)</f>
        <v>0.16989247311827957</v>
      </c>
      <c r="L253" s="28">
        <f>kWhgen!L253/(Z750RatedkWh*SurveyHrsIn!L253)</f>
        <v>0.18709677419354839</v>
      </c>
      <c r="M253" s="28">
        <f>kWhgen!M253/(Z750RatedkWh*SurveyHrsIn!M253)</f>
        <v>0.33945185185185184</v>
      </c>
      <c r="N253" s="28">
        <f>kWhgen!N253/(Z750RatedkWh*SurveyHrsIn!N253)</f>
        <v>0.35389068100358423</v>
      </c>
      <c r="O253" s="28">
        <f>kWhgen!O253/(Z750RatedkWh*SurveyHrsIn!O253)</f>
        <v>0.29629629629629628</v>
      </c>
      <c r="P253" s="28">
        <f>kWhgen!P253/(Z750RatedkWh*SurveyHrsIn!P253)</f>
        <v>0.38028673835125448</v>
      </c>
      <c r="Q253" s="28">
        <f>kWhgen!Q253/(Z750RatedkWh*SurveyHrsIn!Q253)</f>
        <v>0.21003584229390682</v>
      </c>
      <c r="R253" s="28">
        <f>kWhgen!R253/(Z750RatedkWh*SurveyHrsIn!R253)</f>
        <v>0</v>
      </c>
      <c r="S253" s="28">
        <f>kWhgen!S253/(Z750RatedkWh*SurveyHrsIn!S253)</f>
        <v>4.3727598566308243E-2</v>
      </c>
      <c r="T253" s="28">
        <f>kWhgen!T253/(Z750RatedkWh*SurveyHrsIn!T253)</f>
        <v>0.47370370370370368</v>
      </c>
      <c r="U253" s="28">
        <f>kWhgen!U253/(Z750RatedkWh*SurveyHrsIn!U253)</f>
        <v>0.38583174596630176</v>
      </c>
      <c r="V253" s="28">
        <f>kWhgen!V253/(Z750RatedkWh*SurveyHrsIn!V253)</f>
        <v>0.19962962962962963</v>
      </c>
      <c r="W253" s="28">
        <f>kWhgen!W253/(Z750RatedkWh*SurveyHrsIn!W253)</f>
        <v>0.17455197132616487</v>
      </c>
      <c r="X253" s="28">
        <f>kWhgen!X253/(Z750RatedkWh*SurveyHrsIn!X253)</f>
        <v>0.17383512544802868</v>
      </c>
      <c r="Y253" s="28">
        <f>kWhgen!Y253/(Z750RatedkWh*SurveyHrsIn!Y253)</f>
        <v>0.16925925925925925</v>
      </c>
      <c r="Z253" s="28">
        <f>kWhgen!Z253/(Z750RatedkWh*SurveyHrsIn!Z253)</f>
        <v>0.36415770609318998</v>
      </c>
      <c r="AA253" s="28">
        <f>kWhgen!AA253/(Z750RatedkWh*SurveyHrsIn!AA253)</f>
        <v>0.38407407407407407</v>
      </c>
      <c r="AB253" s="28">
        <f>kWhgen!AB253/(Z750RatedkWh*SurveyHrsIn!AB253)</f>
        <v>0.41971326164874551</v>
      </c>
      <c r="AC253" s="28">
        <f>kWhgen!AC253/(Z750RatedkWh*SurveyHrsIn!AC253)</f>
        <v>0.4012764264160229</v>
      </c>
      <c r="AD253" s="28">
        <f>kWhgen!AD253/(Z750RatedkWh*SurveyHrsIn!AD253)</f>
        <v>0.51626984126984132</v>
      </c>
      <c r="AE253" s="28">
        <f>kWhgen!AE253/(Z750RatedkWh*SurveyHrsIn!AE253)</f>
        <v>0.4050179211469534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7"/>
        <v>0.3072170653873601</v>
      </c>
      <c r="AP253" s="28">
        <f t="shared" si="38"/>
        <v>0.24987665983410937</v>
      </c>
      <c r="AQ253" s="28">
        <f t="shared" si="39"/>
        <v>0.44085472961093924</v>
      </c>
      <c r="AR253" s="28">
        <f t="shared" si="40"/>
        <v>0.33675326752315643</v>
      </c>
      <c r="AS253" s="28">
        <f t="shared" si="41"/>
        <v>0.31647672242134606</v>
      </c>
      <c r="AT253" s="28">
        <f t="shared" si="42"/>
        <v>0.23214703305455994</v>
      </c>
      <c r="AU253" s="138">
        <f t="shared" si="43"/>
        <v>0.34349123855037833</v>
      </c>
      <c r="AV253" s="28">
        <f t="shared" si="44"/>
        <v>8.4587813620071686E-2</v>
      </c>
      <c r="AW253" s="28">
        <f t="shared" si="45"/>
        <v>0.35305502643321168</v>
      </c>
      <c r="AX253" s="28">
        <f t="shared" si="48"/>
        <v>0.17254878534448426</v>
      </c>
      <c r="AY253" s="28">
        <f t="shared" si="46"/>
        <v>0.38931501393866985</v>
      </c>
      <c r="AZ253" s="28">
        <f t="shared" si="47"/>
        <v>0.44085472961093924</v>
      </c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</row>
    <row r="254" spans="1:68" hidden="1" x14ac:dyDescent="0.25">
      <c r="A254" s="86" t="s">
        <v>8</v>
      </c>
      <c r="B254" s="86">
        <v>1</v>
      </c>
      <c r="C254" s="86">
        <v>244</v>
      </c>
      <c r="D254" s="28">
        <f>kWhgen!D254/(Z750RatedkWh*SurveyHrsIn!D254)</f>
        <v>0.36523297491039425</v>
      </c>
      <c r="E254" s="28">
        <f>kWhgen!E254/(Z750RatedkWh*SurveyHrsIn!E254)</f>
        <v>0.36025985663082438</v>
      </c>
      <c r="F254" s="28">
        <f>kWhgen!F254/(Z750RatedkWh*SurveyHrsIn!F254)</f>
        <v>0.38988416994553249</v>
      </c>
      <c r="G254" s="28">
        <f>kWhgen!G254/(Z750RatedkWh*SurveyHrsIn!G254)</f>
        <v>0.23287138690247733</v>
      </c>
      <c r="H254" s="28">
        <f>kWhgen!H254/(Z750RatedkWh*SurveyHrsIn!H254)</f>
        <v>0.19980555555555554</v>
      </c>
      <c r="I254" s="28">
        <f>kWhgen!I254/(Z750RatedkWh*SurveyHrsIn!I254)</f>
        <v>0.37132616487455194</v>
      </c>
      <c r="J254" s="28">
        <f>kWhgen!J254/(Z750RatedkWh*SurveyHrsIn!J254)</f>
        <v>0.33962962962962961</v>
      </c>
      <c r="K254" s="28">
        <f>kWhgen!K254/(Z750RatedkWh*SurveyHrsIn!K254)</f>
        <v>0.16487455197132617</v>
      </c>
      <c r="L254" s="28">
        <f>kWhgen!L254/(Z750RatedkWh*SurveyHrsIn!L254)</f>
        <v>0.1917562724014337</v>
      </c>
      <c r="M254" s="28">
        <f>kWhgen!M254/(Z750RatedkWh*SurveyHrsIn!M254)</f>
        <v>0.35188703703703705</v>
      </c>
      <c r="N254" s="28">
        <f>kWhgen!N254/(Z750RatedkWh*SurveyHrsIn!N254)</f>
        <v>0.35638888888888887</v>
      </c>
      <c r="O254" s="28">
        <f>kWhgen!O254/(Z750RatedkWh*SurveyHrsIn!O254)</f>
        <v>0.3825925925925926</v>
      </c>
      <c r="P254" s="28">
        <f>kWhgen!P254/(Z750RatedkWh*SurveyHrsIn!P254)</f>
        <v>0.37347670250896059</v>
      </c>
      <c r="Q254" s="28">
        <f>kWhgen!Q254/(Z750RatedkWh*SurveyHrsIn!Q254)</f>
        <v>0.34157706093189966</v>
      </c>
      <c r="R254" s="28">
        <f>kWhgen!R254/(Z750RatedkWh*SurveyHrsIn!R254)</f>
        <v>0.37857142857142856</v>
      </c>
      <c r="S254" s="28">
        <f>kWhgen!S254/(Z750RatedkWh*SurveyHrsIn!S254)</f>
        <v>0.30681003584229388</v>
      </c>
      <c r="T254" s="28">
        <f>kWhgen!T254/(Z750RatedkWh*SurveyHrsIn!T254)</f>
        <v>0.45777777777777778</v>
      </c>
      <c r="U254" s="28">
        <f>kWhgen!U254/(Z750RatedkWh*SurveyHrsIn!U254)</f>
        <v>0.37929222484822883</v>
      </c>
      <c r="V254" s="28">
        <f>kWhgen!V254/(Z750RatedkWh*SurveyHrsIn!V254)</f>
        <v>0.29518518518518516</v>
      </c>
      <c r="W254" s="28">
        <f>kWhgen!W254/(Z750RatedkWh*SurveyHrsIn!W254)</f>
        <v>0.16774193548387098</v>
      </c>
      <c r="X254" s="28">
        <f>kWhgen!X254/(Z750RatedkWh*SurveyHrsIn!X254)</f>
        <v>0.16845878136200718</v>
      </c>
      <c r="Y254" s="28">
        <f>kWhgen!Y254/(Z750RatedkWh*SurveyHrsIn!Y254)</f>
        <v>0.1962962962962963</v>
      </c>
      <c r="Z254" s="28">
        <f>kWhgen!Z254/(Z750RatedkWh*SurveyHrsIn!Z254)</f>
        <v>0.36200716845878134</v>
      </c>
      <c r="AA254" s="28">
        <f>kWhgen!AA254/(Z750RatedkWh*SurveyHrsIn!AA254)</f>
        <v>0.33925925925925926</v>
      </c>
      <c r="AB254" s="28">
        <f>kWhgen!AB254/(Z750RatedkWh*SurveyHrsIn!AB254)</f>
        <v>0.3874551971326165</v>
      </c>
      <c r="AC254" s="28">
        <f>kWhgen!AC254/(Z750RatedkWh*SurveyHrsIn!AC254)</f>
        <v>0.37869107613584924</v>
      </c>
      <c r="AD254" s="28">
        <f>kWhgen!AD254/(Z750RatedkWh*SurveyHrsIn!AD254)</f>
        <v>0.48134920634920636</v>
      </c>
      <c r="AE254" s="28">
        <f>kWhgen!AE254/(Z750RatedkWh*SurveyHrsIn!AE254)</f>
        <v>0.38422939068100359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7"/>
        <v>0.30956273407823415</v>
      </c>
      <c r="AP254" s="28">
        <f t="shared" si="38"/>
        <v>0.31503602926247048</v>
      </c>
      <c r="AQ254" s="28">
        <f t="shared" si="39"/>
        <v>0.41475655772201975</v>
      </c>
      <c r="AR254" s="28">
        <f t="shared" si="40"/>
        <v>0.3276718044929447</v>
      </c>
      <c r="AS254" s="28">
        <f t="shared" si="41"/>
        <v>0.30358711668657906</v>
      </c>
      <c r="AT254" s="28">
        <f t="shared" si="42"/>
        <v>0.23617262046993229</v>
      </c>
      <c r="AU254" s="138">
        <f t="shared" si="43"/>
        <v>0.37081939466348074</v>
      </c>
      <c r="AV254" s="28">
        <f t="shared" si="44"/>
        <v>0.3423195084485407</v>
      </c>
      <c r="AW254" s="28">
        <f t="shared" si="45"/>
        <v>0.37741839593706389</v>
      </c>
      <c r="AX254" s="28">
        <f t="shared" si="48"/>
        <v>0.17749900438072483</v>
      </c>
      <c r="AY254" s="28">
        <f t="shared" si="46"/>
        <v>0.36290720828355233</v>
      </c>
      <c r="AZ254" s="28">
        <f t="shared" si="47"/>
        <v>0.41475655772201975</v>
      </c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</row>
    <row r="255" spans="1:68" hidden="1" x14ac:dyDescent="0.25">
      <c r="A255" s="86" t="s">
        <v>8</v>
      </c>
      <c r="B255" s="86">
        <v>1</v>
      </c>
      <c r="C255" s="86">
        <v>245</v>
      </c>
      <c r="D255" s="28">
        <f>kWhgen!D255/(Z750RatedkWh*SurveyHrsIn!D255)</f>
        <v>0.36401792114695342</v>
      </c>
      <c r="E255" s="28">
        <f>kWhgen!E255/(Z750RatedkWh*SurveyHrsIn!E255)</f>
        <v>0.34643010752688175</v>
      </c>
      <c r="F255" s="28">
        <f>kWhgen!F255/(Z750RatedkWh*SurveyHrsIn!F255)</f>
        <v>0.18615754231339901</v>
      </c>
      <c r="G255" s="28">
        <f>kWhgen!G255/(Z750RatedkWh*SurveyHrsIn!G255)</f>
        <v>9.971100424141642E-2</v>
      </c>
      <c r="H255" s="28">
        <f>kWhgen!H255/(Z750RatedkWh*SurveyHrsIn!H255)</f>
        <v>0.24367592592592593</v>
      </c>
      <c r="I255" s="28">
        <f>kWhgen!I255/(Z750RatedkWh*SurveyHrsIn!I255)</f>
        <v>0.39606810035842294</v>
      </c>
      <c r="J255" s="28">
        <f>kWhgen!J255/(Z750RatedkWh*SurveyHrsIn!J255)</f>
        <v>0.15703703703703703</v>
      </c>
      <c r="K255" s="28">
        <f>kWhgen!K255/(Z750RatedkWh*SurveyHrsIn!K255)</f>
        <v>0.17709677419354838</v>
      </c>
      <c r="L255" s="28">
        <f>kWhgen!L255/(Z750RatedkWh*SurveyHrsIn!L255)</f>
        <v>0.21458602150537634</v>
      </c>
      <c r="M255" s="28">
        <f>kWhgen!M255/(Z750RatedkWh*SurveyHrsIn!M255)</f>
        <v>0.3414962962962963</v>
      </c>
      <c r="N255" s="28">
        <f>kWhgen!N255/(Z750RatedkWh*SurveyHrsIn!N255)</f>
        <v>0.36643010752688171</v>
      </c>
      <c r="O255" s="28">
        <f>kWhgen!O255/(Z750RatedkWh*SurveyHrsIn!O255)</f>
        <v>0.42130555555555554</v>
      </c>
      <c r="P255" s="28">
        <f>kWhgen!P255/(Z750RatedkWh*SurveyHrsIn!P255)</f>
        <v>0.15483870967741936</v>
      </c>
      <c r="Q255" s="28">
        <f>kWhgen!Q255/(Z750RatedkWh*SurveyHrsIn!Q255)</f>
        <v>0.35573835125448028</v>
      </c>
      <c r="R255" s="28">
        <f>kWhgen!R255/(Z750RatedkWh*SurveyHrsIn!R255)</f>
        <v>0.16746031746031745</v>
      </c>
      <c r="S255" s="28">
        <f>kWhgen!S255/(Z750RatedkWh*SurveyHrsIn!S255)</f>
        <v>0.16630824372759856</v>
      </c>
      <c r="T255" s="28">
        <f>kWhgen!T255/(Z750RatedkWh*SurveyHrsIn!T255)</f>
        <v>7.3333333333333334E-2</v>
      </c>
      <c r="U255" s="28">
        <f>kWhgen!U255/(Z750RatedkWh*SurveyHrsIn!U255)</f>
        <v>0.14662294717363475</v>
      </c>
      <c r="V255" s="28">
        <f>kWhgen!V255/(Z750RatedkWh*SurveyHrsIn!V255)</f>
        <v>0.2940740740740741</v>
      </c>
      <c r="W255" s="28">
        <f>kWhgen!W255/(Z750RatedkWh*SurveyHrsIn!W255)</f>
        <v>0.17347670250896058</v>
      </c>
      <c r="X255" s="28">
        <f>kWhgen!X255/(Z750RatedkWh*SurveyHrsIn!X255)</f>
        <v>0.17025089605734767</v>
      </c>
      <c r="Y255" s="28">
        <f>kWhgen!Y255/(Z750RatedkWh*SurveyHrsIn!Y255)</f>
        <v>0.19777777777777777</v>
      </c>
      <c r="Z255" s="28">
        <f>kWhgen!Z255/(Z750RatedkWh*SurveyHrsIn!Z255)</f>
        <v>0.33189964157706092</v>
      </c>
      <c r="AA255" s="28">
        <f>kWhgen!AA255/(Z750RatedkWh*SurveyHrsIn!AA255)</f>
        <v>0.38666666666666666</v>
      </c>
      <c r="AB255" s="28">
        <f>kWhgen!AB255/(Z750RatedkWh*SurveyHrsIn!AB255)</f>
        <v>0.41971326164874551</v>
      </c>
      <c r="AC255" s="28">
        <f>kWhgen!AC255/(Z750RatedkWh*SurveyHrsIn!AC255)</f>
        <v>0.36787358990275199</v>
      </c>
      <c r="AD255" s="28">
        <f>kWhgen!AD255/(Z750RatedkWh*SurveyHrsIn!AD255)</f>
        <v>0.51111111111111107</v>
      </c>
      <c r="AE255" s="28">
        <f>kWhgen!AE255/(Z750RatedkWh*SurveyHrsIn!AE255)</f>
        <v>0.39856630824372757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7"/>
        <v>0.25873609851318008</v>
      </c>
      <c r="AP255" s="28">
        <f t="shared" si="38"/>
        <v>0.24027685110499983</v>
      </c>
      <c r="AQ255" s="28">
        <f t="shared" si="39"/>
        <v>0.42585033641919684</v>
      </c>
      <c r="AR255" s="28">
        <f t="shared" si="40"/>
        <v>0.21076621802723239</v>
      </c>
      <c r="AS255" s="28">
        <f t="shared" si="41"/>
        <v>0.26559368777379527</v>
      </c>
      <c r="AT255" s="28">
        <f t="shared" si="42"/>
        <v>0.24439303066507367</v>
      </c>
      <c r="AU255" s="138">
        <f t="shared" si="43"/>
        <v>0.31419145758661887</v>
      </c>
      <c r="AV255" s="28">
        <f t="shared" si="44"/>
        <v>0.22983563748079874</v>
      </c>
      <c r="AW255" s="28">
        <f t="shared" si="45"/>
        <v>0.17134345152701405</v>
      </c>
      <c r="AX255" s="28">
        <f t="shared" si="48"/>
        <v>0.18050179211469533</v>
      </c>
      <c r="AY255" s="28">
        <f t="shared" si="46"/>
        <v>0.37942652329749099</v>
      </c>
      <c r="AZ255" s="28">
        <f t="shared" si="47"/>
        <v>0.42585033641919684</v>
      </c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</row>
    <row r="256" spans="1:68" hidden="1" x14ac:dyDescent="0.25">
      <c r="A256" s="86" t="s">
        <v>8</v>
      </c>
      <c r="B256" s="86">
        <v>1</v>
      </c>
      <c r="C256" s="86">
        <v>246</v>
      </c>
      <c r="D256" s="28">
        <f>kWhgen!D256/(Z750RatedkWh*SurveyHrsIn!D256)</f>
        <v>0.44157706093189963</v>
      </c>
      <c r="E256" s="28">
        <f>kWhgen!E256/(Z750RatedkWh*SurveyHrsIn!E256)</f>
        <v>0.36469713261648745</v>
      </c>
      <c r="F256" s="28">
        <f>kWhgen!F256/(Z750RatedkWh*SurveyHrsIn!F256)</f>
        <v>0.41904137536811309</v>
      </c>
      <c r="G256" s="28">
        <f>kWhgen!G256/(Z750RatedkWh*SurveyHrsIn!G256)</f>
        <v>0.22904860079737507</v>
      </c>
      <c r="H256" s="28">
        <f>kWhgen!H256/(Z750RatedkWh*SurveyHrsIn!H256)</f>
        <v>0.21889629629629628</v>
      </c>
      <c r="I256" s="28">
        <f>kWhgen!I256/(Z750RatedkWh*SurveyHrsIn!I256)</f>
        <v>0.38853046594982077</v>
      </c>
      <c r="J256" s="28">
        <f>kWhgen!J256/(Z750RatedkWh*SurveyHrsIn!J256)</f>
        <v>0.3477777777777778</v>
      </c>
      <c r="K256" s="28">
        <f>kWhgen!K256/(Z750RatedkWh*SurveyHrsIn!K256)</f>
        <v>0.17921146953405018</v>
      </c>
      <c r="L256" s="28">
        <f>kWhgen!L256/(Z750RatedkWh*SurveyHrsIn!L256)</f>
        <v>0.21111111111111111</v>
      </c>
      <c r="M256" s="28">
        <f>kWhgen!M256/(Z750RatedkWh*SurveyHrsIn!M256)</f>
        <v>0.36497037037037039</v>
      </c>
      <c r="N256" s="28">
        <f>kWhgen!N256/(Z750RatedkWh*SurveyHrsIn!N256)</f>
        <v>0.36969713261648746</v>
      </c>
      <c r="O256" s="28">
        <f>kWhgen!O256/(Z750RatedkWh*SurveyHrsIn!O256)</f>
        <v>0.38222222222222224</v>
      </c>
      <c r="P256" s="28">
        <f>kWhgen!P256/(Z750RatedkWh*SurveyHrsIn!P256)</f>
        <v>0.26487455197132614</v>
      </c>
      <c r="Q256" s="28">
        <f>kWhgen!Q256/(Z750RatedkWh*SurveyHrsIn!Q256)</f>
        <v>0.31541218637992829</v>
      </c>
      <c r="R256" s="28">
        <f>kWhgen!R256/(Z750RatedkWh*SurveyHrsIn!R256)</f>
        <v>0.26230158730158731</v>
      </c>
      <c r="S256" s="28">
        <f>kWhgen!S256/(Z750RatedkWh*SurveyHrsIn!S256)</f>
        <v>0.32365591397849464</v>
      </c>
      <c r="T256" s="28">
        <f>kWhgen!T256/(Z750RatedkWh*SurveyHrsIn!T256)</f>
        <v>0.38481481481481483</v>
      </c>
      <c r="U256" s="28">
        <f>kWhgen!U256/(Z750RatedkWh*SurveyHrsIn!U256)</f>
        <v>8.4669589212943999E-2</v>
      </c>
      <c r="V256" s="28">
        <f>kWhgen!V256/(Z750RatedkWh*SurveyHrsIn!V256)</f>
        <v>0.22962962962962963</v>
      </c>
      <c r="W256" s="28">
        <f>kWhgen!W256/(Z750RatedkWh*SurveyHrsIn!W256)</f>
        <v>0.17096774193548386</v>
      </c>
      <c r="X256" s="28">
        <f>kWhgen!X256/(Z750RatedkWh*SurveyHrsIn!X256)</f>
        <v>0.18673835125448029</v>
      </c>
      <c r="Y256" s="28">
        <f>kWhgen!Y256/(Z750RatedkWh*SurveyHrsIn!Y256)</f>
        <v>0.18814814814814815</v>
      </c>
      <c r="Z256" s="28">
        <f>kWhgen!Z256/(Z750RatedkWh*SurveyHrsIn!Z256)</f>
        <v>0.39318996415770607</v>
      </c>
      <c r="AA256" s="28">
        <f>kWhgen!AA256/(Z750RatedkWh*SurveyHrsIn!AA256)</f>
        <v>0.37296296296296294</v>
      </c>
      <c r="AB256" s="28">
        <f>kWhgen!AB256/(Z750RatedkWh*SurveyHrsIn!AB256)</f>
        <v>0.27383512544802868</v>
      </c>
      <c r="AC256" s="28">
        <f>kWhgen!AC256/(Z750RatedkWh*SurveyHrsIn!AC256)</f>
        <v>0.27360620326377905</v>
      </c>
      <c r="AD256" s="28">
        <f>kWhgen!AD256/(Z750RatedkWh*SurveyHrsIn!AD256)</f>
        <v>0.51904761904761909</v>
      </c>
      <c r="AE256" s="28">
        <f>kWhgen!AE256/(Z750RatedkWh*SurveyHrsIn!AE256)</f>
        <v>0.41362007168458781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7"/>
        <v>0.31167320888595323</v>
      </c>
      <c r="AP256" s="28">
        <f t="shared" si="38"/>
        <v>0.26552716793535075</v>
      </c>
      <c r="AQ256" s="28">
        <f t="shared" si="39"/>
        <v>0.402091297998662</v>
      </c>
      <c r="AR256" s="28">
        <f t="shared" si="40"/>
        <v>0.33759570292732516</v>
      </c>
      <c r="AS256" s="28">
        <f t="shared" si="41"/>
        <v>0.31840151334129829</v>
      </c>
      <c r="AT256" s="28">
        <f t="shared" si="42"/>
        <v>0.25176431700517726</v>
      </c>
      <c r="AU256" s="138">
        <f t="shared" si="43"/>
        <v>0.33893130227001195</v>
      </c>
      <c r="AV256" s="28">
        <f t="shared" si="44"/>
        <v>0.3004565625533368</v>
      </c>
      <c r="AW256" s="28">
        <f t="shared" si="45"/>
        <v>0.23303801121912948</v>
      </c>
      <c r="AX256" s="28">
        <f t="shared" si="48"/>
        <v>0.18195141377937077</v>
      </c>
      <c r="AY256" s="28">
        <f t="shared" si="46"/>
        <v>0.34666268418956592</v>
      </c>
      <c r="AZ256" s="28">
        <f t="shared" si="47"/>
        <v>0.402091297998662</v>
      </c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</row>
    <row r="257" spans="1:68" hidden="1" x14ac:dyDescent="0.25">
      <c r="A257" s="86" t="s">
        <v>8</v>
      </c>
      <c r="B257" s="86">
        <v>1</v>
      </c>
      <c r="C257" s="86">
        <v>247</v>
      </c>
      <c r="D257" s="28">
        <f>kWhgen!D257/(Z750RatedkWh*SurveyHrsIn!D257)</f>
        <v>0.38494623655913979</v>
      </c>
      <c r="E257" s="28">
        <f>kWhgen!E257/(Z750RatedkWh*SurveyHrsIn!E257)</f>
        <v>0.33686200716845877</v>
      </c>
      <c r="F257" s="28">
        <f>kWhgen!F257/(Z750RatedkWh*SurveyHrsIn!F257)</f>
        <v>0.40072466939751755</v>
      </c>
      <c r="G257" s="28">
        <f>kWhgen!G257/(Z750RatedkWh*SurveyHrsIn!G257)</f>
        <v>0.25517097251557364</v>
      </c>
      <c r="H257" s="28">
        <f>kWhgen!H257/(Z750RatedkWh*SurveyHrsIn!H257)</f>
        <v>0.33268148148148147</v>
      </c>
      <c r="I257" s="28">
        <f>kWhgen!I257/(Z750RatedkWh*SurveyHrsIn!I257)</f>
        <v>0.3254480286738351</v>
      </c>
      <c r="J257" s="28">
        <f>kWhgen!J257/(Z750RatedkWh*SurveyHrsIn!J257)</f>
        <v>0.28888888888888886</v>
      </c>
      <c r="K257" s="28">
        <f>kWhgen!K257/(Z750RatedkWh*SurveyHrsIn!K257)</f>
        <v>0.15842293906810037</v>
      </c>
      <c r="L257" s="28">
        <f>kWhgen!L257/(Z750RatedkWh*SurveyHrsIn!L257)</f>
        <v>0.19498207885304661</v>
      </c>
      <c r="M257" s="28">
        <f>kWhgen!M257/(Z750RatedkWh*SurveyHrsIn!M257)</f>
        <v>0.34923148148148148</v>
      </c>
      <c r="N257" s="28">
        <f>kWhgen!N257/(Z750RatedkWh*SurveyHrsIn!N257)</f>
        <v>0.35927777777777775</v>
      </c>
      <c r="O257" s="28">
        <f>kWhgen!O257/(Z750RatedkWh*SurveyHrsIn!O257)</f>
        <v>0.3674074074074074</v>
      </c>
      <c r="P257" s="28">
        <f>kWhgen!P257/(Z750RatedkWh*SurveyHrsIn!P257)</f>
        <v>0.36774193548387096</v>
      </c>
      <c r="Q257" s="28">
        <f>kWhgen!Q257/(Z750RatedkWh*SurveyHrsIn!Q257)</f>
        <v>0.3247311827956989</v>
      </c>
      <c r="R257" s="28">
        <f>kWhgen!R257/(Z750RatedkWh*SurveyHrsIn!R257)</f>
        <v>0.38134920634920633</v>
      </c>
      <c r="S257" s="28">
        <f>kWhgen!S257/(Z750RatedkWh*SurveyHrsIn!S257)</f>
        <v>0.28422939068100356</v>
      </c>
      <c r="T257" s="28">
        <f>kWhgen!T257/(Z750RatedkWh*SurveyHrsIn!T257)</f>
        <v>0.42888888888888888</v>
      </c>
      <c r="U257" s="28">
        <f>kWhgen!U257/(Z750RatedkWh*SurveyHrsIn!U257)</f>
        <v>0.38927359918634014</v>
      </c>
      <c r="V257" s="28">
        <f>kWhgen!V257/(Z750RatedkWh*SurveyHrsIn!V257)</f>
        <v>0.31222222222222223</v>
      </c>
      <c r="W257" s="28">
        <f>kWhgen!W257/(Z750RatedkWh*SurveyHrsIn!W257)</f>
        <v>0.18136200716845879</v>
      </c>
      <c r="X257" s="28">
        <f>kWhgen!X257/(Z750RatedkWh*SurveyHrsIn!X257)</f>
        <v>0.19820788530465949</v>
      </c>
      <c r="Y257" s="28">
        <f>kWhgen!Y257/(Z750RatedkWh*SurveyHrsIn!Y257)</f>
        <v>0.22444444444444445</v>
      </c>
      <c r="Z257" s="28">
        <f>kWhgen!Z257/(Z750RatedkWh*SurveyHrsIn!Z257)</f>
        <v>0.4157706093189964</v>
      </c>
      <c r="AA257" s="28">
        <f>kWhgen!AA257/(Z750RatedkWh*SurveyHrsIn!AA257)</f>
        <v>0.34851851851851851</v>
      </c>
      <c r="AB257" s="28">
        <f>kWhgen!AB257/(Z750RatedkWh*SurveyHrsIn!AB257)</f>
        <v>0.43405017921146954</v>
      </c>
      <c r="AC257" s="28">
        <f>kWhgen!AC257/(Z750RatedkWh*SurveyHrsIn!AC257)</f>
        <v>0.36901740744878003</v>
      </c>
      <c r="AD257" s="28">
        <f>kWhgen!AD257/(Z750RatedkWh*SurveyHrsIn!AD257)</f>
        <v>0.52976190476190477</v>
      </c>
      <c r="AE257" s="28">
        <f>kWhgen!AE257/(Z750RatedkWh*SurveyHrsIn!AE257)</f>
        <v>0.27204301075268816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7"/>
        <v>0.31140330568311997</v>
      </c>
      <c r="AP257" s="28">
        <f t="shared" si="38"/>
        <v>0.32692067784082562</v>
      </c>
      <c r="AQ257" s="28">
        <f t="shared" si="39"/>
        <v>0.39027410765445764</v>
      </c>
      <c r="AR257" s="28">
        <f t="shared" si="40"/>
        <v>0.33091921636051663</v>
      </c>
      <c r="AS257" s="28">
        <f t="shared" si="41"/>
        <v>0.31567279968140183</v>
      </c>
      <c r="AT257" s="28">
        <f t="shared" si="42"/>
        <v>0.23421216646754281</v>
      </c>
      <c r="AU257" s="138">
        <f t="shared" si="43"/>
        <v>0.36480904022301869</v>
      </c>
      <c r="AV257" s="28">
        <f t="shared" si="44"/>
        <v>0.3301032599419696</v>
      </c>
      <c r="AW257" s="28">
        <f t="shared" si="45"/>
        <v>0.37679490343248373</v>
      </c>
      <c r="AX257" s="28">
        <f t="shared" si="48"/>
        <v>0.20133811230585427</v>
      </c>
      <c r="AY257" s="28">
        <f t="shared" si="46"/>
        <v>0.39944643568299482</v>
      </c>
      <c r="AZ257" s="28">
        <f t="shared" si="47"/>
        <v>0.39027410765445764</v>
      </c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</row>
    <row r="258" spans="1:68" hidden="1" x14ac:dyDescent="0.25">
      <c r="A258" s="86" t="s">
        <v>8</v>
      </c>
      <c r="B258" s="86">
        <v>1</v>
      </c>
      <c r="C258" s="86">
        <v>248</v>
      </c>
      <c r="D258" s="28">
        <f>kWhgen!D258/(Z750RatedkWh*SurveyHrsIn!D258)</f>
        <v>0.41218637992831542</v>
      </c>
      <c r="E258" s="28">
        <f>kWhgen!E258/(Z750RatedkWh*SurveyHrsIn!E258)</f>
        <v>0.36469713261648745</v>
      </c>
      <c r="F258" s="28">
        <f>kWhgen!F258/(Z750RatedkWh*SurveyHrsIn!F258)</f>
        <v>0.39773418679007344</v>
      </c>
      <c r="G258" s="28">
        <f>kWhgen!G258/(Z750RatedkWh*SurveyHrsIn!G258)</f>
        <v>0.21630598044703434</v>
      </c>
      <c r="H258" s="28">
        <f>kWhgen!H258/(Z750RatedkWh*SurveyHrsIn!H258)</f>
        <v>0.46745185185185184</v>
      </c>
      <c r="I258" s="28">
        <f>kWhgen!I258/(Z750RatedkWh*SurveyHrsIn!I258)</f>
        <v>0.33727598566308242</v>
      </c>
      <c r="J258" s="28">
        <f>kWhgen!J258/(Z750RatedkWh*SurveyHrsIn!J258)</f>
        <v>0.33888888888888891</v>
      </c>
      <c r="K258" s="28">
        <f>kWhgen!K258/(Z750RatedkWh*SurveyHrsIn!K258)</f>
        <v>0.14229390681003584</v>
      </c>
      <c r="L258" s="28">
        <f>kWhgen!L258/(Z750RatedkWh*SurveyHrsIn!L258)</f>
        <v>0.17885304659498208</v>
      </c>
      <c r="M258" s="28">
        <f>kWhgen!M258/(Z750RatedkWh*SurveyHrsIn!M258)</f>
        <v>0.33185185185185184</v>
      </c>
      <c r="N258" s="28">
        <f>kWhgen!N258/(Z750RatedkWh*SurveyHrsIn!N258)</f>
        <v>0.29179749103942654</v>
      </c>
      <c r="O258" s="28">
        <f>kWhgen!O258/(Z750RatedkWh*SurveyHrsIn!O258)</f>
        <v>0.35555555555555557</v>
      </c>
      <c r="P258" s="28">
        <f>kWhgen!P258/(Z750RatedkWh*SurveyHrsIn!P258)</f>
        <v>0.35232974910394266</v>
      </c>
      <c r="Q258" s="28">
        <f>kWhgen!Q258/(Z750RatedkWh*SurveyHrsIn!Q258)</f>
        <v>0.36344086021505378</v>
      </c>
      <c r="R258" s="28">
        <f>kWhgen!R258/(Z750RatedkWh*SurveyHrsIn!R258)</f>
        <v>0.35595238095238096</v>
      </c>
      <c r="S258" s="28">
        <f>kWhgen!S258/(Z750RatedkWh*SurveyHrsIn!S258)</f>
        <v>0.30215053763440858</v>
      </c>
      <c r="T258" s="28">
        <f>kWhgen!T258/(Z750RatedkWh*SurveyHrsIn!T258)</f>
        <v>0.45740740740740743</v>
      </c>
      <c r="U258" s="28">
        <f>kWhgen!U258/(Z750RatedkWh*SurveyHrsIn!U258)</f>
        <v>0.37378525969616738</v>
      </c>
      <c r="V258" s="28">
        <f>kWhgen!V258/(Z750RatedkWh*SurveyHrsIn!V258)</f>
        <v>0.2688888888888889</v>
      </c>
      <c r="W258" s="28">
        <f>kWhgen!W258/(Z750RatedkWh*SurveyHrsIn!W258)</f>
        <v>0.15878136200716847</v>
      </c>
      <c r="X258" s="28">
        <f>kWhgen!X258/(Z750RatedkWh*SurveyHrsIn!X258)</f>
        <v>0.16702508960573476</v>
      </c>
      <c r="Y258" s="28">
        <f>kWhgen!Y258/(Z750RatedkWh*SurveyHrsIn!Y258)</f>
        <v>0.19703703703703704</v>
      </c>
      <c r="Z258" s="28">
        <f>kWhgen!Z258/(Z750RatedkWh*SurveyHrsIn!Z258)</f>
        <v>0.40143369175627241</v>
      </c>
      <c r="AA258" s="28">
        <f>kWhgen!AA258/(Z750RatedkWh*SurveyHrsIn!AA258)</f>
        <v>0.39333333333333331</v>
      </c>
      <c r="AB258" s="28">
        <f>kWhgen!AB258/(Z750RatedkWh*SurveyHrsIn!AB258)</f>
        <v>0.41433691756272401</v>
      </c>
      <c r="AC258" s="28">
        <f>kWhgen!AC258/(Z750RatedkWh*SurveyHrsIn!AC258)</f>
        <v>0.40095346616773264</v>
      </c>
      <c r="AD258" s="28">
        <f>kWhgen!AD258/(Z750RatedkWh*SurveyHrsIn!AD258)</f>
        <v>0.51150793650793647</v>
      </c>
      <c r="AE258" s="28">
        <f>kWhgen!AE258/(Z750RatedkWh*SurveyHrsIn!AE258)</f>
        <v>0.41397849462365593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7"/>
        <v>0.31458630226776779</v>
      </c>
      <c r="AP258" s="28">
        <f t="shared" si="38"/>
        <v>0.3211310638413814</v>
      </c>
      <c r="AQ258" s="28">
        <f t="shared" si="39"/>
        <v>0.44214663243310831</v>
      </c>
      <c r="AR258" s="28">
        <f t="shared" si="40"/>
        <v>0.32624576661786503</v>
      </c>
      <c r="AS258" s="28">
        <f t="shared" si="41"/>
        <v>0.38120557546794104</v>
      </c>
      <c r="AT258" s="28">
        <f t="shared" si="42"/>
        <v>0.21766626841895662</v>
      </c>
      <c r="AU258" s="138">
        <f t="shared" si="43"/>
        <v>0.33322759856630829</v>
      </c>
      <c r="AV258" s="28">
        <f t="shared" si="44"/>
        <v>0.34051459293394776</v>
      </c>
      <c r="AW258" s="28">
        <f t="shared" si="45"/>
        <v>0.36669385199748789</v>
      </c>
      <c r="AX258" s="28">
        <f t="shared" si="48"/>
        <v>0.17428116288331341</v>
      </c>
      <c r="AY258" s="28">
        <f t="shared" si="46"/>
        <v>0.40303464755077661</v>
      </c>
      <c r="AZ258" s="28">
        <f t="shared" si="47"/>
        <v>0.44214663243310831</v>
      </c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</row>
    <row r="259" spans="1:68" hidden="1" x14ac:dyDescent="0.25">
      <c r="A259" s="86" t="s">
        <v>8</v>
      </c>
      <c r="B259" s="86">
        <v>1</v>
      </c>
      <c r="C259" s="86">
        <v>249</v>
      </c>
      <c r="D259" s="28">
        <f>kWhgen!D259/(Z750RatedkWh*SurveyHrsIn!D259)</f>
        <v>0.41827956989247311</v>
      </c>
      <c r="E259" s="28">
        <f>kWhgen!E259/(Z750RatedkWh*SurveyHrsIn!E259)</f>
        <v>0.33565053763440861</v>
      </c>
      <c r="F259" s="28">
        <f>kWhgen!F259/(Z750RatedkWh*SurveyHrsIn!F259)</f>
        <v>0.43324616775347286</v>
      </c>
      <c r="G259" s="28">
        <f>kWhgen!G259/(Z750RatedkWh*SurveyHrsIn!G259)</f>
        <v>0.16565406455442985</v>
      </c>
      <c r="H259" s="28">
        <f>kWhgen!H259/(Z750RatedkWh*SurveyHrsIn!H259)</f>
        <v>7.2179629629629635E-2</v>
      </c>
      <c r="I259" s="28">
        <f>kWhgen!I259/(Z750RatedkWh*SurveyHrsIn!I259)</f>
        <v>0.24408602150537634</v>
      </c>
      <c r="J259" s="28">
        <f>kWhgen!J259/(Z750RatedkWh*SurveyHrsIn!J259)</f>
        <v>0.30592592592592593</v>
      </c>
      <c r="K259" s="28">
        <f>kWhgen!K259/(Z750RatedkWh*SurveyHrsIn!K259)</f>
        <v>0.15304659498207884</v>
      </c>
      <c r="L259" s="28">
        <f>kWhgen!L259/(Z750RatedkWh*SurveyHrsIn!L259)</f>
        <v>0.1863799283154122</v>
      </c>
      <c r="M259" s="28">
        <f>kWhgen!M259/(Z750RatedkWh*SurveyHrsIn!M259)</f>
        <v>0.34222222222222221</v>
      </c>
      <c r="N259" s="28">
        <f>kWhgen!N259/(Z750RatedkWh*SurveyHrsIn!N259)</f>
        <v>0.34408602150537637</v>
      </c>
      <c r="O259" s="28">
        <f>kWhgen!O259/(Z750RatedkWh*SurveyHrsIn!O259)</f>
        <v>0.36296296296296299</v>
      </c>
      <c r="P259" s="28">
        <f>kWhgen!P259/(Z750RatedkWh*SurveyHrsIn!P259)</f>
        <v>0.3193548387096774</v>
      </c>
      <c r="Q259" s="28">
        <f>kWhgen!Q259/(Z750RatedkWh*SurveyHrsIn!Q259)</f>
        <v>0.38387096774193546</v>
      </c>
      <c r="R259" s="28">
        <f>kWhgen!R259/(Z750RatedkWh*SurveyHrsIn!R259)</f>
        <v>0.35674603174603176</v>
      </c>
      <c r="S259" s="28">
        <f>kWhgen!S259/(Z750RatedkWh*SurveyHrsIn!S259)</f>
        <v>1.3261648745519713E-2</v>
      </c>
      <c r="T259" s="28">
        <f>kWhgen!T259/(Z750RatedkWh*SurveyHrsIn!T259)</f>
        <v>0</v>
      </c>
      <c r="U259" s="28">
        <f>kWhgen!U259/(Z750RatedkWh*SurveyHrsIn!U259)</f>
        <v>0.23370183364060559</v>
      </c>
      <c r="V259" s="28">
        <f>kWhgen!V259/(Z750RatedkWh*SurveyHrsIn!V259)</f>
        <v>0.27666666666666667</v>
      </c>
      <c r="W259" s="28">
        <f>kWhgen!W259/(Z750RatedkWh*SurveyHrsIn!W259)</f>
        <v>0.15555555555555556</v>
      </c>
      <c r="X259" s="28">
        <f>kWhgen!X259/(Z750RatedkWh*SurveyHrsIn!X259)</f>
        <v>0.17455197132616487</v>
      </c>
      <c r="Y259" s="28">
        <f>kWhgen!Y259/(Z750RatedkWh*SurveyHrsIn!Y259)</f>
        <v>0.20148148148148148</v>
      </c>
      <c r="Z259" s="28">
        <f>kWhgen!Z259/(Z750RatedkWh*SurveyHrsIn!Z259)</f>
        <v>0.3888888888888889</v>
      </c>
      <c r="AA259" s="28">
        <f>kWhgen!AA259/(Z750RatedkWh*SurveyHrsIn!AA259)</f>
        <v>0.40555555555555556</v>
      </c>
      <c r="AB259" s="28">
        <f>kWhgen!AB259/(Z750RatedkWh*SurveyHrsIn!AB259)</f>
        <v>0.44086021505376344</v>
      </c>
      <c r="AC259" s="28">
        <f>kWhgen!AC259/(Z750RatedkWh*SurveyHrsIn!AC259)</f>
        <v>0.39509308332896559</v>
      </c>
      <c r="AD259" s="28">
        <f>kWhgen!AD259/(Z750RatedkWh*SurveyHrsIn!AD259)</f>
        <v>0.53095238095238095</v>
      </c>
      <c r="AE259" s="28">
        <f>kWhgen!AE259/(Z750RatedkWh*SurveyHrsIn!AE259)</f>
        <v>0.4103942652329749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7"/>
        <v>0.27206624297508114</v>
      </c>
      <c r="AP259" s="28">
        <f t="shared" si="38"/>
        <v>0.25259506803351411</v>
      </c>
      <c r="AQ259" s="28">
        <f t="shared" si="39"/>
        <v>0.44547990983810709</v>
      </c>
      <c r="AR259" s="28">
        <f t="shared" si="40"/>
        <v>0.3115169233141038</v>
      </c>
      <c r="AS259" s="28">
        <f t="shared" si="41"/>
        <v>0.20739719235364396</v>
      </c>
      <c r="AT259" s="28">
        <f t="shared" si="42"/>
        <v>0.22721624850657107</v>
      </c>
      <c r="AU259" s="138">
        <f t="shared" si="43"/>
        <v>0.34213460772600562</v>
      </c>
      <c r="AV259" s="28">
        <f t="shared" si="44"/>
        <v>0.25129288274449563</v>
      </c>
      <c r="AW259" s="28">
        <f t="shared" si="45"/>
        <v>0.1701228334357574</v>
      </c>
      <c r="AX259" s="28">
        <f t="shared" si="48"/>
        <v>0.1771963361210673</v>
      </c>
      <c r="AY259" s="28">
        <f t="shared" si="46"/>
        <v>0.41176821983273598</v>
      </c>
      <c r="AZ259" s="28">
        <f t="shared" si="47"/>
        <v>0.44547990983810709</v>
      </c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</row>
    <row r="260" spans="1:68" hidden="1" x14ac:dyDescent="0.25">
      <c r="A260" s="86" t="s">
        <v>8</v>
      </c>
      <c r="B260" s="86">
        <v>1</v>
      </c>
      <c r="C260" s="86">
        <v>250</v>
      </c>
      <c r="D260" s="28">
        <f>kWhgen!D260/(Z750RatedkWh*SurveyHrsIn!D260)</f>
        <v>0.34408602150537637</v>
      </c>
      <c r="E260" s="28">
        <f>kWhgen!E260/(Z750RatedkWh*SurveyHrsIn!E260)</f>
        <v>0.3219336917562724</v>
      </c>
      <c r="F260" s="28">
        <f>kWhgen!F260/(Z750RatedkWh*SurveyHrsIn!F260)</f>
        <v>0.40595801396054487</v>
      </c>
      <c r="G260" s="28">
        <f>kWhgen!G260/(Z750RatedkWh*SurveyHrsIn!G260)</f>
        <v>0.21343889086820766</v>
      </c>
      <c r="H260" s="28">
        <f>kWhgen!H260/(Z750RatedkWh*SurveyHrsIn!H260)</f>
        <v>0.41574814814814814</v>
      </c>
      <c r="I260" s="28">
        <f>kWhgen!I260/(Z750RatedkWh*SurveyHrsIn!I260)</f>
        <v>0.34121863799283153</v>
      </c>
      <c r="J260" s="28">
        <f>kWhgen!J260/(Z750RatedkWh*SurveyHrsIn!J260)</f>
        <v>0.28925925925925927</v>
      </c>
      <c r="K260" s="28">
        <f>kWhgen!K260/(Z750RatedkWh*SurveyHrsIn!K260)</f>
        <v>0.15842293906810037</v>
      </c>
      <c r="L260" s="28">
        <f>kWhgen!L260/(Z750RatedkWh*SurveyHrsIn!L260)</f>
        <v>0.18530465949820787</v>
      </c>
      <c r="M260" s="28">
        <f>kWhgen!M260/(Z750RatedkWh*SurveyHrsIn!M260)</f>
        <v>0.33256111111111109</v>
      </c>
      <c r="N260" s="28">
        <f>kWhgen!N260/(Z750RatedkWh*SurveyHrsIn!N260)</f>
        <v>0.32213978494623657</v>
      </c>
      <c r="O260" s="28">
        <f>kWhgen!O260/(Z750RatedkWh*SurveyHrsIn!O260)</f>
        <v>0.34851851851851851</v>
      </c>
      <c r="P260" s="28">
        <f>kWhgen!P260/(Z750RatedkWh*SurveyHrsIn!P260)</f>
        <v>0.33405017921146951</v>
      </c>
      <c r="Q260" s="28">
        <f>kWhgen!Q260/(Z750RatedkWh*SurveyHrsIn!Q260)</f>
        <v>0.38709677419354838</v>
      </c>
      <c r="R260" s="28">
        <f>kWhgen!R260/(Z750RatedkWh*SurveyHrsIn!R260)</f>
        <v>0.3615079365079365</v>
      </c>
      <c r="S260" s="28">
        <f>kWhgen!S260/(Z750RatedkWh*SurveyHrsIn!S260)</f>
        <v>0.2924731182795699</v>
      </c>
      <c r="T260" s="28">
        <f>kWhgen!T260/(Z750RatedkWh*SurveyHrsIn!T260)</f>
        <v>0.40629629629629632</v>
      </c>
      <c r="U260" s="28">
        <f>kWhgen!U260/(Z750RatedkWh*SurveyHrsIn!U260)</f>
        <v>0.36827829454410604</v>
      </c>
      <c r="V260" s="28">
        <f>kWhgen!V260/(Z750RatedkWh*SurveyHrsIn!V260)</f>
        <v>0.26925925925925925</v>
      </c>
      <c r="W260" s="28">
        <f>kWhgen!W260/(Z750RatedkWh*SurveyHrsIn!W260)</f>
        <v>0.16415770609318997</v>
      </c>
      <c r="X260" s="28">
        <f>kWhgen!X260/(Z750RatedkWh*SurveyHrsIn!X260)</f>
        <v>0.17741935483870969</v>
      </c>
      <c r="Y260" s="28">
        <f>kWhgen!Y260/(Z750RatedkWh*SurveyHrsIn!Y260)</f>
        <v>0.19888888888888889</v>
      </c>
      <c r="Z260" s="28">
        <f>kWhgen!Z260/(Z750RatedkWh*SurveyHrsIn!Z260)</f>
        <v>0.38960573476702509</v>
      </c>
      <c r="AA260" s="28">
        <f>kWhgen!AA260/(Z750RatedkWh*SurveyHrsIn!AA260)</f>
        <v>0.40259259259259261</v>
      </c>
      <c r="AB260" s="28">
        <f>kWhgen!AB260/(Z750RatedkWh*SurveyHrsIn!AB260)</f>
        <v>0.42293906810035842</v>
      </c>
      <c r="AC260" s="28">
        <f>kWhgen!AC260/(Z750RatedkWh*SurveyHrsIn!AC260)</f>
        <v>0.3940333700142632</v>
      </c>
      <c r="AD260" s="28">
        <f>kWhgen!AD260/(Z750RatedkWh*SurveyHrsIn!AD260)</f>
        <v>0.52777777777777779</v>
      </c>
      <c r="AE260" s="28">
        <f>kWhgen!AE260/(Z750RatedkWh*SurveyHrsIn!AE260)</f>
        <v>0.36774193548387096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7"/>
        <v>0.30571281952824231</v>
      </c>
      <c r="AP260" s="28">
        <f t="shared" si="38"/>
        <v>0.32004291869679008</v>
      </c>
      <c r="AQ260" s="28">
        <f t="shared" si="39"/>
        <v>0.42985102775863732</v>
      </c>
      <c r="AR260" s="28">
        <f t="shared" si="40"/>
        <v>0.31377686552834166</v>
      </c>
      <c r="AS260" s="28">
        <f t="shared" si="41"/>
        <v>0.34874201513341302</v>
      </c>
      <c r="AT260" s="28">
        <f t="shared" si="42"/>
        <v>0.22542956989247309</v>
      </c>
      <c r="AU260" s="138">
        <f t="shared" si="43"/>
        <v>0.33490282755874157</v>
      </c>
      <c r="AV260" s="28">
        <f t="shared" si="44"/>
        <v>0.34702594299368489</v>
      </c>
      <c r="AW260" s="28">
        <f t="shared" si="45"/>
        <v>0.34794461669988719</v>
      </c>
      <c r="AX260" s="28">
        <f t="shared" si="48"/>
        <v>0.18015531660692952</v>
      </c>
      <c r="AY260" s="28">
        <f t="shared" si="46"/>
        <v>0.40504579848665873</v>
      </c>
      <c r="AZ260" s="28">
        <f t="shared" si="47"/>
        <v>0.42985102775863732</v>
      </c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</row>
    <row r="261" spans="1:68" hidden="1" x14ac:dyDescent="0.25">
      <c r="A261" s="86" t="s">
        <v>8</v>
      </c>
      <c r="B261" s="86">
        <v>1</v>
      </c>
      <c r="C261" s="86">
        <v>251</v>
      </c>
      <c r="D261" s="28">
        <f>kWhgen!D261/(Z750RatedkWh*SurveyHrsIn!D261)</f>
        <v>0.35232974910394266</v>
      </c>
      <c r="E261" s="28">
        <f>kWhgen!E261/(Z750RatedkWh*SurveyHrsIn!E261)</f>
        <v>0.35461290322580646</v>
      </c>
      <c r="F261" s="28">
        <f>kWhgen!F261/(Z750RatedkWh*SurveyHrsIn!F261)</f>
        <v>0.41156516884950267</v>
      </c>
      <c r="G261" s="28">
        <f>kWhgen!G261/(Z750RatedkWh*SurveyHrsIn!G261)</f>
        <v>0.24402117970902548</v>
      </c>
      <c r="H261" s="28">
        <f>kWhgen!H261/(Z750RatedkWh*SurveyHrsIn!H261)</f>
        <v>0.43063333333333331</v>
      </c>
      <c r="I261" s="28">
        <f>kWhgen!I261/(Z750RatedkWh*SurveyHrsIn!I261)</f>
        <v>0.33082437275985666</v>
      </c>
      <c r="J261" s="28">
        <f>kWhgen!J261/(Z750RatedkWh*SurveyHrsIn!J261)</f>
        <v>0.23481481481481481</v>
      </c>
      <c r="K261" s="28">
        <f>kWhgen!K261/(Z750RatedkWh*SurveyHrsIn!K261)</f>
        <v>0.14838709677419354</v>
      </c>
      <c r="L261" s="28">
        <f>kWhgen!L261/(Z750RatedkWh*SurveyHrsIn!L261)</f>
        <v>0.18422939068100358</v>
      </c>
      <c r="M261" s="28">
        <f>kWhgen!M261/(Z750RatedkWh*SurveyHrsIn!M261)</f>
        <v>0.34259259259259262</v>
      </c>
      <c r="N261" s="28">
        <f>kWhgen!N261/(Z750RatedkWh*SurveyHrsIn!N261)</f>
        <v>0.33906810035842294</v>
      </c>
      <c r="O261" s="28">
        <f>kWhgen!O261/(Z750RatedkWh*SurveyHrsIn!O261)</f>
        <v>0.31962962962962965</v>
      </c>
      <c r="P261" s="28">
        <f>kWhgen!P261/(Z750RatedkWh*SurveyHrsIn!P261)</f>
        <v>0.207168458781362</v>
      </c>
      <c r="Q261" s="28">
        <f>kWhgen!Q261/(Z750RatedkWh*SurveyHrsIn!Q261)</f>
        <v>0.32688172043010755</v>
      </c>
      <c r="R261" s="28">
        <f>kWhgen!R261/(Z750RatedkWh*SurveyHrsIn!R261)</f>
        <v>0.24166666666666667</v>
      </c>
      <c r="S261" s="28">
        <f>kWhgen!S261/(Z750RatedkWh*SurveyHrsIn!S261)</f>
        <v>0.23584229390681002</v>
      </c>
      <c r="T261" s="28">
        <f>kWhgen!T261/(Z750RatedkWh*SurveyHrsIn!T261)</f>
        <v>0.44555555555555554</v>
      </c>
      <c r="U261" s="28">
        <f>kWhgen!U261/(Z750RatedkWh*SurveyHrsIn!U261)</f>
        <v>0.36758992390009837</v>
      </c>
      <c r="V261" s="28">
        <f>kWhgen!V261/(Z750RatedkWh*SurveyHrsIn!V261)</f>
        <v>0.26148148148148148</v>
      </c>
      <c r="W261" s="28">
        <f>kWhgen!W261/(Z750RatedkWh*SurveyHrsIn!W261)</f>
        <v>0.17060931899641577</v>
      </c>
      <c r="X261" s="28">
        <f>kWhgen!X261/(Z750RatedkWh*SurveyHrsIn!X261)</f>
        <v>0.17706093189964159</v>
      </c>
      <c r="Y261" s="28">
        <f>kWhgen!Y261/(Z750RatedkWh*SurveyHrsIn!Y261)</f>
        <v>0.20407407407407407</v>
      </c>
      <c r="Z261" s="28">
        <f>kWhgen!Z261/(Z750RatedkWh*SurveyHrsIn!Z261)</f>
        <v>0.40250896057347668</v>
      </c>
      <c r="AA261" s="28">
        <f>kWhgen!AA261/(Z750RatedkWh*SurveyHrsIn!AA261)</f>
        <v>0.38666666666666666</v>
      </c>
      <c r="AB261" s="28">
        <f>kWhgen!AB261/(Z750RatedkWh*SurveyHrsIn!AB261)</f>
        <v>0.42544802867383513</v>
      </c>
      <c r="AC261" s="28">
        <f>kWhgen!AC261/(Z750RatedkWh*SurveyHrsIn!AC261)</f>
        <v>0.40194253192812152</v>
      </c>
      <c r="AD261" s="28">
        <f>kWhgen!AD261/(Z750RatedkWh*SurveyHrsIn!AD261)</f>
        <v>0.53650793650793649</v>
      </c>
      <c r="AE261" s="28">
        <f>kWhgen!AE261/(Z750RatedkWh*SurveyHrsIn!AE261)</f>
        <v>0.38924731182795697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7"/>
        <v>0.29562892012579534</v>
      </c>
      <c r="AP261" s="28">
        <f t="shared" si="38"/>
        <v>0.30378213523540248</v>
      </c>
      <c r="AQ261" s="28">
        <f t="shared" si="39"/>
        <v>0.4425659267546716</v>
      </c>
      <c r="AR261" s="28">
        <f t="shared" si="40"/>
        <v>0.33673308392811152</v>
      </c>
      <c r="AS261" s="28">
        <f t="shared" si="41"/>
        <v>0.33209084030266828</v>
      </c>
      <c r="AT261" s="28">
        <f t="shared" si="42"/>
        <v>0.22506969334926322</v>
      </c>
      <c r="AU261" s="138">
        <f t="shared" si="43"/>
        <v>0.28862206292313819</v>
      </c>
      <c r="AV261" s="28">
        <f t="shared" si="44"/>
        <v>0.26813022700119477</v>
      </c>
      <c r="AW261" s="28">
        <f t="shared" si="45"/>
        <v>0.35820898697904507</v>
      </c>
      <c r="AX261" s="28">
        <f t="shared" si="48"/>
        <v>0.18391477499004383</v>
      </c>
      <c r="AY261" s="28">
        <f t="shared" si="46"/>
        <v>0.40487455197132616</v>
      </c>
      <c r="AZ261" s="28">
        <f t="shared" si="47"/>
        <v>0.4425659267546716</v>
      </c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</row>
    <row r="262" spans="1:68" hidden="1" x14ac:dyDescent="0.25">
      <c r="A262" s="86" t="s">
        <v>8</v>
      </c>
      <c r="B262" s="86">
        <v>1</v>
      </c>
      <c r="C262" s="86">
        <v>252</v>
      </c>
      <c r="D262" s="28">
        <f>kWhgen!D262/(Z750RatedkWh*SurveyHrsIn!D262)</f>
        <v>0.44086021505376344</v>
      </c>
      <c r="E262" s="28">
        <f>kWhgen!E262/(Z750RatedkWh*SurveyHrsIn!E262)</f>
        <v>0.36711827956989246</v>
      </c>
      <c r="F262" s="28">
        <f>kWhgen!F262/(Z750RatedkWh*SurveyHrsIn!F262)</f>
        <v>0.44558190850918</v>
      </c>
      <c r="G262" s="28">
        <f>kWhgen!G262/(Z750RatedkWh*SurveyHrsIn!G262)</f>
        <v>0.24879966234040324</v>
      </c>
      <c r="H262" s="28">
        <f>kWhgen!H262/(Z750RatedkWh*SurveyHrsIn!H262)</f>
        <v>0.44950185185185187</v>
      </c>
      <c r="I262" s="28">
        <f>kWhgen!I262/(Z750RatedkWh*SurveyHrsIn!I262)</f>
        <v>0.36487455197132618</v>
      </c>
      <c r="J262" s="28">
        <f>kWhgen!J262/(Z750RatedkWh*SurveyHrsIn!J262)</f>
        <v>0.33</v>
      </c>
      <c r="K262" s="28">
        <f>kWhgen!K262/(Z750RatedkWh*SurveyHrsIn!K262)</f>
        <v>0.17132616487455196</v>
      </c>
      <c r="L262" s="28">
        <f>kWhgen!L262/(Z750RatedkWh*SurveyHrsIn!L262)</f>
        <v>0.2014336917562724</v>
      </c>
      <c r="M262" s="28">
        <f>kWhgen!M262/(Z750RatedkWh*SurveyHrsIn!M262)</f>
        <v>0.34444444444444444</v>
      </c>
      <c r="N262" s="28">
        <f>kWhgen!N262/(Z750RatedkWh*SurveyHrsIn!N262)</f>
        <v>0.34874551971326168</v>
      </c>
      <c r="O262" s="28">
        <f>kWhgen!O262/(Z750RatedkWh*SurveyHrsIn!O262)</f>
        <v>0.38777777777777778</v>
      </c>
      <c r="P262" s="28">
        <f>kWhgen!P262/(Z750RatedkWh*SurveyHrsIn!P262)</f>
        <v>0.40609318996415772</v>
      </c>
      <c r="Q262" s="28">
        <f>kWhgen!Q262/(Z750RatedkWh*SurveyHrsIn!Q262)</f>
        <v>0.35340501792114698</v>
      </c>
      <c r="R262" s="28">
        <f>kWhgen!R262/(Z750RatedkWh*SurveyHrsIn!R262)</f>
        <v>0.28769841269841268</v>
      </c>
      <c r="S262" s="28">
        <f>kWhgen!S262/(Z750RatedkWh*SurveyHrsIn!S262)</f>
        <v>0.32616487455197135</v>
      </c>
      <c r="T262" s="28">
        <f>kWhgen!T262/(Z750RatedkWh*SurveyHrsIn!T262)</f>
        <v>0.45</v>
      </c>
      <c r="U262" s="28">
        <f>kWhgen!U262/(Z750RatedkWh*SurveyHrsIn!U262)</f>
        <v>0.38066896613624418</v>
      </c>
      <c r="V262" s="28">
        <f>kWhgen!V262/(Z750RatedkWh*SurveyHrsIn!V262)</f>
        <v>0.30074074074074075</v>
      </c>
      <c r="W262" s="28">
        <f>kWhgen!W262/(Z750RatedkWh*SurveyHrsIn!W262)</f>
        <v>0.17813620071684588</v>
      </c>
      <c r="X262" s="28">
        <f>kWhgen!X262/(Z750RatedkWh*SurveyHrsIn!X262)</f>
        <v>0.17921146953405018</v>
      </c>
      <c r="Y262" s="28">
        <f>kWhgen!Y262/(Z750RatedkWh*SurveyHrsIn!Y262)</f>
        <v>0.22037037037037038</v>
      </c>
      <c r="Z262" s="28">
        <f>kWhgen!Z262/(Z750RatedkWh*SurveyHrsIn!Z262)</f>
        <v>0.41612903225806452</v>
      </c>
      <c r="AA262" s="28">
        <f>kWhgen!AA262/(Z750RatedkWh*SurveyHrsIn!AA262)</f>
        <v>0.43333333333333335</v>
      </c>
      <c r="AB262" s="28">
        <f>kWhgen!AB262/(Z750RatedkWh*SurveyHrsIn!AB262)</f>
        <v>0.42544802867383513</v>
      </c>
      <c r="AC262" s="28">
        <f>kWhgen!AC262/(Z750RatedkWh*SurveyHrsIn!AC262)</f>
        <v>0.41306447547861735</v>
      </c>
      <c r="AD262" s="28">
        <f>kWhgen!AD262/(Z750RatedkWh*SurveyHrsIn!AD262)</f>
        <v>0.53769841269841268</v>
      </c>
      <c r="AE262" s="28">
        <f>kWhgen!AE262/(Z750RatedkWh*SurveyHrsIn!AE262)</f>
        <v>0.3942652329749104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7"/>
        <v>0.33880808689775993</v>
      </c>
      <c r="AP262" s="28">
        <f t="shared" si="38"/>
        <v>0.32927553724458458</v>
      </c>
      <c r="AQ262" s="28">
        <f t="shared" si="39"/>
        <v>0.44834270705064677</v>
      </c>
      <c r="AR262" s="28">
        <f t="shared" si="40"/>
        <v>0.35383328347315857</v>
      </c>
      <c r="AS262" s="28">
        <f t="shared" si="41"/>
        <v>0.38145880127439269</v>
      </c>
      <c r="AT262" s="28">
        <f t="shared" si="42"/>
        <v>0.23906810035842294</v>
      </c>
      <c r="AU262" s="138">
        <f t="shared" si="43"/>
        <v>0.38087216248506572</v>
      </c>
      <c r="AV262" s="28">
        <f t="shared" si="44"/>
        <v>0.32242276839051032</v>
      </c>
      <c r="AW262" s="28">
        <f t="shared" si="45"/>
        <v>0.377136568958995</v>
      </c>
      <c r="AX262" s="28">
        <f t="shared" si="48"/>
        <v>0.19257268020708884</v>
      </c>
      <c r="AY262" s="28">
        <f t="shared" si="46"/>
        <v>0.42497013142174439</v>
      </c>
      <c r="AZ262" s="28">
        <f t="shared" si="47"/>
        <v>0.44834270705064677</v>
      </c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</row>
    <row r="263" spans="1:68" hidden="1" x14ac:dyDescent="0.25">
      <c r="A263" s="86" t="s">
        <v>8</v>
      </c>
      <c r="B263" s="86">
        <v>1</v>
      </c>
      <c r="C263" s="86">
        <v>253</v>
      </c>
      <c r="D263" s="28">
        <f>kWhgen!D263/(Z750RatedkWh*SurveyHrsIn!D263)</f>
        <v>0.21577060931899641</v>
      </c>
      <c r="E263" s="28">
        <f>kWhgen!E263/(Z750RatedkWh*SurveyHrsIn!E263)</f>
        <v>0.36792473118279567</v>
      </c>
      <c r="F263" s="28">
        <f>kWhgen!F263/(Z750RatedkWh*SurveyHrsIn!F263)</f>
        <v>0.42838663351637607</v>
      </c>
      <c r="G263" s="28">
        <f>kWhgen!G263/(Z750RatedkWh*SurveyHrsIn!G263)</f>
        <v>0.23956126258640623</v>
      </c>
      <c r="H263" s="28">
        <f>kWhgen!H263/(Z750RatedkWh*SurveyHrsIn!H263)</f>
        <v>0.44258703703703706</v>
      </c>
      <c r="I263" s="28">
        <f>kWhgen!I263/(Z750RatedkWh*SurveyHrsIn!I263)</f>
        <v>0.36057347670250894</v>
      </c>
      <c r="J263" s="28">
        <f>kWhgen!J263/(Z750RatedkWh*SurveyHrsIn!J263)</f>
        <v>0.31444444444444447</v>
      </c>
      <c r="K263" s="28">
        <f>kWhgen!K263/(Z750RatedkWh*SurveyHrsIn!K263)</f>
        <v>0.16200716845878135</v>
      </c>
      <c r="L263" s="28">
        <f>kWhgen!L263/(Z750RatedkWh*SurveyHrsIn!L263)</f>
        <v>0.16702508960573476</v>
      </c>
      <c r="M263" s="28">
        <f>kWhgen!M263/(Z750RatedkWh*SurveyHrsIn!M263)</f>
        <v>0.2848148148148148</v>
      </c>
      <c r="N263" s="28">
        <f>kWhgen!N263/(Z750RatedkWh*SurveyHrsIn!N263)</f>
        <v>0.24505913978494623</v>
      </c>
      <c r="O263" s="28">
        <f>kWhgen!O263/(Z750RatedkWh*SurveyHrsIn!O263)</f>
        <v>0.27407407407407408</v>
      </c>
      <c r="P263" s="28">
        <f>kWhgen!P263/(Z750RatedkWh*SurveyHrsIn!P263)</f>
        <v>0.18422939068100358</v>
      </c>
      <c r="Q263" s="28">
        <f>kWhgen!Q263/(Z750RatedkWh*SurveyHrsIn!Q263)</f>
        <v>0.1917562724014337</v>
      </c>
      <c r="R263" s="28">
        <f>kWhgen!R263/(Z750RatedkWh*SurveyHrsIn!R263)</f>
        <v>0.20476190476190476</v>
      </c>
      <c r="S263" s="28">
        <f>kWhgen!S263/(Z750RatedkWh*SurveyHrsIn!S263)</f>
        <v>0.21146953405017921</v>
      </c>
      <c r="T263" s="28">
        <f>kWhgen!T263/(Z750RatedkWh*SurveyHrsIn!T263)</f>
        <v>0.36592592592592593</v>
      </c>
      <c r="U263" s="28">
        <f>kWhgen!U263/(Z750RatedkWh*SurveyHrsIn!U263)</f>
        <v>0.29014822644923494</v>
      </c>
      <c r="V263" s="28">
        <f>kWhgen!V263/(Z750RatedkWh*SurveyHrsIn!V263)</f>
        <v>0.20777777777777778</v>
      </c>
      <c r="W263" s="28">
        <f>kWhgen!W263/(Z750RatedkWh*SurveyHrsIn!W263)</f>
        <v>0.14132437275985663</v>
      </c>
      <c r="X263" s="28">
        <f>kWhgen!X263/(Z750RatedkWh*SurveyHrsIn!X263)</f>
        <v>0.16120071684587814</v>
      </c>
      <c r="Y263" s="28">
        <f>kWhgen!Y263/(Z750RatedkWh*SurveyHrsIn!Y263)</f>
        <v>0.14666666666666667</v>
      </c>
      <c r="Z263" s="28">
        <f>kWhgen!Z263/(Z750RatedkWh*SurveyHrsIn!Z263)</f>
        <v>0</v>
      </c>
      <c r="AA263" s="28">
        <f>kWhgen!AA263/(Z750RatedkWh*SurveyHrsIn!AA263)</f>
        <v>0</v>
      </c>
      <c r="AB263" s="28">
        <f>kWhgen!AB263/(Z750RatedkWh*SurveyHrsIn!AB263)</f>
        <v>0.24695340501792115</v>
      </c>
      <c r="AC263" s="28">
        <f>kWhgen!AC263/(Z750RatedkWh*SurveyHrsIn!AC263)</f>
        <v>0.40564311810644743</v>
      </c>
      <c r="AD263" s="28">
        <f>kWhgen!AD263/(Z750RatedkWh*SurveyHrsIn!AD263)</f>
        <v>0.55714285714285716</v>
      </c>
      <c r="AE263" s="28">
        <f>kWhgen!AE263/(Z750RatedkWh*SurveyHrsIn!AE263)</f>
        <v>0.3996415770609319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7"/>
        <v>0.28922393857407691</v>
      </c>
      <c r="AP263" s="28">
        <f t="shared" si="38"/>
        <v>0.18066540022139824</v>
      </c>
      <c r="AQ263" s="28">
        <f t="shared" si="39"/>
        <v>0.4541425174367455</v>
      </c>
      <c r="AR263" s="28">
        <f t="shared" si="40"/>
        <v>0.34529087576185935</v>
      </c>
      <c r="AS263" s="28">
        <f t="shared" si="41"/>
        <v>0.37253498606133012</v>
      </c>
      <c r="AT263" s="28">
        <f t="shared" si="42"/>
        <v>0.20461569095977694</v>
      </c>
      <c r="AU263" s="138">
        <f t="shared" si="43"/>
        <v>0.23445420151334129</v>
      </c>
      <c r="AV263" s="28">
        <f t="shared" si="44"/>
        <v>0.20266257040450589</v>
      </c>
      <c r="AW263" s="28">
        <f t="shared" si="45"/>
        <v>0.28795064338431287</v>
      </c>
      <c r="AX263" s="28">
        <f t="shared" si="48"/>
        <v>0.14973058542413381</v>
      </c>
      <c r="AY263" s="28">
        <f t="shared" si="46"/>
        <v>8.2317801672640384E-2</v>
      </c>
      <c r="AZ263" s="28">
        <f t="shared" si="47"/>
        <v>0.4541425174367455</v>
      </c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</row>
    <row r="264" spans="1:68" hidden="1" x14ac:dyDescent="0.25">
      <c r="A264" s="86" t="s">
        <v>8</v>
      </c>
      <c r="B264" s="86">
        <v>1</v>
      </c>
      <c r="C264" s="86">
        <v>254</v>
      </c>
      <c r="D264" s="28">
        <f>kWhgen!D264/(Z750RatedkWh*SurveyHrsIn!D264)</f>
        <v>0.103584229390681</v>
      </c>
      <c r="E264" s="28">
        <f>kWhgen!E264/(Z750RatedkWh*SurveyHrsIn!E264)</f>
        <v>0.38486917562724016</v>
      </c>
      <c r="F264" s="28">
        <f>kWhgen!F264/(Z750RatedkWh*SurveyHrsIn!F264)</f>
        <v>0.4489462014425547</v>
      </c>
      <c r="G264" s="28">
        <f>kWhgen!G264/(Z750RatedkWh*SurveyHrsIn!G264)</f>
        <v>0.22140302858717065</v>
      </c>
      <c r="H264" s="28">
        <f>kWhgen!H264/(Z750RatedkWh*SurveyHrsIn!H264)</f>
        <v>0.44690925925925928</v>
      </c>
      <c r="I264" s="28">
        <f>kWhgen!I264/(Z750RatedkWh*SurveyHrsIn!I264)</f>
        <v>0.37025089605734768</v>
      </c>
      <c r="J264" s="28">
        <f>kWhgen!J264/(Z750RatedkWh*SurveyHrsIn!J264)</f>
        <v>0.35148148148148151</v>
      </c>
      <c r="K264" s="28">
        <f>kWhgen!K264/(Z750RatedkWh*SurveyHrsIn!K264)</f>
        <v>0.16702508960573476</v>
      </c>
      <c r="L264" s="28">
        <f>kWhgen!L264/(Z750RatedkWh*SurveyHrsIn!L264)</f>
        <v>0.19964157706093191</v>
      </c>
      <c r="M264" s="28">
        <f>kWhgen!M264/(Z750RatedkWh*SurveyHrsIn!M264)</f>
        <v>0.36457962962962964</v>
      </c>
      <c r="N264" s="28">
        <f>kWhgen!N264/(Z750RatedkWh*SurveyHrsIn!N264)</f>
        <v>0.3761451612903226</v>
      </c>
      <c r="O264" s="28">
        <f>kWhgen!O264/(Z750RatedkWh*SurveyHrsIn!O264)</f>
        <v>0.39814814814814814</v>
      </c>
      <c r="P264" s="28">
        <f>kWhgen!P264/(Z750RatedkWh*SurveyHrsIn!P264)</f>
        <v>0.38422939068100359</v>
      </c>
      <c r="Q264" s="28">
        <f>kWhgen!Q264/(Z750RatedkWh*SurveyHrsIn!Q264)</f>
        <v>0.14157706093189965</v>
      </c>
      <c r="R264" s="28">
        <f>kWhgen!R264/(Z750RatedkWh*SurveyHrsIn!R264)</f>
        <v>0.25515873015873014</v>
      </c>
      <c r="S264" s="28">
        <f>kWhgen!S264/(Z750RatedkWh*SurveyHrsIn!S264)</f>
        <v>0.26093189964157704</v>
      </c>
      <c r="T264" s="28">
        <f>kWhgen!T264/(Z750RatedkWh*SurveyHrsIn!T264)</f>
        <v>8.1481481481481474E-3</v>
      </c>
      <c r="U264" s="28">
        <f>kWhgen!U264/(Z750RatedkWh*SurveyHrsIn!U264)</f>
        <v>0.19102285371212976</v>
      </c>
      <c r="V264" s="28">
        <f>kWhgen!V264/(Z750RatedkWh*SurveyHrsIn!V264)</f>
        <v>0.23296296296296296</v>
      </c>
      <c r="W264" s="28">
        <f>kWhgen!W264/(Z750RatedkWh*SurveyHrsIn!W264)</f>
        <v>0.17096774193548386</v>
      </c>
      <c r="X264" s="28">
        <f>kWhgen!X264/(Z750RatedkWh*SurveyHrsIn!X264)</f>
        <v>0.18458781362007168</v>
      </c>
      <c r="Y264" s="28">
        <f>kWhgen!Y264/(Z750RatedkWh*SurveyHrsIn!Y264)</f>
        <v>3.1481481481481478E-2</v>
      </c>
      <c r="Z264" s="28">
        <f>kWhgen!Z264/(Z750RatedkWh*SurveyHrsIn!Z264)</f>
        <v>0.37562724014336918</v>
      </c>
      <c r="AA264" s="28">
        <f>kWhgen!AA264/(Z750RatedkWh*SurveyHrsIn!AA264)</f>
        <v>0.42629629629629628</v>
      </c>
      <c r="AB264" s="28">
        <f>kWhgen!AB264/(Z750RatedkWh*SurveyHrsIn!AB264)</f>
        <v>0.4777777777777778</v>
      </c>
      <c r="AC264" s="28">
        <f>kWhgen!AC264/(Z750RatedkWh*SurveyHrsIn!AC264)</f>
        <v>0.42205017155344332</v>
      </c>
      <c r="AD264" s="28">
        <f>kWhgen!AD264/(Z750RatedkWh*SurveyHrsIn!AD264)</f>
        <v>0.5623015873015873</v>
      </c>
      <c r="AE264" s="28">
        <f>kWhgen!AE264/(Z750RatedkWh*SurveyHrsIn!AE264)</f>
        <v>0.38243727598566307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7"/>
        <v>0.34280241990590204</v>
      </c>
      <c r="AP264" s="28">
        <f t="shared" si="38"/>
        <v>0.22971166723416067</v>
      </c>
      <c r="AQ264" s="28">
        <f t="shared" si="39"/>
        <v>0.45559634494689788</v>
      </c>
      <c r="AR264" s="28">
        <f t="shared" si="40"/>
        <v>0.35173946855232185</v>
      </c>
      <c r="AS264" s="28">
        <f t="shared" si="41"/>
        <v>0.38954721226602951</v>
      </c>
      <c r="AT264" s="28">
        <f t="shared" si="42"/>
        <v>0.24374876543209878</v>
      </c>
      <c r="AU264" s="138">
        <f t="shared" si="43"/>
        <v>0.38617423337315815</v>
      </c>
      <c r="AV264" s="28">
        <f t="shared" si="44"/>
        <v>0.21922256357740225</v>
      </c>
      <c r="AW264" s="28">
        <f t="shared" si="45"/>
        <v>0.14404465494108029</v>
      </c>
      <c r="AX264" s="28">
        <f t="shared" si="48"/>
        <v>0.12901234567901235</v>
      </c>
      <c r="AY264" s="28">
        <f t="shared" si="46"/>
        <v>0.42656710473914777</v>
      </c>
      <c r="AZ264" s="28">
        <f t="shared" si="47"/>
        <v>0.45559634494689788</v>
      </c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</row>
    <row r="265" spans="1:68" hidden="1" x14ac:dyDescent="0.25">
      <c r="A265" s="86" t="s">
        <v>8</v>
      </c>
      <c r="B265" s="86">
        <v>1</v>
      </c>
      <c r="C265" s="86">
        <v>255</v>
      </c>
      <c r="D265" s="28">
        <f>kWhgen!D265/(Z750RatedkWh*SurveyHrsIn!D265)</f>
        <v>0.45627240143369174</v>
      </c>
      <c r="E265" s="28">
        <f>kWhgen!E265/(Z750RatedkWh*SurveyHrsIn!E265)</f>
        <v>0.38729032258064516</v>
      </c>
      <c r="F265" s="28">
        <f>kWhgen!F265/(Z750RatedkWh*SurveyHrsIn!F265)</f>
        <v>0.45193668404999882</v>
      </c>
      <c r="G265" s="28">
        <f>kWhgen!G265/(Z750RatedkWh*SurveyHrsIn!G265)</f>
        <v>0.23764986953385508</v>
      </c>
      <c r="H265" s="28">
        <f>kWhgen!H265/(Z750RatedkWh*SurveyHrsIn!H265)</f>
        <v>0.46099444444444443</v>
      </c>
      <c r="I265" s="28">
        <f>kWhgen!I265/(Z750RatedkWh*SurveyHrsIn!I265)</f>
        <v>0.38960573476702509</v>
      </c>
      <c r="J265" s="28">
        <f>kWhgen!J265/(Z750RatedkWh*SurveyHrsIn!J265)</f>
        <v>0.30925925925925923</v>
      </c>
      <c r="K265" s="28">
        <f>kWhgen!K265/(Z750RatedkWh*SurveyHrsIn!K265)</f>
        <v>0.17168458781362006</v>
      </c>
      <c r="L265" s="28">
        <f>kWhgen!L265/(Z750RatedkWh*SurveyHrsIn!L265)</f>
        <v>0.19569892473118281</v>
      </c>
      <c r="M265" s="28">
        <f>kWhgen!M265/(Z750RatedkWh*SurveyHrsIn!M265)</f>
        <v>0.33256481481481481</v>
      </c>
      <c r="N265" s="28">
        <f>kWhgen!N265/(Z750RatedkWh*SurveyHrsIn!N265)</f>
        <v>0.36846057347670252</v>
      </c>
      <c r="O265" s="28">
        <f>kWhgen!O265/(Z750RatedkWh*SurveyHrsIn!O265)</f>
        <v>0.39407407407407408</v>
      </c>
      <c r="P265" s="28">
        <f>kWhgen!P265/(Z750RatedkWh*SurveyHrsIn!P265)</f>
        <v>0.33942652329749101</v>
      </c>
      <c r="Q265" s="28">
        <f>kWhgen!Q265/(Z750RatedkWh*SurveyHrsIn!Q265)</f>
        <v>0.32974910394265233</v>
      </c>
      <c r="R265" s="28">
        <f>kWhgen!R265/(Z750RatedkWh*SurveyHrsIn!R265)</f>
        <v>0.32182539682539685</v>
      </c>
      <c r="S265" s="28">
        <f>kWhgen!S265/(Z750RatedkWh*SurveyHrsIn!S265)</f>
        <v>0.22437275985663083</v>
      </c>
      <c r="T265" s="28">
        <f>kWhgen!T265/(Z750RatedkWh*SurveyHrsIn!T265)</f>
        <v>0.4651851851851852</v>
      </c>
      <c r="U265" s="28">
        <f>kWhgen!U265/(Z750RatedkWh*SurveyHrsIn!U265)</f>
        <v>0.36277132939204465</v>
      </c>
      <c r="V265" s="28">
        <f>kWhgen!V265/(Z750RatedkWh*SurveyHrsIn!V265)</f>
        <v>0.29185185185185186</v>
      </c>
      <c r="W265" s="28">
        <f>kWhgen!W265/(Z750RatedkWh*SurveyHrsIn!W265)</f>
        <v>0.17240143369175628</v>
      </c>
      <c r="X265" s="28">
        <f>kWhgen!X265/(Z750RatedkWh*SurveyHrsIn!X265)</f>
        <v>0.19820788530465949</v>
      </c>
      <c r="Y265" s="28">
        <f>kWhgen!Y265/(Z750RatedkWh*SurveyHrsIn!Y265)</f>
        <v>0.21259259259259258</v>
      </c>
      <c r="Z265" s="28">
        <f>kWhgen!Z265/(Z750RatedkWh*SurveyHrsIn!Z265)</f>
        <v>0.37347670250896059</v>
      </c>
      <c r="AA265" s="28">
        <f>kWhgen!AA265/(Z750RatedkWh*SurveyHrsIn!AA265)</f>
        <v>0.44148148148148147</v>
      </c>
      <c r="AB265" s="28">
        <f>kWhgen!AB265/(Z750RatedkWh*SurveyHrsIn!AB265)</f>
        <v>0.47885304659498207</v>
      </c>
      <c r="AC265" s="28">
        <f>kWhgen!AC265/(Z750RatedkWh*SurveyHrsIn!AC265)</f>
        <v>0.42106110579305439</v>
      </c>
      <c r="AD265" s="28">
        <f>kWhgen!AD265/(Z750RatedkWh*SurveyHrsIn!AD265)</f>
        <v>0.55436507936507939</v>
      </c>
      <c r="AE265" s="28">
        <f>kWhgen!AE265/(Z750RatedkWh*SurveyHrsIn!AE265)</f>
        <v>0.40143369175627241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7"/>
        <v>0.33655381773692611</v>
      </c>
      <c r="AP265" s="28">
        <f t="shared" si="38"/>
        <v>0.32273073076901615</v>
      </c>
      <c r="AQ265" s="28">
        <f t="shared" si="39"/>
        <v>0.45895329230480209</v>
      </c>
      <c r="AR265" s="28">
        <f t="shared" si="40"/>
        <v>0.35895895872149969</v>
      </c>
      <c r="AS265" s="28">
        <f t="shared" si="41"/>
        <v>0.38661981282357621</v>
      </c>
      <c r="AT265" s="28">
        <f t="shared" si="42"/>
        <v>0.23331610911987255</v>
      </c>
      <c r="AU265" s="138">
        <f t="shared" si="43"/>
        <v>0.36732039028275593</v>
      </c>
      <c r="AV265" s="28">
        <f t="shared" si="44"/>
        <v>0.29198242020822668</v>
      </c>
      <c r="AW265" s="28">
        <f t="shared" si="45"/>
        <v>0.37326945547636053</v>
      </c>
      <c r="AX265" s="28">
        <f t="shared" si="48"/>
        <v>0.19440063719633613</v>
      </c>
      <c r="AY265" s="28">
        <f t="shared" si="46"/>
        <v>0.4312704101951414</v>
      </c>
      <c r="AZ265" s="28">
        <f t="shared" si="47"/>
        <v>0.45895329230480209</v>
      </c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</row>
    <row r="266" spans="1:68" hidden="1" x14ac:dyDescent="0.25">
      <c r="A266" s="86" t="s">
        <v>8</v>
      </c>
      <c r="B266" s="86">
        <v>1</v>
      </c>
      <c r="C266" s="86">
        <v>256</v>
      </c>
      <c r="D266" s="28">
        <f>kWhgen!D266/(Z750RatedkWh*SurveyHrsIn!D266)</f>
        <v>0.4204301075268817</v>
      </c>
      <c r="E266" s="28">
        <f>kWhgen!E266/(Z750RatedkWh*SurveyHrsIn!E266)</f>
        <v>0.38002867383512545</v>
      </c>
      <c r="F266" s="28">
        <f>kWhgen!F266/(Z750RatedkWh*SurveyHrsIn!F266)</f>
        <v>0.37306270527865909</v>
      </c>
      <c r="G266" s="28">
        <f>kWhgen!G266/(Z750RatedkWh*SurveyHrsIn!G266)</f>
        <v>0.26377224125205367</v>
      </c>
      <c r="H266" s="28">
        <f>kWhgen!H266/(Z750RatedkWh*SurveyHrsIn!H266)</f>
        <v>0.2661425925925926</v>
      </c>
      <c r="I266" s="28">
        <f>kWhgen!I266/(Z750RatedkWh*SurveyHrsIn!I266)</f>
        <v>0.36344086021505378</v>
      </c>
      <c r="J266" s="28">
        <f>kWhgen!J266/(Z750RatedkWh*SurveyHrsIn!J266)</f>
        <v>0.34074074074074073</v>
      </c>
      <c r="K266" s="28">
        <f>kWhgen!K266/(Z750RatedkWh*SurveyHrsIn!K266)</f>
        <v>0.16810035842293908</v>
      </c>
      <c r="L266" s="28">
        <f>kWhgen!L266/(Z750RatedkWh*SurveyHrsIn!L266)</f>
        <v>0.2017921146953405</v>
      </c>
      <c r="M266" s="28">
        <f>kWhgen!M266/(Z750RatedkWh*SurveyHrsIn!M266)</f>
        <v>0.36170925925925929</v>
      </c>
      <c r="N266" s="28">
        <f>kWhgen!N266/(Z750RatedkWh*SurveyHrsIn!N266)</f>
        <v>0.33153942652329749</v>
      </c>
      <c r="O266" s="28">
        <f>kWhgen!O266/(Z750RatedkWh*SurveyHrsIn!O266)</f>
        <v>0.4</v>
      </c>
      <c r="P266" s="28">
        <f>kWhgen!P266/(Z750RatedkWh*SurveyHrsIn!P266)</f>
        <v>0.36523297491039425</v>
      </c>
      <c r="Q266" s="28">
        <f>kWhgen!Q266/(Z750RatedkWh*SurveyHrsIn!Q266)</f>
        <v>0.24731182795698925</v>
      </c>
      <c r="R266" s="28">
        <f>kWhgen!R266/(Z750RatedkWh*SurveyHrsIn!R266)</f>
        <v>0.36507936507936506</v>
      </c>
      <c r="S266" s="28">
        <f>kWhgen!S266/(Z750RatedkWh*SurveyHrsIn!S266)</f>
        <v>0.3086021505376344</v>
      </c>
      <c r="T266" s="28">
        <f>kWhgen!T266/(Z750RatedkWh*SurveyHrsIn!T266)</f>
        <v>0.48555555555555557</v>
      </c>
      <c r="U266" s="28">
        <f>kWhgen!U266/(Z750RatedkWh*SurveyHrsIn!U266)</f>
        <v>0.38961778450834395</v>
      </c>
      <c r="V266" s="28">
        <f>kWhgen!V266/(Z750RatedkWh*SurveyHrsIn!V266)</f>
        <v>0.29481481481481481</v>
      </c>
      <c r="W266" s="28">
        <f>kWhgen!W266/(Z750RatedkWh*SurveyHrsIn!W266)</f>
        <v>0.17921146953405018</v>
      </c>
      <c r="X266" s="28">
        <f>kWhgen!X266/(Z750RatedkWh*SurveyHrsIn!X266)</f>
        <v>0.17311827956989248</v>
      </c>
      <c r="Y266" s="28">
        <f>kWhgen!Y266/(Z750RatedkWh*SurveyHrsIn!Y266)</f>
        <v>0.21703703703703703</v>
      </c>
      <c r="Z266" s="28">
        <f>kWhgen!Z266/(Z750RatedkWh*SurveyHrsIn!Z266)</f>
        <v>0.4204301075268817</v>
      </c>
      <c r="AA266" s="28">
        <f>kWhgen!AA266/(Z750RatedkWh*SurveyHrsIn!AA266)</f>
        <v>0.40888888888888891</v>
      </c>
      <c r="AB266" s="28">
        <f>kWhgen!AB266/(Z750RatedkWh*SurveyHrsIn!AB266)</f>
        <v>0.42544802867383513</v>
      </c>
      <c r="AC266" s="28">
        <f>kWhgen!AC266/(Z750RatedkWh*SurveyHrsIn!AC266)</f>
        <v>0.37368351020272367</v>
      </c>
      <c r="AD266" s="28">
        <f>kWhgen!AD266/(Z750RatedkWh*SurveyHrsIn!AD266)</f>
        <v>0.52261904761904765</v>
      </c>
      <c r="AE266" s="28">
        <f>kWhgen!AE266/(Z750RatedkWh*SurveyHrsIn!AE266)</f>
        <v>0.41397849462365593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7"/>
        <v>0.31796349564378801</v>
      </c>
      <c r="AP266" s="28">
        <f t="shared" si="38"/>
        <v>0.32625960914027402</v>
      </c>
      <c r="AQ266" s="28">
        <f t="shared" si="39"/>
        <v>0.43676035081514247</v>
      </c>
      <c r="AR266" s="28">
        <f t="shared" si="40"/>
        <v>0.33895454012194604</v>
      </c>
      <c r="AS266" s="28">
        <f t="shared" si="41"/>
        <v>0.32344139784946235</v>
      </c>
      <c r="AT266" s="28">
        <f t="shared" si="42"/>
        <v>0.24386724412584626</v>
      </c>
      <c r="AU266" s="138">
        <f t="shared" si="43"/>
        <v>0.36559080047789722</v>
      </c>
      <c r="AV266" s="28">
        <f t="shared" si="44"/>
        <v>0.30699778119132959</v>
      </c>
      <c r="AW266" s="28">
        <f t="shared" si="45"/>
        <v>0.38999605162623813</v>
      </c>
      <c r="AX266" s="28">
        <f t="shared" si="48"/>
        <v>0.1897889287136599</v>
      </c>
      <c r="AY266" s="28">
        <f t="shared" si="46"/>
        <v>0.41825567502986855</v>
      </c>
      <c r="AZ266" s="28">
        <f t="shared" si="47"/>
        <v>0.43676035081514247</v>
      </c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</row>
    <row r="267" spans="1:68" hidden="1" x14ac:dyDescent="0.25">
      <c r="A267" s="86" t="s">
        <v>8</v>
      </c>
      <c r="B267" s="86">
        <v>1</v>
      </c>
      <c r="C267" s="86">
        <v>257</v>
      </c>
      <c r="D267" s="28">
        <f>kWhgen!D267/(Z750RatedkWh*SurveyHrsIn!D267)</f>
        <v>0.3996415770609319</v>
      </c>
      <c r="E267" s="28">
        <f>kWhgen!E267/(Z750RatedkWh*SurveyHrsIn!E267)</f>
        <v>0.32960035842293905</v>
      </c>
      <c r="F267" s="28">
        <f>kWhgen!F267/(Z750RatedkWh*SurveyHrsIn!F267)</f>
        <v>0.40109847972344809</v>
      </c>
      <c r="G267" s="28">
        <f>kWhgen!G267/(Z750RatedkWh*SurveyHrsIn!G267)</f>
        <v>0.26734495343278047</v>
      </c>
      <c r="H267" s="28">
        <f>kWhgen!H267/(Z750RatedkWh*SurveyHrsIn!H267)</f>
        <v>0.20265185185185186</v>
      </c>
      <c r="I267" s="28">
        <f>kWhgen!I267/(Z750RatedkWh*SurveyHrsIn!I267)</f>
        <v>0.36236559139784946</v>
      </c>
      <c r="J267" s="28">
        <f>kWhgen!J267/(Z750RatedkWh*SurveyHrsIn!J267)</f>
        <v>0.32814814814814813</v>
      </c>
      <c r="K267" s="28">
        <f>kWhgen!K267/(Z750RatedkWh*SurveyHrsIn!K267)</f>
        <v>0.16236559139784945</v>
      </c>
      <c r="L267" s="28">
        <f>kWhgen!L267/(Z750RatedkWh*SurveyHrsIn!L267)</f>
        <v>0.19462365591397848</v>
      </c>
      <c r="M267" s="28">
        <f>kWhgen!M267/(Z750RatedkWh*SurveyHrsIn!M267)</f>
        <v>0.35215000000000002</v>
      </c>
      <c r="N267" s="28">
        <f>kWhgen!N267/(Z750RatedkWh*SurveyHrsIn!N267)</f>
        <v>0.35923297491039424</v>
      </c>
      <c r="O267" s="28">
        <f>kWhgen!O267/(Z750RatedkWh*SurveyHrsIn!O267)</f>
        <v>0.36185185185185187</v>
      </c>
      <c r="P267" s="28">
        <f>kWhgen!P267/(Z750RatedkWh*SurveyHrsIn!P267)</f>
        <v>0.27921146953405018</v>
      </c>
      <c r="Q267" s="28">
        <f>kWhgen!Q267/(Z750RatedkWh*SurveyHrsIn!Q267)</f>
        <v>0.30716845878136201</v>
      </c>
      <c r="R267" s="28">
        <f>kWhgen!R267/(Z750RatedkWh*SurveyHrsIn!R267)</f>
        <v>0.22817460317460317</v>
      </c>
      <c r="S267" s="28">
        <f>kWhgen!S267/(Z750RatedkWh*SurveyHrsIn!S267)</f>
        <v>0.27347670250896056</v>
      </c>
      <c r="T267" s="28">
        <f>kWhgen!T267/(Z750RatedkWh*SurveyHrsIn!T267)</f>
        <v>0.48</v>
      </c>
      <c r="U267" s="28">
        <f>kWhgen!U267/(Z750RatedkWh*SurveyHrsIn!U267)</f>
        <v>0.3727527037301559</v>
      </c>
      <c r="V267" s="28">
        <f>kWhgen!V267/(Z750RatedkWh*SurveyHrsIn!V267)</f>
        <v>0.29481481481481481</v>
      </c>
      <c r="W267" s="28">
        <f>kWhgen!W267/(Z750RatedkWh*SurveyHrsIn!W267)</f>
        <v>0.17526881720430107</v>
      </c>
      <c r="X267" s="28">
        <f>kWhgen!X267/(Z750RatedkWh*SurveyHrsIn!X267)</f>
        <v>0.17741935483870969</v>
      </c>
      <c r="Y267" s="28">
        <f>kWhgen!Y267/(Z750RatedkWh*SurveyHrsIn!Y267)</f>
        <v>0.18</v>
      </c>
      <c r="Z267" s="28">
        <f>kWhgen!Z267/(Z750RatedkWh*SurveyHrsIn!Z267)</f>
        <v>0.38100358422939068</v>
      </c>
      <c r="AA267" s="28">
        <f>kWhgen!AA267/(Z750RatedkWh*SurveyHrsIn!AA267)</f>
        <v>0.40481481481481479</v>
      </c>
      <c r="AB267" s="28">
        <f>kWhgen!AB267/(Z750RatedkWh*SurveyHrsIn!AB267)</f>
        <v>0.41971326164874551</v>
      </c>
      <c r="AC267" s="28">
        <f>kWhgen!AC267/(Z750RatedkWh*SurveyHrsIn!AC267)</f>
        <v>0.36300731907825345</v>
      </c>
      <c r="AD267" s="28">
        <f>kWhgen!AD267/(Z750RatedkWh*SurveyHrsIn!AD267)</f>
        <v>0.49484126984126986</v>
      </c>
      <c r="AE267" s="28">
        <f>kWhgen!AE267/(Z750RatedkWh*SurveyHrsIn!AE267)</f>
        <v>0.39462365591397852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7"/>
        <v>0.3000537438820951</v>
      </c>
      <c r="AP267" s="28">
        <f t="shared" si="38"/>
        <v>0.30788392631215483</v>
      </c>
      <c r="AQ267" s="28">
        <f t="shared" si="39"/>
        <v>0.417490748277834</v>
      </c>
      <c r="AR267" s="28">
        <f t="shared" si="40"/>
        <v>0.33268126385972252</v>
      </c>
      <c r="AS267" s="28">
        <f t="shared" si="41"/>
        <v>0.29772186379928312</v>
      </c>
      <c r="AT267" s="28">
        <f t="shared" si="42"/>
        <v>0.23637974910394263</v>
      </c>
      <c r="AU267" s="138">
        <f t="shared" si="43"/>
        <v>0.33343209876543206</v>
      </c>
      <c r="AV267" s="28">
        <f t="shared" si="44"/>
        <v>0.26960658815497524</v>
      </c>
      <c r="AW267" s="28">
        <f t="shared" si="45"/>
        <v>0.3825225061816569</v>
      </c>
      <c r="AX267" s="28">
        <f t="shared" si="48"/>
        <v>0.17756272401433693</v>
      </c>
      <c r="AY267" s="28">
        <f t="shared" si="46"/>
        <v>0.40184388689765033</v>
      </c>
      <c r="AZ267" s="28">
        <f t="shared" si="47"/>
        <v>0.417490748277834</v>
      </c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</row>
    <row r="268" spans="1:68" hidden="1" x14ac:dyDescent="0.25">
      <c r="A268" s="86" t="s">
        <v>8</v>
      </c>
      <c r="B268" s="86">
        <v>1</v>
      </c>
      <c r="C268" s="86">
        <v>258</v>
      </c>
      <c r="D268" s="28">
        <f>kWhgen!D268/(Z750RatedkWh*SurveyHrsIn!D268)</f>
        <v>0.37311827956989246</v>
      </c>
      <c r="E268" s="28">
        <f>kWhgen!E268/(Z750RatedkWh*SurveyHrsIn!E268)</f>
        <v>0.34735125448028675</v>
      </c>
      <c r="F268" s="28">
        <f>kWhgen!F268/(Z750RatedkWh*SurveyHrsIn!F268)</f>
        <v>0.37567937756017272</v>
      </c>
      <c r="G268" s="28">
        <f>kWhgen!G268/(Z750RatedkWh*SurveyHrsIn!G268)</f>
        <v>0.20643044967552027</v>
      </c>
      <c r="H268" s="28">
        <f>kWhgen!H268/(Z750RatedkWh*SurveyHrsIn!H268)</f>
        <v>0.26278333333333331</v>
      </c>
      <c r="I268" s="28">
        <f>kWhgen!I268/(Z750RatedkWh*SurveyHrsIn!I268)</f>
        <v>0.34408602150537637</v>
      </c>
      <c r="J268" s="28">
        <f>kWhgen!J268/(Z750RatedkWh*SurveyHrsIn!J268)</f>
        <v>0.27555555555555555</v>
      </c>
      <c r="K268" s="28">
        <f>kWhgen!K268/(Z750RatedkWh*SurveyHrsIn!K268)</f>
        <v>0.15448028673835126</v>
      </c>
      <c r="L268" s="28">
        <f>kWhgen!L268/(Z750RatedkWh*SurveyHrsIn!L268)</f>
        <v>0.18136200716845879</v>
      </c>
      <c r="M268" s="28">
        <f>kWhgen!M268/(Z750RatedkWh*SurveyHrsIn!M268)</f>
        <v>0.32925925925925925</v>
      </c>
      <c r="N268" s="28">
        <f>kWhgen!N268/(Z750RatedkWh*SurveyHrsIn!N268)</f>
        <v>0.33548387096774196</v>
      </c>
      <c r="O268" s="28">
        <f>kWhgen!O268/(Z750RatedkWh*SurveyHrsIn!O268)</f>
        <v>0.35962962962962963</v>
      </c>
      <c r="P268" s="28">
        <f>kWhgen!P268/(Z750RatedkWh*SurveyHrsIn!P268)</f>
        <v>0.34874551971326168</v>
      </c>
      <c r="Q268" s="28">
        <f>kWhgen!Q268/(Z750RatedkWh*SurveyHrsIn!Q268)</f>
        <v>0.35555555555555557</v>
      </c>
      <c r="R268" s="28">
        <f>kWhgen!R268/(Z750RatedkWh*SurveyHrsIn!R268)</f>
        <v>0.31785714285714284</v>
      </c>
      <c r="S268" s="28">
        <f>kWhgen!S268/(Z750RatedkWh*SurveyHrsIn!S268)</f>
        <v>0.29032258064516131</v>
      </c>
      <c r="T268" s="28">
        <f>kWhgen!T268/(Z750RatedkWh*SurveyHrsIn!T268)</f>
        <v>0.46296296296296297</v>
      </c>
      <c r="U268" s="28">
        <f>kWhgen!U268/(Z750RatedkWh*SurveyHrsIn!U268)</f>
        <v>0.32697605590364553</v>
      </c>
      <c r="V268" s="28">
        <f>kWhgen!V268/(Z750RatedkWh*SurveyHrsIn!V268)</f>
        <v>0.26407407407407407</v>
      </c>
      <c r="W268" s="28">
        <f>kWhgen!W268/(Z750RatedkWh*SurveyHrsIn!W268)</f>
        <v>0.16451612903225807</v>
      </c>
      <c r="X268" s="28">
        <f>kWhgen!X268/(Z750RatedkWh*SurveyHrsIn!X268)</f>
        <v>0.16379928315412187</v>
      </c>
      <c r="Y268" s="28">
        <f>kWhgen!Y268/(Z750RatedkWh*SurveyHrsIn!Y268)</f>
        <v>0.19703703703703704</v>
      </c>
      <c r="Z268" s="28">
        <f>kWhgen!Z268/(Z750RatedkWh*SurveyHrsIn!Z268)</f>
        <v>0.34946236559139787</v>
      </c>
      <c r="AA268" s="28">
        <f>kWhgen!AA268/(Z750RatedkWh*SurveyHrsIn!AA268)</f>
        <v>0.15518518518518518</v>
      </c>
      <c r="AB268" s="28">
        <f>kWhgen!AB268/(Z750RatedkWh*SurveyHrsIn!AB268)</f>
        <v>0.35842293906810035</v>
      </c>
      <c r="AC268" s="28">
        <f>kWhgen!AC268/(Z750RatedkWh*SurveyHrsIn!AC268)</f>
        <v>0.36078023903275186</v>
      </c>
      <c r="AD268" s="28">
        <f>kWhgen!AD268/(Z750RatedkWh*SurveyHrsIn!AD268)</f>
        <v>0.47142857142857142</v>
      </c>
      <c r="AE268" s="28">
        <f>kWhgen!AE268/(Z750RatedkWh*SurveyHrsIn!AE268)</f>
        <v>0.36523297491039425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0.29340388046557897</v>
      </c>
      <c r="AP268" s="28">
        <f>AVERAGE(Q268:AB268)</f>
        <v>0.28384760925555358</v>
      </c>
      <c r="AQ268" s="28">
        <f t="shared" ref="AQ268:AQ273" si="49">AVERAGE(AC268:AN268)</f>
        <v>0.39914726179057247</v>
      </c>
      <c r="AR268" s="28">
        <f>AVERAGE(E268:G268)</f>
        <v>0.30982036057199325</v>
      </c>
      <c r="AS268" s="28">
        <f>AVERAGE(H268:J268)</f>
        <v>0.29414163679808841</v>
      </c>
      <c r="AT268" s="28">
        <f>AVERAGE(K268:M268)</f>
        <v>0.22170051772202312</v>
      </c>
      <c r="AU268" s="138">
        <f>AVERAGE(N268:P268)</f>
        <v>0.34795300677021107</v>
      </c>
      <c r="AV268" s="28">
        <f>AVERAGE(Q268:S268)</f>
        <v>0.32124509301928655</v>
      </c>
      <c r="AW268" s="28">
        <f>AVERAGE(T268:V268)</f>
        <v>0.35133769764689421</v>
      </c>
      <c r="AX268" s="28">
        <f t="shared" si="48"/>
        <v>0.17511748307447231</v>
      </c>
      <c r="AY268" s="28">
        <f>AVERAGE(Z268:AB268)</f>
        <v>0.28769016328156116</v>
      </c>
      <c r="AZ268" s="28">
        <f t="shared" ref="AZ268:AZ273" si="50">AVERAGE(AC268:AE268)</f>
        <v>0.39914726179057247</v>
      </c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</row>
    <row r="269" spans="1:68" hidden="1" x14ac:dyDescent="0.25">
      <c r="A269" s="86" t="s">
        <v>8</v>
      </c>
      <c r="B269" s="86">
        <v>1</v>
      </c>
      <c r="C269" s="86">
        <v>259</v>
      </c>
      <c r="D269" s="28">
        <f>kWhgen!D269/(Z750RatedkWh*SurveyHrsIn!D269)</f>
        <v>0.21863799283154123</v>
      </c>
      <c r="E269" s="28">
        <f>kWhgen!E269/(Z750RatedkWh*SurveyHrsIn!E269)</f>
        <v>0.3421057347670251</v>
      </c>
      <c r="F269" s="28">
        <f>kWhgen!F269/(Z750RatedkWh*SurveyHrsIn!F269)</f>
        <v>0.38465082538250522</v>
      </c>
      <c r="G269" s="28">
        <f>kWhgen!G269/(Z750RatedkWh*SurveyHrsIn!G269)</f>
        <v>0.19910344297407431</v>
      </c>
      <c r="H269" s="28">
        <f>kWhgen!H269/(Z750RatedkWh*SurveyHrsIn!H269)</f>
        <v>0.27901296296296296</v>
      </c>
      <c r="I269" s="28">
        <f>kWhgen!I269/(Z750RatedkWh*SurveyHrsIn!I269)</f>
        <v>0.34838709677419355</v>
      </c>
      <c r="J269" s="28">
        <f>kWhgen!J269/(Z750RatedkWh*SurveyHrsIn!J269)</f>
        <v>0.31</v>
      </c>
      <c r="K269" s="28">
        <f>kWhgen!K269/(Z750RatedkWh*SurveyHrsIn!K269)</f>
        <v>0.15161290322580645</v>
      </c>
      <c r="L269" s="28">
        <f>kWhgen!L269/(Z750RatedkWh*SurveyHrsIn!L269)</f>
        <v>0.18064516129032257</v>
      </c>
      <c r="M269" s="28">
        <f>kWhgen!M269/(Z750RatedkWh*SurveyHrsIn!M269)</f>
        <v>0.2877777777777778</v>
      </c>
      <c r="N269" s="28">
        <f>kWhgen!N269/(Z750RatedkWh*SurveyHrsIn!N269)</f>
        <v>0.33175448028673837</v>
      </c>
      <c r="O269" s="28">
        <f>kWhgen!O269/(Z750RatedkWh*SurveyHrsIn!O269)</f>
        <v>0.30296296296296299</v>
      </c>
      <c r="P269" s="28">
        <f>kWhgen!P269/(Z750RatedkWh*SurveyHrsIn!P269)</f>
        <v>0.30609318996415769</v>
      </c>
      <c r="Q269" s="28">
        <f>kWhgen!Q269/(Z750RatedkWh*SurveyHrsIn!Q269)</f>
        <v>0.35232974910394266</v>
      </c>
      <c r="R269" s="28">
        <f>kWhgen!R269/(Z750RatedkWh*SurveyHrsIn!R269)</f>
        <v>0.34246031746031746</v>
      </c>
      <c r="S269" s="28">
        <f>kWhgen!S269/(Z750RatedkWh*SurveyHrsIn!S269)</f>
        <v>0.29139784946236558</v>
      </c>
      <c r="T269" s="28">
        <f>kWhgen!T269/(Z750RatedkWh*SurveyHrsIn!T269)</f>
        <v>0.4634462962962963</v>
      </c>
      <c r="U269" s="28">
        <f>kWhgen!U269/(Z750RatedkWh*SurveyHrsIn!U269)</f>
        <v>0.37103177712013669</v>
      </c>
      <c r="V269" s="28">
        <f>kWhgen!V269/(Z750RatedkWh*SurveyHrsIn!V269)</f>
        <v>0.27666666666666667</v>
      </c>
      <c r="W269" s="28">
        <f>kWhgen!W269/(Z750RatedkWh*SurveyHrsIn!W269)</f>
        <v>0.16236559139784945</v>
      </c>
      <c r="X269" s="28">
        <f>kWhgen!X269/(Z750RatedkWh*SurveyHrsIn!X269)</f>
        <v>0.16702508960573476</v>
      </c>
      <c r="Y269" s="28">
        <f>kWhgen!Y269/(Z750RatedkWh*SurveyHrsIn!Y269)</f>
        <v>0.19185185185185186</v>
      </c>
      <c r="Z269" s="28">
        <f>kWhgen!Z269/(Z750RatedkWh*SurveyHrsIn!Z269)</f>
        <v>0.38637992831541218</v>
      </c>
      <c r="AA269" s="28">
        <f>kWhgen!AA269/(Z750RatedkWh*SurveyHrsIn!AA269)</f>
        <v>0.38740740740740742</v>
      </c>
      <c r="AB269" s="28">
        <f>kWhgen!AB269/(Z750RatedkWh*SurveyHrsIn!AB269)</f>
        <v>0.40250896057347668</v>
      </c>
      <c r="AC269" s="28">
        <f>kWhgen!AC269/(Z750RatedkWh*SurveyHrsIn!AC269)</f>
        <v>0.30116379569992147</v>
      </c>
      <c r="AD269" s="28">
        <f>kWhgen!AD269/(Z750RatedkWh*SurveyHrsIn!AD269)</f>
        <v>0.45714285714285713</v>
      </c>
      <c r="AE269" s="28">
        <f>kWhgen!AE269/(Z750RatedkWh*SurveyHrsIn!AE269)</f>
        <v>0.3874551971326165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0.28534221153071065</v>
      </c>
      <c r="AP269" s="28">
        <f>AVERAGE(Q269:AB269)</f>
        <v>0.31623929043845483</v>
      </c>
      <c r="AQ269" s="28">
        <f t="shared" si="49"/>
        <v>0.38192061665846505</v>
      </c>
      <c r="AR269" s="28">
        <f>AVERAGE(E269:G269)</f>
        <v>0.30862000104120152</v>
      </c>
      <c r="AS269" s="28">
        <f>AVERAGE(H269:J269)</f>
        <v>0.31246668657905219</v>
      </c>
      <c r="AT269" s="28">
        <f>AVERAGE(K269:M269)</f>
        <v>0.20667861409796895</v>
      </c>
      <c r="AU269" s="138">
        <f>AVERAGE(N269:P269)</f>
        <v>0.31360354440461968</v>
      </c>
      <c r="AV269" s="28">
        <f>AVERAGE(Q269:S269)</f>
        <v>0.32872930534220857</v>
      </c>
      <c r="AW269" s="28">
        <f>AVERAGE(T269:V269)</f>
        <v>0.37038158002769989</v>
      </c>
      <c r="AX269" s="28">
        <f t="shared" si="48"/>
        <v>0.17374751095181204</v>
      </c>
      <c r="AY269" s="28">
        <f>AVERAGE(Z269:AB269)</f>
        <v>0.39209876543209871</v>
      </c>
      <c r="AZ269" s="28">
        <f t="shared" si="50"/>
        <v>0.38192061665846505</v>
      </c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</row>
    <row r="270" spans="1:68" hidden="1" x14ac:dyDescent="0.25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28"/>
      <c r="AQ270" s="28"/>
      <c r="AR270" s="10"/>
      <c r="AS270" s="10"/>
      <c r="AT270" s="10"/>
      <c r="AU270" s="10"/>
      <c r="AV270" s="28"/>
      <c r="AW270" s="28"/>
      <c r="AX270" s="28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</row>
    <row r="271" spans="1:68" hidden="1" x14ac:dyDescent="0.25">
      <c r="A271" s="86" t="s">
        <v>8</v>
      </c>
      <c r="B271" s="86" t="s">
        <v>25</v>
      </c>
      <c r="C271" s="86" t="s">
        <v>31</v>
      </c>
      <c r="D271" s="28">
        <f t="shared" ref="D271:I271" si="51">AVERAGE(D118:D269)</f>
        <v>0.34970861629881156</v>
      </c>
      <c r="E271" s="28">
        <f t="shared" si="51"/>
        <v>0.34153107904169017</v>
      </c>
      <c r="F271" s="28">
        <f t="shared" si="51"/>
        <v>0.39366955283323252</v>
      </c>
      <c r="G271" s="28">
        <f t="shared" si="51"/>
        <v>0.28090872877758927</v>
      </c>
      <c r="H271" s="28">
        <f t="shared" si="51"/>
        <v>0.32581979775828473</v>
      </c>
      <c r="I271" s="28">
        <f t="shared" si="51"/>
        <v>0.32809588992642891</v>
      </c>
      <c r="J271" s="28">
        <f t="shared" ref="J271:O271" si="52">AVERAGE(J118:J269)</f>
        <v>0.30043234649122808</v>
      </c>
      <c r="K271" s="28">
        <f t="shared" si="52"/>
        <v>0.15464776672667593</v>
      </c>
      <c r="L271" s="28">
        <f t="shared" si="52"/>
        <v>0.17832098803808344</v>
      </c>
      <c r="M271" s="28">
        <f t="shared" si="52"/>
        <v>0.32707086988304102</v>
      </c>
      <c r="N271" s="28">
        <f t="shared" si="52"/>
        <v>0.32770674165251829</v>
      </c>
      <c r="O271" s="28">
        <f t="shared" si="52"/>
        <v>0.35965883284600397</v>
      </c>
      <c r="P271" s="28">
        <f t="shared" ref="P271:U271" si="53">AVERAGE(P118:P269)</f>
        <v>0.27633091633654028</v>
      </c>
      <c r="Q271" s="28">
        <f t="shared" si="53"/>
        <v>0.30055641624221852</v>
      </c>
      <c r="R271" s="28">
        <f t="shared" si="53"/>
        <v>0.26126920164995943</v>
      </c>
      <c r="S271" s="28">
        <f t="shared" si="53"/>
        <v>0.26586989483116374</v>
      </c>
      <c r="T271" s="28">
        <f t="shared" si="53"/>
        <v>0.42067080896686138</v>
      </c>
      <c r="U271" s="28">
        <f t="shared" si="53"/>
        <v>0.34614235521599701</v>
      </c>
      <c r="V271" s="28">
        <f>AVERAGE(V118:V269)</f>
        <v>0.26521008771931037</v>
      </c>
      <c r="W271" s="28">
        <f>AVERAGE(W118:W269)</f>
        <v>0.15450053056027163</v>
      </c>
      <c r="X271" s="28">
        <f t="shared" ref="X271:AD271" si="54">AVERAGE(X118:X219,X222:X269)</f>
        <v>0.16769174432497014</v>
      </c>
      <c r="Y271" s="28">
        <f t="shared" si="54"/>
        <v>0.18730332098765437</v>
      </c>
      <c r="Z271" s="28">
        <f t="shared" si="54"/>
        <v>0.36645048984468348</v>
      </c>
      <c r="AA271" s="28">
        <f t="shared" si="54"/>
        <v>0.37545638271604909</v>
      </c>
      <c r="AB271" s="28">
        <f t="shared" si="54"/>
        <v>0.40715383512544806</v>
      </c>
      <c r="AC271" s="28">
        <f t="shared" si="54"/>
        <v>0.36756886345181322</v>
      </c>
      <c r="AD271" s="28">
        <f t="shared" si="54"/>
        <v>0.50941259259259297</v>
      </c>
      <c r="AE271" s="28">
        <f>AVERAGE(AE118:AE219,AE222:AE269)</f>
        <v>0.37625147909199547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5">AVERAGE(AO118:AO219,AO222:AO269)</f>
        <v>0.29932466144130238</v>
      </c>
      <c r="AP271" s="28">
        <f t="shared" si="55"/>
        <v>0.29312403859329389</v>
      </c>
      <c r="AQ271" s="28">
        <f t="shared" si="49"/>
        <v>0.41774431171213394</v>
      </c>
      <c r="AR271" s="28">
        <f t="shared" si="55"/>
        <v>0.33820123409338698</v>
      </c>
      <c r="AS271" s="28">
        <f t="shared" si="55"/>
        <v>0.3177579451745654</v>
      </c>
      <c r="AT271" s="28">
        <f t="shared" si="55"/>
        <v>0.22020645348783138</v>
      </c>
      <c r="AU271" s="28">
        <f t="shared" si="55"/>
        <v>0.32113301300942526</v>
      </c>
      <c r="AV271" s="28">
        <f t="shared" si="55"/>
        <v>0.27558431942311012</v>
      </c>
      <c r="AW271" s="28">
        <f t="shared" si="55"/>
        <v>0.34401026107511412</v>
      </c>
      <c r="AX271" s="28">
        <f t="shared" si="55"/>
        <v>0.16988133797955657</v>
      </c>
      <c r="AY271" s="28">
        <f t="shared" si="55"/>
        <v>0.38302023589539352</v>
      </c>
      <c r="AZ271" s="28">
        <f t="shared" si="50"/>
        <v>0.41774431171213394</v>
      </c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</row>
    <row r="272" spans="1:68" x14ac:dyDescent="0.25">
      <c r="A272" s="86" t="s">
        <v>1</v>
      </c>
      <c r="B272" s="86" t="s">
        <v>25</v>
      </c>
      <c r="C272" s="86" t="s">
        <v>31</v>
      </c>
      <c r="D272" s="28">
        <f t="shared" ref="D272:I272" si="56">AVERAGE(D11:D117)</f>
        <v>0.38884633035205862</v>
      </c>
      <c r="E272" s="28">
        <f t="shared" si="56"/>
        <v>0.3628409707567079</v>
      </c>
      <c r="F272" s="28">
        <f t="shared" si="56"/>
        <v>0.45212046020240954</v>
      </c>
      <c r="G272" s="28">
        <f t="shared" si="56"/>
        <v>0.31107359350352781</v>
      </c>
      <c r="H272" s="28">
        <f t="shared" si="56"/>
        <v>0.38261071997230889</v>
      </c>
      <c r="I272" s="28">
        <f t="shared" si="56"/>
        <v>0.33090101497336949</v>
      </c>
      <c r="J272" s="28">
        <f t="shared" ref="J272:O272" si="57">AVERAGE(J11:J117)</f>
        <v>0.32762097611630325</v>
      </c>
      <c r="K272" s="28">
        <f t="shared" si="57"/>
        <v>0.15592541788095002</v>
      </c>
      <c r="L272" s="28">
        <f t="shared" si="57"/>
        <v>0.17731805848658438</v>
      </c>
      <c r="M272" s="28">
        <f t="shared" si="57"/>
        <v>0.33346548978885426</v>
      </c>
      <c r="N272" s="28">
        <f t="shared" si="57"/>
        <v>0.33649222858674166</v>
      </c>
      <c r="O272" s="28">
        <f t="shared" si="57"/>
        <v>0.36406877812391819</v>
      </c>
      <c r="P272" s="28">
        <f t="shared" ref="P272:X272" si="58">AVERAGE(P11:P117)</f>
        <v>0.2765353565805781</v>
      </c>
      <c r="Q272" s="28">
        <f t="shared" si="58"/>
        <v>0.34598951529159555</v>
      </c>
      <c r="R272" s="28">
        <f t="shared" si="58"/>
        <v>0.27311834297581966</v>
      </c>
      <c r="S272" s="28">
        <f t="shared" si="58"/>
        <v>0.28053664623320934</v>
      </c>
      <c r="T272" s="28">
        <f t="shared" si="58"/>
        <v>0.4047737452405677</v>
      </c>
      <c r="U272" s="28">
        <f t="shared" si="58"/>
        <v>0.34239265472128294</v>
      </c>
      <c r="V272" s="28">
        <f t="shared" si="58"/>
        <v>0.28084430598823107</v>
      </c>
      <c r="W272" s="28">
        <f t="shared" si="58"/>
        <v>0.15597507788162002</v>
      </c>
      <c r="X272" s="28">
        <f t="shared" si="58"/>
        <v>0.17526369209124706</v>
      </c>
      <c r="Y272" s="28">
        <f t="shared" ref="Y272:AD272" si="59">AVERAGE(Y11:Y117)</f>
        <v>0.18722037037037048</v>
      </c>
      <c r="Z272" s="28">
        <f t="shared" si="59"/>
        <v>0.36395740796569875</v>
      </c>
      <c r="AA272" s="28">
        <f t="shared" si="59"/>
        <v>0.36562064728279686</v>
      </c>
      <c r="AB272" s="28">
        <f t="shared" si="59"/>
        <v>0.4160330787525543</v>
      </c>
      <c r="AC272" s="28">
        <f t="shared" si="59"/>
        <v>0.3745261782735404</v>
      </c>
      <c r="AD272" s="28">
        <f t="shared" si="59"/>
        <v>0.51314263462394294</v>
      </c>
      <c r="AE272" s="28">
        <f>AVERAGE(AE11:AE117)</f>
        <v>0.34980523230496119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0.31758108874768781</v>
      </c>
      <c r="AP272" s="28">
        <f>AVERAGE(Q272:AB272)</f>
        <v>0.29931045706624948</v>
      </c>
      <c r="AQ272" s="28">
        <f t="shared" si="49"/>
        <v>0.41249134840081486</v>
      </c>
      <c r="AR272" s="28">
        <f>AVERAGE(AR11:AR117)</f>
        <v>0.37534500815421518</v>
      </c>
      <c r="AS272" s="28">
        <f>AVERAGE(AS11:AS117)</f>
        <v>0.34704423702066051</v>
      </c>
      <c r="AT272" s="28">
        <f>AVERAGE(AT11:AT117)</f>
        <v>0.22223632205212954</v>
      </c>
      <c r="AU272" s="28">
        <f>AVERAGE(AU11:AU117)</f>
        <v>0.32569878776374633</v>
      </c>
      <c r="AV272" s="28">
        <f>AVERAGE(Q272:S272)</f>
        <v>0.29988150150020815</v>
      </c>
      <c r="AW272" s="28">
        <f>AVERAGE(T272:V272)</f>
        <v>0.34267023531669388</v>
      </c>
      <c r="AX272" s="28">
        <f t="shared" si="48"/>
        <v>0.17281971344774583</v>
      </c>
      <c r="AY272" s="28">
        <f>AVERAGE(Z272:AB272)</f>
        <v>0.38187037800035001</v>
      </c>
      <c r="AZ272" s="28">
        <f t="shared" si="50"/>
        <v>0.41249134840081486</v>
      </c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</row>
    <row r="273" spans="1:68" hidden="1" x14ac:dyDescent="0.25">
      <c r="A273" s="86" t="s">
        <v>10</v>
      </c>
      <c r="B273" s="86" t="s">
        <v>25</v>
      </c>
      <c r="C273" s="86" t="s">
        <v>31</v>
      </c>
      <c r="D273" s="28">
        <f>AVERAGE(D220:D221)</f>
        <v>0.39479390681003584</v>
      </c>
      <c r="E273" s="28">
        <f>AVERAGE(E220:E221)</f>
        <v>0.37518727598566304</v>
      </c>
      <c r="F273" s="28">
        <f>AVERAGE(F220:F221)</f>
        <v>0.43623665036091697</v>
      </c>
      <c r="G273" s="28">
        <v>9.9999999999999995E-7</v>
      </c>
      <c r="H273" s="28">
        <v>9.9999999999999995E-7</v>
      </c>
      <c r="I273" s="28">
        <v>9.9999999999999995E-7</v>
      </c>
      <c r="J273" s="28">
        <v>9.9999999999999995E-7</v>
      </c>
      <c r="K273" s="28">
        <v>9.9999999999999995E-7</v>
      </c>
      <c r="L273" s="28">
        <v>9.9999999999999995E-7</v>
      </c>
      <c r="M273" s="28">
        <v>9.9999999999999995E-7</v>
      </c>
      <c r="N273" s="28">
        <v>9.9999999999999995E-7</v>
      </c>
      <c r="O273" s="28">
        <v>9.9999999999999995E-7</v>
      </c>
      <c r="P273" s="28">
        <v>9.9999999999999995E-7</v>
      </c>
      <c r="Q273" s="28">
        <f t="shared" ref="Q273:W273" si="60">AVERAGE(Q220:Q221)</f>
        <v>0.38602150537634405</v>
      </c>
      <c r="R273" s="28">
        <f t="shared" si="60"/>
        <v>0.22222222222222221</v>
      </c>
      <c r="S273" s="28">
        <f t="shared" si="60"/>
        <v>0.29014336917562722</v>
      </c>
      <c r="T273" s="28">
        <f t="shared" si="60"/>
        <v>0.39688333333333331</v>
      </c>
      <c r="U273" s="28">
        <f t="shared" si="60"/>
        <v>0.36028803229378692</v>
      </c>
      <c r="V273" s="28">
        <f t="shared" si="60"/>
        <v>0.27428703703703705</v>
      </c>
      <c r="W273" s="28">
        <f t="shared" si="60"/>
        <v>0.14336917562724014</v>
      </c>
      <c r="X273" s="28">
        <f>AVERAGE(X220:X221)</f>
        <v>0.1596774193548387</v>
      </c>
      <c r="Y273" s="28">
        <f t="shared" ref="Y273:AY273" si="61">AVERAGE(Y220:Y221)</f>
        <v>0.16407407407407407</v>
      </c>
      <c r="Z273" s="28">
        <f t="shared" si="61"/>
        <v>0.32652329749103942</v>
      </c>
      <c r="AA273" s="28">
        <f t="shared" si="61"/>
        <v>0.37222222222222223</v>
      </c>
      <c r="AB273" s="28">
        <f>AVERAGE(AB220:AB221)</f>
        <v>0.40501792114695345</v>
      </c>
      <c r="AC273" s="28">
        <f>AVERAGE(AC220:AC221)</f>
        <v>0.39553378950111168</v>
      </c>
      <c r="AD273" s="28">
        <f>AVERAGE(AD220:AD221)</f>
        <v>0.56011904761904763</v>
      </c>
      <c r="AE273" s="28">
        <f>AVERAGE(AE220:AE221)</f>
        <v>0.36451612903225805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si="61"/>
        <v>0.3138759572073353</v>
      </c>
      <c r="AP273" s="28">
        <f t="shared" si="61"/>
        <v>0.29172746744622657</v>
      </c>
      <c r="AQ273" s="28">
        <f t="shared" si="49"/>
        <v>0.4400563220508058</v>
      </c>
      <c r="AR273" s="28">
        <f t="shared" si="61"/>
        <v>0.37634457952627454</v>
      </c>
      <c r="AS273" s="28">
        <f t="shared" si="61"/>
        <v>0.34497097769812823</v>
      </c>
      <c r="AT273" s="28">
        <f t="shared" si="61"/>
        <v>0.20551981282357629</v>
      </c>
      <c r="AU273" s="28">
        <f t="shared" si="61"/>
        <v>0.32866845878136203</v>
      </c>
      <c r="AV273" s="28">
        <f t="shared" si="61"/>
        <v>0.29946236559139783</v>
      </c>
      <c r="AW273" s="28">
        <f t="shared" si="61"/>
        <v>0.34381946755471915</v>
      </c>
      <c r="AX273" s="28">
        <f t="shared" si="61"/>
        <v>0.15570688968538432</v>
      </c>
      <c r="AY273" s="28">
        <f t="shared" si="61"/>
        <v>0.36792114695340505</v>
      </c>
      <c r="AZ273" s="28">
        <f t="shared" si="50"/>
        <v>0.4400563220508058</v>
      </c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</row>
    <row r="274" spans="1:68" x14ac:dyDescent="0.25"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28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</row>
    <row r="275" spans="1:68" x14ac:dyDescent="0.25"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</row>
    <row r="276" spans="1:68" x14ac:dyDescent="0.25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</row>
  </sheetData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AZ281"/>
  <sheetViews>
    <sheetView topLeftCell="A6" workbookViewId="0">
      <selection activeCell="A6" sqref="A6"/>
    </sheetView>
  </sheetViews>
  <sheetFormatPr defaultRowHeight="13.2" x14ac:dyDescent="0.25"/>
  <cols>
    <col min="1" max="3" width="9.109375" style="29" customWidth="1"/>
    <col min="4" max="24" width="9.109375" hidden="1" customWidth="1"/>
    <col min="25" max="25" width="9.33203125" hidden="1" customWidth="1"/>
    <col min="26" max="27" width="9.109375" hidden="1" customWidth="1"/>
    <col min="28" max="28" width="0" hidden="1" customWidth="1"/>
    <col min="32" max="40" width="0" hidden="1" customWidth="1"/>
    <col min="41" max="42" width="11.5546875" hidden="1" customWidth="1"/>
    <col min="43" max="43" width="11.5546875" customWidth="1"/>
    <col min="44" max="47" width="9.109375" hidden="1" customWidth="1"/>
    <col min="48" max="51" width="0" hidden="1" customWidth="1"/>
  </cols>
  <sheetData>
    <row r="1" spans="1:52" hidden="1" x14ac:dyDescent="0.25"/>
    <row r="2" spans="1:52" hidden="1" x14ac:dyDescent="0.25"/>
    <row r="3" spans="1:52" hidden="1" x14ac:dyDescent="0.25"/>
    <row r="4" spans="1:52" hidden="1" x14ac:dyDescent="0.25"/>
    <row r="5" spans="1:52" ht="21" hidden="1" x14ac:dyDescent="0.4">
      <c r="A5" s="68"/>
    </row>
    <row r="6" spans="1:52" ht="21" customHeight="1" x14ac:dyDescent="0.4">
      <c r="A6" s="133" t="s">
        <v>110</v>
      </c>
    </row>
    <row r="7" spans="1:52" ht="21.75" customHeight="1" x14ac:dyDescent="0.4">
      <c r="A7" s="133" t="s">
        <v>83</v>
      </c>
    </row>
    <row r="8" spans="1:52" ht="13.95" customHeight="1" x14ac:dyDescent="0.25">
      <c r="D8">
        <v>1999</v>
      </c>
    </row>
    <row r="9" spans="1:52" x14ac:dyDescent="0.25">
      <c r="A9" s="81"/>
      <c r="B9" s="81"/>
      <c r="C9" s="81"/>
      <c r="D9" t="s">
        <v>24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2002</v>
      </c>
      <c r="AW9" s="81">
        <v>2001</v>
      </c>
      <c r="AX9" s="81">
        <v>2001</v>
      </c>
      <c r="AY9" s="81">
        <v>2001</v>
      </c>
      <c r="AZ9" s="81">
        <v>2002</v>
      </c>
    </row>
    <row r="10" spans="1:52" x14ac:dyDescent="0.25">
      <c r="A10" s="82" t="s">
        <v>0</v>
      </c>
      <c r="B10" s="82" t="s">
        <v>3</v>
      </c>
      <c r="C10" s="82" t="s">
        <v>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</row>
    <row r="11" spans="1:52" x14ac:dyDescent="0.25">
      <c r="A11" s="86" t="s">
        <v>1</v>
      </c>
      <c r="B11" s="86">
        <v>2</v>
      </c>
      <c r="C11" s="86">
        <v>1</v>
      </c>
      <c r="D11" s="28">
        <f>OphrsIn!D10/SurveyHrsIn!D11</f>
        <v>0.9629032258064516</v>
      </c>
      <c r="E11" s="28">
        <f>OphrsIn!E10/SurveyHrsIn!E11</f>
        <v>0.90940860215053765</v>
      </c>
      <c r="F11" s="28">
        <f>OphrsIn!F10/SurveyHrsIn!F11</f>
        <v>0.89525862068965523</v>
      </c>
      <c r="G11" s="28">
        <f>OphrsIn!G10/SurveyHrsIn!G11</f>
        <v>0.97486559139784945</v>
      </c>
      <c r="H11" s="28">
        <f>OphrsIn!H10/SurveyHrsIn!H11</f>
        <v>0.95444444444444454</v>
      </c>
      <c r="I11" s="28">
        <f>OphrsIn!I10/SurveyHrsIn!I11</f>
        <v>0.99086021505376354</v>
      </c>
      <c r="J11" s="28">
        <f>OphrsIn!J10/SurveyHrsIn!J11</f>
        <v>0.97277777777777774</v>
      </c>
      <c r="K11" s="28">
        <f>OphrsIn!K10/SurveyHrsIn!K11</f>
        <v>0.93024193548387102</v>
      </c>
      <c r="L11" s="28">
        <f>OphrsIn!L10/SurveyHrsIn!L11</f>
        <v>0.94166666666666665</v>
      </c>
      <c r="M11" s="28">
        <f>OphrsIn!M10/SurveyHrsIn!M11</f>
        <v>0.99763888888888885</v>
      </c>
      <c r="N11" s="28">
        <f>OphrsIn!N10/SurveyHrsIn!N11</f>
        <v>0.97862903225806452</v>
      </c>
      <c r="O11" s="28">
        <f>OphrsIn!O10/SurveyHrsIn!O11</f>
        <v>0.94833333333333325</v>
      </c>
      <c r="P11" s="28">
        <f>OphrsIn!P10/SurveyHrsIn!P11</f>
        <v>0.86532258064516121</v>
      </c>
      <c r="Q11" s="28">
        <f>OphrsIn!Q10/SurveyHrsIn!Q11</f>
        <v>0.95577956989247315</v>
      </c>
      <c r="R11" s="28">
        <f>OphrsIn!R10/SurveyHrsIn!R11</f>
        <v>0.97589285714285712</v>
      </c>
      <c r="S11" s="28">
        <f>OphrsIn!S10/SurveyHrsIn!S11</f>
        <v>0.9413978494623656</v>
      </c>
      <c r="T11" s="28">
        <f>OphrsIn!T10/SurveyHrsIn!T11</f>
        <v>0.96444444444444444</v>
      </c>
      <c r="U11" s="28">
        <f>OphrsIn!U10/SurveyHrsIn!U11</f>
        <v>0.98588709677419351</v>
      </c>
      <c r="V11" s="28">
        <f>OphrsIn!V10/SurveyHrsIn!V11</f>
        <v>0.96625000000000005</v>
      </c>
      <c r="W11" s="28">
        <f>OphrsIn!W10/SurveyHrsIn!W11</f>
        <v>0.93938172043010748</v>
      </c>
      <c r="X11" s="28">
        <f>OphrsIn!X10/SurveyHrsIn!X11</f>
        <v>0.99569892473118271</v>
      </c>
      <c r="Y11" s="28">
        <f>OphrsIn!Y10/SurveyHrsIn!Y11</f>
        <v>0.95694444444444449</v>
      </c>
      <c r="Z11" s="28">
        <f>OphrsIn!Z10/SurveyHrsIn!Z11</f>
        <v>0.98346774193548392</v>
      </c>
      <c r="AA11" s="28">
        <f>OphrsIn!AA10/SurveyHrsIn!AA11</f>
        <v>0.92416666666666658</v>
      </c>
      <c r="AB11" s="28">
        <f>OphrsIn!AB10/SurveyHrsIn!AB11</f>
        <v>0.99879032258064515</v>
      </c>
      <c r="AC11" s="28">
        <f>OphrsIn!AC10/SurveyHrsIn!AC11</f>
        <v>0.99731182795698925</v>
      </c>
      <c r="AD11" s="28">
        <f>OphrsIn!AD10/SurveyHrsIn!AD11</f>
        <v>0.92068452380952392</v>
      </c>
      <c r="AE11" s="28">
        <f>OphrsIn!AE10/SurveyHrsIn!AE11</f>
        <v>0.9703400537634409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0.94662064073250118</v>
      </c>
      <c r="AP11" s="28">
        <f>AVERAGE(Q11:AB11)</f>
        <v>0.96567513654207204</v>
      </c>
      <c r="AQ11" s="28">
        <f>AVERAGE(AC11:AN11)</f>
        <v>0.9627788018433181</v>
      </c>
      <c r="AR11" s="28">
        <f>AVERAGE(E11:G11)</f>
        <v>0.92651093807934737</v>
      </c>
      <c r="AS11" s="28">
        <f>AVERAGE(H11:J11)</f>
        <v>0.97269414575866209</v>
      </c>
      <c r="AT11" s="28">
        <f>AVERAGE(K11:M11)</f>
        <v>0.95651583034647558</v>
      </c>
      <c r="AU11" s="28">
        <f>AVERAGE(N11:P11)</f>
        <v>0.93076164874551959</v>
      </c>
      <c r="AV11" s="28">
        <f>AVERAGE(Q11:S11)</f>
        <v>0.95769009216589873</v>
      </c>
      <c r="AW11" s="28">
        <f>AVERAGE(T11:V11)</f>
        <v>0.97219384707287926</v>
      </c>
      <c r="AX11" s="28">
        <f>AVERAGE(W11:Y11)</f>
        <v>0.96400836320191152</v>
      </c>
      <c r="AY11" s="28">
        <f>AVERAGE(Z11:AB11)</f>
        <v>0.96880824372759855</v>
      </c>
      <c r="AZ11" s="28">
        <f t="shared" ref="AZ11:AZ75" si="0">AVERAGE(AC11:AE11)</f>
        <v>0.9627788018433181</v>
      </c>
    </row>
    <row r="12" spans="1:52" x14ac:dyDescent="0.25">
      <c r="A12" s="86" t="s">
        <v>1</v>
      </c>
      <c r="B12" s="86">
        <v>2</v>
      </c>
      <c r="C12" s="86">
        <v>2</v>
      </c>
      <c r="D12" s="28">
        <f>OphrsIn!D11/SurveyHrsIn!D12</f>
        <v>0.967741935483871</v>
      </c>
      <c r="E12" s="28">
        <f>OphrsIn!E11/SurveyHrsIn!E12</f>
        <v>0.79771505376344087</v>
      </c>
      <c r="F12" s="28">
        <f>OphrsIn!F11/SurveyHrsIn!F12</f>
        <v>0.99841954022988499</v>
      </c>
      <c r="G12" s="28">
        <f>OphrsIn!G11/SurveyHrsIn!G12</f>
        <v>0.99986559139784947</v>
      </c>
      <c r="H12" s="28">
        <f>OphrsIn!H11/SurveyHrsIn!H12</f>
        <v>0.69513888888888886</v>
      </c>
      <c r="I12" s="28">
        <f>OphrsIn!I11/SurveyHrsIn!I12</f>
        <v>0.51142473118279574</v>
      </c>
      <c r="J12" s="28">
        <f>OphrsIn!J11/SurveyHrsIn!J12</f>
        <v>0.96305555555555555</v>
      </c>
      <c r="K12" s="28">
        <f>OphrsIn!K11/SurveyHrsIn!K12</f>
        <v>0.99086021505376354</v>
      </c>
      <c r="L12" s="28">
        <f>OphrsIn!L11/SurveyHrsIn!L12</f>
        <v>0.84650537634408596</v>
      </c>
      <c r="M12" s="28">
        <f>OphrsIn!M11/SurveyHrsIn!M12</f>
        <v>0.97958333333333325</v>
      </c>
      <c r="N12" s="28">
        <f>OphrsIn!N11/SurveyHrsIn!N12</f>
        <v>0.99959677419354842</v>
      </c>
      <c r="O12" s="28">
        <f>OphrsIn!O11/SurveyHrsIn!O12</f>
        <v>0.99986111111111109</v>
      </c>
      <c r="P12" s="28">
        <f>OphrsIn!P11/SurveyHrsIn!P12</f>
        <v>0.87701612903225812</v>
      </c>
      <c r="Q12" s="28">
        <f>OphrsIn!Q11/SurveyHrsIn!Q12</f>
        <v>0.78346774193548385</v>
      </c>
      <c r="R12" s="28">
        <f>OphrsIn!R11/SurveyHrsIn!R12</f>
        <v>0.50297619047619047</v>
      </c>
      <c r="S12" s="28">
        <f>OphrsIn!S11/SurveyHrsIn!S12</f>
        <v>0.99422043010752692</v>
      </c>
      <c r="T12" s="28">
        <f>OphrsIn!T11/SurveyHrsIn!T12</f>
        <v>0.99736111111111114</v>
      </c>
      <c r="U12" s="28">
        <f>OphrsIn!U11/SurveyHrsIn!U12</f>
        <v>0.99973118279569884</v>
      </c>
      <c r="V12" s="28">
        <f>OphrsIn!V11/SurveyHrsIn!V12</f>
        <v>0.99833333333333329</v>
      </c>
      <c r="W12" s="28">
        <f>OphrsIn!W11/SurveyHrsIn!W12</f>
        <v>0.98897849462365583</v>
      </c>
      <c r="X12" s="28">
        <f>OphrsIn!X11/SurveyHrsIn!X12</f>
        <v>0.9946236559139785</v>
      </c>
      <c r="Y12" s="28">
        <f>OphrsIn!Y11/SurveyHrsIn!Y12</f>
        <v>0.99652777777777779</v>
      </c>
      <c r="Z12" s="28">
        <f>OphrsIn!Z11/SurveyHrsIn!Z12</f>
        <v>0.99448924731182797</v>
      </c>
      <c r="AA12" s="28">
        <f>OphrsIn!AA11/SurveyHrsIn!AA12</f>
        <v>0.99986111111111109</v>
      </c>
      <c r="AB12" s="28">
        <f>OphrsIn!AB11/SurveyHrsIn!AB12</f>
        <v>0.9545698924731183</v>
      </c>
      <c r="AC12" s="28">
        <f>OphrsIn!AC11/SurveyHrsIn!AC12</f>
        <v>0.99690860215053767</v>
      </c>
      <c r="AD12" s="28">
        <f>OphrsIn!AD11/SurveyHrsIn!AD12</f>
        <v>0.98154761904761911</v>
      </c>
      <c r="AE12" s="28">
        <f>OphrsIn!AE11/SurveyHrsIn!AE12</f>
        <v>0.97849731182795707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>AVERAGE(E12:P12)</f>
        <v>0.88825352500720955</v>
      </c>
      <c r="AP12" s="28">
        <f t="shared" ref="AP12:AP75" si="1">AVERAGE(Q12:AB12)</f>
        <v>0.93376168074756782</v>
      </c>
      <c r="AQ12" s="28">
        <f t="shared" ref="AQ12:AQ75" si="2">AVERAGE(AC12:AN12)</f>
        <v>0.98565117767537125</v>
      </c>
      <c r="AR12" s="28">
        <f t="shared" ref="AR12:AR75" si="3">AVERAGE(E12:G12)</f>
        <v>0.93200006179705852</v>
      </c>
      <c r="AS12" s="28">
        <f t="shared" ref="AS12:AS75" si="4">AVERAGE(H12:J12)</f>
        <v>0.72320639187574676</v>
      </c>
      <c r="AT12" s="28">
        <f t="shared" ref="AT12:AT75" si="5">AVERAGE(K12:M12)</f>
        <v>0.93898297491039429</v>
      </c>
      <c r="AU12" s="28">
        <f t="shared" ref="AU12:AU75" si="6">AVERAGE(N12:P12)</f>
        <v>0.9588246714456391</v>
      </c>
      <c r="AV12" s="28">
        <f t="shared" ref="AV12:AV75" si="7">AVERAGE(Q12:S12)</f>
        <v>0.76022145417306708</v>
      </c>
      <c r="AW12" s="28">
        <f t="shared" ref="AW12:AW75" si="8">AVERAGE(T12:V12)</f>
        <v>0.99847520908004783</v>
      </c>
      <c r="AX12" s="28">
        <f t="shared" ref="AX12:AX75" si="9">AVERAGE(W12:Y12)</f>
        <v>0.99337664277180393</v>
      </c>
      <c r="AY12" s="28">
        <f t="shared" ref="AY12:AY75" si="10">AVERAGE(Z12:AB12)</f>
        <v>0.98297341696535245</v>
      </c>
      <c r="AZ12" s="28">
        <f t="shared" si="0"/>
        <v>0.98565117767537125</v>
      </c>
    </row>
    <row r="13" spans="1:52" x14ac:dyDescent="0.25">
      <c r="A13" s="86" t="s">
        <v>1</v>
      </c>
      <c r="B13" s="86">
        <v>2</v>
      </c>
      <c r="C13" s="86">
        <v>3</v>
      </c>
      <c r="D13" s="28">
        <f>OphrsIn!D12/SurveyHrsIn!D13</f>
        <v>0.98588709677419351</v>
      </c>
      <c r="E13" s="28">
        <f>OphrsIn!E12/SurveyHrsIn!E13</f>
        <v>0.97956989247311821</v>
      </c>
      <c r="F13" s="28">
        <f>OphrsIn!F12/SurveyHrsIn!F13</f>
        <v>0.99727011494252882</v>
      </c>
      <c r="G13" s="28">
        <f>OphrsIn!G12/SurveyHrsIn!G13</f>
        <v>0.99986559139784947</v>
      </c>
      <c r="H13" s="28">
        <f>OphrsIn!H12/SurveyHrsIn!H13</f>
        <v>0.99944444444444447</v>
      </c>
      <c r="I13" s="28">
        <f>OphrsIn!I12/SurveyHrsIn!I13</f>
        <v>0.9946236559139785</v>
      </c>
      <c r="J13" s="28">
        <f>OphrsIn!J12/SurveyHrsIn!J13</f>
        <v>0.99847222222222221</v>
      </c>
      <c r="K13" s="28">
        <f>OphrsIn!K12/SurveyHrsIn!K13</f>
        <v>0.8842741935483871</v>
      </c>
      <c r="L13" s="28">
        <f>OphrsIn!L12/SurveyHrsIn!L13</f>
        <v>0.61061827956989245</v>
      </c>
      <c r="M13" s="28">
        <f>OphrsIn!M12/SurveyHrsIn!M13</f>
        <v>0.99944444444444447</v>
      </c>
      <c r="N13" s="28">
        <f>OphrsIn!N12/SurveyHrsIn!N13</f>
        <v>0.99959677419354842</v>
      </c>
      <c r="O13" s="28">
        <f>OphrsIn!O12/SurveyHrsIn!O13</f>
        <v>0.99986111111111109</v>
      </c>
      <c r="P13" s="28">
        <f>OphrsIn!P12/SurveyHrsIn!P13</f>
        <v>0.8959677419354839</v>
      </c>
      <c r="Q13" s="28">
        <f>OphrsIn!Q12/SurveyHrsIn!Q13</f>
        <v>0.97069892473118291</v>
      </c>
      <c r="R13" s="28">
        <f>OphrsIn!R12/SurveyHrsIn!R13</f>
        <v>0.79285714285714282</v>
      </c>
      <c r="S13" s="28">
        <f>OphrsIn!S12/SurveyHrsIn!S13</f>
        <v>0.96962365591397848</v>
      </c>
      <c r="T13" s="28">
        <f>OphrsIn!T12/SurveyHrsIn!T13</f>
        <v>0.99750000000000005</v>
      </c>
      <c r="U13" s="28">
        <f>OphrsIn!U12/SurveyHrsIn!U13</f>
        <v>0.9946236559139785</v>
      </c>
      <c r="V13" s="28">
        <f>OphrsIn!V12/SurveyHrsIn!V13</f>
        <v>0.99916666666666665</v>
      </c>
      <c r="W13" s="28">
        <f>OphrsIn!W12/SurveyHrsIn!W13</f>
        <v>0.9931451612903226</v>
      </c>
      <c r="X13" s="28">
        <f>OphrsIn!X12/SurveyHrsIn!X13</f>
        <v>0.97499999999999998</v>
      </c>
      <c r="Y13" s="28">
        <f>OphrsIn!Y12/SurveyHrsIn!Y13</f>
        <v>0.99638888888888888</v>
      </c>
      <c r="Z13" s="28">
        <f>OphrsIn!Z12/SurveyHrsIn!Z13</f>
        <v>0.99005376344086027</v>
      </c>
      <c r="AA13" s="28">
        <f>OphrsIn!AA12/SurveyHrsIn!AA13</f>
        <v>0.99944444444444447</v>
      </c>
      <c r="AB13" s="28">
        <f>OphrsIn!AB12/SurveyHrsIn!AB13</f>
        <v>0.94852150537634417</v>
      </c>
      <c r="AC13" s="28">
        <f>OphrsIn!AC12/SurveyHrsIn!AC13</f>
        <v>0.99233870967741933</v>
      </c>
      <c r="AD13" s="28">
        <f>OphrsIn!AD12/SurveyHrsIn!AD13</f>
        <v>0.98139880952380953</v>
      </c>
      <c r="AE13" s="28">
        <f>OphrsIn!AE12/SurveyHrsIn!AE13</f>
        <v>0.97849314516129038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ref="AO13:AO75" si="11">AVERAGE(E13:P13)</f>
        <v>0.94658403884975095</v>
      </c>
      <c r="AP13" s="28">
        <f t="shared" si="1"/>
        <v>0.9689186507936508</v>
      </c>
      <c r="AQ13" s="28">
        <f t="shared" si="2"/>
        <v>0.98407688812083982</v>
      </c>
      <c r="AR13" s="28">
        <f t="shared" si="3"/>
        <v>0.9922351996044988</v>
      </c>
      <c r="AS13" s="28">
        <f t="shared" si="4"/>
        <v>0.99751344086021498</v>
      </c>
      <c r="AT13" s="28">
        <f t="shared" si="5"/>
        <v>0.83144563918757475</v>
      </c>
      <c r="AU13" s="28">
        <f t="shared" si="6"/>
        <v>0.96514187574671439</v>
      </c>
      <c r="AV13" s="28">
        <f t="shared" si="7"/>
        <v>0.9110599078341014</v>
      </c>
      <c r="AW13" s="28">
        <f t="shared" si="8"/>
        <v>0.99709677419354836</v>
      </c>
      <c r="AX13" s="28">
        <f t="shared" si="9"/>
        <v>0.98817801672640382</v>
      </c>
      <c r="AY13" s="28">
        <f t="shared" si="10"/>
        <v>0.97933990442054963</v>
      </c>
      <c r="AZ13" s="28">
        <f t="shared" si="0"/>
        <v>0.98407688812083982</v>
      </c>
    </row>
    <row r="14" spans="1:52" x14ac:dyDescent="0.25">
      <c r="A14" s="86" t="s">
        <v>1</v>
      </c>
      <c r="B14" s="86">
        <v>2</v>
      </c>
      <c r="C14" s="86">
        <v>4</v>
      </c>
      <c r="D14" s="28">
        <f>OphrsIn!D13/SurveyHrsIn!D14</f>
        <v>0.99086021505376354</v>
      </c>
      <c r="E14" s="28">
        <f>OphrsIn!E13/SurveyHrsIn!E14</f>
        <v>0.99825268817204305</v>
      </c>
      <c r="F14" s="28">
        <f>OphrsIn!F13/SurveyHrsIn!F14</f>
        <v>0.99037356321839076</v>
      </c>
      <c r="G14" s="28">
        <f>OphrsIn!G13/SurveyHrsIn!G14</f>
        <v>0.98346774193548392</v>
      </c>
      <c r="H14" s="28">
        <f>OphrsIn!H13/SurveyHrsIn!H14</f>
        <v>0.79125000000000001</v>
      </c>
      <c r="I14" s="28">
        <f>OphrsIn!I13/SurveyHrsIn!I14</f>
        <v>5.779569892473118E-2</v>
      </c>
      <c r="J14" s="28">
        <f>OphrsIn!J13/SurveyHrsIn!J14</f>
        <v>0.75624999999999998</v>
      </c>
      <c r="K14" s="28">
        <f>OphrsIn!K13/SurveyHrsIn!K14</f>
        <v>0.87768817204301075</v>
      </c>
      <c r="L14" s="28">
        <f>OphrsIn!L13/SurveyHrsIn!L14</f>
        <v>0.99798387096774188</v>
      </c>
      <c r="M14" s="28">
        <f>OphrsIn!M13/SurveyHrsIn!M14</f>
        <v>0.99055555555555563</v>
      </c>
      <c r="N14" s="28">
        <f>OphrsIn!N13/SurveyHrsIn!N14</f>
        <v>0.99919354838709673</v>
      </c>
      <c r="O14" s="28">
        <f>OphrsIn!O13/SurveyHrsIn!O14</f>
        <v>0.63513888888888892</v>
      </c>
      <c r="P14" s="28">
        <f>OphrsIn!P13/SurveyHrsIn!P14</f>
        <v>0.99663978494623651</v>
      </c>
      <c r="Q14" s="28">
        <f>OphrsIn!Q13/SurveyHrsIn!Q14</f>
        <v>0.99825268817204305</v>
      </c>
      <c r="R14" s="28">
        <f>OphrsIn!R13/SurveyHrsIn!R14</f>
        <v>0.95565476190476195</v>
      </c>
      <c r="S14" s="28">
        <f>OphrsIn!S13/SurveyHrsIn!S14</f>
        <v>0.98118279569892475</v>
      </c>
      <c r="T14" s="28">
        <f>OphrsIn!T13/SurveyHrsIn!T14</f>
        <v>0.99694444444444441</v>
      </c>
      <c r="U14" s="28">
        <f>OphrsIn!U13/SurveyHrsIn!U14</f>
        <v>0.95604838709677409</v>
      </c>
      <c r="V14" s="28">
        <f>OphrsIn!V13/SurveyHrsIn!V14</f>
        <v>0.95611111111111113</v>
      </c>
      <c r="W14" s="28">
        <f>OphrsIn!W13/SurveyHrsIn!W14</f>
        <v>0.26774193548387093</v>
      </c>
      <c r="X14" s="28">
        <f>OphrsIn!X13/SurveyHrsIn!X14</f>
        <v>0.52231182795698927</v>
      </c>
      <c r="Y14" s="28">
        <f>OphrsIn!Y13/SurveyHrsIn!Y14</f>
        <v>0.96458333333333335</v>
      </c>
      <c r="Z14" s="28">
        <f>OphrsIn!Z13/SurveyHrsIn!Z14</f>
        <v>0.90739247311827964</v>
      </c>
      <c r="AA14" s="28">
        <f>OphrsIn!AA13/SurveyHrsIn!AA14</f>
        <v>0.99986111111111109</v>
      </c>
      <c r="AB14" s="28">
        <f>OphrsIn!AB13/SurveyHrsIn!AB14</f>
        <v>0.99973118279569884</v>
      </c>
      <c r="AC14" s="28">
        <f>OphrsIn!AC13/SurveyHrsIn!AC14</f>
        <v>0.99045698924731185</v>
      </c>
      <c r="AD14" s="28">
        <f>OphrsIn!AD13/SurveyHrsIn!AD14</f>
        <v>0.9821428571428571</v>
      </c>
      <c r="AE14" s="28">
        <f>OphrsIn!AE13/SurveyHrsIn!AE14</f>
        <v>0.97840793010752691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11"/>
        <v>0.83954912608659826</v>
      </c>
      <c r="AP14" s="28">
        <f t="shared" si="1"/>
        <v>0.87548467101894534</v>
      </c>
      <c r="AQ14" s="28">
        <f t="shared" si="2"/>
        <v>0.98366925883256517</v>
      </c>
      <c r="AR14" s="28">
        <f t="shared" si="3"/>
        <v>0.99069799777530587</v>
      </c>
      <c r="AS14" s="28">
        <f t="shared" si="4"/>
        <v>0.53509856630824371</v>
      </c>
      <c r="AT14" s="28">
        <f t="shared" si="5"/>
        <v>0.95540919952210268</v>
      </c>
      <c r="AU14" s="28">
        <f t="shared" si="6"/>
        <v>0.87699074074074079</v>
      </c>
      <c r="AV14" s="28">
        <f t="shared" si="7"/>
        <v>0.97836341525857662</v>
      </c>
      <c r="AW14" s="28">
        <f t="shared" si="8"/>
        <v>0.96970131421744321</v>
      </c>
      <c r="AX14" s="28">
        <f t="shared" si="9"/>
        <v>0.58487903225806448</v>
      </c>
      <c r="AY14" s="28">
        <f t="shared" si="10"/>
        <v>0.9689949223416966</v>
      </c>
      <c r="AZ14" s="28">
        <f t="shared" si="0"/>
        <v>0.98366925883256517</v>
      </c>
    </row>
    <row r="15" spans="1:52" x14ac:dyDescent="0.25">
      <c r="A15" s="86" t="s">
        <v>1</v>
      </c>
      <c r="B15" s="86">
        <v>2</v>
      </c>
      <c r="C15" s="86">
        <v>5</v>
      </c>
      <c r="D15" s="28">
        <f>OphrsIn!D14/SurveyHrsIn!D15</f>
        <v>0.98857526881720426</v>
      </c>
      <c r="E15" s="28">
        <f>OphrsIn!E14/SurveyHrsIn!E15</f>
        <v>0.9955645161290323</v>
      </c>
      <c r="F15" s="28">
        <f>OphrsIn!F14/SurveyHrsIn!F15</f>
        <v>0.95545977011494254</v>
      </c>
      <c r="G15" s="28">
        <f>OphrsIn!G14/SurveyHrsIn!G15</f>
        <v>0.99932795698924726</v>
      </c>
      <c r="H15" s="28">
        <f>OphrsIn!H14/SurveyHrsIn!H15</f>
        <v>0.99944444444444447</v>
      </c>
      <c r="I15" s="28">
        <f>OphrsIn!I14/SurveyHrsIn!I15</f>
        <v>0.99825268817204305</v>
      </c>
      <c r="J15" s="28">
        <f>OphrsIn!J14/SurveyHrsIn!J15</f>
        <v>0.94958333333333345</v>
      </c>
      <c r="K15" s="28">
        <f>OphrsIn!K14/SurveyHrsIn!K15</f>
        <v>0.9321236559139785</v>
      </c>
      <c r="L15" s="28">
        <f>OphrsIn!L14/SurveyHrsIn!L15</f>
        <v>0.99287634408602155</v>
      </c>
      <c r="M15" s="28">
        <f>OphrsIn!M14/SurveyHrsIn!M15</f>
        <v>0.99902777777777774</v>
      </c>
      <c r="N15" s="28">
        <f>OphrsIn!N14/SurveyHrsIn!N15</f>
        <v>0.99959677419354842</v>
      </c>
      <c r="O15" s="28">
        <f>OphrsIn!O14/SurveyHrsIn!O15</f>
        <v>0.99986111111111109</v>
      </c>
      <c r="P15" s="28">
        <f>OphrsIn!P14/SurveyHrsIn!P15</f>
        <v>0.78387096774193554</v>
      </c>
      <c r="Q15" s="28">
        <f>OphrsIn!Q14/SurveyHrsIn!Q15</f>
        <v>0.93158602150537639</v>
      </c>
      <c r="R15" s="28">
        <f>OphrsIn!R14/SurveyHrsIn!R15</f>
        <v>0.89627976190476188</v>
      </c>
      <c r="S15" s="28">
        <f>OphrsIn!S14/SurveyHrsIn!S15</f>
        <v>0.8393817204301075</v>
      </c>
      <c r="T15" s="28">
        <f>OphrsIn!T14/SurveyHrsIn!T15</f>
        <v>0.96569444444444441</v>
      </c>
      <c r="U15" s="28">
        <f>OphrsIn!U14/SurveyHrsIn!U15</f>
        <v>0.98709677419354835</v>
      </c>
      <c r="V15" s="28">
        <f>OphrsIn!V14/SurveyHrsIn!V15</f>
        <v>0.99916666666666665</v>
      </c>
      <c r="W15" s="28">
        <f>OphrsIn!W14/SurveyHrsIn!W15</f>
        <v>0.99381720430107523</v>
      </c>
      <c r="X15" s="28">
        <f>OphrsIn!X14/SurveyHrsIn!X15</f>
        <v>0.99422043010752692</v>
      </c>
      <c r="Y15" s="28">
        <f>OphrsIn!Y14/SurveyHrsIn!Y15</f>
        <v>0.99652777777777779</v>
      </c>
      <c r="Z15" s="28">
        <f>OphrsIn!Z14/SurveyHrsIn!Z15</f>
        <v>0.99865591397849462</v>
      </c>
      <c r="AA15" s="28">
        <f>OphrsIn!AA14/SurveyHrsIn!AA15</f>
        <v>0.99986111111111109</v>
      </c>
      <c r="AB15" s="28">
        <f>OphrsIn!AB14/SurveyHrsIn!AB15</f>
        <v>0.99892473118279579</v>
      </c>
      <c r="AC15" s="28">
        <f>OphrsIn!AC14/SurveyHrsIn!AC15</f>
        <v>0.9883064516129032</v>
      </c>
      <c r="AD15" s="28">
        <f>OphrsIn!AD14/SurveyHrsIn!AD15</f>
        <v>0.96964285714285714</v>
      </c>
      <c r="AE15" s="28">
        <f>OphrsIn!AE14/SurveyHrsIn!AE15</f>
        <v>0.97847970430107534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11"/>
        <v>0.9670824450006178</v>
      </c>
      <c r="AP15" s="28">
        <f t="shared" si="1"/>
        <v>0.96676771313364041</v>
      </c>
      <c r="AQ15" s="28">
        <f t="shared" si="2"/>
        <v>0.97880967101894523</v>
      </c>
      <c r="AR15" s="28">
        <f t="shared" si="3"/>
        <v>0.98345074774440733</v>
      </c>
      <c r="AS15" s="28">
        <f t="shared" si="4"/>
        <v>0.98242682198327369</v>
      </c>
      <c r="AT15" s="28">
        <f t="shared" si="5"/>
        <v>0.974675925925926</v>
      </c>
      <c r="AU15" s="28">
        <f t="shared" si="6"/>
        <v>0.92777628434886505</v>
      </c>
      <c r="AV15" s="28">
        <f t="shared" si="7"/>
        <v>0.88908250128008193</v>
      </c>
      <c r="AW15" s="28">
        <f t="shared" si="8"/>
        <v>0.98398596176821984</v>
      </c>
      <c r="AX15" s="28">
        <f t="shared" si="9"/>
        <v>0.99485513739546005</v>
      </c>
      <c r="AY15" s="28">
        <f t="shared" si="10"/>
        <v>0.99914725209080046</v>
      </c>
      <c r="AZ15" s="28">
        <f t="shared" si="0"/>
        <v>0.97880967101894523</v>
      </c>
    </row>
    <row r="16" spans="1:52" x14ac:dyDescent="0.25">
      <c r="A16" s="86" t="s">
        <v>1</v>
      </c>
      <c r="B16" s="86">
        <v>2</v>
      </c>
      <c r="C16" s="86">
        <v>6</v>
      </c>
      <c r="D16" s="28">
        <f>OphrsIn!D15/SurveyHrsIn!D16</f>
        <v>0.96962365591397848</v>
      </c>
      <c r="E16" s="28">
        <f>OphrsIn!E15/SurveyHrsIn!E16</f>
        <v>0.99892473118279579</v>
      </c>
      <c r="F16" s="28">
        <f>OphrsIn!F15/SurveyHrsIn!F16</f>
        <v>0.97471264367816091</v>
      </c>
      <c r="G16" s="28">
        <f>OphrsIn!G15/SurveyHrsIn!G16</f>
        <v>0.99637096774193545</v>
      </c>
      <c r="H16" s="28">
        <f>OphrsIn!H15/SurveyHrsIn!H16</f>
        <v>0.99</v>
      </c>
      <c r="I16" s="28">
        <f>OphrsIn!I15/SurveyHrsIn!I16</f>
        <v>0.99596774193548387</v>
      </c>
      <c r="J16" s="28">
        <f>OphrsIn!J15/SurveyHrsIn!J16</f>
        <v>0.99097222222222225</v>
      </c>
      <c r="K16" s="28">
        <f>OphrsIn!K15/SurveyHrsIn!K16</f>
        <v>0.96559139784946235</v>
      </c>
      <c r="L16" s="28">
        <f>OphrsIn!L15/SurveyHrsIn!L16</f>
        <v>0.97674731182795704</v>
      </c>
      <c r="M16" s="28">
        <f>OphrsIn!M15/SurveyHrsIn!M16</f>
        <v>0.99875000000000003</v>
      </c>
      <c r="N16" s="28">
        <f>OphrsIn!N15/SurveyHrsIn!N16</f>
        <v>0.99744623655913978</v>
      </c>
      <c r="O16" s="28">
        <f>OphrsIn!O15/SurveyHrsIn!O16</f>
        <v>0.99527777777777782</v>
      </c>
      <c r="P16" s="28">
        <f>OphrsIn!P15/SurveyHrsIn!P16</f>
        <v>0.42862903225806448</v>
      </c>
      <c r="Q16" s="28">
        <f>OphrsIn!Q15/SurveyHrsIn!Q16</f>
        <v>0.93682795698924726</v>
      </c>
      <c r="R16" s="28">
        <f>OphrsIn!R15/SurveyHrsIn!R16</f>
        <v>0.85223214285714288</v>
      </c>
      <c r="S16" s="28">
        <f>OphrsIn!S15/SurveyHrsIn!S16</f>
        <v>0.98817204301075279</v>
      </c>
      <c r="T16" s="28">
        <f>OphrsIn!T15/SurveyHrsIn!T16</f>
        <v>0.94930555555555551</v>
      </c>
      <c r="U16" s="28">
        <f>OphrsIn!U15/SurveyHrsIn!U16</f>
        <v>0.98615591397849467</v>
      </c>
      <c r="V16" s="28">
        <f>OphrsIn!V15/SurveyHrsIn!V16</f>
        <v>0.97305555555555556</v>
      </c>
      <c r="W16" s="28">
        <f>OphrsIn!W15/SurveyHrsIn!W16</f>
        <v>0.89959677419354833</v>
      </c>
      <c r="X16" s="28">
        <f>OphrsIn!X15/SurveyHrsIn!X16</f>
        <v>0.97526881720430114</v>
      </c>
      <c r="Y16" s="28">
        <f>OphrsIn!Y15/SurveyHrsIn!Y16</f>
        <v>0.98180555555555549</v>
      </c>
      <c r="Z16" s="28">
        <f>OphrsIn!Z15/SurveyHrsIn!Z16</f>
        <v>0.97338709677419366</v>
      </c>
      <c r="AA16" s="28">
        <f>OphrsIn!AA15/SurveyHrsIn!AA16</f>
        <v>0.98888888888888893</v>
      </c>
      <c r="AB16" s="28">
        <f>OphrsIn!AB15/SurveyHrsIn!AB16</f>
        <v>0.93346774193548387</v>
      </c>
      <c r="AC16" s="28">
        <f>OphrsIn!AC15/SurveyHrsIn!AC16</f>
        <v>0.9682795698924731</v>
      </c>
      <c r="AD16" s="28">
        <f>OphrsIn!AD15/SurveyHrsIn!AD16</f>
        <v>0.98154761904761911</v>
      </c>
      <c r="AE16" s="28">
        <f>OphrsIn!AE15/SurveyHrsIn!AE16</f>
        <v>0.93467782258064513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11"/>
        <v>0.94244917191941668</v>
      </c>
      <c r="AP16" s="28">
        <f t="shared" si="1"/>
        <v>0.95318033687489334</v>
      </c>
      <c r="AQ16" s="28">
        <f t="shared" si="2"/>
        <v>0.96150167050691238</v>
      </c>
      <c r="AR16" s="28">
        <f t="shared" si="3"/>
        <v>0.99000278086763061</v>
      </c>
      <c r="AS16" s="28">
        <f t="shared" si="4"/>
        <v>0.992313321385902</v>
      </c>
      <c r="AT16" s="28">
        <f t="shared" si="5"/>
        <v>0.98036290322580655</v>
      </c>
      <c r="AU16" s="28">
        <f t="shared" si="6"/>
        <v>0.80711768219832736</v>
      </c>
      <c r="AV16" s="28">
        <f t="shared" si="7"/>
        <v>0.92574404761904761</v>
      </c>
      <c r="AW16" s="28">
        <f t="shared" si="8"/>
        <v>0.96950567502986862</v>
      </c>
      <c r="AX16" s="28">
        <f t="shared" si="9"/>
        <v>0.95222371565113495</v>
      </c>
      <c r="AY16" s="28">
        <f t="shared" si="10"/>
        <v>0.96524790919952219</v>
      </c>
      <c r="AZ16" s="28">
        <f t="shared" si="0"/>
        <v>0.96150167050691238</v>
      </c>
    </row>
    <row r="17" spans="1:52" x14ac:dyDescent="0.25">
      <c r="A17" s="86" t="s">
        <v>1</v>
      </c>
      <c r="B17" s="86">
        <v>2</v>
      </c>
      <c r="C17" s="86">
        <v>7</v>
      </c>
      <c r="D17" s="28">
        <f>OphrsIn!D16/SurveyHrsIn!D17</f>
        <v>0.97137096774193554</v>
      </c>
      <c r="E17" s="28">
        <f>OphrsIn!E16/SurveyHrsIn!E17</f>
        <v>0.95430107526881724</v>
      </c>
      <c r="F17" s="28">
        <f>OphrsIn!F16/SurveyHrsIn!F17</f>
        <v>0.66077586206896544</v>
      </c>
      <c r="G17" s="28">
        <f>OphrsIn!G16/SurveyHrsIn!G17</f>
        <v>0.99986559139784947</v>
      </c>
      <c r="H17" s="28">
        <f>OphrsIn!H16/SurveyHrsIn!H17</f>
        <v>0.99944444444444447</v>
      </c>
      <c r="I17" s="28">
        <f>OphrsIn!I16/SurveyHrsIn!I17</f>
        <v>0.95712365591397852</v>
      </c>
      <c r="J17" s="28">
        <f>OphrsIn!J16/SurveyHrsIn!J17</f>
        <v>0.9458333333333333</v>
      </c>
      <c r="K17" s="28">
        <f>OphrsIn!K16/SurveyHrsIn!K17</f>
        <v>0.95766129032258063</v>
      </c>
      <c r="L17" s="28">
        <f>OphrsIn!L16/SurveyHrsIn!L17</f>
        <v>0.99771505376344083</v>
      </c>
      <c r="M17" s="28">
        <f>OphrsIn!M16/SurveyHrsIn!M17</f>
        <v>0.97916666666666663</v>
      </c>
      <c r="N17" s="28">
        <f>OphrsIn!N16/SurveyHrsIn!N17</f>
        <v>0.99959677419354842</v>
      </c>
      <c r="O17" s="28">
        <f>OphrsIn!O16/SurveyHrsIn!O17</f>
        <v>0.99986111111111109</v>
      </c>
      <c r="P17" s="28">
        <f>OphrsIn!P16/SurveyHrsIn!P17</f>
        <v>0.97647849462365588</v>
      </c>
      <c r="Q17" s="28">
        <f>OphrsIn!Q16/SurveyHrsIn!Q17</f>
        <v>0.99825268817204305</v>
      </c>
      <c r="R17" s="28">
        <f>OphrsIn!R16/SurveyHrsIn!R17</f>
        <v>0.95163690476190477</v>
      </c>
      <c r="S17" s="28">
        <f>OphrsIn!S16/SurveyHrsIn!S17</f>
        <v>0.97795698924731189</v>
      </c>
      <c r="T17" s="28">
        <f>OphrsIn!T16/SurveyHrsIn!T17</f>
        <v>0.96583333333333332</v>
      </c>
      <c r="U17" s="28">
        <f>OphrsIn!U16/SurveyHrsIn!U17</f>
        <v>0.96814516129032246</v>
      </c>
      <c r="V17" s="28">
        <f>OphrsIn!V16/SurveyHrsIn!V17</f>
        <v>0.97319444444444447</v>
      </c>
      <c r="W17" s="28">
        <f>OphrsIn!W16/SurveyHrsIn!W17</f>
        <v>0.91276881720430114</v>
      </c>
      <c r="X17" s="28">
        <f>OphrsIn!X16/SurveyHrsIn!X17</f>
        <v>0.97392473118279577</v>
      </c>
      <c r="Y17" s="28">
        <f>OphrsIn!Y16/SurveyHrsIn!Y17</f>
        <v>0.99277777777777776</v>
      </c>
      <c r="Z17" s="28">
        <f>OphrsIn!Z16/SurveyHrsIn!Z17</f>
        <v>0.905241935483871</v>
      </c>
      <c r="AA17" s="28">
        <f>OphrsIn!AA16/SurveyHrsIn!AA17</f>
        <v>0.9966666666666667</v>
      </c>
      <c r="AB17" s="28">
        <f>OphrsIn!AB16/SurveyHrsIn!AB17</f>
        <v>0.90940860215053765</v>
      </c>
      <c r="AC17" s="28">
        <f>OphrsIn!AC16/SurveyHrsIn!AC17</f>
        <v>0.25497311827956987</v>
      </c>
      <c r="AD17" s="28">
        <f>OphrsIn!AD16/SurveyHrsIn!AD17</f>
        <v>0.82499999999999996</v>
      </c>
      <c r="AE17" s="28">
        <f>OphrsIn!AE16/SurveyHrsIn!AE17</f>
        <v>0.91822204301075272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11"/>
        <v>0.95231861275903273</v>
      </c>
      <c r="AP17" s="28">
        <f t="shared" si="1"/>
        <v>0.96048400430960912</v>
      </c>
      <c r="AQ17" s="28">
        <f t="shared" si="2"/>
        <v>0.66606505376344083</v>
      </c>
      <c r="AR17" s="28">
        <f t="shared" si="3"/>
        <v>0.87164750957854409</v>
      </c>
      <c r="AS17" s="28">
        <f t="shared" si="4"/>
        <v>0.9674671445639188</v>
      </c>
      <c r="AT17" s="28">
        <f t="shared" si="5"/>
        <v>0.97818100358422944</v>
      </c>
      <c r="AU17" s="28">
        <f t="shared" si="6"/>
        <v>0.9919787933094385</v>
      </c>
      <c r="AV17" s="28">
        <f t="shared" si="7"/>
        <v>0.97594886072708664</v>
      </c>
      <c r="AW17" s="28">
        <f t="shared" si="8"/>
        <v>0.96905764635603342</v>
      </c>
      <c r="AX17" s="28">
        <f t="shared" si="9"/>
        <v>0.95982377538829144</v>
      </c>
      <c r="AY17" s="28">
        <f t="shared" si="10"/>
        <v>0.93710573476702519</v>
      </c>
      <c r="AZ17" s="28">
        <f t="shared" si="0"/>
        <v>0.66606505376344083</v>
      </c>
    </row>
    <row r="18" spans="1:52" x14ac:dyDescent="0.25">
      <c r="A18" s="86" t="s">
        <v>1</v>
      </c>
      <c r="B18" s="86">
        <v>2</v>
      </c>
      <c r="C18" s="86">
        <v>8</v>
      </c>
      <c r="D18" s="28">
        <f>OphrsIn!D17/SurveyHrsIn!D18</f>
        <v>0.97298387096774186</v>
      </c>
      <c r="E18" s="28">
        <f>OphrsIn!E17/SurveyHrsIn!E18</f>
        <v>0.97526881720430114</v>
      </c>
      <c r="F18" s="28">
        <f>OphrsIn!F17/SurveyHrsIn!F18</f>
        <v>0.97456896551724126</v>
      </c>
      <c r="G18" s="28">
        <f>OphrsIn!G17/SurveyHrsIn!G18</f>
        <v>0.98172043010752685</v>
      </c>
      <c r="H18" s="28">
        <f>OphrsIn!H17/SurveyHrsIn!H18</f>
        <v>0.99930555555555556</v>
      </c>
      <c r="I18" s="28">
        <f>OphrsIn!I17/SurveyHrsIn!I18</f>
        <v>0.99784946236559136</v>
      </c>
      <c r="J18" s="28">
        <f>OphrsIn!J17/SurveyHrsIn!J18</f>
        <v>0.9837499999999999</v>
      </c>
      <c r="K18" s="28">
        <f>OphrsIn!K17/SurveyHrsIn!K18</f>
        <v>0.98642473118279572</v>
      </c>
      <c r="L18" s="28">
        <f>OphrsIn!L17/SurveyHrsIn!L18</f>
        <v>0.95981182795698927</v>
      </c>
      <c r="M18" s="28">
        <f>OphrsIn!M17/SurveyHrsIn!M18</f>
        <v>0.98916666666666675</v>
      </c>
      <c r="N18" s="28">
        <f>OphrsIn!N17/SurveyHrsIn!N18</f>
        <v>0.92163978494623666</v>
      </c>
      <c r="O18" s="28">
        <f>OphrsIn!O17/SurveyHrsIn!O18</f>
        <v>0.43263888888888891</v>
      </c>
      <c r="P18" s="28">
        <f>OphrsIn!P17/SurveyHrsIn!P18</f>
        <v>0.85766129032258065</v>
      </c>
      <c r="Q18" s="28">
        <f>OphrsIn!Q17/SurveyHrsIn!Q18</f>
        <v>0.8594086021505376</v>
      </c>
      <c r="R18" s="28">
        <f>OphrsIn!R17/SurveyHrsIn!R18</f>
        <v>0.73482142857142863</v>
      </c>
      <c r="S18" s="28">
        <f>OphrsIn!S17/SurveyHrsIn!S18</f>
        <v>0.94731182795698921</v>
      </c>
      <c r="T18" s="28">
        <f>OphrsIn!T17/SurveyHrsIn!T18</f>
        <v>0.9225000000000001</v>
      </c>
      <c r="U18" s="28">
        <f>OphrsIn!U17/SurveyHrsIn!U18</f>
        <v>0.99596774193548387</v>
      </c>
      <c r="V18" s="28">
        <f>OphrsIn!V17/SurveyHrsIn!V18</f>
        <v>0.98083333333333345</v>
      </c>
      <c r="W18" s="28">
        <f>OphrsIn!W17/SurveyHrsIn!W18</f>
        <v>0.9897849462365591</v>
      </c>
      <c r="X18" s="28">
        <f>OphrsIn!X17/SurveyHrsIn!X18</f>
        <v>0.99489247311827966</v>
      </c>
      <c r="Y18" s="28">
        <f>OphrsIn!Y17/SurveyHrsIn!Y18</f>
        <v>0.97902777777777772</v>
      </c>
      <c r="Z18" s="28">
        <f>OphrsIn!Z17/SurveyHrsIn!Z18</f>
        <v>0.91236559139784945</v>
      </c>
      <c r="AA18" s="28">
        <f>OphrsIn!AA17/SurveyHrsIn!AA18</f>
        <v>0.99305555555555558</v>
      </c>
      <c r="AB18" s="28">
        <f>OphrsIn!AB17/SurveyHrsIn!AB18</f>
        <v>0.99973118279569884</v>
      </c>
      <c r="AC18" s="28">
        <f>OphrsIn!AC17/SurveyHrsIn!AC18</f>
        <v>0.95806451612903221</v>
      </c>
      <c r="AD18" s="28">
        <f>OphrsIn!AD17/SurveyHrsIn!AD18</f>
        <v>0.9665178571428571</v>
      </c>
      <c r="AE18" s="28">
        <f>OphrsIn!AE17/SurveyHrsIn!AE18</f>
        <v>0.9206735215053764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11"/>
        <v>0.92165053505953098</v>
      </c>
      <c r="AP18" s="28">
        <f t="shared" si="1"/>
        <v>0.94247503840245772</v>
      </c>
      <c r="AQ18" s="28">
        <f t="shared" si="2"/>
        <v>0.94841863159242201</v>
      </c>
      <c r="AR18" s="28">
        <f t="shared" si="3"/>
        <v>0.97718607094302301</v>
      </c>
      <c r="AS18" s="28">
        <f t="shared" si="4"/>
        <v>0.99363500597371568</v>
      </c>
      <c r="AT18" s="28">
        <f t="shared" si="5"/>
        <v>0.97846774193548391</v>
      </c>
      <c r="AU18" s="28">
        <f t="shared" si="6"/>
        <v>0.73731332138590211</v>
      </c>
      <c r="AV18" s="28">
        <f t="shared" si="7"/>
        <v>0.84718061955965185</v>
      </c>
      <c r="AW18" s="28">
        <f t="shared" si="8"/>
        <v>0.96643369175627247</v>
      </c>
      <c r="AX18" s="28">
        <f t="shared" si="9"/>
        <v>0.98790173237753887</v>
      </c>
      <c r="AY18" s="28">
        <f t="shared" si="10"/>
        <v>0.96838410991636792</v>
      </c>
      <c r="AZ18" s="28">
        <f t="shared" si="0"/>
        <v>0.94841863159242201</v>
      </c>
    </row>
    <row r="19" spans="1:52" x14ac:dyDescent="0.25">
      <c r="A19" s="86" t="s">
        <v>1</v>
      </c>
      <c r="B19" s="86">
        <v>2</v>
      </c>
      <c r="C19" s="86">
        <v>9</v>
      </c>
      <c r="D19" s="28">
        <f>OphrsIn!D18/SurveyHrsIn!D19</f>
        <v>0.93413978494623651</v>
      </c>
      <c r="E19" s="28">
        <f>OphrsIn!E18/SurveyHrsIn!E19</f>
        <v>0.99543010752688177</v>
      </c>
      <c r="F19" s="28">
        <f>OphrsIn!F18/SurveyHrsIn!F19</f>
        <v>0.99339080459770113</v>
      </c>
      <c r="G19" s="28">
        <f>OphrsIn!G18/SurveyHrsIn!G19</f>
        <v>0.98709677419354835</v>
      </c>
      <c r="H19" s="28">
        <f>OphrsIn!H18/SurveyHrsIn!H19</f>
        <v>0.99944444444444447</v>
      </c>
      <c r="I19" s="28">
        <f>OphrsIn!I18/SurveyHrsIn!I19</f>
        <v>0.96088709677419348</v>
      </c>
      <c r="J19" s="28">
        <f>OphrsIn!J18/SurveyHrsIn!J19</f>
        <v>0.96513888888888888</v>
      </c>
      <c r="K19" s="28">
        <f>OphrsIn!K18/SurveyHrsIn!K19</f>
        <v>0.98239247311827949</v>
      </c>
      <c r="L19" s="28">
        <f>OphrsIn!L18/SurveyHrsIn!L19</f>
        <v>0.96357526881720423</v>
      </c>
      <c r="M19" s="28">
        <f>OphrsIn!M18/SurveyHrsIn!M19</f>
        <v>0.98763888888888896</v>
      </c>
      <c r="N19" s="28">
        <f>OphrsIn!N18/SurveyHrsIn!N19</f>
        <v>0.99959677419354842</v>
      </c>
      <c r="O19" s="28">
        <f>OphrsIn!O18/SurveyHrsIn!O19</f>
        <v>0.99986111111111109</v>
      </c>
      <c r="P19" s="28">
        <f>OphrsIn!P18/SurveyHrsIn!P19</f>
        <v>0.99986559139784947</v>
      </c>
      <c r="Q19" s="28">
        <f>OphrsIn!Q18/SurveyHrsIn!Q19</f>
        <v>0.94543010752688172</v>
      </c>
      <c r="R19" s="28">
        <f>OphrsIn!R18/SurveyHrsIn!R19</f>
        <v>0.89925595238095235</v>
      </c>
      <c r="S19" s="28">
        <f>OphrsIn!S18/SurveyHrsIn!S19</f>
        <v>0.99475806451612903</v>
      </c>
      <c r="T19" s="28">
        <f>OphrsIn!T18/SurveyHrsIn!T19</f>
        <v>0.99708333333333332</v>
      </c>
      <c r="U19" s="28">
        <f>OphrsIn!U18/SurveyHrsIn!U19</f>
        <v>0.99879032258064515</v>
      </c>
      <c r="V19" s="28">
        <f>OphrsIn!V18/SurveyHrsIn!V19</f>
        <v>0.91083333333333327</v>
      </c>
      <c r="W19" s="28">
        <f>OphrsIn!W18/SurveyHrsIn!W19</f>
        <v>0.91908602150537633</v>
      </c>
      <c r="X19" s="28">
        <f>OphrsIn!X18/SurveyHrsIn!X19</f>
        <v>0.93185483870967734</v>
      </c>
      <c r="Y19" s="28">
        <f>OphrsIn!Y18/SurveyHrsIn!Y19</f>
        <v>0.988611111111111</v>
      </c>
      <c r="Z19" s="28">
        <f>OphrsIn!Z18/SurveyHrsIn!Z19</f>
        <v>0.99690860215053767</v>
      </c>
      <c r="AA19" s="28">
        <f>OphrsIn!AA18/SurveyHrsIn!AA19</f>
        <v>0.99972222222222218</v>
      </c>
      <c r="AB19" s="28">
        <f>OphrsIn!AB18/SurveyHrsIn!AB19</f>
        <v>0.95860215053763442</v>
      </c>
      <c r="AC19" s="28">
        <f>OphrsIn!AC18/SurveyHrsIn!AC19</f>
        <v>0.99099462365591395</v>
      </c>
      <c r="AD19" s="28">
        <f>OphrsIn!AD18/SurveyHrsIn!AD19</f>
        <v>0.98184523809523805</v>
      </c>
      <c r="AE19" s="28">
        <f>OphrsIn!AE18/SurveyHrsIn!AE19</f>
        <v>0.97936747311827954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11"/>
        <v>0.98619318532937827</v>
      </c>
      <c r="AP19" s="28">
        <f t="shared" si="1"/>
        <v>0.96174467165898614</v>
      </c>
      <c r="AQ19" s="28">
        <f t="shared" si="2"/>
        <v>0.98406911162314381</v>
      </c>
      <c r="AR19" s="28">
        <f t="shared" si="3"/>
        <v>0.99197256210604368</v>
      </c>
      <c r="AS19" s="28">
        <f t="shared" si="4"/>
        <v>0.9751568100358422</v>
      </c>
      <c r="AT19" s="28">
        <f t="shared" si="5"/>
        <v>0.97786887694145752</v>
      </c>
      <c r="AU19" s="28">
        <f t="shared" si="6"/>
        <v>0.9997744922341697</v>
      </c>
      <c r="AV19" s="28">
        <f t="shared" si="7"/>
        <v>0.94648137480798766</v>
      </c>
      <c r="AW19" s="28">
        <f t="shared" si="8"/>
        <v>0.96890232974910395</v>
      </c>
      <c r="AX19" s="28">
        <f t="shared" si="9"/>
        <v>0.94651732377538822</v>
      </c>
      <c r="AY19" s="28">
        <f t="shared" si="10"/>
        <v>0.98507765830346472</v>
      </c>
      <c r="AZ19" s="28">
        <f t="shared" si="0"/>
        <v>0.98406911162314381</v>
      </c>
    </row>
    <row r="20" spans="1:52" x14ac:dyDescent="0.25">
      <c r="A20" s="86" t="s">
        <v>1</v>
      </c>
      <c r="B20" s="86">
        <v>2</v>
      </c>
      <c r="C20" s="86">
        <v>10</v>
      </c>
      <c r="D20" s="28">
        <f>OphrsIn!D19/SurveyHrsIn!D20</f>
        <v>0.99946236559139789</v>
      </c>
      <c r="E20" s="28">
        <f>OphrsIn!E19/SurveyHrsIn!E20</f>
        <v>0.92956989247311828</v>
      </c>
      <c r="F20" s="28">
        <f>OphrsIn!F19/SurveyHrsIn!F20</f>
        <v>0.92183908045977014</v>
      </c>
      <c r="G20" s="28">
        <f>OphrsIn!G19/SurveyHrsIn!G20</f>
        <v>0.99986559139784947</v>
      </c>
      <c r="H20" s="28">
        <f>OphrsIn!H19/SurveyHrsIn!H20</f>
        <v>0.98069444444444442</v>
      </c>
      <c r="I20" s="28">
        <f>OphrsIn!I19/SurveyHrsIn!I20</f>
        <v>0.99973118279569884</v>
      </c>
      <c r="J20" s="28">
        <f>OphrsIn!J19/SurveyHrsIn!J20</f>
        <v>0.99902777777777774</v>
      </c>
      <c r="K20" s="28">
        <f>OphrsIn!K19/SurveyHrsIn!K20</f>
        <v>0.97083333333333333</v>
      </c>
      <c r="L20" s="28">
        <f>OphrsIn!L19/SurveyHrsIn!L20</f>
        <v>0.99717741935483872</v>
      </c>
      <c r="M20" s="28">
        <f>OphrsIn!M19/SurveyHrsIn!M20</f>
        <v>0.99444444444444446</v>
      </c>
      <c r="N20" s="28">
        <f>OphrsIn!N19/SurveyHrsIn!N20</f>
        <v>0.99919354838709673</v>
      </c>
      <c r="O20" s="28">
        <f>OphrsIn!O19/SurveyHrsIn!O20</f>
        <v>0.99986111111111109</v>
      </c>
      <c r="P20" s="28">
        <f>OphrsIn!P19/SurveyHrsIn!P20</f>
        <v>0.97069892473118291</v>
      </c>
      <c r="Q20" s="28">
        <f>OphrsIn!Q19/SurveyHrsIn!Q20</f>
        <v>0.83682795698924739</v>
      </c>
      <c r="R20" s="28">
        <f>OphrsIn!R19/SurveyHrsIn!R20</f>
        <v>0.78303571428571439</v>
      </c>
      <c r="S20" s="28">
        <f>OphrsIn!S19/SurveyHrsIn!S20</f>
        <v>0.9638440860215054</v>
      </c>
      <c r="T20" s="28">
        <f>OphrsIn!T19/SurveyHrsIn!T20</f>
        <v>0.9966666666666667</v>
      </c>
      <c r="U20" s="28">
        <f>OphrsIn!U19/SurveyHrsIn!U20</f>
        <v>0.97540322580645167</v>
      </c>
      <c r="V20" s="28">
        <f>OphrsIn!V19/SurveyHrsIn!V20</f>
        <v>0.98305555555555546</v>
      </c>
      <c r="W20" s="28">
        <f>OphrsIn!W19/SurveyHrsIn!W20</f>
        <v>0.98172043010752685</v>
      </c>
      <c r="X20" s="28">
        <f>OphrsIn!X19/SurveyHrsIn!X20</f>
        <v>0.98467741935483877</v>
      </c>
      <c r="Y20" s="28">
        <f>OphrsIn!Y19/SurveyHrsIn!Y20</f>
        <v>0.98750000000000004</v>
      </c>
      <c r="Z20" s="28">
        <f>OphrsIn!Z19/SurveyHrsIn!Z20</f>
        <v>0.96599462365591404</v>
      </c>
      <c r="AA20" s="28">
        <f>OphrsIn!AA19/SurveyHrsIn!AA20</f>
        <v>0.97388888888888892</v>
      </c>
      <c r="AB20" s="28">
        <f>OphrsIn!AB19/SurveyHrsIn!AB20</f>
        <v>0.82943548387096777</v>
      </c>
      <c r="AC20" s="28">
        <f>OphrsIn!AC19/SurveyHrsIn!AC20</f>
        <v>1.8817204301075268E-3</v>
      </c>
      <c r="AD20" s="28">
        <f>OphrsIn!AD19/SurveyHrsIn!AD20</f>
        <v>1.6369047619047619E-3</v>
      </c>
      <c r="AE20" s="28">
        <f>OphrsIn!AE19/SurveyHrsIn!AE20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11"/>
        <v>0.9802447292258889</v>
      </c>
      <c r="AP20" s="28">
        <f t="shared" si="1"/>
        <v>0.9385041709336065</v>
      </c>
      <c r="AQ20" s="28">
        <f t="shared" si="2"/>
        <v>1.1728750640040964E-3</v>
      </c>
      <c r="AR20" s="28">
        <f t="shared" si="3"/>
        <v>0.95042485477691263</v>
      </c>
      <c r="AS20" s="28">
        <f t="shared" si="4"/>
        <v>0.99315113500597363</v>
      </c>
      <c r="AT20" s="28">
        <f t="shared" si="5"/>
        <v>0.98748506571087213</v>
      </c>
      <c r="AU20" s="28">
        <f t="shared" si="6"/>
        <v>0.98991786140979687</v>
      </c>
      <c r="AV20" s="28">
        <f t="shared" si="7"/>
        <v>0.86123591909882247</v>
      </c>
      <c r="AW20" s="28">
        <f t="shared" si="8"/>
        <v>0.98504181600955798</v>
      </c>
      <c r="AX20" s="28">
        <f t="shared" si="9"/>
        <v>0.98463261648745526</v>
      </c>
      <c r="AY20" s="28">
        <f t="shared" si="10"/>
        <v>0.92310633213859028</v>
      </c>
      <c r="AZ20" s="28">
        <f t="shared" si="0"/>
        <v>1.1728750640040964E-3</v>
      </c>
    </row>
    <row r="21" spans="1:52" x14ac:dyDescent="0.25">
      <c r="A21" s="86" t="s">
        <v>1</v>
      </c>
      <c r="B21" s="86">
        <v>2</v>
      </c>
      <c r="C21" s="86">
        <v>11</v>
      </c>
      <c r="D21" s="28">
        <f>OphrsIn!D20/SurveyHrsIn!D21</f>
        <v>0.97862903225806452</v>
      </c>
      <c r="E21" s="28">
        <f>OphrsIn!E20/SurveyHrsIn!E21</f>
        <v>0.99301075268817196</v>
      </c>
      <c r="F21" s="28">
        <f>OphrsIn!F20/SurveyHrsIn!F21</f>
        <v>0.95359195402298857</v>
      </c>
      <c r="G21" s="28">
        <f>OphrsIn!G20/SurveyHrsIn!G21</f>
        <v>0.92029569892473129</v>
      </c>
      <c r="H21" s="28">
        <f>OphrsIn!H20/SurveyHrsIn!H21</f>
        <v>0.98555555555555563</v>
      </c>
      <c r="I21" s="28">
        <f>OphrsIn!I20/SurveyHrsIn!I21</f>
        <v>0.99247311827956985</v>
      </c>
      <c r="J21" s="28">
        <f>OphrsIn!J20/SurveyHrsIn!J21</f>
        <v>0.99583333333333335</v>
      </c>
      <c r="K21" s="28">
        <f>OphrsIn!K20/SurveyHrsIn!K21</f>
        <v>0.99139784946236564</v>
      </c>
      <c r="L21" s="28">
        <f>OphrsIn!L20/SurveyHrsIn!L21</f>
        <v>0.99274193548387102</v>
      </c>
      <c r="M21" s="28">
        <f>OphrsIn!M20/SurveyHrsIn!M21</f>
        <v>0.99916666666666665</v>
      </c>
      <c r="N21" s="28">
        <f>OphrsIn!N20/SurveyHrsIn!N21</f>
        <v>0.88239247311827962</v>
      </c>
      <c r="O21" s="28">
        <f>OphrsIn!O20/SurveyHrsIn!O21</f>
        <v>0.99430555555555555</v>
      </c>
      <c r="P21" s="28">
        <f>OphrsIn!P20/SurveyHrsIn!P21</f>
        <v>0.9643817204301075</v>
      </c>
      <c r="Q21" s="28">
        <f>OphrsIn!Q20/SurveyHrsIn!Q21</f>
        <v>0.99811827956989252</v>
      </c>
      <c r="R21" s="28">
        <f>OphrsIn!R20/SurveyHrsIn!R21</f>
        <v>0.96116071428571426</v>
      </c>
      <c r="S21" s="28">
        <f>OphrsIn!S20/SurveyHrsIn!S21</f>
        <v>0.9413978494623656</v>
      </c>
      <c r="T21" s="28">
        <f>OphrsIn!T20/SurveyHrsIn!T21</f>
        <v>0.99361111111111111</v>
      </c>
      <c r="U21" s="28">
        <f>OphrsIn!U20/SurveyHrsIn!U21</f>
        <v>0.66276881720430114</v>
      </c>
      <c r="V21" s="28">
        <f>OphrsIn!V20/SurveyHrsIn!V21</f>
        <v>0.99875000000000003</v>
      </c>
      <c r="W21" s="28">
        <f>OphrsIn!W20/SurveyHrsIn!W21</f>
        <v>0.91586021505376336</v>
      </c>
      <c r="X21" s="28">
        <f>OphrsIn!X20/SurveyHrsIn!X21</f>
        <v>0.2407258064516129</v>
      </c>
      <c r="Y21" s="28">
        <f>OphrsIn!Y20/SurveyHrsIn!Y21</f>
        <v>0</v>
      </c>
      <c r="Z21" s="28">
        <f>OphrsIn!Z20/SurveyHrsIn!Z21</f>
        <v>0.75712365591397845</v>
      </c>
      <c r="AA21" s="28">
        <f>OphrsIn!AA20/SurveyHrsIn!AA21</f>
        <v>0.96625000000000005</v>
      </c>
      <c r="AB21" s="28">
        <f>OphrsIn!AB20/SurveyHrsIn!AB21</f>
        <v>0.99932795698924726</v>
      </c>
      <c r="AC21" s="28">
        <f>OphrsIn!AC20/SurveyHrsIn!AC21</f>
        <v>0.99448924731182797</v>
      </c>
      <c r="AD21" s="28">
        <f>OphrsIn!AD20/SurveyHrsIn!AD21</f>
        <v>0.96904761904761916</v>
      </c>
      <c r="AE21" s="28">
        <f>OphrsIn!AE20/SurveyHrsIn!AE21</f>
        <v>0.97967634408602167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11"/>
        <v>0.97209555112676649</v>
      </c>
      <c r="AP21" s="28">
        <f t="shared" si="1"/>
        <v>0.78625786717016555</v>
      </c>
      <c r="AQ21" s="28">
        <f t="shared" si="2"/>
        <v>0.98107107014848971</v>
      </c>
      <c r="AR21" s="28">
        <f t="shared" si="3"/>
        <v>0.95563280187863064</v>
      </c>
      <c r="AS21" s="28">
        <f t="shared" si="4"/>
        <v>0.99128733572281968</v>
      </c>
      <c r="AT21" s="28">
        <f t="shared" si="5"/>
        <v>0.99443548387096781</v>
      </c>
      <c r="AU21" s="28">
        <f t="shared" si="6"/>
        <v>0.94702658303464748</v>
      </c>
      <c r="AV21" s="28">
        <f t="shared" si="7"/>
        <v>0.9668922811059909</v>
      </c>
      <c r="AW21" s="28">
        <f t="shared" si="8"/>
        <v>0.88504330943847087</v>
      </c>
      <c r="AX21" s="28">
        <f t="shared" si="9"/>
        <v>0.3855286738351254</v>
      </c>
      <c r="AY21" s="28">
        <f t="shared" si="10"/>
        <v>0.90756720430107529</v>
      </c>
      <c r="AZ21" s="28">
        <f t="shared" si="0"/>
        <v>0.98107107014848971</v>
      </c>
    </row>
    <row r="22" spans="1:52" x14ac:dyDescent="0.25">
      <c r="A22" s="86" t="s">
        <v>1</v>
      </c>
      <c r="B22" s="86">
        <v>2</v>
      </c>
      <c r="C22" s="86">
        <v>12</v>
      </c>
      <c r="D22" s="28">
        <f>OphrsIn!D21/SurveyHrsIn!D22</f>
        <v>0.95174731182795702</v>
      </c>
      <c r="E22" s="28">
        <f>OphrsIn!E21/SurveyHrsIn!E22</f>
        <v>0.98373655913978486</v>
      </c>
      <c r="F22" s="28">
        <f>OphrsIn!F21/SurveyHrsIn!F22</f>
        <v>0.98290229885057478</v>
      </c>
      <c r="G22" s="28">
        <f>OphrsIn!G21/SurveyHrsIn!G22</f>
        <v>0.4004032258064516</v>
      </c>
      <c r="H22" s="28">
        <f>OphrsIn!H21/SurveyHrsIn!H22</f>
        <v>0.27680555555555558</v>
      </c>
      <c r="I22" s="28">
        <f>OphrsIn!I21/SurveyHrsIn!I22</f>
        <v>0.96518817204301077</v>
      </c>
      <c r="J22" s="28">
        <f>OphrsIn!J21/SurveyHrsIn!J22</f>
        <v>0.9981944444444445</v>
      </c>
      <c r="K22" s="28">
        <f>OphrsIn!K21/SurveyHrsIn!K22</f>
        <v>0.99220430107526891</v>
      </c>
      <c r="L22" s="28">
        <f>OphrsIn!L21/SurveyHrsIn!L22</f>
        <v>0.65309139784946235</v>
      </c>
      <c r="M22" s="28">
        <f>OphrsIn!M21/SurveyHrsIn!M22</f>
        <v>0.99944444444444447</v>
      </c>
      <c r="N22" s="28">
        <f>OphrsIn!N21/SurveyHrsIn!N22</f>
        <v>0.99932795698924726</v>
      </c>
      <c r="O22" s="28">
        <f>OphrsIn!O21/SurveyHrsIn!O22</f>
        <v>0.99986111111111109</v>
      </c>
      <c r="P22" s="28">
        <f>OphrsIn!P21/SurveyHrsIn!P22</f>
        <v>0.918010752688172</v>
      </c>
      <c r="Q22" s="28">
        <f>OphrsIn!Q21/SurveyHrsIn!Q22</f>
        <v>0.84489247311827964</v>
      </c>
      <c r="R22" s="28">
        <f>OphrsIn!R21/SurveyHrsIn!R22</f>
        <v>0.99523809523809514</v>
      </c>
      <c r="S22" s="28">
        <f>OphrsIn!S21/SurveyHrsIn!S22</f>
        <v>0.99180107526881722</v>
      </c>
      <c r="T22" s="28">
        <f>OphrsIn!T21/SurveyHrsIn!T22</f>
        <v>0.99736111111111114</v>
      </c>
      <c r="U22" s="28">
        <f>OphrsIn!U21/SurveyHrsIn!U22</f>
        <v>0.95819892473118273</v>
      </c>
      <c r="V22" s="28">
        <f>OphrsIn!V21/SurveyHrsIn!V22</f>
        <v>0.99916666666666665</v>
      </c>
      <c r="W22" s="28">
        <f>OphrsIn!W21/SurveyHrsIn!W22</f>
        <v>0.98991935483870963</v>
      </c>
      <c r="X22" s="28">
        <f>OphrsIn!X21/SurveyHrsIn!X22</f>
        <v>0.99059139784946237</v>
      </c>
      <c r="Y22" s="28">
        <f>OphrsIn!Y21/SurveyHrsIn!Y22</f>
        <v>0.99611111111111117</v>
      </c>
      <c r="Z22" s="28">
        <f>OphrsIn!Z21/SurveyHrsIn!Z22</f>
        <v>0.99865591397849462</v>
      </c>
      <c r="AA22" s="28">
        <f>OphrsIn!AA21/SurveyHrsIn!AA22</f>
        <v>0.98763888888888896</v>
      </c>
      <c r="AB22" s="28">
        <f>OphrsIn!AB21/SurveyHrsIn!AB22</f>
        <v>0.99973118279569884</v>
      </c>
      <c r="AC22" s="28">
        <f>OphrsIn!AC21/SurveyHrsIn!AC22</f>
        <v>0.99543010752688177</v>
      </c>
      <c r="AD22" s="28">
        <f>OphrsIn!AD21/SurveyHrsIn!AD22</f>
        <v>0.98318452380952392</v>
      </c>
      <c r="AE22" s="28">
        <f>OphrsIn!AE21/SurveyHrsIn!AE22</f>
        <v>0.97983602150537641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11"/>
        <v>0.8474308516664607</v>
      </c>
      <c r="AP22" s="28">
        <f t="shared" si="1"/>
        <v>0.97910884963304312</v>
      </c>
      <c r="AQ22" s="28">
        <f t="shared" si="2"/>
        <v>0.98615021761392729</v>
      </c>
      <c r="AR22" s="28">
        <f t="shared" si="3"/>
        <v>0.78901402793227049</v>
      </c>
      <c r="AS22" s="28">
        <f t="shared" si="4"/>
        <v>0.74672939068100364</v>
      </c>
      <c r="AT22" s="28">
        <f t="shared" si="5"/>
        <v>0.88158004778972521</v>
      </c>
      <c r="AU22" s="28">
        <f t="shared" si="6"/>
        <v>0.97239994026284349</v>
      </c>
      <c r="AV22" s="28">
        <f t="shared" si="7"/>
        <v>0.94397721454173056</v>
      </c>
      <c r="AW22" s="28">
        <f t="shared" si="8"/>
        <v>0.9849089008363201</v>
      </c>
      <c r="AX22" s="28">
        <f t="shared" si="9"/>
        <v>0.99220728793309443</v>
      </c>
      <c r="AY22" s="28">
        <f t="shared" si="10"/>
        <v>0.99534199522102751</v>
      </c>
      <c r="AZ22" s="28">
        <f t="shared" si="0"/>
        <v>0.98615021761392729</v>
      </c>
    </row>
    <row r="23" spans="1:52" x14ac:dyDescent="0.25">
      <c r="A23" s="86" t="s">
        <v>1</v>
      </c>
      <c r="B23" s="86">
        <v>2</v>
      </c>
      <c r="C23" s="86">
        <v>13</v>
      </c>
      <c r="D23" s="28">
        <f>OphrsIn!D22/SurveyHrsIn!D23</f>
        <v>0.97096774193548385</v>
      </c>
      <c r="E23" s="28">
        <f>OphrsIn!E22/SurveyHrsIn!E23</f>
        <v>0.99650537634408598</v>
      </c>
      <c r="F23" s="28">
        <f>OphrsIn!F22/SurveyHrsIn!F23</f>
        <v>0.96882183908045971</v>
      </c>
      <c r="G23" s="28">
        <f>OphrsIn!G22/SurveyHrsIn!G23</f>
        <v>0.97889784946236558</v>
      </c>
      <c r="H23" s="28">
        <f>OphrsIn!H22/SurveyHrsIn!H23</f>
        <v>0.98</v>
      </c>
      <c r="I23" s="28">
        <f>OphrsIn!I22/SurveyHrsIn!I23</f>
        <v>0.87956989247311823</v>
      </c>
      <c r="J23" s="28">
        <f>OphrsIn!J22/SurveyHrsIn!J23</f>
        <v>0.99805555555555558</v>
      </c>
      <c r="K23" s="28">
        <f>OphrsIn!K22/SurveyHrsIn!K23</f>
        <v>0.98198924731182802</v>
      </c>
      <c r="L23" s="28">
        <f>OphrsIn!L22/SurveyHrsIn!L23</f>
        <v>0.92513440860215046</v>
      </c>
      <c r="M23" s="28">
        <f>OphrsIn!M22/SurveyHrsIn!M23</f>
        <v>0.99375000000000002</v>
      </c>
      <c r="N23" s="28">
        <f>OphrsIn!N22/SurveyHrsIn!N23</f>
        <v>0.99959677419354842</v>
      </c>
      <c r="O23" s="28">
        <f>OphrsIn!O22/SurveyHrsIn!O23</f>
        <v>0.99958333333333338</v>
      </c>
      <c r="P23" s="28">
        <f>OphrsIn!P22/SurveyHrsIn!P23</f>
        <v>0.89892473118279559</v>
      </c>
      <c r="Q23" s="28">
        <f>OphrsIn!Q22/SurveyHrsIn!Q23</f>
        <v>0.99784946236559136</v>
      </c>
      <c r="R23" s="28">
        <f>OphrsIn!R22/SurveyHrsIn!R23</f>
        <v>0.92291666666666672</v>
      </c>
      <c r="S23" s="28">
        <f>OphrsIn!S22/SurveyHrsIn!S23</f>
        <v>4.032258064516129E-4</v>
      </c>
      <c r="T23" s="28">
        <f>OphrsIn!T22/SurveyHrsIn!T23</f>
        <v>0.14402777777777778</v>
      </c>
      <c r="U23" s="28">
        <f>OphrsIn!U22/SurveyHrsIn!U23</f>
        <v>0.98185483870967738</v>
      </c>
      <c r="V23" s="28">
        <f>OphrsIn!V22/SurveyHrsIn!V23</f>
        <v>0.98875000000000002</v>
      </c>
      <c r="W23" s="28">
        <f>OphrsIn!W22/SurveyHrsIn!W23</f>
        <v>0.95134408602150533</v>
      </c>
      <c r="X23" s="28">
        <f>OphrsIn!X22/SurveyHrsIn!X23</f>
        <v>0.97392473118279577</v>
      </c>
      <c r="Y23" s="28">
        <f>OphrsIn!Y22/SurveyHrsIn!Y23</f>
        <v>0.98333333333333328</v>
      </c>
      <c r="Z23" s="28">
        <f>OphrsIn!Z22/SurveyHrsIn!Z23</f>
        <v>0.98306451612903223</v>
      </c>
      <c r="AA23" s="28">
        <f>OphrsIn!AA22/SurveyHrsIn!AA23</f>
        <v>0.99458333333333337</v>
      </c>
      <c r="AB23" s="28">
        <f>OphrsIn!AB22/SurveyHrsIn!AB23</f>
        <v>0.92163978494623666</v>
      </c>
      <c r="AC23" s="28">
        <f>OphrsIn!AC22/SurveyHrsIn!AC23</f>
        <v>0.9745967741935484</v>
      </c>
      <c r="AD23" s="28">
        <f>OphrsIn!AD22/SurveyHrsIn!AD23</f>
        <v>0.97053571428571439</v>
      </c>
      <c r="AE23" s="28">
        <f>OphrsIn!AE22/SurveyHrsIn!AE23</f>
        <v>0.94610631720430105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11"/>
        <v>0.96673575062827011</v>
      </c>
      <c r="AP23" s="28">
        <f t="shared" si="1"/>
        <v>0.82030764635603359</v>
      </c>
      <c r="AQ23" s="28">
        <f t="shared" si="2"/>
        <v>0.96374626856118795</v>
      </c>
      <c r="AR23" s="28">
        <f t="shared" si="3"/>
        <v>0.98140835496230372</v>
      </c>
      <c r="AS23" s="28">
        <f t="shared" si="4"/>
        <v>0.9525418160095579</v>
      </c>
      <c r="AT23" s="28">
        <f t="shared" si="5"/>
        <v>0.96695788530465954</v>
      </c>
      <c r="AU23" s="28">
        <f t="shared" si="6"/>
        <v>0.96603494623655906</v>
      </c>
      <c r="AV23" s="28">
        <f t="shared" si="7"/>
        <v>0.64038978494623666</v>
      </c>
      <c r="AW23" s="28">
        <f t="shared" si="8"/>
        <v>0.70487753882915172</v>
      </c>
      <c r="AX23" s="28">
        <f t="shared" si="9"/>
        <v>0.96953405017921146</v>
      </c>
      <c r="AY23" s="28">
        <f t="shared" si="10"/>
        <v>0.96642921146953409</v>
      </c>
      <c r="AZ23" s="28">
        <f t="shared" si="0"/>
        <v>0.96374626856118795</v>
      </c>
    </row>
    <row r="24" spans="1:52" x14ac:dyDescent="0.25">
      <c r="A24" s="86" t="s">
        <v>1</v>
      </c>
      <c r="B24" s="86">
        <v>2</v>
      </c>
      <c r="C24" s="86">
        <v>14</v>
      </c>
      <c r="D24" s="28">
        <f>OphrsIn!D23/SurveyHrsIn!D24</f>
        <v>0.99059139784946237</v>
      </c>
      <c r="E24" s="28">
        <f>OphrsIn!E23/SurveyHrsIn!E24</f>
        <v>0.989247311827957</v>
      </c>
      <c r="F24" s="28">
        <f>OphrsIn!F23/SurveyHrsIn!F24</f>
        <v>0.99841954022988499</v>
      </c>
      <c r="G24" s="28">
        <f>OphrsIn!G23/SurveyHrsIn!G24</f>
        <v>0.99973118279569884</v>
      </c>
      <c r="H24" s="28">
        <f>OphrsIn!H23/SurveyHrsIn!H24</f>
        <v>0.99916666666666665</v>
      </c>
      <c r="I24" s="28">
        <f>OphrsIn!I23/SurveyHrsIn!I24</f>
        <v>0.99986559139784947</v>
      </c>
      <c r="J24" s="28">
        <f>OphrsIn!J23/SurveyHrsIn!J24</f>
        <v>0.99152777777777779</v>
      </c>
      <c r="K24" s="28">
        <f>OphrsIn!K23/SurveyHrsIn!K24</f>
        <v>0.99274193548387102</v>
      </c>
      <c r="L24" s="28">
        <f>OphrsIn!L23/SurveyHrsIn!L24</f>
        <v>0.99717741935483872</v>
      </c>
      <c r="M24" s="28">
        <f>OphrsIn!M23/SurveyHrsIn!M24</f>
        <v>0.99875000000000003</v>
      </c>
      <c r="N24" s="28">
        <f>OphrsIn!N23/SurveyHrsIn!N24</f>
        <v>0.9775537634408602</v>
      </c>
      <c r="O24" s="28">
        <f>OphrsIn!O23/SurveyHrsIn!O24</f>
        <v>0.99986111111111109</v>
      </c>
      <c r="P24" s="28">
        <f>OphrsIn!P23/SurveyHrsIn!P24</f>
        <v>0.94932795698924721</v>
      </c>
      <c r="Q24" s="28">
        <f>OphrsIn!Q23/SurveyHrsIn!Q24</f>
        <v>0.99489247311827966</v>
      </c>
      <c r="R24" s="28">
        <f>OphrsIn!R23/SurveyHrsIn!R24</f>
        <v>0.78854166666666659</v>
      </c>
      <c r="S24" s="28">
        <f>OphrsIn!S23/SurveyHrsIn!S24</f>
        <v>0.79744623655913971</v>
      </c>
      <c r="T24" s="28">
        <f>OphrsIn!T23/SurveyHrsIn!T24</f>
        <v>0.99319444444444449</v>
      </c>
      <c r="U24" s="28">
        <f>OphrsIn!U23/SurveyHrsIn!U24</f>
        <v>0.92500000000000004</v>
      </c>
      <c r="V24" s="28">
        <f>OphrsIn!V23/SurveyHrsIn!V24</f>
        <v>0.95652777777777787</v>
      </c>
      <c r="W24" s="28">
        <f>OphrsIn!W23/SurveyHrsIn!W24</f>
        <v>0.95389784946236567</v>
      </c>
      <c r="X24" s="28">
        <f>OphrsIn!X23/SurveyHrsIn!X24</f>
        <v>0.99354838709677429</v>
      </c>
      <c r="Y24" s="28">
        <f>OphrsIn!Y23/SurveyHrsIn!Y24</f>
        <v>0.9834722222222223</v>
      </c>
      <c r="Z24" s="28">
        <f>OphrsIn!Z23/SurveyHrsIn!Z24</f>
        <v>0.99865591397849462</v>
      </c>
      <c r="AA24" s="28">
        <f>OphrsIn!AA23/SurveyHrsIn!AA24</f>
        <v>1</v>
      </c>
      <c r="AB24" s="28">
        <f>OphrsIn!AB23/SurveyHrsIn!AB24</f>
        <v>0.978494623655914</v>
      </c>
      <c r="AC24" s="28">
        <f>OphrsIn!AC23/SurveyHrsIn!AC24</f>
        <v>0.99435483870967734</v>
      </c>
      <c r="AD24" s="28">
        <f>OphrsIn!AD23/SurveyHrsIn!AD24</f>
        <v>0.98422619047619042</v>
      </c>
      <c r="AE24" s="28">
        <f>OphrsIn!AE23/SurveyHrsIn!AE24</f>
        <v>0.96423467741935487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11"/>
        <v>0.99111418808964669</v>
      </c>
      <c r="AP24" s="28">
        <f t="shared" si="1"/>
        <v>0.9469726329151732</v>
      </c>
      <c r="AQ24" s="28">
        <f t="shared" si="2"/>
        <v>0.98093856886840758</v>
      </c>
      <c r="AR24" s="28">
        <f t="shared" si="3"/>
        <v>0.99579934495118028</v>
      </c>
      <c r="AS24" s="28">
        <f t="shared" si="4"/>
        <v>0.99685334528076464</v>
      </c>
      <c r="AT24" s="28">
        <f t="shared" si="5"/>
        <v>0.99622311827956989</v>
      </c>
      <c r="AU24" s="28">
        <f t="shared" si="6"/>
        <v>0.97558094384707283</v>
      </c>
      <c r="AV24" s="28">
        <f t="shared" si="7"/>
        <v>0.8602934587813621</v>
      </c>
      <c r="AW24" s="28">
        <f t="shared" si="8"/>
        <v>0.95824074074074073</v>
      </c>
      <c r="AX24" s="28">
        <f t="shared" si="9"/>
        <v>0.97697281959378746</v>
      </c>
      <c r="AY24" s="28">
        <f t="shared" si="10"/>
        <v>0.99238351254480284</v>
      </c>
      <c r="AZ24" s="28">
        <f t="shared" si="0"/>
        <v>0.98093856886840758</v>
      </c>
    </row>
    <row r="25" spans="1:52" x14ac:dyDescent="0.25">
      <c r="A25" s="86" t="s">
        <v>1</v>
      </c>
      <c r="B25" s="86">
        <v>2</v>
      </c>
      <c r="C25" s="86">
        <v>15</v>
      </c>
      <c r="D25" s="28">
        <f>OphrsIn!D24/SurveyHrsIn!D25</f>
        <v>0.97741935483870979</v>
      </c>
      <c r="E25" s="28">
        <f>OphrsIn!E24/SurveyHrsIn!E25</f>
        <v>0.94032258064516128</v>
      </c>
      <c r="F25" s="28">
        <f>OphrsIn!F24/SurveyHrsIn!F25</f>
        <v>0.99540229885057463</v>
      </c>
      <c r="G25" s="28">
        <f>OphrsIn!G24/SurveyHrsIn!G25</f>
        <v>0.989247311827957</v>
      </c>
      <c r="H25" s="28">
        <f>OphrsIn!H24/SurveyHrsIn!H25</f>
        <v>0.99541666666666673</v>
      </c>
      <c r="I25" s="28">
        <f>OphrsIn!I24/SurveyHrsIn!I25</f>
        <v>0.98575268817204298</v>
      </c>
      <c r="J25" s="28">
        <f>OphrsIn!J24/SurveyHrsIn!J25</f>
        <v>0.99944444444444447</v>
      </c>
      <c r="K25" s="28">
        <f>OphrsIn!K24/SurveyHrsIn!K25</f>
        <v>0.99032258064516121</v>
      </c>
      <c r="L25" s="28">
        <f>OphrsIn!L24/SurveyHrsIn!L25</f>
        <v>0.96747311827956983</v>
      </c>
      <c r="M25" s="28">
        <f>OphrsIn!M24/SurveyHrsIn!M25</f>
        <v>0.99944444444444447</v>
      </c>
      <c r="N25" s="28">
        <f>OphrsIn!N24/SurveyHrsIn!N25</f>
        <v>0.99247311827956985</v>
      </c>
      <c r="O25" s="28">
        <f>OphrsIn!O24/SurveyHrsIn!O25</f>
        <v>0.9901388888888889</v>
      </c>
      <c r="P25" s="28">
        <f>OphrsIn!P24/SurveyHrsIn!P25</f>
        <v>0.86827956989247312</v>
      </c>
      <c r="Q25" s="28">
        <f>OphrsIn!Q24/SurveyHrsIn!Q25</f>
        <v>0.99825268817204305</v>
      </c>
      <c r="R25" s="28">
        <f>OphrsIn!R24/SurveyHrsIn!R25</f>
        <v>0.81711309523809528</v>
      </c>
      <c r="S25" s="28">
        <f>OphrsIn!S24/SurveyHrsIn!S25</f>
        <v>0.94341397849462361</v>
      </c>
      <c r="T25" s="28">
        <f>OphrsIn!T24/SurveyHrsIn!T25</f>
        <v>0.98916666666666675</v>
      </c>
      <c r="U25" s="28">
        <f>OphrsIn!U24/SurveyHrsIn!U25</f>
        <v>0.99986559139784947</v>
      </c>
      <c r="V25" s="28">
        <f>OphrsIn!V24/SurveyHrsIn!V25</f>
        <v>0.99888888888888894</v>
      </c>
      <c r="W25" s="28">
        <f>OphrsIn!W24/SurveyHrsIn!W25</f>
        <v>0.98991935483870963</v>
      </c>
      <c r="X25" s="28">
        <f>OphrsIn!X24/SurveyHrsIn!X25</f>
        <v>6.1559139784946232E-2</v>
      </c>
      <c r="Y25" s="28">
        <f>OphrsIn!Y24/SurveyHrsIn!Y25</f>
        <v>0.32166666666666666</v>
      </c>
      <c r="Z25" s="28">
        <f>OphrsIn!Z24/SurveyHrsIn!Z25</f>
        <v>0.99865591397849462</v>
      </c>
      <c r="AA25" s="28">
        <f>OphrsIn!AA24/SurveyHrsIn!AA25</f>
        <v>1</v>
      </c>
      <c r="AB25" s="28">
        <f>OphrsIn!AB24/SurveyHrsIn!AB25</f>
        <v>0.87338709677419346</v>
      </c>
      <c r="AC25" s="28">
        <f>OphrsIn!AC24/SurveyHrsIn!AC25</f>
        <v>0.99260752688172038</v>
      </c>
      <c r="AD25" s="28">
        <f>OphrsIn!AD24/SurveyHrsIn!AD25</f>
        <v>0.98377976190476191</v>
      </c>
      <c r="AE25" s="28">
        <f>OphrsIn!AE24/SurveyHrsIn!AE25</f>
        <v>0.91640309139784948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11"/>
        <v>0.97614314258641299</v>
      </c>
      <c r="AP25" s="28">
        <f t="shared" si="1"/>
        <v>0.83265742340843152</v>
      </c>
      <c r="AQ25" s="28">
        <f t="shared" si="2"/>
        <v>0.96426346006144392</v>
      </c>
      <c r="AR25" s="28">
        <f t="shared" si="3"/>
        <v>0.97499073044123097</v>
      </c>
      <c r="AS25" s="28">
        <f t="shared" si="4"/>
        <v>0.99353793309438476</v>
      </c>
      <c r="AT25" s="28">
        <f t="shared" si="5"/>
        <v>0.98574671445639173</v>
      </c>
      <c r="AU25" s="28">
        <f t="shared" si="6"/>
        <v>0.95029719235364396</v>
      </c>
      <c r="AV25" s="28">
        <f t="shared" si="7"/>
        <v>0.91959325396825398</v>
      </c>
      <c r="AW25" s="28">
        <f t="shared" si="8"/>
        <v>0.99597371565113502</v>
      </c>
      <c r="AX25" s="28">
        <f t="shared" si="9"/>
        <v>0.45771505376344085</v>
      </c>
      <c r="AY25" s="28">
        <f t="shared" si="10"/>
        <v>0.95734767025089607</v>
      </c>
      <c r="AZ25" s="28">
        <f t="shared" si="0"/>
        <v>0.96426346006144392</v>
      </c>
    </row>
    <row r="26" spans="1:52" x14ac:dyDescent="0.25">
      <c r="A26" s="86" t="s">
        <v>1</v>
      </c>
      <c r="B26" s="86">
        <v>2</v>
      </c>
      <c r="C26" s="86">
        <v>16</v>
      </c>
      <c r="D26" s="28">
        <f>OphrsIn!D25/SurveyHrsIn!D26</f>
        <v>0.98172043010752685</v>
      </c>
      <c r="E26" s="28">
        <f>OphrsIn!E25/SurveyHrsIn!E26</f>
        <v>0.99139784946236564</v>
      </c>
      <c r="F26" s="28">
        <f>OphrsIn!F25/SurveyHrsIn!F26</f>
        <v>0.95028735632183903</v>
      </c>
      <c r="G26" s="28">
        <f>OphrsIn!G25/SurveyHrsIn!G26</f>
        <v>0.99986559139784947</v>
      </c>
      <c r="H26" s="28">
        <f>OphrsIn!H25/SurveyHrsIn!H26</f>
        <v>0.93402777777777779</v>
      </c>
      <c r="I26" s="28">
        <f>OphrsIn!I25/SurveyHrsIn!I26</f>
        <v>0.95551075268817198</v>
      </c>
      <c r="J26" s="28">
        <f>OphrsIn!J25/SurveyHrsIn!J26</f>
        <v>0.9981944444444445</v>
      </c>
      <c r="K26" s="28">
        <f>OphrsIn!K25/SurveyHrsIn!K26</f>
        <v>0.99166666666666659</v>
      </c>
      <c r="L26" s="28">
        <f>OphrsIn!L25/SurveyHrsIn!L26</f>
        <v>0.99771505376344083</v>
      </c>
      <c r="M26" s="28">
        <f>OphrsIn!M25/SurveyHrsIn!M26</f>
        <v>0.99958333333333338</v>
      </c>
      <c r="N26" s="28">
        <f>OphrsIn!N25/SurveyHrsIn!N26</f>
        <v>0.99973118279569884</v>
      </c>
      <c r="O26" s="28">
        <f>OphrsIn!O25/SurveyHrsIn!O26</f>
        <v>0.99194444444444452</v>
      </c>
      <c r="P26" s="28">
        <f>OphrsIn!P25/SurveyHrsIn!P26</f>
        <v>0.99973118279569884</v>
      </c>
      <c r="Q26" s="28">
        <f>OphrsIn!Q25/SurveyHrsIn!Q26</f>
        <v>0.9096774193548387</v>
      </c>
      <c r="R26" s="28">
        <f>OphrsIn!R25/SurveyHrsIn!R26</f>
        <v>0.99464285714285716</v>
      </c>
      <c r="S26" s="28">
        <f>OphrsIn!S25/SurveyHrsIn!S26</f>
        <v>0.99180107526881722</v>
      </c>
      <c r="T26" s="28">
        <f>OphrsIn!T25/SurveyHrsIn!T26</f>
        <v>0.98597222222222214</v>
      </c>
      <c r="U26" s="28">
        <f>OphrsIn!U25/SurveyHrsIn!U26</f>
        <v>0.99986559139784947</v>
      </c>
      <c r="V26" s="28">
        <f>OphrsIn!V25/SurveyHrsIn!V26</f>
        <v>0.99527777777777782</v>
      </c>
      <c r="W26" s="28">
        <f>OphrsIn!W25/SurveyHrsIn!W26</f>
        <v>0.99502688172043008</v>
      </c>
      <c r="X26" s="28">
        <f>OphrsIn!X25/SurveyHrsIn!X26</f>
        <v>0.95295698924731187</v>
      </c>
      <c r="Y26" s="28">
        <f>OphrsIn!Y25/SurveyHrsIn!Y26</f>
        <v>0.98611111111111116</v>
      </c>
      <c r="Z26" s="28">
        <f>OphrsIn!Z25/SurveyHrsIn!Z26</f>
        <v>0.94879032258064511</v>
      </c>
      <c r="AA26" s="28">
        <f>OphrsIn!AA25/SurveyHrsIn!AA26</f>
        <v>0.82583333333333342</v>
      </c>
      <c r="AB26" s="28">
        <f>OphrsIn!AB25/SurveyHrsIn!AB26</f>
        <v>0.99690860215053767</v>
      </c>
      <c r="AC26" s="28">
        <f>OphrsIn!AC25/SurveyHrsIn!AC26</f>
        <v>0.97110215053763438</v>
      </c>
      <c r="AD26" s="28">
        <f>OphrsIn!AD25/SurveyHrsIn!AD26</f>
        <v>0.98377976190476191</v>
      </c>
      <c r="AE26" s="28">
        <f>OphrsIn!AE25/SurveyHrsIn!AE26</f>
        <v>0.88603938172043006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11"/>
        <v>0.98413796965764433</v>
      </c>
      <c r="AP26" s="28">
        <f t="shared" si="1"/>
        <v>0.96523868194231099</v>
      </c>
      <c r="AQ26" s="28">
        <f t="shared" si="2"/>
        <v>0.94697376472094208</v>
      </c>
      <c r="AR26" s="28">
        <f t="shared" si="3"/>
        <v>0.98051693239401805</v>
      </c>
      <c r="AS26" s="28">
        <f t="shared" si="4"/>
        <v>0.96257765830346476</v>
      </c>
      <c r="AT26" s="28">
        <f t="shared" si="5"/>
        <v>0.99632168458781356</v>
      </c>
      <c r="AU26" s="28">
        <f t="shared" si="6"/>
        <v>0.99713560334528062</v>
      </c>
      <c r="AV26" s="28">
        <f t="shared" si="7"/>
        <v>0.9653737839221711</v>
      </c>
      <c r="AW26" s="28">
        <f t="shared" si="8"/>
        <v>0.9937051971326164</v>
      </c>
      <c r="AX26" s="28">
        <f t="shared" si="9"/>
        <v>0.978031660692951</v>
      </c>
      <c r="AY26" s="28">
        <f t="shared" si="10"/>
        <v>0.92384408602150536</v>
      </c>
      <c r="AZ26" s="28">
        <f t="shared" si="0"/>
        <v>0.94697376472094208</v>
      </c>
    </row>
    <row r="27" spans="1:52" x14ac:dyDescent="0.25">
      <c r="A27" s="86" t="s">
        <v>1</v>
      </c>
      <c r="B27" s="86">
        <v>2</v>
      </c>
      <c r="C27" s="86">
        <v>17</v>
      </c>
      <c r="D27" s="28">
        <f>OphrsIn!D26/SurveyHrsIn!D27</f>
        <v>0.99569892473118271</v>
      </c>
      <c r="E27" s="28">
        <f>OphrsIn!E26/SurveyHrsIn!E27</f>
        <v>0.95739247311827946</v>
      </c>
      <c r="F27" s="28">
        <f>OphrsIn!F26/SurveyHrsIn!F27</f>
        <v>0.99597701149425288</v>
      </c>
      <c r="G27" s="28">
        <f>OphrsIn!G26/SurveyHrsIn!G27</f>
        <v>0.99986559139784947</v>
      </c>
      <c r="H27" s="28">
        <f>OphrsIn!H26/SurveyHrsIn!H27</f>
        <v>0.99944444444444447</v>
      </c>
      <c r="I27" s="28">
        <f>OphrsIn!I26/SurveyHrsIn!I27</f>
        <v>0.99744623655913978</v>
      </c>
      <c r="J27" s="28">
        <f>OphrsIn!J26/SurveyHrsIn!J27</f>
        <v>0.97680555555555548</v>
      </c>
      <c r="K27" s="28">
        <f>OphrsIn!K26/SurveyHrsIn!K27</f>
        <v>0.9936827956989247</v>
      </c>
      <c r="L27" s="28">
        <f>OphrsIn!L26/SurveyHrsIn!L27</f>
        <v>0.99798387096774188</v>
      </c>
      <c r="M27" s="28">
        <f>OphrsIn!M26/SurveyHrsIn!M27</f>
        <v>0.99916666666666665</v>
      </c>
      <c r="N27" s="28">
        <f>OphrsIn!N26/SurveyHrsIn!N27</f>
        <v>0.99973118279569884</v>
      </c>
      <c r="O27" s="28">
        <f>OphrsIn!O26/SurveyHrsIn!O27</f>
        <v>0.99986111111111109</v>
      </c>
      <c r="P27" s="28">
        <f>OphrsIn!P26/SurveyHrsIn!P27</f>
        <v>0.99112903225806448</v>
      </c>
      <c r="Q27" s="28">
        <f>OphrsIn!Q26/SurveyHrsIn!Q27</f>
        <v>0.97956989247311821</v>
      </c>
      <c r="R27" s="28">
        <f>OphrsIn!R26/SurveyHrsIn!R27</f>
        <v>0.93675595238095233</v>
      </c>
      <c r="S27" s="28">
        <f>OphrsIn!S26/SurveyHrsIn!S27</f>
        <v>0.98870967741935489</v>
      </c>
      <c r="T27" s="28">
        <f>OphrsIn!T26/SurveyHrsIn!T27</f>
        <v>0.81347222222222226</v>
      </c>
      <c r="U27" s="28">
        <f>OphrsIn!U26/SurveyHrsIn!U27</f>
        <v>0.99986559139784947</v>
      </c>
      <c r="V27" s="28">
        <f>OphrsIn!V26/SurveyHrsIn!V27</f>
        <v>0.96888888888888891</v>
      </c>
      <c r="W27" s="28">
        <f>OphrsIn!W26/SurveyHrsIn!W27</f>
        <v>0.99180107526881722</v>
      </c>
      <c r="X27" s="28">
        <f>OphrsIn!X26/SurveyHrsIn!X27</f>
        <v>0.93346774193548387</v>
      </c>
      <c r="Y27" s="28">
        <f>OphrsIn!Y26/SurveyHrsIn!Y27</f>
        <v>0.99861111111111112</v>
      </c>
      <c r="Z27" s="28">
        <f>OphrsIn!Z26/SurveyHrsIn!Z27</f>
        <v>0.92997311827956985</v>
      </c>
      <c r="AA27" s="28">
        <f>OphrsIn!AA26/SurveyHrsIn!AA27</f>
        <v>0.7729166666666667</v>
      </c>
      <c r="AB27" s="28">
        <f>OphrsIn!AB26/SurveyHrsIn!AB27</f>
        <v>0.67459677419354835</v>
      </c>
      <c r="AC27" s="28">
        <f>OphrsIn!AC26/SurveyHrsIn!AC27</f>
        <v>0.37930107526881718</v>
      </c>
      <c r="AD27" s="28">
        <f>OphrsIn!AD26/SurveyHrsIn!AD27</f>
        <v>0.98244047619047625</v>
      </c>
      <c r="AE27" s="28">
        <f>OphrsIn!AE26/SurveyHrsIn!AE27</f>
        <v>0.84993508064516132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11"/>
        <v>0.99237383100564414</v>
      </c>
      <c r="AP27" s="28">
        <f t="shared" si="1"/>
        <v>0.91571905935313191</v>
      </c>
      <c r="AQ27" s="28">
        <f t="shared" si="2"/>
        <v>0.73722554403481821</v>
      </c>
      <c r="AR27" s="28">
        <f t="shared" si="3"/>
        <v>0.98441169200346057</v>
      </c>
      <c r="AS27" s="28">
        <f t="shared" si="4"/>
        <v>0.99123207885304654</v>
      </c>
      <c r="AT27" s="28">
        <f t="shared" si="5"/>
        <v>0.99694444444444441</v>
      </c>
      <c r="AU27" s="28">
        <f t="shared" si="6"/>
        <v>0.9969071087216248</v>
      </c>
      <c r="AV27" s="28">
        <f t="shared" si="7"/>
        <v>0.96834517409114174</v>
      </c>
      <c r="AW27" s="28">
        <f t="shared" si="8"/>
        <v>0.92740890083632033</v>
      </c>
      <c r="AX27" s="28">
        <f t="shared" si="9"/>
        <v>0.97462664277180411</v>
      </c>
      <c r="AY27" s="28">
        <f t="shared" si="10"/>
        <v>0.7924955197132616</v>
      </c>
      <c r="AZ27" s="28">
        <f t="shared" si="0"/>
        <v>0.73722554403481821</v>
      </c>
    </row>
    <row r="28" spans="1:52" x14ac:dyDescent="0.25">
      <c r="A28" s="86" t="s">
        <v>1</v>
      </c>
      <c r="B28" s="86">
        <v>2</v>
      </c>
      <c r="C28" s="86">
        <v>18</v>
      </c>
      <c r="D28" s="28">
        <f>OphrsIn!D27/SurveyHrsIn!D28</f>
        <v>0.9584677419354839</v>
      </c>
      <c r="E28" s="28">
        <f>OphrsIn!E27/SurveyHrsIn!E28</f>
        <v>0.99583333333333335</v>
      </c>
      <c r="F28" s="28">
        <f>OphrsIn!F27/SurveyHrsIn!F28</f>
        <v>0.99382183908045985</v>
      </c>
      <c r="G28" s="28">
        <f>OphrsIn!G27/SurveyHrsIn!G28</f>
        <v>0.99919354838709673</v>
      </c>
      <c r="H28" s="28">
        <f>OphrsIn!H27/SurveyHrsIn!H28</f>
        <v>0.99944444444444447</v>
      </c>
      <c r="I28" s="28">
        <f>OphrsIn!I27/SurveyHrsIn!I28</f>
        <v>0.95981182795698927</v>
      </c>
      <c r="J28" s="28">
        <f>OphrsIn!J27/SurveyHrsIn!J28</f>
        <v>0.62777777777777777</v>
      </c>
      <c r="K28" s="28">
        <f>OphrsIn!K27/SurveyHrsIn!K28</f>
        <v>0.95094086021505375</v>
      </c>
      <c r="L28" s="28">
        <f>OphrsIn!L27/SurveyHrsIn!L28</f>
        <v>0.92540322580645162</v>
      </c>
      <c r="M28" s="28">
        <f>OphrsIn!M27/SurveyHrsIn!M28</f>
        <v>0.99958333333333338</v>
      </c>
      <c r="N28" s="28">
        <f>OphrsIn!N27/SurveyHrsIn!N28</f>
        <v>0.99973118279569884</v>
      </c>
      <c r="O28" s="28">
        <f>OphrsIn!O27/SurveyHrsIn!O28</f>
        <v>0.99125000000000008</v>
      </c>
      <c r="P28" s="28">
        <f>OphrsIn!P27/SurveyHrsIn!P28</f>
        <v>0.97647849462365588</v>
      </c>
      <c r="Q28" s="28">
        <f>OphrsIn!Q27/SurveyHrsIn!Q28</f>
        <v>0.9946236559139785</v>
      </c>
      <c r="R28" s="28">
        <f>OphrsIn!R27/SurveyHrsIn!R28</f>
        <v>0.99479166666666663</v>
      </c>
      <c r="S28" s="28">
        <f>OphrsIn!S27/SurveyHrsIn!S28</f>
        <v>0.99206989247311828</v>
      </c>
      <c r="T28" s="28">
        <f>OphrsIn!T27/SurveyHrsIn!T28</f>
        <v>0.995</v>
      </c>
      <c r="U28" s="28">
        <f>OphrsIn!U27/SurveyHrsIn!U28</f>
        <v>0.9990591397849462</v>
      </c>
      <c r="V28" s="28">
        <f>OphrsIn!V27/SurveyHrsIn!V28</f>
        <v>0.995</v>
      </c>
      <c r="W28" s="28">
        <f>OphrsIn!W27/SurveyHrsIn!W28</f>
        <v>0.99327956989247312</v>
      </c>
      <c r="X28" s="28">
        <f>OphrsIn!X27/SurveyHrsIn!X28</f>
        <v>0.9907258064516129</v>
      </c>
      <c r="Y28" s="28">
        <f>OphrsIn!Y27/SurveyHrsIn!Y28</f>
        <v>0.98569444444444454</v>
      </c>
      <c r="Z28" s="28">
        <f>OphrsIn!Z27/SurveyHrsIn!Z28</f>
        <v>0.95591397849462367</v>
      </c>
      <c r="AA28" s="28">
        <f>OphrsIn!AA27/SurveyHrsIn!AA28</f>
        <v>0.97180555555555559</v>
      </c>
      <c r="AB28" s="28">
        <f>OphrsIn!AB27/SurveyHrsIn!AB28</f>
        <v>0.34583333333333333</v>
      </c>
      <c r="AC28" s="28">
        <f>OphrsIn!AC27/SurveyHrsIn!AC28</f>
        <v>2.0161290322580645E-3</v>
      </c>
      <c r="AD28" s="28">
        <f>OphrsIn!AD27/SurveyHrsIn!AD28</f>
        <v>0.77098214285714284</v>
      </c>
      <c r="AE28" s="28">
        <f>OphrsIn!AE27/SurveyHrsIn!AE28</f>
        <v>0.88688951612903233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11"/>
        <v>0.95160582231285806</v>
      </c>
      <c r="AP28" s="28">
        <f t="shared" si="1"/>
        <v>0.93448308691756266</v>
      </c>
      <c r="AQ28" s="28">
        <f t="shared" si="2"/>
        <v>0.5532959293394778</v>
      </c>
      <c r="AR28" s="28">
        <f t="shared" si="3"/>
        <v>0.99628290693362997</v>
      </c>
      <c r="AS28" s="28">
        <f t="shared" si="4"/>
        <v>0.86234468339307047</v>
      </c>
      <c r="AT28" s="28">
        <f t="shared" si="5"/>
        <v>0.95864247311827955</v>
      </c>
      <c r="AU28" s="28">
        <f t="shared" si="6"/>
        <v>0.9891532258064516</v>
      </c>
      <c r="AV28" s="28">
        <f t="shared" si="7"/>
        <v>0.99382840501792113</v>
      </c>
      <c r="AW28" s="28">
        <f t="shared" si="8"/>
        <v>0.99635304659498214</v>
      </c>
      <c r="AX28" s="28">
        <f t="shared" si="9"/>
        <v>0.98989994026284345</v>
      </c>
      <c r="AY28" s="28">
        <f t="shared" si="10"/>
        <v>0.75785095579450423</v>
      </c>
      <c r="AZ28" s="28">
        <f t="shared" si="0"/>
        <v>0.5532959293394778</v>
      </c>
    </row>
    <row r="29" spans="1:52" x14ac:dyDescent="0.25">
      <c r="A29" s="86" t="s">
        <v>1</v>
      </c>
      <c r="B29" s="86">
        <v>2</v>
      </c>
      <c r="C29" s="86">
        <v>19</v>
      </c>
      <c r="D29" s="28">
        <f>OphrsIn!D28/SurveyHrsIn!D29</f>
        <v>0.98158602150537633</v>
      </c>
      <c r="E29" s="28">
        <f>OphrsIn!E28/SurveyHrsIn!E29</f>
        <v>0.99637096774193545</v>
      </c>
      <c r="F29" s="28">
        <f>OphrsIn!F28/SurveyHrsIn!F29</f>
        <v>0.96091954022988502</v>
      </c>
      <c r="G29" s="28">
        <f>OphrsIn!G28/SurveyHrsIn!G29</f>
        <v>1</v>
      </c>
      <c r="H29" s="28">
        <f>OphrsIn!H28/SurveyHrsIn!H29</f>
        <v>0.99236111111111114</v>
      </c>
      <c r="I29" s="28">
        <f>OphrsIn!I28/SurveyHrsIn!I29</f>
        <v>0.99704301075268809</v>
      </c>
      <c r="J29" s="28">
        <f>OphrsIn!J28/SurveyHrsIn!J29</f>
        <v>0.99944444444444447</v>
      </c>
      <c r="K29" s="28">
        <f>OphrsIn!K28/SurveyHrsIn!K29</f>
        <v>0.99543010752688177</v>
      </c>
      <c r="L29" s="28">
        <f>OphrsIn!L28/SurveyHrsIn!L29</f>
        <v>0.98629032258064508</v>
      </c>
      <c r="M29" s="28">
        <f>OphrsIn!M28/SurveyHrsIn!M29</f>
        <v>0.99958333333333338</v>
      </c>
      <c r="N29" s="28">
        <f>OphrsIn!N28/SurveyHrsIn!N29</f>
        <v>0.99973118279569884</v>
      </c>
      <c r="O29" s="28">
        <f>OphrsIn!O28/SurveyHrsIn!O29</f>
        <v>0.99986111111111109</v>
      </c>
      <c r="P29" s="28">
        <f>OphrsIn!P28/SurveyHrsIn!P29</f>
        <v>0.86317204301075279</v>
      </c>
      <c r="Q29" s="28">
        <f>OphrsIn!Q28/SurveyHrsIn!Q29</f>
        <v>0.99193548387096775</v>
      </c>
      <c r="R29" s="28">
        <f>OphrsIn!R28/SurveyHrsIn!R29</f>
        <v>0.96860119047619042</v>
      </c>
      <c r="S29" s="28">
        <f>OphrsIn!S28/SurveyHrsIn!S29</f>
        <v>0.99301075268817196</v>
      </c>
      <c r="T29" s="28">
        <f>OphrsIn!T28/SurveyHrsIn!T29</f>
        <v>0.99555555555555553</v>
      </c>
      <c r="U29" s="28">
        <f>OphrsIn!U28/SurveyHrsIn!U29</f>
        <v>0.95053763440860217</v>
      </c>
      <c r="V29" s="28">
        <f>OphrsIn!V28/SurveyHrsIn!V29</f>
        <v>0.99902777777777774</v>
      </c>
      <c r="W29" s="28">
        <f>OphrsIn!W28/SurveyHrsIn!W29</f>
        <v>0.98575268817204298</v>
      </c>
      <c r="X29" s="28">
        <f>OphrsIn!X28/SurveyHrsIn!X29</f>
        <v>0.99274193548387102</v>
      </c>
      <c r="Y29" s="28">
        <f>OphrsIn!Y28/SurveyHrsIn!Y29</f>
        <v>0.66680555555555554</v>
      </c>
      <c r="Z29" s="28">
        <f>OphrsIn!Z28/SurveyHrsIn!Z29</f>
        <v>0.99408602150537639</v>
      </c>
      <c r="AA29" s="28">
        <f>OphrsIn!AA28/SurveyHrsIn!AA29</f>
        <v>0.99958333333333338</v>
      </c>
      <c r="AB29" s="28">
        <f>OphrsIn!AB28/SurveyHrsIn!AB29</f>
        <v>0.99690860215053767</v>
      </c>
      <c r="AC29" s="28">
        <f>OphrsIn!AC28/SurveyHrsIn!AC29</f>
        <v>0.99435483870967734</v>
      </c>
      <c r="AD29" s="28">
        <f>OphrsIn!AD28/SurveyHrsIn!AD29</f>
        <v>0.97901785714285716</v>
      </c>
      <c r="AE29" s="28">
        <f>OphrsIn!AE28/SurveyHrsIn!AE29</f>
        <v>0.96667298387096778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11"/>
        <v>0.98251726455320731</v>
      </c>
      <c r="AP29" s="28">
        <f t="shared" si="1"/>
        <v>0.96121221091483189</v>
      </c>
      <c r="AQ29" s="28">
        <f t="shared" si="2"/>
        <v>0.9800152265745008</v>
      </c>
      <c r="AR29" s="28">
        <f t="shared" si="3"/>
        <v>0.98576350265727353</v>
      </c>
      <c r="AS29" s="28">
        <f t="shared" si="4"/>
        <v>0.9962828554360813</v>
      </c>
      <c r="AT29" s="28">
        <f t="shared" si="5"/>
        <v>0.99376792114695345</v>
      </c>
      <c r="AU29" s="28">
        <f t="shared" si="6"/>
        <v>0.95425477897252087</v>
      </c>
      <c r="AV29" s="28">
        <f t="shared" si="7"/>
        <v>0.98451580901177671</v>
      </c>
      <c r="AW29" s="28">
        <f t="shared" si="8"/>
        <v>0.9817069892473117</v>
      </c>
      <c r="AX29" s="28">
        <f t="shared" si="9"/>
        <v>0.88176672640382314</v>
      </c>
      <c r="AY29" s="28">
        <f t="shared" si="10"/>
        <v>0.99685931899641578</v>
      </c>
      <c r="AZ29" s="28">
        <f t="shared" si="0"/>
        <v>0.9800152265745008</v>
      </c>
    </row>
    <row r="30" spans="1:52" x14ac:dyDescent="0.25">
      <c r="A30" s="86" t="s">
        <v>1</v>
      </c>
      <c r="B30" s="86">
        <v>2</v>
      </c>
      <c r="C30" s="86">
        <v>20</v>
      </c>
      <c r="D30" s="28">
        <f>OphrsIn!D29/SurveyHrsIn!D30</f>
        <v>0.97056451612903227</v>
      </c>
      <c r="E30" s="28">
        <f>OphrsIn!E29/SurveyHrsIn!E30</f>
        <v>0.98803763440860215</v>
      </c>
      <c r="F30" s="28">
        <f>OphrsIn!F29/SurveyHrsIn!F30</f>
        <v>0.99712643678160917</v>
      </c>
      <c r="G30" s="28">
        <f>OphrsIn!G29/SurveyHrsIn!G30</f>
        <v>0.99932795698924726</v>
      </c>
      <c r="H30" s="28">
        <f>OphrsIn!H29/SurveyHrsIn!H30</f>
        <v>0.99944444444444447</v>
      </c>
      <c r="I30" s="28">
        <f>OphrsIn!I29/SurveyHrsIn!I30</f>
        <v>0.99986559139784947</v>
      </c>
      <c r="J30" s="28">
        <f>OphrsIn!J29/SurveyHrsIn!J30</f>
        <v>0.99222222222222223</v>
      </c>
      <c r="K30" s="28">
        <f>OphrsIn!K29/SurveyHrsIn!K30</f>
        <v>0.98951612903225816</v>
      </c>
      <c r="L30" s="28">
        <f>OphrsIn!L29/SurveyHrsIn!L30</f>
        <v>0.99838709677419346</v>
      </c>
      <c r="M30" s="28">
        <f>OphrsIn!M29/SurveyHrsIn!M30</f>
        <v>0.99944444444444447</v>
      </c>
      <c r="N30" s="28">
        <f>OphrsIn!N29/SurveyHrsIn!N30</f>
        <v>0.99973118279569884</v>
      </c>
      <c r="O30" s="28">
        <f>OphrsIn!O29/SurveyHrsIn!O30</f>
        <v>0.99986111111111109</v>
      </c>
      <c r="P30" s="28">
        <f>OphrsIn!P29/SurveyHrsIn!P30</f>
        <v>0.94112903225806455</v>
      </c>
      <c r="Q30" s="28">
        <f>OphrsIn!Q29/SurveyHrsIn!Q30</f>
        <v>0.97741935483870979</v>
      </c>
      <c r="R30" s="28">
        <f>OphrsIn!R29/SurveyHrsIn!R30</f>
        <v>0.98407738095238084</v>
      </c>
      <c r="S30" s="28">
        <f>OphrsIn!S29/SurveyHrsIn!S30</f>
        <v>0.99220430107526891</v>
      </c>
      <c r="T30" s="28">
        <f>OphrsIn!T29/SurveyHrsIn!T30</f>
        <v>0.97499999999999998</v>
      </c>
      <c r="U30" s="28">
        <f>OphrsIn!U29/SurveyHrsIn!U30</f>
        <v>0.93857526881720421</v>
      </c>
      <c r="V30" s="28">
        <f>OphrsIn!V29/SurveyHrsIn!V30</f>
        <v>0.99</v>
      </c>
      <c r="W30" s="28">
        <f>OphrsIn!W29/SurveyHrsIn!W30</f>
        <v>0.99529569892473113</v>
      </c>
      <c r="X30" s="28">
        <f>OphrsIn!X29/SurveyHrsIn!X30</f>
        <v>0.9745967741935484</v>
      </c>
      <c r="Y30" s="28">
        <f>OphrsIn!Y29/SurveyHrsIn!Y30</f>
        <v>0.96819444444444447</v>
      </c>
      <c r="Z30" s="28">
        <f>OphrsIn!Z29/SurveyHrsIn!Z30</f>
        <v>0.98400537634408602</v>
      </c>
      <c r="AA30" s="28">
        <f>OphrsIn!AA29/SurveyHrsIn!AA30</f>
        <v>0.99986111111111109</v>
      </c>
      <c r="AB30" s="28">
        <f>OphrsIn!AB29/SurveyHrsIn!AB30</f>
        <v>0.99690860215053767</v>
      </c>
      <c r="AC30" s="28">
        <f>OphrsIn!AC29/SurveyHrsIn!AC30</f>
        <v>0.9955645161290323</v>
      </c>
      <c r="AD30" s="28">
        <f>OphrsIn!AD29/SurveyHrsIn!AD30</f>
        <v>0.98020833333333335</v>
      </c>
      <c r="AE30" s="28">
        <f>OphrsIn!AE29/SurveyHrsIn!AE30</f>
        <v>0.97339193548387104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11"/>
        <v>0.99200777355497871</v>
      </c>
      <c r="AP30" s="28">
        <f t="shared" si="1"/>
        <v>0.98134485940433525</v>
      </c>
      <c r="AQ30" s="28">
        <f t="shared" si="2"/>
        <v>0.98305492831541219</v>
      </c>
      <c r="AR30" s="28">
        <f t="shared" si="3"/>
        <v>0.99483067605981945</v>
      </c>
      <c r="AS30" s="28">
        <f t="shared" si="4"/>
        <v>0.99717741935483872</v>
      </c>
      <c r="AT30" s="28">
        <f t="shared" si="5"/>
        <v>0.99578255675029859</v>
      </c>
      <c r="AU30" s="28">
        <f t="shared" si="6"/>
        <v>0.98024044205495819</v>
      </c>
      <c r="AV30" s="28">
        <f t="shared" si="7"/>
        <v>0.98456701228878651</v>
      </c>
      <c r="AW30" s="28">
        <f t="shared" si="8"/>
        <v>0.96785842293906799</v>
      </c>
      <c r="AX30" s="28">
        <f t="shared" si="9"/>
        <v>0.97936230585424122</v>
      </c>
      <c r="AY30" s="28">
        <f t="shared" si="10"/>
        <v>0.99359169653524493</v>
      </c>
      <c r="AZ30" s="28">
        <f t="shared" si="0"/>
        <v>0.98305492831541219</v>
      </c>
    </row>
    <row r="31" spans="1:52" x14ac:dyDescent="0.25">
      <c r="A31" s="86" t="s">
        <v>1</v>
      </c>
      <c r="B31" s="86">
        <v>2</v>
      </c>
      <c r="C31" s="86">
        <v>21</v>
      </c>
      <c r="D31" s="28">
        <f>OphrsIn!D30/SurveyHrsIn!D31</f>
        <v>0.956989247311828</v>
      </c>
      <c r="E31" s="28">
        <f>OphrsIn!E30/SurveyHrsIn!E31</f>
        <v>0.99771505376344083</v>
      </c>
      <c r="F31" s="28">
        <f>OphrsIn!F30/SurveyHrsIn!F31</f>
        <v>0.96537356321839074</v>
      </c>
      <c r="G31" s="28">
        <f>OphrsIn!G30/SurveyHrsIn!G31</f>
        <v>0.97284946236559133</v>
      </c>
      <c r="H31" s="28">
        <f>OphrsIn!H30/SurveyHrsIn!H31</f>
        <v>0.88986111111111121</v>
      </c>
      <c r="I31" s="28">
        <f>OphrsIn!I30/SurveyHrsIn!I31</f>
        <v>0.99180107526881722</v>
      </c>
      <c r="J31" s="28">
        <f>OphrsIn!J30/SurveyHrsIn!J31</f>
        <v>0.99791666666666667</v>
      </c>
      <c r="K31" s="28">
        <f>OphrsIn!K30/SurveyHrsIn!K31</f>
        <v>0.9936827956989247</v>
      </c>
      <c r="L31" s="28">
        <f>OphrsIn!L30/SurveyHrsIn!L31</f>
        <v>0.99717741935483872</v>
      </c>
      <c r="M31" s="28">
        <f>OphrsIn!M30/SurveyHrsIn!M31</f>
        <v>0.99958333333333338</v>
      </c>
      <c r="N31" s="28">
        <f>OphrsIn!N30/SurveyHrsIn!N31</f>
        <v>0.9946236559139785</v>
      </c>
      <c r="O31" s="28">
        <f>OphrsIn!O30/SurveyHrsIn!O31</f>
        <v>0.99986111111111109</v>
      </c>
      <c r="P31" s="28">
        <f>OphrsIn!P30/SurveyHrsIn!P31</f>
        <v>0.99744623655913978</v>
      </c>
      <c r="Q31" s="28">
        <f>OphrsIn!Q30/SurveyHrsIn!Q31</f>
        <v>0.99650537634408598</v>
      </c>
      <c r="R31" s="28">
        <f>OphrsIn!R30/SurveyHrsIn!R31</f>
        <v>0.99062500000000009</v>
      </c>
      <c r="S31" s="28">
        <f>OphrsIn!S30/SurveyHrsIn!S31</f>
        <v>0.97526881720430114</v>
      </c>
      <c r="T31" s="28">
        <f>OphrsIn!T30/SurveyHrsIn!T31</f>
        <v>0.97222222222222221</v>
      </c>
      <c r="U31" s="28">
        <f>OphrsIn!U30/SurveyHrsIn!U31</f>
        <v>0.99354838709677429</v>
      </c>
      <c r="V31" s="28">
        <f>OphrsIn!V30/SurveyHrsIn!V31</f>
        <v>0.99375000000000002</v>
      </c>
      <c r="W31" s="28">
        <f>OphrsIn!W30/SurveyHrsIn!W31</f>
        <v>0.95524193548387104</v>
      </c>
      <c r="X31" s="28">
        <f>OphrsIn!X30/SurveyHrsIn!X31</f>
        <v>0.9877688172043011</v>
      </c>
      <c r="Y31" s="28">
        <f>OphrsIn!Y30/SurveyHrsIn!Y31</f>
        <v>0.98972222222222228</v>
      </c>
      <c r="Z31" s="28">
        <f>OphrsIn!Z30/SurveyHrsIn!Z31</f>
        <v>0.98857526881720426</v>
      </c>
      <c r="AA31" s="28">
        <f>OphrsIn!AA30/SurveyHrsIn!AA31</f>
        <v>0.99138888888888888</v>
      </c>
      <c r="AB31" s="28">
        <f>OphrsIn!AB30/SurveyHrsIn!AB31</f>
        <v>0.99690860215053767</v>
      </c>
      <c r="AC31" s="28">
        <f>OphrsIn!AC30/SurveyHrsIn!AC31</f>
        <v>0.98951612903225816</v>
      </c>
      <c r="AD31" s="28">
        <f>OphrsIn!AD30/SurveyHrsIn!AD31</f>
        <v>0.96681547619047625</v>
      </c>
      <c r="AE31" s="28">
        <f>OphrsIn!AE30/SurveyHrsIn!AE31</f>
        <v>0.97987190860215057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11"/>
        <v>0.98315762369711202</v>
      </c>
      <c r="AP31" s="28">
        <f t="shared" si="1"/>
        <v>0.98596046146953398</v>
      </c>
      <c r="AQ31" s="28">
        <f t="shared" si="2"/>
        <v>0.97873450460829492</v>
      </c>
      <c r="AR31" s="28">
        <f t="shared" si="3"/>
        <v>0.978646026449141</v>
      </c>
      <c r="AS31" s="28">
        <f t="shared" si="4"/>
        <v>0.95985961768219841</v>
      </c>
      <c r="AT31" s="28">
        <f t="shared" si="5"/>
        <v>0.99681451612903216</v>
      </c>
      <c r="AU31" s="28">
        <f t="shared" si="6"/>
        <v>0.99731033452807649</v>
      </c>
      <c r="AV31" s="28">
        <f t="shared" si="7"/>
        <v>0.98746639784946255</v>
      </c>
      <c r="AW31" s="28">
        <f t="shared" si="8"/>
        <v>0.98650686977299884</v>
      </c>
      <c r="AX31" s="28">
        <f t="shared" si="9"/>
        <v>0.97757765830346477</v>
      </c>
      <c r="AY31" s="28">
        <f t="shared" si="10"/>
        <v>0.99229091995221019</v>
      </c>
      <c r="AZ31" s="28">
        <f t="shared" si="0"/>
        <v>0.97873450460829492</v>
      </c>
    </row>
    <row r="32" spans="1:52" x14ac:dyDescent="0.25">
      <c r="A32" s="86" t="s">
        <v>1</v>
      </c>
      <c r="B32" s="86">
        <v>2</v>
      </c>
      <c r="C32" s="86">
        <v>22</v>
      </c>
      <c r="D32" s="28">
        <f>OphrsIn!D31/SurveyHrsIn!D32</f>
        <v>0.99731182795698925</v>
      </c>
      <c r="E32" s="28">
        <f>OphrsIn!E31/SurveyHrsIn!E32</f>
        <v>0.98225806451612896</v>
      </c>
      <c r="F32" s="28">
        <f>OphrsIn!F31/SurveyHrsIn!F32</f>
        <v>0.97126436781609193</v>
      </c>
      <c r="G32" s="28">
        <f>OphrsIn!G31/SurveyHrsIn!G32</f>
        <v>0.95255376344086029</v>
      </c>
      <c r="H32" s="28">
        <f>OphrsIn!H31/SurveyHrsIn!H32</f>
        <v>0.97180555555555559</v>
      </c>
      <c r="I32" s="28">
        <f>OphrsIn!I31/SurveyHrsIn!I32</f>
        <v>0.9013440860215054</v>
      </c>
      <c r="J32" s="28">
        <f>OphrsIn!J31/SurveyHrsIn!J32</f>
        <v>0.95819444444444446</v>
      </c>
      <c r="K32" s="28">
        <f>OphrsIn!K31/SurveyHrsIn!K32</f>
        <v>0.87634408602150538</v>
      </c>
      <c r="L32" s="28">
        <f>OphrsIn!L31/SurveyHrsIn!L32</f>
        <v>0.99233870967741933</v>
      </c>
      <c r="M32" s="28">
        <f>OphrsIn!M31/SurveyHrsIn!M32</f>
        <v>0.94638888888888884</v>
      </c>
      <c r="N32" s="28">
        <f>OphrsIn!N31/SurveyHrsIn!N32</f>
        <v>0.99865591397849462</v>
      </c>
      <c r="O32" s="28">
        <f>OphrsIn!O31/SurveyHrsIn!O32</f>
        <v>0.99958333333333338</v>
      </c>
      <c r="P32" s="28">
        <f>OphrsIn!P31/SurveyHrsIn!P32</f>
        <v>0.97620967741935483</v>
      </c>
      <c r="Q32" s="28">
        <f>OphrsIn!Q31/SurveyHrsIn!Q32</f>
        <v>0.99354838709677429</v>
      </c>
      <c r="R32" s="28">
        <f>OphrsIn!R31/SurveyHrsIn!R32</f>
        <v>0.99285714285714288</v>
      </c>
      <c r="S32" s="28">
        <f>OphrsIn!S31/SurveyHrsIn!S32</f>
        <v>0.99596774193548387</v>
      </c>
      <c r="T32" s="28">
        <f>OphrsIn!T31/SurveyHrsIn!T32</f>
        <v>0.99361111111111111</v>
      </c>
      <c r="U32" s="28">
        <f>OphrsIn!U31/SurveyHrsIn!U32</f>
        <v>0.99865591397849462</v>
      </c>
      <c r="V32" s="28">
        <f>OphrsIn!V31/SurveyHrsIn!V32</f>
        <v>0.99875000000000003</v>
      </c>
      <c r="W32" s="28">
        <f>OphrsIn!W31/SurveyHrsIn!W32</f>
        <v>0.99731182795698925</v>
      </c>
      <c r="X32" s="28">
        <f>OphrsIn!X31/SurveyHrsIn!X32</f>
        <v>0.80362903225806448</v>
      </c>
      <c r="Y32" s="28">
        <f>OphrsIn!Y31/SurveyHrsIn!Y32</f>
        <v>0.98666666666666658</v>
      </c>
      <c r="Z32" s="28">
        <f>OphrsIn!Z31/SurveyHrsIn!Z32</f>
        <v>0.78978494623655915</v>
      </c>
      <c r="AA32" s="28">
        <f>OphrsIn!AA31/SurveyHrsIn!AA32</f>
        <v>0.45083333333333336</v>
      </c>
      <c r="AB32" s="28">
        <f>OphrsIn!AB31/SurveyHrsIn!AB32</f>
        <v>0.99973118279569884</v>
      </c>
      <c r="AC32" s="28">
        <f>OphrsIn!AC31/SurveyHrsIn!AC32</f>
        <v>0.99798387096774188</v>
      </c>
      <c r="AD32" s="28">
        <f>OphrsIn!AD31/SurveyHrsIn!AD32</f>
        <v>0.98124999999999996</v>
      </c>
      <c r="AE32" s="28">
        <f>OphrsIn!AE31/SurveyHrsIn!AE32</f>
        <v>0.9123401881720431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11"/>
        <v>0.96057840759279856</v>
      </c>
      <c r="AP32" s="28">
        <f t="shared" si="1"/>
        <v>0.91677894051885989</v>
      </c>
      <c r="AQ32" s="28">
        <f t="shared" si="2"/>
        <v>0.96385801971326168</v>
      </c>
      <c r="AR32" s="28">
        <f t="shared" si="3"/>
        <v>0.96869206525769369</v>
      </c>
      <c r="AS32" s="28">
        <f t="shared" si="4"/>
        <v>0.94378136200716856</v>
      </c>
      <c r="AT32" s="28">
        <f t="shared" si="5"/>
        <v>0.93835722819593792</v>
      </c>
      <c r="AU32" s="28">
        <f t="shared" si="6"/>
        <v>0.99148297491039428</v>
      </c>
      <c r="AV32" s="28">
        <f t="shared" si="7"/>
        <v>0.99412442396313372</v>
      </c>
      <c r="AW32" s="28">
        <f t="shared" si="8"/>
        <v>0.99700567502986859</v>
      </c>
      <c r="AX32" s="28">
        <f t="shared" si="9"/>
        <v>0.92920250896057333</v>
      </c>
      <c r="AY32" s="28">
        <f t="shared" si="10"/>
        <v>0.7467831541218638</v>
      </c>
      <c r="AZ32" s="28">
        <f t="shared" si="0"/>
        <v>0.96385801971326168</v>
      </c>
    </row>
    <row r="33" spans="1:52" x14ac:dyDescent="0.25">
      <c r="A33" s="86" t="s">
        <v>1</v>
      </c>
      <c r="B33" s="86">
        <v>2</v>
      </c>
      <c r="C33" s="86">
        <v>23</v>
      </c>
      <c r="D33" s="28">
        <f>OphrsIn!D32/SurveyHrsIn!D33</f>
        <v>0.99220430107526891</v>
      </c>
      <c r="E33" s="28">
        <f>OphrsIn!E32/SurveyHrsIn!E33</f>
        <v>0.9545698924731183</v>
      </c>
      <c r="F33" s="28">
        <f>OphrsIn!F32/SurveyHrsIn!F33</f>
        <v>0.99841954022988499</v>
      </c>
      <c r="G33" s="28">
        <f>OphrsIn!G32/SurveyHrsIn!G33</f>
        <v>0.99986559139784947</v>
      </c>
      <c r="H33" s="28">
        <f>OphrsIn!H32/SurveyHrsIn!H33</f>
        <v>0.63361111111111112</v>
      </c>
      <c r="I33" s="28">
        <f>OphrsIn!I32/SurveyHrsIn!I33</f>
        <v>0.94932795698924721</v>
      </c>
      <c r="J33" s="28">
        <f>OphrsIn!J32/SurveyHrsIn!J33</f>
        <v>0.94499999999999995</v>
      </c>
      <c r="K33" s="28">
        <f>OphrsIn!K32/SurveyHrsIn!K33</f>
        <v>0.97083333333333333</v>
      </c>
      <c r="L33" s="28">
        <f>OphrsIn!L32/SurveyHrsIn!L33</f>
        <v>0.68803763440860211</v>
      </c>
      <c r="M33" s="28">
        <f>OphrsIn!M32/SurveyHrsIn!M33</f>
        <v>0.99222222222222223</v>
      </c>
      <c r="N33" s="28">
        <f>OphrsIn!N32/SurveyHrsIn!N33</f>
        <v>0.99879032258064515</v>
      </c>
      <c r="O33" s="28">
        <f>OphrsIn!O32/SurveyHrsIn!O33</f>
        <v>0.8997222222222222</v>
      </c>
      <c r="P33" s="28">
        <f>OphrsIn!P32/SurveyHrsIn!P33</f>
        <v>0.98185483870967738</v>
      </c>
      <c r="Q33" s="28">
        <f>OphrsIn!Q32/SurveyHrsIn!Q33</f>
        <v>0.6758064516129032</v>
      </c>
      <c r="R33" s="28">
        <f>OphrsIn!R32/SurveyHrsIn!R33</f>
        <v>0.54047619047619044</v>
      </c>
      <c r="S33" s="28">
        <f>OphrsIn!S32/SurveyHrsIn!S33</f>
        <v>0.9936827956989247</v>
      </c>
      <c r="T33" s="28">
        <f>OphrsIn!T32/SurveyHrsIn!T33</f>
        <v>0.95361111111111119</v>
      </c>
      <c r="U33" s="28">
        <f>OphrsIn!U32/SurveyHrsIn!U33</f>
        <v>0.98897849462365583</v>
      </c>
      <c r="V33" s="28">
        <f>OphrsIn!V32/SurveyHrsIn!V33</f>
        <v>0.99944444444444447</v>
      </c>
      <c r="W33" s="28">
        <f>OphrsIn!W32/SurveyHrsIn!W33</f>
        <v>0.99865591397849462</v>
      </c>
      <c r="X33" s="28">
        <f>OphrsIn!X32/SurveyHrsIn!X33</f>
        <v>0.98844086021505373</v>
      </c>
      <c r="Y33" s="28">
        <f>OphrsIn!Y32/SurveyHrsIn!Y33</f>
        <v>0.77166666666666672</v>
      </c>
      <c r="Z33" s="28">
        <f>OphrsIn!Z32/SurveyHrsIn!Z33</f>
        <v>0.99086021505376354</v>
      </c>
      <c r="AA33" s="28">
        <f>OphrsIn!AA32/SurveyHrsIn!AA33</f>
        <v>0.96666666666666667</v>
      </c>
      <c r="AB33" s="28">
        <f>OphrsIn!AB32/SurveyHrsIn!AB33</f>
        <v>0.96505376344086025</v>
      </c>
      <c r="AC33" s="28">
        <f>OphrsIn!AC32/SurveyHrsIn!AC33</f>
        <v>0.99583333333333335</v>
      </c>
      <c r="AD33" s="28">
        <f>OphrsIn!AD32/SurveyHrsIn!AD33</f>
        <v>0.9419642857142857</v>
      </c>
      <c r="AE33" s="28">
        <f>OphrsIn!AE32/SurveyHrsIn!AE33</f>
        <v>0.9780469086021506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11"/>
        <v>0.91768788880649277</v>
      </c>
      <c r="AP33" s="28">
        <f t="shared" si="1"/>
        <v>0.90277863116572787</v>
      </c>
      <c r="AQ33" s="28">
        <f t="shared" si="2"/>
        <v>0.97194817588325666</v>
      </c>
      <c r="AR33" s="28">
        <f t="shared" si="3"/>
        <v>0.98428500803361763</v>
      </c>
      <c r="AS33" s="28">
        <f t="shared" si="4"/>
        <v>0.84264635603345273</v>
      </c>
      <c r="AT33" s="28">
        <f t="shared" si="5"/>
        <v>0.88369772998805252</v>
      </c>
      <c r="AU33" s="28">
        <f t="shared" si="6"/>
        <v>0.96012246117084832</v>
      </c>
      <c r="AV33" s="28">
        <f t="shared" si="7"/>
        <v>0.73665514592933945</v>
      </c>
      <c r="AW33" s="28">
        <f t="shared" si="8"/>
        <v>0.98067801672640387</v>
      </c>
      <c r="AX33" s="28">
        <f t="shared" si="9"/>
        <v>0.91958781362007169</v>
      </c>
      <c r="AY33" s="28">
        <f t="shared" si="10"/>
        <v>0.97419354838709682</v>
      </c>
      <c r="AZ33" s="28">
        <f t="shared" si="0"/>
        <v>0.97194817588325666</v>
      </c>
    </row>
    <row r="34" spans="1:52" x14ac:dyDescent="0.25">
      <c r="A34" s="86" t="s">
        <v>1</v>
      </c>
      <c r="B34" s="86">
        <v>2</v>
      </c>
      <c r="C34" s="86">
        <v>24</v>
      </c>
      <c r="D34" s="28">
        <f>OphrsIn!D33/SurveyHrsIn!D34</f>
        <v>0.98642473118279572</v>
      </c>
      <c r="E34" s="28">
        <f>OphrsIn!E33/SurveyHrsIn!E34</f>
        <v>0.97352150537634408</v>
      </c>
      <c r="F34" s="28">
        <f>OphrsIn!F33/SurveyHrsIn!F34</f>
        <v>0.99238505747126449</v>
      </c>
      <c r="G34" s="28">
        <f>OphrsIn!G33/SurveyHrsIn!G34</f>
        <v>0.99663978494623651</v>
      </c>
      <c r="H34" s="28">
        <f>OphrsIn!H33/SurveyHrsIn!H34</f>
        <v>0.96000000000000008</v>
      </c>
      <c r="I34" s="28">
        <f>OphrsIn!I33/SurveyHrsIn!I34</f>
        <v>0.99287634408602155</v>
      </c>
      <c r="J34" s="28">
        <f>OphrsIn!J33/SurveyHrsIn!J34</f>
        <v>0.97083333333333333</v>
      </c>
      <c r="K34" s="28">
        <f>OphrsIn!K33/SurveyHrsIn!K34</f>
        <v>0.95376344086021514</v>
      </c>
      <c r="L34" s="28">
        <f>OphrsIn!L33/SurveyHrsIn!L34</f>
        <v>0.99502688172043008</v>
      </c>
      <c r="M34" s="28">
        <f>OphrsIn!M33/SurveyHrsIn!M34</f>
        <v>0.96375</v>
      </c>
      <c r="N34" s="28">
        <f>OphrsIn!N33/SurveyHrsIn!N34</f>
        <v>0.99959677419354842</v>
      </c>
      <c r="O34" s="28">
        <f>OphrsIn!O33/SurveyHrsIn!O34</f>
        <v>0.91694444444444456</v>
      </c>
      <c r="P34" s="28">
        <f>OphrsIn!P33/SurveyHrsIn!P34</f>
        <v>0.91559139784946242</v>
      </c>
      <c r="Q34" s="28">
        <f>OphrsIn!Q33/SurveyHrsIn!Q34</f>
        <v>0.85215053763440862</v>
      </c>
      <c r="R34" s="28">
        <f>OphrsIn!R33/SurveyHrsIn!R34</f>
        <v>0.78660714285714284</v>
      </c>
      <c r="S34" s="28">
        <f>OphrsIn!S33/SurveyHrsIn!S34</f>
        <v>0.95094086021505375</v>
      </c>
      <c r="T34" s="28">
        <f>OphrsIn!T33/SurveyHrsIn!T34</f>
        <v>0.94222222222222218</v>
      </c>
      <c r="U34" s="28">
        <f>OphrsIn!U33/SurveyHrsIn!U34</f>
        <v>0.9838709677419355</v>
      </c>
      <c r="V34" s="28">
        <f>OphrsIn!V33/SurveyHrsIn!V34</f>
        <v>0.98249999999999993</v>
      </c>
      <c r="W34" s="28">
        <f>OphrsIn!W33/SurveyHrsIn!W34</f>
        <v>0.28279569892473116</v>
      </c>
      <c r="X34" s="28">
        <f>OphrsIn!X33/SurveyHrsIn!X34</f>
        <v>0.99045698924731185</v>
      </c>
      <c r="Y34" s="28">
        <f>OphrsIn!Y33/SurveyHrsIn!Y34</f>
        <v>0.98555555555555563</v>
      </c>
      <c r="Z34" s="28">
        <f>OphrsIn!Z33/SurveyHrsIn!Z34</f>
        <v>0.99623655913978504</v>
      </c>
      <c r="AA34" s="28">
        <f>OphrsIn!AA33/SurveyHrsIn!AA34</f>
        <v>0.99888888888888894</v>
      </c>
      <c r="AB34" s="28">
        <f>OphrsIn!AB33/SurveyHrsIn!AB34</f>
        <v>0.99973118279569884</v>
      </c>
      <c r="AC34" s="28">
        <f>OphrsIn!AC33/SurveyHrsIn!AC34</f>
        <v>0.98870967741935489</v>
      </c>
      <c r="AD34" s="28">
        <f>OphrsIn!AD33/SurveyHrsIn!AD34</f>
        <v>0.96755952380952392</v>
      </c>
      <c r="AE34" s="28">
        <f>OphrsIn!AE33/SurveyHrsIn!AE34</f>
        <v>0.97883629032258079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11"/>
        <v>0.96924408035677512</v>
      </c>
      <c r="AP34" s="28">
        <f t="shared" si="1"/>
        <v>0.89599638376856128</v>
      </c>
      <c r="AQ34" s="28">
        <f t="shared" si="2"/>
        <v>0.97836849718381991</v>
      </c>
      <c r="AR34" s="28">
        <f t="shared" si="3"/>
        <v>0.98751544926461499</v>
      </c>
      <c r="AS34" s="28">
        <f t="shared" si="4"/>
        <v>0.97456989247311832</v>
      </c>
      <c r="AT34" s="28">
        <f t="shared" si="5"/>
        <v>0.97084677419354837</v>
      </c>
      <c r="AU34" s="28">
        <f t="shared" si="6"/>
        <v>0.94404420549581847</v>
      </c>
      <c r="AV34" s="28">
        <f t="shared" si="7"/>
        <v>0.8632328469022017</v>
      </c>
      <c r="AW34" s="28">
        <f t="shared" si="8"/>
        <v>0.96953106332138583</v>
      </c>
      <c r="AX34" s="28">
        <f t="shared" si="9"/>
        <v>0.75293608124253286</v>
      </c>
      <c r="AY34" s="28">
        <f t="shared" si="10"/>
        <v>0.99828554360812427</v>
      </c>
      <c r="AZ34" s="28">
        <f t="shared" si="0"/>
        <v>0.97836849718381991</v>
      </c>
    </row>
    <row r="35" spans="1:52" x14ac:dyDescent="0.25">
      <c r="A35" s="86" t="s">
        <v>1</v>
      </c>
      <c r="B35" s="86">
        <v>2</v>
      </c>
      <c r="C35" s="86">
        <v>25</v>
      </c>
      <c r="D35" s="28">
        <f>OphrsIn!D34/SurveyHrsIn!D35</f>
        <v>0.97620967741935483</v>
      </c>
      <c r="E35" s="28">
        <f>OphrsIn!E34/SurveyHrsIn!E35</f>
        <v>0.99059139784946237</v>
      </c>
      <c r="F35" s="28">
        <f>OphrsIn!F34/SurveyHrsIn!F35</f>
        <v>0.99324712643678159</v>
      </c>
      <c r="G35" s="28">
        <f>OphrsIn!G34/SurveyHrsIn!G35</f>
        <v>0.99986559139784947</v>
      </c>
      <c r="H35" s="28">
        <f>OphrsIn!H34/SurveyHrsIn!H35</f>
        <v>0.98736111111111113</v>
      </c>
      <c r="I35" s="28">
        <f>OphrsIn!I34/SurveyHrsIn!I35</f>
        <v>0.99395161290322576</v>
      </c>
      <c r="J35" s="28">
        <f>OphrsIn!J34/SurveyHrsIn!J35</f>
        <v>0.98291666666666677</v>
      </c>
      <c r="K35" s="28">
        <f>OphrsIn!K34/SurveyHrsIn!K35</f>
        <v>0.95510752688172051</v>
      </c>
      <c r="L35" s="28">
        <f>OphrsIn!L34/SurveyHrsIn!L35</f>
        <v>0.98951612903225816</v>
      </c>
      <c r="M35" s="28">
        <f>OphrsIn!M34/SurveyHrsIn!M35</f>
        <v>0.96138888888888896</v>
      </c>
      <c r="N35" s="28">
        <f>OphrsIn!N34/SurveyHrsIn!N35</f>
        <v>0.98158602150537633</v>
      </c>
      <c r="O35" s="28">
        <f>OphrsIn!O34/SurveyHrsIn!O35</f>
        <v>0.99986111111111109</v>
      </c>
      <c r="P35" s="28">
        <f>OphrsIn!P34/SurveyHrsIn!P35</f>
        <v>0.90631720430107521</v>
      </c>
      <c r="Q35" s="28">
        <f>OphrsIn!Q34/SurveyHrsIn!Q35</f>
        <v>0.90483870967741942</v>
      </c>
      <c r="R35" s="28">
        <f>OphrsIn!R34/SurveyHrsIn!R35</f>
        <v>0.99627976190476186</v>
      </c>
      <c r="S35" s="28">
        <f>OphrsIn!S34/SurveyHrsIn!S35</f>
        <v>0.99543010752688177</v>
      </c>
      <c r="T35" s="28">
        <f>OphrsIn!T34/SurveyHrsIn!T35</f>
        <v>0.96611111111111114</v>
      </c>
      <c r="U35" s="28">
        <f>OphrsIn!U34/SurveyHrsIn!U35</f>
        <v>0.99489247311827966</v>
      </c>
      <c r="V35" s="28">
        <f>OphrsIn!V34/SurveyHrsIn!V35</f>
        <v>0.93888888888888888</v>
      </c>
      <c r="W35" s="28">
        <f>OphrsIn!W34/SurveyHrsIn!W35</f>
        <v>0.98454301075268813</v>
      </c>
      <c r="X35" s="28">
        <f>OphrsIn!X34/SurveyHrsIn!X35</f>
        <v>0.99099462365591395</v>
      </c>
      <c r="Y35" s="28">
        <f>OphrsIn!Y34/SurveyHrsIn!Y35</f>
        <v>0.98875000000000002</v>
      </c>
      <c r="Z35" s="28">
        <f>OphrsIn!Z34/SurveyHrsIn!Z35</f>
        <v>0.99798387096774188</v>
      </c>
      <c r="AA35" s="28">
        <f>OphrsIn!AA34/SurveyHrsIn!AA35</f>
        <v>0.99986111111111109</v>
      </c>
      <c r="AB35" s="28">
        <f>OphrsIn!AB34/SurveyHrsIn!AB35</f>
        <v>0.99973118279569884</v>
      </c>
      <c r="AC35" s="28">
        <f>OphrsIn!AC34/SurveyHrsIn!AC35</f>
        <v>0.99690860215053767</v>
      </c>
      <c r="AD35" s="28">
        <f>OphrsIn!AD34/SurveyHrsIn!AD35</f>
        <v>0.98229166666666667</v>
      </c>
      <c r="AE35" s="28">
        <f>OphrsIn!AE34/SurveyHrsIn!AE35</f>
        <v>0.98210873655913977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11"/>
        <v>0.97847586567379397</v>
      </c>
      <c r="AP35" s="28">
        <f t="shared" si="1"/>
        <v>0.97985873762587472</v>
      </c>
      <c r="AQ35" s="28">
        <f t="shared" si="2"/>
        <v>0.98710300179211474</v>
      </c>
      <c r="AR35" s="28">
        <f t="shared" si="3"/>
        <v>0.99456803856136444</v>
      </c>
      <c r="AS35" s="28">
        <f t="shared" si="4"/>
        <v>0.98807646356033452</v>
      </c>
      <c r="AT35" s="28">
        <f t="shared" si="5"/>
        <v>0.96867084826762262</v>
      </c>
      <c r="AU35" s="28">
        <f t="shared" si="6"/>
        <v>0.96258811230585417</v>
      </c>
      <c r="AV35" s="28">
        <f t="shared" si="7"/>
        <v>0.96551619303635439</v>
      </c>
      <c r="AW35" s="28">
        <f t="shared" si="8"/>
        <v>0.96663082437276004</v>
      </c>
      <c r="AX35" s="28">
        <f t="shared" si="9"/>
        <v>0.9880958781362007</v>
      </c>
      <c r="AY35" s="28">
        <f t="shared" si="10"/>
        <v>0.99919205495818397</v>
      </c>
      <c r="AZ35" s="28">
        <f t="shared" si="0"/>
        <v>0.98710300179211474</v>
      </c>
    </row>
    <row r="36" spans="1:52" x14ac:dyDescent="0.25">
      <c r="A36" s="86" t="s">
        <v>1</v>
      </c>
      <c r="B36" s="86">
        <v>2</v>
      </c>
      <c r="C36" s="86">
        <v>26</v>
      </c>
      <c r="D36" s="28">
        <f>OphrsIn!D35/SurveyHrsIn!D36</f>
        <v>0.9907258064516129</v>
      </c>
      <c r="E36" s="28">
        <f>OphrsIn!E35/SurveyHrsIn!E36</f>
        <v>0.9961021505376344</v>
      </c>
      <c r="F36" s="28">
        <f>OphrsIn!F35/SurveyHrsIn!F36</f>
        <v>0.97916666666666663</v>
      </c>
      <c r="G36" s="28">
        <f>OphrsIn!G35/SurveyHrsIn!G36</f>
        <v>0.9955645161290323</v>
      </c>
      <c r="H36" s="28">
        <f>OphrsIn!H35/SurveyHrsIn!H36</f>
        <v>0.980138888888889</v>
      </c>
      <c r="I36" s="28">
        <f>OphrsIn!I35/SurveyHrsIn!I36</f>
        <v>0.91975806451612896</v>
      </c>
      <c r="J36" s="28">
        <f>OphrsIn!J35/SurveyHrsIn!J36</f>
        <v>0.99111111111111116</v>
      </c>
      <c r="K36" s="28">
        <f>OphrsIn!K35/SurveyHrsIn!K36</f>
        <v>0.94704301075268815</v>
      </c>
      <c r="L36" s="28">
        <f>OphrsIn!L35/SurveyHrsIn!L36</f>
        <v>0.89973118279569886</v>
      </c>
      <c r="M36" s="28">
        <f>OphrsIn!M35/SurveyHrsIn!M36</f>
        <v>0.99833333333333329</v>
      </c>
      <c r="N36" s="28">
        <f>OphrsIn!N35/SurveyHrsIn!N36</f>
        <v>0.97956989247311821</v>
      </c>
      <c r="O36" s="28">
        <f>OphrsIn!O35/SurveyHrsIn!O36</f>
        <v>0.99972222222222218</v>
      </c>
      <c r="P36" s="28">
        <f>OphrsIn!P35/SurveyHrsIn!P36</f>
        <v>0.99973118279569884</v>
      </c>
      <c r="Q36" s="28">
        <f>OphrsIn!Q35/SurveyHrsIn!Q36</f>
        <v>0.96142473118279559</v>
      </c>
      <c r="R36" s="28">
        <f>OphrsIn!R35/SurveyHrsIn!R36</f>
        <v>0.92991071428571426</v>
      </c>
      <c r="S36" s="28">
        <f>OphrsIn!S35/SurveyHrsIn!S36</f>
        <v>0.9252688172043011</v>
      </c>
      <c r="T36" s="28">
        <f>OphrsIn!T35/SurveyHrsIn!T36</f>
        <v>0.51208333333333333</v>
      </c>
      <c r="U36" s="28">
        <f>OphrsIn!U35/SurveyHrsIn!U36</f>
        <v>0.9936827956989247</v>
      </c>
      <c r="V36" s="28">
        <f>OphrsIn!V35/SurveyHrsIn!V36</f>
        <v>0.99861111111111112</v>
      </c>
      <c r="W36" s="28">
        <f>OphrsIn!W35/SurveyHrsIn!W36</f>
        <v>0.9907258064516129</v>
      </c>
      <c r="X36" s="28">
        <f>OphrsIn!X35/SurveyHrsIn!X36</f>
        <v>0.99153225806451617</v>
      </c>
      <c r="Y36" s="28">
        <f>OphrsIn!Y35/SurveyHrsIn!Y36</f>
        <v>0.98875000000000002</v>
      </c>
      <c r="Z36" s="28">
        <f>OphrsIn!Z35/SurveyHrsIn!Z36</f>
        <v>0.98104838709677411</v>
      </c>
      <c r="AA36" s="28">
        <f>OphrsIn!AA35/SurveyHrsIn!AA36</f>
        <v>0.99958333333333338</v>
      </c>
      <c r="AB36" s="28">
        <f>OphrsIn!AB35/SurveyHrsIn!AB36</f>
        <v>0.99919354838709673</v>
      </c>
      <c r="AC36" s="28">
        <f>OphrsIn!AC35/SurveyHrsIn!AC36</f>
        <v>0.97002688172043017</v>
      </c>
      <c r="AD36" s="28">
        <f>OphrsIn!AD35/SurveyHrsIn!AD36</f>
        <v>0.98199404761904763</v>
      </c>
      <c r="AE36" s="28">
        <f>OphrsIn!AE35/SurveyHrsIn!AE36</f>
        <v>0.98271465053763452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11"/>
        <v>0.9738310185185185</v>
      </c>
      <c r="AP36" s="28">
        <f t="shared" si="1"/>
        <v>0.93931790301245954</v>
      </c>
      <c r="AQ36" s="28">
        <f t="shared" si="2"/>
        <v>0.97824519329237081</v>
      </c>
      <c r="AR36" s="28">
        <f t="shared" si="3"/>
        <v>0.9902777777777777</v>
      </c>
      <c r="AS36" s="28">
        <f t="shared" si="4"/>
        <v>0.96366935483870975</v>
      </c>
      <c r="AT36" s="28">
        <f t="shared" si="5"/>
        <v>0.94836917562723999</v>
      </c>
      <c r="AU36" s="28">
        <f t="shared" si="6"/>
        <v>0.99300776583034633</v>
      </c>
      <c r="AV36" s="28">
        <f t="shared" si="7"/>
        <v>0.93886808755760365</v>
      </c>
      <c r="AW36" s="28">
        <f t="shared" si="8"/>
        <v>0.83479241338112298</v>
      </c>
      <c r="AX36" s="28">
        <f t="shared" si="9"/>
        <v>0.99033602150537636</v>
      </c>
      <c r="AY36" s="28">
        <f t="shared" si="10"/>
        <v>0.99327508960573463</v>
      </c>
      <c r="AZ36" s="28">
        <f t="shared" si="0"/>
        <v>0.97824519329237081</v>
      </c>
    </row>
    <row r="37" spans="1:52" x14ac:dyDescent="0.25">
      <c r="A37" s="86" t="s">
        <v>1</v>
      </c>
      <c r="B37" s="86">
        <v>2</v>
      </c>
      <c r="C37" s="86">
        <v>27</v>
      </c>
      <c r="D37" s="28">
        <f>OphrsIn!D36/SurveyHrsIn!D37</f>
        <v>0.58696236559139781</v>
      </c>
      <c r="E37" s="28">
        <f>OphrsIn!E36/SurveyHrsIn!E37</f>
        <v>0.41075268817204302</v>
      </c>
      <c r="F37" s="28">
        <f>OphrsIn!F36/SurveyHrsIn!F37</f>
        <v>0.94770114942528738</v>
      </c>
      <c r="G37" s="28">
        <f>OphrsIn!G36/SurveyHrsIn!G37</f>
        <v>0.98588709677419351</v>
      </c>
      <c r="H37" s="28">
        <f>OphrsIn!H36/SurveyHrsIn!H37</f>
        <v>0.96430555555555553</v>
      </c>
      <c r="I37" s="28">
        <f>OphrsIn!I36/SurveyHrsIn!I37</f>
        <v>0.96680107526881709</v>
      </c>
      <c r="J37" s="28">
        <f>OphrsIn!J36/SurveyHrsIn!J37</f>
        <v>0.99277777777777776</v>
      </c>
      <c r="K37" s="28">
        <f>OphrsIn!K36/SurveyHrsIn!K37</f>
        <v>0.97056451612903227</v>
      </c>
      <c r="L37" s="28">
        <f>OphrsIn!L36/SurveyHrsIn!L37</f>
        <v>0.94180107526881729</v>
      </c>
      <c r="M37" s="28">
        <f>OphrsIn!M36/SurveyHrsIn!M37</f>
        <v>0.97499999999999998</v>
      </c>
      <c r="N37" s="28">
        <f>OphrsIn!N36/SurveyHrsIn!N37</f>
        <v>0.96680107526881709</v>
      </c>
      <c r="O37" s="28">
        <f>OphrsIn!O36/SurveyHrsIn!O37</f>
        <v>0.92416666666666658</v>
      </c>
      <c r="P37" s="28">
        <f>OphrsIn!P36/SurveyHrsIn!P37</f>
        <v>0.76438172043010755</v>
      </c>
      <c r="Q37" s="28">
        <f>OphrsIn!Q36/SurveyHrsIn!Q37</f>
        <v>0.99784946236559136</v>
      </c>
      <c r="R37" s="28">
        <f>OphrsIn!R36/SurveyHrsIn!R37</f>
        <v>0.96711309523809519</v>
      </c>
      <c r="S37" s="28">
        <f>OphrsIn!S36/SurveyHrsIn!S37</f>
        <v>0.99274193548387102</v>
      </c>
      <c r="T37" s="28">
        <f>OphrsIn!T36/SurveyHrsIn!T37</f>
        <v>0.96097222222222223</v>
      </c>
      <c r="U37" s="28">
        <f>OphrsIn!U36/SurveyHrsIn!U37</f>
        <v>0.98561827956989245</v>
      </c>
      <c r="V37" s="28">
        <f>OphrsIn!V36/SurveyHrsIn!V37</f>
        <v>0.93819444444444444</v>
      </c>
      <c r="W37" s="28">
        <f>OphrsIn!W36/SurveyHrsIn!W37</f>
        <v>0.99798387096774188</v>
      </c>
      <c r="X37" s="28">
        <f>OphrsIn!X36/SurveyHrsIn!X37</f>
        <v>0.97083333333333333</v>
      </c>
      <c r="Y37" s="28">
        <f>OphrsIn!Y36/SurveyHrsIn!Y37</f>
        <v>0.98763888888888896</v>
      </c>
      <c r="Z37" s="28">
        <f>OphrsIn!Z36/SurveyHrsIn!Z37</f>
        <v>0.9985215053763441</v>
      </c>
      <c r="AA37" s="28">
        <f>OphrsIn!AA36/SurveyHrsIn!AA37</f>
        <v>0.98847222222222231</v>
      </c>
      <c r="AB37" s="28">
        <f>OphrsIn!AB36/SurveyHrsIn!AB37</f>
        <v>0.99973118279569884</v>
      </c>
      <c r="AC37" s="28">
        <f>OphrsIn!AC36/SurveyHrsIn!AC37</f>
        <v>0.9931451612903226</v>
      </c>
      <c r="AD37" s="28">
        <f>OphrsIn!AD36/SurveyHrsIn!AD37</f>
        <v>0.98035714285714282</v>
      </c>
      <c r="AE37" s="28">
        <f>OphrsIn!AE36/SurveyHrsIn!AE37</f>
        <v>0.97771989247311841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11"/>
        <v>0.90091169972809293</v>
      </c>
      <c r="AP37" s="28">
        <f t="shared" si="1"/>
        <v>0.98213920357569551</v>
      </c>
      <c r="AQ37" s="28">
        <f t="shared" si="2"/>
        <v>0.98374073220686131</v>
      </c>
      <c r="AR37" s="28">
        <f t="shared" si="3"/>
        <v>0.78144697812384134</v>
      </c>
      <c r="AS37" s="28">
        <f t="shared" si="4"/>
        <v>0.97462813620071687</v>
      </c>
      <c r="AT37" s="28">
        <f t="shared" si="5"/>
        <v>0.96245519713261662</v>
      </c>
      <c r="AU37" s="28">
        <f t="shared" si="6"/>
        <v>0.88511648745519711</v>
      </c>
      <c r="AV37" s="28">
        <f t="shared" si="7"/>
        <v>0.98590149769585256</v>
      </c>
      <c r="AW37" s="28">
        <f t="shared" si="8"/>
        <v>0.96159498207885308</v>
      </c>
      <c r="AX37" s="28">
        <f t="shared" si="9"/>
        <v>0.98548536439665479</v>
      </c>
      <c r="AY37" s="28">
        <f t="shared" si="10"/>
        <v>0.99557497013142171</v>
      </c>
      <c r="AZ37" s="28">
        <f t="shared" si="0"/>
        <v>0.98374073220686131</v>
      </c>
    </row>
    <row r="38" spans="1:52" x14ac:dyDescent="0.25">
      <c r="A38" s="86" t="s">
        <v>1</v>
      </c>
      <c r="B38" s="86">
        <v>2</v>
      </c>
      <c r="C38" s="86">
        <v>28</v>
      </c>
      <c r="D38" s="28">
        <f>OphrsIn!D37/SurveyHrsIn!D38</f>
        <v>0.99650537634408598</v>
      </c>
      <c r="E38" s="28">
        <f>OphrsIn!E37/SurveyHrsIn!E38</f>
        <v>0.99475806451612903</v>
      </c>
      <c r="F38" s="28">
        <f>OphrsIn!F37/SurveyHrsIn!F38</f>
        <v>0.99540229885057463</v>
      </c>
      <c r="G38" s="28">
        <f>OphrsIn!G37/SurveyHrsIn!G38</f>
        <v>0.9955645161290323</v>
      </c>
      <c r="H38" s="28">
        <f>OphrsIn!H37/SurveyHrsIn!H38</f>
        <v>0.99958333333333338</v>
      </c>
      <c r="I38" s="28">
        <f>OphrsIn!I37/SurveyHrsIn!I38</f>
        <v>0.97983870967741937</v>
      </c>
      <c r="J38" s="28">
        <f>OphrsIn!J37/SurveyHrsIn!J38</f>
        <v>0.96972222222222226</v>
      </c>
      <c r="K38" s="28">
        <f>OphrsIn!K37/SurveyHrsIn!K38</f>
        <v>6.1962365591397853E-2</v>
      </c>
      <c r="L38" s="28">
        <f>OphrsIn!L37/SurveyHrsIn!L38</f>
        <v>5.0806451612903224E-2</v>
      </c>
      <c r="M38" s="28">
        <f>OphrsIn!M37/SurveyHrsIn!M38</f>
        <v>0.99541666666666673</v>
      </c>
      <c r="N38" s="28">
        <f>OphrsIn!N37/SurveyHrsIn!N38</f>
        <v>0.99489247311827966</v>
      </c>
      <c r="O38" s="28">
        <f>OphrsIn!O37/SurveyHrsIn!O38</f>
        <v>0.99986111111111109</v>
      </c>
      <c r="P38" s="28">
        <f>OphrsIn!P37/SurveyHrsIn!P38</f>
        <v>0.96854838709677427</v>
      </c>
      <c r="Q38" s="28">
        <f>OphrsIn!Q37/SurveyHrsIn!Q38</f>
        <v>0.99112903225806448</v>
      </c>
      <c r="R38" s="28">
        <f>OphrsIn!R37/SurveyHrsIn!R38</f>
        <v>0.99613095238095239</v>
      </c>
      <c r="S38" s="28">
        <f>OphrsIn!S37/SurveyHrsIn!S38</f>
        <v>0.99489247311827966</v>
      </c>
      <c r="T38" s="28">
        <f>OphrsIn!T37/SurveyHrsIn!T38</f>
        <v>0.96763888888888894</v>
      </c>
      <c r="U38" s="28">
        <f>OphrsIn!U37/SurveyHrsIn!U38</f>
        <v>0.98521505376344087</v>
      </c>
      <c r="V38" s="28">
        <f>OphrsIn!V37/SurveyHrsIn!V38</f>
        <v>0.98888888888888893</v>
      </c>
      <c r="W38" s="28">
        <f>OphrsIn!W37/SurveyHrsIn!W38</f>
        <v>0.29180107526881721</v>
      </c>
      <c r="X38" s="28">
        <f>OphrsIn!X37/SurveyHrsIn!X38</f>
        <v>4.1666666666666666E-3</v>
      </c>
      <c r="Y38" s="28">
        <f>OphrsIn!Y37/SurveyHrsIn!Y38</f>
        <v>0</v>
      </c>
      <c r="Z38" s="28">
        <f>OphrsIn!Z37/SurveyHrsIn!Z38</f>
        <v>0</v>
      </c>
      <c r="AA38" s="28">
        <f>OphrsIn!AA37/SurveyHrsIn!AA38</f>
        <v>0</v>
      </c>
      <c r="AB38" s="28">
        <f>OphrsIn!AB37/SurveyHrsIn!AB38</f>
        <v>0</v>
      </c>
      <c r="AC38" s="28">
        <f>OphrsIn!AC37/SurveyHrsIn!AC38</f>
        <v>6.8548387096774186E-3</v>
      </c>
      <c r="AD38" s="28">
        <f>OphrsIn!AD37/SurveyHrsIn!AD38</f>
        <v>0.93511904761904763</v>
      </c>
      <c r="AE38" s="28">
        <f>OphrsIn!AE37/SurveyHrsIn!AE38</f>
        <v>0.93340161290322587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11"/>
        <v>0.83386304999382022</v>
      </c>
      <c r="AP38" s="28">
        <f t="shared" si="1"/>
        <v>0.5183219192695</v>
      </c>
      <c r="AQ38" s="28">
        <f t="shared" si="2"/>
        <v>0.6251251664106503</v>
      </c>
      <c r="AR38" s="28">
        <f t="shared" si="3"/>
        <v>0.99524162649857872</v>
      </c>
      <c r="AS38" s="28">
        <f t="shared" si="4"/>
        <v>0.98304808841099167</v>
      </c>
      <c r="AT38" s="28">
        <f t="shared" si="5"/>
        <v>0.36939516129032257</v>
      </c>
      <c r="AU38" s="28">
        <f t="shared" si="6"/>
        <v>0.98776732377538845</v>
      </c>
      <c r="AV38" s="28">
        <f t="shared" si="7"/>
        <v>0.99405081925243222</v>
      </c>
      <c r="AW38" s="28">
        <f t="shared" si="8"/>
        <v>0.98058094384707284</v>
      </c>
      <c r="AX38" s="28">
        <f t="shared" si="9"/>
        <v>9.8655913978494617E-2</v>
      </c>
      <c r="AY38" s="28">
        <f t="shared" si="10"/>
        <v>0</v>
      </c>
      <c r="AZ38" s="28">
        <f t="shared" si="0"/>
        <v>0.6251251664106503</v>
      </c>
    </row>
    <row r="39" spans="1:52" x14ac:dyDescent="0.25">
      <c r="A39" s="86" t="s">
        <v>1</v>
      </c>
      <c r="B39" s="86">
        <v>2</v>
      </c>
      <c r="C39" s="86">
        <v>29</v>
      </c>
      <c r="D39" s="28">
        <f>OphrsIn!D38/SurveyHrsIn!D39</f>
        <v>0.99139784946236564</v>
      </c>
      <c r="E39" s="28">
        <f>OphrsIn!E38/SurveyHrsIn!E39</f>
        <v>0.95618279569892473</v>
      </c>
      <c r="F39" s="28">
        <f>OphrsIn!F38/SurveyHrsIn!F39</f>
        <v>0.99612068965517231</v>
      </c>
      <c r="G39" s="28">
        <f>OphrsIn!G38/SurveyHrsIn!G39</f>
        <v>0.96572580645161288</v>
      </c>
      <c r="H39" s="28">
        <f>OphrsIn!H38/SurveyHrsIn!H39</f>
        <v>0.99958333333333338</v>
      </c>
      <c r="I39" s="28">
        <f>OphrsIn!I38/SurveyHrsIn!I39</f>
        <v>0.97836021505376336</v>
      </c>
      <c r="J39" s="28">
        <f>OphrsIn!J38/SurveyHrsIn!J39</f>
        <v>0.96805555555555556</v>
      </c>
      <c r="K39" s="28">
        <f>OphrsIn!K38/SurveyHrsIn!K39</f>
        <v>0.96465053763440867</v>
      </c>
      <c r="L39" s="28">
        <f>OphrsIn!L38/SurveyHrsIn!L39</f>
        <v>0.93696236559139789</v>
      </c>
      <c r="M39" s="28">
        <f>OphrsIn!M38/SurveyHrsIn!M39</f>
        <v>0.95597222222222211</v>
      </c>
      <c r="N39" s="28">
        <f>OphrsIn!N38/SurveyHrsIn!N39</f>
        <v>0.99569892473118271</v>
      </c>
      <c r="O39" s="28">
        <f>OphrsIn!O38/SurveyHrsIn!O39</f>
        <v>0.99986111111111109</v>
      </c>
      <c r="P39" s="28">
        <f>OphrsIn!P38/SurveyHrsIn!P39</f>
        <v>0.90833333333333333</v>
      </c>
      <c r="Q39" s="28">
        <f>OphrsIn!Q38/SurveyHrsIn!Q39</f>
        <v>0.97432795698924723</v>
      </c>
      <c r="R39" s="28">
        <f>OphrsIn!R38/SurveyHrsIn!R39</f>
        <v>0.85208333333333341</v>
      </c>
      <c r="S39" s="28">
        <f>OphrsIn!S38/SurveyHrsIn!S39</f>
        <v>0.97943548387096779</v>
      </c>
      <c r="T39" s="28">
        <f>OphrsIn!T38/SurveyHrsIn!T39</f>
        <v>0.93986111111111115</v>
      </c>
      <c r="U39" s="28">
        <f>OphrsIn!U38/SurveyHrsIn!U39</f>
        <v>0.98077956989247317</v>
      </c>
      <c r="V39" s="28">
        <f>OphrsIn!V38/SurveyHrsIn!V39</f>
        <v>0.99750000000000005</v>
      </c>
      <c r="W39" s="28">
        <f>OphrsIn!W38/SurveyHrsIn!W39</f>
        <v>0.96801075268817205</v>
      </c>
      <c r="X39" s="28">
        <f>OphrsIn!X38/SurveyHrsIn!X39</f>
        <v>0.90174731182795698</v>
      </c>
      <c r="Y39" s="28">
        <f>OphrsIn!Y38/SurveyHrsIn!Y39</f>
        <v>0.41013888888888889</v>
      </c>
      <c r="Z39" s="28">
        <f>OphrsIn!Z38/SurveyHrsIn!Z39</f>
        <v>0.99623655913978504</v>
      </c>
      <c r="AA39" s="28">
        <f>OphrsIn!AA38/SurveyHrsIn!AA39</f>
        <v>1</v>
      </c>
      <c r="AB39" s="28">
        <f>OphrsIn!AB38/SurveyHrsIn!AB39</f>
        <v>0.99973118279569884</v>
      </c>
      <c r="AC39" s="28">
        <f>OphrsIn!AC38/SurveyHrsIn!AC39</f>
        <v>0.99395161290322576</v>
      </c>
      <c r="AD39" s="28">
        <f>OphrsIn!AD38/SurveyHrsIn!AD39</f>
        <v>0.97782738095238098</v>
      </c>
      <c r="AE39" s="28">
        <f>OphrsIn!AE38/SurveyHrsIn!AE39</f>
        <v>0.98239919354838701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11"/>
        <v>0.9687922408643348</v>
      </c>
      <c r="AP39" s="28">
        <f t="shared" si="1"/>
        <v>0.91665434587813621</v>
      </c>
      <c r="AQ39" s="28">
        <f t="shared" si="2"/>
        <v>0.98472606246799799</v>
      </c>
      <c r="AR39" s="28">
        <f t="shared" si="3"/>
        <v>0.97267643060190334</v>
      </c>
      <c r="AS39" s="28">
        <f t="shared" si="4"/>
        <v>0.98199970131421743</v>
      </c>
      <c r="AT39" s="28">
        <f t="shared" si="5"/>
        <v>0.95252837514934285</v>
      </c>
      <c r="AU39" s="28">
        <f t="shared" si="6"/>
        <v>0.96796445639187567</v>
      </c>
      <c r="AV39" s="28">
        <f t="shared" si="7"/>
        <v>0.93528225806451604</v>
      </c>
      <c r="AW39" s="28">
        <f t="shared" si="8"/>
        <v>0.97271356033452816</v>
      </c>
      <c r="AX39" s="28">
        <f t="shared" si="9"/>
        <v>0.75996565113500603</v>
      </c>
      <c r="AY39" s="28">
        <f t="shared" si="10"/>
        <v>0.99865591397849462</v>
      </c>
      <c r="AZ39" s="28">
        <f t="shared" si="0"/>
        <v>0.98472606246799799</v>
      </c>
    </row>
    <row r="40" spans="1:52" x14ac:dyDescent="0.25">
      <c r="A40" s="86" t="s">
        <v>1</v>
      </c>
      <c r="B40" s="86">
        <v>2</v>
      </c>
      <c r="C40" s="86">
        <v>30</v>
      </c>
      <c r="D40" s="28">
        <f>OphrsIn!D39/SurveyHrsIn!D40</f>
        <v>0.95268817204301071</v>
      </c>
      <c r="E40" s="28">
        <f>OphrsIn!E39/SurveyHrsIn!E40</f>
        <v>0.99838709677419346</v>
      </c>
      <c r="F40" s="28">
        <f>OphrsIn!F39/SurveyHrsIn!F40</f>
        <v>0.99511494252873567</v>
      </c>
      <c r="G40" s="28">
        <f>OphrsIn!G39/SurveyHrsIn!G40</f>
        <v>0.99986559139784947</v>
      </c>
      <c r="H40" s="28">
        <f>OphrsIn!H39/SurveyHrsIn!H40</f>
        <v>0.99972222222222218</v>
      </c>
      <c r="I40" s="28">
        <f>OphrsIn!I39/SurveyHrsIn!I40</f>
        <v>0.97768817204301073</v>
      </c>
      <c r="J40" s="28">
        <f>OphrsIn!J39/SurveyHrsIn!J40</f>
        <v>0.97263888888888883</v>
      </c>
      <c r="K40" s="28">
        <f>OphrsIn!K39/SurveyHrsIn!K40</f>
        <v>0.88870967741935492</v>
      </c>
      <c r="L40" s="28">
        <f>OphrsIn!L39/SurveyHrsIn!L40</f>
        <v>0.93682795698924726</v>
      </c>
      <c r="M40" s="28">
        <f>OphrsIn!M39/SurveyHrsIn!M40</f>
        <v>0.99791666666666667</v>
      </c>
      <c r="N40" s="28">
        <f>OphrsIn!N39/SurveyHrsIn!N40</f>
        <v>0.99932795698924726</v>
      </c>
      <c r="O40" s="28">
        <f>OphrsIn!O39/SurveyHrsIn!O40</f>
        <v>0.95111111111111102</v>
      </c>
      <c r="P40" s="28">
        <f>OphrsIn!P39/SurveyHrsIn!P40</f>
        <v>0.95201612903225796</v>
      </c>
      <c r="Q40" s="28">
        <f>OphrsIn!Q39/SurveyHrsIn!Q40</f>
        <v>0.29408602150537638</v>
      </c>
      <c r="R40" s="28">
        <f>OphrsIn!R39/SurveyHrsIn!R40</f>
        <v>2.9761904761904765E-4</v>
      </c>
      <c r="S40" s="28">
        <f>OphrsIn!S39/SurveyHrsIn!S40</f>
        <v>0.71115591397849465</v>
      </c>
      <c r="T40" s="28">
        <f>OphrsIn!T39/SurveyHrsIn!T40</f>
        <v>0.9620833333333334</v>
      </c>
      <c r="U40" s="28">
        <f>OphrsIn!U39/SurveyHrsIn!U40</f>
        <v>0.92930107526881722</v>
      </c>
      <c r="V40" s="28">
        <f>OphrsIn!V39/SurveyHrsIn!V40</f>
        <v>0.90486111111111112</v>
      </c>
      <c r="W40" s="28">
        <f>OphrsIn!W39/SurveyHrsIn!W40</f>
        <v>0.99744623655913978</v>
      </c>
      <c r="X40" s="28">
        <f>OphrsIn!X39/SurveyHrsIn!X40</f>
        <v>0.97607526881720441</v>
      </c>
      <c r="Y40" s="28">
        <f>OphrsIn!Y39/SurveyHrsIn!Y40</f>
        <v>0.93180555555555555</v>
      </c>
      <c r="Z40" s="28">
        <f>OphrsIn!Z39/SurveyHrsIn!Z40</f>
        <v>0.9985215053763441</v>
      </c>
      <c r="AA40" s="28">
        <f>OphrsIn!AA39/SurveyHrsIn!AA40</f>
        <v>1</v>
      </c>
      <c r="AB40" s="28">
        <f>OphrsIn!AB39/SurveyHrsIn!AB40</f>
        <v>0.98400537634408602</v>
      </c>
      <c r="AC40" s="28">
        <f>OphrsIn!AC39/SurveyHrsIn!AC40</f>
        <v>0.9575268817204301</v>
      </c>
      <c r="AD40" s="28">
        <f>OphrsIn!AD39/SurveyHrsIn!AD40</f>
        <v>0.97812499999999991</v>
      </c>
      <c r="AE40" s="28">
        <f>OphrsIn!AE39/SurveyHrsIn!AE40</f>
        <v>0.92203696236559141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11"/>
        <v>0.97244386767189861</v>
      </c>
      <c r="AP40" s="28">
        <f t="shared" si="1"/>
        <v>0.80746991807475677</v>
      </c>
      <c r="AQ40" s="28">
        <f t="shared" si="2"/>
        <v>0.95256294802867381</v>
      </c>
      <c r="AR40" s="28">
        <f t="shared" si="3"/>
        <v>0.9977892102335929</v>
      </c>
      <c r="AS40" s="28">
        <f t="shared" si="4"/>
        <v>0.98334976105137384</v>
      </c>
      <c r="AT40" s="28">
        <f t="shared" si="5"/>
        <v>0.94115143369175636</v>
      </c>
      <c r="AU40" s="28">
        <f t="shared" si="6"/>
        <v>0.96748506571087212</v>
      </c>
      <c r="AV40" s="28">
        <f t="shared" si="7"/>
        <v>0.33517985151049667</v>
      </c>
      <c r="AW40" s="28">
        <f t="shared" si="8"/>
        <v>0.93208183990442051</v>
      </c>
      <c r="AX40" s="28">
        <f t="shared" si="9"/>
        <v>0.96844235364396658</v>
      </c>
      <c r="AY40" s="28">
        <f t="shared" si="10"/>
        <v>0.9941756272401433</v>
      </c>
      <c r="AZ40" s="28">
        <f t="shared" si="0"/>
        <v>0.95256294802867381</v>
      </c>
    </row>
    <row r="41" spans="1:52" x14ac:dyDescent="0.25">
      <c r="A41" s="86" t="s">
        <v>1</v>
      </c>
      <c r="B41" s="86">
        <v>2</v>
      </c>
      <c r="C41" s="86">
        <v>31</v>
      </c>
      <c r="D41" s="28">
        <f>OphrsIn!D40/SurveyHrsIn!D41</f>
        <v>0.99919354838709673</v>
      </c>
      <c r="E41" s="28">
        <f>OphrsIn!E40/SurveyHrsIn!E41</f>
        <v>0.99771505376344083</v>
      </c>
      <c r="F41" s="28">
        <f>OphrsIn!F40/SurveyHrsIn!F41</f>
        <v>0.99770114942528731</v>
      </c>
      <c r="G41" s="28">
        <f>OphrsIn!G40/SurveyHrsIn!G41</f>
        <v>0.9961021505376344</v>
      </c>
      <c r="H41" s="28">
        <f>OphrsIn!H40/SurveyHrsIn!H41</f>
        <v>0.99833333333333329</v>
      </c>
      <c r="I41" s="28">
        <f>OphrsIn!I40/SurveyHrsIn!I41</f>
        <v>0.25497311827956987</v>
      </c>
      <c r="J41" s="28">
        <f>OphrsIn!J40/SurveyHrsIn!J41</f>
        <v>0.2615277777777778</v>
      </c>
      <c r="K41" s="28">
        <f>OphrsIn!K40/SurveyHrsIn!K41</f>
        <v>0.48158602150537638</v>
      </c>
      <c r="L41" s="28">
        <f>OphrsIn!L40/SurveyHrsIn!L41</f>
        <v>0.95537634408602146</v>
      </c>
      <c r="M41" s="28">
        <f>OphrsIn!M40/SurveyHrsIn!M41</f>
        <v>0.99791666666666667</v>
      </c>
      <c r="N41" s="28">
        <f>OphrsIn!N40/SurveyHrsIn!N41</f>
        <v>0.99959677419354842</v>
      </c>
      <c r="O41" s="28">
        <f>OphrsIn!O40/SurveyHrsIn!O41</f>
        <v>0.98222222222222233</v>
      </c>
      <c r="P41" s="28">
        <f>OphrsIn!P40/SurveyHrsIn!P41</f>
        <v>0.87473118279569884</v>
      </c>
      <c r="Q41" s="28">
        <f>OphrsIn!Q40/SurveyHrsIn!Q41</f>
        <v>0.96330645161290329</v>
      </c>
      <c r="R41" s="28">
        <f>OphrsIn!R40/SurveyHrsIn!R41</f>
        <v>0.74583333333333335</v>
      </c>
      <c r="S41" s="28">
        <f>OphrsIn!S40/SurveyHrsIn!S41</f>
        <v>0.97889784946236558</v>
      </c>
      <c r="T41" s="28">
        <f>OphrsIn!T40/SurveyHrsIn!T41</f>
        <v>0.99388888888888893</v>
      </c>
      <c r="U41" s="28">
        <f>OphrsIn!U40/SurveyHrsIn!U41</f>
        <v>0.99973118279569884</v>
      </c>
      <c r="V41" s="28">
        <f>OphrsIn!V40/SurveyHrsIn!V41</f>
        <v>0.99847222222222221</v>
      </c>
      <c r="W41" s="28">
        <f>OphrsIn!W40/SurveyHrsIn!W41</f>
        <v>0.99435483870967734</v>
      </c>
      <c r="X41" s="28">
        <f>OphrsIn!X40/SurveyHrsIn!X41</f>
        <v>0.98655913978494625</v>
      </c>
      <c r="Y41" s="28">
        <f>OphrsIn!Y40/SurveyHrsIn!Y41</f>
        <v>0.98069444444444442</v>
      </c>
      <c r="Z41" s="28">
        <f>OphrsIn!Z40/SurveyHrsIn!Z41</f>
        <v>0.9985215053763441</v>
      </c>
      <c r="AA41" s="28">
        <f>OphrsIn!AA40/SurveyHrsIn!AA41</f>
        <v>0.9375</v>
      </c>
      <c r="AB41" s="28">
        <f>OphrsIn!AB40/SurveyHrsIn!AB41</f>
        <v>0.99086021505376354</v>
      </c>
      <c r="AC41" s="28">
        <f>OphrsIn!AC40/SurveyHrsIn!AC41</f>
        <v>0.99086021505376354</v>
      </c>
      <c r="AD41" s="28">
        <f>OphrsIn!AD40/SurveyHrsIn!AD41</f>
        <v>0.97961309523809514</v>
      </c>
      <c r="AE41" s="28">
        <f>OphrsIn!AE40/SurveyHrsIn!AE41</f>
        <v>0.98190860215053755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11"/>
        <v>0.81648181621554816</v>
      </c>
      <c r="AP41" s="28">
        <f t="shared" si="1"/>
        <v>0.96405167264038216</v>
      </c>
      <c r="AQ41" s="28">
        <f t="shared" si="2"/>
        <v>0.98412730414746541</v>
      </c>
      <c r="AR41" s="28">
        <f t="shared" si="3"/>
        <v>0.99717278457545422</v>
      </c>
      <c r="AS41" s="28">
        <f t="shared" si="4"/>
        <v>0.50494474313022697</v>
      </c>
      <c r="AT41" s="28">
        <f t="shared" si="5"/>
        <v>0.81162634408602152</v>
      </c>
      <c r="AU41" s="28">
        <f t="shared" si="6"/>
        <v>0.95218339307048983</v>
      </c>
      <c r="AV41" s="28">
        <f t="shared" si="7"/>
        <v>0.89601254480286741</v>
      </c>
      <c r="AW41" s="28">
        <f t="shared" si="8"/>
        <v>0.99736409796893666</v>
      </c>
      <c r="AX41" s="28">
        <f t="shared" si="9"/>
        <v>0.98720280764635604</v>
      </c>
      <c r="AY41" s="28">
        <f t="shared" si="10"/>
        <v>0.9756272401433691</v>
      </c>
      <c r="AZ41" s="28">
        <f t="shared" si="0"/>
        <v>0.98412730414746541</v>
      </c>
    </row>
    <row r="42" spans="1:52" x14ac:dyDescent="0.25">
      <c r="A42" s="86" t="s">
        <v>1</v>
      </c>
      <c r="B42" s="86">
        <v>2</v>
      </c>
      <c r="C42" s="86">
        <v>32</v>
      </c>
      <c r="D42" s="28">
        <f>OphrsIn!D41/SurveyHrsIn!D42</f>
        <v>0.99704301075268809</v>
      </c>
      <c r="E42" s="28">
        <f>OphrsIn!E41/SurveyHrsIn!E42</f>
        <v>0.99193548387096775</v>
      </c>
      <c r="F42" s="28">
        <f>OphrsIn!F41/SurveyHrsIn!F42</f>
        <v>0.96795977011494261</v>
      </c>
      <c r="G42" s="28">
        <f>OphrsIn!G41/SurveyHrsIn!G42</f>
        <v>0.99986559139784947</v>
      </c>
      <c r="H42" s="28">
        <f>OphrsIn!H41/SurveyHrsIn!H42</f>
        <v>0.97569444444444442</v>
      </c>
      <c r="I42" s="28">
        <f>OphrsIn!I41/SurveyHrsIn!I42</f>
        <v>0.97768817204301073</v>
      </c>
      <c r="J42" s="28">
        <f>OphrsIn!J41/SurveyHrsIn!J42</f>
        <v>0.9752777777777778</v>
      </c>
      <c r="K42" s="28">
        <f>OphrsIn!K41/SurveyHrsIn!K42</f>
        <v>0.96505376344086025</v>
      </c>
      <c r="L42" s="28">
        <f>OphrsIn!L41/SurveyHrsIn!L42</f>
        <v>0.96451612903225814</v>
      </c>
      <c r="M42" s="28">
        <f>OphrsIn!M41/SurveyHrsIn!M42</f>
        <v>0.99736111111111114</v>
      </c>
      <c r="N42" s="28">
        <f>OphrsIn!N41/SurveyHrsIn!N42</f>
        <v>0.99879032258064515</v>
      </c>
      <c r="O42" s="28">
        <f>OphrsIn!O41/SurveyHrsIn!O42</f>
        <v>0.99972222222222218</v>
      </c>
      <c r="P42" s="28">
        <f>OphrsIn!P41/SurveyHrsIn!P42</f>
        <v>0.98723118279569888</v>
      </c>
      <c r="Q42" s="28">
        <f>OphrsIn!Q41/SurveyHrsIn!Q42</f>
        <v>0.27594086021505376</v>
      </c>
      <c r="R42" s="28">
        <f>OphrsIn!R41/SurveyHrsIn!R42</f>
        <v>0.7299107142857143</v>
      </c>
      <c r="S42" s="28">
        <f>OphrsIn!S41/SurveyHrsIn!S42</f>
        <v>0.77916666666666667</v>
      </c>
      <c r="T42" s="28">
        <f>OphrsIn!T41/SurveyHrsIn!T42</f>
        <v>0.95819444444444446</v>
      </c>
      <c r="U42" s="28">
        <f>OphrsIn!U41/SurveyHrsIn!U42</f>
        <v>0.9907258064516129</v>
      </c>
      <c r="V42" s="28">
        <f>OphrsIn!V41/SurveyHrsIn!V42</f>
        <v>0.99583333333333335</v>
      </c>
      <c r="W42" s="28">
        <f>OphrsIn!W41/SurveyHrsIn!W42</f>
        <v>0.98212365591397854</v>
      </c>
      <c r="X42" s="28">
        <f>OphrsIn!X41/SurveyHrsIn!X42</f>
        <v>0.97553763440860208</v>
      </c>
      <c r="Y42" s="28">
        <f>OphrsIn!Y41/SurveyHrsIn!Y42</f>
        <v>0.94638888888888884</v>
      </c>
      <c r="Z42" s="28">
        <f>OphrsIn!Z41/SurveyHrsIn!Z42</f>
        <v>0.82459677419354838</v>
      </c>
      <c r="AA42" s="28">
        <f>OphrsIn!AA41/SurveyHrsIn!AA42</f>
        <v>5.138888888888889E-3</v>
      </c>
      <c r="AB42" s="28">
        <f>OphrsIn!AB41/SurveyHrsIn!AB42</f>
        <v>0.87620967741935485</v>
      </c>
      <c r="AC42" s="28">
        <f>OphrsIn!AC41/SurveyHrsIn!AC42</f>
        <v>0.9692204301075269</v>
      </c>
      <c r="AD42" s="28">
        <f>OphrsIn!AD41/SurveyHrsIn!AD42</f>
        <v>0.91994047619047625</v>
      </c>
      <c r="AE42" s="28">
        <f>OphrsIn!AE41/SurveyHrsIn!AE42</f>
        <v>0.90189032258064517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11"/>
        <v>0.98342466423598218</v>
      </c>
      <c r="AP42" s="28">
        <f t="shared" si="1"/>
        <v>0.77831394542584065</v>
      </c>
      <c r="AQ42" s="28">
        <f t="shared" si="2"/>
        <v>0.93035040962621618</v>
      </c>
      <c r="AR42" s="28">
        <f t="shared" si="3"/>
        <v>0.98658694846125339</v>
      </c>
      <c r="AS42" s="28">
        <f t="shared" si="4"/>
        <v>0.97622013142174435</v>
      </c>
      <c r="AT42" s="28">
        <f t="shared" si="5"/>
        <v>0.97564366786140988</v>
      </c>
      <c r="AU42" s="28">
        <f t="shared" si="6"/>
        <v>0.995247909199522</v>
      </c>
      <c r="AV42" s="28">
        <f t="shared" si="7"/>
        <v>0.59500608038914493</v>
      </c>
      <c r="AW42" s="28">
        <f t="shared" si="8"/>
        <v>0.98158452807646357</v>
      </c>
      <c r="AX42" s="28">
        <f t="shared" si="9"/>
        <v>0.96801672640382319</v>
      </c>
      <c r="AY42" s="28">
        <f t="shared" si="10"/>
        <v>0.56864844683393068</v>
      </c>
      <c r="AZ42" s="28">
        <f t="shared" si="0"/>
        <v>0.93035040962621618</v>
      </c>
    </row>
    <row r="43" spans="1:52" x14ac:dyDescent="0.25">
      <c r="A43" s="86" t="s">
        <v>1</v>
      </c>
      <c r="B43" s="86">
        <v>2</v>
      </c>
      <c r="C43" s="86">
        <v>33</v>
      </c>
      <c r="D43" s="28">
        <f>OphrsIn!D42/SurveyHrsIn!D43</f>
        <v>0.99986559139784947</v>
      </c>
      <c r="E43" s="28">
        <f>OphrsIn!E42/SurveyHrsIn!E43</f>
        <v>0.98602150537634414</v>
      </c>
      <c r="F43" s="28">
        <f>OphrsIn!F42/SurveyHrsIn!F43</f>
        <v>0.99540229885057463</v>
      </c>
      <c r="G43" s="28">
        <f>OphrsIn!G42/SurveyHrsIn!G43</f>
        <v>0.92594086021505373</v>
      </c>
      <c r="H43" s="28">
        <f>OphrsIn!H42/SurveyHrsIn!H43</f>
        <v>0.99222222222222223</v>
      </c>
      <c r="I43" s="28">
        <f>OphrsIn!I42/SurveyHrsIn!I43</f>
        <v>0.99946236559139789</v>
      </c>
      <c r="J43" s="28">
        <f>OphrsIn!J42/SurveyHrsIn!J43</f>
        <v>0.99930555555555556</v>
      </c>
      <c r="K43" s="28">
        <f>OphrsIn!K42/SurveyHrsIn!K43</f>
        <v>0.97069892473118291</v>
      </c>
      <c r="L43" s="28">
        <f>OphrsIn!L42/SurveyHrsIn!L43</f>
        <v>0.99717741935483872</v>
      </c>
      <c r="M43" s="28">
        <f>OphrsIn!M42/SurveyHrsIn!M43</f>
        <v>0.99194444444444452</v>
      </c>
      <c r="N43" s="28">
        <f>OphrsIn!N42/SurveyHrsIn!N43</f>
        <v>0.98857526881720426</v>
      </c>
      <c r="O43" s="28">
        <f>OphrsIn!O42/SurveyHrsIn!O43</f>
        <v>0.99972222222222218</v>
      </c>
      <c r="P43" s="28">
        <f>OphrsIn!P42/SurveyHrsIn!P43</f>
        <v>0.55215053763440858</v>
      </c>
      <c r="Q43" s="28">
        <f>OphrsIn!Q42/SurveyHrsIn!Q43</f>
        <v>0.32674731182795697</v>
      </c>
      <c r="R43" s="28">
        <f>OphrsIn!R42/SurveyHrsIn!R43</f>
        <v>0.93452380952380953</v>
      </c>
      <c r="S43" s="28">
        <f>OphrsIn!S42/SurveyHrsIn!S43</f>
        <v>0.95658602150537642</v>
      </c>
      <c r="T43" s="28">
        <f>OphrsIn!T42/SurveyHrsIn!T43</f>
        <v>0.97402777777777771</v>
      </c>
      <c r="U43" s="28">
        <f>OphrsIn!U42/SurveyHrsIn!U43</f>
        <v>0.99986559139784947</v>
      </c>
      <c r="V43" s="28">
        <f>OphrsIn!V42/SurveyHrsIn!V43</f>
        <v>0.99694444444444441</v>
      </c>
      <c r="W43" s="28">
        <f>OphrsIn!W42/SurveyHrsIn!W43</f>
        <v>0.99865591397849462</v>
      </c>
      <c r="X43" s="28">
        <f>OphrsIn!X42/SurveyHrsIn!X43</f>
        <v>0.98306451612903223</v>
      </c>
      <c r="Y43" s="28">
        <f>OphrsIn!Y42/SurveyHrsIn!Y43</f>
        <v>0.86972222222222229</v>
      </c>
      <c r="Z43" s="28">
        <f>OphrsIn!Z42/SurveyHrsIn!Z43</f>
        <v>0.99825268817204305</v>
      </c>
      <c r="AA43" s="28">
        <f>OphrsIn!AA42/SurveyHrsIn!AA43</f>
        <v>0.99902777777777774</v>
      </c>
      <c r="AB43" s="28">
        <f>OphrsIn!AB42/SurveyHrsIn!AB43</f>
        <v>0.97741935483870979</v>
      </c>
      <c r="AC43" s="28">
        <f>OphrsIn!AC42/SurveyHrsIn!AC43</f>
        <v>0.98104838709677411</v>
      </c>
      <c r="AD43" s="28">
        <f>OphrsIn!AD42/SurveyHrsIn!AD43</f>
        <v>0.97752976190476182</v>
      </c>
      <c r="AE43" s="28">
        <f>OphrsIn!AE42/SurveyHrsIn!AE43</f>
        <v>0.98285537634408604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11"/>
        <v>0.94988530208462063</v>
      </c>
      <c r="AP43" s="28">
        <f t="shared" si="1"/>
        <v>0.91790311913295797</v>
      </c>
      <c r="AQ43" s="28">
        <f t="shared" si="2"/>
        <v>0.98047784178187403</v>
      </c>
      <c r="AR43" s="28">
        <f t="shared" si="3"/>
        <v>0.96912155481399076</v>
      </c>
      <c r="AS43" s="28">
        <f t="shared" si="4"/>
        <v>0.99699671445639193</v>
      </c>
      <c r="AT43" s="28">
        <f t="shared" si="5"/>
        <v>0.98660692951015549</v>
      </c>
      <c r="AU43" s="28">
        <f t="shared" si="6"/>
        <v>0.846816009557945</v>
      </c>
      <c r="AV43" s="28">
        <f t="shared" si="7"/>
        <v>0.73928571428571432</v>
      </c>
      <c r="AW43" s="28">
        <f t="shared" si="8"/>
        <v>0.99027927120669057</v>
      </c>
      <c r="AX43" s="28">
        <f t="shared" si="9"/>
        <v>0.95048088410991627</v>
      </c>
      <c r="AY43" s="28">
        <f t="shared" si="10"/>
        <v>0.99156660692951026</v>
      </c>
      <c r="AZ43" s="28">
        <f t="shared" si="0"/>
        <v>0.98047784178187403</v>
      </c>
    </row>
    <row r="44" spans="1:52" x14ac:dyDescent="0.25">
      <c r="A44" s="86" t="s">
        <v>1</v>
      </c>
      <c r="B44" s="86">
        <v>2</v>
      </c>
      <c r="C44" s="86">
        <v>34</v>
      </c>
      <c r="D44" s="28">
        <f>OphrsIn!D43/SurveyHrsIn!D44</f>
        <v>0.99731182795698925</v>
      </c>
      <c r="E44" s="28">
        <f>OphrsIn!E43/SurveyHrsIn!E44</f>
        <v>0.99919354838709673</v>
      </c>
      <c r="F44" s="28">
        <f>OphrsIn!F43/SurveyHrsIn!F44</f>
        <v>0.99784482758620685</v>
      </c>
      <c r="G44" s="28">
        <f>OphrsIn!G43/SurveyHrsIn!G44</f>
        <v>0.99986559139784947</v>
      </c>
      <c r="H44" s="28">
        <f>OphrsIn!H43/SurveyHrsIn!H44</f>
        <v>0.99944444444444447</v>
      </c>
      <c r="I44" s="28">
        <f>OphrsIn!I43/SurveyHrsIn!I44</f>
        <v>0.99704301075268809</v>
      </c>
      <c r="J44" s="28">
        <f>OphrsIn!J43/SurveyHrsIn!J44</f>
        <v>0.99083333333333334</v>
      </c>
      <c r="K44" s="28">
        <f>OphrsIn!K43/SurveyHrsIn!K44</f>
        <v>0.92500000000000004</v>
      </c>
      <c r="L44" s="28">
        <f>OphrsIn!L43/SurveyHrsIn!L44</f>
        <v>0.99717741935483872</v>
      </c>
      <c r="M44" s="28">
        <f>OphrsIn!M43/SurveyHrsIn!M44</f>
        <v>0.99458333333333337</v>
      </c>
      <c r="N44" s="28">
        <f>OphrsIn!N43/SurveyHrsIn!N44</f>
        <v>0.99744623655913978</v>
      </c>
      <c r="O44" s="28">
        <f>OphrsIn!O43/SurveyHrsIn!O44</f>
        <v>0.96250000000000002</v>
      </c>
      <c r="P44" s="28">
        <f>OphrsIn!P43/SurveyHrsIn!P44</f>
        <v>0.97634408602150535</v>
      </c>
      <c r="Q44" s="28">
        <f>OphrsIn!Q43/SurveyHrsIn!Q44</f>
        <v>0.93991935483870959</v>
      </c>
      <c r="R44" s="28">
        <f>OphrsIn!R43/SurveyHrsIn!R44</f>
        <v>0.9933035714285714</v>
      </c>
      <c r="S44" s="28">
        <f>OphrsIn!S43/SurveyHrsIn!S44</f>
        <v>0.99650537634408598</v>
      </c>
      <c r="T44" s="28">
        <f>OphrsIn!T43/SurveyHrsIn!T44</f>
        <v>0.96347222222222229</v>
      </c>
      <c r="U44" s="28">
        <f>OphrsIn!U43/SurveyHrsIn!U44</f>
        <v>0.94072580645161286</v>
      </c>
      <c r="V44" s="28">
        <f>OphrsIn!V43/SurveyHrsIn!V44</f>
        <v>0.99652777777777779</v>
      </c>
      <c r="W44" s="28">
        <f>OphrsIn!W43/SurveyHrsIn!W44</f>
        <v>0.99139784946236564</v>
      </c>
      <c r="X44" s="28">
        <f>OphrsIn!X43/SurveyHrsIn!X44</f>
        <v>0.99139784946236564</v>
      </c>
      <c r="Y44" s="28">
        <f>OphrsIn!Y43/SurveyHrsIn!Y44</f>
        <v>0.99250000000000005</v>
      </c>
      <c r="Z44" s="28">
        <f>OphrsIn!Z43/SurveyHrsIn!Z44</f>
        <v>0.9985215053763441</v>
      </c>
      <c r="AA44" s="28">
        <f>OphrsIn!AA43/SurveyHrsIn!AA44</f>
        <v>0.98569444444444454</v>
      </c>
      <c r="AB44" s="28">
        <f>OphrsIn!AB43/SurveyHrsIn!AB44</f>
        <v>0.99973118279569884</v>
      </c>
      <c r="AC44" s="28">
        <f>OphrsIn!AC43/SurveyHrsIn!AC44</f>
        <v>0.99193548387096775</v>
      </c>
      <c r="AD44" s="28">
        <f>OphrsIn!AD43/SurveyHrsIn!AD44</f>
        <v>0.98333333333333328</v>
      </c>
      <c r="AE44" s="28">
        <f>OphrsIn!AE43/SurveyHrsIn!AE44</f>
        <v>0.97249032258064527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11"/>
        <v>0.98643965259753641</v>
      </c>
      <c r="AP44" s="28">
        <f t="shared" si="1"/>
        <v>0.98247474505034982</v>
      </c>
      <c r="AQ44" s="28">
        <f t="shared" si="2"/>
        <v>0.98258637992831543</v>
      </c>
      <c r="AR44" s="28">
        <f t="shared" si="3"/>
        <v>0.99896798912371765</v>
      </c>
      <c r="AS44" s="28">
        <f t="shared" si="4"/>
        <v>0.99577359617682193</v>
      </c>
      <c r="AT44" s="28">
        <f t="shared" si="5"/>
        <v>0.97225358422939079</v>
      </c>
      <c r="AU44" s="28">
        <f t="shared" si="6"/>
        <v>0.97876344086021516</v>
      </c>
      <c r="AV44" s="28">
        <f t="shared" si="7"/>
        <v>0.97657610087045565</v>
      </c>
      <c r="AW44" s="28">
        <f t="shared" si="8"/>
        <v>0.96690860215053764</v>
      </c>
      <c r="AX44" s="28">
        <f t="shared" si="9"/>
        <v>0.99176523297491048</v>
      </c>
      <c r="AY44" s="28">
        <f t="shared" si="10"/>
        <v>0.99464904420549571</v>
      </c>
      <c r="AZ44" s="28">
        <f t="shared" si="0"/>
        <v>0.98258637992831543</v>
      </c>
    </row>
    <row r="45" spans="1:52" x14ac:dyDescent="0.25">
      <c r="A45" s="86" t="s">
        <v>1</v>
      </c>
      <c r="B45" s="86">
        <v>2</v>
      </c>
      <c r="C45" s="86">
        <v>35</v>
      </c>
      <c r="D45" s="28">
        <f>OphrsIn!D44/SurveyHrsIn!D45</f>
        <v>0.89677419354838717</v>
      </c>
      <c r="E45" s="28">
        <f>OphrsIn!E44/SurveyHrsIn!E45</f>
        <v>0.99596774193548387</v>
      </c>
      <c r="F45" s="28">
        <f>OphrsIn!F44/SurveyHrsIn!F45</f>
        <v>0.99655172413793103</v>
      </c>
      <c r="G45" s="28">
        <f>OphrsIn!G44/SurveyHrsIn!G45</f>
        <v>0.9721774193548387</v>
      </c>
      <c r="H45" s="28">
        <f>OphrsIn!H44/SurveyHrsIn!H45</f>
        <v>0.99861111111111112</v>
      </c>
      <c r="I45" s="28">
        <f>OphrsIn!I44/SurveyHrsIn!I45</f>
        <v>0.99838709677419346</v>
      </c>
      <c r="J45" s="28">
        <f>OphrsIn!J44/SurveyHrsIn!J45</f>
        <v>0.99305555555555558</v>
      </c>
      <c r="K45" s="28">
        <f>OphrsIn!K44/SurveyHrsIn!K45</f>
        <v>0.9931451612903226</v>
      </c>
      <c r="L45" s="28">
        <f>OphrsIn!L44/SurveyHrsIn!L45</f>
        <v>0.99717741935483872</v>
      </c>
      <c r="M45" s="28">
        <f>OphrsIn!M44/SurveyHrsIn!M45</f>
        <v>0.99888888888888894</v>
      </c>
      <c r="N45" s="28">
        <f>OphrsIn!N44/SurveyHrsIn!N45</f>
        <v>0.87029569892473113</v>
      </c>
      <c r="O45" s="28">
        <f>OphrsIn!O44/SurveyHrsIn!O45</f>
        <v>0.99986111111111109</v>
      </c>
      <c r="P45" s="28">
        <f>OphrsIn!P44/SurveyHrsIn!P45</f>
        <v>0.99489247311827966</v>
      </c>
      <c r="Q45" s="28">
        <f>OphrsIn!Q44/SurveyHrsIn!Q45</f>
        <v>0.94986559139784954</v>
      </c>
      <c r="R45" s="28">
        <f>OphrsIn!R44/SurveyHrsIn!R45</f>
        <v>0.99464285714285716</v>
      </c>
      <c r="S45" s="28">
        <f>OphrsIn!S44/SurveyHrsIn!S45</f>
        <v>0.9931451612903226</v>
      </c>
      <c r="T45" s="28">
        <f>OphrsIn!T44/SurveyHrsIn!T45</f>
        <v>0.9754166666666666</v>
      </c>
      <c r="U45" s="28">
        <f>OphrsIn!U44/SurveyHrsIn!U45</f>
        <v>0.99959677419354842</v>
      </c>
      <c r="V45" s="28">
        <f>OphrsIn!V44/SurveyHrsIn!V45</f>
        <v>0.99680555555555561</v>
      </c>
      <c r="W45" s="28">
        <f>OphrsIn!W44/SurveyHrsIn!W45</f>
        <v>0.94422043010752688</v>
      </c>
      <c r="X45" s="28">
        <f>OphrsIn!X44/SurveyHrsIn!X45</f>
        <v>0.98884408602150542</v>
      </c>
      <c r="Y45" s="28">
        <f>OphrsIn!Y44/SurveyHrsIn!Y45</f>
        <v>0.9916666666666667</v>
      </c>
      <c r="Z45" s="28">
        <f>OphrsIn!Z44/SurveyHrsIn!Z45</f>
        <v>0.98346774193548392</v>
      </c>
      <c r="AA45" s="28">
        <f>OphrsIn!AA44/SurveyHrsIn!AA45</f>
        <v>0.90527777777777774</v>
      </c>
      <c r="AB45" s="28">
        <f>OphrsIn!AB44/SurveyHrsIn!AB45</f>
        <v>0.98884408602150542</v>
      </c>
      <c r="AC45" s="28">
        <f>OphrsIn!AC44/SurveyHrsIn!AC45</f>
        <v>0.99919354838709673</v>
      </c>
      <c r="AD45" s="28">
        <f>OphrsIn!AD44/SurveyHrsIn!AD45</f>
        <v>0.98377976190476191</v>
      </c>
      <c r="AE45" s="28">
        <f>OphrsIn!AE44/SurveyHrsIn!AE45</f>
        <v>0.89850994623655911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11"/>
        <v>0.98408428346310706</v>
      </c>
      <c r="AP45" s="28">
        <f t="shared" si="1"/>
        <v>0.97598278289810558</v>
      </c>
      <c r="AQ45" s="28">
        <f t="shared" si="2"/>
        <v>0.96049441884280595</v>
      </c>
      <c r="AR45" s="28">
        <f t="shared" si="3"/>
        <v>0.98823229514275113</v>
      </c>
      <c r="AS45" s="28">
        <f t="shared" si="4"/>
        <v>0.99668458781362013</v>
      </c>
      <c r="AT45" s="28">
        <f t="shared" si="5"/>
        <v>0.99640382317801668</v>
      </c>
      <c r="AU45" s="28">
        <f t="shared" si="6"/>
        <v>0.95501642771804063</v>
      </c>
      <c r="AV45" s="28">
        <f t="shared" si="7"/>
        <v>0.97921786994367643</v>
      </c>
      <c r="AW45" s="28">
        <f t="shared" si="8"/>
        <v>0.99060633213859017</v>
      </c>
      <c r="AX45" s="28">
        <f t="shared" si="9"/>
        <v>0.97491039426523296</v>
      </c>
      <c r="AY45" s="28">
        <f t="shared" si="10"/>
        <v>0.95919653524492243</v>
      </c>
      <c r="AZ45" s="28">
        <f t="shared" si="0"/>
        <v>0.96049441884280595</v>
      </c>
    </row>
    <row r="46" spans="1:52" x14ac:dyDescent="0.25">
      <c r="A46" s="86" t="s">
        <v>1</v>
      </c>
      <c r="B46" s="86">
        <v>2</v>
      </c>
      <c r="C46" s="86">
        <v>36</v>
      </c>
      <c r="D46" s="28">
        <f>OphrsIn!D45/SurveyHrsIn!D46</f>
        <v>0.99758064516129041</v>
      </c>
      <c r="E46" s="28">
        <f>OphrsIn!E45/SurveyHrsIn!E46</f>
        <v>0.99973118279569884</v>
      </c>
      <c r="F46" s="28">
        <f>OphrsIn!F45/SurveyHrsIn!F46</f>
        <v>0.91235632183908044</v>
      </c>
      <c r="G46" s="28">
        <f>OphrsIn!G45/SurveyHrsIn!G46</f>
        <v>0.90456989247311825</v>
      </c>
      <c r="H46" s="28">
        <f>OphrsIn!H45/SurveyHrsIn!H46</f>
        <v>0.99541666666666673</v>
      </c>
      <c r="I46" s="28">
        <f>OphrsIn!I45/SurveyHrsIn!I46</f>
        <v>0.5873655913978495</v>
      </c>
      <c r="J46" s="28">
        <f>OphrsIn!J45/SurveyHrsIn!J46</f>
        <v>0.84458333333333335</v>
      </c>
      <c r="K46" s="28">
        <f>OphrsIn!K45/SurveyHrsIn!K46</f>
        <v>0.95954301075268811</v>
      </c>
      <c r="L46" s="28">
        <f>OphrsIn!L45/SurveyHrsIn!L46</f>
        <v>0.95147849462365586</v>
      </c>
      <c r="M46" s="28">
        <f>OphrsIn!M45/SurveyHrsIn!M46</f>
        <v>0.99902777777777774</v>
      </c>
      <c r="N46" s="28">
        <f>OphrsIn!N45/SurveyHrsIn!N46</f>
        <v>0.99973118279569884</v>
      </c>
      <c r="O46" s="28">
        <f>OphrsIn!O45/SurveyHrsIn!O46</f>
        <v>0.98694444444444451</v>
      </c>
      <c r="P46" s="28">
        <f>OphrsIn!P45/SurveyHrsIn!P46</f>
        <v>0.96061827956989254</v>
      </c>
      <c r="Q46" s="28">
        <f>OphrsIn!Q45/SurveyHrsIn!Q46</f>
        <v>0.97486559139784945</v>
      </c>
      <c r="R46" s="28">
        <f>OphrsIn!R45/SurveyHrsIn!R46</f>
        <v>0.95238095238095233</v>
      </c>
      <c r="S46" s="28">
        <f>OphrsIn!S45/SurveyHrsIn!S46</f>
        <v>0.98911290322580647</v>
      </c>
      <c r="T46" s="28">
        <f>OphrsIn!T45/SurveyHrsIn!T46</f>
        <v>0.98750000000000004</v>
      </c>
      <c r="U46" s="28">
        <f>OphrsIn!U45/SurveyHrsIn!U46</f>
        <v>0.99502688172043008</v>
      </c>
      <c r="V46" s="28">
        <f>OphrsIn!V45/SurveyHrsIn!V46</f>
        <v>0.99750000000000005</v>
      </c>
      <c r="W46" s="28">
        <f>OphrsIn!W45/SurveyHrsIn!W46</f>
        <v>0.99650537634408598</v>
      </c>
      <c r="X46" s="28">
        <f>OphrsIn!X45/SurveyHrsIn!X46</f>
        <v>0.9799731182795699</v>
      </c>
      <c r="Y46" s="28">
        <f>OphrsIn!Y45/SurveyHrsIn!Y46</f>
        <v>0.99250000000000005</v>
      </c>
      <c r="Z46" s="28">
        <f>OphrsIn!Z45/SurveyHrsIn!Z46</f>
        <v>0.98252688172043012</v>
      </c>
      <c r="AA46" s="28">
        <f>OphrsIn!AA45/SurveyHrsIn!AA46</f>
        <v>0.99986111111111109</v>
      </c>
      <c r="AB46" s="28">
        <f>OphrsIn!AB45/SurveyHrsIn!AB46</f>
        <v>0.98373655913978486</v>
      </c>
      <c r="AC46" s="28">
        <f>OphrsIn!AC45/SurveyHrsIn!AC46</f>
        <v>0.95107526881720428</v>
      </c>
      <c r="AD46" s="28">
        <f>OphrsIn!AD45/SurveyHrsIn!AD46</f>
        <v>0.97380952380952379</v>
      </c>
      <c r="AE46" s="28">
        <f>OphrsIn!AE45/SurveyHrsIn!AE46</f>
        <v>0.97014784946236554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11"/>
        <v>0.92511384820582554</v>
      </c>
      <c r="AP46" s="28">
        <f t="shared" si="1"/>
        <v>0.98595744794333495</v>
      </c>
      <c r="AQ46" s="28">
        <f t="shared" si="2"/>
        <v>0.96501088069636454</v>
      </c>
      <c r="AR46" s="28">
        <f t="shared" si="3"/>
        <v>0.93888579903596592</v>
      </c>
      <c r="AS46" s="28">
        <f t="shared" si="4"/>
        <v>0.8091218637992833</v>
      </c>
      <c r="AT46" s="28">
        <f t="shared" si="5"/>
        <v>0.97001642771804064</v>
      </c>
      <c r="AU46" s="28">
        <f t="shared" si="6"/>
        <v>0.98243130227001207</v>
      </c>
      <c r="AV46" s="28">
        <f t="shared" si="7"/>
        <v>0.97211981566820282</v>
      </c>
      <c r="AW46" s="28">
        <f t="shared" si="8"/>
        <v>0.99334229390681006</v>
      </c>
      <c r="AX46" s="28">
        <f t="shared" si="9"/>
        <v>0.98965949820788535</v>
      </c>
      <c r="AY46" s="28">
        <f t="shared" si="10"/>
        <v>0.98870818399044202</v>
      </c>
      <c r="AZ46" s="28">
        <f t="shared" si="0"/>
        <v>0.96501088069636454</v>
      </c>
    </row>
    <row r="47" spans="1:52" x14ac:dyDescent="0.25">
      <c r="A47" s="86" t="s">
        <v>1</v>
      </c>
      <c r="B47" s="86">
        <v>2</v>
      </c>
      <c r="C47" s="86">
        <v>37</v>
      </c>
      <c r="D47" s="28">
        <f>OphrsIn!D46/SurveyHrsIn!D47</f>
        <v>0.9643817204301075</v>
      </c>
      <c r="E47" s="28">
        <f>OphrsIn!E46/SurveyHrsIn!E47</f>
        <v>0.99986559139784947</v>
      </c>
      <c r="F47" s="28">
        <f>OphrsIn!F46/SurveyHrsIn!F47</f>
        <v>0.99540229885057463</v>
      </c>
      <c r="G47" s="28">
        <f>OphrsIn!G46/SurveyHrsIn!G47</f>
        <v>0.99744623655913978</v>
      </c>
      <c r="H47" s="28">
        <f>OphrsIn!H46/SurveyHrsIn!H47</f>
        <v>0.84624999999999995</v>
      </c>
      <c r="I47" s="28">
        <f>OphrsIn!I46/SurveyHrsIn!I47</f>
        <v>0</v>
      </c>
      <c r="J47" s="28">
        <f>OphrsIn!J46/SurveyHrsIn!J47</f>
        <v>0.79430555555555549</v>
      </c>
      <c r="K47" s="28">
        <f>OphrsIn!K46/SurveyHrsIn!K47</f>
        <v>0.97983870967741937</v>
      </c>
      <c r="L47" s="28">
        <f>OphrsIn!L46/SurveyHrsIn!L47</f>
        <v>0.97956989247311821</v>
      </c>
      <c r="M47" s="28">
        <f>OphrsIn!M46/SurveyHrsIn!M47</f>
        <v>0.99958333333333338</v>
      </c>
      <c r="N47" s="28">
        <f>OphrsIn!N46/SurveyHrsIn!N47</f>
        <v>0.98306451612903223</v>
      </c>
      <c r="O47" s="28">
        <f>OphrsIn!O46/SurveyHrsIn!O47</f>
        <v>0.97194444444444439</v>
      </c>
      <c r="P47" s="28">
        <f>OphrsIn!P46/SurveyHrsIn!P47</f>
        <v>0.88897849462365586</v>
      </c>
      <c r="Q47" s="28">
        <f>OphrsIn!Q46/SurveyHrsIn!Q47</f>
        <v>0.86626344086021501</v>
      </c>
      <c r="R47" s="28">
        <f>OphrsIn!R46/SurveyHrsIn!R47</f>
        <v>0.94836309523809514</v>
      </c>
      <c r="S47" s="28">
        <f>OphrsIn!S46/SurveyHrsIn!S47</f>
        <v>0.99865591397849462</v>
      </c>
      <c r="T47" s="28">
        <f>OphrsIn!T46/SurveyHrsIn!T47</f>
        <v>0.51680555555555563</v>
      </c>
      <c r="U47" s="28">
        <f>OphrsIn!U46/SurveyHrsIn!U47</f>
        <v>0.74744623655913978</v>
      </c>
      <c r="V47" s="28">
        <f>OphrsIn!V46/SurveyHrsIn!V47</f>
        <v>0.97583333333333333</v>
      </c>
      <c r="W47" s="28">
        <f>OphrsIn!W46/SurveyHrsIn!W47</f>
        <v>0.97768817204301073</v>
      </c>
      <c r="X47" s="28">
        <f>OphrsIn!X46/SurveyHrsIn!X47</f>
        <v>0.98010752688172054</v>
      </c>
      <c r="Y47" s="28">
        <f>OphrsIn!Y46/SurveyHrsIn!Y47</f>
        <v>0.97152777777777777</v>
      </c>
      <c r="Z47" s="28">
        <f>OphrsIn!Z46/SurveyHrsIn!Z47</f>
        <v>0.99932795698924726</v>
      </c>
      <c r="AA47" s="28">
        <f>OphrsIn!AA46/SurveyHrsIn!AA47</f>
        <v>0.99888888888888894</v>
      </c>
      <c r="AB47" s="28">
        <f>OphrsIn!AB46/SurveyHrsIn!AB47</f>
        <v>0.99973118279569884</v>
      </c>
      <c r="AC47" s="28">
        <f>OphrsIn!AC46/SurveyHrsIn!AC47</f>
        <v>0.99274193548387102</v>
      </c>
      <c r="AD47" s="28">
        <f>OphrsIn!AD46/SurveyHrsIn!AD47</f>
        <v>0.98110119047619038</v>
      </c>
      <c r="AE47" s="28">
        <f>OphrsIn!AE46/SurveyHrsIn!AE47</f>
        <v>0.97688951612903241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11"/>
        <v>0.86968742275367683</v>
      </c>
      <c r="AP47" s="28">
        <f t="shared" si="1"/>
        <v>0.91505325674176474</v>
      </c>
      <c r="AQ47" s="28">
        <f t="shared" si="2"/>
        <v>0.98357754736303127</v>
      </c>
      <c r="AR47" s="28">
        <f t="shared" si="3"/>
        <v>0.99757137560252129</v>
      </c>
      <c r="AS47" s="28">
        <f t="shared" si="4"/>
        <v>0.54685185185185181</v>
      </c>
      <c r="AT47" s="28">
        <f t="shared" si="5"/>
        <v>0.98633064516129032</v>
      </c>
      <c r="AU47" s="28">
        <f t="shared" si="6"/>
        <v>0.94799581839904423</v>
      </c>
      <c r="AV47" s="28">
        <f t="shared" si="7"/>
        <v>0.9377608166922683</v>
      </c>
      <c r="AW47" s="28">
        <f t="shared" si="8"/>
        <v>0.74669504181600954</v>
      </c>
      <c r="AX47" s="28">
        <f t="shared" si="9"/>
        <v>0.97644115890083638</v>
      </c>
      <c r="AY47" s="28">
        <f t="shared" si="10"/>
        <v>0.99931600955794497</v>
      </c>
      <c r="AZ47" s="28">
        <f t="shared" si="0"/>
        <v>0.98357754736303127</v>
      </c>
    </row>
    <row r="48" spans="1:52" x14ac:dyDescent="0.25">
      <c r="A48" s="86" t="s">
        <v>1</v>
      </c>
      <c r="B48" s="86">
        <v>2</v>
      </c>
      <c r="C48" s="86">
        <v>38</v>
      </c>
      <c r="D48" s="28">
        <f>OphrsIn!D47/SurveyHrsIn!D48</f>
        <v>0.99986559139784947</v>
      </c>
      <c r="E48" s="28">
        <f>OphrsIn!E47/SurveyHrsIn!E48</f>
        <v>0.969758064516129</v>
      </c>
      <c r="F48" s="28">
        <f>OphrsIn!F47/SurveyHrsIn!F48</f>
        <v>0.99856321839080464</v>
      </c>
      <c r="G48" s="28">
        <f>OphrsIn!G47/SurveyHrsIn!G48</f>
        <v>0.99986559139784947</v>
      </c>
      <c r="H48" s="28">
        <f>OphrsIn!H47/SurveyHrsIn!H48</f>
        <v>0.96499999999999997</v>
      </c>
      <c r="I48" s="28">
        <f>OphrsIn!I47/SurveyHrsIn!I48</f>
        <v>0.92970430107526891</v>
      </c>
      <c r="J48" s="28">
        <f>OphrsIn!J47/SurveyHrsIn!J48</f>
        <v>0.97416666666666663</v>
      </c>
      <c r="K48" s="28">
        <f>OphrsIn!K47/SurveyHrsIn!K48</f>
        <v>0.94623655913978499</v>
      </c>
      <c r="L48" s="28">
        <f>OphrsIn!L47/SurveyHrsIn!L48</f>
        <v>0.95322580645161292</v>
      </c>
      <c r="M48" s="28">
        <f>OphrsIn!M47/SurveyHrsIn!M48</f>
        <v>0.96986111111111106</v>
      </c>
      <c r="N48" s="28">
        <f>OphrsIn!N47/SurveyHrsIn!N48</f>
        <v>0.99811827956989252</v>
      </c>
      <c r="O48" s="28">
        <f>OphrsIn!O47/SurveyHrsIn!O48</f>
        <v>0.99986111111111109</v>
      </c>
      <c r="P48" s="28">
        <f>OphrsIn!P47/SurveyHrsIn!P48</f>
        <v>0.82311827956989247</v>
      </c>
      <c r="Q48" s="28">
        <f>OphrsIn!Q47/SurveyHrsIn!Q48</f>
        <v>0.85604838709677411</v>
      </c>
      <c r="R48" s="28">
        <f>OphrsIn!R47/SurveyHrsIn!R48</f>
        <v>0.99464285714285716</v>
      </c>
      <c r="S48" s="28">
        <f>OphrsIn!S47/SurveyHrsIn!S48</f>
        <v>0.99986559139784947</v>
      </c>
      <c r="T48" s="28">
        <f>OphrsIn!T47/SurveyHrsIn!T48</f>
        <v>0.99027777777777781</v>
      </c>
      <c r="U48" s="28">
        <f>OphrsIn!U47/SurveyHrsIn!U48</f>
        <v>0.99112903225806448</v>
      </c>
      <c r="V48" s="28">
        <f>OphrsIn!V47/SurveyHrsIn!V48</f>
        <v>0.95694444444444449</v>
      </c>
      <c r="W48" s="28">
        <f>OphrsIn!W47/SurveyHrsIn!W48</f>
        <v>0.48534946236559146</v>
      </c>
      <c r="X48" s="28">
        <f>OphrsIn!X47/SurveyHrsIn!X48</f>
        <v>0.67083333333333339</v>
      </c>
      <c r="Y48" s="28">
        <f>OphrsIn!Y47/SurveyHrsIn!Y48</f>
        <v>0.9669444444444445</v>
      </c>
      <c r="Z48" s="28">
        <f>OphrsIn!Z47/SurveyHrsIn!Z48</f>
        <v>0.83145161290322589</v>
      </c>
      <c r="AA48" s="28">
        <f>OphrsIn!AA47/SurveyHrsIn!AA48</f>
        <v>0.98124999999999996</v>
      </c>
      <c r="AB48" s="28">
        <f>OphrsIn!AB47/SurveyHrsIn!AB48</f>
        <v>0.99166666666666659</v>
      </c>
      <c r="AC48" s="28">
        <f>OphrsIn!AC47/SurveyHrsIn!AC48</f>
        <v>0.96854838709677427</v>
      </c>
      <c r="AD48" s="28">
        <f>OphrsIn!AD47/SurveyHrsIn!AD48</f>
        <v>0.96116071428571426</v>
      </c>
      <c r="AE48" s="28">
        <f>OphrsIn!AE47/SurveyHrsIn!AE48</f>
        <v>0.9277938172043011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11"/>
        <v>0.9606232490833434</v>
      </c>
      <c r="AP48" s="28">
        <f t="shared" si="1"/>
        <v>0.89303363415258585</v>
      </c>
      <c r="AQ48" s="28">
        <f t="shared" si="2"/>
        <v>0.95250097286226321</v>
      </c>
      <c r="AR48" s="28">
        <f t="shared" si="3"/>
        <v>0.98939562476826104</v>
      </c>
      <c r="AS48" s="28">
        <f t="shared" si="4"/>
        <v>0.95629032258064528</v>
      </c>
      <c r="AT48" s="28">
        <f t="shared" si="5"/>
        <v>0.95644115890083636</v>
      </c>
      <c r="AU48" s="28">
        <f t="shared" si="6"/>
        <v>0.94036589008363203</v>
      </c>
      <c r="AV48" s="28">
        <f t="shared" si="7"/>
        <v>0.95018561187916017</v>
      </c>
      <c r="AW48" s="28">
        <f t="shared" si="8"/>
        <v>0.97945041816009548</v>
      </c>
      <c r="AX48" s="28">
        <f t="shared" si="9"/>
        <v>0.70770908004778976</v>
      </c>
      <c r="AY48" s="28">
        <f t="shared" si="10"/>
        <v>0.93478942652329744</v>
      </c>
      <c r="AZ48" s="28">
        <f t="shared" si="0"/>
        <v>0.95250097286226321</v>
      </c>
    </row>
    <row r="49" spans="1:52" x14ac:dyDescent="0.25">
      <c r="A49" s="86" t="s">
        <v>1</v>
      </c>
      <c r="B49" s="86">
        <v>2</v>
      </c>
      <c r="C49" s="86">
        <v>39</v>
      </c>
      <c r="D49" s="28">
        <f>OphrsIn!D48/SurveyHrsIn!D49</f>
        <v>0.989247311827957</v>
      </c>
      <c r="E49" s="28">
        <f>OphrsIn!E48/SurveyHrsIn!E49</f>
        <v>0.70322580645161292</v>
      </c>
      <c r="F49" s="28">
        <f>OphrsIn!F48/SurveyHrsIn!F49</f>
        <v>4.8275862068965517E-2</v>
      </c>
      <c r="G49" s="28">
        <f>OphrsIn!G48/SurveyHrsIn!G49</f>
        <v>6.0483870967741934E-3</v>
      </c>
      <c r="H49" s="28">
        <f>OphrsIn!H48/SurveyHrsIn!H49</f>
        <v>0.48277777777777781</v>
      </c>
      <c r="I49" s="28">
        <f>OphrsIn!I48/SurveyHrsIn!I49</f>
        <v>0.87930107526881729</v>
      </c>
      <c r="J49" s="28">
        <f>OphrsIn!J48/SurveyHrsIn!J49</f>
        <v>0.94833333333333325</v>
      </c>
      <c r="K49" s="28">
        <f>OphrsIn!K48/SurveyHrsIn!K49</f>
        <v>0.90483870967741942</v>
      </c>
      <c r="L49" s="28">
        <f>OphrsIn!L48/SurveyHrsIn!L49</f>
        <v>0.95336021505376334</v>
      </c>
      <c r="M49" s="28">
        <f>OphrsIn!M48/SurveyHrsIn!M49</f>
        <v>0.99875000000000003</v>
      </c>
      <c r="N49" s="28">
        <f>OphrsIn!N48/SurveyHrsIn!N49</f>
        <v>0.99758064516129041</v>
      </c>
      <c r="O49" s="28">
        <f>OphrsIn!O48/SurveyHrsIn!O49</f>
        <v>0.99486111111111108</v>
      </c>
      <c r="P49" s="28">
        <f>OphrsIn!P48/SurveyHrsIn!P49</f>
        <v>0.94811827956989247</v>
      </c>
      <c r="Q49" s="28">
        <f>OphrsIn!Q48/SurveyHrsIn!Q49</f>
        <v>0.9799731182795699</v>
      </c>
      <c r="R49" s="28">
        <f>OphrsIn!R48/SurveyHrsIn!R49</f>
        <v>0.7366071428571429</v>
      </c>
      <c r="S49" s="28">
        <f>OphrsIn!S48/SurveyHrsIn!S49</f>
        <v>0.9990591397849462</v>
      </c>
      <c r="T49" s="28">
        <f>OphrsIn!T48/SurveyHrsIn!T49</f>
        <v>0.99125000000000008</v>
      </c>
      <c r="U49" s="28">
        <f>OphrsIn!U48/SurveyHrsIn!U49</f>
        <v>0.9985215053763441</v>
      </c>
      <c r="V49" s="28">
        <f>OphrsIn!V48/SurveyHrsIn!V49</f>
        <v>0.99486111111111108</v>
      </c>
      <c r="W49" s="28">
        <f>OphrsIn!W48/SurveyHrsIn!W49</f>
        <v>0.5873655913978495</v>
      </c>
      <c r="X49" s="28">
        <f>OphrsIn!X48/SurveyHrsIn!X49</f>
        <v>0.98602150537634414</v>
      </c>
      <c r="Y49" s="28">
        <f>OphrsIn!Y48/SurveyHrsIn!Y49</f>
        <v>0.98583333333333323</v>
      </c>
      <c r="Z49" s="28">
        <f>OphrsIn!Z48/SurveyHrsIn!Z49</f>
        <v>0.9936827956989247</v>
      </c>
      <c r="AA49" s="28">
        <f>OphrsIn!AA48/SurveyHrsIn!AA49</f>
        <v>0.99736111111111114</v>
      </c>
      <c r="AB49" s="28">
        <f>OphrsIn!AB48/SurveyHrsIn!AB49</f>
        <v>0.99139784946236564</v>
      </c>
      <c r="AC49" s="28">
        <f>OphrsIn!AC48/SurveyHrsIn!AC49</f>
        <v>0.93736559139784947</v>
      </c>
      <c r="AD49" s="28">
        <f>OphrsIn!AD48/SurveyHrsIn!AD49</f>
        <v>0.97410714285714284</v>
      </c>
      <c r="AE49" s="28">
        <f>OphrsIn!AE48/SurveyHrsIn!AE49</f>
        <v>0.91242647849462377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11"/>
        <v>0.73878926688089652</v>
      </c>
      <c r="AP49" s="28">
        <f t="shared" si="1"/>
        <v>0.93682785031575355</v>
      </c>
      <c r="AQ49" s="28">
        <f t="shared" si="2"/>
        <v>0.9412997375832054</v>
      </c>
      <c r="AR49" s="28">
        <f t="shared" si="3"/>
        <v>0.25251668520578424</v>
      </c>
      <c r="AS49" s="28">
        <f t="shared" si="4"/>
        <v>0.77013739545997606</v>
      </c>
      <c r="AT49" s="28">
        <f t="shared" si="5"/>
        <v>0.95231630824372759</v>
      </c>
      <c r="AU49" s="28">
        <f t="shared" si="6"/>
        <v>0.98018667861409803</v>
      </c>
      <c r="AV49" s="28">
        <f t="shared" si="7"/>
        <v>0.905213133640553</v>
      </c>
      <c r="AW49" s="28">
        <f t="shared" si="8"/>
        <v>0.99487753882915175</v>
      </c>
      <c r="AX49" s="28">
        <f t="shared" si="9"/>
        <v>0.85307347670250888</v>
      </c>
      <c r="AY49" s="28">
        <f t="shared" si="10"/>
        <v>0.99414725209080057</v>
      </c>
      <c r="AZ49" s="28">
        <f t="shared" si="0"/>
        <v>0.9412997375832054</v>
      </c>
    </row>
    <row r="50" spans="1:52" x14ac:dyDescent="0.25">
      <c r="A50" s="86" t="s">
        <v>1</v>
      </c>
      <c r="B50" s="86">
        <v>2</v>
      </c>
      <c r="C50" s="86">
        <v>40</v>
      </c>
      <c r="D50" s="28">
        <f>OphrsIn!D49/SurveyHrsIn!D50</f>
        <v>0.9360215053763441</v>
      </c>
      <c r="E50" s="28">
        <f>OphrsIn!E49/SurveyHrsIn!E50</f>
        <v>0.92231182795698929</v>
      </c>
      <c r="F50" s="28">
        <f>OphrsIn!F49/SurveyHrsIn!F50</f>
        <v>0.99971264367816082</v>
      </c>
      <c r="G50" s="28">
        <f>OphrsIn!G49/SurveyHrsIn!G50</f>
        <v>0.99986559139784947</v>
      </c>
      <c r="H50" s="28">
        <f>OphrsIn!H49/SurveyHrsIn!H50</f>
        <v>0.93833333333333335</v>
      </c>
      <c r="I50" s="28">
        <f>OphrsIn!I49/SurveyHrsIn!I50</f>
        <v>0.99932795698924726</v>
      </c>
      <c r="J50" s="28">
        <f>OphrsIn!J49/SurveyHrsIn!J50</f>
        <v>0.97944444444444456</v>
      </c>
      <c r="K50" s="28">
        <f>OphrsIn!K49/SurveyHrsIn!K50</f>
        <v>0.99583333333333335</v>
      </c>
      <c r="L50" s="28">
        <f>OphrsIn!L49/SurveyHrsIn!L50</f>
        <v>0.98494623655913971</v>
      </c>
      <c r="M50" s="28">
        <f>OphrsIn!M49/SurveyHrsIn!M50</f>
        <v>0.99833333333333329</v>
      </c>
      <c r="N50" s="28">
        <f>OphrsIn!N49/SurveyHrsIn!N50</f>
        <v>0.97876344086021516</v>
      </c>
      <c r="O50" s="28">
        <f>OphrsIn!O49/SurveyHrsIn!O50</f>
        <v>0.94027777777777777</v>
      </c>
      <c r="P50" s="28">
        <f>OphrsIn!P49/SurveyHrsIn!P50</f>
        <v>0.99986559139784947</v>
      </c>
      <c r="Q50" s="28">
        <f>OphrsIn!Q49/SurveyHrsIn!Q50</f>
        <v>0.97634408602150535</v>
      </c>
      <c r="R50" s="28">
        <f>OphrsIn!R49/SurveyHrsIn!R50</f>
        <v>0.98705357142857131</v>
      </c>
      <c r="S50" s="28">
        <f>OphrsIn!S49/SurveyHrsIn!S50</f>
        <v>0.93776881720430116</v>
      </c>
      <c r="T50" s="28">
        <f>OphrsIn!T49/SurveyHrsIn!T50</f>
        <v>0.97902777777777772</v>
      </c>
      <c r="U50" s="28">
        <f>OphrsIn!U49/SurveyHrsIn!U50</f>
        <v>0.9745967741935484</v>
      </c>
      <c r="V50" s="28">
        <f>OphrsIn!V49/SurveyHrsIn!V50</f>
        <v>0.99361111111111111</v>
      </c>
      <c r="W50" s="28">
        <f>OphrsIn!W49/SurveyHrsIn!W50</f>
        <v>0.96478494623655908</v>
      </c>
      <c r="X50" s="28">
        <f>OphrsIn!X49/SurveyHrsIn!X50</f>
        <v>0.9336021505376344</v>
      </c>
      <c r="Y50" s="28">
        <f>OphrsIn!Y49/SurveyHrsIn!Y50</f>
        <v>0.27944444444444444</v>
      </c>
      <c r="Z50" s="28">
        <f>OphrsIn!Z49/SurveyHrsIn!Z50</f>
        <v>0.25887096774193546</v>
      </c>
      <c r="AA50" s="28">
        <f>OphrsIn!AA49/SurveyHrsIn!AA50</f>
        <v>0.99777777777777776</v>
      </c>
      <c r="AB50" s="28">
        <f>OphrsIn!AB49/SurveyHrsIn!AB50</f>
        <v>0.99973118279569884</v>
      </c>
      <c r="AC50" s="28">
        <f>OphrsIn!AC49/SurveyHrsIn!AC50</f>
        <v>0.99677419354838714</v>
      </c>
      <c r="AD50" s="28">
        <f>OphrsIn!AD49/SurveyHrsIn!AD50</f>
        <v>0.95520833333333333</v>
      </c>
      <c r="AE50" s="28">
        <f>OphrsIn!AE49/SurveyHrsIn!AE50</f>
        <v>0.97387163978494629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11"/>
        <v>0.97808462592180623</v>
      </c>
      <c r="AP50" s="28">
        <f t="shared" si="1"/>
        <v>0.85688446727257217</v>
      </c>
      <c r="AQ50" s="28">
        <f t="shared" si="2"/>
        <v>0.97528472222222229</v>
      </c>
      <c r="AR50" s="28">
        <f t="shared" si="3"/>
        <v>0.97396335434433323</v>
      </c>
      <c r="AS50" s="28">
        <f t="shared" si="4"/>
        <v>0.97236857825567513</v>
      </c>
      <c r="AT50" s="28">
        <f t="shared" si="5"/>
        <v>0.99303763440860215</v>
      </c>
      <c r="AU50" s="28">
        <f t="shared" si="6"/>
        <v>0.97296893667861417</v>
      </c>
      <c r="AV50" s="28">
        <f t="shared" si="7"/>
        <v>0.96705549155145931</v>
      </c>
      <c r="AW50" s="28">
        <f t="shared" si="8"/>
        <v>0.98241188769414567</v>
      </c>
      <c r="AX50" s="28">
        <f t="shared" si="9"/>
        <v>0.7259438470728794</v>
      </c>
      <c r="AY50" s="28">
        <f t="shared" si="10"/>
        <v>0.75212664277180397</v>
      </c>
      <c r="AZ50" s="28">
        <f t="shared" si="0"/>
        <v>0.97528472222222229</v>
      </c>
    </row>
    <row r="51" spans="1:52" x14ac:dyDescent="0.25">
      <c r="A51" s="86" t="s">
        <v>1</v>
      </c>
      <c r="B51" s="86">
        <v>2</v>
      </c>
      <c r="C51" s="86">
        <v>41</v>
      </c>
      <c r="D51" s="28">
        <f>OphrsIn!D50/SurveyHrsIn!D51</f>
        <v>0.9990591397849462</v>
      </c>
      <c r="E51" s="28">
        <f>OphrsIn!E50/SurveyHrsIn!E51</f>
        <v>0.99919354838709673</v>
      </c>
      <c r="F51" s="28">
        <f>OphrsIn!F50/SurveyHrsIn!F51</f>
        <v>0.9528735632183909</v>
      </c>
      <c r="G51" s="28">
        <f>OphrsIn!G50/SurveyHrsIn!G51</f>
        <v>0.99180107526881722</v>
      </c>
      <c r="H51" s="28">
        <f>OphrsIn!H50/SurveyHrsIn!H51</f>
        <v>0.97819444444444437</v>
      </c>
      <c r="I51" s="28">
        <f>OphrsIn!I50/SurveyHrsIn!I51</f>
        <v>0.88467741935483879</v>
      </c>
      <c r="J51" s="28">
        <f>OphrsIn!J50/SurveyHrsIn!J51</f>
        <v>0.96805555555555556</v>
      </c>
      <c r="K51" s="28">
        <f>OphrsIn!K50/SurveyHrsIn!K51</f>
        <v>0.92930107526881722</v>
      </c>
      <c r="L51" s="28">
        <f>OphrsIn!L50/SurveyHrsIn!L51</f>
        <v>0.98857526881720426</v>
      </c>
      <c r="M51" s="28">
        <f>OphrsIn!M50/SurveyHrsIn!M51</f>
        <v>0.99208333333333332</v>
      </c>
      <c r="N51" s="28">
        <f>OphrsIn!N50/SurveyHrsIn!N51</f>
        <v>0.9477150537634409</v>
      </c>
      <c r="O51" s="28">
        <f>OphrsIn!O50/SurveyHrsIn!O51</f>
        <v>0.99986111111111109</v>
      </c>
      <c r="P51" s="28">
        <f>OphrsIn!P50/SurveyHrsIn!P51</f>
        <v>0.99932795698924726</v>
      </c>
      <c r="Q51" s="28">
        <f>OphrsIn!Q50/SurveyHrsIn!Q51</f>
        <v>0.93413978494623651</v>
      </c>
      <c r="R51" s="28">
        <f>OphrsIn!R50/SurveyHrsIn!R51</f>
        <v>0.69181547619047612</v>
      </c>
      <c r="S51" s="28">
        <f>OphrsIn!S50/SurveyHrsIn!S51</f>
        <v>0.99986559139784947</v>
      </c>
      <c r="T51" s="28">
        <f>OphrsIn!T50/SurveyHrsIn!T51</f>
        <v>0.97041666666666671</v>
      </c>
      <c r="U51" s="28">
        <f>OphrsIn!U50/SurveyHrsIn!U51</f>
        <v>0.99677419354838714</v>
      </c>
      <c r="V51" s="28">
        <f>OphrsIn!V50/SurveyHrsIn!V51</f>
        <v>0.99902777777777774</v>
      </c>
      <c r="W51" s="28">
        <f>OphrsIn!W50/SurveyHrsIn!W51</f>
        <v>0.99771505376344083</v>
      </c>
      <c r="X51" s="28">
        <f>OphrsIn!X50/SurveyHrsIn!X51</f>
        <v>0.99422043010752692</v>
      </c>
      <c r="Y51" s="28">
        <f>OphrsIn!Y50/SurveyHrsIn!Y51</f>
        <v>0.9837499999999999</v>
      </c>
      <c r="Z51" s="28">
        <f>OphrsIn!Z50/SurveyHrsIn!Z51</f>
        <v>0.99677419354838714</v>
      </c>
      <c r="AA51" s="28">
        <f>OphrsIn!AA50/SurveyHrsIn!AA51</f>
        <v>0.99847222222222221</v>
      </c>
      <c r="AB51" s="28">
        <f>OphrsIn!AB50/SurveyHrsIn!AB51</f>
        <v>0.99973118279569884</v>
      </c>
      <c r="AC51" s="28">
        <f>OphrsIn!AC50/SurveyHrsIn!AC51</f>
        <v>0.99919354838709673</v>
      </c>
      <c r="AD51" s="28">
        <f>OphrsIn!AD50/SurveyHrsIn!AD51</f>
        <v>0.98526785714285714</v>
      </c>
      <c r="AE51" s="28">
        <f>OphrsIn!AE50/SurveyHrsIn!AE51</f>
        <v>0.97937204301075276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11"/>
        <v>0.96930495045935805</v>
      </c>
      <c r="AP51" s="28">
        <f t="shared" si="1"/>
        <v>0.96355854774705596</v>
      </c>
      <c r="AQ51" s="28">
        <f t="shared" si="2"/>
        <v>0.98794448284690217</v>
      </c>
      <c r="AR51" s="28">
        <f t="shared" si="3"/>
        <v>0.98128939562476825</v>
      </c>
      <c r="AS51" s="28">
        <f t="shared" si="4"/>
        <v>0.94364247311827965</v>
      </c>
      <c r="AT51" s="28">
        <f t="shared" si="5"/>
        <v>0.96998655913978504</v>
      </c>
      <c r="AU51" s="28">
        <f t="shared" si="6"/>
        <v>0.98230137395459971</v>
      </c>
      <c r="AV51" s="28">
        <f t="shared" si="7"/>
        <v>0.87527361751152066</v>
      </c>
      <c r="AW51" s="28">
        <f t="shared" si="8"/>
        <v>0.98873954599761049</v>
      </c>
      <c r="AX51" s="28">
        <f t="shared" si="9"/>
        <v>0.99189516129032251</v>
      </c>
      <c r="AY51" s="28">
        <f t="shared" si="10"/>
        <v>0.9983258661887694</v>
      </c>
      <c r="AZ51" s="28">
        <f t="shared" si="0"/>
        <v>0.98794448284690217</v>
      </c>
    </row>
    <row r="52" spans="1:52" x14ac:dyDescent="0.25">
      <c r="A52" s="86" t="s">
        <v>1</v>
      </c>
      <c r="B52" s="86">
        <v>2</v>
      </c>
      <c r="C52" s="86">
        <v>42</v>
      </c>
      <c r="D52" s="28">
        <f>OphrsIn!D51/SurveyHrsIn!D52</f>
        <v>0.92916666666666659</v>
      </c>
      <c r="E52" s="28">
        <f>OphrsIn!E51/SurveyHrsIn!E52</f>
        <v>0.99596774193548387</v>
      </c>
      <c r="F52" s="28">
        <f>OphrsIn!F51/SurveyHrsIn!F52</f>
        <v>0.98893678160919529</v>
      </c>
      <c r="G52" s="28">
        <f>OphrsIn!G51/SurveyHrsIn!G52</f>
        <v>0.9985215053763441</v>
      </c>
      <c r="H52" s="28">
        <f>OphrsIn!H51/SurveyHrsIn!H52</f>
        <v>0.97361111111111109</v>
      </c>
      <c r="I52" s="28">
        <f>OphrsIn!I51/SurveyHrsIn!I52</f>
        <v>0.99180107526881722</v>
      </c>
      <c r="J52" s="28">
        <f>OphrsIn!J51/SurveyHrsIn!J52</f>
        <v>0.97013888888888888</v>
      </c>
      <c r="K52" s="28">
        <f>OphrsIn!K51/SurveyHrsIn!K52</f>
        <v>0.97056451612903227</v>
      </c>
      <c r="L52" s="28">
        <f>OphrsIn!L51/SurveyHrsIn!L52</f>
        <v>0.99731182795698925</v>
      </c>
      <c r="M52" s="28">
        <f>OphrsIn!M51/SurveyHrsIn!M52</f>
        <v>0.99833333333333329</v>
      </c>
      <c r="N52" s="28">
        <f>OphrsIn!N51/SurveyHrsIn!N52</f>
        <v>0.99475806451612903</v>
      </c>
      <c r="O52" s="28">
        <f>OphrsIn!O51/SurveyHrsIn!O52</f>
        <v>0.96805555555555556</v>
      </c>
      <c r="P52" s="28">
        <f>OphrsIn!P51/SurveyHrsIn!P52</f>
        <v>0.97647849462365588</v>
      </c>
      <c r="Q52" s="28">
        <f>OphrsIn!Q51/SurveyHrsIn!Q52</f>
        <v>0.99798387096774188</v>
      </c>
      <c r="R52" s="28">
        <f>OphrsIn!R51/SurveyHrsIn!R52</f>
        <v>0.99627976190476186</v>
      </c>
      <c r="S52" s="28">
        <f>OphrsIn!S51/SurveyHrsIn!S52</f>
        <v>0.99986559139784947</v>
      </c>
      <c r="T52" s="28">
        <f>OphrsIn!T51/SurveyHrsIn!T52</f>
        <v>0.92805555555555563</v>
      </c>
      <c r="U52" s="28">
        <f>OphrsIn!U51/SurveyHrsIn!U52</f>
        <v>0.96908602150537637</v>
      </c>
      <c r="V52" s="28">
        <f>OphrsIn!V51/SurveyHrsIn!V52</f>
        <v>0.99861111111111112</v>
      </c>
      <c r="W52" s="28">
        <f>OphrsIn!W51/SurveyHrsIn!W52</f>
        <v>0.99811827956989252</v>
      </c>
      <c r="X52" s="28">
        <f>OphrsIn!X51/SurveyHrsIn!X52</f>
        <v>0.99448924731182797</v>
      </c>
      <c r="Y52" s="28">
        <f>OphrsIn!Y51/SurveyHrsIn!Y52</f>
        <v>0.94847222222222216</v>
      </c>
      <c r="Z52" s="28">
        <f>OphrsIn!Z51/SurveyHrsIn!Z52</f>
        <v>0.99865591397849462</v>
      </c>
      <c r="AA52" s="28">
        <f>OphrsIn!AA51/SurveyHrsIn!AA52</f>
        <v>0.99986111111111109</v>
      </c>
      <c r="AB52" s="28">
        <f>OphrsIn!AB51/SurveyHrsIn!AB52</f>
        <v>0.99959677419354842</v>
      </c>
      <c r="AC52" s="28">
        <f>OphrsIn!AC51/SurveyHrsIn!AC52</f>
        <v>0.99543010752688177</v>
      </c>
      <c r="AD52" s="28">
        <f>OphrsIn!AD51/SurveyHrsIn!AD52</f>
        <v>0.98229166666666667</v>
      </c>
      <c r="AE52" s="28">
        <f>OphrsIn!AE51/SurveyHrsIn!AE52</f>
        <v>0.90711801075268816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11"/>
        <v>0.98537324135871129</v>
      </c>
      <c r="AP52" s="28">
        <f t="shared" si="1"/>
        <v>0.98575628840245766</v>
      </c>
      <c r="AQ52" s="28">
        <f t="shared" si="2"/>
        <v>0.9616132616487455</v>
      </c>
      <c r="AR52" s="28">
        <f t="shared" si="3"/>
        <v>0.99447534297367446</v>
      </c>
      <c r="AS52" s="28">
        <f t="shared" si="4"/>
        <v>0.9785170250896057</v>
      </c>
      <c r="AT52" s="28">
        <f t="shared" si="5"/>
        <v>0.98873655913978487</v>
      </c>
      <c r="AU52" s="28">
        <f t="shared" si="6"/>
        <v>0.97976403823178015</v>
      </c>
      <c r="AV52" s="28">
        <f t="shared" si="7"/>
        <v>0.99804307475678444</v>
      </c>
      <c r="AW52" s="28">
        <f t="shared" si="8"/>
        <v>0.9652508960573476</v>
      </c>
      <c r="AX52" s="28">
        <f t="shared" si="9"/>
        <v>0.98035991636798092</v>
      </c>
      <c r="AY52" s="28">
        <f t="shared" si="10"/>
        <v>0.99937126642771801</v>
      </c>
      <c r="AZ52" s="28">
        <f t="shared" si="0"/>
        <v>0.9616132616487455</v>
      </c>
    </row>
    <row r="53" spans="1:52" x14ac:dyDescent="0.25">
      <c r="A53" s="86" t="s">
        <v>1</v>
      </c>
      <c r="B53" s="86">
        <v>2</v>
      </c>
      <c r="C53" s="86">
        <v>43</v>
      </c>
      <c r="D53" s="28">
        <f>OphrsIn!D52/SurveyHrsIn!D53</f>
        <v>0.99932795698924726</v>
      </c>
      <c r="E53" s="28">
        <f>OphrsIn!E52/SurveyHrsIn!E53</f>
        <v>0.9936827956989247</v>
      </c>
      <c r="F53" s="28">
        <f>OphrsIn!F52/SurveyHrsIn!F53</f>
        <v>0.94827586206896552</v>
      </c>
      <c r="G53" s="28">
        <f>OphrsIn!G52/SurveyHrsIn!G53</f>
        <v>0.92715053763440858</v>
      </c>
      <c r="H53" s="28">
        <f>OphrsIn!H52/SurveyHrsIn!H53</f>
        <v>0.99305555555555558</v>
      </c>
      <c r="I53" s="28">
        <f>OphrsIn!I52/SurveyHrsIn!I53</f>
        <v>0.95403225806451608</v>
      </c>
      <c r="J53" s="28">
        <f>OphrsIn!J52/SurveyHrsIn!J53</f>
        <v>0.93125000000000002</v>
      </c>
      <c r="K53" s="28">
        <f>OphrsIn!K52/SurveyHrsIn!K53</f>
        <v>0.97029569892473111</v>
      </c>
      <c r="L53" s="28">
        <f>OphrsIn!L52/SurveyHrsIn!L53</f>
        <v>0.99287634408602155</v>
      </c>
      <c r="M53" s="28">
        <f>OphrsIn!M52/SurveyHrsIn!M53</f>
        <v>0.98486111111111119</v>
      </c>
      <c r="N53" s="28">
        <f>OphrsIn!N52/SurveyHrsIn!N53</f>
        <v>0.99959677419354842</v>
      </c>
      <c r="O53" s="28">
        <f>OphrsIn!O52/SurveyHrsIn!O53</f>
        <v>0.99722222222222223</v>
      </c>
      <c r="P53" s="28">
        <f>OphrsIn!P52/SurveyHrsIn!P53</f>
        <v>0.7436827956989247</v>
      </c>
      <c r="Q53" s="28">
        <f>OphrsIn!Q52/SurveyHrsIn!Q53</f>
        <v>0</v>
      </c>
      <c r="R53" s="28">
        <f>OphrsIn!R52/SurveyHrsIn!R53</f>
        <v>0.64851190476190479</v>
      </c>
      <c r="S53" s="28">
        <f>OphrsIn!S52/SurveyHrsIn!S53</f>
        <v>0.9931451612903226</v>
      </c>
      <c r="T53" s="28">
        <f>OphrsIn!T52/SurveyHrsIn!T53</f>
        <v>0.98736111111111113</v>
      </c>
      <c r="U53" s="28">
        <f>OphrsIn!U52/SurveyHrsIn!U53</f>
        <v>0.99731182795698925</v>
      </c>
      <c r="V53" s="28">
        <f>OphrsIn!V52/SurveyHrsIn!V53</f>
        <v>0.99902777777777774</v>
      </c>
      <c r="W53" s="28">
        <f>OphrsIn!W52/SurveyHrsIn!W53</f>
        <v>0.90537634408602152</v>
      </c>
      <c r="X53" s="28">
        <f>OphrsIn!X52/SurveyHrsIn!X53</f>
        <v>0.99543010752688177</v>
      </c>
      <c r="Y53" s="28">
        <f>OphrsIn!Y52/SurveyHrsIn!Y53</f>
        <v>0.98236111111111102</v>
      </c>
      <c r="Z53" s="28">
        <f>OphrsIn!Z52/SurveyHrsIn!Z53</f>
        <v>0.98481182795698929</v>
      </c>
      <c r="AA53" s="28">
        <f>OphrsIn!AA52/SurveyHrsIn!AA53</f>
        <v>0.99986111111111109</v>
      </c>
      <c r="AB53" s="28">
        <f>OphrsIn!AB52/SurveyHrsIn!AB53</f>
        <v>0.99973118279569884</v>
      </c>
      <c r="AC53" s="28">
        <f>OphrsIn!AC52/SurveyHrsIn!AC53</f>
        <v>0.99879032258064515</v>
      </c>
      <c r="AD53" s="28">
        <f>OphrsIn!AD52/SurveyHrsIn!AD53</f>
        <v>0.98244047619047625</v>
      </c>
      <c r="AE53" s="28">
        <f>OphrsIn!AE52/SurveyHrsIn!AE53</f>
        <v>0.97819112903225813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11"/>
        <v>0.95299849627157751</v>
      </c>
      <c r="AP53" s="28">
        <f t="shared" si="1"/>
        <v>0.87441078895715985</v>
      </c>
      <c r="AQ53" s="28">
        <f t="shared" si="2"/>
        <v>0.98647397593445973</v>
      </c>
      <c r="AR53" s="28">
        <f t="shared" si="3"/>
        <v>0.95636973180076623</v>
      </c>
      <c r="AS53" s="28">
        <f t="shared" si="4"/>
        <v>0.95944593787335719</v>
      </c>
      <c r="AT53" s="28">
        <f t="shared" si="5"/>
        <v>0.98267771804062132</v>
      </c>
      <c r="AU53" s="28">
        <f t="shared" si="6"/>
        <v>0.91350059737156508</v>
      </c>
      <c r="AV53" s="28">
        <f t="shared" si="7"/>
        <v>0.54721902201740913</v>
      </c>
      <c r="AW53" s="28">
        <f t="shared" si="8"/>
        <v>0.99456690561529271</v>
      </c>
      <c r="AX53" s="28">
        <f t="shared" si="9"/>
        <v>0.9610558542413381</v>
      </c>
      <c r="AY53" s="28">
        <f t="shared" si="10"/>
        <v>0.99480137395459967</v>
      </c>
      <c r="AZ53" s="28">
        <f t="shared" si="0"/>
        <v>0.98647397593445973</v>
      </c>
    </row>
    <row r="54" spans="1:52" x14ac:dyDescent="0.25">
      <c r="A54" s="86" t="s">
        <v>1</v>
      </c>
      <c r="B54" s="86">
        <v>2</v>
      </c>
      <c r="C54" s="86">
        <v>44</v>
      </c>
      <c r="D54" s="28">
        <f>OphrsIn!D53/SurveyHrsIn!D54</f>
        <v>0.9990591397849462</v>
      </c>
      <c r="E54" s="28">
        <f>OphrsIn!E53/SurveyHrsIn!E54</f>
        <v>0.98252688172043012</v>
      </c>
      <c r="F54" s="28">
        <f>OphrsIn!F53/SurveyHrsIn!F54</f>
        <v>0.9925287356321838</v>
      </c>
      <c r="G54" s="28">
        <f>OphrsIn!G53/SurveyHrsIn!G54</f>
        <v>0.99758064516129041</v>
      </c>
      <c r="H54" s="28">
        <f>OphrsIn!H53/SurveyHrsIn!H54</f>
        <v>0.99291666666666667</v>
      </c>
      <c r="I54" s="28">
        <f>OphrsIn!I53/SurveyHrsIn!I54</f>
        <v>0.91854838709677411</v>
      </c>
      <c r="J54" s="28">
        <f>OphrsIn!J53/SurveyHrsIn!J54</f>
        <v>0.98291666666666677</v>
      </c>
      <c r="K54" s="28">
        <f>OphrsIn!K53/SurveyHrsIn!K54</f>
        <v>0.97782258064516125</v>
      </c>
      <c r="L54" s="28">
        <f>OphrsIn!L53/SurveyHrsIn!L54</f>
        <v>0.99690860215053767</v>
      </c>
      <c r="M54" s="28">
        <f>OphrsIn!M53/SurveyHrsIn!M54</f>
        <v>0.80666666666666664</v>
      </c>
      <c r="N54" s="28">
        <f>OphrsIn!N53/SurveyHrsIn!N54</f>
        <v>0.99986559139784947</v>
      </c>
      <c r="O54" s="28">
        <f>OphrsIn!O53/SurveyHrsIn!O54</f>
        <v>0.99083333333333334</v>
      </c>
      <c r="P54" s="28">
        <f>OphrsIn!P53/SurveyHrsIn!P54</f>
        <v>0.91720430107526874</v>
      </c>
      <c r="Q54" s="28">
        <f>OphrsIn!Q53/SurveyHrsIn!Q54</f>
        <v>0.98024193548387095</v>
      </c>
      <c r="R54" s="28">
        <f>OphrsIn!R53/SurveyHrsIn!R54</f>
        <v>0.99479166666666663</v>
      </c>
      <c r="S54" s="28">
        <f>OphrsIn!S53/SurveyHrsIn!S54</f>
        <v>0.97809139784946242</v>
      </c>
      <c r="T54" s="28">
        <f>OphrsIn!T53/SurveyHrsIn!T54</f>
        <v>0.92458333333333342</v>
      </c>
      <c r="U54" s="28">
        <f>OphrsIn!U53/SurveyHrsIn!U54</f>
        <v>0.99892473118279579</v>
      </c>
      <c r="V54" s="28">
        <f>OphrsIn!V53/SurveyHrsIn!V54</f>
        <v>0.99888888888888894</v>
      </c>
      <c r="W54" s="28">
        <f>OphrsIn!W53/SurveyHrsIn!W54</f>
        <v>0.99811827956989252</v>
      </c>
      <c r="X54" s="28">
        <f>OphrsIn!X53/SurveyHrsIn!X54</f>
        <v>0.99596774193548387</v>
      </c>
      <c r="Y54" s="28">
        <f>OphrsIn!Y53/SurveyHrsIn!Y54</f>
        <v>0.99902777777777774</v>
      </c>
      <c r="Z54" s="28">
        <f>OphrsIn!Z53/SurveyHrsIn!Z54</f>
        <v>0.99744623655913978</v>
      </c>
      <c r="AA54" s="28">
        <f>OphrsIn!AA53/SurveyHrsIn!AA54</f>
        <v>0.99055555555555563</v>
      </c>
      <c r="AB54" s="28">
        <f>OphrsIn!AB53/SurveyHrsIn!AB54</f>
        <v>0.99986559139784947</v>
      </c>
      <c r="AC54" s="28">
        <f>OphrsIn!AC53/SurveyHrsIn!AC54</f>
        <v>0.99731182795698925</v>
      </c>
      <c r="AD54" s="28">
        <f>OphrsIn!AD53/SurveyHrsIn!AD54</f>
        <v>0.9799107142857143</v>
      </c>
      <c r="AE54" s="28">
        <f>OphrsIn!AE53/SurveyHrsIn!AE54</f>
        <v>0.97875672043010764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11"/>
        <v>0.96302658818440257</v>
      </c>
      <c r="AP54" s="28">
        <f t="shared" si="1"/>
        <v>0.98804192801672652</v>
      </c>
      <c r="AQ54" s="28">
        <f t="shared" si="2"/>
        <v>0.98532642089093703</v>
      </c>
      <c r="AR54" s="28">
        <f t="shared" si="3"/>
        <v>0.99087875417130145</v>
      </c>
      <c r="AS54" s="28">
        <f t="shared" si="4"/>
        <v>0.96479390681003585</v>
      </c>
      <c r="AT54" s="28">
        <f t="shared" si="5"/>
        <v>0.92713261648745515</v>
      </c>
      <c r="AU54" s="28">
        <f t="shared" si="6"/>
        <v>0.96930107526881715</v>
      </c>
      <c r="AV54" s="28">
        <f t="shared" si="7"/>
        <v>0.984375</v>
      </c>
      <c r="AW54" s="28">
        <f t="shared" si="8"/>
        <v>0.97413231780167264</v>
      </c>
      <c r="AX54" s="28">
        <f t="shared" si="9"/>
        <v>0.9977045997610513</v>
      </c>
      <c r="AY54" s="28">
        <f t="shared" si="10"/>
        <v>0.99595579450418159</v>
      </c>
      <c r="AZ54" s="28">
        <f t="shared" si="0"/>
        <v>0.98532642089093703</v>
      </c>
    </row>
    <row r="55" spans="1:52" x14ac:dyDescent="0.25">
      <c r="A55" s="86" t="s">
        <v>1</v>
      </c>
      <c r="B55" s="86">
        <v>2</v>
      </c>
      <c r="C55" s="86">
        <v>45</v>
      </c>
      <c r="D55" s="28">
        <f>OphrsIn!D54/SurveyHrsIn!D55</f>
        <v>0.98239247311827949</v>
      </c>
      <c r="E55" s="28">
        <f>OphrsIn!E54/SurveyHrsIn!E55</f>
        <v>0.99260752688172038</v>
      </c>
      <c r="F55" s="28">
        <f>OphrsIn!F54/SurveyHrsIn!F55</f>
        <v>0.98247126436781607</v>
      </c>
      <c r="G55" s="28">
        <f>OphrsIn!G54/SurveyHrsIn!G55</f>
        <v>0.98884408602150542</v>
      </c>
      <c r="H55" s="28">
        <f>OphrsIn!H54/SurveyHrsIn!H55</f>
        <v>0.90333333333333332</v>
      </c>
      <c r="I55" s="28">
        <f>OphrsIn!I54/SurveyHrsIn!I55</f>
        <v>0.9282258064516129</v>
      </c>
      <c r="J55" s="28">
        <f>OphrsIn!J54/SurveyHrsIn!J55</f>
        <v>0.99250000000000005</v>
      </c>
      <c r="K55" s="28">
        <f>OphrsIn!K54/SurveyHrsIn!K55</f>
        <v>0.97069892473118291</v>
      </c>
      <c r="L55" s="28">
        <f>OphrsIn!L54/SurveyHrsIn!L55</f>
        <v>0.99260752688172038</v>
      </c>
      <c r="M55" s="28">
        <f>OphrsIn!M54/SurveyHrsIn!M55</f>
        <v>0.99222222222222223</v>
      </c>
      <c r="N55" s="28">
        <f>OphrsIn!N54/SurveyHrsIn!N55</f>
        <v>0.99986559139784947</v>
      </c>
      <c r="O55" s="28">
        <f>OphrsIn!O54/SurveyHrsIn!O55</f>
        <v>0.95861111111111119</v>
      </c>
      <c r="P55" s="28">
        <f>OphrsIn!P54/SurveyHrsIn!P55</f>
        <v>0.71330645161290329</v>
      </c>
      <c r="Q55" s="28">
        <f>OphrsIn!Q54/SurveyHrsIn!Q55</f>
        <v>0.99798387096774188</v>
      </c>
      <c r="R55" s="28">
        <f>OphrsIn!R54/SurveyHrsIn!R55</f>
        <v>0.82127976190476182</v>
      </c>
      <c r="S55" s="28">
        <f>OphrsIn!S54/SurveyHrsIn!S55</f>
        <v>0.97002688172043017</v>
      </c>
      <c r="T55" s="28">
        <f>OphrsIn!T54/SurveyHrsIn!T55</f>
        <v>0.94347222222222216</v>
      </c>
      <c r="U55" s="28">
        <f>OphrsIn!U54/SurveyHrsIn!U55</f>
        <v>0.99973118279569884</v>
      </c>
      <c r="V55" s="28">
        <f>OphrsIn!V54/SurveyHrsIn!V55</f>
        <v>0.99805555555555558</v>
      </c>
      <c r="W55" s="28">
        <f>OphrsIn!W54/SurveyHrsIn!W55</f>
        <v>0.9946236559139785</v>
      </c>
      <c r="X55" s="28">
        <f>OphrsIn!X54/SurveyHrsIn!X55</f>
        <v>0.97002688172043017</v>
      </c>
      <c r="Y55" s="28">
        <f>OphrsIn!Y54/SurveyHrsIn!Y55</f>
        <v>0.9425</v>
      </c>
      <c r="Z55" s="28">
        <f>OphrsIn!Z54/SurveyHrsIn!Z55</f>
        <v>0.87634408602150538</v>
      </c>
      <c r="AA55" s="28">
        <f>OphrsIn!AA54/SurveyHrsIn!AA55</f>
        <v>0.86013888888888879</v>
      </c>
      <c r="AB55" s="28">
        <f>OphrsIn!AB54/SurveyHrsIn!AB55</f>
        <v>0.99489247311827966</v>
      </c>
      <c r="AC55" s="28">
        <f>OphrsIn!AC54/SurveyHrsIn!AC55</f>
        <v>0.96075268817204296</v>
      </c>
      <c r="AD55" s="28">
        <f>OphrsIn!AD54/SurveyHrsIn!AD55</f>
        <v>0.94464285714285712</v>
      </c>
      <c r="AE55" s="28">
        <f>OphrsIn!AE54/SurveyHrsIn!AE55</f>
        <v>0.97840241935483874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11"/>
        <v>0.95127448708441475</v>
      </c>
      <c r="AP55" s="28">
        <f t="shared" si="1"/>
        <v>0.94742295506912433</v>
      </c>
      <c r="AQ55" s="28">
        <f t="shared" si="2"/>
        <v>0.96126598822324627</v>
      </c>
      <c r="AR55" s="28">
        <f t="shared" si="3"/>
        <v>0.98797429242368062</v>
      </c>
      <c r="AS55" s="28">
        <f t="shared" si="4"/>
        <v>0.94135304659498209</v>
      </c>
      <c r="AT55" s="28">
        <f t="shared" si="5"/>
        <v>0.98517622461170851</v>
      </c>
      <c r="AU55" s="28">
        <f t="shared" si="6"/>
        <v>0.89059438470728802</v>
      </c>
      <c r="AV55" s="28">
        <f t="shared" si="7"/>
        <v>0.92976350486431125</v>
      </c>
      <c r="AW55" s="28">
        <f t="shared" si="8"/>
        <v>0.98041965352449223</v>
      </c>
      <c r="AX55" s="28">
        <f t="shared" si="9"/>
        <v>0.96905017921146952</v>
      </c>
      <c r="AY55" s="28">
        <f t="shared" si="10"/>
        <v>0.91045848267622465</v>
      </c>
      <c r="AZ55" s="28">
        <f t="shared" si="0"/>
        <v>0.96126598822324627</v>
      </c>
    </row>
    <row r="56" spans="1:52" x14ac:dyDescent="0.25">
      <c r="A56" s="86" t="s">
        <v>1</v>
      </c>
      <c r="B56" s="86">
        <v>2</v>
      </c>
      <c r="C56" s="86">
        <v>46</v>
      </c>
      <c r="D56" s="28">
        <f>OphrsIn!D55/SurveyHrsIn!D56</f>
        <v>0.99395161290322576</v>
      </c>
      <c r="E56" s="28">
        <f>OphrsIn!E55/SurveyHrsIn!E56</f>
        <v>0.97043010752688175</v>
      </c>
      <c r="F56" s="28">
        <f>OphrsIn!F55/SurveyHrsIn!F56</f>
        <v>0.99037356321839076</v>
      </c>
      <c r="G56" s="28">
        <f>OphrsIn!G55/SurveyHrsIn!G56</f>
        <v>0.99569892473118271</v>
      </c>
      <c r="H56" s="28">
        <f>OphrsIn!H55/SurveyHrsIn!H56</f>
        <v>0.99277777777777776</v>
      </c>
      <c r="I56" s="28">
        <f>OphrsIn!I55/SurveyHrsIn!I56</f>
        <v>0.90228494623655908</v>
      </c>
      <c r="J56" s="28">
        <f>OphrsIn!J55/SurveyHrsIn!J56</f>
        <v>0.99250000000000005</v>
      </c>
      <c r="K56" s="28">
        <f>OphrsIn!K55/SurveyHrsIn!K56</f>
        <v>0.94475806451612898</v>
      </c>
      <c r="L56" s="28">
        <f>OphrsIn!L55/SurveyHrsIn!L56</f>
        <v>0.99650537634408598</v>
      </c>
      <c r="M56" s="28">
        <f>OphrsIn!M55/SurveyHrsIn!M56</f>
        <v>0.99569444444444444</v>
      </c>
      <c r="N56" s="28">
        <f>OphrsIn!N55/SurveyHrsIn!N56</f>
        <v>0.99986559139784947</v>
      </c>
      <c r="O56" s="28">
        <f>OphrsIn!O55/SurveyHrsIn!O56</f>
        <v>0.99986111111111109</v>
      </c>
      <c r="P56" s="28">
        <f>OphrsIn!P55/SurveyHrsIn!P56</f>
        <v>0.97620967741935483</v>
      </c>
      <c r="Q56" s="28">
        <f>OphrsIn!Q55/SurveyHrsIn!Q56</f>
        <v>0.93615591397849462</v>
      </c>
      <c r="R56" s="28">
        <f>OphrsIn!R55/SurveyHrsIn!R56</f>
        <v>0.68497023809523816</v>
      </c>
      <c r="S56" s="28">
        <f>OphrsIn!S55/SurveyHrsIn!S56</f>
        <v>0.91774193548387095</v>
      </c>
      <c r="T56" s="28">
        <f>OphrsIn!T55/SurveyHrsIn!T56</f>
        <v>0.98902777777777784</v>
      </c>
      <c r="U56" s="28">
        <f>OphrsIn!U55/SurveyHrsIn!U56</f>
        <v>0.9330645161290323</v>
      </c>
      <c r="V56" s="28">
        <f>OphrsIn!V55/SurveyHrsIn!V56</f>
        <v>0.17319444444444446</v>
      </c>
      <c r="W56" s="28">
        <f>OphrsIn!W55/SurveyHrsIn!W56</f>
        <v>0.2006720430107527</v>
      </c>
      <c r="X56" s="28">
        <f>OphrsIn!X55/SurveyHrsIn!X56</f>
        <v>0.95766129032258063</v>
      </c>
      <c r="Y56" s="28">
        <f>OphrsIn!Y55/SurveyHrsIn!Y56</f>
        <v>0.97833333333333328</v>
      </c>
      <c r="Z56" s="28">
        <f>OphrsIn!Z55/SurveyHrsIn!Z56</f>
        <v>0.99825268817204305</v>
      </c>
      <c r="AA56" s="28">
        <f>OphrsIn!AA55/SurveyHrsIn!AA56</f>
        <v>0.99986111111111109</v>
      </c>
      <c r="AB56" s="28">
        <f>OphrsIn!AB55/SurveyHrsIn!AB56</f>
        <v>0.99986559139784947</v>
      </c>
      <c r="AC56" s="28">
        <f>OphrsIn!AC55/SurveyHrsIn!AC56</f>
        <v>0.99758064516129041</v>
      </c>
      <c r="AD56" s="28">
        <f>OphrsIn!AD55/SurveyHrsIn!AD56</f>
        <v>0.98333333333333328</v>
      </c>
      <c r="AE56" s="28">
        <f>OphrsIn!AE55/SurveyHrsIn!AE56</f>
        <v>0.97747352150537636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11"/>
        <v>0.97974663206031387</v>
      </c>
      <c r="AP56" s="28">
        <f t="shared" si="1"/>
        <v>0.81406674027137749</v>
      </c>
      <c r="AQ56" s="28">
        <f t="shared" si="2"/>
        <v>0.98612916666666672</v>
      </c>
      <c r="AR56" s="28">
        <f t="shared" si="3"/>
        <v>0.98550086515881841</v>
      </c>
      <c r="AS56" s="28">
        <f t="shared" si="4"/>
        <v>0.96252090800477896</v>
      </c>
      <c r="AT56" s="28">
        <f t="shared" si="5"/>
        <v>0.97898596176821984</v>
      </c>
      <c r="AU56" s="28">
        <f t="shared" si="6"/>
        <v>0.9919787933094385</v>
      </c>
      <c r="AV56" s="28">
        <f t="shared" si="7"/>
        <v>0.84628936251920128</v>
      </c>
      <c r="AW56" s="28">
        <f t="shared" si="8"/>
        <v>0.69842891278375152</v>
      </c>
      <c r="AX56" s="28">
        <f t="shared" si="9"/>
        <v>0.7122222222222222</v>
      </c>
      <c r="AY56" s="28">
        <f t="shared" si="10"/>
        <v>0.9993264635603345</v>
      </c>
      <c r="AZ56" s="28">
        <f t="shared" si="0"/>
        <v>0.98612916666666672</v>
      </c>
    </row>
    <row r="57" spans="1:52" x14ac:dyDescent="0.25">
      <c r="A57" s="86" t="s">
        <v>1</v>
      </c>
      <c r="B57" s="86">
        <v>2</v>
      </c>
      <c r="C57" s="86">
        <v>47</v>
      </c>
      <c r="D57" s="28">
        <f>OphrsIn!D56/SurveyHrsIn!D57</f>
        <v>0.99932795698924726</v>
      </c>
      <c r="E57" s="28">
        <f>OphrsIn!E56/SurveyHrsIn!E57</f>
        <v>0.99287634408602155</v>
      </c>
      <c r="F57" s="28">
        <f>OphrsIn!F56/SurveyHrsIn!F57</f>
        <v>0.99813218390804603</v>
      </c>
      <c r="G57" s="28">
        <f>OphrsIn!G56/SurveyHrsIn!G57</f>
        <v>0.97553763440860208</v>
      </c>
      <c r="H57" s="28">
        <f>OphrsIn!H56/SurveyHrsIn!H57</f>
        <v>0.99291666666666667</v>
      </c>
      <c r="I57" s="28">
        <f>OphrsIn!I56/SurveyHrsIn!I57</f>
        <v>0.99529569892473113</v>
      </c>
      <c r="J57" s="28">
        <f>OphrsIn!J56/SurveyHrsIn!J57</f>
        <v>0.9883333333333334</v>
      </c>
      <c r="K57" s="28">
        <f>OphrsIn!K56/SurveyHrsIn!K57</f>
        <v>0.92069892473118276</v>
      </c>
      <c r="L57" s="28">
        <f>OphrsIn!L56/SurveyHrsIn!L57</f>
        <v>0.70080645161290323</v>
      </c>
      <c r="M57" s="28">
        <f>OphrsIn!M56/SurveyHrsIn!M57</f>
        <v>0.99388888888888893</v>
      </c>
      <c r="N57" s="28">
        <f>OphrsIn!N56/SurveyHrsIn!N57</f>
        <v>0.99986559139784947</v>
      </c>
      <c r="O57" s="28">
        <f>OphrsIn!O56/SurveyHrsIn!O57</f>
        <v>0.98736111111111113</v>
      </c>
      <c r="P57" s="28">
        <f>OphrsIn!P56/SurveyHrsIn!P57</f>
        <v>0.93642473118279579</v>
      </c>
      <c r="Q57" s="28">
        <f>OphrsIn!Q56/SurveyHrsIn!Q57</f>
        <v>0.99811827956989252</v>
      </c>
      <c r="R57" s="28">
        <f>OphrsIn!R56/SurveyHrsIn!R57</f>
        <v>0.90907738095238089</v>
      </c>
      <c r="S57" s="28">
        <f>OphrsIn!S56/SurveyHrsIn!S57</f>
        <v>0.99986559139784947</v>
      </c>
      <c r="T57" s="28">
        <f>OphrsIn!T56/SurveyHrsIn!T57</f>
        <v>0.95333333333333325</v>
      </c>
      <c r="U57" s="28">
        <f>OphrsIn!U56/SurveyHrsIn!U57</f>
        <v>0.99435483870967734</v>
      </c>
      <c r="V57" s="28">
        <f>OphrsIn!V56/SurveyHrsIn!V57</f>
        <v>0.98722222222222211</v>
      </c>
      <c r="W57" s="28">
        <f>OphrsIn!W56/SurveyHrsIn!W57</f>
        <v>0.98239247311827949</v>
      </c>
      <c r="X57" s="28">
        <f>OphrsIn!X56/SurveyHrsIn!X57</f>
        <v>0.99811827956989252</v>
      </c>
      <c r="Y57" s="28">
        <f>OphrsIn!Y56/SurveyHrsIn!Y57</f>
        <v>0.98263888888888884</v>
      </c>
      <c r="Z57" s="28">
        <f>OphrsIn!Z56/SurveyHrsIn!Z57</f>
        <v>0.28400537634408601</v>
      </c>
      <c r="AA57" s="28">
        <f>OphrsIn!AA56/SurveyHrsIn!AA57</f>
        <v>0</v>
      </c>
      <c r="AB57" s="28">
        <f>OphrsIn!AB56/SurveyHrsIn!AB57</f>
        <v>1.2096774193548388E-3</v>
      </c>
      <c r="AC57" s="28">
        <f>OphrsIn!AC56/SurveyHrsIn!AC57</f>
        <v>0</v>
      </c>
      <c r="AD57" s="28">
        <f>OphrsIn!AD56/SurveyHrsIn!AD57</f>
        <v>0</v>
      </c>
      <c r="AE57" s="28">
        <f>OphrsIn!AE56/SurveyHrsIn!AE57</f>
        <v>2.55675E-3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11"/>
        <v>0.95684479668767786</v>
      </c>
      <c r="AP57" s="28">
        <f t="shared" si="1"/>
        <v>0.75752802846048806</v>
      </c>
      <c r="AQ57" s="28">
        <f t="shared" si="2"/>
        <v>8.5225000000000003E-4</v>
      </c>
      <c r="AR57" s="28">
        <f t="shared" si="3"/>
        <v>0.98884872080088992</v>
      </c>
      <c r="AS57" s="28">
        <f t="shared" si="4"/>
        <v>0.9921818996415771</v>
      </c>
      <c r="AT57" s="28">
        <f t="shared" si="5"/>
        <v>0.8717980884109916</v>
      </c>
      <c r="AU57" s="28">
        <f t="shared" si="6"/>
        <v>0.97455047789725213</v>
      </c>
      <c r="AV57" s="28">
        <f t="shared" si="7"/>
        <v>0.96902041730670774</v>
      </c>
      <c r="AW57" s="28">
        <f t="shared" si="8"/>
        <v>0.97830346475507757</v>
      </c>
      <c r="AX57" s="28">
        <f t="shared" si="9"/>
        <v>0.98771654719235358</v>
      </c>
      <c r="AY57" s="28">
        <f t="shared" si="10"/>
        <v>9.5071684587813621E-2</v>
      </c>
      <c r="AZ57" s="28">
        <f t="shared" si="0"/>
        <v>8.5225000000000003E-4</v>
      </c>
    </row>
    <row r="58" spans="1:52" x14ac:dyDescent="0.25">
      <c r="A58" s="86" t="s">
        <v>1</v>
      </c>
      <c r="B58" s="86">
        <v>2</v>
      </c>
      <c r="C58" s="86">
        <v>48</v>
      </c>
      <c r="D58" s="28">
        <f>OphrsIn!D57/SurveyHrsIn!D58</f>
        <v>0.99543010752688177</v>
      </c>
      <c r="E58" s="28">
        <f>OphrsIn!E57/SurveyHrsIn!E58</f>
        <v>0.99126344086021501</v>
      </c>
      <c r="F58" s="28">
        <f>OphrsIn!F57/SurveyHrsIn!F58</f>
        <v>0.91580459770114941</v>
      </c>
      <c r="G58" s="28">
        <f>OphrsIn!G57/SurveyHrsIn!G58</f>
        <v>0.99986559139784947</v>
      </c>
      <c r="H58" s="28">
        <f>OphrsIn!H57/SurveyHrsIn!H58</f>
        <v>0.99944444444444447</v>
      </c>
      <c r="I58" s="28">
        <f>OphrsIn!I57/SurveyHrsIn!I58</f>
        <v>0.99690860215053767</v>
      </c>
      <c r="J58" s="28">
        <f>OphrsIn!J57/SurveyHrsIn!J58</f>
        <v>0.9966666666666667</v>
      </c>
      <c r="K58" s="28">
        <f>OphrsIn!K57/SurveyHrsIn!K58</f>
        <v>0.97836021505376336</v>
      </c>
      <c r="L58" s="28">
        <f>OphrsIn!L57/SurveyHrsIn!L58</f>
        <v>0.99663978494623651</v>
      </c>
      <c r="M58" s="28">
        <f>OphrsIn!M57/SurveyHrsIn!M58</f>
        <v>0.96458333333333335</v>
      </c>
      <c r="N58" s="28">
        <f>OphrsIn!N57/SurveyHrsIn!N58</f>
        <v>0.99986559139784947</v>
      </c>
      <c r="O58" s="28">
        <f>OphrsIn!O57/SurveyHrsIn!O58</f>
        <v>0.97666666666666668</v>
      </c>
      <c r="P58" s="28">
        <f>OphrsIn!P57/SurveyHrsIn!P58</f>
        <v>0.96155913978494623</v>
      </c>
      <c r="Q58" s="28">
        <f>OphrsIn!Q57/SurveyHrsIn!Q58</f>
        <v>0.96129032258064517</v>
      </c>
      <c r="R58" s="28">
        <f>OphrsIn!R57/SurveyHrsIn!R58</f>
        <v>0.98422619047619042</v>
      </c>
      <c r="S58" s="28">
        <f>OphrsIn!S57/SurveyHrsIn!S58</f>
        <v>0.99193548387096775</v>
      </c>
      <c r="T58" s="28">
        <f>OphrsIn!T57/SurveyHrsIn!T58</f>
        <v>0.91125</v>
      </c>
      <c r="U58" s="28">
        <f>OphrsIn!U57/SurveyHrsIn!U58</f>
        <v>0.97795698924731189</v>
      </c>
      <c r="V58" s="28">
        <f>OphrsIn!V57/SurveyHrsIn!V58</f>
        <v>0.97624999999999995</v>
      </c>
      <c r="W58" s="28">
        <f>OphrsIn!W57/SurveyHrsIn!W58</f>
        <v>0.99838709677419346</v>
      </c>
      <c r="X58" s="28">
        <f>OphrsIn!X57/SurveyHrsIn!X58</f>
        <v>0.99811827956989252</v>
      </c>
      <c r="Y58" s="28">
        <f>OphrsIn!Y57/SurveyHrsIn!Y58</f>
        <v>0.98430555555555566</v>
      </c>
      <c r="Z58" s="28">
        <f>OphrsIn!Z57/SurveyHrsIn!Z58</f>
        <v>0.96747311827956983</v>
      </c>
      <c r="AA58" s="28">
        <f>OphrsIn!AA57/SurveyHrsIn!AA58</f>
        <v>0.99708333333333332</v>
      </c>
      <c r="AB58" s="28">
        <f>OphrsIn!AB57/SurveyHrsIn!AB58</f>
        <v>0.99637096774193545</v>
      </c>
      <c r="AC58" s="28">
        <f>OphrsIn!AC57/SurveyHrsIn!AC58</f>
        <v>0.99596774193548387</v>
      </c>
      <c r="AD58" s="28">
        <f>OphrsIn!AD57/SurveyHrsIn!AD58</f>
        <v>0.98080357142857144</v>
      </c>
      <c r="AE58" s="28">
        <f>OphrsIn!AE57/SurveyHrsIn!AE58</f>
        <v>0.92166666666666675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11"/>
        <v>0.98146900620030486</v>
      </c>
      <c r="AP58" s="28">
        <f t="shared" si="1"/>
        <v>0.97872061145246614</v>
      </c>
      <c r="AQ58" s="28">
        <f t="shared" si="2"/>
        <v>0.96614599334357409</v>
      </c>
      <c r="AR58" s="28">
        <f t="shared" si="3"/>
        <v>0.96897787665307133</v>
      </c>
      <c r="AS58" s="28">
        <f t="shared" si="4"/>
        <v>0.99767323775388295</v>
      </c>
      <c r="AT58" s="28">
        <f t="shared" si="5"/>
        <v>0.97986111111111107</v>
      </c>
      <c r="AU58" s="28">
        <f t="shared" si="6"/>
        <v>0.97936379928315409</v>
      </c>
      <c r="AV58" s="28">
        <f t="shared" si="7"/>
        <v>0.97915066564260123</v>
      </c>
      <c r="AW58" s="28">
        <f t="shared" si="8"/>
        <v>0.95515232974910391</v>
      </c>
      <c r="AX58" s="28">
        <f t="shared" si="9"/>
        <v>0.99360364396654732</v>
      </c>
      <c r="AY58" s="28">
        <f t="shared" si="10"/>
        <v>0.98697580645161287</v>
      </c>
      <c r="AZ58" s="28">
        <f t="shared" si="0"/>
        <v>0.96614599334357409</v>
      </c>
    </row>
    <row r="59" spans="1:52" x14ac:dyDescent="0.25">
      <c r="A59" s="86" t="s">
        <v>1</v>
      </c>
      <c r="B59" s="86">
        <v>2</v>
      </c>
      <c r="C59" s="86">
        <v>49</v>
      </c>
      <c r="D59" s="28">
        <f>OphrsIn!D58/SurveyHrsIn!D59</f>
        <v>0.87002688172043008</v>
      </c>
      <c r="E59" s="28">
        <f>OphrsIn!E58/SurveyHrsIn!E59</f>
        <v>0.9853494623655914</v>
      </c>
      <c r="F59" s="28">
        <f>OphrsIn!F58/SurveyHrsIn!F59</f>
        <v>0.97169540229885054</v>
      </c>
      <c r="G59" s="28">
        <f>OphrsIn!G58/SurveyHrsIn!G59</f>
        <v>0.9413978494623656</v>
      </c>
      <c r="H59" s="28">
        <f>OphrsIn!H58/SurveyHrsIn!H59</f>
        <v>0.98138888888888887</v>
      </c>
      <c r="I59" s="28">
        <f>OphrsIn!I58/SurveyHrsIn!I59</f>
        <v>0.97338709677419366</v>
      </c>
      <c r="J59" s="28">
        <f>OphrsIn!J58/SurveyHrsIn!J59</f>
        <v>0.95930555555555563</v>
      </c>
      <c r="K59" s="28">
        <f>OphrsIn!K58/SurveyHrsIn!K59</f>
        <v>0.94986559139784954</v>
      </c>
      <c r="L59" s="28">
        <f>OphrsIn!L58/SurveyHrsIn!L59</f>
        <v>0.99018817204301079</v>
      </c>
      <c r="M59" s="28">
        <f>OphrsIn!M58/SurveyHrsIn!M59</f>
        <v>0.99694444444444441</v>
      </c>
      <c r="N59" s="28">
        <f>OphrsIn!N58/SurveyHrsIn!N59</f>
        <v>0.99005376344086027</v>
      </c>
      <c r="O59" s="28">
        <f>OphrsIn!O58/SurveyHrsIn!O59</f>
        <v>1</v>
      </c>
      <c r="P59" s="28">
        <f>OphrsIn!P58/SurveyHrsIn!P59</f>
        <v>0.95927419354838717</v>
      </c>
      <c r="Q59" s="28">
        <f>OphrsIn!Q58/SurveyHrsIn!Q59</f>
        <v>0.94529569892473109</v>
      </c>
      <c r="R59" s="28">
        <f>OphrsIn!R58/SurveyHrsIn!R59</f>
        <v>0.64642857142857135</v>
      </c>
      <c r="S59" s="28">
        <f>OphrsIn!S58/SurveyHrsIn!S59</f>
        <v>0.98413978494623666</v>
      </c>
      <c r="T59" s="28">
        <f>OphrsIn!T58/SurveyHrsIn!T59</f>
        <v>0.97763888888888884</v>
      </c>
      <c r="U59" s="28">
        <f>OphrsIn!U58/SurveyHrsIn!U59</f>
        <v>0.99690860215053767</v>
      </c>
      <c r="V59" s="28">
        <f>OphrsIn!V58/SurveyHrsIn!V59</f>
        <v>0.98361111111111121</v>
      </c>
      <c r="W59" s="28">
        <f>OphrsIn!W58/SurveyHrsIn!W59</f>
        <v>0.99220430107526891</v>
      </c>
      <c r="X59" s="28">
        <f>OphrsIn!X58/SurveyHrsIn!X59</f>
        <v>0.99099462365591395</v>
      </c>
      <c r="Y59" s="28">
        <f>OphrsIn!Y58/SurveyHrsIn!Y59</f>
        <v>0.98805555555555558</v>
      </c>
      <c r="Z59" s="28">
        <f>OphrsIn!Z58/SurveyHrsIn!Z59</f>
        <v>0.96344086021505371</v>
      </c>
      <c r="AA59" s="28">
        <f>OphrsIn!AA58/SurveyHrsIn!AA59</f>
        <v>0.95527777777777767</v>
      </c>
      <c r="AB59" s="28">
        <f>OphrsIn!AB58/SurveyHrsIn!AB59</f>
        <v>0.99422043010752692</v>
      </c>
      <c r="AC59" s="28">
        <f>OphrsIn!AC58/SurveyHrsIn!AC59</f>
        <v>0.99663978494623651</v>
      </c>
      <c r="AD59" s="28">
        <f>OphrsIn!AD58/SurveyHrsIn!AD59</f>
        <v>0.99419642857142865</v>
      </c>
      <c r="AE59" s="28">
        <f>OphrsIn!AE58/SurveyHrsIn!AE59</f>
        <v>0.97674879032258066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11"/>
        <v>0.9749042016849998</v>
      </c>
      <c r="AP59" s="28">
        <f t="shared" si="1"/>
        <v>0.95151801715309769</v>
      </c>
      <c r="AQ59" s="28">
        <f t="shared" si="2"/>
        <v>0.98919500128008198</v>
      </c>
      <c r="AR59" s="28">
        <f t="shared" si="3"/>
        <v>0.96614757137560259</v>
      </c>
      <c r="AS59" s="28">
        <f t="shared" si="4"/>
        <v>0.97136051373954613</v>
      </c>
      <c r="AT59" s="28">
        <f t="shared" si="5"/>
        <v>0.97899940262843488</v>
      </c>
      <c r="AU59" s="28">
        <f t="shared" si="6"/>
        <v>0.98310931899641585</v>
      </c>
      <c r="AV59" s="28">
        <f t="shared" si="7"/>
        <v>0.85862135176651311</v>
      </c>
      <c r="AW59" s="28">
        <f t="shared" si="8"/>
        <v>0.9860528673835125</v>
      </c>
      <c r="AX59" s="28">
        <f t="shared" si="9"/>
        <v>0.99041816009557948</v>
      </c>
      <c r="AY59" s="28">
        <f t="shared" si="10"/>
        <v>0.97097968936678614</v>
      </c>
      <c r="AZ59" s="28">
        <f t="shared" si="0"/>
        <v>0.98919500128008198</v>
      </c>
    </row>
    <row r="60" spans="1:52" x14ac:dyDescent="0.25">
      <c r="A60" s="86" t="s">
        <v>1</v>
      </c>
      <c r="B60" s="86">
        <v>2</v>
      </c>
      <c r="C60" s="86">
        <v>50</v>
      </c>
      <c r="D60" s="28">
        <f>OphrsIn!D59/SurveyHrsIn!D60</f>
        <v>0.96263440860215055</v>
      </c>
      <c r="E60" s="28">
        <f>OphrsIn!E59/SurveyHrsIn!E60</f>
        <v>0.99677419354838714</v>
      </c>
      <c r="F60" s="28">
        <f>OphrsIn!F59/SurveyHrsIn!F60</f>
        <v>0.99727011494252882</v>
      </c>
      <c r="G60" s="28">
        <f>OphrsIn!G59/SurveyHrsIn!G60</f>
        <v>0.99986559139784947</v>
      </c>
      <c r="H60" s="28">
        <f>OphrsIn!H59/SurveyHrsIn!H60</f>
        <v>0.99263888888888896</v>
      </c>
      <c r="I60" s="28">
        <f>OphrsIn!I59/SurveyHrsIn!I60</f>
        <v>0.98602150537634414</v>
      </c>
      <c r="J60" s="28">
        <f>OphrsIn!J59/SurveyHrsIn!J60</f>
        <v>0.99916666666666665</v>
      </c>
      <c r="K60" s="28">
        <f>OphrsIn!K59/SurveyHrsIn!K60</f>
        <v>0.93373655913978504</v>
      </c>
      <c r="L60" s="28">
        <f>OphrsIn!L59/SurveyHrsIn!L60</f>
        <v>0.99623655913978504</v>
      </c>
      <c r="M60" s="28">
        <f>OphrsIn!M59/SurveyHrsIn!M60</f>
        <v>0.99569444444444444</v>
      </c>
      <c r="N60" s="28">
        <f>OphrsIn!N59/SurveyHrsIn!N60</f>
        <v>0.99973118279569884</v>
      </c>
      <c r="O60" s="28">
        <f>OphrsIn!O59/SurveyHrsIn!O60</f>
        <v>0.97597222222222224</v>
      </c>
      <c r="P60" s="28">
        <f>OphrsIn!P59/SurveyHrsIn!P60</f>
        <v>0.96760752688172036</v>
      </c>
      <c r="Q60" s="28">
        <f>OphrsIn!Q59/SurveyHrsIn!Q60</f>
        <v>0.99798387096774188</v>
      </c>
      <c r="R60" s="28">
        <f>OphrsIn!R59/SurveyHrsIn!R60</f>
        <v>0.99523809523809514</v>
      </c>
      <c r="S60" s="28">
        <f>OphrsIn!S59/SurveyHrsIn!S60</f>
        <v>0.90860215053763438</v>
      </c>
      <c r="T60" s="28">
        <f>OphrsIn!T59/SurveyHrsIn!T60</f>
        <v>0.9570833333333334</v>
      </c>
      <c r="U60" s="28">
        <f>OphrsIn!U59/SurveyHrsIn!U60</f>
        <v>0.99798387096774188</v>
      </c>
      <c r="V60" s="28">
        <f>OphrsIn!V59/SurveyHrsIn!V60</f>
        <v>0.9654166666666667</v>
      </c>
      <c r="W60" s="28">
        <f>OphrsIn!W59/SurveyHrsIn!W60</f>
        <v>0.6821236559139785</v>
      </c>
      <c r="X60" s="28">
        <f>OphrsIn!X59/SurveyHrsIn!X60</f>
        <v>0.92983870967741933</v>
      </c>
      <c r="Y60" s="28">
        <f>OphrsIn!Y59/SurveyHrsIn!Y60</f>
        <v>0.98958333333333337</v>
      </c>
      <c r="Z60" s="28">
        <f>OphrsIn!Z59/SurveyHrsIn!Z60</f>
        <v>0.98803763440860215</v>
      </c>
      <c r="AA60" s="28">
        <f>OphrsIn!AA59/SurveyHrsIn!AA60</f>
        <v>0.95444444444444454</v>
      </c>
      <c r="AB60" s="28">
        <f>OphrsIn!AB59/SurveyHrsIn!AB60</f>
        <v>0.99973118279569884</v>
      </c>
      <c r="AC60" s="28">
        <f>OphrsIn!AC59/SurveyHrsIn!AC60</f>
        <v>0.93951612903225812</v>
      </c>
      <c r="AD60" s="28">
        <f>OphrsIn!AD59/SurveyHrsIn!AD60</f>
        <v>0.98482142857142851</v>
      </c>
      <c r="AE60" s="28">
        <f>OphrsIn!AE59/SurveyHrsIn!AE60</f>
        <v>0.97396129032258072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11"/>
        <v>0.98672628795369333</v>
      </c>
      <c r="AP60" s="28">
        <f t="shared" si="1"/>
        <v>0.94717224569039093</v>
      </c>
      <c r="AQ60" s="28">
        <f t="shared" si="2"/>
        <v>0.96609961597542249</v>
      </c>
      <c r="AR60" s="28">
        <f t="shared" si="3"/>
        <v>0.99796996662958859</v>
      </c>
      <c r="AS60" s="28">
        <f t="shared" si="4"/>
        <v>0.99260902031063314</v>
      </c>
      <c r="AT60" s="28">
        <f t="shared" si="5"/>
        <v>0.97522252090800488</v>
      </c>
      <c r="AU60" s="28">
        <f t="shared" si="6"/>
        <v>0.98110364396654715</v>
      </c>
      <c r="AV60" s="28">
        <f t="shared" si="7"/>
        <v>0.96727470558115713</v>
      </c>
      <c r="AW60" s="28">
        <f t="shared" si="8"/>
        <v>0.97349462365591399</v>
      </c>
      <c r="AX60" s="28">
        <f t="shared" si="9"/>
        <v>0.8671818996415771</v>
      </c>
      <c r="AY60" s="28">
        <f t="shared" si="10"/>
        <v>0.98073775388291518</v>
      </c>
      <c r="AZ60" s="28">
        <f t="shared" si="0"/>
        <v>0.96609961597542249</v>
      </c>
    </row>
    <row r="61" spans="1:52" x14ac:dyDescent="0.25">
      <c r="A61" s="86" t="s">
        <v>1</v>
      </c>
      <c r="B61" s="86">
        <v>2</v>
      </c>
      <c r="C61" s="86">
        <v>51</v>
      </c>
      <c r="D61" s="28">
        <f>OphrsIn!D60/SurveyHrsIn!D61</f>
        <v>0.99099462365591395</v>
      </c>
      <c r="E61" s="28">
        <f>OphrsIn!E60/SurveyHrsIn!E61</f>
        <v>0.99529569892473113</v>
      </c>
      <c r="F61" s="28">
        <f>OphrsIn!F60/SurveyHrsIn!F61</f>
        <v>0.96795977011494261</v>
      </c>
      <c r="G61" s="28">
        <f>OphrsIn!G60/SurveyHrsIn!G61</f>
        <v>0.99677419354838714</v>
      </c>
      <c r="H61" s="28">
        <f>OphrsIn!H60/SurveyHrsIn!H61</f>
        <v>0.99111111111111116</v>
      </c>
      <c r="I61" s="28">
        <f>OphrsIn!I60/SurveyHrsIn!I61</f>
        <v>0.959005376344086</v>
      </c>
      <c r="J61" s="28">
        <f>OphrsIn!J60/SurveyHrsIn!J61</f>
        <v>0.90083333333333337</v>
      </c>
      <c r="K61" s="28">
        <f>OphrsIn!K60/SurveyHrsIn!K61</f>
        <v>0.98682795698924741</v>
      </c>
      <c r="L61" s="28">
        <f>OphrsIn!L60/SurveyHrsIn!L61</f>
        <v>0.99327956989247312</v>
      </c>
      <c r="M61" s="28">
        <f>OphrsIn!M60/SurveyHrsIn!M61</f>
        <v>0.9440277777777778</v>
      </c>
      <c r="N61" s="28">
        <f>OphrsIn!N60/SurveyHrsIn!N61</f>
        <v>0.92002688172043012</v>
      </c>
      <c r="O61" s="28">
        <f>OphrsIn!O60/SurveyHrsIn!O61</f>
        <v>0.9868055555555556</v>
      </c>
      <c r="P61" s="28">
        <f>OphrsIn!P60/SurveyHrsIn!P61</f>
        <v>0.99959677419354842</v>
      </c>
      <c r="Q61" s="28">
        <f>OphrsIn!Q60/SurveyHrsIn!Q61</f>
        <v>0.94489247311827962</v>
      </c>
      <c r="R61" s="28">
        <f>OphrsIn!R60/SurveyHrsIn!R61</f>
        <v>0.81860119047619051</v>
      </c>
      <c r="S61" s="28">
        <f>OphrsIn!S60/SurveyHrsIn!S61</f>
        <v>0.98494623655913971</v>
      </c>
      <c r="T61" s="28">
        <f>OphrsIn!T60/SurveyHrsIn!T61</f>
        <v>0.91444444444444439</v>
      </c>
      <c r="U61" s="28">
        <f>OphrsIn!U60/SurveyHrsIn!U61</f>
        <v>0.61357526881720426</v>
      </c>
      <c r="V61" s="28">
        <f>OphrsIn!V60/SurveyHrsIn!V61</f>
        <v>0.96152777777777776</v>
      </c>
      <c r="W61" s="28">
        <f>OphrsIn!W60/SurveyHrsIn!W61</f>
        <v>0.93333333333333335</v>
      </c>
      <c r="X61" s="28">
        <f>OphrsIn!X60/SurveyHrsIn!X61</f>
        <v>0.9497311827956989</v>
      </c>
      <c r="Y61" s="28">
        <f>OphrsIn!Y60/SurveyHrsIn!Y61</f>
        <v>0.92625000000000002</v>
      </c>
      <c r="Z61" s="28">
        <f>OphrsIn!Z60/SurveyHrsIn!Z61</f>
        <v>0.9443548387096774</v>
      </c>
      <c r="AA61" s="28">
        <f>OphrsIn!AA60/SurveyHrsIn!AA61</f>
        <v>0.99944444444444447</v>
      </c>
      <c r="AB61" s="28">
        <f>OphrsIn!AB60/SurveyHrsIn!AB61</f>
        <v>0.96196236559139792</v>
      </c>
      <c r="AC61" s="28">
        <f>OphrsIn!AC60/SurveyHrsIn!AC61</f>
        <v>0.99838709677419346</v>
      </c>
      <c r="AD61" s="28">
        <f>OphrsIn!AD60/SurveyHrsIn!AD61</f>
        <v>0.9955357142857143</v>
      </c>
      <c r="AE61" s="28">
        <f>OphrsIn!AE60/SurveyHrsIn!AE61</f>
        <v>0.9675869623655915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11"/>
        <v>0.97012866662546882</v>
      </c>
      <c r="AP61" s="28">
        <f t="shared" si="1"/>
        <v>0.91275529633896557</v>
      </c>
      <c r="AQ61" s="28">
        <f t="shared" si="2"/>
        <v>0.98716992447516638</v>
      </c>
      <c r="AR61" s="28">
        <f t="shared" si="3"/>
        <v>0.98667655419602029</v>
      </c>
      <c r="AS61" s="28">
        <f t="shared" si="4"/>
        <v>0.95031660692951014</v>
      </c>
      <c r="AT61" s="28">
        <f t="shared" si="5"/>
        <v>0.97471176821983274</v>
      </c>
      <c r="AU61" s="28">
        <f t="shared" si="6"/>
        <v>0.96880973715651131</v>
      </c>
      <c r="AV61" s="28">
        <f t="shared" si="7"/>
        <v>0.91614663338453661</v>
      </c>
      <c r="AW61" s="28">
        <f t="shared" si="8"/>
        <v>0.82984916367980877</v>
      </c>
      <c r="AX61" s="28">
        <f t="shared" si="9"/>
        <v>0.93643817204301083</v>
      </c>
      <c r="AY61" s="28">
        <f t="shared" si="10"/>
        <v>0.96858721624850652</v>
      </c>
      <c r="AZ61" s="28">
        <f t="shared" si="0"/>
        <v>0.98716992447516638</v>
      </c>
    </row>
    <row r="62" spans="1:52" x14ac:dyDescent="0.25">
      <c r="A62" s="86" t="s">
        <v>1</v>
      </c>
      <c r="B62" s="86">
        <v>2</v>
      </c>
      <c r="C62" s="86">
        <v>52</v>
      </c>
      <c r="D62" s="28">
        <f>OphrsIn!D61/SurveyHrsIn!D62</f>
        <v>0.99569892473118271</v>
      </c>
      <c r="E62" s="28">
        <f>OphrsIn!E61/SurveyHrsIn!E62</f>
        <v>0.99220430107526891</v>
      </c>
      <c r="F62" s="28">
        <f>OphrsIn!F61/SurveyHrsIn!F62</f>
        <v>0.99482758620689649</v>
      </c>
      <c r="G62" s="28">
        <f>OphrsIn!G61/SurveyHrsIn!G62</f>
        <v>0.99986559139784947</v>
      </c>
      <c r="H62" s="28">
        <f>OphrsIn!H61/SurveyHrsIn!H62</f>
        <v>0.99958333333333338</v>
      </c>
      <c r="I62" s="28">
        <f>OphrsIn!I61/SurveyHrsIn!I62</f>
        <v>0.99771505376344083</v>
      </c>
      <c r="J62" s="28">
        <f>OphrsIn!J61/SurveyHrsIn!J62</f>
        <v>0.98263888888888884</v>
      </c>
      <c r="K62" s="28">
        <f>OphrsIn!K61/SurveyHrsIn!K62</f>
        <v>0.98696236559139783</v>
      </c>
      <c r="L62" s="28">
        <f>OphrsIn!L61/SurveyHrsIn!L62</f>
        <v>0.93790322580645158</v>
      </c>
      <c r="M62" s="28">
        <f>OphrsIn!M61/SurveyHrsIn!M62</f>
        <v>0.99388888888888893</v>
      </c>
      <c r="N62" s="28">
        <f>OphrsIn!N61/SurveyHrsIn!N62</f>
        <v>0.98024193548387095</v>
      </c>
      <c r="O62" s="28">
        <f>OphrsIn!O61/SurveyHrsIn!O62</f>
        <v>0.98152777777777789</v>
      </c>
      <c r="P62" s="28">
        <f>OphrsIn!P61/SurveyHrsIn!P62</f>
        <v>0.88172043010752688</v>
      </c>
      <c r="Q62" s="28">
        <f>OphrsIn!Q61/SurveyHrsIn!Q62</f>
        <v>0.91088709677419366</v>
      </c>
      <c r="R62" s="28">
        <f>OphrsIn!R61/SurveyHrsIn!R62</f>
        <v>0.97842261904761907</v>
      </c>
      <c r="S62" s="28">
        <f>OphrsIn!S61/SurveyHrsIn!S62</f>
        <v>0.9013440860215054</v>
      </c>
      <c r="T62" s="28">
        <f>OphrsIn!T61/SurveyHrsIn!T62</f>
        <v>0.96277777777777784</v>
      </c>
      <c r="U62" s="28">
        <f>OphrsIn!U61/SurveyHrsIn!U62</f>
        <v>0.9955645161290323</v>
      </c>
      <c r="V62" s="28">
        <f>OphrsIn!V61/SurveyHrsIn!V62</f>
        <v>0.99638888888888888</v>
      </c>
      <c r="W62" s="28">
        <f>OphrsIn!W61/SurveyHrsIn!W62</f>
        <v>0.97580645161290325</v>
      </c>
      <c r="X62" s="28">
        <f>OphrsIn!X61/SurveyHrsIn!X62</f>
        <v>0.97137096774193554</v>
      </c>
      <c r="Y62" s="28">
        <f>OphrsIn!Y61/SurveyHrsIn!Y62</f>
        <v>0.7959722222222223</v>
      </c>
      <c r="Z62" s="28">
        <f>OphrsIn!Z61/SurveyHrsIn!Z62</f>
        <v>0</v>
      </c>
      <c r="AA62" s="28">
        <f>OphrsIn!AA61/SurveyHrsIn!AA62</f>
        <v>0.97361111111111109</v>
      </c>
      <c r="AB62" s="28">
        <f>OphrsIn!AB61/SurveyHrsIn!AB62</f>
        <v>0.99973118279569884</v>
      </c>
      <c r="AC62" s="28">
        <f>OphrsIn!AC61/SurveyHrsIn!AC62</f>
        <v>0.99704301075268809</v>
      </c>
      <c r="AD62" s="28">
        <f>OphrsIn!AD61/SurveyHrsIn!AD62</f>
        <v>0.98973214285714284</v>
      </c>
      <c r="AE62" s="28">
        <f>OphrsIn!AE61/SurveyHrsIn!AE62</f>
        <v>0.94208037634408615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11"/>
        <v>0.97742328152679925</v>
      </c>
      <c r="AP62" s="28">
        <f t="shared" si="1"/>
        <v>0.87182307667690739</v>
      </c>
      <c r="AQ62" s="28">
        <f t="shared" si="2"/>
        <v>0.97628517665130554</v>
      </c>
      <c r="AR62" s="28">
        <f t="shared" si="3"/>
        <v>0.99563249289333833</v>
      </c>
      <c r="AS62" s="28">
        <f t="shared" si="4"/>
        <v>0.99331242532855446</v>
      </c>
      <c r="AT62" s="28">
        <f t="shared" si="5"/>
        <v>0.97291816009557941</v>
      </c>
      <c r="AU62" s="28">
        <f t="shared" si="6"/>
        <v>0.94783004778972524</v>
      </c>
      <c r="AV62" s="28">
        <f t="shared" si="7"/>
        <v>0.93021793394777275</v>
      </c>
      <c r="AW62" s="28">
        <f t="shared" si="8"/>
        <v>0.98491039426523297</v>
      </c>
      <c r="AX62" s="28">
        <f t="shared" si="9"/>
        <v>0.91438321385902033</v>
      </c>
      <c r="AY62" s="28">
        <f t="shared" si="10"/>
        <v>0.65778076463560331</v>
      </c>
      <c r="AZ62" s="28">
        <f t="shared" si="0"/>
        <v>0.97628517665130554</v>
      </c>
    </row>
    <row r="63" spans="1:52" x14ac:dyDescent="0.25">
      <c r="A63" s="86" t="s">
        <v>1</v>
      </c>
      <c r="B63" s="86">
        <v>2</v>
      </c>
      <c r="C63" s="86">
        <v>53</v>
      </c>
      <c r="D63" s="28">
        <f>OphrsIn!D62/SurveyHrsIn!D63</f>
        <v>0.9985215053763441</v>
      </c>
      <c r="E63" s="28">
        <f>OphrsIn!E62/SurveyHrsIn!E63</f>
        <v>0.99448924731182797</v>
      </c>
      <c r="F63" s="28">
        <f>OphrsIn!F62/SurveyHrsIn!F63</f>
        <v>0.74482758620689649</v>
      </c>
      <c r="G63" s="28">
        <f>OphrsIn!G62/SurveyHrsIn!G63</f>
        <v>0.99838709677419346</v>
      </c>
      <c r="H63" s="28">
        <f>OphrsIn!H62/SurveyHrsIn!H63</f>
        <v>0.99958333333333338</v>
      </c>
      <c r="I63" s="28">
        <f>OphrsIn!I62/SurveyHrsIn!I63</f>
        <v>0.99946236559139789</v>
      </c>
      <c r="J63" s="28">
        <f>OphrsIn!J62/SurveyHrsIn!J63</f>
        <v>0.92972222222222223</v>
      </c>
      <c r="K63" s="28">
        <f>OphrsIn!K62/SurveyHrsIn!K63</f>
        <v>0.9682795698924731</v>
      </c>
      <c r="L63" s="28">
        <f>OphrsIn!L62/SurveyHrsIn!L63</f>
        <v>0.97043010752688175</v>
      </c>
      <c r="M63" s="28">
        <f>OphrsIn!M62/SurveyHrsIn!M63</f>
        <v>0.94374999999999998</v>
      </c>
      <c r="N63" s="28">
        <f>OphrsIn!N62/SurveyHrsIn!N63</f>
        <v>0.78749999999999998</v>
      </c>
      <c r="O63" s="28">
        <f>OphrsIn!O62/SurveyHrsIn!O63</f>
        <v>0.95638888888888896</v>
      </c>
      <c r="P63" s="28">
        <f>OphrsIn!P62/SurveyHrsIn!P63</f>
        <v>0.88602150537634417</v>
      </c>
      <c r="Q63" s="28">
        <f>OphrsIn!Q62/SurveyHrsIn!Q63</f>
        <v>0.94731182795698921</v>
      </c>
      <c r="R63" s="28">
        <f>OphrsIn!R62/SurveyHrsIn!R63</f>
        <v>0.96904761904761916</v>
      </c>
      <c r="S63" s="28">
        <f>OphrsIn!S62/SurveyHrsIn!S63</f>
        <v>0.9213709677419355</v>
      </c>
      <c r="T63" s="28">
        <f>OphrsIn!T62/SurveyHrsIn!T63</f>
        <v>0.97305555555555556</v>
      </c>
      <c r="U63" s="28">
        <f>OphrsIn!U62/SurveyHrsIn!U63</f>
        <v>0.9126344086021505</v>
      </c>
      <c r="V63" s="28">
        <f>OphrsIn!V62/SurveyHrsIn!V63</f>
        <v>0.99569444444444444</v>
      </c>
      <c r="W63" s="28">
        <f>OphrsIn!W62/SurveyHrsIn!W63</f>
        <v>0.97110215053763438</v>
      </c>
      <c r="X63" s="28">
        <f>OphrsIn!X62/SurveyHrsIn!X63</f>
        <v>0.97150537634408596</v>
      </c>
      <c r="Y63" s="28">
        <f>OphrsIn!Y62/SurveyHrsIn!Y63</f>
        <v>0.88458333333333328</v>
      </c>
      <c r="Z63" s="28">
        <f>OphrsIn!Z62/SurveyHrsIn!Z63</f>
        <v>0.9</v>
      </c>
      <c r="AA63" s="28">
        <f>OphrsIn!AA62/SurveyHrsIn!AA63</f>
        <v>0.65097222222222217</v>
      </c>
      <c r="AB63" s="28">
        <f>OphrsIn!AB62/SurveyHrsIn!AB63</f>
        <v>0.8022849462365591</v>
      </c>
      <c r="AC63" s="28">
        <f>OphrsIn!AC62/SurveyHrsIn!AC63</f>
        <v>0.94422043010752688</v>
      </c>
      <c r="AD63" s="28">
        <f>OphrsIn!AD62/SurveyHrsIn!AD63</f>
        <v>0.57068452380952384</v>
      </c>
      <c r="AE63" s="28">
        <f>OphrsIn!AE62/SurveyHrsIn!AE63</f>
        <v>0.95343454301075281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11"/>
        <v>0.93157016026037154</v>
      </c>
      <c r="AP63" s="28">
        <f t="shared" si="1"/>
        <v>0.90829690433521071</v>
      </c>
      <c r="AQ63" s="28">
        <f t="shared" si="2"/>
        <v>0.82277983230926788</v>
      </c>
      <c r="AR63" s="28">
        <f t="shared" si="3"/>
        <v>0.91256797676430601</v>
      </c>
      <c r="AS63" s="28">
        <f t="shared" si="4"/>
        <v>0.9762559737156512</v>
      </c>
      <c r="AT63" s="28">
        <f t="shared" si="5"/>
        <v>0.96081989247311828</v>
      </c>
      <c r="AU63" s="28">
        <f t="shared" si="6"/>
        <v>0.876636798088411</v>
      </c>
      <c r="AV63" s="28">
        <f t="shared" si="7"/>
        <v>0.94591013824884795</v>
      </c>
      <c r="AW63" s="28">
        <f t="shared" si="8"/>
        <v>0.96046146953405021</v>
      </c>
      <c r="AX63" s="28">
        <f t="shared" si="9"/>
        <v>0.94239695340501795</v>
      </c>
      <c r="AY63" s="28">
        <f t="shared" si="10"/>
        <v>0.78441905615292706</v>
      </c>
      <c r="AZ63" s="28">
        <f t="shared" si="0"/>
        <v>0.82277983230926788</v>
      </c>
    </row>
    <row r="64" spans="1:52" x14ac:dyDescent="0.25">
      <c r="A64" s="86" t="s">
        <v>1</v>
      </c>
      <c r="B64" s="86">
        <v>2</v>
      </c>
      <c r="C64" s="86">
        <v>54</v>
      </c>
      <c r="D64" s="28">
        <f>OphrsIn!D63/SurveyHrsIn!D64</f>
        <v>0.99059139784946237</v>
      </c>
      <c r="E64" s="28">
        <f>OphrsIn!E63/SurveyHrsIn!E64</f>
        <v>0.97392473118279577</v>
      </c>
      <c r="F64" s="28">
        <f>OphrsIn!F63/SurveyHrsIn!F64</f>
        <v>0.85488505747126442</v>
      </c>
      <c r="G64" s="28">
        <f>OphrsIn!G63/SurveyHrsIn!G64</f>
        <v>0.93266129032258061</v>
      </c>
      <c r="H64" s="28">
        <f>OphrsIn!H63/SurveyHrsIn!H64</f>
        <v>0.90319444444444441</v>
      </c>
      <c r="I64" s="28">
        <f>OphrsIn!I63/SurveyHrsIn!I64</f>
        <v>0.96008064516129021</v>
      </c>
      <c r="J64" s="28">
        <f>OphrsIn!J63/SurveyHrsIn!J64</f>
        <v>0.9868055555555556</v>
      </c>
      <c r="K64" s="28">
        <f>OphrsIn!K63/SurveyHrsIn!K64</f>
        <v>0.90618279569892479</v>
      </c>
      <c r="L64" s="28">
        <f>OphrsIn!L63/SurveyHrsIn!L64</f>
        <v>0.99112903225806448</v>
      </c>
      <c r="M64" s="28">
        <f>OphrsIn!M63/SurveyHrsIn!M64</f>
        <v>0.99805555555555558</v>
      </c>
      <c r="N64" s="28">
        <f>OphrsIn!N63/SurveyHrsIn!N64</f>
        <v>0.98642473118279572</v>
      </c>
      <c r="O64" s="28">
        <f>OphrsIn!O63/SurveyHrsIn!O64</f>
        <v>0.99972222222222218</v>
      </c>
      <c r="P64" s="28">
        <f>OphrsIn!P63/SurveyHrsIn!P64</f>
        <v>0.86935483870967734</v>
      </c>
      <c r="Q64" s="28">
        <f>OphrsIn!Q63/SurveyHrsIn!Q64</f>
        <v>0.4838709677419355</v>
      </c>
      <c r="R64" s="28">
        <f>OphrsIn!R63/SurveyHrsIn!R64</f>
        <v>0.93988095238095237</v>
      </c>
      <c r="S64" s="28">
        <f>OphrsIn!S63/SurveyHrsIn!S64</f>
        <v>0.92567204301075279</v>
      </c>
      <c r="T64" s="28">
        <f>OphrsIn!T63/SurveyHrsIn!T64</f>
        <v>0.94708333333333328</v>
      </c>
      <c r="U64" s="28">
        <f>OphrsIn!U63/SurveyHrsIn!U64</f>
        <v>0.9990591397849462</v>
      </c>
      <c r="V64" s="28">
        <f>OphrsIn!V63/SurveyHrsIn!V64</f>
        <v>0.99805555555555558</v>
      </c>
      <c r="W64" s="28">
        <f>OphrsIn!W63/SurveyHrsIn!W64</f>
        <v>0.9931451612903226</v>
      </c>
      <c r="X64" s="28">
        <f>OphrsIn!X63/SurveyHrsIn!X64</f>
        <v>0.99583333333333335</v>
      </c>
      <c r="Y64" s="28">
        <f>OphrsIn!Y63/SurveyHrsIn!Y64</f>
        <v>0.98902777777777784</v>
      </c>
      <c r="Z64" s="28">
        <f>OphrsIn!Z63/SurveyHrsIn!Z64</f>
        <v>0.99784946236559136</v>
      </c>
      <c r="AA64" s="28">
        <f>OphrsIn!AA63/SurveyHrsIn!AA64</f>
        <v>0.99986111111111109</v>
      </c>
      <c r="AB64" s="28">
        <f>OphrsIn!AB63/SurveyHrsIn!AB64</f>
        <v>0.9438172043010753</v>
      </c>
      <c r="AC64" s="28">
        <f>OphrsIn!AC63/SurveyHrsIn!AC64</f>
        <v>0.94180107526881729</v>
      </c>
      <c r="AD64" s="28">
        <f>OphrsIn!AD63/SurveyHrsIn!AD64</f>
        <v>0.99315476190476182</v>
      </c>
      <c r="AE64" s="28">
        <f>OphrsIn!AE63/SurveyHrsIn!AE64</f>
        <v>0.96663494623655921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11"/>
        <v>0.94686840831376429</v>
      </c>
      <c r="AP64" s="28">
        <f t="shared" si="1"/>
        <v>0.93442967016555711</v>
      </c>
      <c r="AQ64" s="28">
        <f t="shared" si="2"/>
        <v>0.9671969278033794</v>
      </c>
      <c r="AR64" s="28">
        <f t="shared" si="3"/>
        <v>0.92049035965888015</v>
      </c>
      <c r="AS64" s="28">
        <f t="shared" si="4"/>
        <v>0.95002688172043015</v>
      </c>
      <c r="AT64" s="28">
        <f t="shared" si="5"/>
        <v>0.96512246117084832</v>
      </c>
      <c r="AU64" s="28">
        <f t="shared" si="6"/>
        <v>0.9518339307048983</v>
      </c>
      <c r="AV64" s="28">
        <f t="shared" si="7"/>
        <v>0.78314132104454692</v>
      </c>
      <c r="AW64" s="28">
        <f t="shared" si="8"/>
        <v>0.98139934289127828</v>
      </c>
      <c r="AX64" s="28">
        <f t="shared" si="9"/>
        <v>0.99266875746714456</v>
      </c>
      <c r="AY64" s="28">
        <f t="shared" si="10"/>
        <v>0.98050925925925936</v>
      </c>
      <c r="AZ64" s="28">
        <f t="shared" si="0"/>
        <v>0.9671969278033794</v>
      </c>
    </row>
    <row r="65" spans="1:52" x14ac:dyDescent="0.25">
      <c r="A65" s="86" t="s">
        <v>1</v>
      </c>
      <c r="B65" s="86">
        <v>2</v>
      </c>
      <c r="C65" s="86">
        <v>55</v>
      </c>
      <c r="D65" s="28">
        <f>OphrsIn!D64/SurveyHrsIn!D65</f>
        <v>0.99825268817204305</v>
      </c>
      <c r="E65" s="28">
        <f>OphrsIn!E64/SurveyHrsIn!E65</f>
        <v>0.99018817204301079</v>
      </c>
      <c r="F65" s="28">
        <f>OphrsIn!F64/SurveyHrsIn!F65</f>
        <v>0.97327586206896544</v>
      </c>
      <c r="G65" s="28">
        <f>OphrsIn!G64/SurveyHrsIn!G65</f>
        <v>0.99825268817204305</v>
      </c>
      <c r="H65" s="28">
        <f>OphrsIn!H64/SurveyHrsIn!H65</f>
        <v>0.94805555555555554</v>
      </c>
      <c r="I65" s="28">
        <f>OphrsIn!I64/SurveyHrsIn!I65</f>
        <v>0.97647849462365588</v>
      </c>
      <c r="J65" s="28">
        <f>OphrsIn!J64/SurveyHrsIn!J65</f>
        <v>0.96083333333333332</v>
      </c>
      <c r="K65" s="28">
        <f>OphrsIn!K64/SurveyHrsIn!K65</f>
        <v>0.97634408602150535</v>
      </c>
      <c r="L65" s="28">
        <f>OphrsIn!L64/SurveyHrsIn!L65</f>
        <v>0.98239247311827949</v>
      </c>
      <c r="M65" s="28">
        <f>OphrsIn!M64/SurveyHrsIn!M65</f>
        <v>0.957361111111111</v>
      </c>
      <c r="N65" s="28">
        <f>OphrsIn!N64/SurveyHrsIn!N65</f>
        <v>0.98696236559139783</v>
      </c>
      <c r="O65" s="28">
        <f>OphrsIn!O64/SurveyHrsIn!O65</f>
        <v>0.84305555555555556</v>
      </c>
      <c r="P65" s="28">
        <f>OphrsIn!P64/SurveyHrsIn!P65</f>
        <v>0.82594086021505375</v>
      </c>
      <c r="Q65" s="28">
        <f>OphrsIn!Q64/SurveyHrsIn!Q65</f>
        <v>0.90900537634408596</v>
      </c>
      <c r="R65" s="28">
        <f>OphrsIn!R64/SurveyHrsIn!R65</f>
        <v>0.99583333333333335</v>
      </c>
      <c r="S65" s="28">
        <f>OphrsIn!S64/SurveyHrsIn!S65</f>
        <v>0.97110215053763438</v>
      </c>
      <c r="T65" s="28">
        <f>OphrsIn!T64/SurveyHrsIn!T65</f>
        <v>0.95722222222222231</v>
      </c>
      <c r="U65" s="28">
        <f>OphrsIn!U64/SurveyHrsIn!U65</f>
        <v>0.87002688172043008</v>
      </c>
      <c r="V65" s="28">
        <f>OphrsIn!V64/SurveyHrsIn!V65</f>
        <v>0.41638888888888892</v>
      </c>
      <c r="W65" s="28">
        <f>OphrsIn!W64/SurveyHrsIn!W65</f>
        <v>0.5063172043010753</v>
      </c>
      <c r="X65" s="28">
        <f>OphrsIn!X64/SurveyHrsIn!X65</f>
        <v>0.99395161290322576</v>
      </c>
      <c r="Y65" s="28">
        <f>OphrsIn!Y64/SurveyHrsIn!Y65</f>
        <v>0.95527777777777767</v>
      </c>
      <c r="Z65" s="28">
        <f>OphrsIn!Z64/SurveyHrsIn!Z65</f>
        <v>0.9775537634408602</v>
      </c>
      <c r="AA65" s="28">
        <f>OphrsIn!AA64/SurveyHrsIn!AA65</f>
        <v>0.99986111111111109</v>
      </c>
      <c r="AB65" s="28">
        <f>OphrsIn!AB64/SurveyHrsIn!AB65</f>
        <v>0.99704301075268809</v>
      </c>
      <c r="AC65" s="28">
        <f>OphrsIn!AC64/SurveyHrsIn!AC65</f>
        <v>0.99865591397849462</v>
      </c>
      <c r="AD65" s="28">
        <f>OphrsIn!AD64/SurveyHrsIn!AD65</f>
        <v>0.96845238095238084</v>
      </c>
      <c r="AE65" s="28">
        <f>OphrsIn!AE64/SurveyHrsIn!AE65</f>
        <v>0.96638629032258061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11"/>
        <v>0.95159504645078885</v>
      </c>
      <c r="AP65" s="28">
        <f t="shared" si="1"/>
        <v>0.87913194444444442</v>
      </c>
      <c r="AQ65" s="28">
        <f t="shared" si="2"/>
        <v>0.97783152841781862</v>
      </c>
      <c r="AR65" s="28">
        <f t="shared" si="3"/>
        <v>0.98723890742800646</v>
      </c>
      <c r="AS65" s="28">
        <f t="shared" si="4"/>
        <v>0.96178912783751491</v>
      </c>
      <c r="AT65" s="28">
        <f t="shared" si="5"/>
        <v>0.97203255675029865</v>
      </c>
      <c r="AU65" s="28">
        <f t="shared" si="6"/>
        <v>0.88531959378733571</v>
      </c>
      <c r="AV65" s="28">
        <f t="shared" si="7"/>
        <v>0.95864695340501793</v>
      </c>
      <c r="AW65" s="28">
        <f t="shared" si="8"/>
        <v>0.74787933094384706</v>
      </c>
      <c r="AX65" s="28">
        <f t="shared" si="9"/>
        <v>0.81851553166069291</v>
      </c>
      <c r="AY65" s="28">
        <f t="shared" si="10"/>
        <v>0.99148596176821979</v>
      </c>
      <c r="AZ65" s="28">
        <f t="shared" si="0"/>
        <v>0.97783152841781862</v>
      </c>
    </row>
    <row r="66" spans="1:52" x14ac:dyDescent="0.25">
      <c r="A66" s="86" t="s">
        <v>1</v>
      </c>
      <c r="B66" s="86">
        <v>2</v>
      </c>
      <c r="C66" s="86">
        <v>56</v>
      </c>
      <c r="D66" s="28">
        <f>OphrsIn!D65/SurveyHrsIn!D66</f>
        <v>0.95658602150537642</v>
      </c>
      <c r="E66" s="28">
        <f>OphrsIn!E65/SurveyHrsIn!E66</f>
        <v>0.99838709677419346</v>
      </c>
      <c r="F66" s="28">
        <f>OphrsIn!F65/SurveyHrsIn!F66</f>
        <v>0.94971264367816088</v>
      </c>
      <c r="G66" s="28">
        <f>OphrsIn!G65/SurveyHrsIn!G66</f>
        <v>0.99959677419354842</v>
      </c>
      <c r="H66" s="28">
        <f>OphrsIn!H65/SurveyHrsIn!H66</f>
        <v>0.97402777777777771</v>
      </c>
      <c r="I66" s="28">
        <f>OphrsIn!I65/SurveyHrsIn!I66</f>
        <v>0.95887096774193548</v>
      </c>
      <c r="J66" s="28">
        <f>OphrsIn!J65/SurveyHrsIn!J66</f>
        <v>0.99847222222222221</v>
      </c>
      <c r="K66" s="28">
        <f>OphrsIn!K65/SurveyHrsIn!K66</f>
        <v>0.9731182795698925</v>
      </c>
      <c r="L66" s="28">
        <f>OphrsIn!L65/SurveyHrsIn!L66</f>
        <v>0.96115591397849465</v>
      </c>
      <c r="M66" s="28">
        <f>OphrsIn!M65/SurveyHrsIn!M66</f>
        <v>0.99861111111111112</v>
      </c>
      <c r="N66" s="28">
        <f>OphrsIn!N65/SurveyHrsIn!N66</f>
        <v>0.99260752688172038</v>
      </c>
      <c r="O66" s="28">
        <f>OphrsIn!O65/SurveyHrsIn!O66</f>
        <v>0.99986111111111109</v>
      </c>
      <c r="P66" s="28">
        <f>OphrsIn!P65/SurveyHrsIn!P66</f>
        <v>0.97594086021505377</v>
      </c>
      <c r="Q66" s="28">
        <f>OphrsIn!Q65/SurveyHrsIn!Q66</f>
        <v>0.97809139784946242</v>
      </c>
      <c r="R66" s="28">
        <f>OphrsIn!R65/SurveyHrsIn!R66</f>
        <v>0.88318452380952384</v>
      </c>
      <c r="S66" s="28">
        <f>OphrsIn!S65/SurveyHrsIn!S66</f>
        <v>0.99946236559139789</v>
      </c>
      <c r="T66" s="28">
        <f>OphrsIn!T65/SurveyHrsIn!T66</f>
        <v>0.96875</v>
      </c>
      <c r="U66" s="28">
        <f>OphrsIn!U65/SurveyHrsIn!U66</f>
        <v>0.99516129032258061</v>
      </c>
      <c r="V66" s="28">
        <f>OphrsIn!V65/SurveyHrsIn!V66</f>
        <v>0.98791666666666655</v>
      </c>
      <c r="W66" s="28">
        <f>OphrsIn!W65/SurveyHrsIn!W66</f>
        <v>0.97419354838709671</v>
      </c>
      <c r="X66" s="28">
        <f>OphrsIn!X65/SurveyHrsIn!X66</f>
        <v>0.99569892473118271</v>
      </c>
      <c r="Y66" s="28">
        <f>OphrsIn!Y65/SurveyHrsIn!Y66</f>
        <v>0.98291666666666677</v>
      </c>
      <c r="Z66" s="28">
        <f>OphrsIn!Z65/SurveyHrsIn!Z66</f>
        <v>0.97016129032258058</v>
      </c>
      <c r="AA66" s="28">
        <f>OphrsIn!AA65/SurveyHrsIn!AA66</f>
        <v>0.99986111111111109</v>
      </c>
      <c r="AB66" s="28">
        <f>OphrsIn!AB65/SurveyHrsIn!AB66</f>
        <v>0.99973118279569884</v>
      </c>
      <c r="AC66" s="28">
        <f>OphrsIn!AC65/SurveyHrsIn!AC66</f>
        <v>0.24166666666666667</v>
      </c>
      <c r="AD66" s="28">
        <f>OphrsIn!AD65/SurveyHrsIn!AD66</f>
        <v>0.86354166666666665</v>
      </c>
      <c r="AE66" s="28">
        <f>OphrsIn!AE65/SurveyHrsIn!AE66</f>
        <v>0.97440900537634423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11"/>
        <v>0.98169685710460186</v>
      </c>
      <c r="AP66" s="28">
        <f t="shared" si="1"/>
        <v>0.97792741402116412</v>
      </c>
      <c r="AQ66" s="28">
        <f t="shared" si="2"/>
        <v>0.69320577956989249</v>
      </c>
      <c r="AR66" s="28">
        <f t="shared" si="3"/>
        <v>0.98256550488196759</v>
      </c>
      <c r="AS66" s="28">
        <f t="shared" si="4"/>
        <v>0.97712365591397854</v>
      </c>
      <c r="AT66" s="28">
        <f t="shared" si="5"/>
        <v>0.97762843488649942</v>
      </c>
      <c r="AU66" s="28">
        <f t="shared" si="6"/>
        <v>0.98946983273596179</v>
      </c>
      <c r="AV66" s="28">
        <f t="shared" si="7"/>
        <v>0.95357942908346127</v>
      </c>
      <c r="AW66" s="28">
        <f t="shared" si="8"/>
        <v>0.98394265232974909</v>
      </c>
      <c r="AX66" s="28">
        <f t="shared" si="9"/>
        <v>0.98426971326164869</v>
      </c>
      <c r="AY66" s="28">
        <f t="shared" si="10"/>
        <v>0.98991786140979687</v>
      </c>
      <c r="AZ66" s="28">
        <f t="shared" si="0"/>
        <v>0.69320577956989249</v>
      </c>
    </row>
    <row r="67" spans="1:52" x14ac:dyDescent="0.25">
      <c r="A67" s="86" t="s">
        <v>1</v>
      </c>
      <c r="B67" s="86">
        <v>2</v>
      </c>
      <c r="C67" s="86">
        <v>57</v>
      </c>
      <c r="D67" s="28">
        <f>OphrsIn!D66/SurveyHrsIn!D67</f>
        <v>0.98938172043010753</v>
      </c>
      <c r="E67" s="28">
        <f>OphrsIn!E66/SurveyHrsIn!E67</f>
        <v>0.99704301075268809</v>
      </c>
      <c r="F67" s="28">
        <f>OphrsIn!F66/SurveyHrsIn!F67</f>
        <v>0.99885057471264371</v>
      </c>
      <c r="G67" s="28">
        <f>OphrsIn!G66/SurveyHrsIn!G67</f>
        <v>0.99717741935483872</v>
      </c>
      <c r="H67" s="28">
        <f>OphrsIn!H66/SurveyHrsIn!H67</f>
        <v>0.99958333333333338</v>
      </c>
      <c r="I67" s="28">
        <f>OphrsIn!I66/SurveyHrsIn!I67</f>
        <v>0.98938172043010753</v>
      </c>
      <c r="J67" s="28">
        <f>OphrsIn!J66/SurveyHrsIn!J67</f>
        <v>0.988611111111111</v>
      </c>
      <c r="K67" s="28">
        <f>OphrsIn!K66/SurveyHrsIn!K67</f>
        <v>0.97688172043010746</v>
      </c>
      <c r="L67" s="28">
        <f>OphrsIn!L66/SurveyHrsIn!L67</f>
        <v>0.93534946236559136</v>
      </c>
      <c r="M67" s="28">
        <f>OphrsIn!M66/SurveyHrsIn!M67</f>
        <v>0.98166666666666658</v>
      </c>
      <c r="N67" s="28">
        <f>OphrsIn!N66/SurveyHrsIn!N67</f>
        <v>0.96653225806451615</v>
      </c>
      <c r="O67" s="28">
        <f>OphrsIn!O66/SurveyHrsIn!O67</f>
        <v>0.99708333333333332</v>
      </c>
      <c r="P67" s="28">
        <f>OphrsIn!P66/SurveyHrsIn!P67</f>
        <v>0.92768817204301079</v>
      </c>
      <c r="Q67" s="28">
        <f>OphrsIn!Q66/SurveyHrsIn!Q67</f>
        <v>0.92244623655913971</v>
      </c>
      <c r="R67" s="28">
        <f>OphrsIn!R66/SurveyHrsIn!R67</f>
        <v>0.89687500000000009</v>
      </c>
      <c r="S67" s="28">
        <f>OphrsIn!S66/SurveyHrsIn!S67</f>
        <v>0.98481182795698929</v>
      </c>
      <c r="T67" s="28">
        <f>OphrsIn!T66/SurveyHrsIn!T67</f>
        <v>0.9852777777777777</v>
      </c>
      <c r="U67" s="28">
        <f>OphrsIn!U66/SurveyHrsIn!U67</f>
        <v>0.99354838709677429</v>
      </c>
      <c r="V67" s="28">
        <f>OphrsIn!V66/SurveyHrsIn!V67</f>
        <v>0.99958333333333338</v>
      </c>
      <c r="W67" s="28">
        <f>OphrsIn!W66/SurveyHrsIn!W67</f>
        <v>0.97620967741935483</v>
      </c>
      <c r="X67" s="28">
        <f>OphrsIn!X66/SurveyHrsIn!X67</f>
        <v>0.99583333333333335</v>
      </c>
      <c r="Y67" s="28">
        <f>OphrsIn!Y66/SurveyHrsIn!Y67</f>
        <v>0.95944444444444443</v>
      </c>
      <c r="Z67" s="28">
        <f>OphrsIn!Z66/SurveyHrsIn!Z67</f>
        <v>0.98212365591397854</v>
      </c>
      <c r="AA67" s="28">
        <f>OphrsIn!AA66/SurveyHrsIn!AA67</f>
        <v>0.98486111111111119</v>
      </c>
      <c r="AB67" s="28">
        <f>OphrsIn!AB66/SurveyHrsIn!AB67</f>
        <v>0.99932795698924726</v>
      </c>
      <c r="AC67" s="28">
        <f>OphrsIn!AC66/SurveyHrsIn!AC67</f>
        <v>0.99489247311827966</v>
      </c>
      <c r="AD67" s="28">
        <f>OphrsIn!AD66/SurveyHrsIn!AD67</f>
        <v>0.9977678571428571</v>
      </c>
      <c r="AE67" s="28">
        <f>OphrsIn!AE66/SurveyHrsIn!AE67</f>
        <v>0.91305510752688168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11"/>
        <v>0.97965406521649578</v>
      </c>
      <c r="AP67" s="28">
        <f t="shared" si="1"/>
        <v>0.97336189516129057</v>
      </c>
      <c r="AQ67" s="28">
        <f t="shared" si="2"/>
        <v>0.96857181259600622</v>
      </c>
      <c r="AR67" s="28">
        <f t="shared" si="3"/>
        <v>0.99769033494005688</v>
      </c>
      <c r="AS67" s="28">
        <f t="shared" si="4"/>
        <v>0.99252538829151726</v>
      </c>
      <c r="AT67" s="28">
        <f t="shared" si="5"/>
        <v>0.96463261648745513</v>
      </c>
      <c r="AU67" s="28">
        <f t="shared" si="6"/>
        <v>0.96376792114695353</v>
      </c>
      <c r="AV67" s="28">
        <f t="shared" si="7"/>
        <v>0.93471102150537633</v>
      </c>
      <c r="AW67" s="28">
        <f t="shared" si="8"/>
        <v>0.99280316606929508</v>
      </c>
      <c r="AX67" s="28">
        <f t="shared" si="9"/>
        <v>0.97716248506571091</v>
      </c>
      <c r="AY67" s="28">
        <f t="shared" si="10"/>
        <v>0.98877090800477896</v>
      </c>
      <c r="AZ67" s="28">
        <f t="shared" si="0"/>
        <v>0.96857181259600622</v>
      </c>
    </row>
    <row r="68" spans="1:52" x14ac:dyDescent="0.25">
      <c r="A68" s="86" t="s">
        <v>1</v>
      </c>
      <c r="B68" s="86">
        <v>2</v>
      </c>
      <c r="C68" s="86">
        <v>58</v>
      </c>
      <c r="D68" s="28">
        <f>OphrsIn!D67/SurveyHrsIn!D68</f>
        <v>0.99771505376344083</v>
      </c>
      <c r="E68" s="28">
        <f>OphrsIn!E67/SurveyHrsIn!E68</f>
        <v>0.99758064516129041</v>
      </c>
      <c r="F68" s="28">
        <f>OphrsIn!F67/SurveyHrsIn!F68</f>
        <v>0.96666666666666656</v>
      </c>
      <c r="G68" s="28">
        <f>OphrsIn!G67/SurveyHrsIn!G68</f>
        <v>0.4028225806451613</v>
      </c>
      <c r="H68" s="28">
        <f>OphrsIn!H67/SurveyHrsIn!H68</f>
        <v>9.7222222222222219E-4</v>
      </c>
      <c r="I68" s="28">
        <f>OphrsIn!I67/SurveyHrsIn!I68</f>
        <v>0</v>
      </c>
      <c r="J68" s="28">
        <f>OphrsIn!J67/SurveyHrsIn!J68</f>
        <v>0</v>
      </c>
      <c r="K68" s="28">
        <f>OphrsIn!K67/SurveyHrsIn!K68</f>
        <v>0.49502688172043013</v>
      </c>
      <c r="L68" s="28">
        <f>OphrsIn!L67/SurveyHrsIn!L68</f>
        <v>0.96908602150537637</v>
      </c>
      <c r="M68" s="28">
        <f>OphrsIn!M67/SurveyHrsIn!M68</f>
        <v>0.99861111111111112</v>
      </c>
      <c r="N68" s="28">
        <f>OphrsIn!N67/SurveyHrsIn!N68</f>
        <v>0.99946236559139789</v>
      </c>
      <c r="O68" s="28">
        <f>OphrsIn!O67/SurveyHrsIn!O68</f>
        <v>0.99777777777777776</v>
      </c>
      <c r="P68" s="28">
        <f>OphrsIn!P67/SurveyHrsIn!P68</f>
        <v>0.99973118279569884</v>
      </c>
      <c r="Q68" s="28">
        <f>OphrsIn!Q67/SurveyHrsIn!Q68</f>
        <v>0.99771505376344083</v>
      </c>
      <c r="R68" s="28">
        <f>OphrsIn!R67/SurveyHrsIn!R68</f>
        <v>0.92931547619047616</v>
      </c>
      <c r="S68" s="28">
        <f>OphrsIn!S67/SurveyHrsIn!S68</f>
        <v>0.99986559139784947</v>
      </c>
      <c r="T68" s="28">
        <f>OphrsIn!T67/SurveyHrsIn!T68</f>
        <v>0.98361111111111121</v>
      </c>
      <c r="U68" s="28">
        <f>OphrsIn!U67/SurveyHrsIn!U68</f>
        <v>0.96303763440860213</v>
      </c>
      <c r="V68" s="28">
        <f>OphrsIn!V67/SurveyHrsIn!V68</f>
        <v>0.9933333333333334</v>
      </c>
      <c r="W68" s="28">
        <f>OphrsIn!W67/SurveyHrsIn!W68</f>
        <v>0.99704301075268809</v>
      </c>
      <c r="X68" s="28">
        <f>OphrsIn!X67/SurveyHrsIn!X68</f>
        <v>0.98360215053763433</v>
      </c>
      <c r="Y68" s="28">
        <f>OphrsIn!Y67/SurveyHrsIn!Y68</f>
        <v>0.94055555555555559</v>
      </c>
      <c r="Z68" s="28">
        <f>OphrsIn!Z67/SurveyHrsIn!Z68</f>
        <v>0.99475806451612903</v>
      </c>
      <c r="AA68" s="28">
        <f>OphrsIn!AA67/SurveyHrsIn!AA68</f>
        <v>0.98611111111111116</v>
      </c>
      <c r="AB68" s="28">
        <f>OphrsIn!AB67/SurveyHrsIn!AB68</f>
        <v>0.96451612903225814</v>
      </c>
      <c r="AC68" s="28">
        <f>OphrsIn!AC67/SurveyHrsIn!AC68</f>
        <v>0.72473118279569904</v>
      </c>
      <c r="AD68" s="28">
        <f>OphrsIn!AD67/SurveyHrsIn!AD68</f>
        <v>0.99270833333333341</v>
      </c>
      <c r="AE68" s="28">
        <f>OphrsIn!AE67/SurveyHrsIn!AE68</f>
        <v>0.97435672043010757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11"/>
        <v>0.65231145459976103</v>
      </c>
      <c r="AP68" s="28">
        <f t="shared" si="1"/>
        <v>0.97778868514251582</v>
      </c>
      <c r="AQ68" s="28">
        <f t="shared" si="2"/>
        <v>0.89726541218638012</v>
      </c>
      <c r="AR68" s="28">
        <f t="shared" si="3"/>
        <v>0.7890232974910395</v>
      </c>
      <c r="AS68" s="28">
        <f t="shared" si="4"/>
        <v>3.2407407407407406E-4</v>
      </c>
      <c r="AT68" s="28">
        <f t="shared" si="5"/>
        <v>0.82090800477897252</v>
      </c>
      <c r="AU68" s="28">
        <f t="shared" si="6"/>
        <v>0.99899044205495813</v>
      </c>
      <c r="AV68" s="28">
        <f t="shared" si="7"/>
        <v>0.97563204045058882</v>
      </c>
      <c r="AW68" s="28">
        <f t="shared" si="8"/>
        <v>0.97999402628434884</v>
      </c>
      <c r="AX68" s="28">
        <f t="shared" si="9"/>
        <v>0.97373357228195934</v>
      </c>
      <c r="AY68" s="28">
        <f t="shared" si="10"/>
        <v>0.98179510155316618</v>
      </c>
      <c r="AZ68" s="28">
        <f t="shared" si="0"/>
        <v>0.89726541218638012</v>
      </c>
    </row>
    <row r="69" spans="1:52" x14ac:dyDescent="0.25">
      <c r="A69" s="86" t="s">
        <v>1</v>
      </c>
      <c r="B69" s="86">
        <v>2</v>
      </c>
      <c r="C69" s="86">
        <v>59</v>
      </c>
      <c r="D69" s="28">
        <f>OphrsIn!D68/SurveyHrsIn!D69</f>
        <v>0.99341397849462365</v>
      </c>
      <c r="E69" s="28">
        <f>OphrsIn!E68/SurveyHrsIn!E69</f>
        <v>0.91586021505376336</v>
      </c>
      <c r="F69" s="28">
        <f>OphrsIn!F68/SurveyHrsIn!F69</f>
        <v>0.98290229885057478</v>
      </c>
      <c r="G69" s="28">
        <f>OphrsIn!G68/SurveyHrsIn!G69</f>
        <v>0.969758064516129</v>
      </c>
      <c r="H69" s="28">
        <f>OphrsIn!H68/SurveyHrsIn!H69</f>
        <v>0.90708333333333335</v>
      </c>
      <c r="I69" s="28">
        <f>OphrsIn!I68/SurveyHrsIn!I69</f>
        <v>0.99986559139784947</v>
      </c>
      <c r="J69" s="28">
        <f>OphrsIn!J68/SurveyHrsIn!J69</f>
        <v>0.93152777777777784</v>
      </c>
      <c r="K69" s="28">
        <f>OphrsIn!K68/SurveyHrsIn!K69</f>
        <v>0.97688172043010746</v>
      </c>
      <c r="L69" s="28">
        <f>OphrsIn!L68/SurveyHrsIn!L69</f>
        <v>0.99583333333333335</v>
      </c>
      <c r="M69" s="28">
        <f>OphrsIn!M68/SurveyHrsIn!M69</f>
        <v>0.91499999999999992</v>
      </c>
      <c r="N69" s="28">
        <f>OphrsIn!N68/SurveyHrsIn!N69</f>
        <v>0.9745967741935484</v>
      </c>
      <c r="O69" s="28">
        <f>OphrsIn!O68/SurveyHrsIn!O69</f>
        <v>0.70486111111111116</v>
      </c>
      <c r="P69" s="28">
        <f>OphrsIn!P68/SurveyHrsIn!P69</f>
        <v>0.81962365591397845</v>
      </c>
      <c r="Q69" s="28">
        <f>OphrsIn!Q68/SurveyHrsIn!Q69</f>
        <v>0.8403225806451613</v>
      </c>
      <c r="R69" s="28">
        <f>OphrsIn!R68/SurveyHrsIn!R69</f>
        <v>0.82678571428571435</v>
      </c>
      <c r="S69" s="28">
        <f>OphrsIn!S68/SurveyHrsIn!S69</f>
        <v>0.79502688172043012</v>
      </c>
      <c r="T69" s="28">
        <f>OphrsIn!T68/SurveyHrsIn!T69</f>
        <v>0.86708333333333332</v>
      </c>
      <c r="U69" s="28">
        <f>OphrsIn!U68/SurveyHrsIn!U69</f>
        <v>0.89180107526881724</v>
      </c>
      <c r="V69" s="28">
        <f>OphrsIn!V68/SurveyHrsIn!V69</f>
        <v>0.96944444444444444</v>
      </c>
      <c r="W69" s="28">
        <f>OphrsIn!W68/SurveyHrsIn!W69</f>
        <v>0.97553763440860208</v>
      </c>
      <c r="X69" s="28">
        <f>OphrsIn!X68/SurveyHrsIn!X69</f>
        <v>0.91935483870967738</v>
      </c>
      <c r="Y69" s="28">
        <f>OphrsIn!Y68/SurveyHrsIn!Y69</f>
        <v>0.93972222222222224</v>
      </c>
      <c r="Z69" s="28">
        <f>OphrsIn!Z68/SurveyHrsIn!Z69</f>
        <v>0.70766129032258063</v>
      </c>
      <c r="AA69" s="28">
        <f>OphrsIn!AA68/SurveyHrsIn!AA69</f>
        <v>0.9654166666666667</v>
      </c>
      <c r="AB69" s="28">
        <f>OphrsIn!AB68/SurveyHrsIn!AB69</f>
        <v>0.9985215053763441</v>
      </c>
      <c r="AC69" s="28">
        <f>OphrsIn!AC68/SurveyHrsIn!AC69</f>
        <v>1</v>
      </c>
      <c r="AD69" s="28">
        <f>OphrsIn!AD68/SurveyHrsIn!AD69</f>
        <v>0.98601190476190481</v>
      </c>
      <c r="AE69" s="28">
        <f>OphrsIn!AE68/SurveyHrsIn!AE69</f>
        <v>0.97664018817204312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11"/>
        <v>0.92448282299262552</v>
      </c>
      <c r="AP69" s="28">
        <f t="shared" si="1"/>
        <v>0.89138984895033258</v>
      </c>
      <c r="AQ69" s="28">
        <f t="shared" si="2"/>
        <v>0.98755069764464931</v>
      </c>
      <c r="AR69" s="28">
        <f t="shared" si="3"/>
        <v>0.95617352614015572</v>
      </c>
      <c r="AS69" s="28">
        <f t="shared" si="4"/>
        <v>0.94615890083632026</v>
      </c>
      <c r="AT69" s="28">
        <f t="shared" si="5"/>
        <v>0.96257168458781361</v>
      </c>
      <c r="AU69" s="28">
        <f t="shared" si="6"/>
        <v>0.83302718040621271</v>
      </c>
      <c r="AV69" s="28">
        <f t="shared" si="7"/>
        <v>0.82071172555043514</v>
      </c>
      <c r="AW69" s="28">
        <f t="shared" si="8"/>
        <v>0.90944295101553163</v>
      </c>
      <c r="AX69" s="28">
        <f t="shared" si="9"/>
        <v>0.94487156511350057</v>
      </c>
      <c r="AY69" s="28">
        <f t="shared" si="10"/>
        <v>0.89053315412186385</v>
      </c>
      <c r="AZ69" s="28">
        <f t="shared" si="0"/>
        <v>0.98755069764464931</v>
      </c>
    </row>
    <row r="70" spans="1:52" x14ac:dyDescent="0.25">
      <c r="A70" s="86" t="s">
        <v>1</v>
      </c>
      <c r="B70" s="86">
        <v>2</v>
      </c>
      <c r="C70" s="86">
        <v>60</v>
      </c>
      <c r="D70" s="28">
        <f>OphrsIn!D69/SurveyHrsIn!D70</f>
        <v>0.95954301075268811</v>
      </c>
      <c r="E70" s="28">
        <f>OphrsIn!E69/SurveyHrsIn!E70</f>
        <v>0.97056451612903227</v>
      </c>
      <c r="F70" s="28">
        <f>OphrsIn!F69/SurveyHrsIn!F70</f>
        <v>0.94439655172413783</v>
      </c>
      <c r="G70" s="28">
        <f>OphrsIn!G69/SurveyHrsIn!G70</f>
        <v>0.9736559139784946</v>
      </c>
      <c r="H70" s="28">
        <f>OphrsIn!H69/SurveyHrsIn!H70</f>
        <v>0.93847222222222226</v>
      </c>
      <c r="I70" s="28">
        <f>OphrsIn!I69/SurveyHrsIn!I70</f>
        <v>0.91693548387096779</v>
      </c>
      <c r="J70" s="28">
        <f>OphrsIn!J69/SurveyHrsIn!J70</f>
        <v>0.99861111111111112</v>
      </c>
      <c r="K70" s="28">
        <f>OphrsIn!K69/SurveyHrsIn!K70</f>
        <v>0.98709677419354835</v>
      </c>
      <c r="L70" s="28">
        <f>OphrsIn!L69/SurveyHrsIn!L70</f>
        <v>0.99650537634408598</v>
      </c>
      <c r="M70" s="28">
        <f>OphrsIn!M69/SurveyHrsIn!M70</f>
        <v>0.99791666666666667</v>
      </c>
      <c r="N70" s="28">
        <f>OphrsIn!N69/SurveyHrsIn!N70</f>
        <v>0.9985215053763441</v>
      </c>
      <c r="O70" s="28">
        <f>OphrsIn!O69/SurveyHrsIn!O70</f>
        <v>0.99916666666666665</v>
      </c>
      <c r="P70" s="28">
        <f>OphrsIn!P69/SurveyHrsIn!P70</f>
        <v>0.97352150537634408</v>
      </c>
      <c r="Q70" s="28">
        <f>OphrsIn!Q69/SurveyHrsIn!Q70</f>
        <v>0.99731182795698925</v>
      </c>
      <c r="R70" s="28">
        <f>OphrsIn!R69/SurveyHrsIn!R70</f>
        <v>0.97886904761904758</v>
      </c>
      <c r="S70" s="28">
        <f>OphrsIn!S69/SurveyHrsIn!S70</f>
        <v>0.99919354838709673</v>
      </c>
      <c r="T70" s="28">
        <f>OphrsIn!T69/SurveyHrsIn!T70</f>
        <v>0.99361111111111111</v>
      </c>
      <c r="U70" s="28">
        <f>OphrsIn!U69/SurveyHrsIn!U70</f>
        <v>0.99287634408602155</v>
      </c>
      <c r="V70" s="28">
        <f>OphrsIn!V69/SurveyHrsIn!V70</f>
        <v>0.99916666666666665</v>
      </c>
      <c r="W70" s="28">
        <f>OphrsIn!W69/SurveyHrsIn!W70</f>
        <v>0.99717741935483872</v>
      </c>
      <c r="X70" s="28">
        <f>OphrsIn!X69/SurveyHrsIn!X70</f>
        <v>0.98750000000000004</v>
      </c>
      <c r="Y70" s="28">
        <f>OphrsIn!Y69/SurveyHrsIn!Y70</f>
        <v>0.9934722222222222</v>
      </c>
      <c r="Z70" s="28">
        <f>OphrsIn!Z69/SurveyHrsIn!Z70</f>
        <v>0.99193548387096775</v>
      </c>
      <c r="AA70" s="28">
        <f>OphrsIn!AA69/SurveyHrsIn!AA70</f>
        <v>0.99750000000000005</v>
      </c>
      <c r="AB70" s="28">
        <f>OphrsIn!AB69/SurveyHrsIn!AB70</f>
        <v>0.99529569892473113</v>
      </c>
      <c r="AC70" s="28">
        <f>OphrsIn!AC69/SurveyHrsIn!AC70</f>
        <v>0.99986559139784947</v>
      </c>
      <c r="AD70" s="28">
        <f>OphrsIn!AD69/SurveyHrsIn!AD70</f>
        <v>0.99508928571428579</v>
      </c>
      <c r="AE70" s="28">
        <f>OphrsIn!AE69/SurveyHrsIn!AE70</f>
        <v>0.97542594086021506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11"/>
        <v>0.97461369113830176</v>
      </c>
      <c r="AP70" s="28">
        <f t="shared" si="1"/>
        <v>0.99365911418330777</v>
      </c>
      <c r="AQ70" s="28">
        <f t="shared" si="2"/>
        <v>0.99012693932411677</v>
      </c>
      <c r="AR70" s="28">
        <f t="shared" si="3"/>
        <v>0.96287232727722161</v>
      </c>
      <c r="AS70" s="28">
        <f t="shared" si="4"/>
        <v>0.95133960573476717</v>
      </c>
      <c r="AT70" s="28">
        <f t="shared" si="5"/>
        <v>0.99383960573476704</v>
      </c>
      <c r="AU70" s="28">
        <f t="shared" si="6"/>
        <v>0.99040322580645157</v>
      </c>
      <c r="AV70" s="28">
        <f t="shared" si="7"/>
        <v>0.99179147465437778</v>
      </c>
      <c r="AW70" s="28">
        <f t="shared" si="8"/>
        <v>0.9952180406212664</v>
      </c>
      <c r="AX70" s="28">
        <f t="shared" si="9"/>
        <v>0.99271654719235369</v>
      </c>
      <c r="AY70" s="28">
        <f t="shared" si="10"/>
        <v>0.99491039426523298</v>
      </c>
      <c r="AZ70" s="28">
        <f t="shared" si="0"/>
        <v>0.99012693932411677</v>
      </c>
    </row>
    <row r="71" spans="1:52" x14ac:dyDescent="0.25">
      <c r="A71" s="86" t="s">
        <v>1</v>
      </c>
      <c r="B71" s="86">
        <v>2</v>
      </c>
      <c r="C71" s="86">
        <v>61</v>
      </c>
      <c r="D71" s="28">
        <f>OphrsIn!D70/SurveyHrsIn!D71</f>
        <v>0.99448924731182797</v>
      </c>
      <c r="E71" s="28">
        <f>OphrsIn!E70/SurveyHrsIn!E71</f>
        <v>0.98494623655913971</v>
      </c>
      <c r="F71" s="28">
        <f>OphrsIn!F70/SurveyHrsIn!F71</f>
        <v>0.91997126436781607</v>
      </c>
      <c r="G71" s="28">
        <f>OphrsIn!G70/SurveyHrsIn!G71</f>
        <v>0.95618279569892473</v>
      </c>
      <c r="H71" s="28">
        <f>OphrsIn!H70/SurveyHrsIn!H71</f>
        <v>0.97569444444444442</v>
      </c>
      <c r="I71" s="28">
        <f>OphrsIn!I70/SurveyHrsIn!I71</f>
        <v>0.95107526881720428</v>
      </c>
      <c r="J71" s="28">
        <f>OphrsIn!J70/SurveyHrsIn!J71</f>
        <v>0.94666666666666666</v>
      </c>
      <c r="K71" s="28">
        <f>OphrsIn!K70/SurveyHrsIn!K71</f>
        <v>0.96048387096774201</v>
      </c>
      <c r="L71" s="28">
        <f>OphrsIn!L70/SurveyHrsIn!L71</f>
        <v>0.99543010752688177</v>
      </c>
      <c r="M71" s="28">
        <f>OphrsIn!M70/SurveyHrsIn!M71</f>
        <v>0.9819444444444444</v>
      </c>
      <c r="N71" s="28">
        <f>OphrsIn!N70/SurveyHrsIn!N71</f>
        <v>0.98454301075268813</v>
      </c>
      <c r="O71" s="28">
        <f>OphrsIn!O70/SurveyHrsIn!O71</f>
        <v>0.78388888888888886</v>
      </c>
      <c r="P71" s="28">
        <f>OphrsIn!P70/SurveyHrsIn!P71</f>
        <v>0.6352150537634409</v>
      </c>
      <c r="Q71" s="28">
        <f>OphrsIn!Q70/SurveyHrsIn!Q71</f>
        <v>0.48749999999999999</v>
      </c>
      <c r="R71" s="28">
        <f>OphrsIn!R70/SurveyHrsIn!R71</f>
        <v>0.97886904761904758</v>
      </c>
      <c r="S71" s="28">
        <f>OphrsIn!S70/SurveyHrsIn!S71</f>
        <v>0.9838709677419355</v>
      </c>
      <c r="T71" s="28">
        <f>OphrsIn!T70/SurveyHrsIn!T71</f>
        <v>0.98111111111111104</v>
      </c>
      <c r="U71" s="28">
        <f>OphrsIn!U70/SurveyHrsIn!U71</f>
        <v>0.9961021505376344</v>
      </c>
      <c r="V71" s="28">
        <f>OphrsIn!V70/SurveyHrsIn!V71</f>
        <v>0.98111111111111104</v>
      </c>
      <c r="W71" s="28">
        <f>OphrsIn!W70/SurveyHrsIn!W71</f>
        <v>0.98857526881720426</v>
      </c>
      <c r="X71" s="28">
        <f>OphrsIn!X70/SurveyHrsIn!X71</f>
        <v>0.99583333333333335</v>
      </c>
      <c r="Y71" s="28">
        <f>OphrsIn!Y70/SurveyHrsIn!Y71</f>
        <v>4.6666666666666669E-2</v>
      </c>
      <c r="Z71" s="28">
        <f>OphrsIn!Z70/SurveyHrsIn!Z71</f>
        <v>0</v>
      </c>
      <c r="AA71" s="28">
        <f>OphrsIn!AA70/SurveyHrsIn!AA71</f>
        <v>0.85375000000000001</v>
      </c>
      <c r="AB71" s="28">
        <f>OphrsIn!AB70/SurveyHrsIn!AB71</f>
        <v>0.99973118279569884</v>
      </c>
      <c r="AC71" s="28">
        <f>OphrsIn!AC70/SurveyHrsIn!AC71</f>
        <v>0.97392473118279577</v>
      </c>
      <c r="AD71" s="28">
        <f>OphrsIn!AD70/SurveyHrsIn!AD71</f>
        <v>0.99523809523809514</v>
      </c>
      <c r="AE71" s="28">
        <f>OphrsIn!AE70/SurveyHrsIn!AE71</f>
        <v>0.97710120967741931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11"/>
        <v>0.92300350440819001</v>
      </c>
      <c r="AP71" s="28">
        <f t="shared" si="1"/>
        <v>0.7744267366444787</v>
      </c>
      <c r="AQ71" s="28">
        <f t="shared" si="2"/>
        <v>0.98208801203277007</v>
      </c>
      <c r="AR71" s="28">
        <f t="shared" si="3"/>
        <v>0.95370009887529339</v>
      </c>
      <c r="AS71" s="28">
        <f t="shared" si="4"/>
        <v>0.95781212664277182</v>
      </c>
      <c r="AT71" s="28">
        <f t="shared" si="5"/>
        <v>0.97928614097968936</v>
      </c>
      <c r="AU71" s="28">
        <f t="shared" si="6"/>
        <v>0.80121565113500592</v>
      </c>
      <c r="AV71" s="28">
        <f t="shared" si="7"/>
        <v>0.81674667178699434</v>
      </c>
      <c r="AW71" s="28">
        <f t="shared" si="8"/>
        <v>0.98610812425328553</v>
      </c>
      <c r="AX71" s="28">
        <f t="shared" si="9"/>
        <v>0.67702508960573482</v>
      </c>
      <c r="AY71" s="28">
        <f t="shared" si="10"/>
        <v>0.61782706093189965</v>
      </c>
      <c r="AZ71" s="28">
        <f t="shared" si="0"/>
        <v>0.98208801203277007</v>
      </c>
    </row>
    <row r="72" spans="1:52" x14ac:dyDescent="0.25">
      <c r="A72" s="86" t="s">
        <v>1</v>
      </c>
      <c r="B72" s="86">
        <v>2</v>
      </c>
      <c r="C72" s="86">
        <v>62</v>
      </c>
      <c r="D72" s="28">
        <f>OphrsIn!D71/SurveyHrsIn!D72</f>
        <v>0.98951612903225816</v>
      </c>
      <c r="E72" s="28">
        <f>OphrsIn!E71/SurveyHrsIn!E72</f>
        <v>0.98346774193548392</v>
      </c>
      <c r="F72" s="28">
        <f>OphrsIn!F71/SurveyHrsIn!F72</f>
        <v>0.9810344827586206</v>
      </c>
      <c r="G72" s="28">
        <f>OphrsIn!G71/SurveyHrsIn!G72</f>
        <v>0.99959677419354842</v>
      </c>
      <c r="H72" s="28">
        <f>OphrsIn!H71/SurveyHrsIn!H72</f>
        <v>0.99402777777777784</v>
      </c>
      <c r="I72" s="28">
        <f>OphrsIn!I71/SurveyHrsIn!I72</f>
        <v>0.98642473118279572</v>
      </c>
      <c r="J72" s="28">
        <f>OphrsIn!J71/SurveyHrsIn!J72</f>
        <v>0.96930555555555553</v>
      </c>
      <c r="K72" s="28">
        <f>OphrsIn!K71/SurveyHrsIn!K72</f>
        <v>0.95376344086021514</v>
      </c>
      <c r="L72" s="28">
        <f>OphrsIn!L71/SurveyHrsIn!L72</f>
        <v>0.98723118279569888</v>
      </c>
      <c r="M72" s="28">
        <f>OphrsIn!M71/SurveyHrsIn!M72</f>
        <v>0.99722222222222223</v>
      </c>
      <c r="N72" s="28">
        <f>OphrsIn!N71/SurveyHrsIn!N72</f>
        <v>0.99637096774193545</v>
      </c>
      <c r="O72" s="28">
        <f>OphrsIn!O71/SurveyHrsIn!O72</f>
        <v>0.86763888888888896</v>
      </c>
      <c r="P72" s="28">
        <f>OphrsIn!P71/SurveyHrsIn!P72</f>
        <v>0.92620967741935489</v>
      </c>
      <c r="Q72" s="28">
        <f>OphrsIn!Q71/SurveyHrsIn!Q72</f>
        <v>0.90228494623655908</v>
      </c>
      <c r="R72" s="28">
        <f>OphrsIn!R71/SurveyHrsIn!R72</f>
        <v>0.87574404761904767</v>
      </c>
      <c r="S72" s="28">
        <f>OphrsIn!S71/SurveyHrsIn!S72</f>
        <v>1</v>
      </c>
      <c r="T72" s="28">
        <f>OphrsIn!T71/SurveyHrsIn!T72</f>
        <v>0.97986111111111107</v>
      </c>
      <c r="U72" s="28">
        <f>OphrsIn!U71/SurveyHrsIn!U72</f>
        <v>0.97325268817204302</v>
      </c>
      <c r="V72" s="28">
        <f>OphrsIn!V71/SurveyHrsIn!V72</f>
        <v>0.97472222222222216</v>
      </c>
      <c r="W72" s="28">
        <f>OphrsIn!W71/SurveyHrsIn!W72</f>
        <v>0.81330645161290327</v>
      </c>
      <c r="X72" s="28">
        <f>OphrsIn!X71/SurveyHrsIn!X72</f>
        <v>0.99381720430107523</v>
      </c>
      <c r="Y72" s="28">
        <f>OphrsIn!Y71/SurveyHrsIn!Y72</f>
        <v>0.9933333333333334</v>
      </c>
      <c r="Z72" s="28">
        <f>OphrsIn!Z71/SurveyHrsIn!Z72</f>
        <v>0.70604838709677409</v>
      </c>
      <c r="AA72" s="28">
        <f>OphrsIn!AA71/SurveyHrsIn!AA72</f>
        <v>0.96888888888888891</v>
      </c>
      <c r="AB72" s="28">
        <f>OphrsIn!AB71/SurveyHrsIn!AB72</f>
        <v>0.99919354838709673</v>
      </c>
      <c r="AC72" s="28">
        <f>OphrsIn!AC71/SurveyHrsIn!AC72</f>
        <v>0.99932795698924726</v>
      </c>
      <c r="AD72" s="28">
        <f>OphrsIn!AD71/SurveyHrsIn!AD72</f>
        <v>0.97380952380952379</v>
      </c>
      <c r="AE72" s="28">
        <f>OphrsIn!AE71/SurveyHrsIn!AE72</f>
        <v>0.97497123655913975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11"/>
        <v>0.97019112027767473</v>
      </c>
      <c r="AP72" s="28">
        <f t="shared" si="1"/>
        <v>0.9317044024150879</v>
      </c>
      <c r="AQ72" s="28">
        <f t="shared" si="2"/>
        <v>0.9827029057859703</v>
      </c>
      <c r="AR72" s="28">
        <f t="shared" si="3"/>
        <v>0.98803299962921765</v>
      </c>
      <c r="AS72" s="28">
        <f t="shared" si="4"/>
        <v>0.98325268817204303</v>
      </c>
      <c r="AT72" s="28">
        <f t="shared" si="5"/>
        <v>0.97940561529271208</v>
      </c>
      <c r="AU72" s="28">
        <f t="shared" si="6"/>
        <v>0.9300731780167264</v>
      </c>
      <c r="AV72" s="28">
        <f t="shared" si="7"/>
        <v>0.92600966461853551</v>
      </c>
      <c r="AW72" s="28">
        <f t="shared" si="8"/>
        <v>0.97594534050179205</v>
      </c>
      <c r="AX72" s="28">
        <f t="shared" si="9"/>
        <v>0.93348566308243741</v>
      </c>
      <c r="AY72" s="28">
        <f t="shared" si="10"/>
        <v>0.89137694145758661</v>
      </c>
      <c r="AZ72" s="28">
        <f t="shared" si="0"/>
        <v>0.9827029057859703</v>
      </c>
    </row>
    <row r="73" spans="1:52" x14ac:dyDescent="0.25">
      <c r="A73" s="86" t="s">
        <v>1</v>
      </c>
      <c r="B73" s="86">
        <v>2</v>
      </c>
      <c r="C73" s="86">
        <v>63</v>
      </c>
      <c r="D73" s="28">
        <f>OphrsIn!D72/SurveyHrsIn!D73</f>
        <v>0.89516129032258063</v>
      </c>
      <c r="E73" s="28">
        <f>OphrsIn!E72/SurveyHrsIn!E73</f>
        <v>0.99731182795698925</v>
      </c>
      <c r="F73" s="28">
        <f>OphrsIn!F72/SurveyHrsIn!F73</f>
        <v>0.99899425287356314</v>
      </c>
      <c r="G73" s="28">
        <f>OphrsIn!G72/SurveyHrsIn!G73</f>
        <v>0.99986559139784947</v>
      </c>
      <c r="H73" s="28">
        <f>OphrsIn!H72/SurveyHrsIn!H73</f>
        <v>0.99958333333333338</v>
      </c>
      <c r="I73" s="28">
        <f>OphrsIn!I72/SurveyHrsIn!I73</f>
        <v>0.94206989247311823</v>
      </c>
      <c r="J73" s="28">
        <f>OphrsIn!J72/SurveyHrsIn!J73</f>
        <v>0.99125000000000008</v>
      </c>
      <c r="K73" s="28">
        <f>OphrsIn!K72/SurveyHrsIn!K73</f>
        <v>0.20712365591397849</v>
      </c>
      <c r="L73" s="28">
        <f>OphrsIn!L72/SurveyHrsIn!L73</f>
        <v>0.842741935483871</v>
      </c>
      <c r="M73" s="28">
        <f>OphrsIn!M72/SurveyHrsIn!M73</f>
        <v>0.94125000000000003</v>
      </c>
      <c r="N73" s="28">
        <f>OphrsIn!N72/SurveyHrsIn!N73</f>
        <v>0.99637096774193545</v>
      </c>
      <c r="O73" s="28">
        <f>OphrsIn!O72/SurveyHrsIn!O73</f>
        <v>0.99986111111111109</v>
      </c>
      <c r="P73" s="28">
        <f>OphrsIn!P72/SurveyHrsIn!P73</f>
        <v>0.88346774193548383</v>
      </c>
      <c r="Q73" s="28">
        <f>OphrsIn!Q72/SurveyHrsIn!Q73</f>
        <v>0.99690860215053767</v>
      </c>
      <c r="R73" s="28">
        <f>OphrsIn!R72/SurveyHrsIn!R73</f>
        <v>0.97797619047619055</v>
      </c>
      <c r="S73" s="28">
        <f>OphrsIn!S72/SurveyHrsIn!S73</f>
        <v>1</v>
      </c>
      <c r="T73" s="28">
        <f>OphrsIn!T72/SurveyHrsIn!T73</f>
        <v>0.98555555555555563</v>
      </c>
      <c r="U73" s="28">
        <f>OphrsIn!U72/SurveyHrsIn!U73</f>
        <v>0.99422043010752692</v>
      </c>
      <c r="V73" s="28">
        <f>OphrsIn!V72/SurveyHrsIn!V73</f>
        <v>0.98472222222222228</v>
      </c>
      <c r="W73" s="28">
        <f>OphrsIn!W72/SurveyHrsIn!W73</f>
        <v>0.99663978494623651</v>
      </c>
      <c r="X73" s="28">
        <f>OphrsIn!X72/SurveyHrsIn!X73</f>
        <v>0.9955645161290323</v>
      </c>
      <c r="Y73" s="28">
        <f>OphrsIn!Y72/SurveyHrsIn!Y73</f>
        <v>0.99305555555555558</v>
      </c>
      <c r="Z73" s="28">
        <f>OphrsIn!Z72/SurveyHrsIn!Z73</f>
        <v>0.99233870967741933</v>
      </c>
      <c r="AA73" s="28">
        <f>OphrsIn!AA72/SurveyHrsIn!AA73</f>
        <v>0.9786111111111111</v>
      </c>
      <c r="AB73" s="28">
        <f>OphrsIn!AB72/SurveyHrsIn!AB73</f>
        <v>0.98212365591397854</v>
      </c>
      <c r="AC73" s="28">
        <f>OphrsIn!AC72/SurveyHrsIn!AC73</f>
        <v>0.98225806451612896</v>
      </c>
      <c r="AD73" s="28">
        <f>OphrsIn!AD72/SurveyHrsIn!AD73</f>
        <v>0.98601190476190481</v>
      </c>
      <c r="AE73" s="28">
        <f>OphrsIn!AE72/SurveyHrsIn!AE73</f>
        <v>0.9785334677419355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11"/>
        <v>0.8999908591851028</v>
      </c>
      <c r="AP73" s="28">
        <f t="shared" si="1"/>
        <v>0.98980969448711387</v>
      </c>
      <c r="AQ73" s="28">
        <f t="shared" si="2"/>
        <v>0.98226781233998972</v>
      </c>
      <c r="AR73" s="28">
        <f t="shared" si="3"/>
        <v>0.99872389074280055</v>
      </c>
      <c r="AS73" s="28">
        <f t="shared" si="4"/>
        <v>0.97763440860215056</v>
      </c>
      <c r="AT73" s="28">
        <f t="shared" si="5"/>
        <v>0.66370519713261655</v>
      </c>
      <c r="AU73" s="28">
        <f t="shared" si="6"/>
        <v>0.95989994026284353</v>
      </c>
      <c r="AV73" s="28">
        <f t="shared" si="7"/>
        <v>0.99162826420890937</v>
      </c>
      <c r="AW73" s="28">
        <f t="shared" si="8"/>
        <v>0.98816606929510165</v>
      </c>
      <c r="AX73" s="28">
        <f t="shared" si="9"/>
        <v>0.99508661887694139</v>
      </c>
      <c r="AY73" s="28">
        <f t="shared" si="10"/>
        <v>0.98435782556750306</v>
      </c>
      <c r="AZ73" s="28">
        <f t="shared" si="0"/>
        <v>0.98226781233998972</v>
      </c>
    </row>
    <row r="74" spans="1:52" x14ac:dyDescent="0.25">
      <c r="A74" s="86" t="s">
        <v>1</v>
      </c>
      <c r="B74" s="86">
        <v>2</v>
      </c>
      <c r="C74" s="86">
        <v>64</v>
      </c>
      <c r="D74" s="28">
        <f>OphrsIn!D73/SurveyHrsIn!D74</f>
        <v>0.97943548387096779</v>
      </c>
      <c r="E74" s="28">
        <f>OphrsIn!E73/SurveyHrsIn!E74</f>
        <v>0.97540322580645167</v>
      </c>
      <c r="F74" s="28">
        <f>OphrsIn!F73/SurveyHrsIn!F74</f>
        <v>0.99655172413793103</v>
      </c>
      <c r="G74" s="28">
        <f>OphrsIn!G73/SurveyHrsIn!G74</f>
        <v>0.99516129032258061</v>
      </c>
      <c r="H74" s="28">
        <f>OphrsIn!H73/SurveyHrsIn!H74</f>
        <v>0.94444444444444442</v>
      </c>
      <c r="I74" s="28">
        <f>OphrsIn!I73/SurveyHrsIn!I74</f>
        <v>0.96196236559139792</v>
      </c>
      <c r="J74" s="28">
        <f>OphrsIn!J73/SurveyHrsIn!J74</f>
        <v>0.99944444444444447</v>
      </c>
      <c r="K74" s="28">
        <f>OphrsIn!K73/SurveyHrsIn!K74</f>
        <v>0.97486559139784945</v>
      </c>
      <c r="L74" s="28">
        <f>OphrsIn!L73/SurveyHrsIn!L74</f>
        <v>0.94005376344086022</v>
      </c>
      <c r="M74" s="28">
        <f>OphrsIn!M73/SurveyHrsIn!M74</f>
        <v>0.99875000000000003</v>
      </c>
      <c r="N74" s="28">
        <f>OphrsIn!N73/SurveyHrsIn!N74</f>
        <v>0.98413978494623666</v>
      </c>
      <c r="O74" s="28">
        <f>OphrsIn!O73/SurveyHrsIn!O74</f>
        <v>0.99986111111111109</v>
      </c>
      <c r="P74" s="28">
        <f>OphrsIn!P73/SurveyHrsIn!P74</f>
        <v>0.98198924731182802</v>
      </c>
      <c r="Q74" s="28">
        <f>OphrsIn!Q73/SurveyHrsIn!Q74</f>
        <v>0.99798387096774188</v>
      </c>
      <c r="R74" s="28">
        <f>OphrsIn!R73/SurveyHrsIn!R74</f>
        <v>0.89672619047619051</v>
      </c>
      <c r="S74" s="28">
        <f>OphrsIn!S73/SurveyHrsIn!S74</f>
        <v>0.92755376344086027</v>
      </c>
      <c r="T74" s="28">
        <f>OphrsIn!T73/SurveyHrsIn!T74</f>
        <v>0.98694444444444451</v>
      </c>
      <c r="U74" s="28">
        <f>OphrsIn!U73/SurveyHrsIn!U74</f>
        <v>0.89462365591397852</v>
      </c>
      <c r="V74" s="28">
        <f>OphrsIn!V73/SurveyHrsIn!V74</f>
        <v>0.96944444444444444</v>
      </c>
      <c r="W74" s="28">
        <f>OphrsIn!W73/SurveyHrsIn!W74</f>
        <v>0.99731182795698925</v>
      </c>
      <c r="X74" s="28">
        <f>OphrsIn!X73/SurveyHrsIn!X74</f>
        <v>0.99744623655913978</v>
      </c>
      <c r="Y74" s="28">
        <f>OphrsIn!Y73/SurveyHrsIn!Y74</f>
        <v>0.97166666666666668</v>
      </c>
      <c r="Z74" s="28">
        <f>OphrsIn!Z73/SurveyHrsIn!Z74</f>
        <v>0.71344086021505371</v>
      </c>
      <c r="AA74" s="28">
        <f>OphrsIn!AA73/SurveyHrsIn!AA74</f>
        <v>0.47819444444444448</v>
      </c>
      <c r="AB74" s="28">
        <f>OphrsIn!AB73/SurveyHrsIn!AB74</f>
        <v>0.99959677419354842</v>
      </c>
      <c r="AC74" s="28">
        <f>OphrsIn!AC73/SurveyHrsIn!AC74</f>
        <v>0.99986559139784947</v>
      </c>
      <c r="AD74" s="28">
        <f>OphrsIn!AD73/SurveyHrsIn!AD74</f>
        <v>0.99285714285714288</v>
      </c>
      <c r="AE74" s="28">
        <f>OphrsIn!AE73/SurveyHrsIn!AE74</f>
        <v>0.98243830645161301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11"/>
        <v>0.97938558274626131</v>
      </c>
      <c r="AP74" s="28">
        <f t="shared" si="1"/>
        <v>0.90257776497695852</v>
      </c>
      <c r="AQ74" s="28">
        <f t="shared" si="2"/>
        <v>0.9917203469022019</v>
      </c>
      <c r="AR74" s="28">
        <f t="shared" si="3"/>
        <v>0.98903874675565451</v>
      </c>
      <c r="AS74" s="28">
        <f t="shared" si="4"/>
        <v>0.96861708482676223</v>
      </c>
      <c r="AT74" s="28">
        <f t="shared" si="5"/>
        <v>0.97122311827956997</v>
      </c>
      <c r="AU74" s="28">
        <f t="shared" si="6"/>
        <v>0.98866338112305863</v>
      </c>
      <c r="AV74" s="28">
        <f t="shared" si="7"/>
        <v>0.94075460829493096</v>
      </c>
      <c r="AW74" s="28">
        <f t="shared" si="8"/>
        <v>0.9503375149342892</v>
      </c>
      <c r="AX74" s="28">
        <f t="shared" si="9"/>
        <v>0.98880824372759857</v>
      </c>
      <c r="AY74" s="28">
        <f t="shared" si="10"/>
        <v>0.73041069295101557</v>
      </c>
      <c r="AZ74" s="28">
        <f t="shared" si="0"/>
        <v>0.9917203469022019</v>
      </c>
    </row>
    <row r="75" spans="1:52" x14ac:dyDescent="0.25">
      <c r="A75" s="86" t="s">
        <v>1</v>
      </c>
      <c r="B75" s="86">
        <v>2</v>
      </c>
      <c r="C75" s="86">
        <v>65</v>
      </c>
      <c r="D75" s="28">
        <f>OphrsIn!D74/SurveyHrsIn!D75</f>
        <v>0.94462365591397845</v>
      </c>
      <c r="E75" s="28">
        <f>OphrsIn!E74/SurveyHrsIn!E75</f>
        <v>0.96868279569892479</v>
      </c>
      <c r="F75" s="28">
        <f>OphrsIn!F74/SurveyHrsIn!F75</f>
        <v>0.96867816091954029</v>
      </c>
      <c r="G75" s="28">
        <f>OphrsIn!G74/SurveyHrsIn!G75</f>
        <v>0.978494623655914</v>
      </c>
      <c r="H75" s="28">
        <f>OphrsIn!H74/SurveyHrsIn!H75</f>
        <v>0.98944444444444446</v>
      </c>
      <c r="I75" s="28">
        <f>OphrsIn!I74/SurveyHrsIn!I75</f>
        <v>0.95967741935483875</v>
      </c>
      <c r="J75" s="28">
        <f>OphrsIn!J74/SurveyHrsIn!J75</f>
        <v>0.86375000000000002</v>
      </c>
      <c r="K75" s="28">
        <f>OphrsIn!K74/SurveyHrsIn!K75</f>
        <v>0.97137096774193554</v>
      </c>
      <c r="L75" s="28">
        <f>OphrsIn!L74/SurveyHrsIn!L75</f>
        <v>0.89341397849462367</v>
      </c>
      <c r="M75" s="28">
        <f>OphrsIn!M74/SurveyHrsIn!M75</f>
        <v>0.97972222222222216</v>
      </c>
      <c r="N75" s="28">
        <f>OphrsIn!N74/SurveyHrsIn!N75</f>
        <v>0.98413978494623666</v>
      </c>
      <c r="O75" s="28">
        <f>OphrsIn!O74/SurveyHrsIn!O75</f>
        <v>0.98611111111111116</v>
      </c>
      <c r="P75" s="28">
        <f>OphrsIn!P74/SurveyHrsIn!P75</f>
        <v>0.5780913978494624</v>
      </c>
      <c r="Q75" s="28">
        <f>OphrsIn!Q74/SurveyHrsIn!Q75</f>
        <v>0</v>
      </c>
      <c r="R75" s="28">
        <f>OphrsIn!R74/SurveyHrsIn!R75</f>
        <v>0.68125000000000002</v>
      </c>
      <c r="S75" s="28">
        <f>OphrsIn!S74/SurveyHrsIn!S75</f>
        <v>0.99986559139784947</v>
      </c>
      <c r="T75" s="28">
        <f>OphrsIn!T74/SurveyHrsIn!T75</f>
        <v>0.99569444444444444</v>
      </c>
      <c r="U75" s="28">
        <f>OphrsIn!U74/SurveyHrsIn!U75</f>
        <v>0.99099462365591395</v>
      </c>
      <c r="V75" s="28">
        <f>OphrsIn!V74/SurveyHrsIn!V75</f>
        <v>0.98986111111111119</v>
      </c>
      <c r="W75" s="28">
        <f>OphrsIn!W74/SurveyHrsIn!W75</f>
        <v>0.94852150537634417</v>
      </c>
      <c r="X75" s="28">
        <f>OphrsIn!X74/SurveyHrsIn!X75</f>
        <v>0.98198924731182802</v>
      </c>
      <c r="Y75" s="28">
        <f>OphrsIn!Y74/SurveyHrsIn!Y75</f>
        <v>0.99319444444444449</v>
      </c>
      <c r="Z75" s="28">
        <f>OphrsIn!Z74/SurveyHrsIn!Z75</f>
        <v>0.9844086021505376</v>
      </c>
      <c r="AA75" s="28">
        <f>OphrsIn!AA74/SurveyHrsIn!AA75</f>
        <v>0.99986111111111109</v>
      </c>
      <c r="AB75" s="28">
        <f>OphrsIn!AB74/SurveyHrsIn!AB75</f>
        <v>0.99973118279569884</v>
      </c>
      <c r="AC75" s="28">
        <f>OphrsIn!AC74/SurveyHrsIn!AC75</f>
        <v>0.98091397849462358</v>
      </c>
      <c r="AD75" s="28">
        <f>OphrsIn!AD74/SurveyHrsIn!AD75</f>
        <v>0.99360119047619055</v>
      </c>
      <c r="AE75" s="28">
        <f>OphrsIn!AE74/SurveyHrsIn!AE75</f>
        <v>0.98156586021505376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11"/>
        <v>0.92679807553660443</v>
      </c>
      <c r="AP75" s="28">
        <f t="shared" si="1"/>
        <v>0.88044765531660696</v>
      </c>
      <c r="AQ75" s="28">
        <f t="shared" si="2"/>
        <v>0.98536034306195586</v>
      </c>
      <c r="AR75" s="28">
        <f t="shared" si="3"/>
        <v>0.97195186009145973</v>
      </c>
      <c r="AS75" s="28">
        <f t="shared" si="4"/>
        <v>0.937623954599761</v>
      </c>
      <c r="AT75" s="28">
        <f t="shared" si="5"/>
        <v>0.94816905615292713</v>
      </c>
      <c r="AU75" s="28">
        <f t="shared" si="6"/>
        <v>0.84944743130227007</v>
      </c>
      <c r="AV75" s="28">
        <f t="shared" si="7"/>
        <v>0.56037186379928317</v>
      </c>
      <c r="AW75" s="28">
        <f t="shared" si="8"/>
        <v>0.99218339307048986</v>
      </c>
      <c r="AX75" s="28">
        <f t="shared" si="9"/>
        <v>0.97456839904420567</v>
      </c>
      <c r="AY75" s="28">
        <f t="shared" si="10"/>
        <v>0.99466696535244914</v>
      </c>
      <c r="AZ75" s="28">
        <f t="shared" si="0"/>
        <v>0.98536034306195586</v>
      </c>
    </row>
    <row r="76" spans="1:52" x14ac:dyDescent="0.25">
      <c r="A76" s="86" t="s">
        <v>1</v>
      </c>
      <c r="B76" s="86">
        <v>2</v>
      </c>
      <c r="C76" s="86">
        <v>66</v>
      </c>
      <c r="D76" s="28">
        <f>OphrsIn!D75/SurveyHrsIn!D76</f>
        <v>0.80067204301075279</v>
      </c>
      <c r="E76" s="28">
        <f>OphrsIn!E75/SurveyHrsIn!E76</f>
        <v>0.91545698924731189</v>
      </c>
      <c r="F76" s="28">
        <f>OphrsIn!F75/SurveyHrsIn!F76</f>
        <v>0.95474137931034486</v>
      </c>
      <c r="G76" s="28">
        <f>OphrsIn!G75/SurveyHrsIn!G76</f>
        <v>0.9883064516129032</v>
      </c>
      <c r="H76" s="28">
        <f>OphrsIn!H75/SurveyHrsIn!H76</f>
        <v>0.95416666666666672</v>
      </c>
      <c r="I76" s="28">
        <f>OphrsIn!I75/SurveyHrsIn!I76</f>
        <v>0.98279569892473129</v>
      </c>
      <c r="J76" s="28">
        <f>OphrsIn!J75/SurveyHrsIn!J76</f>
        <v>0.98694444444444451</v>
      </c>
      <c r="K76" s="28">
        <f>OphrsIn!K75/SurveyHrsIn!K76</f>
        <v>0.98413978494623666</v>
      </c>
      <c r="L76" s="28">
        <f>OphrsIn!L75/SurveyHrsIn!L76</f>
        <v>0.96424731182795698</v>
      </c>
      <c r="M76" s="28">
        <f>OphrsIn!M75/SurveyHrsIn!M76</f>
        <v>0.98986111111111119</v>
      </c>
      <c r="N76" s="28">
        <f>OphrsIn!N75/SurveyHrsIn!N76</f>
        <v>0.98494623655913971</v>
      </c>
      <c r="O76" s="28">
        <f>OphrsIn!O75/SurveyHrsIn!O76</f>
        <v>0.97388888888888892</v>
      </c>
      <c r="P76" s="28">
        <f>OphrsIn!P75/SurveyHrsIn!P76</f>
        <v>0.8866935483870968</v>
      </c>
      <c r="Q76" s="28">
        <f>OphrsIn!Q75/SurveyHrsIn!Q76</f>
        <v>0.90779569892473111</v>
      </c>
      <c r="R76" s="28">
        <f>OphrsIn!R75/SurveyHrsIn!R76</f>
        <v>0.95357142857142851</v>
      </c>
      <c r="S76" s="28">
        <f>OphrsIn!S75/SurveyHrsIn!S76</f>
        <v>0.9413978494623656</v>
      </c>
      <c r="T76" s="28">
        <f>OphrsIn!T75/SurveyHrsIn!T76</f>
        <v>0.96527777777777779</v>
      </c>
      <c r="U76" s="28">
        <f>OphrsIn!U75/SurveyHrsIn!U76</f>
        <v>0.98763440860215046</v>
      </c>
      <c r="V76" s="28">
        <f>OphrsIn!V75/SurveyHrsIn!V76</f>
        <v>0.90902777777777777</v>
      </c>
      <c r="W76" s="28">
        <f>OphrsIn!W75/SurveyHrsIn!W76</f>
        <v>0.9897849462365591</v>
      </c>
      <c r="X76" s="28">
        <f>OphrsIn!X75/SurveyHrsIn!X76</f>
        <v>0.95443548387096777</v>
      </c>
      <c r="Y76" s="28">
        <f>OphrsIn!Y75/SurveyHrsIn!Y76</f>
        <v>0.59222222222222221</v>
      </c>
      <c r="Z76" s="28">
        <f>OphrsIn!Z75/SurveyHrsIn!Z76</f>
        <v>0.90793010752688175</v>
      </c>
      <c r="AA76" s="28">
        <f>OphrsIn!AA75/SurveyHrsIn!AA76</f>
        <v>0.99652777777777779</v>
      </c>
      <c r="AB76" s="28">
        <f>OphrsIn!AB75/SurveyHrsIn!AB76</f>
        <v>0.99180107526881722</v>
      </c>
      <c r="AC76" s="28">
        <f>OphrsIn!AC75/SurveyHrsIn!AC76</f>
        <v>0.99408602150537639</v>
      </c>
      <c r="AD76" s="28">
        <f>OphrsIn!AD75/SurveyHrsIn!AD76</f>
        <v>0.99434523809523812</v>
      </c>
      <c r="AE76" s="28">
        <f>OphrsIn!AE75/SurveyHrsIn!AE76</f>
        <v>0.97778306451612906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0.96384904266056914</v>
      </c>
      <c r="AP76" s="28">
        <f t="shared" ref="AP76:AP139" si="13">AVERAGE(Q76:AB76)</f>
        <v>0.92478387950162144</v>
      </c>
      <c r="AQ76" s="28">
        <f t="shared" ref="AQ76:AQ139" si="14">AVERAGE(AC76:AN76)</f>
        <v>0.98873810803891449</v>
      </c>
      <c r="AR76" s="28">
        <f t="shared" ref="AR76:AR139" si="15">AVERAGE(E76:G76)</f>
        <v>0.95283494005685332</v>
      </c>
      <c r="AS76" s="28">
        <f t="shared" ref="AS76:AS139" si="16">AVERAGE(H76:J76)</f>
        <v>0.97463560334528088</v>
      </c>
      <c r="AT76" s="28">
        <f t="shared" ref="AT76:AT139" si="17">AVERAGE(K76:M76)</f>
        <v>0.97941606929510161</v>
      </c>
      <c r="AU76" s="28">
        <f t="shared" ref="AU76:AU139" si="18">AVERAGE(N76:P76)</f>
        <v>0.94850955794504177</v>
      </c>
      <c r="AV76" s="28">
        <f t="shared" ref="AV76:AV139" si="19">AVERAGE(Q76:S76)</f>
        <v>0.93425499231950848</v>
      </c>
      <c r="AW76" s="28">
        <f t="shared" ref="AW76:AW139" si="20">AVERAGE(T76:V76)</f>
        <v>0.95397998805256867</v>
      </c>
      <c r="AX76" s="28">
        <f t="shared" ref="AX76:AX139" si="21">AVERAGE(W76:Y76)</f>
        <v>0.84548088410991651</v>
      </c>
      <c r="AY76" s="28">
        <f t="shared" ref="AY76:AY139" si="22">AVERAGE(Z76:AB76)</f>
        <v>0.96541965352449222</v>
      </c>
      <c r="AZ76" s="28">
        <f t="shared" ref="AZ76:AZ139" si="23">AVERAGE(AC76:AE76)</f>
        <v>0.98873810803891449</v>
      </c>
    </row>
    <row r="77" spans="1:52" x14ac:dyDescent="0.25">
      <c r="A77" s="86" t="s">
        <v>1</v>
      </c>
      <c r="B77" s="86">
        <v>2</v>
      </c>
      <c r="C77" s="86">
        <v>67</v>
      </c>
      <c r="D77" s="28">
        <f>OphrsIn!D76/SurveyHrsIn!D77</f>
        <v>0.97016129032258058</v>
      </c>
      <c r="E77" s="28">
        <f>OphrsIn!E76/SurveyHrsIn!E77</f>
        <v>0.96115591397849465</v>
      </c>
      <c r="F77" s="28">
        <f>OphrsIn!F76/SurveyHrsIn!F77</f>
        <v>0.98002873563218396</v>
      </c>
      <c r="G77" s="28">
        <f>OphrsIn!G76/SurveyHrsIn!G77</f>
        <v>0.99274193548387102</v>
      </c>
      <c r="H77" s="28">
        <f>OphrsIn!H76/SurveyHrsIn!H77</f>
        <v>0.93625000000000003</v>
      </c>
      <c r="I77" s="28">
        <f>OphrsIn!I76/SurveyHrsIn!I77</f>
        <v>0.96693548387096773</v>
      </c>
      <c r="J77" s="28">
        <f>OphrsIn!J76/SurveyHrsIn!J77</f>
        <v>0.98291666666666677</v>
      </c>
      <c r="K77" s="28">
        <f>OphrsIn!K76/SurveyHrsIn!K77</f>
        <v>0.9883064516129032</v>
      </c>
      <c r="L77" s="28">
        <f>OphrsIn!L76/SurveyHrsIn!L77</f>
        <v>0.98857526881720426</v>
      </c>
      <c r="M77" s="28">
        <f>OphrsIn!M76/SurveyHrsIn!M77</f>
        <v>0.99944444444444447</v>
      </c>
      <c r="N77" s="28">
        <f>OphrsIn!N76/SurveyHrsIn!N77</f>
        <v>0.93629032258064515</v>
      </c>
      <c r="O77" s="28">
        <f>OphrsIn!O76/SurveyHrsIn!O77</f>
        <v>0.9981944444444445</v>
      </c>
      <c r="P77" s="28">
        <f>OphrsIn!P76/SurveyHrsIn!P77</f>
        <v>0.96491935483870961</v>
      </c>
      <c r="Q77" s="28">
        <f>OphrsIn!Q76/SurveyHrsIn!Q77</f>
        <v>0.99811827956989252</v>
      </c>
      <c r="R77" s="28">
        <f>OphrsIn!R76/SurveyHrsIn!R77</f>
        <v>0.96369047619047621</v>
      </c>
      <c r="S77" s="28">
        <f>OphrsIn!S76/SurveyHrsIn!S77</f>
        <v>0.99986559139784947</v>
      </c>
      <c r="T77" s="28">
        <f>OphrsIn!T76/SurveyHrsIn!T77</f>
        <v>0.9837499999999999</v>
      </c>
      <c r="U77" s="28">
        <f>OphrsIn!U76/SurveyHrsIn!U77</f>
        <v>0.99798387096774188</v>
      </c>
      <c r="V77" s="28">
        <f>OphrsIn!V76/SurveyHrsIn!V77</f>
        <v>0.9933333333333334</v>
      </c>
      <c r="W77" s="28">
        <f>OphrsIn!W76/SurveyHrsIn!W77</f>
        <v>0.9877688172043011</v>
      </c>
      <c r="X77" s="28">
        <f>OphrsIn!X76/SurveyHrsIn!X77</f>
        <v>0.97029569892473111</v>
      </c>
      <c r="Y77" s="28">
        <f>OphrsIn!Y76/SurveyHrsIn!Y77</f>
        <v>0.89291666666666658</v>
      </c>
      <c r="Z77" s="28">
        <f>OphrsIn!Z76/SurveyHrsIn!Z77</f>
        <v>0.81370967741935485</v>
      </c>
      <c r="AA77" s="28">
        <f>OphrsIn!AA76/SurveyHrsIn!AA77</f>
        <v>0.57444444444444442</v>
      </c>
      <c r="AB77" s="28">
        <f>OphrsIn!AB76/SurveyHrsIn!AB77</f>
        <v>0.97432795698924723</v>
      </c>
      <c r="AC77" s="28">
        <f>OphrsIn!AC76/SurveyHrsIn!AC77</f>
        <v>0.99986559139784947</v>
      </c>
      <c r="AD77" s="28">
        <f>OphrsIn!AD76/SurveyHrsIn!AD77</f>
        <v>0.96130952380952384</v>
      </c>
      <c r="AE77" s="28">
        <f>OphrsIn!AE76/SurveyHrsIn!AE77</f>
        <v>0.96574193548387099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0.97464658519754455</v>
      </c>
      <c r="AP77" s="28">
        <f t="shared" si="13"/>
        <v>0.92918373442566982</v>
      </c>
      <c r="AQ77" s="28">
        <f t="shared" si="14"/>
        <v>0.97563901689708155</v>
      </c>
      <c r="AR77" s="28">
        <f t="shared" si="15"/>
        <v>0.97797552836484991</v>
      </c>
      <c r="AS77" s="28">
        <f t="shared" si="16"/>
        <v>0.96203405017921151</v>
      </c>
      <c r="AT77" s="28">
        <f t="shared" si="17"/>
        <v>0.99210872162485064</v>
      </c>
      <c r="AU77" s="28">
        <f t="shared" si="18"/>
        <v>0.96646804062126634</v>
      </c>
      <c r="AV77" s="28">
        <f t="shared" si="19"/>
        <v>0.9872247823860727</v>
      </c>
      <c r="AW77" s="28">
        <f t="shared" si="20"/>
        <v>0.99168906810035828</v>
      </c>
      <c r="AX77" s="28">
        <f t="shared" si="21"/>
        <v>0.95032706093189956</v>
      </c>
      <c r="AY77" s="28">
        <f t="shared" si="22"/>
        <v>0.78749402628434872</v>
      </c>
      <c r="AZ77" s="28">
        <f t="shared" si="23"/>
        <v>0.97563901689708155</v>
      </c>
    </row>
    <row r="78" spans="1:52" x14ac:dyDescent="0.25">
      <c r="A78" s="86" t="s">
        <v>1</v>
      </c>
      <c r="B78" s="86">
        <v>2</v>
      </c>
      <c r="C78" s="86">
        <v>68</v>
      </c>
      <c r="D78" s="28">
        <f>OphrsIn!D77/SurveyHrsIn!D78</f>
        <v>0.98225806451612896</v>
      </c>
      <c r="E78" s="28">
        <f>OphrsIn!E77/SurveyHrsIn!E78</f>
        <v>0.99287634408602155</v>
      </c>
      <c r="F78" s="28">
        <f>OphrsIn!F77/SurveyHrsIn!F78</f>
        <v>0.98017241379310349</v>
      </c>
      <c r="G78" s="28">
        <f>OphrsIn!G77/SurveyHrsIn!G78</f>
        <v>1</v>
      </c>
      <c r="H78" s="28">
        <f>OphrsIn!H77/SurveyHrsIn!H78</f>
        <v>0.99930555555555556</v>
      </c>
      <c r="I78" s="28">
        <f>OphrsIn!I77/SurveyHrsIn!I78</f>
        <v>0.99946236559139789</v>
      </c>
      <c r="J78" s="28">
        <f>OphrsIn!J77/SurveyHrsIn!J78</f>
        <v>0.99944444444444447</v>
      </c>
      <c r="K78" s="28">
        <f>OphrsIn!K77/SurveyHrsIn!K78</f>
        <v>0.99327956989247312</v>
      </c>
      <c r="L78" s="28">
        <f>OphrsIn!L77/SurveyHrsIn!L78</f>
        <v>0.99758064516129041</v>
      </c>
      <c r="M78" s="28">
        <f>OphrsIn!M77/SurveyHrsIn!M78</f>
        <v>0.99916666666666665</v>
      </c>
      <c r="N78" s="28">
        <f>OphrsIn!N77/SurveyHrsIn!N78</f>
        <v>0.9985215053763441</v>
      </c>
      <c r="O78" s="28">
        <f>OphrsIn!O77/SurveyHrsIn!O78</f>
        <v>0.69111111111111112</v>
      </c>
      <c r="P78" s="28">
        <f>OphrsIn!P77/SurveyHrsIn!P78</f>
        <v>0.96330645161290329</v>
      </c>
      <c r="Q78" s="28">
        <f>OphrsIn!Q77/SurveyHrsIn!Q78</f>
        <v>0.99811827956989252</v>
      </c>
      <c r="R78" s="28">
        <f>OphrsIn!R77/SurveyHrsIn!R78</f>
        <v>0.93377976190476186</v>
      </c>
      <c r="S78" s="28">
        <f>OphrsIn!S77/SurveyHrsIn!S78</f>
        <v>0.99986559139784947</v>
      </c>
      <c r="T78" s="28">
        <f>OphrsIn!T77/SurveyHrsIn!T78</f>
        <v>0.92500000000000004</v>
      </c>
      <c r="U78" s="28">
        <f>OphrsIn!U77/SurveyHrsIn!U78</f>
        <v>0.98360215053763433</v>
      </c>
      <c r="V78" s="28">
        <f>OphrsIn!V77/SurveyHrsIn!V78</f>
        <v>0.99805555555555558</v>
      </c>
      <c r="W78" s="28">
        <f>OphrsIn!W77/SurveyHrsIn!W78</f>
        <v>0.91545698924731189</v>
      </c>
      <c r="X78" s="28">
        <f>OphrsIn!X77/SurveyHrsIn!X78</f>
        <v>0.99516129032258061</v>
      </c>
      <c r="Y78" s="28">
        <f>OphrsIn!Y77/SurveyHrsIn!Y78</f>
        <v>0.99388888888888893</v>
      </c>
      <c r="Z78" s="28">
        <f>OphrsIn!Z77/SurveyHrsIn!Z78</f>
        <v>0.7</v>
      </c>
      <c r="AA78" s="28">
        <f>OphrsIn!AA77/SurveyHrsIn!AA78</f>
        <v>0.92305555555555563</v>
      </c>
      <c r="AB78" s="28">
        <f>OphrsIn!AB77/SurveyHrsIn!AB78</f>
        <v>0.96196236559139792</v>
      </c>
      <c r="AC78" s="28">
        <f>OphrsIn!AC77/SurveyHrsIn!AC78</f>
        <v>0.99986559139784947</v>
      </c>
      <c r="AD78" s="28">
        <f>OphrsIn!AD77/SurveyHrsIn!AD78</f>
        <v>0.97886904761904758</v>
      </c>
      <c r="AE78" s="28">
        <f>OphrsIn!AE77/SurveyHrsIn!AE78</f>
        <v>0.98075336021505388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0.96785225610760917</v>
      </c>
      <c r="AP78" s="28">
        <f t="shared" si="13"/>
        <v>0.94399553571428563</v>
      </c>
      <c r="AQ78" s="28">
        <f t="shared" si="14"/>
        <v>0.98649599974398361</v>
      </c>
      <c r="AR78" s="28">
        <f t="shared" si="15"/>
        <v>0.99101625262637505</v>
      </c>
      <c r="AS78" s="28">
        <f t="shared" si="16"/>
        <v>0.99940412186379923</v>
      </c>
      <c r="AT78" s="28">
        <f t="shared" si="17"/>
        <v>0.99667562724014347</v>
      </c>
      <c r="AU78" s="28">
        <f t="shared" si="18"/>
        <v>0.88431302270011958</v>
      </c>
      <c r="AV78" s="28">
        <f t="shared" si="19"/>
        <v>0.97725454429083458</v>
      </c>
      <c r="AW78" s="28">
        <f t="shared" si="20"/>
        <v>0.9688859020310634</v>
      </c>
      <c r="AX78" s="28">
        <f t="shared" si="21"/>
        <v>0.96816905615292714</v>
      </c>
      <c r="AY78" s="28">
        <f t="shared" si="22"/>
        <v>0.86167264038231783</v>
      </c>
      <c r="AZ78" s="28">
        <f t="shared" si="23"/>
        <v>0.98649599974398361</v>
      </c>
    </row>
    <row r="79" spans="1:52" x14ac:dyDescent="0.25">
      <c r="A79" s="86" t="s">
        <v>1</v>
      </c>
      <c r="B79" s="86">
        <v>2</v>
      </c>
      <c r="C79" s="86">
        <v>69</v>
      </c>
      <c r="D79" s="28">
        <f>OphrsIn!D78/SurveyHrsIn!D79</f>
        <v>0.91827956989247317</v>
      </c>
      <c r="E79" s="28">
        <f>OphrsIn!E78/SurveyHrsIn!E79</f>
        <v>0.95631720430107525</v>
      </c>
      <c r="F79" s="28">
        <f>OphrsIn!F78/SurveyHrsIn!F79</f>
        <v>0.97298850574712648</v>
      </c>
      <c r="G79" s="28">
        <f>OphrsIn!G78/SurveyHrsIn!G79</f>
        <v>0.97473118279569904</v>
      </c>
      <c r="H79" s="28">
        <f>OphrsIn!H78/SurveyHrsIn!H79</f>
        <v>0.99291666666666667</v>
      </c>
      <c r="I79" s="28">
        <f>OphrsIn!I78/SurveyHrsIn!I79</f>
        <v>0.97177419354838712</v>
      </c>
      <c r="J79" s="28">
        <f>OphrsIn!J78/SurveyHrsIn!J79</f>
        <v>0.95138888888888884</v>
      </c>
      <c r="K79" s="28">
        <f>OphrsIn!K78/SurveyHrsIn!K79</f>
        <v>0.99059139784946237</v>
      </c>
      <c r="L79" s="28">
        <f>OphrsIn!L78/SurveyHrsIn!L79</f>
        <v>0.9936827956989247</v>
      </c>
      <c r="M79" s="28">
        <f>OphrsIn!M78/SurveyHrsIn!M79</f>
        <v>0.99902777777777774</v>
      </c>
      <c r="N79" s="28">
        <f>OphrsIn!N78/SurveyHrsIn!N79</f>
        <v>0.99784946236559136</v>
      </c>
      <c r="O79" s="28">
        <f>OphrsIn!O78/SurveyHrsIn!O79</f>
        <v>0.85708333333333342</v>
      </c>
      <c r="P79" s="28">
        <f>OphrsIn!P78/SurveyHrsIn!P79</f>
        <v>0.84139784946236562</v>
      </c>
      <c r="Q79" s="28">
        <f>OphrsIn!Q78/SurveyHrsIn!Q79</f>
        <v>0.99811827956989252</v>
      </c>
      <c r="R79" s="28">
        <f>OphrsIn!R78/SurveyHrsIn!R79</f>
        <v>0.99017857142857135</v>
      </c>
      <c r="S79" s="28">
        <f>OphrsIn!S78/SurveyHrsIn!S79</f>
        <v>0.99986559139784947</v>
      </c>
      <c r="T79" s="28">
        <f>OphrsIn!T78/SurveyHrsIn!T79</f>
        <v>0.91319444444444442</v>
      </c>
      <c r="U79" s="28">
        <f>OphrsIn!U78/SurveyHrsIn!U79</f>
        <v>0.99919354838709673</v>
      </c>
      <c r="V79" s="28">
        <f>OphrsIn!V78/SurveyHrsIn!V79</f>
        <v>0.97152777777777777</v>
      </c>
      <c r="W79" s="28">
        <f>OphrsIn!W78/SurveyHrsIn!W79</f>
        <v>0.99704301075268809</v>
      </c>
      <c r="X79" s="28">
        <f>OphrsIn!X78/SurveyHrsIn!X79</f>
        <v>0.97956989247311821</v>
      </c>
      <c r="Y79" s="28">
        <f>OphrsIn!Y78/SurveyHrsIn!Y79</f>
        <v>0.99458333333333337</v>
      </c>
      <c r="Z79" s="28">
        <f>OphrsIn!Z78/SurveyHrsIn!Z79</f>
        <v>0.99865591397849462</v>
      </c>
      <c r="AA79" s="28">
        <f>OphrsIn!AA78/SurveyHrsIn!AA79</f>
        <v>0.75722222222222224</v>
      </c>
      <c r="AB79" s="28">
        <f>OphrsIn!AB78/SurveyHrsIn!AB79</f>
        <v>0.99946236559139789</v>
      </c>
      <c r="AC79" s="28">
        <f>OphrsIn!AC78/SurveyHrsIn!AC79</f>
        <v>0.99986559139784947</v>
      </c>
      <c r="AD79" s="28">
        <f>OphrsIn!AD78/SurveyHrsIn!AD79</f>
        <v>0.98035714285714282</v>
      </c>
      <c r="AE79" s="28">
        <f>OphrsIn!AE78/SurveyHrsIn!AE79</f>
        <v>0.97962217741935498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0.95831243820294165</v>
      </c>
      <c r="AP79" s="28">
        <f t="shared" si="13"/>
        <v>0.96655124594640718</v>
      </c>
      <c r="AQ79" s="28">
        <f t="shared" si="14"/>
        <v>0.98661497055811564</v>
      </c>
      <c r="AR79" s="28">
        <f t="shared" si="15"/>
        <v>0.96801229761463359</v>
      </c>
      <c r="AS79" s="28">
        <f t="shared" si="16"/>
        <v>0.97202658303464762</v>
      </c>
      <c r="AT79" s="28">
        <f t="shared" si="17"/>
        <v>0.99443399044205494</v>
      </c>
      <c r="AU79" s="28">
        <f t="shared" si="18"/>
        <v>0.89877688172043013</v>
      </c>
      <c r="AV79" s="28">
        <f t="shared" si="19"/>
        <v>0.99605414746543774</v>
      </c>
      <c r="AW79" s="28">
        <f t="shared" si="20"/>
        <v>0.96130525686977297</v>
      </c>
      <c r="AX79" s="28">
        <f t="shared" si="21"/>
        <v>0.9903987455197133</v>
      </c>
      <c r="AY79" s="28">
        <f t="shared" si="22"/>
        <v>0.91844683393070492</v>
      </c>
      <c r="AZ79" s="28">
        <f t="shared" si="23"/>
        <v>0.98661497055811564</v>
      </c>
    </row>
    <row r="80" spans="1:52" x14ac:dyDescent="0.25">
      <c r="A80" s="86" t="s">
        <v>1</v>
      </c>
      <c r="B80" s="86">
        <v>2</v>
      </c>
      <c r="C80" s="86">
        <v>70</v>
      </c>
      <c r="D80" s="28">
        <f>OphrsIn!D79/SurveyHrsIn!D80</f>
        <v>0.98346774193548392</v>
      </c>
      <c r="E80" s="28">
        <f>OphrsIn!E79/SurveyHrsIn!E80</f>
        <v>0.9682795698924731</v>
      </c>
      <c r="F80" s="28">
        <f>OphrsIn!F79/SurveyHrsIn!F80</f>
        <v>0.86637931034482762</v>
      </c>
      <c r="G80" s="28">
        <f>OphrsIn!G79/SurveyHrsIn!G80</f>
        <v>0.9844086021505376</v>
      </c>
      <c r="H80" s="28">
        <f>OphrsIn!H79/SurveyHrsIn!H80</f>
        <v>0.97569444444444442</v>
      </c>
      <c r="I80" s="28">
        <f>OphrsIn!I79/SurveyHrsIn!I80</f>
        <v>0.30940860215053761</v>
      </c>
      <c r="J80" s="28">
        <f>OphrsIn!J79/SurveyHrsIn!J80</f>
        <v>0.99875000000000003</v>
      </c>
      <c r="K80" s="28">
        <f>OphrsIn!K79/SurveyHrsIn!K80</f>
        <v>0.99381720430107523</v>
      </c>
      <c r="L80" s="28">
        <f>OphrsIn!L79/SurveyHrsIn!L80</f>
        <v>0.9961021505376344</v>
      </c>
      <c r="M80" s="28">
        <f>OphrsIn!M79/SurveyHrsIn!M80</f>
        <v>0.98972222222222228</v>
      </c>
      <c r="N80" s="28">
        <f>OphrsIn!N79/SurveyHrsIn!N80</f>
        <v>0.97688172043010746</v>
      </c>
      <c r="O80" s="28">
        <f>OphrsIn!O79/SurveyHrsIn!O80</f>
        <v>0.93319444444444444</v>
      </c>
      <c r="P80" s="28">
        <f>OphrsIn!P79/SurveyHrsIn!P80</f>
        <v>0.77862903225806446</v>
      </c>
      <c r="Q80" s="28">
        <f>OphrsIn!Q79/SurveyHrsIn!Q80</f>
        <v>0.99811827956989252</v>
      </c>
      <c r="R80" s="28">
        <f>OphrsIn!R79/SurveyHrsIn!R80</f>
        <v>0.99449404761904758</v>
      </c>
      <c r="S80" s="28">
        <f>OphrsIn!S79/SurveyHrsIn!S80</f>
        <v>0.98803763440860215</v>
      </c>
      <c r="T80" s="28">
        <f>OphrsIn!T79/SurveyHrsIn!T80</f>
        <v>0.97444444444444445</v>
      </c>
      <c r="U80" s="28">
        <f>OphrsIn!U79/SurveyHrsIn!U80</f>
        <v>0.60376344086021505</v>
      </c>
      <c r="V80" s="28">
        <f>OphrsIn!V79/SurveyHrsIn!V80</f>
        <v>0.3223611111111111</v>
      </c>
      <c r="W80" s="28">
        <f>OphrsIn!W79/SurveyHrsIn!W80</f>
        <v>0.88682795698924721</v>
      </c>
      <c r="X80" s="28">
        <f>OphrsIn!X79/SurveyHrsIn!X80</f>
        <v>0.94059139784946233</v>
      </c>
      <c r="Y80" s="28">
        <f>OphrsIn!Y79/SurveyHrsIn!Y80</f>
        <v>0.99458333333333337</v>
      </c>
      <c r="Z80" s="28">
        <f>OphrsIn!Z79/SurveyHrsIn!Z80</f>
        <v>0.99892473118279579</v>
      </c>
      <c r="AA80" s="28">
        <f>OphrsIn!AA79/SurveyHrsIn!AA80</f>
        <v>0.99597222222222226</v>
      </c>
      <c r="AB80" s="28">
        <f>OphrsIn!AB79/SurveyHrsIn!AB80</f>
        <v>0.99018817204301079</v>
      </c>
      <c r="AC80" s="28">
        <f>OphrsIn!AC79/SurveyHrsIn!AC80</f>
        <v>0.99986559139784947</v>
      </c>
      <c r="AD80" s="28">
        <f>OphrsIn!AD79/SurveyHrsIn!AD80</f>
        <v>0.98110119047619038</v>
      </c>
      <c r="AE80" s="28">
        <f>OphrsIn!AE79/SurveyHrsIn!AE80</f>
        <v>0.93024569892473119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0.89760560859803074</v>
      </c>
      <c r="AP80" s="28">
        <f t="shared" si="13"/>
        <v>0.89069223096944883</v>
      </c>
      <c r="AQ80" s="28">
        <f t="shared" si="14"/>
        <v>0.97040416026625698</v>
      </c>
      <c r="AR80" s="28">
        <f t="shared" si="15"/>
        <v>0.93968916079594622</v>
      </c>
      <c r="AS80" s="28">
        <f t="shared" si="16"/>
        <v>0.76128434886499396</v>
      </c>
      <c r="AT80" s="28">
        <f t="shared" si="17"/>
        <v>0.99321385902031067</v>
      </c>
      <c r="AU80" s="28">
        <f t="shared" si="18"/>
        <v>0.89623506571087219</v>
      </c>
      <c r="AV80" s="28">
        <f t="shared" si="19"/>
        <v>0.99354998719918086</v>
      </c>
      <c r="AW80" s="28">
        <f t="shared" si="20"/>
        <v>0.63352299880525687</v>
      </c>
      <c r="AX80" s="28">
        <f t="shared" si="21"/>
        <v>0.94066756272401431</v>
      </c>
      <c r="AY80" s="28">
        <f t="shared" si="22"/>
        <v>0.99502837514934284</v>
      </c>
      <c r="AZ80" s="28">
        <f t="shared" si="23"/>
        <v>0.97040416026625698</v>
      </c>
    </row>
    <row r="81" spans="1:52" x14ac:dyDescent="0.25">
      <c r="A81" s="86" t="s">
        <v>1</v>
      </c>
      <c r="B81" s="86">
        <v>2</v>
      </c>
      <c r="C81" s="86">
        <v>71</v>
      </c>
      <c r="D81" s="28">
        <f>OphrsIn!D80/SurveyHrsIn!D81</f>
        <v>0.94596774193548383</v>
      </c>
      <c r="E81" s="28">
        <f>OphrsIn!E80/SurveyHrsIn!E81</f>
        <v>0.98413978494623666</v>
      </c>
      <c r="F81" s="28">
        <f>OphrsIn!F80/SurveyHrsIn!F81</f>
        <v>0.53333333333333333</v>
      </c>
      <c r="G81" s="28">
        <f>OphrsIn!G80/SurveyHrsIn!G81</f>
        <v>0.78736559139784945</v>
      </c>
      <c r="H81" s="28">
        <f>OphrsIn!H80/SurveyHrsIn!H81</f>
        <v>0.98333333333333328</v>
      </c>
      <c r="I81" s="28">
        <f>OphrsIn!I80/SurveyHrsIn!I81</f>
        <v>0.97016129032258058</v>
      </c>
      <c r="J81" s="28">
        <f>OphrsIn!J80/SurveyHrsIn!J81</f>
        <v>0.98208333333333342</v>
      </c>
      <c r="K81" s="28">
        <f>OphrsIn!K80/SurveyHrsIn!K81</f>
        <v>0.99018817204301079</v>
      </c>
      <c r="L81" s="28">
        <f>OphrsIn!L80/SurveyHrsIn!L81</f>
        <v>0.99758064516129041</v>
      </c>
      <c r="M81" s="28">
        <f>OphrsIn!M80/SurveyHrsIn!M81</f>
        <v>0.99777777777777776</v>
      </c>
      <c r="N81" s="28">
        <f>OphrsIn!N80/SurveyHrsIn!N81</f>
        <v>0.97419354838709671</v>
      </c>
      <c r="O81" s="28">
        <f>OphrsIn!O80/SurveyHrsIn!O81</f>
        <v>0.99736111111111114</v>
      </c>
      <c r="P81" s="28">
        <f>OphrsIn!P80/SurveyHrsIn!P81</f>
        <v>0.99946236559139789</v>
      </c>
      <c r="Q81" s="28">
        <f>OphrsIn!Q80/SurveyHrsIn!Q81</f>
        <v>0.99811827956989252</v>
      </c>
      <c r="R81" s="28">
        <f>OphrsIn!R80/SurveyHrsIn!R81</f>
        <v>0.97842261904761907</v>
      </c>
      <c r="S81" s="28">
        <f>OphrsIn!S80/SurveyHrsIn!S81</f>
        <v>0.99986559139784947</v>
      </c>
      <c r="T81" s="28">
        <f>OphrsIn!T80/SurveyHrsIn!T81</f>
        <v>0.87027777777777782</v>
      </c>
      <c r="U81" s="28">
        <f>OphrsIn!U80/SurveyHrsIn!U81</f>
        <v>0.99986559139784947</v>
      </c>
      <c r="V81" s="28">
        <f>OphrsIn!V80/SurveyHrsIn!V81</f>
        <v>0.99222222222222223</v>
      </c>
      <c r="W81" s="28">
        <f>OphrsIn!W80/SurveyHrsIn!W81</f>
        <v>0.98508064516129035</v>
      </c>
      <c r="X81" s="28">
        <f>OphrsIn!X80/SurveyHrsIn!X81</f>
        <v>0.98938172043010753</v>
      </c>
      <c r="Y81" s="28">
        <f>OphrsIn!Y80/SurveyHrsIn!Y81</f>
        <v>0.99416666666666664</v>
      </c>
      <c r="Z81" s="28">
        <f>OphrsIn!Z80/SurveyHrsIn!Z81</f>
        <v>0.99704301075268809</v>
      </c>
      <c r="AA81" s="28">
        <f>OphrsIn!AA80/SurveyHrsIn!AA81</f>
        <v>0.96680555555555558</v>
      </c>
      <c r="AB81" s="28">
        <f>OphrsIn!AB80/SurveyHrsIn!AB81</f>
        <v>0.99529569892473113</v>
      </c>
      <c r="AC81" s="28">
        <f>OphrsIn!AC80/SurveyHrsIn!AC81</f>
        <v>1</v>
      </c>
      <c r="AD81" s="28">
        <f>OphrsIn!AD80/SurveyHrsIn!AD81</f>
        <v>0.97946428571428579</v>
      </c>
      <c r="AE81" s="28">
        <f>OphrsIn!AE80/SurveyHrsIn!AE81</f>
        <v>0.98022513440860215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0.93308169056152934</v>
      </c>
      <c r="AP81" s="28">
        <f t="shared" si="13"/>
        <v>0.98054544824202094</v>
      </c>
      <c r="AQ81" s="28">
        <f t="shared" si="14"/>
        <v>0.98656314004096257</v>
      </c>
      <c r="AR81" s="28">
        <f t="shared" si="15"/>
        <v>0.76827956989247304</v>
      </c>
      <c r="AS81" s="28">
        <f t="shared" si="16"/>
        <v>0.97852598566308246</v>
      </c>
      <c r="AT81" s="28">
        <f t="shared" si="17"/>
        <v>0.99518219832735966</v>
      </c>
      <c r="AU81" s="28">
        <f t="shared" si="18"/>
        <v>0.99033900836320188</v>
      </c>
      <c r="AV81" s="28">
        <f t="shared" si="19"/>
        <v>0.99213549667178702</v>
      </c>
      <c r="AW81" s="28">
        <f t="shared" si="20"/>
        <v>0.9541218637992831</v>
      </c>
      <c r="AX81" s="28">
        <f t="shared" si="21"/>
        <v>0.98954301075268825</v>
      </c>
      <c r="AY81" s="28">
        <f t="shared" si="22"/>
        <v>0.98638142174432497</v>
      </c>
      <c r="AZ81" s="28">
        <f t="shared" si="23"/>
        <v>0.98656314004096257</v>
      </c>
    </row>
    <row r="82" spans="1:52" x14ac:dyDescent="0.25">
      <c r="A82" s="86" t="s">
        <v>1</v>
      </c>
      <c r="B82" s="86">
        <v>2</v>
      </c>
      <c r="C82" s="86">
        <v>72</v>
      </c>
      <c r="D82" s="28">
        <f>OphrsIn!D81/SurveyHrsIn!D82</f>
        <v>0.97943548387096779</v>
      </c>
      <c r="E82" s="28">
        <f>OphrsIn!E81/SurveyHrsIn!E82</f>
        <v>0.99865591397849462</v>
      </c>
      <c r="F82" s="28">
        <f>OphrsIn!F81/SurveyHrsIn!F82</f>
        <v>0.96077586206896559</v>
      </c>
      <c r="G82" s="28">
        <f>OphrsIn!G81/SurveyHrsIn!G82</f>
        <v>0.99932795698924726</v>
      </c>
      <c r="H82" s="28">
        <f>OphrsIn!H81/SurveyHrsIn!H82</f>
        <v>0.98625000000000007</v>
      </c>
      <c r="I82" s="28">
        <f>OphrsIn!I81/SurveyHrsIn!I82</f>
        <v>0.97822580645161283</v>
      </c>
      <c r="J82" s="28">
        <f>OphrsIn!J81/SurveyHrsIn!J82</f>
        <v>0.98430555555555566</v>
      </c>
      <c r="K82" s="28">
        <f>OphrsIn!K81/SurveyHrsIn!K82</f>
        <v>7.0833333333333331E-2</v>
      </c>
      <c r="L82" s="28">
        <f>OphrsIn!L81/SurveyHrsIn!L82</f>
        <v>0.86344086021505373</v>
      </c>
      <c r="M82" s="28">
        <f>OphrsIn!M81/SurveyHrsIn!M82</f>
        <v>0.92833333333333334</v>
      </c>
      <c r="N82" s="28">
        <f>OphrsIn!N81/SurveyHrsIn!N82</f>
        <v>0.99744623655913978</v>
      </c>
      <c r="O82" s="28">
        <f>OphrsIn!O81/SurveyHrsIn!O82</f>
        <v>0.99986111111111109</v>
      </c>
      <c r="P82" s="28">
        <f>OphrsIn!P81/SurveyHrsIn!P82</f>
        <v>0.60913978494623655</v>
      </c>
      <c r="Q82" s="28">
        <f>OphrsIn!Q81/SurveyHrsIn!Q82</f>
        <v>6.7204301075268823E-4</v>
      </c>
      <c r="R82" s="28">
        <f>OphrsIn!R81/SurveyHrsIn!R82</f>
        <v>0.68258928571428568</v>
      </c>
      <c r="S82" s="28">
        <f>OphrsIn!S81/SurveyHrsIn!S82</f>
        <v>0.88978494623655913</v>
      </c>
      <c r="T82" s="28">
        <f>OphrsIn!T81/SurveyHrsIn!T82</f>
        <v>0.95777777777777784</v>
      </c>
      <c r="U82" s="28">
        <f>OphrsIn!U81/SurveyHrsIn!U82</f>
        <v>0.9985215053763441</v>
      </c>
      <c r="V82" s="28">
        <f>OphrsIn!V81/SurveyHrsIn!V82</f>
        <v>0.9720833333333333</v>
      </c>
      <c r="W82" s="28">
        <f>OphrsIn!W81/SurveyHrsIn!W82</f>
        <v>0.96747311827956983</v>
      </c>
      <c r="X82" s="28">
        <f>OphrsIn!X81/SurveyHrsIn!X82</f>
        <v>0.9844086021505376</v>
      </c>
      <c r="Y82" s="28">
        <f>OphrsIn!Y81/SurveyHrsIn!Y82</f>
        <v>0.9933333333333334</v>
      </c>
      <c r="Z82" s="28">
        <f>OphrsIn!Z81/SurveyHrsIn!Z82</f>
        <v>0.99112903225806448</v>
      </c>
      <c r="AA82" s="28">
        <f>OphrsIn!AA81/SurveyHrsIn!AA82</f>
        <v>0.9754166666666666</v>
      </c>
      <c r="AB82" s="28">
        <f>OphrsIn!AB81/SurveyHrsIn!AB82</f>
        <v>0.99973118279569884</v>
      </c>
      <c r="AC82" s="28">
        <f>OphrsIn!AC81/SurveyHrsIn!AC82</f>
        <v>0.99327956989247312</v>
      </c>
      <c r="AD82" s="28">
        <f>OphrsIn!AD81/SurveyHrsIn!AD82</f>
        <v>0.99464285714285716</v>
      </c>
      <c r="AE82" s="28">
        <f>OphrsIn!AE81/SurveyHrsIn!AE82</f>
        <v>0.97687392473118284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0.86471631287850703</v>
      </c>
      <c r="AP82" s="28">
        <f t="shared" si="13"/>
        <v>0.86774340224441027</v>
      </c>
      <c r="AQ82" s="28">
        <f t="shared" si="14"/>
        <v>0.98826545058883786</v>
      </c>
      <c r="AR82" s="28">
        <f t="shared" si="15"/>
        <v>0.98625324434556916</v>
      </c>
      <c r="AS82" s="28">
        <f t="shared" si="16"/>
        <v>0.98292712066905619</v>
      </c>
      <c r="AT82" s="28">
        <f t="shared" si="17"/>
        <v>0.62086917562724009</v>
      </c>
      <c r="AU82" s="28">
        <f t="shared" si="18"/>
        <v>0.86881571087216258</v>
      </c>
      <c r="AV82" s="28">
        <f t="shared" si="19"/>
        <v>0.52434875832053252</v>
      </c>
      <c r="AW82" s="28">
        <f t="shared" si="20"/>
        <v>0.97612753882915182</v>
      </c>
      <c r="AX82" s="28">
        <f t="shared" si="21"/>
        <v>0.98173835125448028</v>
      </c>
      <c r="AY82" s="28">
        <f t="shared" si="22"/>
        <v>0.98875896057347656</v>
      </c>
      <c r="AZ82" s="28">
        <f t="shared" si="23"/>
        <v>0.98826545058883786</v>
      </c>
    </row>
    <row r="83" spans="1:52" x14ac:dyDescent="0.25">
      <c r="A83" s="86" t="s">
        <v>1</v>
      </c>
      <c r="B83" s="86">
        <v>2</v>
      </c>
      <c r="C83" s="86">
        <v>73</v>
      </c>
      <c r="D83" s="28">
        <f>OphrsIn!D82/SurveyHrsIn!D83</f>
        <v>0.9907258064516129</v>
      </c>
      <c r="E83" s="28">
        <f>OphrsIn!E82/SurveyHrsIn!E83</f>
        <v>0.98870967741935489</v>
      </c>
      <c r="F83" s="28">
        <f>OphrsIn!F82/SurveyHrsIn!F83</f>
        <v>0.97528735632183905</v>
      </c>
      <c r="G83" s="28">
        <f>OphrsIn!G82/SurveyHrsIn!G83</f>
        <v>0.99650537634408598</v>
      </c>
      <c r="H83" s="28">
        <f>OphrsIn!H82/SurveyHrsIn!H83</f>
        <v>0.98138888888888887</v>
      </c>
      <c r="I83" s="28">
        <f>OphrsIn!I82/SurveyHrsIn!I83</f>
        <v>0.93709677419354842</v>
      </c>
      <c r="J83" s="28">
        <f>OphrsIn!J82/SurveyHrsIn!J83</f>
        <v>0.988611111111111</v>
      </c>
      <c r="K83" s="28">
        <f>OphrsIn!K82/SurveyHrsIn!K83</f>
        <v>0.98413978494623666</v>
      </c>
      <c r="L83" s="28">
        <f>OphrsIn!L82/SurveyHrsIn!L83</f>
        <v>0.98870967741935489</v>
      </c>
      <c r="M83" s="28">
        <f>OphrsIn!M82/SurveyHrsIn!M83</f>
        <v>0.98777777777777787</v>
      </c>
      <c r="N83" s="28">
        <f>OphrsIn!N82/SurveyHrsIn!N83</f>
        <v>0.93158602150537639</v>
      </c>
      <c r="O83" s="28">
        <f>OphrsIn!O82/SurveyHrsIn!O83</f>
        <v>0.94097222222222221</v>
      </c>
      <c r="P83" s="28">
        <f>OphrsIn!P82/SurveyHrsIn!P83</f>
        <v>0.85228494623655915</v>
      </c>
      <c r="Q83" s="28">
        <f>OphrsIn!Q82/SurveyHrsIn!Q83</f>
        <v>0.94838709677419353</v>
      </c>
      <c r="R83" s="28">
        <f>OphrsIn!R82/SurveyHrsIn!R83</f>
        <v>0.65550595238095233</v>
      </c>
      <c r="S83" s="28">
        <f>OphrsIn!S82/SurveyHrsIn!S83</f>
        <v>0.99986559139784947</v>
      </c>
      <c r="T83" s="28">
        <f>OphrsIn!T82/SurveyHrsIn!T83</f>
        <v>0.34666666666666668</v>
      </c>
      <c r="U83" s="28">
        <f>OphrsIn!U82/SurveyHrsIn!U83</f>
        <v>0.38682795698924732</v>
      </c>
      <c r="V83" s="28">
        <f>OphrsIn!V82/SurveyHrsIn!V83</f>
        <v>0.98875000000000002</v>
      </c>
      <c r="W83" s="28">
        <f>OphrsIn!W82/SurveyHrsIn!W83</f>
        <v>0.99811827956989252</v>
      </c>
      <c r="X83" s="28">
        <f>OphrsIn!X82/SurveyHrsIn!X83</f>
        <v>0.99018817204301079</v>
      </c>
      <c r="Y83" s="28">
        <f>OphrsIn!Y82/SurveyHrsIn!Y83</f>
        <v>0.98236111111111102</v>
      </c>
      <c r="Z83" s="28">
        <f>OphrsIn!Z82/SurveyHrsIn!Z83</f>
        <v>0.99771505376344083</v>
      </c>
      <c r="AA83" s="28">
        <f>OphrsIn!AA82/SurveyHrsIn!AA83</f>
        <v>0.98180555555555549</v>
      </c>
      <c r="AB83" s="28">
        <f>OphrsIn!AB82/SurveyHrsIn!AB83</f>
        <v>0.97809139784946242</v>
      </c>
      <c r="AC83" s="28">
        <f>OphrsIn!AC82/SurveyHrsIn!AC83</f>
        <v>0.99677419354838714</v>
      </c>
      <c r="AD83" s="28">
        <f>OphrsIn!AD82/SurveyHrsIn!AD83</f>
        <v>0.99255952380952384</v>
      </c>
      <c r="AE83" s="28">
        <f>OphrsIn!AE82/SurveyHrsIn!AE83</f>
        <v>0.97396989247311827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0.96275580119886284</v>
      </c>
      <c r="AP83" s="28">
        <f t="shared" si="13"/>
        <v>0.85452356950844843</v>
      </c>
      <c r="AQ83" s="28">
        <f t="shared" si="14"/>
        <v>0.98776786994367649</v>
      </c>
      <c r="AR83" s="28">
        <f t="shared" si="15"/>
        <v>0.98683413669509334</v>
      </c>
      <c r="AS83" s="28">
        <f t="shared" si="16"/>
        <v>0.96903225806451621</v>
      </c>
      <c r="AT83" s="28">
        <f t="shared" si="17"/>
        <v>0.98687574671445655</v>
      </c>
      <c r="AU83" s="28">
        <f t="shared" si="18"/>
        <v>0.90828106332138603</v>
      </c>
      <c r="AV83" s="28">
        <f t="shared" si="19"/>
        <v>0.86791954685099848</v>
      </c>
      <c r="AW83" s="28">
        <f t="shared" si="20"/>
        <v>0.57408154121863797</v>
      </c>
      <c r="AX83" s="28">
        <f t="shared" si="21"/>
        <v>0.99022252090800478</v>
      </c>
      <c r="AY83" s="28">
        <f t="shared" si="22"/>
        <v>0.98587066905615295</v>
      </c>
      <c r="AZ83" s="28">
        <f t="shared" si="23"/>
        <v>0.98776786994367649</v>
      </c>
    </row>
    <row r="84" spans="1:52" x14ac:dyDescent="0.25">
      <c r="A84" s="86" t="s">
        <v>1</v>
      </c>
      <c r="B84" s="86">
        <v>2</v>
      </c>
      <c r="C84" s="86">
        <v>74</v>
      </c>
      <c r="D84" s="28">
        <f>OphrsIn!D83/SurveyHrsIn!D84</f>
        <v>0.98279569892473129</v>
      </c>
      <c r="E84" s="28">
        <f>OphrsIn!E83/SurveyHrsIn!E84</f>
        <v>0.98696236559139783</v>
      </c>
      <c r="F84" s="28">
        <f>OphrsIn!F83/SurveyHrsIn!F84</f>
        <v>0.97442528735632195</v>
      </c>
      <c r="G84" s="28">
        <f>OphrsIn!G83/SurveyHrsIn!G84</f>
        <v>0.99717741935483872</v>
      </c>
      <c r="H84" s="28">
        <f>OphrsIn!H83/SurveyHrsIn!H84</f>
        <v>0.99319444444444449</v>
      </c>
      <c r="I84" s="28">
        <f>OphrsIn!I83/SurveyHrsIn!I84</f>
        <v>0.98077956989247317</v>
      </c>
      <c r="J84" s="28">
        <f>OphrsIn!J83/SurveyHrsIn!J84</f>
        <v>0.95013888888888887</v>
      </c>
      <c r="K84" s="28">
        <f>OphrsIn!K83/SurveyHrsIn!K84</f>
        <v>0.9721774193548387</v>
      </c>
      <c r="L84" s="28">
        <f>OphrsIn!L83/SurveyHrsIn!L84</f>
        <v>0.83118279569892473</v>
      </c>
      <c r="M84" s="28">
        <f>OphrsIn!M83/SurveyHrsIn!M84</f>
        <v>0.99875000000000003</v>
      </c>
      <c r="N84" s="28">
        <f>OphrsIn!N83/SurveyHrsIn!N84</f>
        <v>0.99663978494623651</v>
      </c>
      <c r="O84" s="28">
        <f>OphrsIn!O83/SurveyHrsIn!O84</f>
        <v>0.9375</v>
      </c>
      <c r="P84" s="28">
        <f>OphrsIn!P83/SurveyHrsIn!P84</f>
        <v>0.97567204301075261</v>
      </c>
      <c r="Q84" s="28">
        <f>OphrsIn!Q83/SurveyHrsIn!Q84</f>
        <v>0.97634408602150535</v>
      </c>
      <c r="R84" s="28">
        <f>OphrsIn!R83/SurveyHrsIn!R84</f>
        <v>0.95357142857142851</v>
      </c>
      <c r="S84" s="28">
        <f>OphrsIn!S83/SurveyHrsIn!S84</f>
        <v>0.99986559139784947</v>
      </c>
      <c r="T84" s="28">
        <f>OphrsIn!T83/SurveyHrsIn!T84</f>
        <v>0.99611111111111117</v>
      </c>
      <c r="U84" s="28">
        <f>OphrsIn!U83/SurveyHrsIn!U84</f>
        <v>0.99865591397849462</v>
      </c>
      <c r="V84" s="28">
        <f>OphrsIn!V83/SurveyHrsIn!V84</f>
        <v>0.99458333333333337</v>
      </c>
      <c r="W84" s="28">
        <f>OphrsIn!W83/SurveyHrsIn!W84</f>
        <v>0.96787634408602152</v>
      </c>
      <c r="X84" s="28">
        <f>OphrsIn!X83/SurveyHrsIn!X84</f>
        <v>0.99018817204301079</v>
      </c>
      <c r="Y84" s="28">
        <f>OphrsIn!Y83/SurveyHrsIn!Y84</f>
        <v>0.95861111111111119</v>
      </c>
      <c r="Z84" s="28">
        <f>OphrsIn!Z83/SurveyHrsIn!Z84</f>
        <v>0.98696236559139783</v>
      </c>
      <c r="AA84" s="28">
        <f>OphrsIn!AA83/SurveyHrsIn!AA84</f>
        <v>0.99263888888888896</v>
      </c>
      <c r="AB84" s="28">
        <f>OphrsIn!AB83/SurveyHrsIn!AB84</f>
        <v>0.97943548387096779</v>
      </c>
      <c r="AC84" s="28">
        <f>OphrsIn!AC83/SurveyHrsIn!AC84</f>
        <v>0.99086021505376354</v>
      </c>
      <c r="AD84" s="28">
        <f>OphrsIn!AD83/SurveyHrsIn!AD84</f>
        <v>0.96934523809523809</v>
      </c>
      <c r="AE84" s="28">
        <f>OphrsIn!AE83/SurveyHrsIn!AE84</f>
        <v>0.96661733870967748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0.96621666821159291</v>
      </c>
      <c r="AP84" s="28">
        <f t="shared" si="13"/>
        <v>0.98290365250042677</v>
      </c>
      <c r="AQ84" s="28">
        <f t="shared" si="14"/>
        <v>0.97560759728622637</v>
      </c>
      <c r="AR84" s="28">
        <f t="shared" si="15"/>
        <v>0.98618835743418609</v>
      </c>
      <c r="AS84" s="28">
        <f t="shared" si="16"/>
        <v>0.97470430107526873</v>
      </c>
      <c r="AT84" s="28">
        <f t="shared" si="17"/>
        <v>0.93403673835125434</v>
      </c>
      <c r="AU84" s="28">
        <f t="shared" si="18"/>
        <v>0.96993727598566304</v>
      </c>
      <c r="AV84" s="28">
        <f t="shared" si="19"/>
        <v>0.97659370199692785</v>
      </c>
      <c r="AW84" s="28">
        <f t="shared" si="20"/>
        <v>0.99645011947431306</v>
      </c>
      <c r="AX84" s="28">
        <f t="shared" si="21"/>
        <v>0.97222520908004784</v>
      </c>
      <c r="AY84" s="28">
        <f t="shared" si="22"/>
        <v>0.98634557945041823</v>
      </c>
      <c r="AZ84" s="28">
        <f t="shared" si="23"/>
        <v>0.97560759728622637</v>
      </c>
    </row>
    <row r="85" spans="1:52" x14ac:dyDescent="0.25">
      <c r="A85" s="86" t="s">
        <v>1</v>
      </c>
      <c r="B85" s="86">
        <v>2</v>
      </c>
      <c r="C85" s="86">
        <v>75</v>
      </c>
      <c r="D85" s="28">
        <f>OphrsIn!D84/SurveyHrsIn!D85</f>
        <v>0.98575268817204298</v>
      </c>
      <c r="E85" s="28">
        <f>OphrsIn!E84/SurveyHrsIn!E85</f>
        <v>0.99354838709677429</v>
      </c>
      <c r="F85" s="28">
        <f>OphrsIn!F84/SurveyHrsIn!F85</f>
        <v>0.9979885057471265</v>
      </c>
      <c r="G85" s="28">
        <f>OphrsIn!G84/SurveyHrsIn!G85</f>
        <v>0.97741935483870979</v>
      </c>
      <c r="H85" s="28">
        <f>OphrsIn!H84/SurveyHrsIn!H85</f>
        <v>0.74319444444444449</v>
      </c>
      <c r="I85" s="28">
        <f>OphrsIn!I84/SurveyHrsIn!I85</f>
        <v>0.88749999999999996</v>
      </c>
      <c r="J85" s="28">
        <f>OphrsIn!J84/SurveyHrsIn!J85</f>
        <v>0.99847222222222221</v>
      </c>
      <c r="K85" s="28">
        <f>OphrsIn!K84/SurveyHrsIn!K85</f>
        <v>0.94784946236559142</v>
      </c>
      <c r="L85" s="28">
        <f>OphrsIn!L84/SurveyHrsIn!L85</f>
        <v>0.94516129032258067</v>
      </c>
      <c r="M85" s="28">
        <f>OphrsIn!M84/SurveyHrsIn!M85</f>
        <v>0.99791666666666667</v>
      </c>
      <c r="N85" s="28">
        <f>OphrsIn!N84/SurveyHrsIn!N85</f>
        <v>0.99959677419354842</v>
      </c>
      <c r="O85" s="28">
        <f>OphrsIn!O84/SurveyHrsIn!O85</f>
        <v>0.99986111111111109</v>
      </c>
      <c r="P85" s="28">
        <f>OphrsIn!P84/SurveyHrsIn!P85</f>
        <v>0.99327956989247312</v>
      </c>
      <c r="Q85" s="28">
        <f>OphrsIn!Q84/SurveyHrsIn!Q85</f>
        <v>0.99811827956989252</v>
      </c>
      <c r="R85" s="28">
        <f>OphrsIn!R84/SurveyHrsIn!R85</f>
        <v>0.99538690476190472</v>
      </c>
      <c r="S85" s="28">
        <f>OphrsIn!S84/SurveyHrsIn!S85</f>
        <v>0.95981182795698927</v>
      </c>
      <c r="T85" s="28">
        <f>OphrsIn!T84/SurveyHrsIn!T85</f>
        <v>0.80291666666666672</v>
      </c>
      <c r="U85" s="28">
        <f>OphrsIn!U84/SurveyHrsIn!U85</f>
        <v>0.97970430107526874</v>
      </c>
      <c r="V85" s="28">
        <f>OphrsIn!V84/SurveyHrsIn!V85</f>
        <v>0.9850000000000001</v>
      </c>
      <c r="W85" s="28">
        <f>OphrsIn!W84/SurveyHrsIn!W85</f>
        <v>0.9955645161290323</v>
      </c>
      <c r="X85" s="28">
        <f>OphrsIn!X84/SurveyHrsIn!X85</f>
        <v>0.99516129032258061</v>
      </c>
      <c r="Y85" s="28">
        <f>OphrsIn!Y84/SurveyHrsIn!Y85</f>
        <v>0.98569444444444454</v>
      </c>
      <c r="Z85" s="28">
        <f>OphrsIn!Z84/SurveyHrsIn!Z85</f>
        <v>0.99784946236559136</v>
      </c>
      <c r="AA85" s="28">
        <f>OphrsIn!AA84/SurveyHrsIn!AA85</f>
        <v>0.9934722222222222</v>
      </c>
      <c r="AB85" s="28">
        <f>OphrsIn!AB84/SurveyHrsIn!AB85</f>
        <v>0.98508064516129035</v>
      </c>
      <c r="AC85" s="28">
        <f>OphrsIn!AC84/SurveyHrsIn!AC85</f>
        <v>0.99986559139784947</v>
      </c>
      <c r="AD85" s="28">
        <f>OphrsIn!AD84/SurveyHrsIn!AD85</f>
        <v>0.98497023809523809</v>
      </c>
      <c r="AE85" s="28">
        <f>OphrsIn!AE84/SurveyHrsIn!AE85</f>
        <v>0.96031505376344095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0.95681564907510419</v>
      </c>
      <c r="AP85" s="28">
        <f t="shared" si="13"/>
        <v>0.97281338005632367</v>
      </c>
      <c r="AQ85" s="28">
        <f t="shared" si="14"/>
        <v>0.98171696108550943</v>
      </c>
      <c r="AR85" s="28">
        <f t="shared" si="15"/>
        <v>0.98965208256087023</v>
      </c>
      <c r="AS85" s="28">
        <f t="shared" si="16"/>
        <v>0.87638888888888877</v>
      </c>
      <c r="AT85" s="28">
        <f t="shared" si="17"/>
        <v>0.96364247311827966</v>
      </c>
      <c r="AU85" s="28">
        <f t="shared" si="18"/>
        <v>0.99757915173237743</v>
      </c>
      <c r="AV85" s="28">
        <f t="shared" si="19"/>
        <v>0.98443900409626217</v>
      </c>
      <c r="AW85" s="28">
        <f t="shared" si="20"/>
        <v>0.92254032258064511</v>
      </c>
      <c r="AX85" s="28">
        <f t="shared" si="21"/>
        <v>0.99214008363201911</v>
      </c>
      <c r="AY85" s="28">
        <f t="shared" si="22"/>
        <v>0.99213410991636797</v>
      </c>
      <c r="AZ85" s="28">
        <f t="shared" si="23"/>
        <v>0.98171696108550943</v>
      </c>
    </row>
    <row r="86" spans="1:52" x14ac:dyDescent="0.25">
      <c r="A86" s="86" t="s">
        <v>1</v>
      </c>
      <c r="B86" s="86">
        <v>2</v>
      </c>
      <c r="C86" s="86">
        <v>76</v>
      </c>
      <c r="D86" s="28">
        <f>OphrsIn!D85/SurveyHrsIn!D86</f>
        <v>0.99569892473118271</v>
      </c>
      <c r="E86" s="28">
        <f>OphrsIn!E85/SurveyHrsIn!E86</f>
        <v>0.98938172043010753</v>
      </c>
      <c r="F86" s="28">
        <f>OphrsIn!F85/SurveyHrsIn!F86</f>
        <v>0.92298850574712643</v>
      </c>
      <c r="G86" s="28">
        <f>OphrsIn!G85/SurveyHrsIn!G86</f>
        <v>0.9853494623655914</v>
      </c>
      <c r="H86" s="28">
        <f>OphrsIn!H85/SurveyHrsIn!H86</f>
        <v>0.99180555555555561</v>
      </c>
      <c r="I86" s="28">
        <f>OphrsIn!I85/SurveyHrsIn!I86</f>
        <v>0.9751344086021505</v>
      </c>
      <c r="J86" s="28">
        <f>OphrsIn!J85/SurveyHrsIn!J86</f>
        <v>0.98083333333333345</v>
      </c>
      <c r="K86" s="28">
        <f>OphrsIn!K85/SurveyHrsIn!K86</f>
        <v>0.85860215053763433</v>
      </c>
      <c r="L86" s="28">
        <f>OphrsIn!L85/SurveyHrsIn!L86</f>
        <v>0.96263440860215055</v>
      </c>
      <c r="M86" s="28">
        <f>OphrsIn!M85/SurveyHrsIn!M86</f>
        <v>0.99805555555555558</v>
      </c>
      <c r="N86" s="28">
        <f>OphrsIn!N85/SurveyHrsIn!N86</f>
        <v>0.99892473118279579</v>
      </c>
      <c r="O86" s="28">
        <f>OphrsIn!O85/SurveyHrsIn!O86</f>
        <v>0.99986111111111109</v>
      </c>
      <c r="P86" s="28">
        <f>OphrsIn!P85/SurveyHrsIn!P86</f>
        <v>0.97594086021505377</v>
      </c>
      <c r="Q86" s="28">
        <f>OphrsIn!Q85/SurveyHrsIn!Q86</f>
        <v>0.99811827956989252</v>
      </c>
      <c r="R86" s="28">
        <f>OphrsIn!R85/SurveyHrsIn!R86</f>
        <v>0.99419642857142865</v>
      </c>
      <c r="S86" s="28">
        <f>OphrsIn!S85/SurveyHrsIn!S86</f>
        <v>0.90981182795698923</v>
      </c>
      <c r="T86" s="28">
        <f>OphrsIn!T85/SurveyHrsIn!T86</f>
        <v>0.97597222222222224</v>
      </c>
      <c r="U86" s="28">
        <f>OphrsIn!U85/SurveyHrsIn!U86</f>
        <v>0.98615591397849467</v>
      </c>
      <c r="V86" s="28">
        <f>OphrsIn!V85/SurveyHrsIn!V86</f>
        <v>0.94305555555555554</v>
      </c>
      <c r="W86" s="28">
        <f>OphrsIn!W85/SurveyHrsIn!W86</f>
        <v>0.98884408602150542</v>
      </c>
      <c r="X86" s="28">
        <f>OphrsIn!X85/SurveyHrsIn!X86</f>
        <v>0.99341397849462365</v>
      </c>
      <c r="Y86" s="28">
        <f>OphrsIn!Y85/SurveyHrsIn!Y86</f>
        <v>0.9934722222222222</v>
      </c>
      <c r="Z86" s="28">
        <f>OphrsIn!Z85/SurveyHrsIn!Z86</f>
        <v>0.99771505376344083</v>
      </c>
      <c r="AA86" s="28">
        <f>OphrsIn!AA85/SurveyHrsIn!AA86</f>
        <v>0.99875000000000003</v>
      </c>
      <c r="AB86" s="28">
        <f>OphrsIn!AB85/SurveyHrsIn!AB86</f>
        <v>0.99543010752688177</v>
      </c>
      <c r="AC86" s="28">
        <f>OphrsIn!AC85/SurveyHrsIn!AC86</f>
        <v>0.96962365591397848</v>
      </c>
      <c r="AD86" s="28">
        <f>OphrsIn!AD85/SurveyHrsIn!AD86</f>
        <v>0.89122023809523809</v>
      </c>
      <c r="AE86" s="28">
        <f>OphrsIn!AE85/SurveyHrsIn!AE86</f>
        <v>0.98239395161290333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0.96995931693651383</v>
      </c>
      <c r="AP86" s="28">
        <f t="shared" si="13"/>
        <v>0.98124463965693798</v>
      </c>
      <c r="AQ86" s="28">
        <f t="shared" si="14"/>
        <v>0.9477459485407066</v>
      </c>
      <c r="AR86" s="28">
        <f t="shared" si="15"/>
        <v>0.96590656284760845</v>
      </c>
      <c r="AS86" s="28">
        <f t="shared" si="16"/>
        <v>0.98259109916367982</v>
      </c>
      <c r="AT86" s="28">
        <f t="shared" si="17"/>
        <v>0.93976403823178023</v>
      </c>
      <c r="AU86" s="28">
        <f t="shared" si="18"/>
        <v>0.99157556750298692</v>
      </c>
      <c r="AV86" s="28">
        <f t="shared" si="19"/>
        <v>0.96737551203277006</v>
      </c>
      <c r="AW86" s="28">
        <f t="shared" si="20"/>
        <v>0.96839456391875745</v>
      </c>
      <c r="AX86" s="28">
        <f t="shared" si="21"/>
        <v>0.99191009557945042</v>
      </c>
      <c r="AY86" s="28">
        <f t="shared" si="22"/>
        <v>0.99729838709677432</v>
      </c>
      <c r="AZ86" s="28">
        <f t="shared" si="23"/>
        <v>0.9477459485407066</v>
      </c>
    </row>
    <row r="87" spans="1:52" x14ac:dyDescent="0.25">
      <c r="A87" s="86" t="s">
        <v>1</v>
      </c>
      <c r="B87" s="86">
        <v>2</v>
      </c>
      <c r="C87" s="86">
        <v>77</v>
      </c>
      <c r="D87" s="28">
        <f>OphrsIn!D86/SurveyHrsIn!D87</f>
        <v>0.83991935483870961</v>
      </c>
      <c r="E87" s="28">
        <f>OphrsIn!E86/SurveyHrsIn!E87</f>
        <v>0.76774193548387104</v>
      </c>
      <c r="F87" s="28">
        <f>OphrsIn!F86/SurveyHrsIn!F87</f>
        <v>0.76752873563218393</v>
      </c>
      <c r="G87" s="28">
        <f>OphrsIn!G86/SurveyHrsIn!G87</f>
        <v>0.9751344086021505</v>
      </c>
      <c r="H87" s="28">
        <f>OphrsIn!H86/SurveyHrsIn!H87</f>
        <v>0.99361111111111111</v>
      </c>
      <c r="I87" s="28">
        <f>OphrsIn!I86/SurveyHrsIn!I87</f>
        <v>0.99516129032258061</v>
      </c>
      <c r="J87" s="28">
        <f>OphrsIn!J86/SurveyHrsIn!J87</f>
        <v>0.93819444444444444</v>
      </c>
      <c r="K87" s="28">
        <f>OphrsIn!K86/SurveyHrsIn!K87</f>
        <v>0.92163978494623666</v>
      </c>
      <c r="L87" s="28">
        <f>OphrsIn!L86/SurveyHrsIn!L87</f>
        <v>0.99327956989247312</v>
      </c>
      <c r="M87" s="28">
        <f>OphrsIn!M86/SurveyHrsIn!M87</f>
        <v>0.96791666666666665</v>
      </c>
      <c r="N87" s="28">
        <f>OphrsIn!N86/SurveyHrsIn!N87</f>
        <v>0.99946236559139789</v>
      </c>
      <c r="O87" s="28">
        <f>OphrsIn!O86/SurveyHrsIn!O87</f>
        <v>0.99375000000000002</v>
      </c>
      <c r="P87" s="28">
        <f>OphrsIn!P86/SurveyHrsIn!P87</f>
        <v>0.9219086021505376</v>
      </c>
      <c r="Q87" s="28">
        <f>OphrsIn!Q86/SurveyHrsIn!Q87</f>
        <v>0.8579301075268817</v>
      </c>
      <c r="R87" s="28">
        <f>OphrsIn!R86/SurveyHrsIn!R87</f>
        <v>0.93497023809523805</v>
      </c>
      <c r="S87" s="28">
        <f>OphrsIn!S86/SurveyHrsIn!S87</f>
        <v>0.98333333333333339</v>
      </c>
      <c r="T87" s="28">
        <f>OphrsIn!T86/SurveyHrsIn!T87</f>
        <v>0.61472222222222228</v>
      </c>
      <c r="U87" s="28">
        <f>OphrsIn!U86/SurveyHrsIn!U87</f>
        <v>0.87486559139784947</v>
      </c>
      <c r="V87" s="28">
        <f>OphrsIn!V86/SurveyHrsIn!V87</f>
        <v>0.67055555555555557</v>
      </c>
      <c r="W87" s="28">
        <f>OphrsIn!W86/SurveyHrsIn!W87</f>
        <v>0.6147849462365591</v>
      </c>
      <c r="X87" s="28">
        <f>OphrsIn!X86/SurveyHrsIn!X87</f>
        <v>0.97002688172043017</v>
      </c>
      <c r="Y87" s="28">
        <f>OphrsIn!Y86/SurveyHrsIn!Y87</f>
        <v>0.99263888888888896</v>
      </c>
      <c r="Z87" s="28">
        <f>OphrsIn!Z86/SurveyHrsIn!Z87</f>
        <v>0.92997311827956985</v>
      </c>
      <c r="AA87" s="28">
        <f>OphrsIn!AA86/SurveyHrsIn!AA87</f>
        <v>0.98694444444444451</v>
      </c>
      <c r="AB87" s="28">
        <f>OphrsIn!AB86/SurveyHrsIn!AB87</f>
        <v>0.99744623655913978</v>
      </c>
      <c r="AC87" s="28">
        <f>OphrsIn!AC86/SurveyHrsIn!AC87</f>
        <v>0.99919354838709673</v>
      </c>
      <c r="AD87" s="28">
        <f>OphrsIn!AD86/SurveyHrsIn!AD87</f>
        <v>0.97529761904761902</v>
      </c>
      <c r="AE87" s="28">
        <f>OphrsIn!AE86/SurveyHrsIn!AE87</f>
        <v>0.71089153225806456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0.93627740957030448</v>
      </c>
      <c r="AP87" s="28">
        <f t="shared" si="13"/>
        <v>0.86901596368834289</v>
      </c>
      <c r="AQ87" s="28">
        <f t="shared" si="14"/>
        <v>0.89512756656426007</v>
      </c>
      <c r="AR87" s="28">
        <f t="shared" si="15"/>
        <v>0.83680169323940179</v>
      </c>
      <c r="AS87" s="28">
        <f t="shared" si="16"/>
        <v>0.97565561529271205</v>
      </c>
      <c r="AT87" s="28">
        <f t="shared" si="17"/>
        <v>0.96094534050179214</v>
      </c>
      <c r="AU87" s="28">
        <f t="shared" si="18"/>
        <v>0.9717069892473118</v>
      </c>
      <c r="AV87" s="28">
        <f t="shared" si="19"/>
        <v>0.92541122631848438</v>
      </c>
      <c r="AW87" s="28">
        <f t="shared" si="20"/>
        <v>0.72004778972520922</v>
      </c>
      <c r="AX87" s="28">
        <f t="shared" si="21"/>
        <v>0.85915023894862619</v>
      </c>
      <c r="AY87" s="28">
        <f t="shared" si="22"/>
        <v>0.97145459976105142</v>
      </c>
      <c r="AZ87" s="28">
        <f t="shared" si="23"/>
        <v>0.89512756656426007</v>
      </c>
    </row>
    <row r="88" spans="1:52" x14ac:dyDescent="0.25">
      <c r="A88" s="86" t="s">
        <v>1</v>
      </c>
      <c r="B88" s="86">
        <v>2</v>
      </c>
      <c r="C88" s="86">
        <v>78</v>
      </c>
      <c r="D88" s="28">
        <f>OphrsIn!D87/SurveyHrsIn!D88</f>
        <v>0.96868279569892479</v>
      </c>
      <c r="E88" s="28">
        <f>OphrsIn!E87/SurveyHrsIn!E88</f>
        <v>0.94354838709677424</v>
      </c>
      <c r="F88" s="28">
        <f>OphrsIn!F87/SurveyHrsIn!F88</f>
        <v>0.26637931034482759</v>
      </c>
      <c r="G88" s="28">
        <f>OphrsIn!G87/SurveyHrsIn!G88</f>
        <v>0.92889784946236564</v>
      </c>
      <c r="H88" s="28">
        <f>OphrsIn!H87/SurveyHrsIn!H88</f>
        <v>0.92875000000000008</v>
      </c>
      <c r="I88" s="28">
        <f>OphrsIn!I87/SurveyHrsIn!I88</f>
        <v>0.85631720430107527</v>
      </c>
      <c r="J88" s="28">
        <f>OphrsIn!J87/SurveyHrsIn!J88</f>
        <v>0.91972222222222233</v>
      </c>
      <c r="K88" s="28">
        <f>OphrsIn!K87/SurveyHrsIn!K88</f>
        <v>0.74543010752688177</v>
      </c>
      <c r="L88" s="28">
        <f>OphrsIn!L87/SurveyHrsIn!L88</f>
        <v>0.93440860215053767</v>
      </c>
      <c r="M88" s="28">
        <f>OphrsIn!M87/SurveyHrsIn!M88</f>
        <v>0.9837499999999999</v>
      </c>
      <c r="N88" s="28">
        <f>OphrsIn!N87/SurveyHrsIn!N88</f>
        <v>0.97352150537634408</v>
      </c>
      <c r="O88" s="28">
        <f>OphrsIn!O87/SurveyHrsIn!O88</f>
        <v>0.88263888888888886</v>
      </c>
      <c r="P88" s="28">
        <f>OphrsIn!P87/SurveyHrsIn!P88</f>
        <v>0.93225806451612903</v>
      </c>
      <c r="Q88" s="28">
        <f>OphrsIn!Q87/SurveyHrsIn!Q88</f>
        <v>0.90819892473118291</v>
      </c>
      <c r="R88" s="28">
        <f>OphrsIn!R87/SurveyHrsIn!R88</f>
        <v>0.84732142857142856</v>
      </c>
      <c r="S88" s="28">
        <f>OphrsIn!S87/SurveyHrsIn!S88</f>
        <v>0.99623655913978504</v>
      </c>
      <c r="T88" s="28">
        <f>OphrsIn!T87/SurveyHrsIn!T88</f>
        <v>0.91999999999999993</v>
      </c>
      <c r="U88" s="28">
        <f>OphrsIn!U87/SurveyHrsIn!U88</f>
        <v>0.97486559139784945</v>
      </c>
      <c r="V88" s="28">
        <f>OphrsIn!V87/SurveyHrsIn!V88</f>
        <v>0.96833333333333338</v>
      </c>
      <c r="W88" s="28">
        <f>OphrsIn!W87/SurveyHrsIn!W88</f>
        <v>0.9599462365591398</v>
      </c>
      <c r="X88" s="28">
        <f>OphrsIn!X87/SurveyHrsIn!X88</f>
        <v>0.96599462365591404</v>
      </c>
      <c r="Y88" s="28">
        <f>OphrsIn!Y87/SurveyHrsIn!Y88</f>
        <v>0.99291666666666667</v>
      </c>
      <c r="Z88" s="28">
        <f>OphrsIn!Z87/SurveyHrsIn!Z88</f>
        <v>0.9961021505376344</v>
      </c>
      <c r="AA88" s="28">
        <f>OphrsIn!AA87/SurveyHrsIn!AA88</f>
        <v>0.94194444444444447</v>
      </c>
      <c r="AB88" s="28">
        <f>OphrsIn!AB87/SurveyHrsIn!AB88</f>
        <v>0.9990591397849462</v>
      </c>
      <c r="AC88" s="28">
        <f>OphrsIn!AC87/SurveyHrsIn!AC88</f>
        <v>0.99233870967741933</v>
      </c>
      <c r="AD88" s="28">
        <f>OphrsIn!AD87/SurveyHrsIn!AD88</f>
        <v>0.98869047619047612</v>
      </c>
      <c r="AE88" s="28">
        <f>OphrsIn!AE87/SurveyHrsIn!AE88</f>
        <v>0.97519341397849468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0.85796851182383715</v>
      </c>
      <c r="AP88" s="28">
        <f t="shared" si="13"/>
        <v>0.95590992490186044</v>
      </c>
      <c r="AQ88" s="28">
        <f t="shared" si="14"/>
        <v>0.98540753328213004</v>
      </c>
      <c r="AR88" s="28">
        <f t="shared" si="15"/>
        <v>0.71294184896798907</v>
      </c>
      <c r="AS88" s="28">
        <f t="shared" si="16"/>
        <v>0.90159647550776578</v>
      </c>
      <c r="AT88" s="28">
        <f t="shared" si="17"/>
        <v>0.88786290322580641</v>
      </c>
      <c r="AU88" s="28">
        <f t="shared" si="18"/>
        <v>0.92947281959378725</v>
      </c>
      <c r="AV88" s="28">
        <f t="shared" si="19"/>
        <v>0.9172523041474655</v>
      </c>
      <c r="AW88" s="28">
        <f t="shared" si="20"/>
        <v>0.95439964157706092</v>
      </c>
      <c r="AX88" s="28">
        <f t="shared" si="21"/>
        <v>0.9729525089605735</v>
      </c>
      <c r="AY88" s="28">
        <f t="shared" si="22"/>
        <v>0.97903524492234162</v>
      </c>
      <c r="AZ88" s="28">
        <f t="shared" si="23"/>
        <v>0.98540753328213004</v>
      </c>
    </row>
    <row r="89" spans="1:52" x14ac:dyDescent="0.25">
      <c r="A89" s="86" t="s">
        <v>1</v>
      </c>
      <c r="B89" s="86">
        <v>2</v>
      </c>
      <c r="C89" s="86">
        <v>79</v>
      </c>
      <c r="D89" s="28">
        <f>OphrsIn!D88/SurveyHrsIn!D89</f>
        <v>0.99879032258064515</v>
      </c>
      <c r="E89" s="28">
        <f>OphrsIn!E88/SurveyHrsIn!E89</f>
        <v>0.98911290322580647</v>
      </c>
      <c r="F89" s="28">
        <f>OphrsIn!F88/SurveyHrsIn!F89</f>
        <v>0.98362068965517246</v>
      </c>
      <c r="G89" s="28">
        <f>OphrsIn!G88/SurveyHrsIn!G89</f>
        <v>0.99986559139784947</v>
      </c>
      <c r="H89" s="28">
        <f>OphrsIn!H88/SurveyHrsIn!H89</f>
        <v>0.9620833333333334</v>
      </c>
      <c r="I89" s="28">
        <f>OphrsIn!I88/SurveyHrsIn!I89</f>
        <v>0.99408602150537639</v>
      </c>
      <c r="J89" s="28">
        <f>OphrsIn!J88/SurveyHrsIn!J89</f>
        <v>0.98763888888888896</v>
      </c>
      <c r="K89" s="28">
        <f>OphrsIn!K88/SurveyHrsIn!K89</f>
        <v>0.86827956989247312</v>
      </c>
      <c r="L89" s="28">
        <f>OphrsIn!L88/SurveyHrsIn!L89</f>
        <v>0.95967741935483875</v>
      </c>
      <c r="M89" s="28">
        <f>OphrsIn!M88/SurveyHrsIn!M89</f>
        <v>0.9933333333333334</v>
      </c>
      <c r="N89" s="28">
        <f>OphrsIn!N88/SurveyHrsIn!N89</f>
        <v>0.99475806451612903</v>
      </c>
      <c r="O89" s="28">
        <f>OphrsIn!O88/SurveyHrsIn!O89</f>
        <v>0.99986111111111109</v>
      </c>
      <c r="P89" s="28">
        <f>OphrsIn!P88/SurveyHrsIn!P89</f>
        <v>0.92768817204301079</v>
      </c>
      <c r="Q89" s="28">
        <f>OphrsIn!Q88/SurveyHrsIn!Q89</f>
        <v>0.96666666666666667</v>
      </c>
      <c r="R89" s="28">
        <f>OphrsIn!R88/SurveyHrsIn!R89</f>
        <v>0.63794642857142858</v>
      </c>
      <c r="S89" s="28">
        <f>OphrsIn!S88/SurveyHrsIn!S89</f>
        <v>0.96626344086021498</v>
      </c>
      <c r="T89" s="28">
        <f>OphrsIn!T88/SurveyHrsIn!T89</f>
        <v>0.89375000000000004</v>
      </c>
      <c r="U89" s="28">
        <f>OphrsIn!U88/SurveyHrsIn!U89</f>
        <v>0.89368279569892473</v>
      </c>
      <c r="V89" s="28">
        <f>OphrsIn!V88/SurveyHrsIn!V89</f>
        <v>0.16861111111111113</v>
      </c>
      <c r="W89" s="28">
        <f>OphrsIn!W88/SurveyHrsIn!W89</f>
        <v>0</v>
      </c>
      <c r="X89" s="28">
        <f>OphrsIn!X88/SurveyHrsIn!X89</f>
        <v>0</v>
      </c>
      <c r="Y89" s="28">
        <f>OphrsIn!Y88/SurveyHrsIn!Y89</f>
        <v>0</v>
      </c>
      <c r="Z89" s="28">
        <f>OphrsIn!Z88/SurveyHrsIn!Z89</f>
        <v>0</v>
      </c>
      <c r="AA89" s="28">
        <f>OphrsIn!AA88/SurveyHrsIn!AA89</f>
        <v>0.93861111111111106</v>
      </c>
      <c r="AB89" s="28">
        <f>OphrsIn!AB88/SurveyHrsIn!AB89</f>
        <v>0.99973118279569884</v>
      </c>
      <c r="AC89" s="28">
        <f>OphrsIn!AC88/SurveyHrsIn!AC89</f>
        <v>0.99986559139784947</v>
      </c>
      <c r="AD89" s="28">
        <f>OphrsIn!AD88/SurveyHrsIn!AD89</f>
        <v>0.9888392857142857</v>
      </c>
      <c r="AE89" s="28">
        <f>OphrsIn!AE88/SurveyHrsIn!AE89</f>
        <v>0.98229126344086026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0.97166709152144348</v>
      </c>
      <c r="AP89" s="28">
        <f t="shared" si="13"/>
        <v>0.53877189473459641</v>
      </c>
      <c r="AQ89" s="28">
        <f t="shared" si="14"/>
        <v>0.99033204685099852</v>
      </c>
      <c r="AR89" s="28">
        <f t="shared" si="15"/>
        <v>0.99086639475960947</v>
      </c>
      <c r="AS89" s="28">
        <f t="shared" si="16"/>
        <v>0.98126941457586625</v>
      </c>
      <c r="AT89" s="28">
        <f t="shared" si="17"/>
        <v>0.94043010752688172</v>
      </c>
      <c r="AU89" s="28">
        <f t="shared" si="18"/>
        <v>0.97410244922341693</v>
      </c>
      <c r="AV89" s="28">
        <f t="shared" si="19"/>
        <v>0.85695884536610345</v>
      </c>
      <c r="AW89" s="28">
        <f t="shared" si="20"/>
        <v>0.65201463560334527</v>
      </c>
      <c r="AX89" s="28">
        <f t="shared" si="21"/>
        <v>0</v>
      </c>
      <c r="AY89" s="28">
        <f t="shared" si="22"/>
        <v>0.64611409796893671</v>
      </c>
      <c r="AZ89" s="28">
        <f t="shared" si="23"/>
        <v>0.99033204685099852</v>
      </c>
    </row>
    <row r="90" spans="1:52" x14ac:dyDescent="0.25">
      <c r="A90" s="86" t="s">
        <v>1</v>
      </c>
      <c r="B90" s="86">
        <v>2</v>
      </c>
      <c r="C90" s="86">
        <v>80</v>
      </c>
      <c r="D90" s="28">
        <f>OphrsIn!D89/SurveyHrsIn!D90</f>
        <v>0.99637096774193545</v>
      </c>
      <c r="E90" s="28">
        <f>OphrsIn!E89/SurveyHrsIn!E90</f>
        <v>0.99045698924731185</v>
      </c>
      <c r="F90" s="28">
        <f>OphrsIn!F89/SurveyHrsIn!F90</f>
        <v>0.43836206896551727</v>
      </c>
      <c r="G90" s="28">
        <f>OphrsIn!G89/SurveyHrsIn!G90</f>
        <v>0.99973118279569884</v>
      </c>
      <c r="H90" s="28">
        <f>OphrsIn!H89/SurveyHrsIn!H90</f>
        <v>0.99319444444444449</v>
      </c>
      <c r="I90" s="28">
        <f>OphrsIn!I89/SurveyHrsIn!I90</f>
        <v>0.99946236559139789</v>
      </c>
      <c r="J90" s="28">
        <f>OphrsIn!J89/SurveyHrsIn!J90</f>
        <v>0.99944444444444447</v>
      </c>
      <c r="K90" s="28">
        <f>OphrsIn!K89/SurveyHrsIn!K90</f>
        <v>0.93696236559139789</v>
      </c>
      <c r="L90" s="28">
        <f>OphrsIn!L89/SurveyHrsIn!L90</f>
        <v>0.99865591397849462</v>
      </c>
      <c r="M90" s="28">
        <f>OphrsIn!M89/SurveyHrsIn!M90</f>
        <v>0.99888888888888894</v>
      </c>
      <c r="N90" s="28">
        <f>OphrsIn!N89/SurveyHrsIn!N90</f>
        <v>0.99973118279569884</v>
      </c>
      <c r="O90" s="28">
        <f>OphrsIn!O89/SurveyHrsIn!O90</f>
        <v>0.948888888888889</v>
      </c>
      <c r="P90" s="28">
        <f>OphrsIn!P89/SurveyHrsIn!P90</f>
        <v>0.88333333333333341</v>
      </c>
      <c r="Q90" s="28">
        <f>OphrsIn!Q89/SurveyHrsIn!Q90</f>
        <v>0.96344086021505371</v>
      </c>
      <c r="R90" s="28">
        <f>OphrsIn!R89/SurveyHrsIn!R90</f>
        <v>0.99494047619047621</v>
      </c>
      <c r="S90" s="28">
        <f>OphrsIn!S89/SurveyHrsIn!S90</f>
        <v>0.99986559139784947</v>
      </c>
      <c r="T90" s="28">
        <f>OphrsIn!T89/SurveyHrsIn!T90</f>
        <v>0.97291666666666665</v>
      </c>
      <c r="U90" s="28">
        <f>OphrsIn!U89/SurveyHrsIn!U90</f>
        <v>0.99731182795698925</v>
      </c>
      <c r="V90" s="28">
        <f>OphrsIn!V89/SurveyHrsIn!V90</f>
        <v>0.99222222222222223</v>
      </c>
      <c r="W90" s="28">
        <f>OphrsIn!W89/SurveyHrsIn!W90</f>
        <v>0.95954301075268811</v>
      </c>
      <c r="X90" s="28">
        <f>OphrsIn!X89/SurveyHrsIn!X90</f>
        <v>0.9946236559139785</v>
      </c>
      <c r="Y90" s="28">
        <f>OphrsIn!Y89/SurveyHrsIn!Y90</f>
        <v>0.87777777777777777</v>
      </c>
      <c r="Z90" s="28">
        <f>OphrsIn!Z89/SurveyHrsIn!Z90</f>
        <v>0.99865591397849462</v>
      </c>
      <c r="AA90" s="28">
        <f>OphrsIn!AA89/SurveyHrsIn!AA90</f>
        <v>0.98791666666666655</v>
      </c>
      <c r="AB90" s="28">
        <f>OphrsIn!AB89/SurveyHrsIn!AB90</f>
        <v>0.99986559139784947</v>
      </c>
      <c r="AC90" s="28">
        <f>OphrsIn!AC89/SurveyHrsIn!AC90</f>
        <v>0.99193548387096775</v>
      </c>
      <c r="AD90" s="28">
        <f>OphrsIn!AD89/SurveyHrsIn!AD90</f>
        <v>0.92752976190476188</v>
      </c>
      <c r="AE90" s="28">
        <f>OphrsIn!AE89/SurveyHrsIn!AE90</f>
        <v>0.97380040322580652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0.93225933908045988</v>
      </c>
      <c r="AP90" s="28">
        <f t="shared" si="13"/>
        <v>0.97825668842805935</v>
      </c>
      <c r="AQ90" s="28">
        <f t="shared" si="14"/>
        <v>0.96442188300051213</v>
      </c>
      <c r="AR90" s="28">
        <f t="shared" si="15"/>
        <v>0.8095167470028426</v>
      </c>
      <c r="AS90" s="28">
        <f t="shared" si="16"/>
        <v>0.99736708482676228</v>
      </c>
      <c r="AT90" s="28">
        <f t="shared" si="17"/>
        <v>0.97816905615292704</v>
      </c>
      <c r="AU90" s="28">
        <f t="shared" si="18"/>
        <v>0.94398446833930716</v>
      </c>
      <c r="AV90" s="28">
        <f t="shared" si="19"/>
        <v>0.98608230926779317</v>
      </c>
      <c r="AW90" s="28">
        <f t="shared" si="20"/>
        <v>0.98748357228195938</v>
      </c>
      <c r="AX90" s="28">
        <f t="shared" si="21"/>
        <v>0.94398148148148142</v>
      </c>
      <c r="AY90" s="28">
        <f t="shared" si="22"/>
        <v>0.99547939068100355</v>
      </c>
      <c r="AZ90" s="28">
        <f t="shared" si="23"/>
        <v>0.96442188300051213</v>
      </c>
    </row>
    <row r="91" spans="1:52" x14ac:dyDescent="0.25">
      <c r="A91" s="86" t="s">
        <v>1</v>
      </c>
      <c r="B91" s="86">
        <v>2</v>
      </c>
      <c r="C91" s="86">
        <v>81</v>
      </c>
      <c r="D91" s="28">
        <f>OphrsIn!D90/SurveyHrsIn!D91</f>
        <v>0.99381720430107523</v>
      </c>
      <c r="E91" s="28">
        <f>OphrsIn!E90/SurveyHrsIn!E91</f>
        <v>0.9907258064516129</v>
      </c>
      <c r="F91" s="28">
        <f>OphrsIn!F90/SurveyHrsIn!F91</f>
        <v>0.97844827586206895</v>
      </c>
      <c r="G91" s="28">
        <f>OphrsIn!G90/SurveyHrsIn!G91</f>
        <v>0.99986559139784947</v>
      </c>
      <c r="H91" s="28">
        <f>OphrsIn!H90/SurveyHrsIn!H91</f>
        <v>0.99902777777777774</v>
      </c>
      <c r="I91" s="28">
        <f>OphrsIn!I90/SurveyHrsIn!I91</f>
        <v>0.99973118279569884</v>
      </c>
      <c r="J91" s="28">
        <f>OphrsIn!J90/SurveyHrsIn!J91</f>
        <v>0.97027777777777779</v>
      </c>
      <c r="K91" s="28">
        <f>OphrsIn!K90/SurveyHrsIn!K91</f>
        <v>0.97862903225806452</v>
      </c>
      <c r="L91" s="28">
        <f>OphrsIn!L90/SurveyHrsIn!L91</f>
        <v>0.99475806451612903</v>
      </c>
      <c r="M91" s="28">
        <f>OphrsIn!M90/SurveyHrsIn!M91</f>
        <v>0.99875000000000003</v>
      </c>
      <c r="N91" s="28">
        <f>OphrsIn!N90/SurveyHrsIn!N91</f>
        <v>0.98427419354838708</v>
      </c>
      <c r="O91" s="28">
        <f>OphrsIn!O90/SurveyHrsIn!O91</f>
        <v>0.98597222222222214</v>
      </c>
      <c r="P91" s="28">
        <f>OphrsIn!P90/SurveyHrsIn!P91</f>
        <v>0.90846774193548385</v>
      </c>
      <c r="Q91" s="28">
        <f>OphrsIn!Q90/SurveyHrsIn!Q91</f>
        <v>0.9751344086021505</v>
      </c>
      <c r="R91" s="28">
        <f>OphrsIn!R90/SurveyHrsIn!R91</f>
        <v>0.86681547619047616</v>
      </c>
      <c r="S91" s="28">
        <f>OphrsIn!S90/SurveyHrsIn!S91</f>
        <v>0.99260752688172038</v>
      </c>
      <c r="T91" s="28">
        <f>OphrsIn!T90/SurveyHrsIn!T91</f>
        <v>0.97027777777777779</v>
      </c>
      <c r="U91" s="28">
        <f>OphrsIn!U90/SurveyHrsIn!U91</f>
        <v>0.97298387096774186</v>
      </c>
      <c r="V91" s="28">
        <f>OphrsIn!V90/SurveyHrsIn!V91</f>
        <v>0.96138888888888896</v>
      </c>
      <c r="W91" s="28">
        <f>OphrsIn!W90/SurveyHrsIn!W91</f>
        <v>0.98817204301075279</v>
      </c>
      <c r="X91" s="28">
        <f>OphrsIn!X90/SurveyHrsIn!X91</f>
        <v>0.967741935483871</v>
      </c>
      <c r="Y91" s="28">
        <f>OphrsIn!Y90/SurveyHrsIn!Y91</f>
        <v>0.97499999999999998</v>
      </c>
      <c r="Z91" s="28">
        <f>OphrsIn!Z90/SurveyHrsIn!Z91</f>
        <v>0.99865591397849462</v>
      </c>
      <c r="AA91" s="28">
        <f>OphrsIn!AA90/SurveyHrsIn!AA91</f>
        <v>0.99583333333333335</v>
      </c>
      <c r="AB91" s="28">
        <f>OphrsIn!AB90/SurveyHrsIn!AB91</f>
        <v>0.98588709677419351</v>
      </c>
      <c r="AC91" s="28">
        <f>OphrsIn!AC90/SurveyHrsIn!AC91</f>
        <v>0.99986559139784947</v>
      </c>
      <c r="AD91" s="28">
        <f>OphrsIn!AD90/SurveyHrsIn!AD91</f>
        <v>0.97976190476190472</v>
      </c>
      <c r="AE91" s="28">
        <f>OphrsIn!AE90/SurveyHrsIn!AE91</f>
        <v>0.92979354838709694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0.98241063887858926</v>
      </c>
      <c r="AP91" s="28">
        <f t="shared" si="13"/>
        <v>0.97087485599078338</v>
      </c>
      <c r="AQ91" s="28">
        <f t="shared" si="14"/>
        <v>0.96980701484895038</v>
      </c>
      <c r="AR91" s="28">
        <f t="shared" si="15"/>
        <v>0.98967989123717715</v>
      </c>
      <c r="AS91" s="28">
        <f t="shared" si="16"/>
        <v>0.98967891278375142</v>
      </c>
      <c r="AT91" s="28">
        <f t="shared" si="17"/>
        <v>0.99071236559139786</v>
      </c>
      <c r="AU91" s="28">
        <f t="shared" si="18"/>
        <v>0.95957138590203106</v>
      </c>
      <c r="AV91" s="28">
        <f t="shared" si="19"/>
        <v>0.94485247055811572</v>
      </c>
      <c r="AW91" s="28">
        <f t="shared" si="20"/>
        <v>0.96821684587813628</v>
      </c>
      <c r="AX91" s="28">
        <f t="shared" si="21"/>
        <v>0.97697132616487459</v>
      </c>
      <c r="AY91" s="28">
        <f t="shared" si="22"/>
        <v>0.99345878136200716</v>
      </c>
      <c r="AZ91" s="28">
        <f t="shared" si="23"/>
        <v>0.96980701484895038</v>
      </c>
    </row>
    <row r="92" spans="1:52" x14ac:dyDescent="0.25">
      <c r="A92" s="86" t="s">
        <v>1</v>
      </c>
      <c r="B92" s="86">
        <v>2</v>
      </c>
      <c r="C92" s="86">
        <v>82</v>
      </c>
      <c r="D92" s="28">
        <f>OphrsIn!D91/SurveyHrsIn!D92</f>
        <v>0.64287634408602157</v>
      </c>
      <c r="E92" s="28">
        <f>OphrsIn!E91/SurveyHrsIn!E92</f>
        <v>0.76827956989247315</v>
      </c>
      <c r="F92" s="28">
        <f>OphrsIn!F91/SurveyHrsIn!F92</f>
        <v>0.92284482758620678</v>
      </c>
      <c r="G92" s="28">
        <f>OphrsIn!G91/SurveyHrsIn!G92</f>
        <v>0.99879032258064515</v>
      </c>
      <c r="H92" s="28">
        <f>OphrsIn!H91/SurveyHrsIn!H92</f>
        <v>0.99694444444444441</v>
      </c>
      <c r="I92" s="28">
        <f>OphrsIn!I91/SurveyHrsIn!I92</f>
        <v>0.99206989247311828</v>
      </c>
      <c r="J92" s="28">
        <f>OphrsIn!J91/SurveyHrsIn!J92</f>
        <v>0.97236111111111112</v>
      </c>
      <c r="K92" s="28">
        <f>OphrsIn!K91/SurveyHrsIn!K92</f>
        <v>0.99408602150537639</v>
      </c>
      <c r="L92" s="28">
        <f>OphrsIn!L91/SurveyHrsIn!L92</f>
        <v>0.15564516129032258</v>
      </c>
      <c r="M92" s="28">
        <f>OphrsIn!M91/SurveyHrsIn!M92</f>
        <v>0.49208333333333337</v>
      </c>
      <c r="N92" s="28">
        <f>OphrsIn!N91/SurveyHrsIn!N92</f>
        <v>0.98629032258064508</v>
      </c>
      <c r="O92" s="28">
        <f>OphrsIn!O91/SurveyHrsIn!O92</f>
        <v>0.23902777777777778</v>
      </c>
      <c r="P92" s="28">
        <f>OphrsIn!P91/SurveyHrsIn!P92</f>
        <v>0.95967741935483875</v>
      </c>
      <c r="Q92" s="28">
        <f>OphrsIn!Q91/SurveyHrsIn!Q92</f>
        <v>0.97688172043010746</v>
      </c>
      <c r="R92" s="28">
        <f>OphrsIn!R91/SurveyHrsIn!R92</f>
        <v>0.97797619047619055</v>
      </c>
      <c r="S92" s="28">
        <f>OphrsIn!S91/SurveyHrsIn!S92</f>
        <v>0.98655913978494625</v>
      </c>
      <c r="T92" s="28">
        <f>OphrsIn!T91/SurveyHrsIn!T92</f>
        <v>0.9506944444444444</v>
      </c>
      <c r="U92" s="28">
        <f>OphrsIn!U91/SurveyHrsIn!U92</f>
        <v>0.97002688172043017</v>
      </c>
      <c r="V92" s="28">
        <f>OphrsIn!V91/SurveyHrsIn!V92</f>
        <v>0.98638888888888898</v>
      </c>
      <c r="W92" s="28">
        <f>OphrsIn!W91/SurveyHrsIn!W92</f>
        <v>0.96760752688172036</v>
      </c>
      <c r="X92" s="28">
        <f>OphrsIn!X91/SurveyHrsIn!X92</f>
        <v>0.9228494623655914</v>
      </c>
      <c r="Y92" s="28">
        <f>OphrsIn!Y91/SurveyHrsIn!Y92</f>
        <v>0.99569444444444444</v>
      </c>
      <c r="Z92" s="28">
        <f>OphrsIn!Z91/SurveyHrsIn!Z92</f>
        <v>0.99811827956989252</v>
      </c>
      <c r="AA92" s="28">
        <f>OphrsIn!AA91/SurveyHrsIn!AA92</f>
        <v>0.99194444444444452</v>
      </c>
      <c r="AB92" s="28">
        <f>OphrsIn!AB91/SurveyHrsIn!AB92</f>
        <v>0.97258064516129039</v>
      </c>
      <c r="AC92" s="28">
        <f>OphrsIn!AC91/SurveyHrsIn!AC92</f>
        <v>1</v>
      </c>
      <c r="AD92" s="28">
        <f>OphrsIn!AD91/SurveyHrsIn!AD92</f>
        <v>0.98169642857142869</v>
      </c>
      <c r="AE92" s="28">
        <f>OphrsIn!AE91/SurveyHrsIn!AE92</f>
        <v>0.97463333333333335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0.78984168366085761</v>
      </c>
      <c r="AP92" s="28">
        <f t="shared" si="13"/>
        <v>0.97477683905103252</v>
      </c>
      <c r="AQ92" s="28">
        <f t="shared" si="14"/>
        <v>0.98544325396825405</v>
      </c>
      <c r="AR92" s="28">
        <f t="shared" si="15"/>
        <v>0.89663824001977499</v>
      </c>
      <c r="AS92" s="28">
        <f t="shared" si="16"/>
        <v>0.98712514934289131</v>
      </c>
      <c r="AT92" s="28">
        <f t="shared" si="17"/>
        <v>0.54727150537634417</v>
      </c>
      <c r="AU92" s="28">
        <f t="shared" si="18"/>
        <v>0.72833183990442052</v>
      </c>
      <c r="AV92" s="28">
        <f t="shared" si="19"/>
        <v>0.98047235023041479</v>
      </c>
      <c r="AW92" s="28">
        <f t="shared" si="20"/>
        <v>0.96903673835125448</v>
      </c>
      <c r="AX92" s="28">
        <f t="shared" si="21"/>
        <v>0.96205047789725207</v>
      </c>
      <c r="AY92" s="28">
        <f t="shared" si="22"/>
        <v>0.98754778972520907</v>
      </c>
      <c r="AZ92" s="28">
        <f t="shared" si="23"/>
        <v>0.98544325396825405</v>
      </c>
    </row>
    <row r="93" spans="1:52" x14ac:dyDescent="0.25">
      <c r="A93" s="86" t="s">
        <v>1</v>
      </c>
      <c r="B93" s="86">
        <v>2</v>
      </c>
      <c r="C93" s="86">
        <v>83</v>
      </c>
      <c r="D93" s="28">
        <f>OphrsIn!D92/SurveyHrsIn!D93</f>
        <v>0.99744623655913978</v>
      </c>
      <c r="E93" s="28">
        <f>OphrsIn!E92/SurveyHrsIn!E93</f>
        <v>0.97405913978494629</v>
      </c>
      <c r="F93" s="28">
        <f>OphrsIn!F92/SurveyHrsIn!F93</f>
        <v>0.94252873563218387</v>
      </c>
      <c r="G93" s="28">
        <f>OphrsIn!G92/SurveyHrsIn!G93</f>
        <v>0.99986559139784947</v>
      </c>
      <c r="H93" s="28">
        <f>OphrsIn!H92/SurveyHrsIn!H93</f>
        <v>0.99597222222222226</v>
      </c>
      <c r="I93" s="28">
        <f>OphrsIn!I92/SurveyHrsIn!I93</f>
        <v>0.99973118279569884</v>
      </c>
      <c r="J93" s="28">
        <f>OphrsIn!J92/SurveyHrsIn!J93</f>
        <v>0.99888888888888894</v>
      </c>
      <c r="K93" s="28">
        <f>OphrsIn!K92/SurveyHrsIn!K93</f>
        <v>0.89314516129032262</v>
      </c>
      <c r="L93" s="28">
        <f>OphrsIn!L92/SurveyHrsIn!L93</f>
        <v>0.99690860215053767</v>
      </c>
      <c r="M93" s="28">
        <f>OphrsIn!M92/SurveyHrsIn!M93</f>
        <v>0.9966666666666667</v>
      </c>
      <c r="N93" s="28">
        <f>OphrsIn!N92/SurveyHrsIn!N93</f>
        <v>0.98884408602150542</v>
      </c>
      <c r="O93" s="28">
        <f>OphrsIn!O92/SurveyHrsIn!O93</f>
        <v>0.97819444444444437</v>
      </c>
      <c r="P93" s="28">
        <f>OphrsIn!P92/SurveyHrsIn!P93</f>
        <v>0.80147849462365583</v>
      </c>
      <c r="Q93" s="28">
        <f>OphrsIn!Q92/SurveyHrsIn!Q93</f>
        <v>0.99126344086021501</v>
      </c>
      <c r="R93" s="28">
        <f>OphrsIn!R92/SurveyHrsIn!R93</f>
        <v>0.95193452380952392</v>
      </c>
      <c r="S93" s="28">
        <f>OphrsIn!S92/SurveyHrsIn!S93</f>
        <v>0.99986559139784947</v>
      </c>
      <c r="T93" s="28">
        <f>OphrsIn!T92/SurveyHrsIn!T93</f>
        <v>0.98083333333333345</v>
      </c>
      <c r="U93" s="28">
        <f>OphrsIn!U92/SurveyHrsIn!U93</f>
        <v>0.99986559139784947</v>
      </c>
      <c r="V93" s="28">
        <f>OphrsIn!V92/SurveyHrsIn!V93</f>
        <v>0.89722222222222225</v>
      </c>
      <c r="W93" s="28">
        <f>OphrsIn!W92/SurveyHrsIn!W93</f>
        <v>0.99731182795698925</v>
      </c>
      <c r="X93" s="28">
        <f>OphrsIn!X92/SurveyHrsIn!X93</f>
        <v>8.7096774193548387E-2</v>
      </c>
      <c r="Y93" s="28">
        <f>OphrsIn!Y92/SurveyHrsIn!Y93</f>
        <v>0</v>
      </c>
      <c r="Z93" s="28">
        <f>OphrsIn!Z92/SurveyHrsIn!Z93</f>
        <v>0.21908602150537634</v>
      </c>
      <c r="AA93" s="28">
        <f>OphrsIn!AA92/SurveyHrsIn!AA93</f>
        <v>0.9458333333333333</v>
      </c>
      <c r="AB93" s="28">
        <f>OphrsIn!AB92/SurveyHrsIn!AB93</f>
        <v>0.99986559139784947</v>
      </c>
      <c r="AC93" s="28">
        <f>OphrsIn!AC92/SurveyHrsIn!AC93</f>
        <v>0.99986559139784947</v>
      </c>
      <c r="AD93" s="28">
        <f>OphrsIn!AD92/SurveyHrsIn!AD93</f>
        <v>0.97976190476190472</v>
      </c>
      <c r="AE93" s="28">
        <f>OphrsIn!AE92/SurveyHrsIn!AE93</f>
        <v>0.97087634408602153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0.96385693465991018</v>
      </c>
      <c r="AP93" s="28">
        <f t="shared" si="13"/>
        <v>0.75584818761734074</v>
      </c>
      <c r="AQ93" s="28">
        <f t="shared" si="14"/>
        <v>0.98350128008192517</v>
      </c>
      <c r="AR93" s="28">
        <f t="shared" si="15"/>
        <v>0.97215115560499321</v>
      </c>
      <c r="AS93" s="28">
        <f t="shared" si="16"/>
        <v>0.99819743130227001</v>
      </c>
      <c r="AT93" s="28">
        <f t="shared" si="17"/>
        <v>0.96224014336917563</v>
      </c>
      <c r="AU93" s="28">
        <f t="shared" si="18"/>
        <v>0.92283900836320187</v>
      </c>
      <c r="AV93" s="28">
        <f t="shared" si="19"/>
        <v>0.9810211853558628</v>
      </c>
      <c r="AW93" s="28">
        <f t="shared" si="20"/>
        <v>0.95930704898446839</v>
      </c>
      <c r="AX93" s="28">
        <f t="shared" si="21"/>
        <v>0.36146953405017923</v>
      </c>
      <c r="AY93" s="28">
        <f t="shared" si="22"/>
        <v>0.72159498207885298</v>
      </c>
      <c r="AZ93" s="28">
        <f t="shared" si="23"/>
        <v>0.98350128008192517</v>
      </c>
    </row>
    <row r="94" spans="1:52" x14ac:dyDescent="0.25">
      <c r="A94" s="86" t="s">
        <v>1</v>
      </c>
      <c r="B94" s="86">
        <v>2</v>
      </c>
      <c r="C94" s="86">
        <v>84</v>
      </c>
      <c r="D94" s="28">
        <f>OphrsIn!D93/SurveyHrsIn!D94</f>
        <v>0.99623655913978504</v>
      </c>
      <c r="E94" s="28">
        <f>OphrsIn!E93/SurveyHrsIn!E94</f>
        <v>0.98884408602150542</v>
      </c>
      <c r="F94" s="28">
        <f>OphrsIn!F93/SurveyHrsIn!F94</f>
        <v>0.38721264367816094</v>
      </c>
      <c r="G94" s="28">
        <f>OphrsIn!G93/SurveyHrsIn!G94</f>
        <v>0.96075268817204296</v>
      </c>
      <c r="H94" s="28">
        <f>OphrsIn!H93/SurveyHrsIn!H94</f>
        <v>0.97763888888888884</v>
      </c>
      <c r="I94" s="28">
        <f>OphrsIn!I93/SurveyHrsIn!I94</f>
        <v>0.20322580645161289</v>
      </c>
      <c r="J94" s="28">
        <f>OphrsIn!J93/SurveyHrsIn!J94</f>
        <v>0.65166666666666662</v>
      </c>
      <c r="K94" s="28">
        <f>OphrsIn!K93/SurveyHrsIn!K94</f>
        <v>0.99408602150537639</v>
      </c>
      <c r="L94" s="28">
        <f>OphrsIn!L93/SurveyHrsIn!L94</f>
        <v>0.9990591397849462</v>
      </c>
      <c r="M94" s="28">
        <f>OphrsIn!M93/SurveyHrsIn!M94</f>
        <v>0.97444444444444445</v>
      </c>
      <c r="N94" s="28">
        <f>OphrsIn!N93/SurveyHrsIn!N94</f>
        <v>0.96505376344086025</v>
      </c>
      <c r="O94" s="28">
        <f>OphrsIn!O93/SurveyHrsIn!O94</f>
        <v>0.9834722222222223</v>
      </c>
      <c r="P94" s="28">
        <f>OphrsIn!P93/SurveyHrsIn!P94</f>
        <v>0.80846774193548387</v>
      </c>
      <c r="Q94" s="28">
        <f>OphrsIn!Q93/SurveyHrsIn!Q94</f>
        <v>0.81142473118279579</v>
      </c>
      <c r="R94" s="28">
        <f>OphrsIn!R93/SurveyHrsIn!R94</f>
        <v>0.35833333333333334</v>
      </c>
      <c r="S94" s="28">
        <f>OphrsIn!S93/SurveyHrsIn!S94</f>
        <v>1</v>
      </c>
      <c r="T94" s="28">
        <f>OphrsIn!T93/SurveyHrsIn!T94</f>
        <v>0.9720833333333333</v>
      </c>
      <c r="U94" s="28">
        <f>OphrsIn!U93/SurveyHrsIn!U94</f>
        <v>0.99327956989247312</v>
      </c>
      <c r="V94" s="28">
        <f>OphrsIn!V93/SurveyHrsIn!V94</f>
        <v>0.94805555555555554</v>
      </c>
      <c r="W94" s="28">
        <f>OphrsIn!W93/SurveyHrsIn!W94</f>
        <v>0.97728494623655915</v>
      </c>
      <c r="X94" s="28">
        <f>OphrsIn!X93/SurveyHrsIn!X94</f>
        <v>0.87096774193548387</v>
      </c>
      <c r="Y94" s="28">
        <f>OphrsIn!Y93/SurveyHrsIn!Y94</f>
        <v>0.99375000000000002</v>
      </c>
      <c r="Z94" s="28">
        <f>OphrsIn!Z93/SurveyHrsIn!Z94</f>
        <v>0.99865591397849462</v>
      </c>
      <c r="AA94" s="28">
        <f>OphrsIn!AA93/SurveyHrsIn!AA94</f>
        <v>0.99361111111111111</v>
      </c>
      <c r="AB94" s="28">
        <f>OphrsIn!AB93/SurveyHrsIn!AB94</f>
        <v>0.99986559139784947</v>
      </c>
      <c r="AC94" s="28">
        <f>OphrsIn!AC93/SurveyHrsIn!AC94</f>
        <v>1</v>
      </c>
      <c r="AD94" s="28">
        <f>OphrsIn!AD93/SurveyHrsIn!AD94</f>
        <v>0.97708333333333341</v>
      </c>
      <c r="AE94" s="28">
        <f>OphrsIn!AE93/SurveyHrsIn!AE94</f>
        <v>0.96555080645161295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0.82449367610101765</v>
      </c>
      <c r="AP94" s="28">
        <f t="shared" si="13"/>
        <v>0.90977598566308249</v>
      </c>
      <c r="AQ94" s="28">
        <f t="shared" si="14"/>
        <v>0.98087804659498212</v>
      </c>
      <c r="AR94" s="28">
        <f t="shared" si="15"/>
        <v>0.77893647262390309</v>
      </c>
      <c r="AS94" s="28">
        <f t="shared" si="16"/>
        <v>0.61084378733572275</v>
      </c>
      <c r="AT94" s="28">
        <f t="shared" si="17"/>
        <v>0.98919653524492235</v>
      </c>
      <c r="AU94" s="28">
        <f t="shared" si="18"/>
        <v>0.91899790919952207</v>
      </c>
      <c r="AV94" s="28">
        <f t="shared" si="19"/>
        <v>0.72325268817204302</v>
      </c>
      <c r="AW94" s="28">
        <f t="shared" si="20"/>
        <v>0.97113948626045399</v>
      </c>
      <c r="AX94" s="28">
        <f t="shared" si="21"/>
        <v>0.9473342293906809</v>
      </c>
      <c r="AY94" s="28">
        <f t="shared" si="22"/>
        <v>0.9973775388291517</v>
      </c>
      <c r="AZ94" s="28">
        <f t="shared" si="23"/>
        <v>0.98087804659498212</v>
      </c>
    </row>
    <row r="95" spans="1:52" x14ac:dyDescent="0.25">
      <c r="A95" s="86" t="s">
        <v>1</v>
      </c>
      <c r="B95" s="86">
        <v>2</v>
      </c>
      <c r="C95" s="86">
        <v>85</v>
      </c>
      <c r="D95" s="28">
        <f>OphrsIn!D94/SurveyHrsIn!D95</f>
        <v>0.87096774193548387</v>
      </c>
      <c r="E95" s="28">
        <f>OphrsIn!E94/SurveyHrsIn!E95</f>
        <v>0.99274193548387102</v>
      </c>
      <c r="F95" s="28">
        <f>OphrsIn!F94/SurveyHrsIn!F95</f>
        <v>0.97844827586206895</v>
      </c>
      <c r="G95" s="28">
        <f>OphrsIn!G94/SurveyHrsIn!G95</f>
        <v>0.11102150537634407</v>
      </c>
      <c r="H95" s="28">
        <f>OphrsIn!H94/SurveyHrsIn!H95</f>
        <v>0.80208333333333337</v>
      </c>
      <c r="I95" s="28">
        <f>OphrsIn!I94/SurveyHrsIn!I95</f>
        <v>0.88279569892473109</v>
      </c>
      <c r="J95" s="28">
        <f>OphrsIn!J94/SurveyHrsIn!J95</f>
        <v>0.92347222222222214</v>
      </c>
      <c r="K95" s="28">
        <f>OphrsIn!K94/SurveyHrsIn!K95</f>
        <v>0.96881720430107521</v>
      </c>
      <c r="L95" s="28">
        <f>OphrsIn!L94/SurveyHrsIn!L95</f>
        <v>0.80752688172043008</v>
      </c>
      <c r="M95" s="28">
        <f>OphrsIn!M94/SurveyHrsIn!M95</f>
        <v>0.99541666666666673</v>
      </c>
      <c r="N95" s="28">
        <f>OphrsIn!N94/SurveyHrsIn!N95</f>
        <v>0.99973118279569884</v>
      </c>
      <c r="O95" s="28">
        <f>OphrsIn!O94/SurveyHrsIn!O95</f>
        <v>0.9934722222222222</v>
      </c>
      <c r="P95" s="28">
        <f>OphrsIn!P94/SurveyHrsIn!P95</f>
        <v>0.98629032258064508</v>
      </c>
      <c r="Q95" s="28">
        <f>OphrsIn!Q94/SurveyHrsIn!Q95</f>
        <v>0.48024193548387101</v>
      </c>
      <c r="R95" s="28">
        <f>OphrsIn!R94/SurveyHrsIn!R95</f>
        <v>0.40282738095238091</v>
      </c>
      <c r="S95" s="28">
        <f>OphrsIn!S94/SurveyHrsIn!S95</f>
        <v>0.9961021505376344</v>
      </c>
      <c r="T95" s="28">
        <f>OphrsIn!T94/SurveyHrsIn!T95</f>
        <v>0.94499999999999995</v>
      </c>
      <c r="U95" s="28">
        <f>OphrsIn!U94/SurveyHrsIn!U95</f>
        <v>0.99018817204301079</v>
      </c>
      <c r="V95" s="28">
        <f>OphrsIn!V94/SurveyHrsIn!V95</f>
        <v>0.45597222222222222</v>
      </c>
      <c r="W95" s="28">
        <f>OphrsIn!W94/SurveyHrsIn!W95</f>
        <v>0.334005376344086</v>
      </c>
      <c r="X95" s="28">
        <f>OphrsIn!X94/SurveyHrsIn!X95</f>
        <v>0.99475806451612903</v>
      </c>
      <c r="Y95" s="28">
        <f>OphrsIn!Y94/SurveyHrsIn!Y95</f>
        <v>0.98972222222222228</v>
      </c>
      <c r="Z95" s="28">
        <f>OphrsIn!Z94/SurveyHrsIn!Z95</f>
        <v>0.94086021505376349</v>
      </c>
      <c r="AA95" s="28">
        <f>OphrsIn!AA94/SurveyHrsIn!AA95</f>
        <v>0.99319444444444449</v>
      </c>
      <c r="AB95" s="28">
        <f>OphrsIn!AB94/SurveyHrsIn!AB95</f>
        <v>0.99180107526881722</v>
      </c>
      <c r="AC95" s="28">
        <f>OphrsIn!AC94/SurveyHrsIn!AC95</f>
        <v>1</v>
      </c>
      <c r="AD95" s="28">
        <f>OphrsIn!AD94/SurveyHrsIn!AD95</f>
        <v>0.95863095238095242</v>
      </c>
      <c r="AE95" s="28">
        <f>OphrsIn!AE94/SurveyHrsIn!AE95</f>
        <v>0.92587473118279573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0.87015145429077567</v>
      </c>
      <c r="AP95" s="28">
        <f t="shared" si="13"/>
        <v>0.79288943825738201</v>
      </c>
      <c r="AQ95" s="28">
        <f t="shared" si="14"/>
        <v>0.96150189452124935</v>
      </c>
      <c r="AR95" s="28">
        <f t="shared" si="15"/>
        <v>0.6940705722407613</v>
      </c>
      <c r="AS95" s="28">
        <f t="shared" si="16"/>
        <v>0.8694504181600955</v>
      </c>
      <c r="AT95" s="28">
        <f t="shared" si="17"/>
        <v>0.92392025089605745</v>
      </c>
      <c r="AU95" s="28">
        <f t="shared" si="18"/>
        <v>0.99316457586618867</v>
      </c>
      <c r="AV95" s="28">
        <f t="shared" si="19"/>
        <v>0.62639048899129546</v>
      </c>
      <c r="AW95" s="28">
        <f t="shared" si="20"/>
        <v>0.79705346475507766</v>
      </c>
      <c r="AX95" s="28">
        <f t="shared" si="21"/>
        <v>0.77282855436081244</v>
      </c>
      <c r="AY95" s="28">
        <f t="shared" si="22"/>
        <v>0.97528524492234181</v>
      </c>
      <c r="AZ95" s="28">
        <f t="shared" si="23"/>
        <v>0.96150189452124935</v>
      </c>
    </row>
    <row r="96" spans="1:52" x14ac:dyDescent="0.25">
      <c r="A96" s="86" t="s">
        <v>1</v>
      </c>
      <c r="B96" s="86">
        <v>2</v>
      </c>
      <c r="C96" s="86">
        <v>86</v>
      </c>
      <c r="D96" s="28">
        <f>OphrsIn!D95/SurveyHrsIn!D96</f>
        <v>0.99677419354838714</v>
      </c>
      <c r="E96" s="28">
        <f>OphrsIn!E95/SurveyHrsIn!E96</f>
        <v>0.99112903225806448</v>
      </c>
      <c r="F96" s="28">
        <f>OphrsIn!F95/SurveyHrsIn!F96</f>
        <v>0.95948275862068955</v>
      </c>
      <c r="G96" s="28">
        <f>OphrsIn!G95/SurveyHrsIn!G96</f>
        <v>0.99986559139784947</v>
      </c>
      <c r="H96" s="28">
        <f>OphrsIn!H95/SurveyHrsIn!H96</f>
        <v>0.99888888888888894</v>
      </c>
      <c r="I96" s="28">
        <f>OphrsIn!I95/SurveyHrsIn!I96</f>
        <v>0.99193548387096775</v>
      </c>
      <c r="J96" s="28">
        <f>OphrsIn!J95/SurveyHrsIn!J96</f>
        <v>0.97347222222222218</v>
      </c>
      <c r="K96" s="28">
        <f>OphrsIn!K95/SurveyHrsIn!K96</f>
        <v>0.99381720430107523</v>
      </c>
      <c r="L96" s="28">
        <f>OphrsIn!L95/SurveyHrsIn!L96</f>
        <v>0.99798387096774188</v>
      </c>
      <c r="M96" s="28">
        <f>OphrsIn!M95/SurveyHrsIn!M96</f>
        <v>0.99958333333333338</v>
      </c>
      <c r="N96" s="28">
        <f>OphrsIn!N95/SurveyHrsIn!N96</f>
        <v>0.79932795698924741</v>
      </c>
      <c r="O96" s="28">
        <f>OphrsIn!O95/SurveyHrsIn!O96</f>
        <v>0.9276388888888889</v>
      </c>
      <c r="P96" s="28">
        <f>OphrsIn!P95/SurveyHrsIn!P96</f>
        <v>0.97419354838709671</v>
      </c>
      <c r="Q96" s="28">
        <f>OphrsIn!Q95/SurveyHrsIn!Q96</f>
        <v>0.96801075268817205</v>
      </c>
      <c r="R96" s="28">
        <f>OphrsIn!R95/SurveyHrsIn!R96</f>
        <v>0.81056547619047625</v>
      </c>
      <c r="S96" s="28">
        <f>OphrsIn!S95/SurveyHrsIn!S96</f>
        <v>0.94502688172043015</v>
      </c>
      <c r="T96" s="28">
        <f>OphrsIn!T95/SurveyHrsIn!T96</f>
        <v>0.94847222222222216</v>
      </c>
      <c r="U96" s="28">
        <f>OphrsIn!U95/SurveyHrsIn!U96</f>
        <v>0.99973118279569884</v>
      </c>
      <c r="V96" s="28">
        <f>OphrsIn!V95/SurveyHrsIn!V96</f>
        <v>0.84277777777777774</v>
      </c>
      <c r="W96" s="28">
        <f>OphrsIn!W95/SurveyHrsIn!W96</f>
        <v>0.9438172043010753</v>
      </c>
      <c r="X96" s="28">
        <f>OphrsIn!X95/SurveyHrsIn!X96</f>
        <v>0.9419354838709677</v>
      </c>
      <c r="Y96" s="28">
        <f>OphrsIn!Y95/SurveyHrsIn!Y96</f>
        <v>0.98361111111111121</v>
      </c>
      <c r="Z96" s="28">
        <f>OphrsIn!Z95/SurveyHrsIn!Z96</f>
        <v>0.97499999999999998</v>
      </c>
      <c r="AA96" s="28">
        <f>OphrsIn!AA95/SurveyHrsIn!AA96</f>
        <v>0.98402777777777772</v>
      </c>
      <c r="AB96" s="28">
        <f>OphrsIn!AB95/SurveyHrsIn!AB96</f>
        <v>0.92096774193548392</v>
      </c>
      <c r="AC96" s="28">
        <f>OphrsIn!AC95/SurveyHrsIn!AC96</f>
        <v>0.99381720430107523</v>
      </c>
      <c r="AD96" s="28">
        <f>OphrsIn!AD95/SurveyHrsIn!AD96</f>
        <v>0.98095238095238102</v>
      </c>
      <c r="AE96" s="28">
        <f>OphrsIn!AE95/SurveyHrsIn!AE96</f>
        <v>0.96132016129032261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0.96727656501050552</v>
      </c>
      <c r="AP96" s="28">
        <f t="shared" si="13"/>
        <v>0.93866196769926613</v>
      </c>
      <c r="AQ96" s="28">
        <f t="shared" si="14"/>
        <v>0.97869658218125954</v>
      </c>
      <c r="AR96" s="28">
        <f t="shared" si="15"/>
        <v>0.98349246075886787</v>
      </c>
      <c r="AS96" s="28">
        <f t="shared" si="16"/>
        <v>0.98809886499402622</v>
      </c>
      <c r="AT96" s="28">
        <f t="shared" si="17"/>
        <v>0.99712813620071683</v>
      </c>
      <c r="AU96" s="28">
        <f t="shared" si="18"/>
        <v>0.90038679808841104</v>
      </c>
      <c r="AV96" s="28">
        <f t="shared" si="19"/>
        <v>0.90786770353302604</v>
      </c>
      <c r="AW96" s="28">
        <f t="shared" si="20"/>
        <v>0.93032706093189954</v>
      </c>
      <c r="AX96" s="28">
        <f t="shared" si="21"/>
        <v>0.9564545997610514</v>
      </c>
      <c r="AY96" s="28">
        <f t="shared" si="22"/>
        <v>0.9599985065710871</v>
      </c>
      <c r="AZ96" s="28">
        <f t="shared" si="23"/>
        <v>0.97869658218125954</v>
      </c>
    </row>
    <row r="97" spans="1:52" x14ac:dyDescent="0.25">
      <c r="A97" s="86" t="s">
        <v>1</v>
      </c>
      <c r="B97" s="86">
        <v>2</v>
      </c>
      <c r="C97" s="86">
        <v>87</v>
      </c>
      <c r="D97" s="28">
        <f>OphrsIn!D96/SurveyHrsIn!D97</f>
        <v>0.97056451612903227</v>
      </c>
      <c r="E97" s="28">
        <f>OphrsIn!E96/SurveyHrsIn!E97</f>
        <v>0.97110215053763438</v>
      </c>
      <c r="F97" s="28">
        <f>OphrsIn!F96/SurveyHrsIn!F97</f>
        <v>0.94956896551724135</v>
      </c>
      <c r="G97" s="28">
        <f>OphrsIn!G96/SurveyHrsIn!G97</f>
        <v>0.99475806451612903</v>
      </c>
      <c r="H97" s="28">
        <f>OphrsIn!H96/SurveyHrsIn!H97</f>
        <v>0.97624999999999995</v>
      </c>
      <c r="I97" s="28">
        <f>OphrsIn!I96/SurveyHrsIn!I97</f>
        <v>0.99973118279569884</v>
      </c>
      <c r="J97" s="28">
        <f>OphrsIn!J96/SurveyHrsIn!J97</f>
        <v>0.98416666666666675</v>
      </c>
      <c r="K97" s="28">
        <f>OphrsIn!K96/SurveyHrsIn!K97</f>
        <v>0.96814516129032246</v>
      </c>
      <c r="L97" s="28">
        <f>OphrsIn!L96/SurveyHrsIn!L97</f>
        <v>0.97069892473118291</v>
      </c>
      <c r="M97" s="28">
        <f>OphrsIn!M96/SurveyHrsIn!M97</f>
        <v>0.95958333333333334</v>
      </c>
      <c r="N97" s="28">
        <f>OphrsIn!N96/SurveyHrsIn!N97</f>
        <v>0.95819892473118273</v>
      </c>
      <c r="O97" s="28">
        <f>OphrsIn!O96/SurveyHrsIn!O97</f>
        <v>0.8</v>
      </c>
      <c r="P97" s="28">
        <f>OphrsIn!P96/SurveyHrsIn!P97</f>
        <v>0.92432795698924741</v>
      </c>
      <c r="Q97" s="28">
        <f>OphrsIn!Q96/SurveyHrsIn!Q97</f>
        <v>0.94408602150537635</v>
      </c>
      <c r="R97" s="28">
        <f>OphrsIn!R96/SurveyHrsIn!R97</f>
        <v>0.90446428571428561</v>
      </c>
      <c r="S97" s="28">
        <f>OphrsIn!S96/SurveyHrsIn!S97</f>
        <v>1</v>
      </c>
      <c r="T97" s="28">
        <f>OphrsIn!T96/SurveyHrsIn!T97</f>
        <v>0.85791666666666677</v>
      </c>
      <c r="U97" s="28">
        <f>OphrsIn!U96/SurveyHrsIn!U97</f>
        <v>0.9955645161290323</v>
      </c>
      <c r="V97" s="28">
        <f>OphrsIn!V96/SurveyHrsIn!V97</f>
        <v>0.97166666666666668</v>
      </c>
      <c r="W97" s="28">
        <f>OphrsIn!W96/SurveyHrsIn!W97</f>
        <v>0.97096774193548385</v>
      </c>
      <c r="X97" s="28">
        <f>OphrsIn!X96/SurveyHrsIn!X97</f>
        <v>0.98158602150537633</v>
      </c>
      <c r="Y97" s="28">
        <f>OphrsIn!Y96/SurveyHrsIn!Y97</f>
        <v>0.98916666666666675</v>
      </c>
      <c r="Z97" s="28">
        <f>OphrsIn!Z96/SurveyHrsIn!Z97</f>
        <v>0.99623655913978504</v>
      </c>
      <c r="AA97" s="28">
        <f>OphrsIn!AA96/SurveyHrsIn!AA97</f>
        <v>0.97736111111111112</v>
      </c>
      <c r="AB97" s="28">
        <f>OphrsIn!AB96/SurveyHrsIn!AB97</f>
        <v>0.95577956989247315</v>
      </c>
      <c r="AC97" s="28">
        <f>OphrsIn!AC96/SurveyHrsIn!AC97</f>
        <v>0.96276881720430096</v>
      </c>
      <c r="AD97" s="28">
        <f>OphrsIn!AD96/SurveyHrsIn!AD97</f>
        <v>0.9508928571428571</v>
      </c>
      <c r="AE97" s="28">
        <f>OphrsIn!AE96/SurveyHrsIn!AE97</f>
        <v>0.92617379032258063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0.95471094425905323</v>
      </c>
      <c r="AP97" s="28">
        <f t="shared" si="13"/>
        <v>0.96206631891107708</v>
      </c>
      <c r="AQ97" s="28">
        <f t="shared" si="14"/>
        <v>0.94661182155657952</v>
      </c>
      <c r="AR97" s="28">
        <f t="shared" si="15"/>
        <v>0.97180972685700162</v>
      </c>
      <c r="AS97" s="28">
        <f t="shared" si="16"/>
        <v>0.98671594982078847</v>
      </c>
      <c r="AT97" s="28">
        <f t="shared" si="17"/>
        <v>0.96614247311827961</v>
      </c>
      <c r="AU97" s="28">
        <f t="shared" si="18"/>
        <v>0.89417562724014343</v>
      </c>
      <c r="AV97" s="28">
        <f t="shared" si="19"/>
        <v>0.94951676907322069</v>
      </c>
      <c r="AW97" s="28">
        <f t="shared" si="20"/>
        <v>0.94171594982078854</v>
      </c>
      <c r="AX97" s="28">
        <f t="shared" si="21"/>
        <v>0.98057347670250905</v>
      </c>
      <c r="AY97" s="28">
        <f t="shared" si="22"/>
        <v>0.97645908004778981</v>
      </c>
      <c r="AZ97" s="28">
        <f t="shared" si="23"/>
        <v>0.94661182155657952</v>
      </c>
    </row>
    <row r="98" spans="1:52" x14ac:dyDescent="0.25">
      <c r="A98" s="86" t="s">
        <v>1</v>
      </c>
      <c r="B98" s="86">
        <v>2</v>
      </c>
      <c r="C98" s="86">
        <v>88</v>
      </c>
      <c r="D98" s="28">
        <f>OphrsIn!D97/SurveyHrsIn!D98</f>
        <v>0.89086021505376334</v>
      </c>
      <c r="E98" s="28">
        <f>OphrsIn!E97/SurveyHrsIn!E98</f>
        <v>0.99569892473118271</v>
      </c>
      <c r="F98" s="28">
        <f>OphrsIn!F97/SurveyHrsIn!F98</f>
        <v>0.97040229885057472</v>
      </c>
      <c r="G98" s="28">
        <f>OphrsIn!G97/SurveyHrsIn!G98</f>
        <v>0.96545698924731171</v>
      </c>
      <c r="H98" s="28">
        <f>OphrsIn!H97/SurveyHrsIn!H98</f>
        <v>0.99097222222222225</v>
      </c>
      <c r="I98" s="28">
        <f>OphrsIn!I97/SurveyHrsIn!I98</f>
        <v>0.97862903225806452</v>
      </c>
      <c r="J98" s="28">
        <f>OphrsIn!J97/SurveyHrsIn!J98</f>
        <v>0.96875</v>
      </c>
      <c r="K98" s="28">
        <f>OphrsIn!K97/SurveyHrsIn!K98</f>
        <v>0.98736559139784952</v>
      </c>
      <c r="L98" s="28">
        <f>OphrsIn!L97/SurveyHrsIn!L98</f>
        <v>0.99408602150537639</v>
      </c>
      <c r="M98" s="28">
        <f>OphrsIn!M97/SurveyHrsIn!M98</f>
        <v>0.99958333333333338</v>
      </c>
      <c r="N98" s="28">
        <f>OphrsIn!N97/SurveyHrsIn!N98</f>
        <v>0.9936827956989247</v>
      </c>
      <c r="O98" s="28">
        <f>OphrsIn!O97/SurveyHrsIn!O98</f>
        <v>0.97444444444444445</v>
      </c>
      <c r="P98" s="28">
        <f>OphrsIn!P97/SurveyHrsIn!P98</f>
        <v>0.94623655913978499</v>
      </c>
      <c r="Q98" s="28">
        <f>OphrsIn!Q97/SurveyHrsIn!Q98</f>
        <v>0.96451612903225814</v>
      </c>
      <c r="R98" s="28">
        <f>OphrsIn!R97/SurveyHrsIn!R98</f>
        <v>0.99464285714285716</v>
      </c>
      <c r="S98" s="28">
        <f>OphrsIn!S97/SurveyHrsIn!S98</f>
        <v>0.99986559139784947</v>
      </c>
      <c r="T98" s="28">
        <f>OphrsIn!T97/SurveyHrsIn!T98</f>
        <v>0.96902777777777782</v>
      </c>
      <c r="U98" s="28">
        <f>OphrsIn!U97/SurveyHrsIn!U98</f>
        <v>0.99973118279569884</v>
      </c>
      <c r="V98" s="28">
        <f>OphrsIn!V97/SurveyHrsIn!V98</f>
        <v>0.91861111111111104</v>
      </c>
      <c r="W98" s="28">
        <f>OphrsIn!W97/SurveyHrsIn!W98</f>
        <v>0.9536290322580645</v>
      </c>
      <c r="X98" s="28">
        <f>OphrsIn!X97/SurveyHrsIn!X98</f>
        <v>0.99543010752688177</v>
      </c>
      <c r="Y98" s="28">
        <f>OphrsIn!Y97/SurveyHrsIn!Y98</f>
        <v>0.99416666666666664</v>
      </c>
      <c r="Z98" s="28">
        <f>OphrsIn!Z97/SurveyHrsIn!Z98</f>
        <v>0.98561827956989245</v>
      </c>
      <c r="AA98" s="28">
        <f>OphrsIn!AA97/SurveyHrsIn!AA98</f>
        <v>0.99958333333333338</v>
      </c>
      <c r="AB98" s="28">
        <f>OphrsIn!AB97/SurveyHrsIn!AB98</f>
        <v>0.98010752688172054</v>
      </c>
      <c r="AC98" s="28">
        <f>OphrsIn!AC97/SurveyHrsIn!AC98</f>
        <v>0.9946236559139785</v>
      </c>
      <c r="AD98" s="28">
        <f>OphrsIn!AD97/SurveyHrsIn!AD98</f>
        <v>0.98318452380952392</v>
      </c>
      <c r="AE98" s="28">
        <f>OphrsIn!AE97/SurveyHrsIn!AE98</f>
        <v>0.27550994623655911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0.98044235106908906</v>
      </c>
      <c r="AP98" s="28">
        <f t="shared" si="13"/>
        <v>0.97957746629117615</v>
      </c>
      <c r="AQ98" s="28">
        <f t="shared" si="14"/>
        <v>0.75110604198668707</v>
      </c>
      <c r="AR98" s="28">
        <f t="shared" si="15"/>
        <v>0.97718607094302301</v>
      </c>
      <c r="AS98" s="28">
        <f t="shared" si="16"/>
        <v>0.97945041816009548</v>
      </c>
      <c r="AT98" s="28">
        <f t="shared" si="17"/>
        <v>0.99367831541218632</v>
      </c>
      <c r="AU98" s="28">
        <f t="shared" si="18"/>
        <v>0.97145459976105142</v>
      </c>
      <c r="AV98" s="28">
        <f t="shared" si="19"/>
        <v>0.986341525857655</v>
      </c>
      <c r="AW98" s="28">
        <f t="shared" si="20"/>
        <v>0.96245669056152927</v>
      </c>
      <c r="AX98" s="28">
        <f t="shared" si="21"/>
        <v>0.9810752688172043</v>
      </c>
      <c r="AY98" s="28">
        <f t="shared" si="22"/>
        <v>0.98843637992831557</v>
      </c>
      <c r="AZ98" s="28">
        <f t="shared" si="23"/>
        <v>0.75110604198668707</v>
      </c>
    </row>
    <row r="99" spans="1:52" x14ac:dyDescent="0.25">
      <c r="A99" s="86" t="s">
        <v>1</v>
      </c>
      <c r="B99" s="86">
        <v>2</v>
      </c>
      <c r="C99" s="86">
        <v>89</v>
      </c>
      <c r="D99" s="28">
        <f>OphrsIn!D98/SurveyHrsIn!D99</f>
        <v>0.9844086021505376</v>
      </c>
      <c r="E99" s="28">
        <f>OphrsIn!E98/SurveyHrsIn!E99</f>
        <v>0.99381720430107523</v>
      </c>
      <c r="F99" s="28">
        <f>OphrsIn!F98/SurveyHrsIn!F99</f>
        <v>0.97959770114942524</v>
      </c>
      <c r="G99" s="28">
        <f>OphrsIn!G98/SurveyHrsIn!G99</f>
        <v>0.95833333333333337</v>
      </c>
      <c r="H99" s="28">
        <f>OphrsIn!H98/SurveyHrsIn!H99</f>
        <v>0.99736111111111114</v>
      </c>
      <c r="I99" s="28">
        <f>OphrsIn!I98/SurveyHrsIn!I99</f>
        <v>0.93467741935483872</v>
      </c>
      <c r="J99" s="28">
        <f>OphrsIn!J98/SurveyHrsIn!J99</f>
        <v>0.9194444444444444</v>
      </c>
      <c r="K99" s="28">
        <f>OphrsIn!K98/SurveyHrsIn!K99</f>
        <v>0.87096774193548387</v>
      </c>
      <c r="L99" s="28">
        <f>OphrsIn!L98/SurveyHrsIn!L99</f>
        <v>0.90739247311827964</v>
      </c>
      <c r="M99" s="28">
        <f>OphrsIn!M98/SurveyHrsIn!M99</f>
        <v>0.98097222222222213</v>
      </c>
      <c r="N99" s="28">
        <f>OphrsIn!N98/SurveyHrsIn!N99</f>
        <v>0.99744623655913978</v>
      </c>
      <c r="O99" s="28">
        <f>OphrsIn!O98/SurveyHrsIn!O99</f>
        <v>0.99986111111111109</v>
      </c>
      <c r="P99" s="28">
        <f>OphrsIn!P98/SurveyHrsIn!P99</f>
        <v>0.41666666666666669</v>
      </c>
      <c r="Q99" s="28">
        <f>OphrsIn!Q98/SurveyHrsIn!Q99</f>
        <v>0</v>
      </c>
      <c r="R99" s="28">
        <f>OphrsIn!R98/SurveyHrsIn!R99</f>
        <v>0</v>
      </c>
      <c r="S99" s="28">
        <f>OphrsIn!S98/SurveyHrsIn!S99</f>
        <v>0</v>
      </c>
      <c r="T99" s="28">
        <f>OphrsIn!T98/SurveyHrsIn!T99</f>
        <v>0</v>
      </c>
      <c r="U99" s="28">
        <f>OphrsIn!U98/SurveyHrsIn!U99</f>
        <v>0.54354838709677411</v>
      </c>
      <c r="V99" s="28">
        <f>OphrsIn!V98/SurveyHrsIn!V99</f>
        <v>0.96958333333333335</v>
      </c>
      <c r="W99" s="28">
        <f>OphrsIn!W98/SurveyHrsIn!W99</f>
        <v>0.93776881720430116</v>
      </c>
      <c r="X99" s="28">
        <f>OphrsIn!X98/SurveyHrsIn!X99</f>
        <v>0.94838709677419353</v>
      </c>
      <c r="Y99" s="28">
        <f>OphrsIn!Y98/SurveyHrsIn!Y99</f>
        <v>0.99375000000000002</v>
      </c>
      <c r="Z99" s="28">
        <f>OphrsIn!Z98/SurveyHrsIn!Z99</f>
        <v>0.99704301075268809</v>
      </c>
      <c r="AA99" s="28">
        <f>OphrsIn!AA98/SurveyHrsIn!AA99</f>
        <v>0.81777777777777771</v>
      </c>
      <c r="AB99" s="28">
        <f>OphrsIn!AB98/SurveyHrsIn!AB99</f>
        <v>0.9829301075268817</v>
      </c>
      <c r="AC99" s="28">
        <f>OphrsIn!AC98/SurveyHrsIn!AC99</f>
        <v>0.99986559139784947</v>
      </c>
      <c r="AD99" s="28">
        <f>OphrsIn!AD98/SurveyHrsIn!AD99</f>
        <v>0.98244047619047625</v>
      </c>
      <c r="AE99" s="28">
        <f>OphrsIn!AE98/SurveyHrsIn!AE99</f>
        <v>0.97057499999999997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0.91304480544226096</v>
      </c>
      <c r="AP99" s="28">
        <f t="shared" si="13"/>
        <v>0.59923237753882919</v>
      </c>
      <c r="AQ99" s="28">
        <f t="shared" si="14"/>
        <v>0.9842936891961086</v>
      </c>
      <c r="AR99" s="28">
        <f t="shared" si="15"/>
        <v>0.97724941292794465</v>
      </c>
      <c r="AS99" s="28">
        <f t="shared" si="16"/>
        <v>0.95049432497013131</v>
      </c>
      <c r="AT99" s="28">
        <f t="shared" si="17"/>
        <v>0.91977747909199525</v>
      </c>
      <c r="AU99" s="28">
        <f t="shared" si="18"/>
        <v>0.80465800477897254</v>
      </c>
      <c r="AV99" s="28">
        <f t="shared" si="19"/>
        <v>0</v>
      </c>
      <c r="AW99" s="28">
        <f t="shared" si="20"/>
        <v>0.50437724014336915</v>
      </c>
      <c r="AX99" s="28">
        <f t="shared" si="21"/>
        <v>0.9599686379928315</v>
      </c>
      <c r="AY99" s="28">
        <f t="shared" si="22"/>
        <v>0.93258363201911587</v>
      </c>
      <c r="AZ99" s="28">
        <f t="shared" si="23"/>
        <v>0.9842936891961086</v>
      </c>
    </row>
    <row r="100" spans="1:52" x14ac:dyDescent="0.25">
      <c r="A100" s="86" t="s">
        <v>1</v>
      </c>
      <c r="B100" s="86">
        <v>2</v>
      </c>
      <c r="C100" s="86">
        <v>90</v>
      </c>
      <c r="D100" s="28">
        <f>OphrsIn!D99/SurveyHrsIn!D100</f>
        <v>0.98467741935483877</v>
      </c>
      <c r="E100" s="28">
        <f>OphrsIn!E99/SurveyHrsIn!E100</f>
        <v>0.99086021505376354</v>
      </c>
      <c r="F100" s="28">
        <f>OphrsIn!F99/SurveyHrsIn!F100</f>
        <v>0.9232758620689655</v>
      </c>
      <c r="G100" s="28">
        <f>OphrsIn!G99/SurveyHrsIn!G100</f>
        <v>0.99986559139784947</v>
      </c>
      <c r="H100" s="28">
        <f>OphrsIn!H99/SurveyHrsIn!H100</f>
        <v>0.99944444444444447</v>
      </c>
      <c r="I100" s="28">
        <f>OphrsIn!I99/SurveyHrsIn!I100</f>
        <v>0.97150537634408596</v>
      </c>
      <c r="J100" s="28">
        <f>OphrsIn!J99/SurveyHrsIn!J100</f>
        <v>0.99041666666666672</v>
      </c>
      <c r="K100" s="28">
        <f>OphrsIn!K99/SurveyHrsIn!K100</f>
        <v>0.87580645161290327</v>
      </c>
      <c r="L100" s="28">
        <f>OphrsIn!L99/SurveyHrsIn!L100</f>
        <v>0.5595430107526882</v>
      </c>
      <c r="M100" s="28">
        <f>OphrsIn!M99/SurveyHrsIn!M100</f>
        <v>0.9966666666666667</v>
      </c>
      <c r="N100" s="28">
        <f>OphrsIn!N99/SurveyHrsIn!N100</f>
        <v>0.99959677419354842</v>
      </c>
      <c r="O100" s="28">
        <f>OphrsIn!O99/SurveyHrsIn!O100</f>
        <v>0.99986111111111109</v>
      </c>
      <c r="P100" s="28">
        <f>OphrsIn!P99/SurveyHrsIn!P100</f>
        <v>0.88897849462365586</v>
      </c>
      <c r="Q100" s="28">
        <f>OphrsIn!Q99/SurveyHrsIn!Q100</f>
        <v>0.87997311827956992</v>
      </c>
      <c r="R100" s="28">
        <f>OphrsIn!R99/SurveyHrsIn!R100</f>
        <v>0.97648809523809532</v>
      </c>
      <c r="S100" s="28">
        <f>OphrsIn!S99/SurveyHrsIn!S100</f>
        <v>0.99892473118279579</v>
      </c>
      <c r="T100" s="28">
        <f>OphrsIn!T99/SurveyHrsIn!T100</f>
        <v>0.98819444444444449</v>
      </c>
      <c r="U100" s="28">
        <f>OphrsIn!U99/SurveyHrsIn!U100</f>
        <v>0.9985215053763441</v>
      </c>
      <c r="V100" s="28">
        <f>OphrsIn!V99/SurveyHrsIn!V100</f>
        <v>0.99611111111111117</v>
      </c>
      <c r="W100" s="28">
        <f>OphrsIn!W99/SurveyHrsIn!W100</f>
        <v>0.99771505376344083</v>
      </c>
      <c r="X100" s="28">
        <f>OphrsIn!X99/SurveyHrsIn!X100</f>
        <v>0.99422043010752692</v>
      </c>
      <c r="Y100" s="28">
        <f>OphrsIn!Y99/SurveyHrsIn!Y100</f>
        <v>0.99416666666666664</v>
      </c>
      <c r="Z100" s="28">
        <f>OphrsIn!Z99/SurveyHrsIn!Z100</f>
        <v>0.99341397849462365</v>
      </c>
      <c r="AA100" s="28">
        <f>OphrsIn!AA99/SurveyHrsIn!AA100</f>
        <v>0.99986111111111109</v>
      </c>
      <c r="AB100" s="28">
        <f>OphrsIn!AB99/SurveyHrsIn!AB100</f>
        <v>0.99220430107526891</v>
      </c>
      <c r="AC100" s="28">
        <f>OphrsIn!AC99/SurveyHrsIn!AC100</f>
        <v>0.79677419354838708</v>
      </c>
      <c r="AD100" s="28">
        <f>OphrsIn!AD99/SurveyHrsIn!AD100</f>
        <v>0.97648809523809532</v>
      </c>
      <c r="AE100" s="28">
        <f>OphrsIn!AE99/SurveyHrsIn!AE100</f>
        <v>0.96955497311827965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0.93298505541136245</v>
      </c>
      <c r="AP100" s="28">
        <f t="shared" si="13"/>
        <v>0.9841495455709165</v>
      </c>
      <c r="AQ100" s="28">
        <f t="shared" si="14"/>
        <v>0.91427242063492065</v>
      </c>
      <c r="AR100" s="28">
        <f t="shared" si="15"/>
        <v>0.97133388950685962</v>
      </c>
      <c r="AS100" s="28">
        <f t="shared" si="16"/>
        <v>0.98712216248506568</v>
      </c>
      <c r="AT100" s="28">
        <f t="shared" si="17"/>
        <v>0.81067204301075269</v>
      </c>
      <c r="AU100" s="28">
        <f t="shared" si="18"/>
        <v>0.96281212664277172</v>
      </c>
      <c r="AV100" s="28">
        <f t="shared" si="19"/>
        <v>0.95179531490015368</v>
      </c>
      <c r="AW100" s="28">
        <f t="shared" si="20"/>
        <v>0.99427568697729996</v>
      </c>
      <c r="AX100" s="28">
        <f t="shared" si="21"/>
        <v>0.99536738351254483</v>
      </c>
      <c r="AY100" s="28">
        <f t="shared" si="22"/>
        <v>0.99515979689366796</v>
      </c>
      <c r="AZ100" s="28">
        <f t="shared" si="23"/>
        <v>0.91427242063492065</v>
      </c>
    </row>
    <row r="101" spans="1:52" x14ac:dyDescent="0.25">
      <c r="A101" s="86" t="s">
        <v>1</v>
      </c>
      <c r="B101" s="86">
        <v>2</v>
      </c>
      <c r="C101" s="86">
        <v>91</v>
      </c>
      <c r="D101" s="28">
        <f>OphrsIn!D100/SurveyHrsIn!D101</f>
        <v>0.94892473118279574</v>
      </c>
      <c r="E101" s="28">
        <f>OphrsIn!E100/SurveyHrsIn!E101</f>
        <v>0.96989247311827964</v>
      </c>
      <c r="F101" s="28">
        <f>OphrsIn!F100/SurveyHrsIn!F101</f>
        <v>0.97974137931034477</v>
      </c>
      <c r="G101" s="28">
        <f>OphrsIn!G100/SurveyHrsIn!G101</f>
        <v>0.99986559139784947</v>
      </c>
      <c r="H101" s="28">
        <f>OphrsIn!H100/SurveyHrsIn!H101</f>
        <v>0.99944444444444447</v>
      </c>
      <c r="I101" s="28">
        <f>OphrsIn!I100/SurveyHrsIn!I101</f>
        <v>0.96518817204301077</v>
      </c>
      <c r="J101" s="28">
        <f>OphrsIn!J100/SurveyHrsIn!J101</f>
        <v>0.74624999999999997</v>
      </c>
      <c r="K101" s="28">
        <f>OphrsIn!K100/SurveyHrsIn!K101</f>
        <v>0.97096774193548385</v>
      </c>
      <c r="L101" s="28">
        <f>OphrsIn!L100/SurveyHrsIn!L101</f>
        <v>0.97876344086021516</v>
      </c>
      <c r="M101" s="28">
        <f>OphrsIn!M100/SurveyHrsIn!M101</f>
        <v>0.98597222222222214</v>
      </c>
      <c r="N101" s="28">
        <f>OphrsIn!N100/SurveyHrsIn!N101</f>
        <v>0.99260752688172038</v>
      </c>
      <c r="O101" s="28">
        <f>OphrsIn!O100/SurveyHrsIn!O101</f>
        <v>0.96750000000000003</v>
      </c>
      <c r="P101" s="28">
        <f>OphrsIn!P100/SurveyHrsIn!P101</f>
        <v>0.94932795698924721</v>
      </c>
      <c r="Q101" s="28">
        <f>OphrsIn!Q100/SurveyHrsIn!Q101</f>
        <v>0.99838709677419346</v>
      </c>
      <c r="R101" s="28">
        <f>OphrsIn!R100/SurveyHrsIn!R101</f>
        <v>0.97529761904761902</v>
      </c>
      <c r="S101" s="28">
        <f>OphrsIn!S100/SurveyHrsIn!S101</f>
        <v>0.99986559139784947</v>
      </c>
      <c r="T101" s="28">
        <f>OphrsIn!T100/SurveyHrsIn!T101</f>
        <v>0.95986111111111116</v>
      </c>
      <c r="U101" s="28">
        <f>OphrsIn!U100/SurveyHrsIn!U101</f>
        <v>0.99879032258064515</v>
      </c>
      <c r="V101" s="28">
        <f>OphrsIn!V100/SurveyHrsIn!V101</f>
        <v>0.98791666666666655</v>
      </c>
      <c r="W101" s="28">
        <f>OphrsIn!W100/SurveyHrsIn!W101</f>
        <v>0.99274193548387102</v>
      </c>
      <c r="X101" s="28">
        <f>OphrsIn!X100/SurveyHrsIn!X101</f>
        <v>0.99435483870967734</v>
      </c>
      <c r="Y101" s="28">
        <f>OphrsIn!Y100/SurveyHrsIn!Y101</f>
        <v>0.99430555555555555</v>
      </c>
      <c r="Z101" s="28">
        <f>OphrsIn!Z100/SurveyHrsIn!Z101</f>
        <v>0.96868279569892479</v>
      </c>
      <c r="AA101" s="28">
        <f>OphrsIn!AA100/SurveyHrsIn!AA101</f>
        <v>0.98625000000000007</v>
      </c>
      <c r="AB101" s="28">
        <f>OphrsIn!AB100/SurveyHrsIn!AB101</f>
        <v>0.99637096774193545</v>
      </c>
      <c r="AC101" s="28">
        <f>OphrsIn!AC100/SurveyHrsIn!AC101</f>
        <v>0.99946236559139789</v>
      </c>
      <c r="AD101" s="28">
        <f>OphrsIn!AD100/SurveyHrsIn!AD101</f>
        <v>0.97113095238095237</v>
      </c>
      <c r="AE101" s="28">
        <f>OphrsIn!AE100/SurveyHrsIn!AE101</f>
        <v>0.97123467741935487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0.95879341243356808</v>
      </c>
      <c r="AP101" s="28">
        <f t="shared" si="13"/>
        <v>0.98773537506400411</v>
      </c>
      <c r="AQ101" s="28">
        <f t="shared" si="14"/>
        <v>0.98060933179723497</v>
      </c>
      <c r="AR101" s="28">
        <f t="shared" si="15"/>
        <v>0.98316648127549133</v>
      </c>
      <c r="AS101" s="28">
        <f t="shared" si="16"/>
        <v>0.9036275388291517</v>
      </c>
      <c r="AT101" s="28">
        <f t="shared" si="17"/>
        <v>0.97856780167264035</v>
      </c>
      <c r="AU101" s="28">
        <f t="shared" si="18"/>
        <v>0.96981182795698917</v>
      </c>
      <c r="AV101" s="28">
        <f t="shared" si="19"/>
        <v>0.99118343573988732</v>
      </c>
      <c r="AW101" s="28">
        <f t="shared" si="20"/>
        <v>0.98218936678614099</v>
      </c>
      <c r="AX101" s="28">
        <f t="shared" si="21"/>
        <v>0.99380077658303456</v>
      </c>
      <c r="AY101" s="28">
        <f t="shared" si="22"/>
        <v>0.98376792114695333</v>
      </c>
      <c r="AZ101" s="28">
        <f t="shared" si="23"/>
        <v>0.98060933179723497</v>
      </c>
    </row>
    <row r="102" spans="1:52" x14ac:dyDescent="0.25">
      <c r="A102" s="86" t="s">
        <v>1</v>
      </c>
      <c r="B102" s="86">
        <v>2</v>
      </c>
      <c r="C102" s="86">
        <v>92</v>
      </c>
      <c r="D102" s="28">
        <f>OphrsIn!D101/SurveyHrsIn!D102</f>
        <v>0.95739247311827946</v>
      </c>
      <c r="E102" s="28">
        <f>OphrsIn!E101/SurveyHrsIn!E102</f>
        <v>0.95645161290322589</v>
      </c>
      <c r="F102" s="28">
        <f>OphrsIn!F101/SurveyHrsIn!F102</f>
        <v>0.94195402298850583</v>
      </c>
      <c r="G102" s="28">
        <f>OphrsIn!G101/SurveyHrsIn!G102</f>
        <v>0.98897849462365583</v>
      </c>
      <c r="H102" s="28">
        <f>OphrsIn!H101/SurveyHrsIn!H102</f>
        <v>0.99944444444444447</v>
      </c>
      <c r="I102" s="28">
        <f>OphrsIn!I101/SurveyHrsIn!I102</f>
        <v>0.99973118279569884</v>
      </c>
      <c r="J102" s="28">
        <f>OphrsIn!J101/SurveyHrsIn!J102</f>
        <v>0.96944444444444444</v>
      </c>
      <c r="K102" s="28">
        <f>OphrsIn!K101/SurveyHrsIn!K102</f>
        <v>0.96626344086021498</v>
      </c>
      <c r="L102" s="28">
        <f>OphrsIn!L101/SurveyHrsIn!L102</f>
        <v>0.99193548387096775</v>
      </c>
      <c r="M102" s="28">
        <f>OphrsIn!M101/SurveyHrsIn!M102</f>
        <v>0.99375000000000002</v>
      </c>
      <c r="N102" s="28">
        <f>OphrsIn!N101/SurveyHrsIn!N102</f>
        <v>0.90430107526881709</v>
      </c>
      <c r="O102" s="28">
        <f>OphrsIn!O101/SurveyHrsIn!O102</f>
        <v>0.88722222222222213</v>
      </c>
      <c r="P102" s="28">
        <f>OphrsIn!P101/SurveyHrsIn!P102</f>
        <v>0.96747311827956983</v>
      </c>
      <c r="Q102" s="28">
        <f>OphrsIn!Q101/SurveyHrsIn!Q102</f>
        <v>0.99260752688172038</v>
      </c>
      <c r="R102" s="28">
        <f>OphrsIn!R101/SurveyHrsIn!R102</f>
        <v>0.97008928571428565</v>
      </c>
      <c r="S102" s="28">
        <f>OphrsIn!S101/SurveyHrsIn!S102</f>
        <v>0.99986559139784947</v>
      </c>
      <c r="T102" s="28">
        <f>OphrsIn!T101/SurveyHrsIn!T102</f>
        <v>0.99041666666666672</v>
      </c>
      <c r="U102" s="28">
        <f>OphrsIn!U101/SurveyHrsIn!U102</f>
        <v>0.99986559139784947</v>
      </c>
      <c r="V102" s="28">
        <f>OphrsIn!V101/SurveyHrsIn!V102</f>
        <v>0.98472222222222228</v>
      </c>
      <c r="W102" s="28">
        <f>OphrsIn!W101/SurveyHrsIn!W102</f>
        <v>0.98965053763440858</v>
      </c>
      <c r="X102" s="28">
        <f>OphrsIn!X101/SurveyHrsIn!X102</f>
        <v>0.99005376344086027</v>
      </c>
      <c r="Y102" s="28">
        <f>OphrsIn!Y101/SurveyHrsIn!Y102</f>
        <v>0.99527777777777782</v>
      </c>
      <c r="Z102" s="28">
        <f>OphrsIn!Z101/SurveyHrsIn!Z102</f>
        <v>0.99784946236559136</v>
      </c>
      <c r="AA102" s="28">
        <f>OphrsIn!AA101/SurveyHrsIn!AA102</f>
        <v>0.98805555555555558</v>
      </c>
      <c r="AB102" s="28">
        <f>OphrsIn!AB101/SurveyHrsIn!AB102</f>
        <v>0.97473118279569904</v>
      </c>
      <c r="AC102" s="28">
        <f>OphrsIn!AC101/SurveyHrsIn!AC102</f>
        <v>0.98481182795698929</v>
      </c>
      <c r="AD102" s="28">
        <f>OphrsIn!AD101/SurveyHrsIn!AD102</f>
        <v>0.98229166666666667</v>
      </c>
      <c r="AE102" s="28">
        <f>OphrsIn!AE101/SurveyHrsIn!AE102</f>
        <v>0.95361370967741943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0.96391246189181379</v>
      </c>
      <c r="AP102" s="28">
        <f t="shared" si="13"/>
        <v>0.98943209698754053</v>
      </c>
      <c r="AQ102" s="28">
        <f t="shared" si="14"/>
        <v>0.97357240143369184</v>
      </c>
      <c r="AR102" s="28">
        <f t="shared" si="15"/>
        <v>0.96246137683846245</v>
      </c>
      <c r="AS102" s="28">
        <f t="shared" si="16"/>
        <v>0.98954002389486251</v>
      </c>
      <c r="AT102" s="28">
        <f t="shared" si="17"/>
        <v>0.98398297491039421</v>
      </c>
      <c r="AU102" s="28">
        <f t="shared" si="18"/>
        <v>0.91966547192353632</v>
      </c>
      <c r="AV102" s="28">
        <f t="shared" si="19"/>
        <v>0.98752080133128517</v>
      </c>
      <c r="AW102" s="28">
        <f t="shared" si="20"/>
        <v>0.99166816009557957</v>
      </c>
      <c r="AX102" s="28">
        <f t="shared" si="21"/>
        <v>0.99166069295101555</v>
      </c>
      <c r="AY102" s="28">
        <f t="shared" si="22"/>
        <v>0.98687873357228195</v>
      </c>
      <c r="AZ102" s="28">
        <f t="shared" si="23"/>
        <v>0.97357240143369184</v>
      </c>
    </row>
    <row r="103" spans="1:52" x14ac:dyDescent="0.25">
      <c r="A103" s="86" t="s">
        <v>1</v>
      </c>
      <c r="B103" s="86">
        <v>2</v>
      </c>
      <c r="C103" s="86">
        <v>93</v>
      </c>
      <c r="D103" s="28">
        <f>OphrsIn!D102/SurveyHrsIn!D103</f>
        <v>0.96518817204301077</v>
      </c>
      <c r="E103" s="28">
        <f>OphrsIn!E102/SurveyHrsIn!E103</f>
        <v>0.93615591397849462</v>
      </c>
      <c r="F103" s="28">
        <f>OphrsIn!F102/SurveyHrsIn!F103</f>
        <v>0.95732758620689651</v>
      </c>
      <c r="G103" s="28">
        <f>OphrsIn!G102/SurveyHrsIn!G103</f>
        <v>0.99986559139784947</v>
      </c>
      <c r="H103" s="28">
        <f>OphrsIn!H102/SurveyHrsIn!H103</f>
        <v>0.99944444444444447</v>
      </c>
      <c r="I103" s="28">
        <f>OphrsIn!I102/SurveyHrsIn!I103</f>
        <v>0.99946236559139789</v>
      </c>
      <c r="J103" s="28">
        <f>OphrsIn!J102/SurveyHrsIn!J103</f>
        <v>0.9901388888888889</v>
      </c>
      <c r="K103" s="28">
        <f>OphrsIn!K102/SurveyHrsIn!K103</f>
        <v>0.98467741935483877</v>
      </c>
      <c r="L103" s="28">
        <f>OphrsIn!L102/SurveyHrsIn!L103</f>
        <v>0.92849462365591395</v>
      </c>
      <c r="M103" s="28">
        <f>OphrsIn!M102/SurveyHrsIn!M103</f>
        <v>0.98583333333333323</v>
      </c>
      <c r="N103" s="28">
        <f>OphrsIn!N102/SurveyHrsIn!N103</f>
        <v>0.97822580645161283</v>
      </c>
      <c r="O103" s="28">
        <f>OphrsIn!O102/SurveyHrsIn!O103</f>
        <v>0.97347222222222218</v>
      </c>
      <c r="P103" s="28">
        <f>OphrsIn!P102/SurveyHrsIn!P103</f>
        <v>0.96962365591397848</v>
      </c>
      <c r="Q103" s="28">
        <f>OphrsIn!Q102/SurveyHrsIn!Q103</f>
        <v>0.96653225806451615</v>
      </c>
      <c r="R103" s="28">
        <f>OphrsIn!R102/SurveyHrsIn!R103</f>
        <v>0.82232142857142865</v>
      </c>
      <c r="S103" s="28">
        <f>OphrsIn!S102/SurveyHrsIn!S103</f>
        <v>0.99986559139784947</v>
      </c>
      <c r="T103" s="28">
        <f>OphrsIn!T102/SurveyHrsIn!T103</f>
        <v>0.98277777777777786</v>
      </c>
      <c r="U103" s="28">
        <f>OphrsIn!U102/SurveyHrsIn!U103</f>
        <v>0.98521505376344087</v>
      </c>
      <c r="V103" s="28">
        <f>OphrsIn!V102/SurveyHrsIn!V103</f>
        <v>0.93374999999999997</v>
      </c>
      <c r="W103" s="28">
        <f>OphrsIn!W102/SurveyHrsIn!W103</f>
        <v>0.97258064516129039</v>
      </c>
      <c r="X103" s="28">
        <f>OphrsIn!X102/SurveyHrsIn!X103</f>
        <v>0.98279569892473129</v>
      </c>
      <c r="Y103" s="28">
        <f>OphrsIn!Y102/SurveyHrsIn!Y103</f>
        <v>0.92736111111111119</v>
      </c>
      <c r="Z103" s="28">
        <f>OphrsIn!Z102/SurveyHrsIn!Z103</f>
        <v>0.95067204301075259</v>
      </c>
      <c r="AA103" s="28">
        <f>OphrsIn!AA102/SurveyHrsIn!AA103</f>
        <v>0.9837499999999999</v>
      </c>
      <c r="AB103" s="28">
        <f>OphrsIn!AB102/SurveyHrsIn!AB103</f>
        <v>0.98991935483870963</v>
      </c>
      <c r="AC103" s="28">
        <f>OphrsIn!AC102/SurveyHrsIn!AC103</f>
        <v>0.70981182795698927</v>
      </c>
      <c r="AD103" s="28">
        <f>OphrsIn!AD102/SurveyHrsIn!AD103</f>
        <v>0.96726190476190477</v>
      </c>
      <c r="AE103" s="28">
        <f>OphrsIn!AE102/SurveyHrsIn!AE103</f>
        <v>0.96250228494623657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0.97522682095332247</v>
      </c>
      <c r="AP103" s="28">
        <f t="shared" si="13"/>
        <v>0.95812841355180067</v>
      </c>
      <c r="AQ103" s="28">
        <f t="shared" si="14"/>
        <v>0.87985867255504357</v>
      </c>
      <c r="AR103" s="28">
        <f t="shared" si="15"/>
        <v>0.96444969719441354</v>
      </c>
      <c r="AS103" s="28">
        <f t="shared" si="16"/>
        <v>0.99634856630824375</v>
      </c>
      <c r="AT103" s="28">
        <f t="shared" si="17"/>
        <v>0.96633512544802869</v>
      </c>
      <c r="AU103" s="28">
        <f t="shared" si="18"/>
        <v>0.97377389486260446</v>
      </c>
      <c r="AV103" s="28">
        <f t="shared" si="19"/>
        <v>0.92957309267793142</v>
      </c>
      <c r="AW103" s="28">
        <f t="shared" si="20"/>
        <v>0.96724761051373953</v>
      </c>
      <c r="AX103" s="28">
        <f t="shared" si="21"/>
        <v>0.96091248506571103</v>
      </c>
      <c r="AY103" s="28">
        <f t="shared" si="22"/>
        <v>0.9747804659498206</v>
      </c>
      <c r="AZ103" s="28">
        <f t="shared" si="23"/>
        <v>0.87985867255504357</v>
      </c>
    </row>
    <row r="104" spans="1:52" x14ac:dyDescent="0.25">
      <c r="A104" s="86" t="s">
        <v>1</v>
      </c>
      <c r="B104" s="86">
        <v>2</v>
      </c>
      <c r="C104" s="86">
        <v>94</v>
      </c>
      <c r="D104" s="28">
        <f>OphrsIn!D103/SurveyHrsIn!D104</f>
        <v>0.81129032258064515</v>
      </c>
      <c r="E104" s="28">
        <f>OphrsIn!E103/SurveyHrsIn!E104</f>
        <v>0.989247311827957</v>
      </c>
      <c r="F104" s="28">
        <f>OphrsIn!F103/SurveyHrsIn!F104</f>
        <v>0.97945402298850581</v>
      </c>
      <c r="G104" s="28">
        <f>OphrsIn!G103/SurveyHrsIn!G104</f>
        <v>0.94583333333333341</v>
      </c>
      <c r="H104" s="28">
        <f>OphrsIn!H103/SurveyHrsIn!H104</f>
        <v>0.99</v>
      </c>
      <c r="I104" s="28">
        <f>OphrsIn!I103/SurveyHrsIn!I104</f>
        <v>0.94905913978494627</v>
      </c>
      <c r="J104" s="28">
        <f>OphrsIn!J103/SurveyHrsIn!J104</f>
        <v>0.97097222222222224</v>
      </c>
      <c r="K104" s="28">
        <f>OphrsIn!K103/SurveyHrsIn!K104</f>
        <v>0.99327956989247312</v>
      </c>
      <c r="L104" s="28">
        <f>OphrsIn!L103/SurveyHrsIn!L104</f>
        <v>0.99623655913978504</v>
      </c>
      <c r="M104" s="28">
        <f>OphrsIn!M103/SurveyHrsIn!M104</f>
        <v>0.99611111111111117</v>
      </c>
      <c r="N104" s="28">
        <f>OphrsIn!N103/SurveyHrsIn!N104</f>
        <v>0.99973118279569884</v>
      </c>
      <c r="O104" s="28">
        <f>OphrsIn!O103/SurveyHrsIn!O104</f>
        <v>0.97347222222222218</v>
      </c>
      <c r="P104" s="28">
        <f>OphrsIn!P103/SurveyHrsIn!P104</f>
        <v>0.98252688172043012</v>
      </c>
      <c r="Q104" s="28">
        <f>OphrsIn!Q103/SurveyHrsIn!Q104</f>
        <v>0.98360215053763433</v>
      </c>
      <c r="R104" s="28">
        <f>OphrsIn!R103/SurveyHrsIn!R104</f>
        <v>0.97306547619047612</v>
      </c>
      <c r="S104" s="28">
        <f>OphrsIn!S103/SurveyHrsIn!S104</f>
        <v>0.99986559139784947</v>
      </c>
      <c r="T104" s="28">
        <f>OphrsIn!T103/SurveyHrsIn!T104</f>
        <v>0.99611111111111117</v>
      </c>
      <c r="U104" s="28">
        <f>OphrsIn!U103/SurveyHrsIn!U104</f>
        <v>0.98508064516129035</v>
      </c>
      <c r="V104" s="28">
        <f>OphrsIn!V103/SurveyHrsIn!V104</f>
        <v>0.70874999999999999</v>
      </c>
      <c r="W104" s="28">
        <f>OphrsIn!W103/SurveyHrsIn!W104</f>
        <v>0.62163978494623651</v>
      </c>
      <c r="X104" s="28">
        <f>OphrsIn!X103/SurveyHrsIn!X104</f>
        <v>0.989247311827957</v>
      </c>
      <c r="Y104" s="28">
        <f>OphrsIn!Y103/SurveyHrsIn!Y104</f>
        <v>0.98388888888888881</v>
      </c>
      <c r="Z104" s="28">
        <f>OphrsIn!Z103/SurveyHrsIn!Z104</f>
        <v>0.98723118279569888</v>
      </c>
      <c r="AA104" s="28">
        <f>OphrsIn!AA103/SurveyHrsIn!AA104</f>
        <v>0.99986111111111109</v>
      </c>
      <c r="AB104" s="28">
        <f>OphrsIn!AB103/SurveyHrsIn!AB104</f>
        <v>0.9936827956989247</v>
      </c>
      <c r="AC104" s="28">
        <f>OphrsIn!AC103/SurveyHrsIn!AC104</f>
        <v>0.99986559139784947</v>
      </c>
      <c r="AD104" s="28">
        <f>OphrsIn!AD103/SurveyHrsIn!AD104</f>
        <v>0.98139880952380953</v>
      </c>
      <c r="AE104" s="28">
        <f>OphrsIn!AE103/SurveyHrsIn!AE104</f>
        <v>0.97598830645161294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0.98049362975322374</v>
      </c>
      <c r="AP104" s="28">
        <f t="shared" si="13"/>
        <v>0.93516883747226487</v>
      </c>
      <c r="AQ104" s="28">
        <f t="shared" si="14"/>
        <v>0.98575090245775732</v>
      </c>
      <c r="AR104" s="28">
        <f t="shared" si="15"/>
        <v>0.971511556049932</v>
      </c>
      <c r="AS104" s="28">
        <f t="shared" si="16"/>
        <v>0.97001045400238939</v>
      </c>
      <c r="AT104" s="28">
        <f t="shared" si="17"/>
        <v>0.99520908004778974</v>
      </c>
      <c r="AU104" s="28">
        <f t="shared" si="18"/>
        <v>0.98524342891278371</v>
      </c>
      <c r="AV104" s="28">
        <f t="shared" si="19"/>
        <v>0.98551107270865324</v>
      </c>
      <c r="AW104" s="28">
        <f t="shared" si="20"/>
        <v>0.89664725209080043</v>
      </c>
      <c r="AX104" s="28">
        <f t="shared" si="21"/>
        <v>0.86492532855436066</v>
      </c>
      <c r="AY104" s="28">
        <f t="shared" si="22"/>
        <v>0.99359169653524493</v>
      </c>
      <c r="AZ104" s="28">
        <f t="shared" si="23"/>
        <v>0.98575090245775732</v>
      </c>
    </row>
    <row r="105" spans="1:52" x14ac:dyDescent="0.25">
      <c r="A105" s="86" t="s">
        <v>1</v>
      </c>
      <c r="B105" s="86">
        <v>2</v>
      </c>
      <c r="C105" s="86">
        <v>95</v>
      </c>
      <c r="D105" s="28">
        <f>OphrsIn!D104/SurveyHrsIn!D105</f>
        <v>0.9428763440860215</v>
      </c>
      <c r="E105" s="28">
        <f>OphrsIn!E104/SurveyHrsIn!E105</f>
        <v>0.98091397849462358</v>
      </c>
      <c r="F105" s="28">
        <f>OphrsIn!F104/SurveyHrsIn!F105</f>
        <v>0.95933908045977023</v>
      </c>
      <c r="G105" s="28">
        <f>OphrsIn!G104/SurveyHrsIn!G105</f>
        <v>0.92500000000000004</v>
      </c>
      <c r="H105" s="28">
        <f>OphrsIn!H104/SurveyHrsIn!H105</f>
        <v>0.99944444444444447</v>
      </c>
      <c r="I105" s="28">
        <f>OphrsIn!I104/SurveyHrsIn!I105</f>
        <v>0.98655913978494625</v>
      </c>
      <c r="J105" s="28">
        <f>OphrsIn!J104/SurveyHrsIn!J105</f>
        <v>0.96666666666666667</v>
      </c>
      <c r="K105" s="28">
        <f>OphrsIn!K104/SurveyHrsIn!K105</f>
        <v>0.99247311827956985</v>
      </c>
      <c r="L105" s="28">
        <f>OphrsIn!L104/SurveyHrsIn!L105</f>
        <v>0.97768817204301073</v>
      </c>
      <c r="M105" s="28">
        <f>OphrsIn!M104/SurveyHrsIn!M105</f>
        <v>0.9491666666666666</v>
      </c>
      <c r="N105" s="28">
        <f>OphrsIn!N104/SurveyHrsIn!N105</f>
        <v>0.97419354838709671</v>
      </c>
      <c r="O105" s="28">
        <f>OphrsIn!O104/SurveyHrsIn!O105</f>
        <v>0.91347222222222224</v>
      </c>
      <c r="P105" s="28">
        <f>OphrsIn!P104/SurveyHrsIn!P105</f>
        <v>0.97647849462365588</v>
      </c>
      <c r="Q105" s="28">
        <f>OphrsIn!Q104/SurveyHrsIn!Q105</f>
        <v>0.905241935483871</v>
      </c>
      <c r="R105" s="28">
        <f>OphrsIn!R104/SurveyHrsIn!R105</f>
        <v>0.73586309523809523</v>
      </c>
      <c r="S105" s="28">
        <f>OphrsIn!S104/SurveyHrsIn!S105</f>
        <v>0.95201612903225796</v>
      </c>
      <c r="T105" s="28">
        <f>OphrsIn!T104/SurveyHrsIn!T105</f>
        <v>0.86472222222222228</v>
      </c>
      <c r="U105" s="28">
        <f>OphrsIn!U104/SurveyHrsIn!U105</f>
        <v>0.73172043010752685</v>
      </c>
      <c r="V105" s="28">
        <f>OphrsIn!V104/SurveyHrsIn!V105</f>
        <v>0.96347222222222229</v>
      </c>
      <c r="W105" s="28">
        <f>OphrsIn!W104/SurveyHrsIn!W105</f>
        <v>0.1797043010752688</v>
      </c>
      <c r="X105" s="28">
        <f>OphrsIn!X104/SurveyHrsIn!X105</f>
        <v>0</v>
      </c>
      <c r="Y105" s="28">
        <f>OphrsIn!Y104/SurveyHrsIn!Y105</f>
        <v>0</v>
      </c>
      <c r="Z105" s="28">
        <f>OphrsIn!Z104/SurveyHrsIn!Z105</f>
        <v>4.032258064516129E-4</v>
      </c>
      <c r="AA105" s="28">
        <f>OphrsIn!AA104/SurveyHrsIn!AA105</f>
        <v>1.1111111111111111E-3</v>
      </c>
      <c r="AB105" s="28">
        <f>OphrsIn!AB104/SurveyHrsIn!AB105</f>
        <v>2.6881720430107527E-4</v>
      </c>
      <c r="AC105" s="28">
        <f>OphrsIn!AC104/SurveyHrsIn!AC105</f>
        <v>0.42392473118279567</v>
      </c>
      <c r="AD105" s="28">
        <f>OphrsIn!AD104/SurveyHrsIn!AD105</f>
        <v>0.98080357142857144</v>
      </c>
      <c r="AE105" s="28">
        <f>OphrsIn!AE104/SurveyHrsIn!AE105</f>
        <v>0.97662889784946239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0.96678296100605599</v>
      </c>
      <c r="AP105" s="28">
        <f t="shared" si="13"/>
        <v>0.44454362412527731</v>
      </c>
      <c r="AQ105" s="28">
        <f t="shared" si="14"/>
        <v>0.79378573348694326</v>
      </c>
      <c r="AR105" s="28">
        <f t="shared" si="15"/>
        <v>0.95508435298479799</v>
      </c>
      <c r="AS105" s="28">
        <f t="shared" si="16"/>
        <v>0.98422341696535254</v>
      </c>
      <c r="AT105" s="28">
        <f t="shared" si="17"/>
        <v>0.97310931899641584</v>
      </c>
      <c r="AU105" s="28">
        <f t="shared" si="18"/>
        <v>0.95471475507765824</v>
      </c>
      <c r="AV105" s="28">
        <f t="shared" si="19"/>
        <v>0.86437371991807466</v>
      </c>
      <c r="AW105" s="28">
        <f t="shared" si="20"/>
        <v>0.85330495818399044</v>
      </c>
      <c r="AX105" s="28">
        <f t="shared" si="21"/>
        <v>5.9901433691756267E-2</v>
      </c>
      <c r="AY105" s="28">
        <f t="shared" si="22"/>
        <v>5.9438470728793308E-4</v>
      </c>
      <c r="AZ105" s="28">
        <f t="shared" si="23"/>
        <v>0.79378573348694326</v>
      </c>
    </row>
    <row r="106" spans="1:52" x14ac:dyDescent="0.25">
      <c r="A106" s="86" t="s">
        <v>1</v>
      </c>
      <c r="B106" s="86">
        <v>2</v>
      </c>
      <c r="C106" s="86">
        <v>96</v>
      </c>
      <c r="D106" s="28">
        <f>OphrsIn!D105/SurveyHrsIn!D106</f>
        <v>0.96344086021505371</v>
      </c>
      <c r="E106" s="28">
        <f>OphrsIn!E105/SurveyHrsIn!E106</f>
        <v>0.98642473118279572</v>
      </c>
      <c r="F106" s="28">
        <f>OphrsIn!F105/SurveyHrsIn!F106</f>
        <v>0.97772988505747127</v>
      </c>
      <c r="G106" s="28">
        <f>OphrsIn!G105/SurveyHrsIn!G106</f>
        <v>0.99932795698924726</v>
      </c>
      <c r="H106" s="28">
        <f>OphrsIn!H105/SurveyHrsIn!H106</f>
        <v>0.99944444444444447</v>
      </c>
      <c r="I106" s="28">
        <f>OphrsIn!I105/SurveyHrsIn!I106</f>
        <v>0.75120967741935485</v>
      </c>
      <c r="J106" s="28">
        <f>OphrsIn!J105/SurveyHrsIn!J106</f>
        <v>0.98333333333333328</v>
      </c>
      <c r="K106" s="28">
        <f>OphrsIn!K105/SurveyHrsIn!K106</f>
        <v>0.56922043010752688</v>
      </c>
      <c r="L106" s="28">
        <f>OphrsIn!L105/SurveyHrsIn!L106</f>
        <v>0.66854838709677411</v>
      </c>
      <c r="M106" s="28">
        <f>OphrsIn!M105/SurveyHrsIn!M106</f>
        <v>0.97583333333333333</v>
      </c>
      <c r="N106" s="28">
        <f>OphrsIn!N105/SurveyHrsIn!N106</f>
        <v>0.99973118279569884</v>
      </c>
      <c r="O106" s="28">
        <f>OphrsIn!O105/SurveyHrsIn!O106</f>
        <v>0.94263888888888892</v>
      </c>
      <c r="P106" s="28">
        <f>OphrsIn!P105/SurveyHrsIn!P106</f>
        <v>0.68400537634408598</v>
      </c>
      <c r="Q106" s="28">
        <f>OphrsIn!Q105/SurveyHrsIn!Q106</f>
        <v>0.97876344086021516</v>
      </c>
      <c r="R106" s="28">
        <f>OphrsIn!R105/SurveyHrsIn!R106</f>
        <v>0.99479166666666663</v>
      </c>
      <c r="S106" s="28">
        <f>OphrsIn!S105/SurveyHrsIn!S106</f>
        <v>1</v>
      </c>
      <c r="T106" s="28">
        <f>OphrsIn!T105/SurveyHrsIn!T106</f>
        <v>0.98902777777777784</v>
      </c>
      <c r="U106" s="28">
        <f>OphrsIn!U105/SurveyHrsIn!U106</f>
        <v>0.96720430107526889</v>
      </c>
      <c r="V106" s="28">
        <f>OphrsIn!V105/SurveyHrsIn!V106</f>
        <v>0.99055555555555563</v>
      </c>
      <c r="W106" s="28">
        <f>OphrsIn!W105/SurveyHrsIn!W106</f>
        <v>0.80819892473118271</v>
      </c>
      <c r="X106" s="28">
        <f>OphrsIn!X105/SurveyHrsIn!X106</f>
        <v>0</v>
      </c>
      <c r="Y106" s="28">
        <f>OphrsIn!Y105/SurveyHrsIn!Y106</f>
        <v>2.0277777777777777E-2</v>
      </c>
      <c r="Z106" s="28">
        <f>OphrsIn!Z105/SurveyHrsIn!Z106</f>
        <v>0.8759408602150538</v>
      </c>
      <c r="AA106" s="28">
        <f>OphrsIn!AA105/SurveyHrsIn!AA106</f>
        <v>0.99986111111111109</v>
      </c>
      <c r="AB106" s="28">
        <f>OphrsIn!AB105/SurveyHrsIn!AB106</f>
        <v>0.99502688172043008</v>
      </c>
      <c r="AC106" s="28">
        <f>OphrsIn!AC105/SurveyHrsIn!AC106</f>
        <v>0.99973118279569884</v>
      </c>
      <c r="AD106" s="28">
        <f>OphrsIn!AD105/SurveyHrsIn!AD106</f>
        <v>0.97440476190476188</v>
      </c>
      <c r="AE106" s="28">
        <f>OphrsIn!AE105/SurveyHrsIn!AE106</f>
        <v>0.97301330645161299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0.87812063558274611</v>
      </c>
      <c r="AP106" s="28">
        <f t="shared" si="13"/>
        <v>0.80163735812425319</v>
      </c>
      <c r="AQ106" s="28">
        <f t="shared" si="14"/>
        <v>0.98238308371735794</v>
      </c>
      <c r="AR106" s="28">
        <f t="shared" si="15"/>
        <v>0.98782752440983812</v>
      </c>
      <c r="AS106" s="28">
        <f t="shared" si="16"/>
        <v>0.91132915173237761</v>
      </c>
      <c r="AT106" s="28">
        <f t="shared" si="17"/>
        <v>0.73786738351254488</v>
      </c>
      <c r="AU106" s="28">
        <f t="shared" si="18"/>
        <v>0.8754584826762245</v>
      </c>
      <c r="AV106" s="28">
        <f t="shared" si="19"/>
        <v>0.99118503584229389</v>
      </c>
      <c r="AW106" s="28">
        <f t="shared" si="20"/>
        <v>0.98226254480286757</v>
      </c>
      <c r="AX106" s="28">
        <f t="shared" si="21"/>
        <v>0.27615890083632016</v>
      </c>
      <c r="AY106" s="28">
        <f t="shared" si="22"/>
        <v>0.95694295101553173</v>
      </c>
      <c r="AZ106" s="28">
        <f t="shared" si="23"/>
        <v>0.98238308371735794</v>
      </c>
    </row>
    <row r="107" spans="1:52" x14ac:dyDescent="0.25">
      <c r="A107" s="86" t="s">
        <v>1</v>
      </c>
      <c r="B107" s="86">
        <v>2</v>
      </c>
      <c r="C107" s="86">
        <v>97</v>
      </c>
      <c r="D107" s="28">
        <f>OphrsIn!D106/SurveyHrsIn!D107</f>
        <v>0.99650537634408598</v>
      </c>
      <c r="E107" s="28">
        <f>OphrsIn!E106/SurveyHrsIn!E107</f>
        <v>0.99543010752688177</v>
      </c>
      <c r="F107" s="28">
        <f>OphrsIn!F106/SurveyHrsIn!F107</f>
        <v>0.97931034482758628</v>
      </c>
      <c r="G107" s="28">
        <f>OphrsIn!G106/SurveyHrsIn!G107</f>
        <v>0.99986559139784947</v>
      </c>
      <c r="H107" s="28">
        <f>OphrsIn!H106/SurveyHrsIn!H107</f>
        <v>0.97722222222222221</v>
      </c>
      <c r="I107" s="28">
        <f>OphrsIn!I106/SurveyHrsIn!I107</f>
        <v>0.98481182795698929</v>
      </c>
      <c r="J107" s="28">
        <f>OphrsIn!J106/SurveyHrsIn!J107</f>
        <v>0.97930555555555554</v>
      </c>
      <c r="K107" s="28">
        <f>OphrsIn!K106/SurveyHrsIn!K107</f>
        <v>0.90591397849462363</v>
      </c>
      <c r="L107" s="28">
        <f>OphrsIn!L106/SurveyHrsIn!L107</f>
        <v>0.95618279569892473</v>
      </c>
      <c r="M107" s="28">
        <f>OphrsIn!M106/SurveyHrsIn!M107</f>
        <v>0.99680555555555561</v>
      </c>
      <c r="N107" s="28">
        <f>OphrsIn!N106/SurveyHrsIn!N107</f>
        <v>0.97446236559139787</v>
      </c>
      <c r="O107" s="28">
        <f>OphrsIn!O106/SurveyHrsIn!O107</f>
        <v>0.99430555555555555</v>
      </c>
      <c r="P107" s="28">
        <f>OphrsIn!P106/SurveyHrsIn!P107</f>
        <v>0.9467741935483871</v>
      </c>
      <c r="Q107" s="28">
        <f>OphrsIn!Q106/SurveyHrsIn!Q107</f>
        <v>0.94879032258064511</v>
      </c>
      <c r="R107" s="28">
        <f>OphrsIn!R106/SurveyHrsIn!R107</f>
        <v>0.68586309523809519</v>
      </c>
      <c r="S107" s="28">
        <f>OphrsIn!S106/SurveyHrsIn!S107</f>
        <v>0.95806451612903221</v>
      </c>
      <c r="T107" s="28">
        <f>OphrsIn!T106/SurveyHrsIn!T107</f>
        <v>0.99416666666666664</v>
      </c>
      <c r="U107" s="28">
        <f>OphrsIn!U106/SurveyHrsIn!U107</f>
        <v>0.99395161290322576</v>
      </c>
      <c r="V107" s="28">
        <f>OphrsIn!V106/SurveyHrsIn!V107</f>
        <v>0.59819444444444447</v>
      </c>
      <c r="W107" s="28">
        <f>OphrsIn!W106/SurveyHrsIn!W107</f>
        <v>2.0833333333333332E-2</v>
      </c>
      <c r="X107" s="28">
        <f>OphrsIn!X106/SurveyHrsIn!X107</f>
        <v>0.99489247311827966</v>
      </c>
      <c r="Y107" s="28">
        <f>OphrsIn!Y106/SurveyHrsIn!Y107</f>
        <v>0.99458333333333337</v>
      </c>
      <c r="Z107" s="28">
        <f>OphrsIn!Z106/SurveyHrsIn!Z107</f>
        <v>0.99973118279569884</v>
      </c>
      <c r="AA107" s="28">
        <f>OphrsIn!AA106/SurveyHrsIn!AA107</f>
        <v>0.99986111111111109</v>
      </c>
      <c r="AB107" s="28">
        <f>OphrsIn!AB106/SurveyHrsIn!AB107</f>
        <v>0.99650537634408598</v>
      </c>
      <c r="AC107" s="28">
        <f>OphrsIn!AC106/SurveyHrsIn!AC107</f>
        <v>1</v>
      </c>
      <c r="AD107" s="28">
        <f>OphrsIn!AD106/SurveyHrsIn!AD107</f>
        <v>0.96904761904761916</v>
      </c>
      <c r="AE107" s="28">
        <f>OphrsIn!AE106/SurveyHrsIn!AE107</f>
        <v>0.96784838709677423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0.97419917449429416</v>
      </c>
      <c r="AP107" s="28">
        <f t="shared" si="13"/>
        <v>0.8487864556664958</v>
      </c>
      <c r="AQ107" s="28">
        <f t="shared" si="14"/>
        <v>0.97896533538146446</v>
      </c>
      <c r="AR107" s="28">
        <f t="shared" si="15"/>
        <v>0.99153534791743914</v>
      </c>
      <c r="AS107" s="28">
        <f t="shared" si="16"/>
        <v>0.98044653524492231</v>
      </c>
      <c r="AT107" s="28">
        <f t="shared" si="17"/>
        <v>0.9529674432497014</v>
      </c>
      <c r="AU107" s="28">
        <f t="shared" si="18"/>
        <v>0.97184737156511358</v>
      </c>
      <c r="AV107" s="28">
        <f t="shared" si="19"/>
        <v>0.86423931131592413</v>
      </c>
      <c r="AW107" s="28">
        <f t="shared" si="20"/>
        <v>0.86210424133811225</v>
      </c>
      <c r="AX107" s="28">
        <f t="shared" si="21"/>
        <v>0.67010304659498221</v>
      </c>
      <c r="AY107" s="28">
        <f t="shared" si="22"/>
        <v>0.99869922341696526</v>
      </c>
      <c r="AZ107" s="28">
        <f t="shared" si="23"/>
        <v>0.97896533538146446</v>
      </c>
    </row>
    <row r="108" spans="1:52" x14ac:dyDescent="0.25">
      <c r="A108" s="86" t="s">
        <v>1</v>
      </c>
      <c r="B108" s="86">
        <v>2</v>
      </c>
      <c r="C108" s="86">
        <v>98</v>
      </c>
      <c r="D108" s="28">
        <f>OphrsIn!D107/SurveyHrsIn!D108</f>
        <v>0.99690860215053767</v>
      </c>
      <c r="E108" s="28">
        <f>OphrsIn!E107/SurveyHrsIn!E108</f>
        <v>0.98615591397849467</v>
      </c>
      <c r="F108" s="28">
        <f>OphrsIn!F107/SurveyHrsIn!F108</f>
        <v>0.18017241379310345</v>
      </c>
      <c r="G108" s="28">
        <f>OphrsIn!G107/SurveyHrsIn!G108</f>
        <v>0.88602150537634417</v>
      </c>
      <c r="H108" s="28">
        <f>OphrsIn!H107/SurveyHrsIn!H108</f>
        <v>0.97944444444444456</v>
      </c>
      <c r="I108" s="28">
        <f>OphrsIn!I107/SurveyHrsIn!I108</f>
        <v>0.93508064516129041</v>
      </c>
      <c r="J108" s="28">
        <f>OphrsIn!J107/SurveyHrsIn!J108</f>
        <v>0.78513888888888883</v>
      </c>
      <c r="K108" s="28">
        <f>OphrsIn!K107/SurveyHrsIn!K108</f>
        <v>0.98400537634408602</v>
      </c>
      <c r="L108" s="28">
        <f>OphrsIn!L107/SurveyHrsIn!L108</f>
        <v>0.61733870967741933</v>
      </c>
      <c r="M108" s="28">
        <f>OphrsIn!M107/SurveyHrsIn!M108</f>
        <v>0.99083333333333334</v>
      </c>
      <c r="N108" s="28">
        <f>OphrsIn!N107/SurveyHrsIn!N108</f>
        <v>0.99784946236559136</v>
      </c>
      <c r="O108" s="28">
        <f>OphrsIn!O107/SurveyHrsIn!O108</f>
        <v>0.97763888888888884</v>
      </c>
      <c r="P108" s="28">
        <f>OphrsIn!P107/SurveyHrsIn!P108</f>
        <v>0.99959677419354842</v>
      </c>
      <c r="Q108" s="28">
        <f>OphrsIn!Q107/SurveyHrsIn!Q108</f>
        <v>0.53991935483870968</v>
      </c>
      <c r="R108" s="28">
        <f>OphrsIn!R107/SurveyHrsIn!R108</f>
        <v>0.99419642857142865</v>
      </c>
      <c r="S108" s="28">
        <f>OphrsIn!S107/SurveyHrsIn!S108</f>
        <v>0.99973118279569884</v>
      </c>
      <c r="T108" s="28">
        <f>OphrsIn!T107/SurveyHrsIn!T108</f>
        <v>0.96833333333333338</v>
      </c>
      <c r="U108" s="28">
        <f>OphrsIn!U107/SurveyHrsIn!U108</f>
        <v>0.69650537634408605</v>
      </c>
      <c r="V108" s="28">
        <f>OphrsIn!V107/SurveyHrsIn!V108</f>
        <v>0.9933333333333334</v>
      </c>
      <c r="W108" s="28">
        <f>OphrsIn!W107/SurveyHrsIn!W108</f>
        <v>0.90228494623655908</v>
      </c>
      <c r="X108" s="28">
        <f>OphrsIn!X107/SurveyHrsIn!X108</f>
        <v>0.9126344086021505</v>
      </c>
      <c r="Y108" s="28">
        <f>OphrsIn!Y107/SurveyHrsIn!Y108</f>
        <v>0.96791666666666665</v>
      </c>
      <c r="Z108" s="28">
        <f>OphrsIn!Z107/SurveyHrsIn!Z108</f>
        <v>0.99959677419354842</v>
      </c>
      <c r="AA108" s="28">
        <f>OphrsIn!AA107/SurveyHrsIn!AA108</f>
        <v>1</v>
      </c>
      <c r="AB108" s="28">
        <f>OphrsIn!AB107/SurveyHrsIn!AB108</f>
        <v>0.99489247311827966</v>
      </c>
      <c r="AC108" s="28">
        <f>OphrsIn!AC107/SurveyHrsIn!AC108</f>
        <v>0.99341397849462365</v>
      </c>
      <c r="AD108" s="28">
        <f>OphrsIn!AD107/SurveyHrsIn!AD108</f>
        <v>0.97976190476190472</v>
      </c>
      <c r="AE108" s="28">
        <f>OphrsIn!AE107/SurveyHrsIn!AE108</f>
        <v>0.97761196236559145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0.85993969637045276</v>
      </c>
      <c r="AP108" s="28">
        <f t="shared" si="13"/>
        <v>0.9141120231694827</v>
      </c>
      <c r="AQ108" s="28">
        <f t="shared" si="14"/>
        <v>0.98359594854070664</v>
      </c>
      <c r="AR108" s="28">
        <f t="shared" si="15"/>
        <v>0.68411661104931409</v>
      </c>
      <c r="AS108" s="28">
        <f t="shared" si="16"/>
        <v>0.89988799283154142</v>
      </c>
      <c r="AT108" s="28">
        <f t="shared" si="17"/>
        <v>0.86405913978494631</v>
      </c>
      <c r="AU108" s="28">
        <f t="shared" si="18"/>
        <v>0.99169504181600943</v>
      </c>
      <c r="AV108" s="28">
        <f t="shared" si="19"/>
        <v>0.84461565540194572</v>
      </c>
      <c r="AW108" s="28">
        <f t="shared" si="20"/>
        <v>0.88605734767025091</v>
      </c>
      <c r="AX108" s="28">
        <f t="shared" si="21"/>
        <v>0.92761200716845871</v>
      </c>
      <c r="AY108" s="28">
        <f t="shared" si="22"/>
        <v>0.99816308243727603</v>
      </c>
      <c r="AZ108" s="28">
        <f t="shared" si="23"/>
        <v>0.98359594854070664</v>
      </c>
    </row>
    <row r="109" spans="1:52" x14ac:dyDescent="0.25">
      <c r="A109" s="86" t="s">
        <v>1</v>
      </c>
      <c r="B109" s="86">
        <v>2</v>
      </c>
      <c r="C109" s="86">
        <v>99</v>
      </c>
      <c r="D109" s="28">
        <f>OphrsIn!D108/SurveyHrsIn!D109</f>
        <v>0.99704301075268809</v>
      </c>
      <c r="E109" s="28">
        <f>OphrsIn!E108/SurveyHrsIn!E109</f>
        <v>0.99153225806451617</v>
      </c>
      <c r="F109" s="28">
        <f>OphrsIn!F108/SurveyHrsIn!F109</f>
        <v>0.9663793103448276</v>
      </c>
      <c r="G109" s="28">
        <f>OphrsIn!G108/SurveyHrsIn!G109</f>
        <v>0.99986559139784947</v>
      </c>
      <c r="H109" s="28">
        <f>OphrsIn!H108/SurveyHrsIn!H109</f>
        <v>0.99944444444444447</v>
      </c>
      <c r="I109" s="28">
        <f>OphrsIn!I108/SurveyHrsIn!I109</f>
        <v>0.96948924731182795</v>
      </c>
      <c r="J109" s="28">
        <f>OphrsIn!J108/SurveyHrsIn!J109</f>
        <v>0.98111111111111104</v>
      </c>
      <c r="K109" s="28">
        <f>OphrsIn!K108/SurveyHrsIn!K109</f>
        <v>0.99005376344086027</v>
      </c>
      <c r="L109" s="28">
        <f>OphrsIn!L108/SurveyHrsIn!L109</f>
        <v>0.99180107526881722</v>
      </c>
      <c r="M109" s="28">
        <f>OphrsIn!M108/SurveyHrsIn!M109</f>
        <v>0.9834722222222223</v>
      </c>
      <c r="N109" s="28">
        <f>OphrsIn!N108/SurveyHrsIn!N109</f>
        <v>0.96102150537634412</v>
      </c>
      <c r="O109" s="28">
        <f>OphrsIn!O108/SurveyHrsIn!O109</f>
        <v>0.99444444444444446</v>
      </c>
      <c r="P109" s="28">
        <f>OphrsIn!P108/SurveyHrsIn!P109</f>
        <v>0.97728494623655915</v>
      </c>
      <c r="Q109" s="28">
        <f>OphrsIn!Q108/SurveyHrsIn!Q109</f>
        <v>0.28844086021505377</v>
      </c>
      <c r="R109" s="28">
        <f>OphrsIn!R108/SurveyHrsIn!R109</f>
        <v>0.86473214285714284</v>
      </c>
      <c r="S109" s="28">
        <f>OphrsIn!S108/SurveyHrsIn!S109</f>
        <v>0.99677419354838714</v>
      </c>
      <c r="T109" s="28">
        <f>OphrsIn!T108/SurveyHrsIn!T109</f>
        <v>0.98736111111111113</v>
      </c>
      <c r="U109" s="28">
        <f>OphrsIn!U108/SurveyHrsIn!U109</f>
        <v>0.99892473118279579</v>
      </c>
      <c r="V109" s="28">
        <f>OphrsIn!V108/SurveyHrsIn!V109</f>
        <v>0.98611111111111116</v>
      </c>
      <c r="W109" s="28">
        <f>OphrsIn!W108/SurveyHrsIn!W109</f>
        <v>0.99247311827956985</v>
      </c>
      <c r="X109" s="28">
        <f>OphrsIn!X108/SurveyHrsIn!X109</f>
        <v>0.99395161290322576</v>
      </c>
      <c r="Y109" s="28">
        <f>OphrsIn!Y108/SurveyHrsIn!Y109</f>
        <v>0.99513888888888891</v>
      </c>
      <c r="Z109" s="28">
        <f>OphrsIn!Z108/SurveyHrsIn!Z109</f>
        <v>0.84139784946236562</v>
      </c>
      <c r="AA109" s="28">
        <f>OphrsIn!AA108/SurveyHrsIn!AA109</f>
        <v>0.99722222222222223</v>
      </c>
      <c r="AB109" s="28">
        <f>OphrsIn!AB108/SurveyHrsIn!AB109</f>
        <v>0.99959677419354842</v>
      </c>
      <c r="AC109" s="28">
        <f>OphrsIn!AC108/SurveyHrsIn!AC109</f>
        <v>0.97688172043010746</v>
      </c>
      <c r="AD109" s="28">
        <f>OphrsIn!AD108/SurveyHrsIn!AD109</f>
        <v>0.96622023809523805</v>
      </c>
      <c r="AE109" s="28">
        <f>OphrsIn!AE108/SurveyHrsIn!AE109</f>
        <v>0.95780013440860212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0.98382499330531858</v>
      </c>
      <c r="AP109" s="28">
        <f t="shared" si="13"/>
        <v>0.91184371799795194</v>
      </c>
      <c r="AQ109" s="28">
        <f t="shared" si="14"/>
        <v>0.9669673643113158</v>
      </c>
      <c r="AR109" s="28">
        <f t="shared" si="15"/>
        <v>0.98592571993573108</v>
      </c>
      <c r="AS109" s="28">
        <f t="shared" si="16"/>
        <v>0.98334826762246108</v>
      </c>
      <c r="AT109" s="28">
        <f t="shared" si="17"/>
        <v>0.9884423536439666</v>
      </c>
      <c r="AU109" s="28">
        <f t="shared" si="18"/>
        <v>0.97758363201911591</v>
      </c>
      <c r="AV109" s="28">
        <f t="shared" si="19"/>
        <v>0.71664906554019459</v>
      </c>
      <c r="AW109" s="28">
        <f t="shared" si="20"/>
        <v>0.99079898446833925</v>
      </c>
      <c r="AX109" s="28">
        <f t="shared" si="21"/>
        <v>0.99385454002389484</v>
      </c>
      <c r="AY109" s="28">
        <f t="shared" si="22"/>
        <v>0.94607228195937865</v>
      </c>
      <c r="AZ109" s="28">
        <f t="shared" si="23"/>
        <v>0.9669673643113158</v>
      </c>
    </row>
    <row r="110" spans="1:52" x14ac:dyDescent="0.25">
      <c r="A110" s="86" t="s">
        <v>1</v>
      </c>
      <c r="B110" s="86">
        <v>2</v>
      </c>
      <c r="C110" s="86">
        <v>100</v>
      </c>
      <c r="D110" s="28">
        <f>OphrsIn!D109/SurveyHrsIn!D110</f>
        <v>0.99139784946236564</v>
      </c>
      <c r="E110" s="28">
        <f>OphrsIn!E109/SurveyHrsIn!E110</f>
        <v>0.98131720430107527</v>
      </c>
      <c r="F110" s="28">
        <f>OphrsIn!F109/SurveyHrsIn!F110</f>
        <v>0.94525862068965516</v>
      </c>
      <c r="G110" s="28">
        <f>OphrsIn!G109/SurveyHrsIn!G110</f>
        <v>0.98938172043010753</v>
      </c>
      <c r="H110" s="28">
        <f>OphrsIn!H109/SurveyHrsIn!H110</f>
        <v>0.99944444444444447</v>
      </c>
      <c r="I110" s="28">
        <f>OphrsIn!I109/SurveyHrsIn!I110</f>
        <v>0.99233870967741933</v>
      </c>
      <c r="J110" s="28">
        <f>OphrsIn!J109/SurveyHrsIn!J110</f>
        <v>0.97694444444444439</v>
      </c>
      <c r="K110" s="28">
        <f>OphrsIn!K109/SurveyHrsIn!K110</f>
        <v>0.99543010752688177</v>
      </c>
      <c r="L110" s="28">
        <f>OphrsIn!L109/SurveyHrsIn!L110</f>
        <v>0.99825268817204305</v>
      </c>
      <c r="M110" s="28">
        <f>OphrsIn!M109/SurveyHrsIn!M110</f>
        <v>0.97277777777777774</v>
      </c>
      <c r="N110" s="28">
        <f>OphrsIn!N109/SurveyHrsIn!N110</f>
        <v>0.99139784946236564</v>
      </c>
      <c r="O110" s="28">
        <f>OphrsIn!O109/SurveyHrsIn!O110</f>
        <v>0.99083333333333334</v>
      </c>
      <c r="P110" s="28">
        <f>OphrsIn!P109/SurveyHrsIn!P110</f>
        <v>0.82594086021505375</v>
      </c>
      <c r="Q110" s="28">
        <f>OphrsIn!Q109/SurveyHrsIn!Q110</f>
        <v>0.99784946236559136</v>
      </c>
      <c r="R110" s="28">
        <f>OphrsIn!R109/SurveyHrsIn!R110</f>
        <v>0.88229166666666659</v>
      </c>
      <c r="S110" s="28">
        <f>OphrsIn!S109/SurveyHrsIn!S110</f>
        <v>0.99986559139784947</v>
      </c>
      <c r="T110" s="28">
        <f>OphrsIn!T109/SurveyHrsIn!T110</f>
        <v>0.99416666666666664</v>
      </c>
      <c r="U110" s="28">
        <f>OphrsIn!U109/SurveyHrsIn!U110</f>
        <v>0.99973118279569884</v>
      </c>
      <c r="V110" s="28">
        <f>OphrsIn!V109/SurveyHrsIn!V110</f>
        <v>0.99375000000000002</v>
      </c>
      <c r="W110" s="28">
        <f>OphrsIn!W109/SurveyHrsIn!W110</f>
        <v>0.99422043010752692</v>
      </c>
      <c r="X110" s="28">
        <f>OphrsIn!X109/SurveyHrsIn!X110</f>
        <v>0.97876344086021516</v>
      </c>
      <c r="Y110" s="28">
        <f>OphrsIn!Y109/SurveyHrsIn!Y110</f>
        <v>0.99555555555555553</v>
      </c>
      <c r="Z110" s="28">
        <f>OphrsIn!Z109/SurveyHrsIn!Z110</f>
        <v>0.99865591397849462</v>
      </c>
      <c r="AA110" s="28">
        <f>OphrsIn!AA109/SurveyHrsIn!AA110</f>
        <v>0.99708333333333332</v>
      </c>
      <c r="AB110" s="28">
        <f>OphrsIn!AB109/SurveyHrsIn!AB110</f>
        <v>0.97284946236559133</v>
      </c>
      <c r="AC110" s="28">
        <f>OphrsIn!AC109/SurveyHrsIn!AC110</f>
        <v>0.99986559139784947</v>
      </c>
      <c r="AD110" s="28">
        <f>OphrsIn!AD109/SurveyHrsIn!AD110</f>
        <v>0.98080357142857144</v>
      </c>
      <c r="AE110" s="28">
        <f>OphrsIn!AE109/SurveyHrsIn!AE110</f>
        <v>0.93839045698924739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0.97160981337288332</v>
      </c>
      <c r="AP110" s="28">
        <f t="shared" si="13"/>
        <v>0.98373189217443235</v>
      </c>
      <c r="AQ110" s="28">
        <f t="shared" si="14"/>
        <v>0.97301987327188943</v>
      </c>
      <c r="AR110" s="28">
        <f t="shared" si="15"/>
        <v>0.97198584847361269</v>
      </c>
      <c r="AS110" s="28">
        <f t="shared" si="16"/>
        <v>0.98957586618876936</v>
      </c>
      <c r="AT110" s="28">
        <f t="shared" si="17"/>
        <v>0.98882019115890074</v>
      </c>
      <c r="AU110" s="28">
        <f t="shared" si="18"/>
        <v>0.93605734767025106</v>
      </c>
      <c r="AV110" s="28">
        <f t="shared" si="19"/>
        <v>0.9600022401433691</v>
      </c>
      <c r="AW110" s="28">
        <f t="shared" si="20"/>
        <v>0.99588261648745513</v>
      </c>
      <c r="AX110" s="28">
        <f t="shared" si="21"/>
        <v>0.98951314217443243</v>
      </c>
      <c r="AY110" s="28">
        <f t="shared" si="22"/>
        <v>0.98952956989247298</v>
      </c>
      <c r="AZ110" s="28">
        <f t="shared" si="23"/>
        <v>0.97301987327188943</v>
      </c>
    </row>
    <row r="111" spans="1:52" x14ac:dyDescent="0.25">
      <c r="A111" s="86" t="s">
        <v>1</v>
      </c>
      <c r="B111" s="86">
        <v>2</v>
      </c>
      <c r="C111" s="86">
        <v>101</v>
      </c>
      <c r="D111" s="28">
        <f>OphrsIn!D110/SurveyHrsIn!D111</f>
        <v>0.99274193548387102</v>
      </c>
      <c r="E111" s="28">
        <f>OphrsIn!E110/SurveyHrsIn!E111</f>
        <v>0.96787634408602152</v>
      </c>
      <c r="F111" s="28">
        <f>OphrsIn!F110/SurveyHrsIn!F111</f>
        <v>0.96767241379310343</v>
      </c>
      <c r="G111" s="28">
        <f>OphrsIn!G110/SurveyHrsIn!G111</f>
        <v>0.9013440860215054</v>
      </c>
      <c r="H111" s="28">
        <f>OphrsIn!H110/SurveyHrsIn!H111</f>
        <v>0.91</v>
      </c>
      <c r="I111" s="28">
        <f>OphrsIn!I110/SurveyHrsIn!I111</f>
        <v>0.99973118279569884</v>
      </c>
      <c r="J111" s="28">
        <f>OphrsIn!J110/SurveyHrsIn!J111</f>
        <v>0.94930555555555551</v>
      </c>
      <c r="K111" s="28">
        <f>OphrsIn!K110/SurveyHrsIn!K111</f>
        <v>0.96155913978494623</v>
      </c>
      <c r="L111" s="28">
        <f>OphrsIn!L110/SurveyHrsIn!L111</f>
        <v>0.99126344086021501</v>
      </c>
      <c r="M111" s="28">
        <f>OphrsIn!M110/SurveyHrsIn!M111</f>
        <v>0.8651388888888889</v>
      </c>
      <c r="N111" s="28">
        <f>OphrsIn!N110/SurveyHrsIn!N111</f>
        <v>0.99959677419354842</v>
      </c>
      <c r="O111" s="28">
        <f>OphrsIn!O110/SurveyHrsIn!O111</f>
        <v>0.91847222222222213</v>
      </c>
      <c r="P111" s="28">
        <f>OphrsIn!P110/SurveyHrsIn!P111</f>
        <v>0.92459677419354835</v>
      </c>
      <c r="Q111" s="28">
        <f>OphrsIn!Q110/SurveyHrsIn!Q111</f>
        <v>0.99784946236559136</v>
      </c>
      <c r="R111" s="28">
        <f>OphrsIn!R110/SurveyHrsIn!R111</f>
        <v>0.71309523809523812</v>
      </c>
      <c r="S111" s="28">
        <f>OphrsIn!S110/SurveyHrsIn!S111</f>
        <v>0.97540322580645167</v>
      </c>
      <c r="T111" s="28">
        <f>OphrsIn!T110/SurveyHrsIn!T111</f>
        <v>0.52</v>
      </c>
      <c r="U111" s="28">
        <f>OphrsIn!U110/SurveyHrsIn!U111</f>
        <v>0.75913978494623646</v>
      </c>
      <c r="V111" s="28">
        <f>OphrsIn!V110/SurveyHrsIn!V111</f>
        <v>0.99486111111111108</v>
      </c>
      <c r="W111" s="28">
        <f>OphrsIn!W110/SurveyHrsIn!W111</f>
        <v>0.99435483870967734</v>
      </c>
      <c r="X111" s="28">
        <f>OphrsIn!X110/SurveyHrsIn!X111</f>
        <v>0.99435483870967734</v>
      </c>
      <c r="Y111" s="28">
        <f>OphrsIn!Y110/SurveyHrsIn!Y111</f>
        <v>0.9868055555555556</v>
      </c>
      <c r="Z111" s="28">
        <f>OphrsIn!Z110/SurveyHrsIn!Z111</f>
        <v>0.99865591397849462</v>
      </c>
      <c r="AA111" s="28">
        <f>OphrsIn!AA110/SurveyHrsIn!AA111</f>
        <v>0.99986111111111109</v>
      </c>
      <c r="AB111" s="28">
        <f>OphrsIn!AB110/SurveyHrsIn!AB111</f>
        <v>0.99381720430107523</v>
      </c>
      <c r="AC111" s="28">
        <f>OphrsIn!AC110/SurveyHrsIn!AC111</f>
        <v>0.99986559139784947</v>
      </c>
      <c r="AD111" s="28">
        <f>OphrsIn!AD110/SurveyHrsIn!AD111</f>
        <v>0.98244047619047625</v>
      </c>
      <c r="AE111" s="28">
        <f>OphrsIn!AE110/SurveyHrsIn!AE111</f>
        <v>0.95074704301075275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0.9463797351996045</v>
      </c>
      <c r="AP111" s="28">
        <f t="shared" si="13"/>
        <v>0.91068319039085166</v>
      </c>
      <c r="AQ111" s="28">
        <f t="shared" si="14"/>
        <v>0.97768437019969279</v>
      </c>
      <c r="AR111" s="28">
        <f t="shared" si="15"/>
        <v>0.94563094796687686</v>
      </c>
      <c r="AS111" s="28">
        <f t="shared" si="16"/>
        <v>0.95301224611708479</v>
      </c>
      <c r="AT111" s="28">
        <f t="shared" si="17"/>
        <v>0.93932048984468342</v>
      </c>
      <c r="AU111" s="28">
        <f t="shared" si="18"/>
        <v>0.94755525686977293</v>
      </c>
      <c r="AV111" s="28">
        <f t="shared" si="19"/>
        <v>0.89544930875576034</v>
      </c>
      <c r="AW111" s="28">
        <f t="shared" si="20"/>
        <v>0.75800029868578245</v>
      </c>
      <c r="AX111" s="28">
        <f t="shared" si="21"/>
        <v>0.99183841099163672</v>
      </c>
      <c r="AY111" s="28">
        <f t="shared" si="22"/>
        <v>0.99744474313022691</v>
      </c>
      <c r="AZ111" s="28">
        <f t="shared" si="23"/>
        <v>0.97768437019969279</v>
      </c>
    </row>
    <row r="112" spans="1:52" x14ac:dyDescent="0.25">
      <c r="A112" s="86" t="s">
        <v>1</v>
      </c>
      <c r="B112" s="86">
        <v>2</v>
      </c>
      <c r="C112" s="86">
        <v>102</v>
      </c>
      <c r="D112" s="28">
        <f>OphrsIn!D111/SurveyHrsIn!D112</f>
        <v>0.94556451612903225</v>
      </c>
      <c r="E112" s="28">
        <f>OphrsIn!E111/SurveyHrsIn!E112</f>
        <v>0.99381720430107523</v>
      </c>
      <c r="F112" s="28">
        <f>OphrsIn!F111/SurveyHrsIn!F112</f>
        <v>0.91896551724137931</v>
      </c>
      <c r="G112" s="28">
        <f>OphrsIn!G111/SurveyHrsIn!G112</f>
        <v>0.99946236559139789</v>
      </c>
      <c r="H112" s="28">
        <f>OphrsIn!H111/SurveyHrsIn!H112</f>
        <v>0.99194444444444452</v>
      </c>
      <c r="I112" s="28">
        <f>OphrsIn!I111/SurveyHrsIn!I112</f>
        <v>0.99193548387096775</v>
      </c>
      <c r="J112" s="28">
        <f>OphrsIn!J111/SurveyHrsIn!J112</f>
        <v>0.99888888888888894</v>
      </c>
      <c r="K112" s="28">
        <f>OphrsIn!K111/SurveyHrsIn!K112</f>
        <v>0.98319892473118276</v>
      </c>
      <c r="L112" s="28">
        <f>OphrsIn!L111/SurveyHrsIn!L112</f>
        <v>0.98750000000000004</v>
      </c>
      <c r="M112" s="28">
        <f>OphrsIn!M111/SurveyHrsIn!M112</f>
        <v>0.99277777777777776</v>
      </c>
      <c r="N112" s="28">
        <f>OphrsIn!N111/SurveyHrsIn!N112</f>
        <v>0.9955645161290323</v>
      </c>
      <c r="O112" s="28">
        <f>OphrsIn!O111/SurveyHrsIn!O112</f>
        <v>0.85611111111111104</v>
      </c>
      <c r="P112" s="28">
        <f>OphrsIn!P111/SurveyHrsIn!P112</f>
        <v>0.99959677419354842</v>
      </c>
      <c r="Q112" s="28">
        <f>OphrsIn!Q111/SurveyHrsIn!Q112</f>
        <v>0.99798387096774188</v>
      </c>
      <c r="R112" s="28">
        <f>OphrsIn!R111/SurveyHrsIn!R112</f>
        <v>0.99523809523809514</v>
      </c>
      <c r="S112" s="28">
        <f>OphrsIn!S111/SurveyHrsIn!S112</f>
        <v>1</v>
      </c>
      <c r="T112" s="28">
        <f>OphrsIn!T111/SurveyHrsIn!T112</f>
        <v>0.95805555555555544</v>
      </c>
      <c r="U112" s="28">
        <f>OphrsIn!U111/SurveyHrsIn!U112</f>
        <v>0.99126344086021501</v>
      </c>
      <c r="V112" s="28">
        <f>OphrsIn!V111/SurveyHrsIn!V112</f>
        <v>0.97847222222222219</v>
      </c>
      <c r="W112" s="28">
        <f>OphrsIn!W111/SurveyHrsIn!W112</f>
        <v>0.98373655913978486</v>
      </c>
      <c r="X112" s="28">
        <f>OphrsIn!X111/SurveyHrsIn!X112</f>
        <v>0.89395161290322589</v>
      </c>
      <c r="Y112" s="28">
        <f>OphrsIn!Y111/SurveyHrsIn!Y112</f>
        <v>0.97097222222222224</v>
      </c>
      <c r="Z112" s="28">
        <f>OphrsIn!Z111/SurveyHrsIn!Z112</f>
        <v>0.87137096774193545</v>
      </c>
      <c r="AA112" s="28">
        <f>OphrsIn!AA111/SurveyHrsIn!AA112</f>
        <v>0.98916666666666675</v>
      </c>
      <c r="AB112" s="28">
        <f>OphrsIn!AB111/SurveyHrsIn!AB112</f>
        <v>0.99650537634408598</v>
      </c>
      <c r="AC112" s="28">
        <f>OphrsIn!AC111/SurveyHrsIn!AC112</f>
        <v>0.99946236559139789</v>
      </c>
      <c r="AD112" s="28">
        <f>OphrsIn!AD111/SurveyHrsIn!AD112</f>
        <v>0.9821428571428571</v>
      </c>
      <c r="AE112" s="28">
        <f>OphrsIn!AE111/SurveyHrsIn!AE112</f>
        <v>0.98076317204301078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0.97581358402340068</v>
      </c>
      <c r="AP112" s="28">
        <f t="shared" si="13"/>
        <v>0.96889304915514585</v>
      </c>
      <c r="AQ112" s="28">
        <f t="shared" si="14"/>
        <v>0.98745613159242185</v>
      </c>
      <c r="AR112" s="28">
        <f t="shared" si="15"/>
        <v>0.97074836237795081</v>
      </c>
      <c r="AS112" s="28">
        <f t="shared" si="16"/>
        <v>0.99425627240143377</v>
      </c>
      <c r="AT112" s="28">
        <f t="shared" si="17"/>
        <v>0.98782556750298678</v>
      </c>
      <c r="AU112" s="28">
        <f t="shared" si="18"/>
        <v>0.95042413381123059</v>
      </c>
      <c r="AV112" s="28">
        <f t="shared" si="19"/>
        <v>0.99774065540194579</v>
      </c>
      <c r="AW112" s="28">
        <f t="shared" si="20"/>
        <v>0.97593040621266425</v>
      </c>
      <c r="AX112" s="28">
        <f t="shared" si="21"/>
        <v>0.94955346475507774</v>
      </c>
      <c r="AY112" s="28">
        <f t="shared" si="22"/>
        <v>0.95234767025089606</v>
      </c>
      <c r="AZ112" s="28">
        <f t="shared" si="23"/>
        <v>0.98745613159242185</v>
      </c>
    </row>
    <row r="113" spans="1:52" x14ac:dyDescent="0.25">
      <c r="A113" s="86" t="s">
        <v>1</v>
      </c>
      <c r="B113" s="86">
        <v>2</v>
      </c>
      <c r="C113" s="86">
        <v>103</v>
      </c>
      <c r="D113" s="28">
        <f>OphrsIn!D112/SurveyHrsIn!D113</f>
        <v>0.90900537634408596</v>
      </c>
      <c r="E113" s="28">
        <f>OphrsIn!E112/SurveyHrsIn!E113</f>
        <v>0.9838709677419355</v>
      </c>
      <c r="F113" s="28">
        <f>OphrsIn!F112/SurveyHrsIn!F113</f>
        <v>0.97859195402298849</v>
      </c>
      <c r="G113" s="28">
        <f>OphrsIn!G112/SurveyHrsIn!G113</f>
        <v>0.99946236559139789</v>
      </c>
      <c r="H113" s="28">
        <f>OphrsIn!H112/SurveyHrsIn!H113</f>
        <v>0.93180555555555555</v>
      </c>
      <c r="I113" s="28">
        <f>OphrsIn!I112/SurveyHrsIn!I113</f>
        <v>0.94610215053763436</v>
      </c>
      <c r="J113" s="28">
        <f>OphrsIn!J112/SurveyHrsIn!J113</f>
        <v>0.9506944444444444</v>
      </c>
      <c r="K113" s="28">
        <f>OphrsIn!K112/SurveyHrsIn!K113</f>
        <v>0.9629032258064516</v>
      </c>
      <c r="L113" s="28">
        <f>OphrsIn!L112/SurveyHrsIn!L113</f>
        <v>0.99704301075268809</v>
      </c>
      <c r="M113" s="28">
        <f>OphrsIn!M112/SurveyHrsIn!M113</f>
        <v>0.94236111111111109</v>
      </c>
      <c r="N113" s="28">
        <f>OphrsIn!N112/SurveyHrsIn!N113</f>
        <v>0.99032258064516121</v>
      </c>
      <c r="O113" s="28">
        <f>OphrsIn!O112/SurveyHrsIn!O113</f>
        <v>0.9555555555555556</v>
      </c>
      <c r="P113" s="28">
        <f>OphrsIn!P112/SurveyHrsIn!P113</f>
        <v>0.91680107526881727</v>
      </c>
      <c r="Q113" s="28">
        <f>OphrsIn!Q112/SurveyHrsIn!Q113</f>
        <v>0.99086021505376354</v>
      </c>
      <c r="R113" s="28">
        <f>OphrsIn!R112/SurveyHrsIn!R113</f>
        <v>0.99508928571428579</v>
      </c>
      <c r="S113" s="28">
        <f>OphrsIn!S112/SurveyHrsIn!S113</f>
        <v>0.91881720430107527</v>
      </c>
      <c r="T113" s="28">
        <f>OphrsIn!T112/SurveyHrsIn!T113</f>
        <v>0.98902777777777784</v>
      </c>
      <c r="U113" s="28">
        <f>OphrsIn!U112/SurveyHrsIn!U113</f>
        <v>0.93077956989247312</v>
      </c>
      <c r="V113" s="28">
        <f>OphrsIn!V112/SurveyHrsIn!V113</f>
        <v>0.99583333333333335</v>
      </c>
      <c r="W113" s="28">
        <f>OphrsIn!W112/SurveyHrsIn!W113</f>
        <v>0.97715053763440862</v>
      </c>
      <c r="X113" s="28">
        <f>OphrsIn!X112/SurveyHrsIn!X113</f>
        <v>0.99408602150537639</v>
      </c>
      <c r="Y113" s="28">
        <f>OphrsIn!Y112/SurveyHrsIn!Y113</f>
        <v>0.96472222222222226</v>
      </c>
      <c r="Z113" s="28">
        <f>OphrsIn!Z112/SurveyHrsIn!Z113</f>
        <v>0.99946236559139789</v>
      </c>
      <c r="AA113" s="28">
        <f>OphrsIn!AA112/SurveyHrsIn!AA113</f>
        <v>0.99986111111111109</v>
      </c>
      <c r="AB113" s="28">
        <f>OphrsIn!AB112/SurveyHrsIn!AB113</f>
        <v>0.99448924731182797</v>
      </c>
      <c r="AC113" s="28">
        <f>OphrsIn!AC112/SurveyHrsIn!AC113</f>
        <v>0.99919354838709673</v>
      </c>
      <c r="AD113" s="28">
        <f>OphrsIn!AD112/SurveyHrsIn!AD113</f>
        <v>0.98392857142857149</v>
      </c>
      <c r="AE113" s="28">
        <f>OphrsIn!AE112/SurveyHrsIn!AE113</f>
        <v>0.98133212365591405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0.9629594997528117</v>
      </c>
      <c r="AP113" s="28">
        <f t="shared" si="13"/>
        <v>0.97918157428742114</v>
      </c>
      <c r="AQ113" s="28">
        <f t="shared" si="14"/>
        <v>0.98815141449052746</v>
      </c>
      <c r="AR113" s="28">
        <f t="shared" si="15"/>
        <v>0.98730842911877392</v>
      </c>
      <c r="AS113" s="28">
        <f t="shared" si="16"/>
        <v>0.94286738351254484</v>
      </c>
      <c r="AT113" s="28">
        <f t="shared" si="17"/>
        <v>0.96743578255675022</v>
      </c>
      <c r="AU113" s="28">
        <f t="shared" si="18"/>
        <v>0.95422640382317814</v>
      </c>
      <c r="AV113" s="28">
        <f t="shared" si="19"/>
        <v>0.96825556835637494</v>
      </c>
      <c r="AW113" s="28">
        <f t="shared" si="20"/>
        <v>0.9718802270011947</v>
      </c>
      <c r="AX113" s="28">
        <f t="shared" si="21"/>
        <v>0.97865292712066909</v>
      </c>
      <c r="AY113" s="28">
        <f t="shared" si="22"/>
        <v>0.99793757467144573</v>
      </c>
      <c r="AZ113" s="28">
        <f t="shared" si="23"/>
        <v>0.98815141449052746</v>
      </c>
    </row>
    <row r="114" spans="1:52" x14ac:dyDescent="0.25">
      <c r="A114" s="86" t="s">
        <v>1</v>
      </c>
      <c r="B114" s="86">
        <v>2</v>
      </c>
      <c r="C114" s="86">
        <v>104</v>
      </c>
      <c r="D114" s="28">
        <f>OphrsIn!D113/SurveyHrsIn!D114</f>
        <v>0.97029569892473111</v>
      </c>
      <c r="E114" s="28">
        <f>OphrsIn!E113/SurveyHrsIn!E114</f>
        <v>0.99731182795698925</v>
      </c>
      <c r="F114" s="28">
        <f>OphrsIn!F113/SurveyHrsIn!F114</f>
        <v>0.97284482758620694</v>
      </c>
      <c r="G114" s="28">
        <f>OphrsIn!G113/SurveyHrsIn!G114</f>
        <v>0.99986559139784947</v>
      </c>
      <c r="H114" s="28">
        <f>OphrsIn!H113/SurveyHrsIn!H114</f>
        <v>0.99944444444444447</v>
      </c>
      <c r="I114" s="28">
        <f>OphrsIn!I113/SurveyHrsIn!I114</f>
        <v>0.99973118279569884</v>
      </c>
      <c r="J114" s="28">
        <f>OphrsIn!J113/SurveyHrsIn!J114</f>
        <v>0.93805555555555553</v>
      </c>
      <c r="K114" s="28">
        <f>OphrsIn!K113/SurveyHrsIn!K114</f>
        <v>0.99045698924731185</v>
      </c>
      <c r="L114" s="28">
        <f>OphrsIn!L113/SurveyHrsIn!L114</f>
        <v>0.99932795698924726</v>
      </c>
      <c r="M114" s="28">
        <f>OphrsIn!M113/SurveyHrsIn!M114</f>
        <v>0.99763888888888885</v>
      </c>
      <c r="N114" s="28">
        <f>OphrsIn!N113/SurveyHrsIn!N114</f>
        <v>0.99798387096774188</v>
      </c>
      <c r="O114" s="28">
        <f>OphrsIn!O113/SurveyHrsIn!O114</f>
        <v>0.99750000000000005</v>
      </c>
      <c r="P114" s="28">
        <f>OphrsIn!P113/SurveyHrsIn!P114</f>
        <v>0.96653225806451615</v>
      </c>
      <c r="Q114" s="28">
        <f>OphrsIn!Q113/SurveyHrsIn!Q114</f>
        <v>0.92419354838709677</v>
      </c>
      <c r="R114" s="28">
        <f>OphrsIn!R113/SurveyHrsIn!R114</f>
        <v>0.58883928571428568</v>
      </c>
      <c r="S114" s="28">
        <f>OphrsIn!S113/SurveyHrsIn!S114</f>
        <v>0.83481182795698927</v>
      </c>
      <c r="T114" s="28">
        <f>OphrsIn!T113/SurveyHrsIn!T114</f>
        <v>0.99</v>
      </c>
      <c r="U114" s="28">
        <f>OphrsIn!U113/SurveyHrsIn!U114</f>
        <v>0.99986559139784947</v>
      </c>
      <c r="V114" s="28">
        <f>OphrsIn!V113/SurveyHrsIn!V114</f>
        <v>0.98402777777777772</v>
      </c>
      <c r="W114" s="28">
        <f>OphrsIn!W113/SurveyHrsIn!W114</f>
        <v>0.99274193548387102</v>
      </c>
      <c r="X114" s="28">
        <f>OphrsIn!X113/SurveyHrsIn!X114</f>
        <v>0.99395161290322576</v>
      </c>
      <c r="Y114" s="28">
        <f>OphrsIn!Y113/SurveyHrsIn!Y114</f>
        <v>0.99388888888888893</v>
      </c>
      <c r="Z114" s="28">
        <f>OphrsIn!Z113/SurveyHrsIn!Z114</f>
        <v>0.99206989247311828</v>
      </c>
      <c r="AA114" s="28">
        <f>OphrsIn!AA113/SurveyHrsIn!AA114</f>
        <v>0.98583333333333323</v>
      </c>
      <c r="AB114" s="28">
        <f>OphrsIn!AB113/SurveyHrsIn!AB114</f>
        <v>0.99677419354838714</v>
      </c>
      <c r="AC114" s="28">
        <f>OphrsIn!AC113/SurveyHrsIn!AC114</f>
        <v>0.99986559139784947</v>
      </c>
      <c r="AD114" s="28">
        <f>OphrsIn!AD113/SurveyHrsIn!AD114</f>
        <v>0.98333333333333328</v>
      </c>
      <c r="AE114" s="28">
        <f>OphrsIn!AE113/SurveyHrsIn!AE114</f>
        <v>0.97828333333333339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0.9880577828245376</v>
      </c>
      <c r="AP114" s="28">
        <f t="shared" si="13"/>
        <v>0.93974982398873541</v>
      </c>
      <c r="AQ114" s="28">
        <f t="shared" si="14"/>
        <v>0.98716075268817205</v>
      </c>
      <c r="AR114" s="28">
        <f t="shared" si="15"/>
        <v>0.99000741564701522</v>
      </c>
      <c r="AS114" s="28">
        <f t="shared" si="16"/>
        <v>0.97907706093189961</v>
      </c>
      <c r="AT114" s="28">
        <f t="shared" si="17"/>
        <v>0.99580794504181602</v>
      </c>
      <c r="AU114" s="28">
        <f t="shared" si="18"/>
        <v>0.98733870967741932</v>
      </c>
      <c r="AV114" s="28">
        <f t="shared" si="19"/>
        <v>0.78261488735279061</v>
      </c>
      <c r="AW114" s="28">
        <f t="shared" si="20"/>
        <v>0.9912977897252091</v>
      </c>
      <c r="AX114" s="28">
        <f t="shared" si="21"/>
        <v>0.99352747909199524</v>
      </c>
      <c r="AY114" s="28">
        <f t="shared" si="22"/>
        <v>0.99155913978494625</v>
      </c>
      <c r="AZ114" s="28">
        <f t="shared" si="23"/>
        <v>0.98716075268817205</v>
      </c>
    </row>
    <row r="115" spans="1:52" x14ac:dyDescent="0.25">
      <c r="A115" s="86" t="s">
        <v>1</v>
      </c>
      <c r="B115" s="86">
        <v>2</v>
      </c>
      <c r="C115" s="86">
        <v>105</v>
      </c>
      <c r="D115" s="28">
        <f>OphrsIn!D114/SurveyHrsIn!D115</f>
        <v>0.98844086021505373</v>
      </c>
      <c r="E115" s="28">
        <f>OphrsIn!E114/SurveyHrsIn!E115</f>
        <v>0.97540322580645167</v>
      </c>
      <c r="F115" s="28">
        <f>OphrsIn!F114/SurveyHrsIn!F115</f>
        <v>0.93994252873563222</v>
      </c>
      <c r="G115" s="28">
        <f>OphrsIn!G114/SurveyHrsIn!G115</f>
        <v>0.9731182795698925</v>
      </c>
      <c r="H115" s="28">
        <f>OphrsIn!H114/SurveyHrsIn!H115</f>
        <v>0.99944444444444447</v>
      </c>
      <c r="I115" s="28">
        <f>OphrsIn!I114/SurveyHrsIn!I115</f>
        <v>0.99973118279569884</v>
      </c>
      <c r="J115" s="28">
        <f>OphrsIn!J114/SurveyHrsIn!J115</f>
        <v>0.95305555555555566</v>
      </c>
      <c r="K115" s="28">
        <f>OphrsIn!K114/SurveyHrsIn!K115</f>
        <v>0.99502688172043008</v>
      </c>
      <c r="L115" s="28">
        <f>OphrsIn!L114/SurveyHrsIn!L115</f>
        <v>0.99838709677419346</v>
      </c>
      <c r="M115" s="28">
        <f>OphrsIn!M114/SurveyHrsIn!M115</f>
        <v>0.99458333333333337</v>
      </c>
      <c r="N115" s="28">
        <f>OphrsIn!N114/SurveyHrsIn!N115</f>
        <v>0.98736559139784952</v>
      </c>
      <c r="O115" s="28">
        <f>OphrsIn!O114/SurveyHrsIn!O115</f>
        <v>0.96388888888888891</v>
      </c>
      <c r="P115" s="28">
        <f>OphrsIn!P114/SurveyHrsIn!P115</f>
        <v>0.97405913978494629</v>
      </c>
      <c r="Q115" s="28">
        <f>OphrsIn!Q114/SurveyHrsIn!Q115</f>
        <v>0.99704301075268809</v>
      </c>
      <c r="R115" s="28">
        <f>OphrsIn!R114/SurveyHrsIn!R115</f>
        <v>0.97827380952380949</v>
      </c>
      <c r="S115" s="28">
        <f>OphrsIn!S114/SurveyHrsIn!S115</f>
        <v>0.96586021505376352</v>
      </c>
      <c r="T115" s="28">
        <f>OphrsIn!T114/SurveyHrsIn!T115</f>
        <v>0.97347222222222218</v>
      </c>
      <c r="U115" s="28">
        <f>OphrsIn!U114/SurveyHrsIn!U115</f>
        <v>0.96370967741935487</v>
      </c>
      <c r="V115" s="28">
        <f>OphrsIn!V114/SurveyHrsIn!V115</f>
        <v>3.472222222222222E-3</v>
      </c>
      <c r="W115" s="28">
        <f>OphrsIn!W114/SurveyHrsIn!W115</f>
        <v>0</v>
      </c>
      <c r="X115" s="28">
        <f>OphrsIn!X114/SurveyHrsIn!X115</f>
        <v>0</v>
      </c>
      <c r="Y115" s="28">
        <f>OphrsIn!Y114/SurveyHrsIn!Y115</f>
        <v>0</v>
      </c>
      <c r="Z115" s="28">
        <f>OphrsIn!Z114/SurveyHrsIn!Z115</f>
        <v>0</v>
      </c>
      <c r="AA115" s="28">
        <f>OphrsIn!AA114/SurveyHrsIn!AA115</f>
        <v>0.82166666666666666</v>
      </c>
      <c r="AB115" s="28">
        <f>OphrsIn!AB114/SurveyHrsIn!AB115</f>
        <v>0.99233870967741933</v>
      </c>
      <c r="AC115" s="28">
        <f>OphrsIn!AC114/SurveyHrsIn!AC115</f>
        <v>0.99986559139784947</v>
      </c>
      <c r="AD115" s="28">
        <f>OphrsIn!AD114/SurveyHrsIn!AD115</f>
        <v>0.98095238095238102</v>
      </c>
      <c r="AE115" s="28">
        <f>OphrsIn!AE114/SurveyHrsIn!AE115</f>
        <v>0.97427715053763442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0.97950051240060976</v>
      </c>
      <c r="AP115" s="28">
        <f t="shared" si="13"/>
        <v>0.5579863777948455</v>
      </c>
      <c r="AQ115" s="28">
        <f t="shared" si="14"/>
        <v>0.98503170762928838</v>
      </c>
      <c r="AR115" s="28">
        <f t="shared" si="15"/>
        <v>0.96282134470399205</v>
      </c>
      <c r="AS115" s="28">
        <f t="shared" si="16"/>
        <v>0.98407706093189962</v>
      </c>
      <c r="AT115" s="28">
        <f t="shared" si="17"/>
        <v>0.99599910394265223</v>
      </c>
      <c r="AU115" s="28">
        <f t="shared" si="18"/>
        <v>0.97510454002389491</v>
      </c>
      <c r="AV115" s="28">
        <f t="shared" si="19"/>
        <v>0.98039234511008699</v>
      </c>
      <c r="AW115" s="28">
        <f t="shared" si="20"/>
        <v>0.64688470728793313</v>
      </c>
      <c r="AX115" s="28">
        <f t="shared" si="21"/>
        <v>0</v>
      </c>
      <c r="AY115" s="28">
        <f t="shared" si="22"/>
        <v>0.60466845878136199</v>
      </c>
      <c r="AZ115" s="28">
        <f t="shared" si="23"/>
        <v>0.98503170762928838</v>
      </c>
    </row>
    <row r="116" spans="1:52" x14ac:dyDescent="0.25">
      <c r="A116" s="86" t="s">
        <v>1</v>
      </c>
      <c r="B116" s="86">
        <v>2</v>
      </c>
      <c r="C116" s="86">
        <v>106</v>
      </c>
      <c r="D116" s="28">
        <f>OphrsIn!D115/SurveyHrsIn!D116</f>
        <v>0.94959677419354838</v>
      </c>
      <c r="E116" s="28">
        <f>OphrsIn!E115/SurveyHrsIn!E116</f>
        <v>0.99153225806451617</v>
      </c>
      <c r="F116" s="28">
        <f>OphrsIn!F115/SurveyHrsIn!F116</f>
        <v>0.98002873563218396</v>
      </c>
      <c r="G116" s="28">
        <f>OphrsIn!G115/SurveyHrsIn!G116</f>
        <v>0.9990591397849462</v>
      </c>
      <c r="H116" s="28">
        <f>OphrsIn!H115/SurveyHrsIn!H116</f>
        <v>0.9804166666666666</v>
      </c>
      <c r="I116" s="28">
        <f>OphrsIn!I115/SurveyHrsIn!I116</f>
        <v>0.99946236559139789</v>
      </c>
      <c r="J116" s="28">
        <f>OphrsIn!J115/SurveyHrsIn!J116</f>
        <v>0.93597222222222221</v>
      </c>
      <c r="K116" s="28">
        <f>OphrsIn!K115/SurveyHrsIn!K116</f>
        <v>0.99583333333333335</v>
      </c>
      <c r="L116" s="28">
        <f>OphrsIn!L115/SurveyHrsIn!L116</f>
        <v>0.99784946236559136</v>
      </c>
      <c r="M116" s="28">
        <f>OphrsIn!M115/SurveyHrsIn!M116</f>
        <v>0.95305555555555566</v>
      </c>
      <c r="N116" s="28">
        <f>OphrsIn!N115/SurveyHrsIn!N116</f>
        <v>0.99354838709677429</v>
      </c>
      <c r="O116" s="28">
        <f>OphrsIn!O115/SurveyHrsIn!O116</f>
        <v>1</v>
      </c>
      <c r="P116" s="28">
        <f>OphrsIn!P115/SurveyHrsIn!P116</f>
        <v>0.97620967741935483</v>
      </c>
      <c r="Q116" s="28">
        <f>OphrsIn!Q115/SurveyHrsIn!Q116</f>
        <v>0.98884408602150542</v>
      </c>
      <c r="R116" s="28">
        <f>OphrsIn!R115/SurveyHrsIn!R116</f>
        <v>0.55044642857142856</v>
      </c>
      <c r="S116" s="28">
        <f>OphrsIn!S115/SurveyHrsIn!S116</f>
        <v>9.8521505376344076E-2</v>
      </c>
      <c r="T116" s="28">
        <f>OphrsIn!T115/SurveyHrsIn!T116</f>
        <v>0.68625000000000003</v>
      </c>
      <c r="U116" s="28">
        <f>OphrsIn!U115/SurveyHrsIn!U116</f>
        <v>0.96397849462365592</v>
      </c>
      <c r="V116" s="28">
        <f>OphrsIn!V115/SurveyHrsIn!V116</f>
        <v>0.98208333333333342</v>
      </c>
      <c r="W116" s="28">
        <f>OphrsIn!W115/SurveyHrsIn!W116</f>
        <v>0.89032258064516123</v>
      </c>
      <c r="X116" s="28">
        <f>OphrsIn!X115/SurveyHrsIn!X116</f>
        <v>0.96088709677419348</v>
      </c>
      <c r="Y116" s="28">
        <f>OphrsIn!Y115/SurveyHrsIn!Y116</f>
        <v>0.99222222222222223</v>
      </c>
      <c r="Z116" s="28">
        <f>OphrsIn!Z115/SurveyHrsIn!Z116</f>
        <v>0.5502688172043011</v>
      </c>
      <c r="AA116" s="28">
        <f>OphrsIn!AA115/SurveyHrsIn!AA116</f>
        <v>0.96736111111111112</v>
      </c>
      <c r="AB116" s="28">
        <f>OphrsIn!AB115/SurveyHrsIn!AB116</f>
        <v>0.78736559139784945</v>
      </c>
      <c r="AC116" s="28">
        <f>OphrsIn!AC115/SurveyHrsIn!AC116</f>
        <v>0.96760752688172036</v>
      </c>
      <c r="AD116" s="28">
        <f>OphrsIn!AD115/SurveyHrsIn!AD116</f>
        <v>0.85014880952380945</v>
      </c>
      <c r="AE116" s="28">
        <f>OphrsIn!AE115/SurveyHrsIn!AE116</f>
        <v>0.9808524193548388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0.98358065031104536</v>
      </c>
      <c r="AP116" s="28">
        <f t="shared" si="13"/>
        <v>0.78487927227342558</v>
      </c>
      <c r="AQ116" s="28">
        <f t="shared" si="14"/>
        <v>0.9328695852534562</v>
      </c>
      <c r="AR116" s="28">
        <f t="shared" si="15"/>
        <v>0.99020671116054881</v>
      </c>
      <c r="AS116" s="28">
        <f t="shared" si="16"/>
        <v>0.97195041816009553</v>
      </c>
      <c r="AT116" s="28">
        <f t="shared" si="17"/>
        <v>0.98224611708482679</v>
      </c>
      <c r="AU116" s="28">
        <f t="shared" si="18"/>
        <v>0.98991935483870963</v>
      </c>
      <c r="AV116" s="28">
        <f t="shared" si="19"/>
        <v>0.54593733998975935</v>
      </c>
      <c r="AW116" s="28">
        <f t="shared" si="20"/>
        <v>0.87743727598566323</v>
      </c>
      <c r="AX116" s="28">
        <f t="shared" si="21"/>
        <v>0.94781063321385906</v>
      </c>
      <c r="AY116" s="28">
        <f t="shared" si="22"/>
        <v>0.76833183990442055</v>
      </c>
      <c r="AZ116" s="28">
        <f t="shared" si="23"/>
        <v>0.9328695852534562</v>
      </c>
    </row>
    <row r="117" spans="1:52" x14ac:dyDescent="0.25">
      <c r="A117" s="86" t="s">
        <v>1</v>
      </c>
      <c r="B117" s="86">
        <v>2</v>
      </c>
      <c r="C117" s="86">
        <v>107</v>
      </c>
      <c r="D117" s="28">
        <f>OphrsIn!D116/SurveyHrsIn!D117</f>
        <v>0.98897849462365583</v>
      </c>
      <c r="E117" s="28">
        <f>OphrsIn!E116/SurveyHrsIn!E117</f>
        <v>0.97432795698924723</v>
      </c>
      <c r="F117" s="28">
        <f>OphrsIn!F116/SurveyHrsIn!F117</f>
        <v>0.97945402298850581</v>
      </c>
      <c r="G117" s="28">
        <f>OphrsIn!G116/SurveyHrsIn!G117</f>
        <v>0.99986559139784947</v>
      </c>
      <c r="H117" s="28">
        <f>OphrsIn!H116/SurveyHrsIn!H117</f>
        <v>0.99180555555555561</v>
      </c>
      <c r="I117" s="28">
        <f>OphrsIn!I116/SurveyHrsIn!I117</f>
        <v>0.97123655913978502</v>
      </c>
      <c r="J117" s="28">
        <f>OphrsIn!J116/SurveyHrsIn!J117</f>
        <v>0.96069444444444452</v>
      </c>
      <c r="K117" s="28">
        <f>OphrsIn!K116/SurveyHrsIn!K117</f>
        <v>0.97096774193548385</v>
      </c>
      <c r="L117" s="28">
        <f>OphrsIn!L116/SurveyHrsIn!L117</f>
        <v>0.98575268817204298</v>
      </c>
      <c r="M117" s="28">
        <f>OphrsIn!M116/SurveyHrsIn!M117</f>
        <v>0.99416666666666664</v>
      </c>
      <c r="N117" s="28">
        <f>OphrsIn!N116/SurveyHrsIn!N117</f>
        <v>0.98602150537634414</v>
      </c>
      <c r="O117" s="28">
        <f>OphrsIn!O116/SurveyHrsIn!O117</f>
        <v>0.98333333333333328</v>
      </c>
      <c r="P117" s="28">
        <f>OphrsIn!P116/SurveyHrsIn!P117</f>
        <v>0.99247311827956985</v>
      </c>
      <c r="Q117" s="28">
        <f>OphrsIn!Q116/SurveyHrsIn!Q117</f>
        <v>0.98965053763440858</v>
      </c>
      <c r="R117" s="28">
        <f>OphrsIn!R116/SurveyHrsIn!R117</f>
        <v>0.98050595238095239</v>
      </c>
      <c r="S117" s="28">
        <f>OphrsIn!S116/SurveyHrsIn!S117</f>
        <v>0.98911290322580647</v>
      </c>
      <c r="T117" s="28">
        <f>OphrsIn!T116/SurveyHrsIn!T117</f>
        <v>0.96055555555555561</v>
      </c>
      <c r="U117" s="28">
        <f>OphrsIn!U116/SurveyHrsIn!U117</f>
        <v>0.98239247311827949</v>
      </c>
      <c r="V117" s="28">
        <f>OphrsIn!V116/SurveyHrsIn!V117</f>
        <v>0.98208333333333342</v>
      </c>
      <c r="W117" s="28">
        <f>OphrsIn!W116/SurveyHrsIn!W117</f>
        <v>0.98467741935483877</v>
      </c>
      <c r="X117" s="28">
        <f>OphrsIn!X116/SurveyHrsIn!X117</f>
        <v>0.99099462365591395</v>
      </c>
      <c r="Y117" s="28">
        <f>OphrsIn!Y116/SurveyHrsIn!Y117</f>
        <v>0.99361111111111111</v>
      </c>
      <c r="Z117" s="28">
        <f>OphrsIn!Z116/SurveyHrsIn!Z117</f>
        <v>0.99032258064516121</v>
      </c>
      <c r="AA117" s="28">
        <f>OphrsIn!AA116/SurveyHrsIn!AA117</f>
        <v>0.99152777777777779</v>
      </c>
      <c r="AB117" s="28">
        <f>OphrsIn!AB116/SurveyHrsIn!AB117</f>
        <v>0.99086021505376354</v>
      </c>
      <c r="AC117" s="28">
        <f>OphrsIn!AC116/SurveyHrsIn!AC117</f>
        <v>0.99959677419354842</v>
      </c>
      <c r="AD117" s="28">
        <f>OphrsIn!AD116/SurveyHrsIn!AD117</f>
        <v>0.9821428571428571</v>
      </c>
      <c r="AE117" s="28">
        <f>OphrsIn!AE116/SurveyHrsIn!AE117</f>
        <v>0.91874919354838713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0.98250826535656888</v>
      </c>
      <c r="AP117" s="28">
        <f t="shared" si="13"/>
        <v>0.9855245402372419</v>
      </c>
      <c r="AQ117" s="28">
        <f t="shared" si="14"/>
        <v>0.96682960829493092</v>
      </c>
      <c r="AR117" s="28">
        <f t="shared" si="15"/>
        <v>0.98454919045853417</v>
      </c>
      <c r="AS117" s="28">
        <f t="shared" si="16"/>
        <v>0.97457885304659497</v>
      </c>
      <c r="AT117" s="28">
        <f t="shared" si="17"/>
        <v>0.98362903225806442</v>
      </c>
      <c r="AU117" s="28">
        <f t="shared" si="18"/>
        <v>0.9872759856630825</v>
      </c>
      <c r="AV117" s="28">
        <f t="shared" si="19"/>
        <v>0.98642313108038915</v>
      </c>
      <c r="AW117" s="28">
        <f t="shared" si="20"/>
        <v>0.97501045400238961</v>
      </c>
      <c r="AX117" s="28">
        <f t="shared" si="21"/>
        <v>0.98976105137395454</v>
      </c>
      <c r="AY117" s="28">
        <f t="shared" si="22"/>
        <v>0.99090352449223429</v>
      </c>
      <c r="AZ117" s="28">
        <f t="shared" si="23"/>
        <v>0.96682960829493092</v>
      </c>
    </row>
    <row r="118" spans="1:52" hidden="1" x14ac:dyDescent="0.25">
      <c r="A118" s="86" t="s">
        <v>8</v>
      </c>
      <c r="B118" s="86">
        <v>1</v>
      </c>
      <c r="C118" s="86">
        <v>108</v>
      </c>
      <c r="D118" s="28">
        <f>OphrsIn!D117/SurveyHrsIn!D118</f>
        <v>0.93010752688172038</v>
      </c>
      <c r="E118" s="28">
        <f>OphrsIn!E117/SurveyHrsIn!E118</f>
        <v>0.97715053763440862</v>
      </c>
      <c r="F118" s="28">
        <f>OphrsIn!F117/SurveyHrsIn!F118</f>
        <v>0.99928160919540232</v>
      </c>
      <c r="G118" s="28">
        <f>OphrsIn!G117/SurveyHrsIn!G118</f>
        <v>0.60362903225806452</v>
      </c>
      <c r="H118" s="28">
        <f>OphrsIn!H117/SurveyHrsIn!H118</f>
        <v>0.36791666666666661</v>
      </c>
      <c r="I118" s="28">
        <f>OphrsIn!I117/SurveyHrsIn!I118</f>
        <v>0.98682795698924741</v>
      </c>
      <c r="J118" s="28">
        <f>OphrsIn!J117/SurveyHrsIn!J118</f>
        <v>0.99944444444444447</v>
      </c>
      <c r="K118" s="28">
        <f>OphrsIn!K117/SurveyHrsIn!K118</f>
        <v>0.94905913978494627</v>
      </c>
      <c r="L118" s="28">
        <f>OphrsIn!L117/SurveyHrsIn!L118</f>
        <v>0.9907258064516129</v>
      </c>
      <c r="M118" s="28">
        <f>OphrsIn!M117/SurveyHrsIn!M118</f>
        <v>0.99916666666666665</v>
      </c>
      <c r="N118" s="28">
        <f>OphrsIn!N117/SurveyHrsIn!N118</f>
        <v>0.97809139784946242</v>
      </c>
      <c r="O118" s="28">
        <f>OphrsIn!O117/SurveyHrsIn!O118</f>
        <v>0.99736111111111114</v>
      </c>
      <c r="P118" s="28">
        <f>OphrsIn!P117/SurveyHrsIn!P118</f>
        <v>0.5161290322580645</v>
      </c>
      <c r="Q118" s="28">
        <f>OphrsIn!Q117/SurveyHrsIn!Q118</f>
        <v>0.41344086021505377</v>
      </c>
      <c r="R118" s="28">
        <f>OphrsIn!R117/SurveyHrsIn!R118</f>
        <v>0.98377976190476191</v>
      </c>
      <c r="S118" s="28">
        <f>OphrsIn!S117/SurveyHrsIn!S118</f>
        <v>0.89368279569892473</v>
      </c>
      <c r="T118" s="28">
        <f>OphrsIn!T117/SurveyHrsIn!T118</f>
        <v>0.91208333333333336</v>
      </c>
      <c r="U118" s="28">
        <f>OphrsIn!U117/SurveyHrsIn!U118</f>
        <v>0.99784946236559136</v>
      </c>
      <c r="V118" s="28">
        <f>OphrsIn!V117/SurveyHrsIn!V118</f>
        <v>0.99055555555555563</v>
      </c>
      <c r="W118" s="28">
        <f>OphrsIn!W117/SurveyHrsIn!W118</f>
        <v>0.3940860215053763</v>
      </c>
      <c r="X118" s="28">
        <f>OphrsIn!X117/SurveyHrsIn!X118</f>
        <v>0</v>
      </c>
      <c r="Y118" s="28">
        <f>OphrsIn!Y117/SurveyHrsIn!Y118</f>
        <v>0</v>
      </c>
      <c r="Z118" s="28">
        <f>OphrsIn!Z117/SurveyHrsIn!Z118</f>
        <v>0.10551075268817205</v>
      </c>
      <c r="AA118" s="28">
        <f>OphrsIn!AA117/SurveyHrsIn!AA118</f>
        <v>0</v>
      </c>
      <c r="AB118" s="28">
        <f>OphrsIn!AB117/SurveyHrsIn!AB118</f>
        <v>4.032258064516129E-4</v>
      </c>
      <c r="AC118" s="28">
        <f>OphrsIn!AC117/SurveyHrsIn!AC118</f>
        <v>0</v>
      </c>
      <c r="AD118" s="28">
        <f>OphrsIn!AD117/SurveyHrsIn!AD118</f>
        <v>0</v>
      </c>
      <c r="AE118" s="28">
        <f>OphrsIn!AE117/SurveyHrsIn!AE118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0.86373195010917481</v>
      </c>
      <c r="AP118" s="28">
        <f t="shared" si="13"/>
        <v>0.47428264742276838</v>
      </c>
      <c r="AQ118" s="28">
        <f t="shared" si="14"/>
        <v>0</v>
      </c>
      <c r="AR118" s="28">
        <f t="shared" si="15"/>
        <v>0.86002039302929179</v>
      </c>
      <c r="AS118" s="28">
        <f t="shared" si="16"/>
        <v>0.78472968936678622</v>
      </c>
      <c r="AT118" s="28">
        <f t="shared" si="17"/>
        <v>0.97965053763440857</v>
      </c>
      <c r="AU118" s="28">
        <f t="shared" si="18"/>
        <v>0.83052718040621265</v>
      </c>
      <c r="AV118" s="28">
        <f t="shared" si="19"/>
        <v>0.76363447260624673</v>
      </c>
      <c r="AW118" s="28">
        <f t="shared" si="20"/>
        <v>0.96682945041816015</v>
      </c>
      <c r="AX118" s="28">
        <f t="shared" si="21"/>
        <v>0.13136200716845878</v>
      </c>
      <c r="AY118" s="28">
        <f t="shared" si="22"/>
        <v>3.5304659498207887E-2</v>
      </c>
      <c r="AZ118" s="28">
        <f t="shared" si="23"/>
        <v>0</v>
      </c>
    </row>
    <row r="119" spans="1:52" hidden="1" x14ac:dyDescent="0.25">
      <c r="A119" s="86" t="s">
        <v>8</v>
      </c>
      <c r="B119" s="86">
        <v>1</v>
      </c>
      <c r="C119" s="86">
        <v>109</v>
      </c>
      <c r="D119" s="28">
        <f>OphrsIn!D118/SurveyHrsIn!D119</f>
        <v>0.98521505376344087</v>
      </c>
      <c r="E119" s="28">
        <f>OphrsIn!E118/SurveyHrsIn!E119</f>
        <v>0.7768817204301075</v>
      </c>
      <c r="F119" s="28">
        <f>OphrsIn!F118/SurveyHrsIn!F119</f>
        <v>0.80689655172413799</v>
      </c>
      <c r="G119" s="28">
        <f>OphrsIn!G118/SurveyHrsIn!G119</f>
        <v>0.68104838709677418</v>
      </c>
      <c r="H119" s="28">
        <f>OphrsIn!H118/SurveyHrsIn!H119</f>
        <v>0.94499999999999995</v>
      </c>
      <c r="I119" s="28">
        <f>OphrsIn!I118/SurveyHrsIn!I119</f>
        <v>0.9745967741935484</v>
      </c>
      <c r="J119" s="28">
        <f>OphrsIn!J118/SurveyHrsIn!J119</f>
        <v>0.94527777777777777</v>
      </c>
      <c r="K119" s="28">
        <f>OphrsIn!K118/SurveyHrsIn!K119</f>
        <v>0.97674731182795704</v>
      </c>
      <c r="L119" s="28">
        <f>OphrsIn!L118/SurveyHrsIn!L119</f>
        <v>0.96908602150537637</v>
      </c>
      <c r="M119" s="28">
        <f>OphrsIn!M118/SurveyHrsIn!M119</f>
        <v>0.99138888888888888</v>
      </c>
      <c r="N119" s="28">
        <f>OphrsIn!N118/SurveyHrsIn!N119</f>
        <v>0.98884408602150542</v>
      </c>
      <c r="O119" s="28">
        <f>OphrsIn!O118/SurveyHrsIn!O119</f>
        <v>0.99138888888888888</v>
      </c>
      <c r="P119" s="28">
        <f>OphrsIn!P118/SurveyHrsIn!P119</f>
        <v>0.81989247311827962</v>
      </c>
      <c r="Q119" s="28">
        <f>OphrsIn!Q118/SurveyHrsIn!Q119</f>
        <v>0.9985215053763441</v>
      </c>
      <c r="R119" s="28">
        <f>OphrsIn!R118/SurveyHrsIn!R119</f>
        <v>0.97395833333333337</v>
      </c>
      <c r="S119" s="28">
        <f>OphrsIn!S118/SurveyHrsIn!S119</f>
        <v>0.88198924731182804</v>
      </c>
      <c r="T119" s="28">
        <f>OphrsIn!T118/SurveyHrsIn!T119</f>
        <v>0.90111111111111108</v>
      </c>
      <c r="U119" s="28">
        <f>OphrsIn!U118/SurveyHrsIn!U119</f>
        <v>0.93467741935483872</v>
      </c>
      <c r="V119" s="28">
        <f>OphrsIn!V118/SurveyHrsIn!V119</f>
        <v>0.71472222222222226</v>
      </c>
      <c r="W119" s="28">
        <f>OphrsIn!W118/SurveyHrsIn!W119</f>
        <v>0.98333333333333339</v>
      </c>
      <c r="X119" s="28">
        <f>OphrsIn!X118/SurveyHrsIn!X119</f>
        <v>0.97325268817204302</v>
      </c>
      <c r="Y119" s="28">
        <f>OphrsIn!Y118/SurveyHrsIn!Y119</f>
        <v>0.96736111111111112</v>
      </c>
      <c r="Z119" s="28">
        <f>OphrsIn!Z118/SurveyHrsIn!Z119</f>
        <v>0.98723118279569888</v>
      </c>
      <c r="AA119" s="28">
        <f>OphrsIn!AA118/SurveyHrsIn!AA119</f>
        <v>0.99875000000000003</v>
      </c>
      <c r="AB119" s="28">
        <f>OphrsIn!AB118/SurveyHrsIn!AB119</f>
        <v>0.9653225806451613</v>
      </c>
      <c r="AC119" s="28">
        <f>OphrsIn!AC118/SurveyHrsIn!AC119</f>
        <v>0.98077956989247317</v>
      </c>
      <c r="AD119" s="28">
        <f>OphrsIn!AD118/SurveyHrsIn!AD119</f>
        <v>0.88050595238095242</v>
      </c>
      <c r="AE119" s="28">
        <f>OphrsIn!AE118/SurveyHrsIn!AE119</f>
        <v>0.93645604838709673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0.90558740678943683</v>
      </c>
      <c r="AP119" s="28">
        <f t="shared" si="13"/>
        <v>0.94001922789725201</v>
      </c>
      <c r="AQ119" s="28">
        <f t="shared" si="14"/>
        <v>0.9325805235535074</v>
      </c>
      <c r="AR119" s="28">
        <f t="shared" si="15"/>
        <v>0.75494221975033993</v>
      </c>
      <c r="AS119" s="28">
        <f t="shared" si="16"/>
        <v>0.95495818399044197</v>
      </c>
      <c r="AT119" s="28">
        <f t="shared" si="17"/>
        <v>0.9790740740740741</v>
      </c>
      <c r="AU119" s="28">
        <f t="shared" si="18"/>
        <v>0.93337514934289123</v>
      </c>
      <c r="AV119" s="28">
        <f t="shared" si="19"/>
        <v>0.95148969534050176</v>
      </c>
      <c r="AW119" s="28">
        <f t="shared" si="20"/>
        <v>0.85017025089605747</v>
      </c>
      <c r="AX119" s="28">
        <f t="shared" si="21"/>
        <v>0.97464904420549592</v>
      </c>
      <c r="AY119" s="28">
        <f t="shared" si="22"/>
        <v>0.98376792114695333</v>
      </c>
      <c r="AZ119" s="28">
        <f t="shared" si="23"/>
        <v>0.9325805235535074</v>
      </c>
    </row>
    <row r="120" spans="1:52" hidden="1" x14ac:dyDescent="0.25">
      <c r="A120" s="86" t="s">
        <v>8</v>
      </c>
      <c r="B120" s="86">
        <v>1</v>
      </c>
      <c r="C120" s="86">
        <v>110</v>
      </c>
      <c r="D120" s="28">
        <f>OphrsIn!D119/SurveyHrsIn!D120</f>
        <v>0.81989247311827962</v>
      </c>
      <c r="E120" s="28">
        <f>OphrsIn!E119/SurveyHrsIn!E120</f>
        <v>0.896505376344086</v>
      </c>
      <c r="F120" s="28">
        <f>OphrsIn!F119/SurveyHrsIn!F120</f>
        <v>0.99353448275862066</v>
      </c>
      <c r="G120" s="28">
        <f>OphrsIn!G119/SurveyHrsIn!G120</f>
        <v>0.74690860215053767</v>
      </c>
      <c r="H120" s="28">
        <f>OphrsIn!H119/SurveyHrsIn!H120</f>
        <v>0.93555555555555558</v>
      </c>
      <c r="I120" s="28">
        <f>OphrsIn!I119/SurveyHrsIn!I120</f>
        <v>0.94650537634408605</v>
      </c>
      <c r="J120" s="28">
        <f>OphrsIn!J119/SurveyHrsIn!J120</f>
        <v>0.99263888888888896</v>
      </c>
      <c r="K120" s="28">
        <f>OphrsIn!K119/SurveyHrsIn!K120</f>
        <v>0.98548387096774204</v>
      </c>
      <c r="L120" s="28">
        <f>OphrsIn!L119/SurveyHrsIn!L120</f>
        <v>0.98857526881720426</v>
      </c>
      <c r="M120" s="28">
        <f>OphrsIn!M119/SurveyHrsIn!M120</f>
        <v>0.98625000000000007</v>
      </c>
      <c r="N120" s="28">
        <f>OphrsIn!N119/SurveyHrsIn!N120</f>
        <v>0.97110215053763438</v>
      </c>
      <c r="O120" s="28">
        <f>OphrsIn!O119/SurveyHrsIn!O120</f>
        <v>0.95124999999999993</v>
      </c>
      <c r="P120" s="28">
        <f>OphrsIn!P119/SurveyHrsIn!P120</f>
        <v>0.793010752688172</v>
      </c>
      <c r="Q120" s="28">
        <f>OphrsIn!Q119/SurveyHrsIn!Q120</f>
        <v>0.86505376344086027</v>
      </c>
      <c r="R120" s="28">
        <f>OphrsIn!R119/SurveyHrsIn!R120</f>
        <v>0.92500000000000004</v>
      </c>
      <c r="S120" s="28">
        <f>OphrsIn!S119/SurveyHrsIn!S120</f>
        <v>0.96169354838709675</v>
      </c>
      <c r="T120" s="28">
        <f>OphrsIn!T119/SurveyHrsIn!T120</f>
        <v>0.91083333333333327</v>
      </c>
      <c r="U120" s="28">
        <f>OphrsIn!U119/SurveyHrsIn!U120</f>
        <v>0.79610215053763433</v>
      </c>
      <c r="V120" s="28">
        <f>OphrsIn!V119/SurveyHrsIn!V120</f>
        <v>0.14874999999999999</v>
      </c>
      <c r="W120" s="28">
        <f>OphrsIn!W119/SurveyHrsIn!W120</f>
        <v>1.4784946236559141E-3</v>
      </c>
      <c r="X120" s="28">
        <f>OphrsIn!X119/SurveyHrsIn!X120</f>
        <v>1.5456989247311828E-2</v>
      </c>
      <c r="Y120" s="28">
        <f>OphrsIn!Y119/SurveyHrsIn!Y120</f>
        <v>0.88013888888888892</v>
      </c>
      <c r="Z120" s="28">
        <f>OphrsIn!Z119/SurveyHrsIn!Z120</f>
        <v>0.93131720430107523</v>
      </c>
      <c r="AA120" s="28">
        <f>OphrsIn!AA119/SurveyHrsIn!AA120</f>
        <v>0.9622222222222222</v>
      </c>
      <c r="AB120" s="28">
        <f>OphrsIn!AB119/SurveyHrsIn!AB120</f>
        <v>0.93279569892473113</v>
      </c>
      <c r="AC120" s="28">
        <f>OphrsIn!AC119/SurveyHrsIn!AC120</f>
        <v>0.98991935483870963</v>
      </c>
      <c r="AD120" s="28">
        <f>OphrsIn!AD119/SurveyHrsIn!AD120</f>
        <v>0.95401785714285714</v>
      </c>
      <c r="AE120" s="28">
        <f>OphrsIn!AE119/SurveyHrsIn!AE120</f>
        <v>0.96711922043010756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0.93227669375437727</v>
      </c>
      <c r="AP120" s="28">
        <f t="shared" si="13"/>
        <v>0.69423685782556765</v>
      </c>
      <c r="AQ120" s="28">
        <f t="shared" si="14"/>
        <v>0.97035214413722481</v>
      </c>
      <c r="AR120" s="28">
        <f t="shared" si="15"/>
        <v>0.87898282041774811</v>
      </c>
      <c r="AS120" s="28">
        <f t="shared" si="16"/>
        <v>0.95823327359617683</v>
      </c>
      <c r="AT120" s="28">
        <f t="shared" si="17"/>
        <v>0.98676971326164875</v>
      </c>
      <c r="AU120" s="28">
        <f t="shared" si="18"/>
        <v>0.90512096774193551</v>
      </c>
      <c r="AV120" s="28">
        <f t="shared" si="19"/>
        <v>0.91724910394265236</v>
      </c>
      <c r="AW120" s="28">
        <f t="shared" si="20"/>
        <v>0.61856182795698922</v>
      </c>
      <c r="AX120" s="28">
        <f t="shared" si="21"/>
        <v>0.29902479091995221</v>
      </c>
      <c r="AY120" s="28">
        <f t="shared" si="22"/>
        <v>0.94211170848267622</v>
      </c>
      <c r="AZ120" s="28">
        <f t="shared" si="23"/>
        <v>0.97035214413722481</v>
      </c>
    </row>
    <row r="121" spans="1:52" hidden="1" x14ac:dyDescent="0.25">
      <c r="A121" s="86" t="s">
        <v>8</v>
      </c>
      <c r="B121" s="86">
        <v>1</v>
      </c>
      <c r="C121" s="86">
        <v>111</v>
      </c>
      <c r="D121" s="28">
        <f>OphrsIn!D120/SurveyHrsIn!D121</f>
        <v>0.99059139784946237</v>
      </c>
      <c r="E121" s="28">
        <f>OphrsIn!E120/SurveyHrsIn!E121</f>
        <v>0.95564516129032262</v>
      </c>
      <c r="F121" s="28">
        <f>OphrsIn!F120/SurveyHrsIn!F121</f>
        <v>0.9925287356321838</v>
      </c>
      <c r="G121" s="28">
        <f>OphrsIn!G120/SurveyHrsIn!G121</f>
        <v>0.71115591397849465</v>
      </c>
      <c r="H121" s="28">
        <f>OphrsIn!H120/SurveyHrsIn!H121</f>
        <v>0.97499999999999998</v>
      </c>
      <c r="I121" s="28">
        <f>OphrsIn!I120/SurveyHrsIn!I121</f>
        <v>0.989247311827957</v>
      </c>
      <c r="J121" s="28">
        <f>OphrsIn!J120/SurveyHrsIn!J121</f>
        <v>0.99972222222222218</v>
      </c>
      <c r="K121" s="28">
        <f>OphrsIn!K120/SurveyHrsIn!K121</f>
        <v>0.9955645161290323</v>
      </c>
      <c r="L121" s="28">
        <f>OphrsIn!L120/SurveyHrsIn!L121</f>
        <v>0.98279569892473129</v>
      </c>
      <c r="M121" s="28">
        <f>OphrsIn!M120/SurveyHrsIn!M121</f>
        <v>0.98513888888888879</v>
      </c>
      <c r="N121" s="28">
        <f>OphrsIn!N120/SurveyHrsIn!N121</f>
        <v>0.99193548387096775</v>
      </c>
      <c r="O121" s="28">
        <f>OphrsIn!O120/SurveyHrsIn!O121</f>
        <v>0.97013888888888888</v>
      </c>
      <c r="P121" s="28">
        <f>OphrsIn!P120/SurveyHrsIn!P121</f>
        <v>0.793010752688172</v>
      </c>
      <c r="Q121" s="28">
        <f>OphrsIn!Q120/SurveyHrsIn!Q121</f>
        <v>0.65255376344086025</v>
      </c>
      <c r="R121" s="28">
        <f>OphrsIn!R120/SurveyHrsIn!R121</f>
        <v>0.7209821428571429</v>
      </c>
      <c r="S121" s="28">
        <f>OphrsIn!S120/SurveyHrsIn!S121</f>
        <v>0.78534946236559133</v>
      </c>
      <c r="T121" s="28">
        <f>OphrsIn!T120/SurveyHrsIn!T121</f>
        <v>0.91541666666666666</v>
      </c>
      <c r="U121" s="28">
        <f>OphrsIn!U120/SurveyHrsIn!U121</f>
        <v>0.99032258064516121</v>
      </c>
      <c r="V121" s="28">
        <f>OphrsIn!V120/SurveyHrsIn!V121</f>
        <v>0.97722222222222221</v>
      </c>
      <c r="W121" s="28">
        <f>OphrsIn!W120/SurveyHrsIn!W121</f>
        <v>0.98938172043010753</v>
      </c>
      <c r="X121" s="28">
        <f>OphrsIn!X120/SurveyHrsIn!X121</f>
        <v>0.96935483870967754</v>
      </c>
      <c r="Y121" s="28">
        <f>OphrsIn!Y120/SurveyHrsIn!Y121</f>
        <v>0.98222222222222233</v>
      </c>
      <c r="Z121" s="28">
        <f>OphrsIn!Z120/SurveyHrsIn!Z121</f>
        <v>0.87002688172043008</v>
      </c>
      <c r="AA121" s="28">
        <f>OphrsIn!AA120/SurveyHrsIn!AA121</f>
        <v>0.99708333333333332</v>
      </c>
      <c r="AB121" s="28">
        <f>OphrsIn!AB120/SurveyHrsIn!AB121</f>
        <v>0.98346774193548392</v>
      </c>
      <c r="AC121" s="28">
        <f>OphrsIn!AC120/SurveyHrsIn!AC121</f>
        <v>0.99408602150537639</v>
      </c>
      <c r="AD121" s="28">
        <f>OphrsIn!AD120/SurveyHrsIn!AD121</f>
        <v>0.98854166666666665</v>
      </c>
      <c r="AE121" s="28">
        <f>OphrsIn!AE120/SurveyHrsIn!AE121</f>
        <v>0.94446787634408613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0.94515696452848841</v>
      </c>
      <c r="AP121" s="28">
        <f t="shared" si="13"/>
        <v>0.90278196471240835</v>
      </c>
      <c r="AQ121" s="28">
        <f t="shared" si="14"/>
        <v>0.9756985215053765</v>
      </c>
      <c r="AR121" s="28">
        <f t="shared" si="15"/>
        <v>0.88644327030033365</v>
      </c>
      <c r="AS121" s="28">
        <f t="shared" si="16"/>
        <v>0.98798984468339313</v>
      </c>
      <c r="AT121" s="28">
        <f t="shared" si="17"/>
        <v>0.98783303464755079</v>
      </c>
      <c r="AU121" s="28">
        <f t="shared" si="18"/>
        <v>0.91836170848267618</v>
      </c>
      <c r="AV121" s="28">
        <f t="shared" si="19"/>
        <v>0.7196284562211982</v>
      </c>
      <c r="AW121" s="28">
        <f t="shared" si="20"/>
        <v>0.96098715651135003</v>
      </c>
      <c r="AX121" s="28">
        <f t="shared" si="21"/>
        <v>0.9803195937873358</v>
      </c>
      <c r="AY121" s="28">
        <f t="shared" si="22"/>
        <v>0.95019265232974914</v>
      </c>
      <c r="AZ121" s="28">
        <f t="shared" si="23"/>
        <v>0.9756985215053765</v>
      </c>
    </row>
    <row r="122" spans="1:52" hidden="1" x14ac:dyDescent="0.25">
      <c r="A122" s="86" t="s">
        <v>8</v>
      </c>
      <c r="B122" s="86">
        <v>1</v>
      </c>
      <c r="C122" s="86">
        <v>112</v>
      </c>
      <c r="D122" s="28">
        <f>OphrsIn!D121/SurveyHrsIn!D122</f>
        <v>0.967741935483871</v>
      </c>
      <c r="E122" s="28">
        <f>OphrsIn!E121/SurveyHrsIn!E122</f>
        <v>0.96639784946236562</v>
      </c>
      <c r="F122" s="28">
        <f>OphrsIn!F121/SurveyHrsIn!F122</f>
        <v>0.99827586206896546</v>
      </c>
      <c r="G122" s="28">
        <f>OphrsIn!G121/SurveyHrsIn!G122</f>
        <v>0.6489247311827957</v>
      </c>
      <c r="H122" s="28">
        <f>OphrsIn!H121/SurveyHrsIn!H122</f>
        <v>0.95333333333333325</v>
      </c>
      <c r="I122" s="28">
        <f>OphrsIn!I121/SurveyHrsIn!I122</f>
        <v>0.97741935483870979</v>
      </c>
      <c r="J122" s="28">
        <f>OphrsIn!J121/SurveyHrsIn!J122</f>
        <v>0.97305555555555556</v>
      </c>
      <c r="K122" s="28">
        <f>OphrsIn!K121/SurveyHrsIn!K122</f>
        <v>0.99784946236559136</v>
      </c>
      <c r="L122" s="28">
        <f>OphrsIn!L121/SurveyHrsIn!L122</f>
        <v>0.99126344086021501</v>
      </c>
      <c r="M122" s="28">
        <f>OphrsIn!M121/SurveyHrsIn!M122</f>
        <v>0.98152777777777789</v>
      </c>
      <c r="N122" s="28">
        <f>OphrsIn!N121/SurveyHrsIn!N122</f>
        <v>0.9736559139784946</v>
      </c>
      <c r="O122" s="28">
        <f>OphrsIn!O121/SurveyHrsIn!O122</f>
        <v>0.98763888888888896</v>
      </c>
      <c r="P122" s="28">
        <f>OphrsIn!P121/SurveyHrsIn!P122</f>
        <v>0.77553763440860213</v>
      </c>
      <c r="Q122" s="28">
        <f>OphrsIn!Q121/SurveyHrsIn!Q122</f>
        <v>0.86303763440860215</v>
      </c>
      <c r="R122" s="28">
        <f>OphrsIn!R121/SurveyHrsIn!R122</f>
        <v>0.74017857142857135</v>
      </c>
      <c r="S122" s="28">
        <f>OphrsIn!S121/SurveyHrsIn!S122</f>
        <v>0.61236559139784952</v>
      </c>
      <c r="T122" s="28">
        <f>OphrsIn!T121/SurveyHrsIn!T122</f>
        <v>0.82597222222222233</v>
      </c>
      <c r="U122" s="28">
        <f>OphrsIn!U121/SurveyHrsIn!U122</f>
        <v>0.94260752688172034</v>
      </c>
      <c r="V122" s="28">
        <f>OphrsIn!V121/SurveyHrsIn!V122</f>
        <v>0.93291666666666673</v>
      </c>
      <c r="W122" s="28">
        <f>OphrsIn!W121/SurveyHrsIn!W122</f>
        <v>0.95779569892473126</v>
      </c>
      <c r="X122" s="28">
        <f>OphrsIn!X121/SurveyHrsIn!X122</f>
        <v>0.98185483870967738</v>
      </c>
      <c r="Y122" s="28">
        <f>OphrsIn!Y121/SurveyHrsIn!Y122</f>
        <v>0.96138888888888896</v>
      </c>
      <c r="Z122" s="28">
        <f>OphrsIn!Z121/SurveyHrsIn!Z122</f>
        <v>0.93198924731182797</v>
      </c>
      <c r="AA122" s="28">
        <f>OphrsIn!AA121/SurveyHrsIn!AA122</f>
        <v>0.92902777777777779</v>
      </c>
      <c r="AB122" s="28">
        <f>OphrsIn!AB121/SurveyHrsIn!AB122</f>
        <v>0.97405913978494629</v>
      </c>
      <c r="AC122" s="28">
        <f>OphrsIn!AC121/SurveyHrsIn!AC122</f>
        <v>0.97137096774193554</v>
      </c>
      <c r="AD122" s="28">
        <f>OphrsIn!AD121/SurveyHrsIn!AD122</f>
        <v>0.94568452380952384</v>
      </c>
      <c r="AE122" s="28">
        <f>OphrsIn!AE121/SurveyHrsIn!AE122</f>
        <v>0.94909650537634405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0.93540665039344129</v>
      </c>
      <c r="AP122" s="28">
        <f t="shared" si="13"/>
        <v>0.88776615036695683</v>
      </c>
      <c r="AQ122" s="28">
        <f t="shared" si="14"/>
        <v>0.95538399897593462</v>
      </c>
      <c r="AR122" s="28">
        <f t="shared" si="15"/>
        <v>0.87119948090470889</v>
      </c>
      <c r="AS122" s="28">
        <f t="shared" si="16"/>
        <v>0.96793608124253294</v>
      </c>
      <c r="AT122" s="28">
        <f t="shared" si="17"/>
        <v>0.99021356033452801</v>
      </c>
      <c r="AU122" s="28">
        <f t="shared" si="18"/>
        <v>0.9122774790919953</v>
      </c>
      <c r="AV122" s="28">
        <f t="shared" si="19"/>
        <v>0.73852726574500771</v>
      </c>
      <c r="AW122" s="28">
        <f t="shared" si="20"/>
        <v>0.90049880525686987</v>
      </c>
      <c r="AX122" s="28">
        <f t="shared" si="21"/>
        <v>0.96701314217443246</v>
      </c>
      <c r="AY122" s="28">
        <f t="shared" si="22"/>
        <v>0.94502538829151739</v>
      </c>
      <c r="AZ122" s="28">
        <f t="shared" si="23"/>
        <v>0.95538399897593462</v>
      </c>
    </row>
    <row r="123" spans="1:52" hidden="1" x14ac:dyDescent="0.25">
      <c r="A123" s="86" t="s">
        <v>8</v>
      </c>
      <c r="B123" s="86">
        <v>1</v>
      </c>
      <c r="C123" s="86">
        <v>113</v>
      </c>
      <c r="D123" s="28">
        <f>OphrsIn!D122/SurveyHrsIn!D123</f>
        <v>0.75134408602150538</v>
      </c>
      <c r="E123" s="28">
        <f>OphrsIn!E122/SurveyHrsIn!E123</f>
        <v>0.87096774193548387</v>
      </c>
      <c r="F123" s="28">
        <f>OphrsIn!F122/SurveyHrsIn!F123</f>
        <v>0.77183908045977023</v>
      </c>
      <c r="G123" s="28">
        <f>OphrsIn!G122/SurveyHrsIn!G123</f>
        <v>0.1782258064516129</v>
      </c>
      <c r="H123" s="28">
        <f>OphrsIn!H122/SurveyHrsIn!H123</f>
        <v>0.9622222222222222</v>
      </c>
      <c r="I123" s="28">
        <f>OphrsIn!I122/SurveyHrsIn!I123</f>
        <v>0.780241935483871</v>
      </c>
      <c r="J123" s="28">
        <f>OphrsIn!J122/SurveyHrsIn!J123</f>
        <v>0.91930555555555549</v>
      </c>
      <c r="K123" s="28">
        <f>OphrsIn!K122/SurveyHrsIn!K123</f>
        <v>0.97956989247311821</v>
      </c>
      <c r="L123" s="28">
        <f>OphrsIn!L122/SurveyHrsIn!L123</f>
        <v>0.94489247311827962</v>
      </c>
      <c r="M123" s="28">
        <f>OphrsIn!M122/SurveyHrsIn!M123</f>
        <v>0.99069444444444443</v>
      </c>
      <c r="N123" s="28">
        <f>OphrsIn!N122/SurveyHrsIn!N123</f>
        <v>0.98481182795698929</v>
      </c>
      <c r="O123" s="28">
        <f>OphrsIn!O122/SurveyHrsIn!O123</f>
        <v>0.84930555555555554</v>
      </c>
      <c r="P123" s="28">
        <f>OphrsIn!P122/SurveyHrsIn!P123</f>
        <v>0.8056451612903226</v>
      </c>
      <c r="Q123" s="28">
        <f>OphrsIn!Q122/SurveyHrsIn!Q123</f>
        <v>0.92688172043010753</v>
      </c>
      <c r="R123" s="28">
        <f>OphrsIn!R122/SurveyHrsIn!R123</f>
        <v>0.98035714285714282</v>
      </c>
      <c r="S123" s="28">
        <f>OphrsIn!S122/SurveyHrsIn!S123</f>
        <v>0.81532258064516128</v>
      </c>
      <c r="T123" s="28">
        <f>OphrsIn!T122/SurveyHrsIn!T123</f>
        <v>0.95569444444444451</v>
      </c>
      <c r="U123" s="28">
        <f>OphrsIn!U122/SurveyHrsIn!U123</f>
        <v>0.94314516129032266</v>
      </c>
      <c r="V123" s="28">
        <f>OphrsIn!V122/SurveyHrsIn!V123</f>
        <v>0.75124999999999997</v>
      </c>
      <c r="W123" s="28">
        <f>OphrsIn!W122/SurveyHrsIn!W123</f>
        <v>0.96034946236559138</v>
      </c>
      <c r="X123" s="28">
        <f>OphrsIn!X122/SurveyHrsIn!X123</f>
        <v>0.97473118279569904</v>
      </c>
      <c r="Y123" s="28">
        <f>OphrsIn!Y122/SurveyHrsIn!Y123</f>
        <v>0.9720833333333333</v>
      </c>
      <c r="Z123" s="28">
        <f>OphrsIn!Z122/SurveyHrsIn!Z123</f>
        <v>0.77284946236559138</v>
      </c>
      <c r="AA123" s="28">
        <f>OphrsIn!AA122/SurveyHrsIn!AA123</f>
        <v>0.96972222222222226</v>
      </c>
      <c r="AB123" s="28">
        <f>OphrsIn!AB122/SurveyHrsIn!AB123</f>
        <v>0.96370967741935487</v>
      </c>
      <c r="AC123" s="28">
        <f>OphrsIn!AC122/SurveyHrsIn!AC123</f>
        <v>0.98938172043010753</v>
      </c>
      <c r="AD123" s="28">
        <f>OphrsIn!AD122/SurveyHrsIn!AD123</f>
        <v>0.97187500000000004</v>
      </c>
      <c r="AE123" s="28">
        <f>OphrsIn!AE122/SurveyHrsIn!AE123</f>
        <v>0.95531182795698932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0.83647680807893554</v>
      </c>
      <c r="AP123" s="28">
        <f t="shared" si="13"/>
        <v>0.91550803251408075</v>
      </c>
      <c r="AQ123" s="28">
        <f t="shared" si="14"/>
        <v>0.97218951612903226</v>
      </c>
      <c r="AR123" s="28">
        <f t="shared" si="15"/>
        <v>0.607010876282289</v>
      </c>
      <c r="AS123" s="28">
        <f t="shared" si="16"/>
        <v>0.88725657108721612</v>
      </c>
      <c r="AT123" s="28">
        <f t="shared" si="17"/>
        <v>0.97171893667861398</v>
      </c>
      <c r="AU123" s="28">
        <f t="shared" si="18"/>
        <v>0.87992084826762251</v>
      </c>
      <c r="AV123" s="28">
        <f t="shared" si="19"/>
        <v>0.90752048131080387</v>
      </c>
      <c r="AW123" s="28">
        <f t="shared" si="20"/>
        <v>0.88336320191158901</v>
      </c>
      <c r="AX123" s="28">
        <f t="shared" si="21"/>
        <v>0.9690546594982079</v>
      </c>
      <c r="AY123" s="28">
        <f t="shared" si="22"/>
        <v>0.90209378733572276</v>
      </c>
      <c r="AZ123" s="28">
        <f t="shared" si="23"/>
        <v>0.97218951612903226</v>
      </c>
    </row>
    <row r="124" spans="1:52" hidden="1" x14ac:dyDescent="0.25">
      <c r="A124" s="86" t="s">
        <v>8</v>
      </c>
      <c r="B124" s="86">
        <v>1</v>
      </c>
      <c r="C124" s="86">
        <v>114</v>
      </c>
      <c r="D124" s="28">
        <f>OphrsIn!D123/SurveyHrsIn!D124</f>
        <v>0.83333333333333337</v>
      </c>
      <c r="E124" s="28">
        <f>OphrsIn!E123/SurveyHrsIn!E124</f>
        <v>0.79973118279569888</v>
      </c>
      <c r="F124" s="28">
        <f>OphrsIn!F123/SurveyHrsIn!F124</f>
        <v>0.82571839080459775</v>
      </c>
      <c r="G124" s="28">
        <f>OphrsIn!G123/SurveyHrsIn!G124</f>
        <v>0.61249999999999993</v>
      </c>
      <c r="H124" s="28">
        <f>OphrsIn!H123/SurveyHrsIn!H124</f>
        <v>0.91680555555555554</v>
      </c>
      <c r="I124" s="28">
        <f>OphrsIn!I123/SurveyHrsIn!I124</f>
        <v>0.84784946236559133</v>
      </c>
      <c r="J124" s="28">
        <f>OphrsIn!J123/SurveyHrsIn!J124</f>
        <v>0.8979166666666667</v>
      </c>
      <c r="K124" s="28">
        <f>OphrsIn!K123/SurveyHrsIn!K124</f>
        <v>0.8588709677419355</v>
      </c>
      <c r="L124" s="28">
        <f>OphrsIn!L123/SurveyHrsIn!L124</f>
        <v>0.97862903225806452</v>
      </c>
      <c r="M124" s="28">
        <f>OphrsIn!M123/SurveyHrsIn!M124</f>
        <v>0.9819444444444444</v>
      </c>
      <c r="N124" s="28">
        <f>OphrsIn!N123/SurveyHrsIn!N124</f>
        <v>0.95349462365591398</v>
      </c>
      <c r="O124" s="28">
        <f>OphrsIn!O123/SurveyHrsIn!O124</f>
        <v>0.91083333333333327</v>
      </c>
      <c r="P124" s="28">
        <f>OphrsIn!P123/SurveyHrsIn!P124</f>
        <v>0.85712365591397854</v>
      </c>
      <c r="Q124" s="28">
        <f>OphrsIn!Q123/SurveyHrsIn!Q124</f>
        <v>0.97473118279569904</v>
      </c>
      <c r="R124" s="28">
        <f>OphrsIn!R123/SurveyHrsIn!R124</f>
        <v>0.8325892857142857</v>
      </c>
      <c r="S124" s="28">
        <f>OphrsIn!S123/SurveyHrsIn!S124</f>
        <v>0.9751344086021505</v>
      </c>
      <c r="T124" s="28">
        <f>OphrsIn!T123/SurveyHrsIn!T124</f>
        <v>0.98722222222222211</v>
      </c>
      <c r="U124" s="28">
        <f>OphrsIn!U123/SurveyHrsIn!U124</f>
        <v>0.88655913978494627</v>
      </c>
      <c r="V124" s="28">
        <f>OphrsIn!V123/SurveyHrsIn!V124</f>
        <v>0.97611111111111104</v>
      </c>
      <c r="W124" s="28">
        <f>OphrsIn!W123/SurveyHrsIn!W124</f>
        <v>0.98333333333333339</v>
      </c>
      <c r="X124" s="28">
        <f>OphrsIn!X123/SurveyHrsIn!X124</f>
        <v>0.97916666666666663</v>
      </c>
      <c r="Y124" s="28">
        <f>OphrsIn!Y123/SurveyHrsIn!Y124</f>
        <v>0.94666666666666666</v>
      </c>
      <c r="Z124" s="28">
        <f>OphrsIn!Z123/SurveyHrsIn!Z124</f>
        <v>0.9985215053763441</v>
      </c>
      <c r="AA124" s="28">
        <f>OphrsIn!AA123/SurveyHrsIn!AA124</f>
        <v>0.99958333333333338</v>
      </c>
      <c r="AB124" s="28">
        <f>OphrsIn!AB123/SurveyHrsIn!AB124</f>
        <v>0.99771505376344083</v>
      </c>
      <c r="AC124" s="28">
        <f>OphrsIn!AC123/SurveyHrsIn!AC124</f>
        <v>0.93494623655913978</v>
      </c>
      <c r="AD124" s="28">
        <f>OphrsIn!AD123/SurveyHrsIn!AD124</f>
        <v>0.99151785714285712</v>
      </c>
      <c r="AE124" s="28">
        <f>OphrsIn!AE123/SurveyHrsIn!AE124</f>
        <v>0.95458965053763445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0.87011810962798164</v>
      </c>
      <c r="AP124" s="28">
        <f t="shared" si="13"/>
        <v>0.96144449244751673</v>
      </c>
      <c r="AQ124" s="28">
        <f t="shared" si="14"/>
        <v>0.96035124807987715</v>
      </c>
      <c r="AR124" s="28">
        <f t="shared" si="15"/>
        <v>0.74598319120009882</v>
      </c>
      <c r="AS124" s="28">
        <f t="shared" si="16"/>
        <v>0.88752389486260463</v>
      </c>
      <c r="AT124" s="28">
        <f t="shared" si="17"/>
        <v>0.93981481481481477</v>
      </c>
      <c r="AU124" s="28">
        <f t="shared" si="18"/>
        <v>0.90715053763440867</v>
      </c>
      <c r="AV124" s="28">
        <f t="shared" si="19"/>
        <v>0.92748495903737849</v>
      </c>
      <c r="AW124" s="28">
        <f t="shared" si="20"/>
        <v>0.9499641577060931</v>
      </c>
      <c r="AX124" s="28">
        <f t="shared" si="21"/>
        <v>0.96972222222222226</v>
      </c>
      <c r="AY124" s="28">
        <f t="shared" si="22"/>
        <v>0.99860663082437273</v>
      </c>
      <c r="AZ124" s="28">
        <f t="shared" si="23"/>
        <v>0.96035124807987715</v>
      </c>
    </row>
    <row r="125" spans="1:52" hidden="1" x14ac:dyDescent="0.25">
      <c r="A125" s="86" t="s">
        <v>8</v>
      </c>
      <c r="B125" s="86">
        <v>1</v>
      </c>
      <c r="C125" s="86">
        <v>115</v>
      </c>
      <c r="D125" s="28">
        <f>OphrsIn!D124/SurveyHrsIn!D125</f>
        <v>0.9623655913978495</v>
      </c>
      <c r="E125" s="28">
        <f>OphrsIn!E124/SurveyHrsIn!E125</f>
        <v>0.89919354838709675</v>
      </c>
      <c r="F125" s="28">
        <f>OphrsIn!F124/SurveyHrsIn!F125</f>
        <v>0.94382183908045969</v>
      </c>
      <c r="G125" s="28">
        <f>OphrsIn!G124/SurveyHrsIn!G125</f>
        <v>0.73104838709677411</v>
      </c>
      <c r="H125" s="28">
        <f>OphrsIn!H124/SurveyHrsIn!H125</f>
        <v>0.89430555555555558</v>
      </c>
      <c r="I125" s="28">
        <f>OphrsIn!I124/SurveyHrsIn!I125</f>
        <v>0.375</v>
      </c>
      <c r="J125" s="28">
        <f>OphrsIn!J124/SurveyHrsIn!J125</f>
        <v>0.41083333333333333</v>
      </c>
      <c r="K125" s="28">
        <f>OphrsIn!K124/SurveyHrsIn!K125</f>
        <v>0.9731182795698925</v>
      </c>
      <c r="L125" s="28">
        <f>OphrsIn!L124/SurveyHrsIn!L125</f>
        <v>0.98750000000000004</v>
      </c>
      <c r="M125" s="28">
        <f>OphrsIn!M124/SurveyHrsIn!M125</f>
        <v>0.99847222222222221</v>
      </c>
      <c r="N125" s="28">
        <f>OphrsIn!N124/SurveyHrsIn!N125</f>
        <v>0.99408602150537639</v>
      </c>
      <c r="O125" s="28">
        <f>OphrsIn!O124/SurveyHrsIn!O125</f>
        <v>0.99750000000000005</v>
      </c>
      <c r="P125" s="28">
        <f>OphrsIn!P124/SurveyHrsIn!P125</f>
        <v>0.8788978494623656</v>
      </c>
      <c r="Q125" s="28">
        <f>OphrsIn!Q124/SurveyHrsIn!Q125</f>
        <v>0.98037634408602148</v>
      </c>
      <c r="R125" s="28">
        <f>OphrsIn!R124/SurveyHrsIn!R125</f>
        <v>0.93898809523809523</v>
      </c>
      <c r="S125" s="28">
        <f>OphrsIn!S124/SurveyHrsIn!S125</f>
        <v>0.9599462365591398</v>
      </c>
      <c r="T125" s="28">
        <f>OphrsIn!T124/SurveyHrsIn!T125</f>
        <v>0.98583333333333323</v>
      </c>
      <c r="U125" s="28">
        <f>OphrsIn!U124/SurveyHrsIn!U125</f>
        <v>0.99690860215053767</v>
      </c>
      <c r="V125" s="28">
        <f>OphrsIn!V124/SurveyHrsIn!V125</f>
        <v>0.99291666666666667</v>
      </c>
      <c r="W125" s="28">
        <f>OphrsIn!W124/SurveyHrsIn!W125</f>
        <v>0.98266129032258065</v>
      </c>
      <c r="X125" s="28">
        <f>OphrsIn!X124/SurveyHrsIn!X125</f>
        <v>0.92459677419354835</v>
      </c>
      <c r="Y125" s="28">
        <f>OphrsIn!Y124/SurveyHrsIn!Y125</f>
        <v>0.97652777777777777</v>
      </c>
      <c r="Z125" s="28">
        <f>OphrsIn!Z124/SurveyHrsIn!Z125</f>
        <v>0.94731182795698921</v>
      </c>
      <c r="AA125" s="28">
        <f>OphrsIn!AA124/SurveyHrsIn!AA125</f>
        <v>0.99916666666666665</v>
      </c>
      <c r="AB125" s="28">
        <f>OphrsIn!AB124/SurveyHrsIn!AB125</f>
        <v>0.978494623655914</v>
      </c>
      <c r="AC125" s="28">
        <f>OphrsIn!AC124/SurveyHrsIn!AC125</f>
        <v>0.96478494623655908</v>
      </c>
      <c r="AD125" s="28">
        <f>OphrsIn!AD124/SurveyHrsIn!AD125</f>
        <v>0.97068452380952375</v>
      </c>
      <c r="AE125" s="28">
        <f>OphrsIn!AE124/SurveyHrsIn!AE125</f>
        <v>0.96898373655913983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0.84031475301775638</v>
      </c>
      <c r="AP125" s="28">
        <f t="shared" si="13"/>
        <v>0.97197735321727263</v>
      </c>
      <c r="AQ125" s="28">
        <f t="shared" si="14"/>
        <v>0.96815106886840763</v>
      </c>
      <c r="AR125" s="28">
        <f t="shared" si="15"/>
        <v>0.85802125818811026</v>
      </c>
      <c r="AS125" s="28">
        <f t="shared" si="16"/>
        <v>0.56004629629629632</v>
      </c>
      <c r="AT125" s="28">
        <f t="shared" si="17"/>
        <v>0.98636350059737155</v>
      </c>
      <c r="AU125" s="28">
        <f t="shared" si="18"/>
        <v>0.95682795698924739</v>
      </c>
      <c r="AV125" s="28">
        <f t="shared" si="19"/>
        <v>0.9597702252944188</v>
      </c>
      <c r="AW125" s="28">
        <f t="shared" si="20"/>
        <v>0.99188620071684586</v>
      </c>
      <c r="AX125" s="28">
        <f t="shared" si="21"/>
        <v>0.96126194743130222</v>
      </c>
      <c r="AY125" s="28">
        <f t="shared" si="22"/>
        <v>0.97499103942652321</v>
      </c>
      <c r="AZ125" s="28">
        <f t="shared" si="23"/>
        <v>0.96815106886840763</v>
      </c>
    </row>
    <row r="126" spans="1:52" hidden="1" x14ac:dyDescent="0.25">
      <c r="A126" s="86" t="s">
        <v>8</v>
      </c>
      <c r="B126" s="86">
        <v>1</v>
      </c>
      <c r="C126" s="86">
        <v>116</v>
      </c>
      <c r="D126" s="28">
        <f>OphrsIn!D125/SurveyHrsIn!D126</f>
        <v>0.93145161290322576</v>
      </c>
      <c r="E126" s="28">
        <f>OphrsIn!E125/SurveyHrsIn!E126</f>
        <v>0.95026881720430112</v>
      </c>
      <c r="F126" s="28">
        <f>OphrsIn!F125/SurveyHrsIn!F126</f>
        <v>0.99985632183908046</v>
      </c>
      <c r="G126" s="28">
        <f>OphrsIn!G125/SurveyHrsIn!G126</f>
        <v>0.85806451612903223</v>
      </c>
      <c r="H126" s="28">
        <f>OphrsIn!H125/SurveyHrsIn!H126</f>
        <v>0.96750000000000003</v>
      </c>
      <c r="I126" s="28">
        <f>OphrsIn!I125/SurveyHrsIn!I126</f>
        <v>0.75994623655913973</v>
      </c>
      <c r="J126" s="28">
        <f>OphrsIn!J125/SurveyHrsIn!J126</f>
        <v>0.93861111111111106</v>
      </c>
      <c r="K126" s="28">
        <f>OphrsIn!K125/SurveyHrsIn!K126</f>
        <v>0.95080645161290323</v>
      </c>
      <c r="L126" s="28">
        <f>OphrsIn!L125/SurveyHrsIn!L126</f>
        <v>0.95120967741935492</v>
      </c>
      <c r="M126" s="28">
        <f>OphrsIn!M125/SurveyHrsIn!M126</f>
        <v>0.9</v>
      </c>
      <c r="N126" s="28">
        <f>OphrsIn!N125/SurveyHrsIn!N126</f>
        <v>0.93763440860215053</v>
      </c>
      <c r="O126" s="28">
        <f>OphrsIn!O125/SurveyHrsIn!O126</f>
        <v>0.87611111111111106</v>
      </c>
      <c r="P126" s="28">
        <f>OphrsIn!P125/SurveyHrsIn!P126</f>
        <v>0</v>
      </c>
      <c r="Q126" s="28">
        <f>OphrsIn!Q125/SurveyHrsIn!Q126</f>
        <v>0.44905913978494627</v>
      </c>
      <c r="R126" s="28">
        <f>OphrsIn!R125/SurveyHrsIn!R126</f>
        <v>0.88958333333333328</v>
      </c>
      <c r="S126" s="28">
        <f>OphrsIn!S125/SurveyHrsIn!S126</f>
        <v>0.99233870967741933</v>
      </c>
      <c r="T126" s="28">
        <f>OphrsIn!T125/SurveyHrsIn!T126</f>
        <v>0.94902777777777769</v>
      </c>
      <c r="U126" s="28">
        <f>OphrsIn!U125/SurveyHrsIn!U126</f>
        <v>0.98655913978494625</v>
      </c>
      <c r="V126" s="28">
        <f>OphrsIn!V125/SurveyHrsIn!V126</f>
        <v>0.97472222222222216</v>
      </c>
      <c r="W126" s="28">
        <f>OphrsIn!W125/SurveyHrsIn!W126</f>
        <v>0.9799731182795699</v>
      </c>
      <c r="X126" s="28">
        <f>OphrsIn!X125/SurveyHrsIn!X126</f>
        <v>0.99744623655913978</v>
      </c>
      <c r="Y126" s="28">
        <f>OphrsIn!Y125/SurveyHrsIn!Y126</f>
        <v>0.98222222222222233</v>
      </c>
      <c r="Z126" s="28">
        <f>OphrsIn!Z125/SurveyHrsIn!Z126</f>
        <v>0.97486559139784945</v>
      </c>
      <c r="AA126" s="28">
        <f>OphrsIn!AA125/SurveyHrsIn!AA126</f>
        <v>0.99986111111111109</v>
      </c>
      <c r="AB126" s="28">
        <f>OphrsIn!AB125/SurveyHrsIn!AB126</f>
        <v>0.99986559139784947</v>
      </c>
      <c r="AC126" s="28">
        <f>OphrsIn!AC125/SurveyHrsIn!AC126</f>
        <v>0.99529569892473113</v>
      </c>
      <c r="AD126" s="28">
        <f>OphrsIn!AD125/SurveyHrsIn!AD126</f>
        <v>0.98199404761904763</v>
      </c>
      <c r="AE126" s="28">
        <f>OphrsIn!AE125/SurveyHrsIn!AE126</f>
        <v>0.96920215053763448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0.84083405429901548</v>
      </c>
      <c r="AP126" s="28">
        <f t="shared" si="13"/>
        <v>0.9312936827956988</v>
      </c>
      <c r="AQ126" s="28">
        <f t="shared" si="14"/>
        <v>0.98216396569380437</v>
      </c>
      <c r="AR126" s="28">
        <f t="shared" si="15"/>
        <v>0.93606321839080453</v>
      </c>
      <c r="AS126" s="28">
        <f t="shared" si="16"/>
        <v>0.88868578255675035</v>
      </c>
      <c r="AT126" s="28">
        <f t="shared" si="17"/>
        <v>0.93400537634408609</v>
      </c>
      <c r="AU126" s="28">
        <f t="shared" si="18"/>
        <v>0.6045818399044206</v>
      </c>
      <c r="AV126" s="28">
        <f t="shared" si="19"/>
        <v>0.77699372759856633</v>
      </c>
      <c r="AW126" s="28">
        <f t="shared" si="20"/>
        <v>0.97010304659498203</v>
      </c>
      <c r="AX126" s="28">
        <f t="shared" si="21"/>
        <v>0.98654719235364396</v>
      </c>
      <c r="AY126" s="28">
        <f t="shared" si="22"/>
        <v>0.9915307646356033</v>
      </c>
      <c r="AZ126" s="28">
        <f t="shared" si="23"/>
        <v>0.98216396569380437</v>
      </c>
    </row>
    <row r="127" spans="1:52" hidden="1" x14ac:dyDescent="0.25">
      <c r="A127" s="86" t="s">
        <v>8</v>
      </c>
      <c r="B127" s="86">
        <v>1</v>
      </c>
      <c r="C127" s="86">
        <v>117</v>
      </c>
      <c r="D127" s="28">
        <f>OphrsIn!D126/SurveyHrsIn!D127</f>
        <v>0.75</v>
      </c>
      <c r="E127" s="28">
        <f>OphrsIn!E126/SurveyHrsIn!E127</f>
        <v>0.88172043010752688</v>
      </c>
      <c r="F127" s="28">
        <f>OphrsIn!F126/SurveyHrsIn!F127</f>
        <v>0.7425287356321838</v>
      </c>
      <c r="G127" s="28">
        <f>OphrsIn!G126/SurveyHrsIn!G127</f>
        <v>0.78655913978494629</v>
      </c>
      <c r="H127" s="28">
        <f>OphrsIn!H126/SurveyHrsIn!H127</f>
        <v>0.86694444444444452</v>
      </c>
      <c r="I127" s="28">
        <f>OphrsIn!I126/SurveyHrsIn!I127</f>
        <v>0.76935483870967736</v>
      </c>
      <c r="J127" s="28">
        <f>OphrsIn!J126/SurveyHrsIn!J127</f>
        <v>0.82680555555555546</v>
      </c>
      <c r="K127" s="28">
        <f>OphrsIn!K126/SurveyHrsIn!K127</f>
        <v>0.844758064516129</v>
      </c>
      <c r="L127" s="28">
        <f>OphrsIn!L126/SurveyHrsIn!L127</f>
        <v>0.78629032258064513</v>
      </c>
      <c r="M127" s="28">
        <f>OphrsIn!M126/SurveyHrsIn!M127</f>
        <v>0.55972222222222223</v>
      </c>
      <c r="N127" s="28">
        <f>OphrsIn!N126/SurveyHrsIn!N127</f>
        <v>0.9013440860215054</v>
      </c>
      <c r="O127" s="28">
        <f>OphrsIn!O126/SurveyHrsIn!O127</f>
        <v>0.98666666666666658</v>
      </c>
      <c r="P127" s="28">
        <f>OphrsIn!P126/SurveyHrsIn!P127</f>
        <v>0.74919354838709673</v>
      </c>
      <c r="Q127" s="28">
        <f>OphrsIn!Q126/SurveyHrsIn!Q127</f>
        <v>0.57943548387096777</v>
      </c>
      <c r="R127" s="28">
        <f>OphrsIn!R126/SurveyHrsIn!R127</f>
        <v>0.69122023809523814</v>
      </c>
      <c r="S127" s="28">
        <f>OphrsIn!S126/SurveyHrsIn!S127</f>
        <v>0.967741935483871</v>
      </c>
      <c r="T127" s="28">
        <f>OphrsIn!T126/SurveyHrsIn!T127</f>
        <v>0.95041666666666658</v>
      </c>
      <c r="U127" s="28">
        <f>OphrsIn!U126/SurveyHrsIn!U127</f>
        <v>0.81841397849462361</v>
      </c>
      <c r="V127" s="28">
        <f>OphrsIn!V126/SurveyHrsIn!V127</f>
        <v>0.96708333333333329</v>
      </c>
      <c r="W127" s="28">
        <f>OphrsIn!W126/SurveyHrsIn!W127</f>
        <v>0.98602150537634414</v>
      </c>
      <c r="X127" s="28">
        <f>OphrsIn!X126/SurveyHrsIn!X127</f>
        <v>0.97083333333333333</v>
      </c>
      <c r="Y127" s="28">
        <f>OphrsIn!Y126/SurveyHrsIn!Y127</f>
        <v>0.97458333333333336</v>
      </c>
      <c r="Z127" s="28">
        <f>OphrsIn!Z126/SurveyHrsIn!Z127</f>
        <v>0.99677419354838714</v>
      </c>
      <c r="AA127" s="28">
        <f>OphrsIn!AA126/SurveyHrsIn!AA127</f>
        <v>0.99986111111111109</v>
      </c>
      <c r="AB127" s="28">
        <f>OphrsIn!AB126/SurveyHrsIn!AB127</f>
        <v>0.99986559139784947</v>
      </c>
      <c r="AC127" s="28">
        <f>OphrsIn!AC126/SurveyHrsIn!AC127</f>
        <v>0.98588709677419351</v>
      </c>
      <c r="AD127" s="28">
        <f>OphrsIn!AD126/SurveyHrsIn!AD127</f>
        <v>0.99360119047619055</v>
      </c>
      <c r="AE127" s="28">
        <f>OphrsIn!AE126/SurveyHrsIn!AE127</f>
        <v>0.91868467741935478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0.80849067121905005</v>
      </c>
      <c r="AP127" s="28">
        <f t="shared" si="13"/>
        <v>0.90852089200375474</v>
      </c>
      <c r="AQ127" s="28">
        <f t="shared" si="14"/>
        <v>0.96605765488991302</v>
      </c>
      <c r="AR127" s="28">
        <f t="shared" si="15"/>
        <v>0.80360276850821899</v>
      </c>
      <c r="AS127" s="28">
        <f t="shared" si="16"/>
        <v>0.82103494623655904</v>
      </c>
      <c r="AT127" s="28">
        <f t="shared" si="17"/>
        <v>0.73025686977299875</v>
      </c>
      <c r="AU127" s="28">
        <f t="shared" si="18"/>
        <v>0.87906810035842298</v>
      </c>
      <c r="AV127" s="28">
        <f t="shared" si="19"/>
        <v>0.74613255248335897</v>
      </c>
      <c r="AW127" s="28">
        <f t="shared" si="20"/>
        <v>0.91197132616487442</v>
      </c>
      <c r="AX127" s="28">
        <f t="shared" si="21"/>
        <v>0.97714605734767035</v>
      </c>
      <c r="AY127" s="28">
        <f t="shared" si="22"/>
        <v>0.9988336320191159</v>
      </c>
      <c r="AZ127" s="28">
        <f t="shared" si="23"/>
        <v>0.96605765488991302</v>
      </c>
    </row>
    <row r="128" spans="1:52" hidden="1" x14ac:dyDescent="0.25">
      <c r="A128" s="86" t="s">
        <v>8</v>
      </c>
      <c r="B128" s="86">
        <v>1</v>
      </c>
      <c r="C128" s="86">
        <v>118</v>
      </c>
      <c r="D128" s="28">
        <f>OphrsIn!D127/SurveyHrsIn!D128</f>
        <v>0.96908602150537637</v>
      </c>
      <c r="E128" s="28">
        <f>OphrsIn!E127/SurveyHrsIn!E128</f>
        <v>0.99059139784946237</v>
      </c>
      <c r="F128" s="28">
        <f>OphrsIn!F127/SurveyHrsIn!F128</f>
        <v>0.99913793103448267</v>
      </c>
      <c r="G128" s="28">
        <f>OphrsIn!G127/SurveyHrsIn!G128</f>
        <v>0.82043010752688172</v>
      </c>
      <c r="H128" s="28">
        <f>OphrsIn!H127/SurveyHrsIn!H128</f>
        <v>0.93638888888888894</v>
      </c>
      <c r="I128" s="28">
        <f>OphrsIn!I127/SurveyHrsIn!I128</f>
        <v>0.83655913978494623</v>
      </c>
      <c r="J128" s="28">
        <f>OphrsIn!J127/SurveyHrsIn!J128</f>
        <v>0.948888888888889</v>
      </c>
      <c r="K128" s="28">
        <f>OphrsIn!K127/SurveyHrsIn!K128</f>
        <v>0.959005376344086</v>
      </c>
      <c r="L128" s="28">
        <f>OphrsIn!L127/SurveyHrsIn!L128</f>
        <v>0.98360215053763433</v>
      </c>
      <c r="M128" s="28">
        <f>OphrsIn!M127/SurveyHrsIn!M128</f>
        <v>0.98750000000000004</v>
      </c>
      <c r="N128" s="28">
        <f>OphrsIn!N127/SurveyHrsIn!N128</f>
        <v>0.99059139784946237</v>
      </c>
      <c r="O128" s="28">
        <f>OphrsIn!O127/SurveyHrsIn!O128</f>
        <v>0.81208333333333338</v>
      </c>
      <c r="P128" s="28">
        <f>OphrsIn!P127/SurveyHrsIn!P128</f>
        <v>0.76102150537634417</v>
      </c>
      <c r="Q128" s="28">
        <f>OphrsIn!Q127/SurveyHrsIn!Q128</f>
        <v>0.9946236559139785</v>
      </c>
      <c r="R128" s="28">
        <f>OphrsIn!R127/SurveyHrsIn!R128</f>
        <v>0.93139880952380949</v>
      </c>
      <c r="S128" s="28">
        <f>OphrsIn!S127/SurveyHrsIn!S128</f>
        <v>0.99381720430107523</v>
      </c>
      <c r="T128" s="28">
        <f>OphrsIn!T127/SurveyHrsIn!T128</f>
        <v>0.99111111111111116</v>
      </c>
      <c r="U128" s="28">
        <f>OphrsIn!U127/SurveyHrsIn!U128</f>
        <v>0.9736559139784946</v>
      </c>
      <c r="V128" s="28">
        <f>OphrsIn!V127/SurveyHrsIn!V128</f>
        <v>0.98236111111111102</v>
      </c>
      <c r="W128" s="28">
        <f>OphrsIn!W127/SurveyHrsIn!W128</f>
        <v>0.99247311827956985</v>
      </c>
      <c r="X128" s="28">
        <f>OphrsIn!X127/SurveyHrsIn!X128</f>
        <v>0.99139784946236564</v>
      </c>
      <c r="Y128" s="28">
        <f>OphrsIn!Y127/SurveyHrsIn!Y128</f>
        <v>0.97694444444444439</v>
      </c>
      <c r="Z128" s="28">
        <f>OphrsIn!Z127/SurveyHrsIn!Z128</f>
        <v>0.86236559139784952</v>
      </c>
      <c r="AA128" s="28">
        <f>OphrsIn!AA127/SurveyHrsIn!AA128</f>
        <v>0.95416666666666672</v>
      </c>
      <c r="AB128" s="28">
        <f>OphrsIn!AB127/SurveyHrsIn!AB128</f>
        <v>0.99946236559139789</v>
      </c>
      <c r="AC128" s="28">
        <f>OphrsIn!AC127/SurveyHrsIn!AC128</f>
        <v>0.95443548387096777</v>
      </c>
      <c r="AD128" s="28">
        <f>OphrsIn!AD127/SurveyHrsIn!AD128</f>
        <v>0.96889880952380958</v>
      </c>
      <c r="AE128" s="28">
        <f>OphrsIn!AE127/SurveyHrsIn!AE128</f>
        <v>0.94825416666666673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0.91881667645120102</v>
      </c>
      <c r="AP128" s="28">
        <f t="shared" si="13"/>
        <v>0.97031482014848958</v>
      </c>
      <c r="AQ128" s="28">
        <f t="shared" si="14"/>
        <v>0.95719615335381469</v>
      </c>
      <c r="AR128" s="28">
        <f t="shared" si="15"/>
        <v>0.93671981213694222</v>
      </c>
      <c r="AS128" s="28">
        <f t="shared" si="16"/>
        <v>0.90727897252090806</v>
      </c>
      <c r="AT128" s="28">
        <f t="shared" si="17"/>
        <v>0.97670250896057331</v>
      </c>
      <c r="AU128" s="28">
        <f t="shared" si="18"/>
        <v>0.85456541218638005</v>
      </c>
      <c r="AV128" s="28">
        <f t="shared" si="19"/>
        <v>0.97327988991295433</v>
      </c>
      <c r="AW128" s="28">
        <f t="shared" si="20"/>
        <v>0.98237604540023893</v>
      </c>
      <c r="AX128" s="28">
        <f t="shared" si="21"/>
        <v>0.98693847072879326</v>
      </c>
      <c r="AY128" s="28">
        <f t="shared" si="22"/>
        <v>0.93866487455197145</v>
      </c>
      <c r="AZ128" s="28">
        <f t="shared" si="23"/>
        <v>0.95719615335381469</v>
      </c>
    </row>
    <row r="129" spans="1:52" hidden="1" x14ac:dyDescent="0.25">
      <c r="A129" s="86" t="s">
        <v>8</v>
      </c>
      <c r="B129" s="86">
        <v>1</v>
      </c>
      <c r="C129" s="86">
        <v>119</v>
      </c>
      <c r="D129" s="28">
        <f>OphrsIn!D128/SurveyHrsIn!D129</f>
        <v>0.76344086021505375</v>
      </c>
      <c r="E129" s="28">
        <f>OphrsIn!E128/SurveyHrsIn!E129</f>
        <v>0.94758064516129037</v>
      </c>
      <c r="F129" s="28">
        <f>OphrsIn!F128/SurveyHrsIn!F129</f>
        <v>0.93333333333333335</v>
      </c>
      <c r="G129" s="28">
        <f>OphrsIn!G128/SurveyHrsIn!G129</f>
        <v>0.83534946236559138</v>
      </c>
      <c r="H129" s="28">
        <f>OphrsIn!H128/SurveyHrsIn!H129</f>
        <v>0.35875000000000001</v>
      </c>
      <c r="I129" s="28">
        <f>OphrsIn!I128/SurveyHrsIn!I129</f>
        <v>0.77956989247311825</v>
      </c>
      <c r="J129" s="28">
        <f>OphrsIn!J128/SurveyHrsIn!J129</f>
        <v>0.88472222222222219</v>
      </c>
      <c r="K129" s="28">
        <f>OphrsIn!K128/SurveyHrsIn!K129</f>
        <v>0.91384408602150535</v>
      </c>
      <c r="L129" s="28">
        <f>OphrsIn!L128/SurveyHrsIn!L129</f>
        <v>0.82943548387096777</v>
      </c>
      <c r="M129" s="28">
        <f>OphrsIn!M128/SurveyHrsIn!M129</f>
        <v>0.9375</v>
      </c>
      <c r="N129" s="28">
        <f>OphrsIn!N128/SurveyHrsIn!N129</f>
        <v>0.98763440860215046</v>
      </c>
      <c r="O129" s="28">
        <f>OphrsIn!O128/SurveyHrsIn!O129</f>
        <v>0.97986111111111107</v>
      </c>
      <c r="P129" s="28">
        <f>OphrsIn!P128/SurveyHrsIn!P129</f>
        <v>0.60618279569892475</v>
      </c>
      <c r="Q129" s="28">
        <f>OphrsIn!Q128/SurveyHrsIn!Q129</f>
        <v>0.97553763440860208</v>
      </c>
      <c r="R129" s="28">
        <f>OphrsIn!R128/SurveyHrsIn!R129</f>
        <v>0.91488095238095235</v>
      </c>
      <c r="S129" s="28">
        <f>OphrsIn!S128/SurveyHrsIn!S129</f>
        <v>0.98239247311827949</v>
      </c>
      <c r="T129" s="28">
        <f>OphrsIn!T128/SurveyHrsIn!T129</f>
        <v>0.97027777777777779</v>
      </c>
      <c r="U129" s="28">
        <f>OphrsIn!U128/SurveyHrsIn!U129</f>
        <v>0.98669354838709677</v>
      </c>
      <c r="V129" s="28">
        <f>OphrsIn!V128/SurveyHrsIn!V129</f>
        <v>0.9408333333333333</v>
      </c>
      <c r="W129" s="28">
        <f>OphrsIn!W128/SurveyHrsIn!W129</f>
        <v>0.8866935483870968</v>
      </c>
      <c r="X129" s="28">
        <f>OphrsIn!X128/SurveyHrsIn!X129</f>
        <v>0.9985215053763441</v>
      </c>
      <c r="Y129" s="28">
        <f>OphrsIn!Y128/SurveyHrsIn!Y129</f>
        <v>0.89680555555555563</v>
      </c>
      <c r="Z129" s="28">
        <f>OphrsIn!Z128/SurveyHrsIn!Z129</f>
        <v>0.99448924731182797</v>
      </c>
      <c r="AA129" s="28">
        <f>OphrsIn!AA128/SurveyHrsIn!AA129</f>
        <v>0.99958333333333338</v>
      </c>
      <c r="AB129" s="28">
        <f>OphrsIn!AB128/SurveyHrsIn!AB129</f>
        <v>0.99973118279569884</v>
      </c>
      <c r="AC129" s="28">
        <f>OphrsIn!AC128/SurveyHrsIn!AC129</f>
        <v>0.96841397849462363</v>
      </c>
      <c r="AD129" s="28">
        <f>OphrsIn!AD128/SurveyHrsIn!AD129</f>
        <v>0.96279761904761907</v>
      </c>
      <c r="AE129" s="28">
        <f>OphrsIn!AE128/SurveyHrsIn!AE129</f>
        <v>0.97058360215053763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0.83281362007168447</v>
      </c>
      <c r="AP129" s="28">
        <f t="shared" si="13"/>
        <v>0.96220334101382488</v>
      </c>
      <c r="AQ129" s="28">
        <f t="shared" si="14"/>
        <v>0.96726506656426015</v>
      </c>
      <c r="AR129" s="28">
        <f t="shared" si="15"/>
        <v>0.90542114695340503</v>
      </c>
      <c r="AS129" s="28">
        <f t="shared" si="16"/>
        <v>0.67434737156511348</v>
      </c>
      <c r="AT129" s="28">
        <f t="shared" si="17"/>
        <v>0.89359318996415771</v>
      </c>
      <c r="AU129" s="28">
        <f t="shared" si="18"/>
        <v>0.85789277180406209</v>
      </c>
      <c r="AV129" s="28">
        <f t="shared" si="19"/>
        <v>0.95760368663594464</v>
      </c>
      <c r="AW129" s="28">
        <f t="shared" si="20"/>
        <v>0.96593488649940262</v>
      </c>
      <c r="AX129" s="28">
        <f t="shared" si="21"/>
        <v>0.92734020310633214</v>
      </c>
      <c r="AY129" s="28">
        <f t="shared" si="22"/>
        <v>0.99793458781361999</v>
      </c>
      <c r="AZ129" s="28">
        <f t="shared" si="23"/>
        <v>0.96726506656426015</v>
      </c>
    </row>
    <row r="130" spans="1:52" hidden="1" x14ac:dyDescent="0.25">
      <c r="A130" s="86" t="s">
        <v>8</v>
      </c>
      <c r="B130" s="86">
        <v>1</v>
      </c>
      <c r="C130" s="86">
        <v>120</v>
      </c>
      <c r="D130" s="28">
        <f>OphrsIn!D129/SurveyHrsIn!D130</f>
        <v>0.74327956989247312</v>
      </c>
      <c r="E130" s="28">
        <f>OphrsIn!E129/SurveyHrsIn!E130</f>
        <v>0.66397849462365588</v>
      </c>
      <c r="F130" s="28">
        <f>OphrsIn!F129/SurveyHrsIn!F130</f>
        <v>0.99856321839080464</v>
      </c>
      <c r="G130" s="28">
        <f>OphrsIn!G129/SurveyHrsIn!G130</f>
        <v>0.75591397849462361</v>
      </c>
      <c r="H130" s="28">
        <f>OphrsIn!H129/SurveyHrsIn!H130</f>
        <v>0.95041666666666658</v>
      </c>
      <c r="I130" s="28">
        <f>OphrsIn!I129/SurveyHrsIn!I130</f>
        <v>0.9413978494623656</v>
      </c>
      <c r="J130" s="28">
        <f>OphrsIn!J129/SurveyHrsIn!J130</f>
        <v>0.99083333333333334</v>
      </c>
      <c r="K130" s="28">
        <f>OphrsIn!K129/SurveyHrsIn!K130</f>
        <v>0.99650537634408598</v>
      </c>
      <c r="L130" s="28">
        <f>OphrsIn!L129/SurveyHrsIn!L130</f>
        <v>0.98346774193548392</v>
      </c>
      <c r="M130" s="28">
        <f>OphrsIn!M129/SurveyHrsIn!M130</f>
        <v>0.98694444444444451</v>
      </c>
      <c r="N130" s="28">
        <f>OphrsIn!N129/SurveyHrsIn!N130</f>
        <v>0.98279569892473129</v>
      </c>
      <c r="O130" s="28">
        <f>OphrsIn!O129/SurveyHrsIn!O130</f>
        <v>0.88777777777777789</v>
      </c>
      <c r="P130" s="28">
        <f>OphrsIn!P129/SurveyHrsIn!P130</f>
        <v>0.57782258064516123</v>
      </c>
      <c r="Q130" s="28">
        <f>OphrsIn!Q129/SurveyHrsIn!Q130</f>
        <v>0.66948924731182802</v>
      </c>
      <c r="R130" s="28">
        <f>OphrsIn!R129/SurveyHrsIn!R130</f>
        <v>0.77648809523809514</v>
      </c>
      <c r="S130" s="28">
        <f>OphrsIn!S129/SurveyHrsIn!S130</f>
        <v>0.95739247311827946</v>
      </c>
      <c r="T130" s="28">
        <f>OphrsIn!T129/SurveyHrsIn!T130</f>
        <v>0.9555555555555556</v>
      </c>
      <c r="U130" s="28">
        <f>OphrsIn!U129/SurveyHrsIn!U130</f>
        <v>0.99569892473118271</v>
      </c>
      <c r="V130" s="28">
        <f>OphrsIn!V129/SurveyHrsIn!V130</f>
        <v>0.99027777777777781</v>
      </c>
      <c r="W130" s="28">
        <f>OphrsIn!W129/SurveyHrsIn!W130</f>
        <v>0.95053763440860217</v>
      </c>
      <c r="X130" s="28">
        <f>OphrsIn!X129/SurveyHrsIn!X130</f>
        <v>0.99516129032258061</v>
      </c>
      <c r="Y130" s="28">
        <f>OphrsIn!Y129/SurveyHrsIn!Y130</f>
        <v>0.97166666666666668</v>
      </c>
      <c r="Z130" s="28">
        <f>OphrsIn!Z129/SurveyHrsIn!Z130</f>
        <v>0.95228494623655913</v>
      </c>
      <c r="AA130" s="28">
        <f>OphrsIn!AA129/SurveyHrsIn!AA130</f>
        <v>0.97138888888888886</v>
      </c>
      <c r="AB130" s="28">
        <f>OphrsIn!AB129/SurveyHrsIn!AB130</f>
        <v>0.83279569892473126</v>
      </c>
      <c r="AC130" s="28">
        <f>OphrsIn!AC129/SurveyHrsIn!AC130</f>
        <v>0.98844086021505373</v>
      </c>
      <c r="AD130" s="28">
        <f>OphrsIn!AD129/SurveyHrsIn!AD130</f>
        <v>0.98169642857142869</v>
      </c>
      <c r="AE130" s="28">
        <f>OphrsIn!AE129/SurveyHrsIn!AE130</f>
        <v>0.97286209677419355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0.89303476342026122</v>
      </c>
      <c r="AP130" s="28">
        <f t="shared" si="13"/>
        <v>0.91822809993172905</v>
      </c>
      <c r="AQ130" s="28">
        <f t="shared" si="14"/>
        <v>0.98099979518689207</v>
      </c>
      <c r="AR130" s="28">
        <f t="shared" si="15"/>
        <v>0.80615189716969471</v>
      </c>
      <c r="AS130" s="28">
        <f t="shared" si="16"/>
        <v>0.9608826164874551</v>
      </c>
      <c r="AT130" s="28">
        <f t="shared" si="17"/>
        <v>0.9889725209080048</v>
      </c>
      <c r="AU130" s="28">
        <f t="shared" si="18"/>
        <v>0.81613201911589017</v>
      </c>
      <c r="AV130" s="28">
        <f t="shared" si="19"/>
        <v>0.80112327188940091</v>
      </c>
      <c r="AW130" s="28">
        <f t="shared" si="20"/>
        <v>0.980510752688172</v>
      </c>
      <c r="AX130" s="28">
        <f t="shared" si="21"/>
        <v>0.97245519713261652</v>
      </c>
      <c r="AY130" s="28">
        <f t="shared" si="22"/>
        <v>0.91882317801672642</v>
      </c>
      <c r="AZ130" s="28">
        <f t="shared" si="23"/>
        <v>0.98099979518689207</v>
      </c>
    </row>
    <row r="131" spans="1:52" hidden="1" x14ac:dyDescent="0.25">
      <c r="A131" s="86" t="s">
        <v>8</v>
      </c>
      <c r="B131" s="86">
        <v>1</v>
      </c>
      <c r="C131" s="86">
        <v>121</v>
      </c>
      <c r="D131" s="28">
        <f>OphrsIn!D130/SurveyHrsIn!D131</f>
        <v>0.135752688172043</v>
      </c>
      <c r="E131" s="28">
        <f>OphrsIn!E130/SurveyHrsIn!E131</f>
        <v>0.28360215053763443</v>
      </c>
      <c r="F131" s="28">
        <f>OphrsIn!F130/SurveyHrsIn!F131</f>
        <v>0.97499999999999998</v>
      </c>
      <c r="G131" s="28">
        <f>OphrsIn!G130/SurveyHrsIn!G131</f>
        <v>0.8794354838709677</v>
      </c>
      <c r="H131" s="28">
        <f>OphrsIn!H130/SurveyHrsIn!H131</f>
        <v>0.97472222222222216</v>
      </c>
      <c r="I131" s="28">
        <f>OphrsIn!I130/SurveyHrsIn!I131</f>
        <v>0.51975806451612905</v>
      </c>
      <c r="J131" s="28">
        <f>OphrsIn!J130/SurveyHrsIn!J131</f>
        <v>0.99652777777777779</v>
      </c>
      <c r="K131" s="28">
        <f>OphrsIn!K130/SurveyHrsIn!K131</f>
        <v>0.9946236559139785</v>
      </c>
      <c r="L131" s="28">
        <f>OphrsIn!L130/SurveyHrsIn!L131</f>
        <v>0.9228494623655914</v>
      </c>
      <c r="M131" s="28">
        <f>OphrsIn!M130/SurveyHrsIn!M131</f>
        <v>0.99583333333333335</v>
      </c>
      <c r="N131" s="28">
        <f>OphrsIn!N130/SurveyHrsIn!N131</f>
        <v>0.99408602150537639</v>
      </c>
      <c r="O131" s="28">
        <f>OphrsIn!O130/SurveyHrsIn!O131</f>
        <v>0.96625000000000005</v>
      </c>
      <c r="P131" s="28">
        <f>OphrsIn!P130/SurveyHrsIn!P131</f>
        <v>0.80389784946236564</v>
      </c>
      <c r="Q131" s="28">
        <f>OphrsIn!Q130/SurveyHrsIn!Q131</f>
        <v>0.41303763440860214</v>
      </c>
      <c r="R131" s="28">
        <f>OphrsIn!R130/SurveyHrsIn!R131</f>
        <v>0.98943452380952379</v>
      </c>
      <c r="S131" s="28">
        <f>OphrsIn!S130/SurveyHrsIn!S131</f>
        <v>0.99287634408602155</v>
      </c>
      <c r="T131" s="28">
        <f>OphrsIn!T130/SurveyHrsIn!T131</f>
        <v>0.98763888888888896</v>
      </c>
      <c r="U131" s="28">
        <f>OphrsIn!U130/SurveyHrsIn!U131</f>
        <v>0.99139784946236564</v>
      </c>
      <c r="V131" s="28">
        <f>OphrsIn!V130/SurveyHrsIn!V131</f>
        <v>0.80375000000000008</v>
      </c>
      <c r="W131" s="28">
        <f>OphrsIn!W130/SurveyHrsIn!W131</f>
        <v>0.56384408602150538</v>
      </c>
      <c r="X131" s="28">
        <f>OphrsIn!X130/SurveyHrsIn!X131</f>
        <v>0.9985215053763441</v>
      </c>
      <c r="Y131" s="28">
        <f>OphrsIn!Y130/SurveyHrsIn!Y131</f>
        <v>0.9654166666666667</v>
      </c>
      <c r="Z131" s="28">
        <f>OphrsIn!Z130/SurveyHrsIn!Z131</f>
        <v>0.85954301075268813</v>
      </c>
      <c r="AA131" s="28">
        <f>OphrsIn!AA130/SurveyHrsIn!AA131</f>
        <v>0.99875000000000003</v>
      </c>
      <c r="AB131" s="28">
        <f>OphrsIn!AB130/SurveyHrsIn!AB131</f>
        <v>0.99959677419354842</v>
      </c>
      <c r="AC131" s="28">
        <f>OphrsIn!AC130/SurveyHrsIn!AC131</f>
        <v>0.99206989247311828</v>
      </c>
      <c r="AD131" s="28">
        <f>OphrsIn!AD130/SurveyHrsIn!AD131</f>
        <v>0.95863095238095242</v>
      </c>
      <c r="AE131" s="28">
        <f>OphrsIn!AE130/SurveyHrsIn!AE131</f>
        <v>0.96208293010752688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0.8588821684587814</v>
      </c>
      <c r="AP131" s="28">
        <f t="shared" si="13"/>
        <v>0.88031727363884615</v>
      </c>
      <c r="AQ131" s="28">
        <f t="shared" si="14"/>
        <v>0.97092792498719904</v>
      </c>
      <c r="AR131" s="28">
        <f t="shared" si="15"/>
        <v>0.71267921146953395</v>
      </c>
      <c r="AS131" s="28">
        <f t="shared" si="16"/>
        <v>0.83033602150537622</v>
      </c>
      <c r="AT131" s="28">
        <f t="shared" si="17"/>
        <v>0.97110215053763438</v>
      </c>
      <c r="AU131" s="28">
        <f t="shared" si="18"/>
        <v>0.92141129032258073</v>
      </c>
      <c r="AV131" s="28">
        <f t="shared" si="19"/>
        <v>0.7984495007680491</v>
      </c>
      <c r="AW131" s="28">
        <f t="shared" si="20"/>
        <v>0.92759557945041815</v>
      </c>
      <c r="AX131" s="28">
        <f t="shared" si="21"/>
        <v>0.84259408602150543</v>
      </c>
      <c r="AY131" s="28">
        <f t="shared" si="22"/>
        <v>0.95262992831541216</v>
      </c>
      <c r="AZ131" s="28">
        <f t="shared" si="23"/>
        <v>0.97092792498719904</v>
      </c>
    </row>
    <row r="132" spans="1:52" hidden="1" x14ac:dyDescent="0.25">
      <c r="A132" s="86" t="s">
        <v>8</v>
      </c>
      <c r="B132" s="86">
        <v>1</v>
      </c>
      <c r="C132" s="86">
        <v>122</v>
      </c>
      <c r="D132" s="28">
        <f>OphrsIn!D131/SurveyHrsIn!D132</f>
        <v>0.86155913978494625</v>
      </c>
      <c r="E132" s="28">
        <f>OphrsIn!E131/SurveyHrsIn!E132</f>
        <v>0.88172043010752688</v>
      </c>
      <c r="F132" s="28">
        <f>OphrsIn!F131/SurveyHrsIn!F132</f>
        <v>0.95143678160919543</v>
      </c>
      <c r="G132" s="28">
        <f>OphrsIn!G131/SurveyHrsIn!G132</f>
        <v>0.89032258064516123</v>
      </c>
      <c r="H132" s="28">
        <f>OphrsIn!H131/SurveyHrsIn!H132</f>
        <v>0.9537500000000001</v>
      </c>
      <c r="I132" s="28">
        <f>OphrsIn!I131/SurveyHrsIn!I132</f>
        <v>0.82446236559139785</v>
      </c>
      <c r="J132" s="28">
        <f>OphrsIn!J131/SurveyHrsIn!J132</f>
        <v>0.86986111111111108</v>
      </c>
      <c r="K132" s="28">
        <f>OphrsIn!K131/SurveyHrsIn!K132</f>
        <v>0.87002688172043008</v>
      </c>
      <c r="L132" s="28">
        <f>OphrsIn!L131/SurveyHrsIn!L132</f>
        <v>0.93857526881720421</v>
      </c>
      <c r="M132" s="28">
        <f>OphrsIn!M131/SurveyHrsIn!M132</f>
        <v>0.96416666666666673</v>
      </c>
      <c r="N132" s="28">
        <f>OphrsIn!N131/SurveyHrsIn!N132</f>
        <v>0.97123655913978502</v>
      </c>
      <c r="O132" s="28">
        <f>OphrsIn!O131/SurveyHrsIn!O132</f>
        <v>0.98708333333333342</v>
      </c>
      <c r="P132" s="28">
        <f>OphrsIn!P131/SurveyHrsIn!P132</f>
        <v>0.62177419354838714</v>
      </c>
      <c r="Q132" s="28">
        <f>OphrsIn!Q131/SurveyHrsIn!Q132</f>
        <v>0.84905913978494629</v>
      </c>
      <c r="R132" s="28">
        <f>OphrsIn!R131/SurveyHrsIn!R132</f>
        <v>0.27485119047619044</v>
      </c>
      <c r="S132" s="28">
        <f>OphrsIn!S131/SurveyHrsIn!S132</f>
        <v>0.71545698924731171</v>
      </c>
      <c r="T132" s="28">
        <f>OphrsIn!T131/SurveyHrsIn!T132</f>
        <v>0.90874999999999995</v>
      </c>
      <c r="U132" s="28">
        <f>OphrsIn!U131/SurveyHrsIn!U132</f>
        <v>0.9790322580645161</v>
      </c>
      <c r="V132" s="28">
        <f>OphrsIn!V131/SurveyHrsIn!V132</f>
        <v>0.988611111111111</v>
      </c>
      <c r="W132" s="28">
        <f>OphrsIn!W131/SurveyHrsIn!W132</f>
        <v>0.98602150537634414</v>
      </c>
      <c r="X132" s="28">
        <f>OphrsIn!X131/SurveyHrsIn!X132</f>
        <v>0.99301075268817196</v>
      </c>
      <c r="Y132" s="28">
        <f>OphrsIn!Y131/SurveyHrsIn!Y132</f>
        <v>0.81361111111111106</v>
      </c>
      <c r="Z132" s="28">
        <f>OphrsIn!Z131/SurveyHrsIn!Z132</f>
        <v>0.93077956989247312</v>
      </c>
      <c r="AA132" s="28">
        <f>OphrsIn!AA131/SurveyHrsIn!AA132</f>
        <v>0.91555555555555557</v>
      </c>
      <c r="AB132" s="28">
        <f>OphrsIn!AB131/SurveyHrsIn!AB132</f>
        <v>0.92553763440860215</v>
      </c>
      <c r="AC132" s="28">
        <f>OphrsIn!AC131/SurveyHrsIn!AC132</f>
        <v>0.9521505376344086</v>
      </c>
      <c r="AD132" s="28">
        <f>OphrsIn!AD131/SurveyHrsIn!AD132</f>
        <v>0.85610119047619038</v>
      </c>
      <c r="AE132" s="28">
        <f>OphrsIn!AE131/SurveyHrsIn!AE132</f>
        <v>0.90637876344086032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0.89370134769084963</v>
      </c>
      <c r="AP132" s="28">
        <f t="shared" si="13"/>
        <v>0.85668973480969457</v>
      </c>
      <c r="AQ132" s="28">
        <f t="shared" si="14"/>
        <v>0.90487683051715306</v>
      </c>
      <c r="AR132" s="28">
        <f t="shared" si="15"/>
        <v>0.9078265974539611</v>
      </c>
      <c r="AS132" s="28">
        <f t="shared" si="16"/>
        <v>0.88269115890083638</v>
      </c>
      <c r="AT132" s="28">
        <f t="shared" si="17"/>
        <v>0.92425627240143371</v>
      </c>
      <c r="AU132" s="28">
        <f t="shared" si="18"/>
        <v>0.86003136200716845</v>
      </c>
      <c r="AV132" s="28">
        <f t="shared" si="19"/>
        <v>0.61312243983614945</v>
      </c>
      <c r="AW132" s="28">
        <f t="shared" si="20"/>
        <v>0.95879778972520902</v>
      </c>
      <c r="AX132" s="28">
        <f t="shared" si="21"/>
        <v>0.93088112305854231</v>
      </c>
      <c r="AY132" s="28">
        <f t="shared" si="22"/>
        <v>0.92395758661887706</v>
      </c>
      <c r="AZ132" s="28">
        <f t="shared" si="23"/>
        <v>0.90487683051715306</v>
      </c>
    </row>
    <row r="133" spans="1:52" hidden="1" x14ac:dyDescent="0.25">
      <c r="A133" s="86" t="s">
        <v>8</v>
      </c>
      <c r="B133" s="86">
        <v>1</v>
      </c>
      <c r="C133" s="86">
        <v>123</v>
      </c>
      <c r="D133" s="28">
        <f>OphrsIn!D132/SurveyHrsIn!D133</f>
        <v>0.76747311827956988</v>
      </c>
      <c r="E133" s="28">
        <f>OphrsIn!E132/SurveyHrsIn!E133</f>
        <v>0.95430107526881724</v>
      </c>
      <c r="F133" s="28">
        <f>OphrsIn!F132/SurveyHrsIn!F133</f>
        <v>0.97456896551724126</v>
      </c>
      <c r="G133" s="28">
        <f>OphrsIn!G132/SurveyHrsIn!G133</f>
        <v>0.90631720430107521</v>
      </c>
      <c r="H133" s="28">
        <f>OphrsIn!H132/SurveyHrsIn!H133</f>
        <v>0.96569444444444441</v>
      </c>
      <c r="I133" s="28">
        <f>OphrsIn!I132/SurveyHrsIn!I133</f>
        <v>0.89193548387096777</v>
      </c>
      <c r="J133" s="28">
        <f>OphrsIn!J132/SurveyHrsIn!J133</f>
        <v>0.98763888888888896</v>
      </c>
      <c r="K133" s="28">
        <f>OphrsIn!K132/SurveyHrsIn!K133</f>
        <v>0.9575268817204301</v>
      </c>
      <c r="L133" s="28">
        <f>OphrsIn!L132/SurveyHrsIn!L133</f>
        <v>0.978494623655914</v>
      </c>
      <c r="M133" s="28">
        <f>OphrsIn!M132/SurveyHrsIn!M133</f>
        <v>0.97083333333333333</v>
      </c>
      <c r="N133" s="28">
        <f>OphrsIn!N132/SurveyHrsIn!N133</f>
        <v>0.96088709677419348</v>
      </c>
      <c r="O133" s="28">
        <f>OphrsIn!O132/SurveyHrsIn!O133</f>
        <v>0.91097222222222218</v>
      </c>
      <c r="P133" s="28">
        <f>OphrsIn!P132/SurveyHrsIn!P133</f>
        <v>0.57244623655913973</v>
      </c>
      <c r="Q133" s="28">
        <f>OphrsIn!Q132/SurveyHrsIn!Q133</f>
        <v>0.78938172043010746</v>
      </c>
      <c r="R133" s="28">
        <f>OphrsIn!R132/SurveyHrsIn!R133</f>
        <v>0.99017857142857135</v>
      </c>
      <c r="S133" s="28">
        <f>OphrsIn!S132/SurveyHrsIn!S133</f>
        <v>0.99247311827956985</v>
      </c>
      <c r="T133" s="28">
        <f>OphrsIn!T132/SurveyHrsIn!T133</f>
        <v>0.98763888888888896</v>
      </c>
      <c r="U133" s="28">
        <f>OphrsIn!U132/SurveyHrsIn!U133</f>
        <v>0.99596774193548387</v>
      </c>
      <c r="V133" s="28">
        <f>OphrsIn!V132/SurveyHrsIn!V133</f>
        <v>0.98930555555555544</v>
      </c>
      <c r="W133" s="28">
        <f>OphrsIn!W132/SurveyHrsIn!W133</f>
        <v>0.99569892473118271</v>
      </c>
      <c r="X133" s="28">
        <f>OphrsIn!X132/SurveyHrsIn!X133</f>
        <v>0.94838709677419353</v>
      </c>
      <c r="Y133" s="28">
        <f>OphrsIn!Y132/SurveyHrsIn!Y133</f>
        <v>0.91555555555555557</v>
      </c>
      <c r="Z133" s="28">
        <f>OphrsIn!Z132/SurveyHrsIn!Z133</f>
        <v>0.93508064516129041</v>
      </c>
      <c r="AA133" s="28">
        <f>OphrsIn!AA132/SurveyHrsIn!AA133</f>
        <v>0.99875000000000003</v>
      </c>
      <c r="AB133" s="28">
        <f>OphrsIn!AB132/SurveyHrsIn!AB133</f>
        <v>0.99932795698924726</v>
      </c>
      <c r="AC133" s="28">
        <f>OphrsIn!AC132/SurveyHrsIn!AC133</f>
        <v>0.98494623655913971</v>
      </c>
      <c r="AD133" s="28">
        <f>OphrsIn!AD132/SurveyHrsIn!AD133</f>
        <v>0.98809523809523814</v>
      </c>
      <c r="AE133" s="28">
        <f>OphrsIn!AE132/SurveyHrsIn!AE133</f>
        <v>0.9593040322580646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0.91930137137972234</v>
      </c>
      <c r="AP133" s="28">
        <f t="shared" si="13"/>
        <v>0.9614788146441372</v>
      </c>
      <c r="AQ133" s="28">
        <f t="shared" si="14"/>
        <v>0.97744850230414748</v>
      </c>
      <c r="AR133" s="28">
        <f t="shared" si="15"/>
        <v>0.94506241502904453</v>
      </c>
      <c r="AS133" s="28">
        <f t="shared" si="16"/>
        <v>0.94842293906810049</v>
      </c>
      <c r="AT133" s="28">
        <f t="shared" si="17"/>
        <v>0.96895161290322573</v>
      </c>
      <c r="AU133" s="28">
        <f t="shared" si="18"/>
        <v>0.81476851851851839</v>
      </c>
      <c r="AV133" s="28">
        <f t="shared" si="19"/>
        <v>0.92401113671274959</v>
      </c>
      <c r="AW133" s="28">
        <f t="shared" si="20"/>
        <v>0.9909707287933095</v>
      </c>
      <c r="AX133" s="28">
        <f t="shared" si="21"/>
        <v>0.95321385902031064</v>
      </c>
      <c r="AY133" s="28">
        <f t="shared" si="22"/>
        <v>0.97771953405017931</v>
      </c>
      <c r="AZ133" s="28">
        <f t="shared" si="23"/>
        <v>0.97744850230414748</v>
      </c>
    </row>
    <row r="134" spans="1:52" hidden="1" x14ac:dyDescent="0.25">
      <c r="A134" s="86" t="s">
        <v>8</v>
      </c>
      <c r="B134" s="86">
        <v>1</v>
      </c>
      <c r="C134" s="86">
        <v>124</v>
      </c>
      <c r="D134" s="28">
        <f>OphrsIn!D133/SurveyHrsIn!D134</f>
        <v>0.97043010752688175</v>
      </c>
      <c r="E134" s="28">
        <f>OphrsIn!E133/SurveyHrsIn!E134</f>
        <v>0.96505376344086025</v>
      </c>
      <c r="F134" s="28">
        <f>OphrsIn!F133/SurveyHrsIn!F134</f>
        <v>0.99971264367816082</v>
      </c>
      <c r="G134" s="28">
        <f>OphrsIn!G133/SurveyHrsIn!G134</f>
        <v>0.94180107526881729</v>
      </c>
      <c r="H134" s="28">
        <f>OphrsIn!H133/SurveyHrsIn!H134</f>
        <v>0.9537500000000001</v>
      </c>
      <c r="I134" s="28">
        <f>OphrsIn!I133/SurveyHrsIn!I134</f>
        <v>0.94005376344086022</v>
      </c>
      <c r="J134" s="28">
        <f>OphrsIn!J133/SurveyHrsIn!J134</f>
        <v>0.99916666666666665</v>
      </c>
      <c r="K134" s="28">
        <f>OphrsIn!K133/SurveyHrsIn!K134</f>
        <v>0.99650537634408598</v>
      </c>
      <c r="L134" s="28">
        <f>OphrsIn!L133/SurveyHrsIn!L134</f>
        <v>0.49005376344086027</v>
      </c>
      <c r="M134" s="28">
        <f>OphrsIn!M133/SurveyHrsIn!M134</f>
        <v>0.99722222222222223</v>
      </c>
      <c r="N134" s="28">
        <f>OphrsIn!N133/SurveyHrsIn!N134</f>
        <v>0.97405913978494629</v>
      </c>
      <c r="O134" s="28">
        <f>OphrsIn!O133/SurveyHrsIn!O134</f>
        <v>0.94972222222222213</v>
      </c>
      <c r="P134" s="28">
        <f>OphrsIn!P133/SurveyHrsIn!P134</f>
        <v>0.67217741935483877</v>
      </c>
      <c r="Q134" s="28">
        <f>OphrsIn!Q133/SurveyHrsIn!Q134</f>
        <v>0.35430107526881721</v>
      </c>
      <c r="R134" s="28">
        <f>OphrsIn!R133/SurveyHrsIn!R134</f>
        <v>0.64181547619047619</v>
      </c>
      <c r="S134" s="28">
        <f>OphrsIn!S133/SurveyHrsIn!S134</f>
        <v>0.9897849462365591</v>
      </c>
      <c r="T134" s="28">
        <f>OphrsIn!T133/SurveyHrsIn!T134</f>
        <v>0.89166666666666672</v>
      </c>
      <c r="U134" s="28">
        <f>OphrsIn!U133/SurveyHrsIn!U134</f>
        <v>0.4028225806451613</v>
      </c>
      <c r="V134" s="28">
        <f>OphrsIn!V133/SurveyHrsIn!V134</f>
        <v>8.3333333333333328E-4</v>
      </c>
      <c r="W134" s="28">
        <f>OphrsIn!W133/SurveyHrsIn!W134</f>
        <v>2.6881720430107529E-3</v>
      </c>
      <c r="X134" s="28">
        <f>OphrsIn!X133/SurveyHrsIn!X134</f>
        <v>0.38669354838709674</v>
      </c>
      <c r="Y134" s="28">
        <f>OphrsIn!Y133/SurveyHrsIn!Y134</f>
        <v>0.73666666666666658</v>
      </c>
      <c r="Z134" s="28">
        <f>OphrsIn!Z133/SurveyHrsIn!Z134</f>
        <v>0.9258064516129032</v>
      </c>
      <c r="AA134" s="28">
        <f>OphrsIn!AA133/SurveyHrsIn!AA134</f>
        <v>0.98</v>
      </c>
      <c r="AB134" s="28">
        <f>OphrsIn!AB133/SurveyHrsIn!AB134</f>
        <v>0.97123655913978502</v>
      </c>
      <c r="AC134" s="28">
        <f>OphrsIn!AC133/SurveyHrsIn!AC134</f>
        <v>0.97701612903225799</v>
      </c>
      <c r="AD134" s="28">
        <f>OphrsIn!AD133/SurveyHrsIn!AD134</f>
        <v>0.95863095238095242</v>
      </c>
      <c r="AE134" s="28">
        <f>OphrsIn!AE133/SurveyHrsIn!AE134</f>
        <v>0.92016532258064521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0.9066065046553784</v>
      </c>
      <c r="AP134" s="28">
        <f t="shared" si="13"/>
        <v>0.6070262896825398</v>
      </c>
      <c r="AQ134" s="28">
        <f t="shared" si="14"/>
        <v>0.95193746799795187</v>
      </c>
      <c r="AR134" s="28">
        <f t="shared" si="15"/>
        <v>0.96885582746261278</v>
      </c>
      <c r="AS134" s="28">
        <f t="shared" si="16"/>
        <v>0.96432347670250895</v>
      </c>
      <c r="AT134" s="28">
        <f t="shared" si="17"/>
        <v>0.82792712066905627</v>
      </c>
      <c r="AU134" s="28">
        <f t="shared" si="18"/>
        <v>0.86531959378733569</v>
      </c>
      <c r="AV134" s="28">
        <f t="shared" si="19"/>
        <v>0.66196716589861748</v>
      </c>
      <c r="AW134" s="28">
        <f t="shared" si="20"/>
        <v>0.43177419354838703</v>
      </c>
      <c r="AX134" s="28">
        <f t="shared" si="21"/>
        <v>0.37534946236559136</v>
      </c>
      <c r="AY134" s="28">
        <f t="shared" si="22"/>
        <v>0.95901433691756266</v>
      </c>
      <c r="AZ134" s="28">
        <f t="shared" si="23"/>
        <v>0.95193746799795187</v>
      </c>
    </row>
    <row r="135" spans="1:52" hidden="1" x14ac:dyDescent="0.25">
      <c r="A135" s="86" t="s">
        <v>8</v>
      </c>
      <c r="B135" s="86">
        <v>1</v>
      </c>
      <c r="C135" s="86">
        <v>125</v>
      </c>
      <c r="D135" s="28">
        <f>OphrsIn!D134/SurveyHrsIn!D135</f>
        <v>0.72983870967741937</v>
      </c>
      <c r="E135" s="28">
        <f>OphrsIn!E134/SurveyHrsIn!E135</f>
        <v>0.9838709677419355</v>
      </c>
      <c r="F135" s="28">
        <f>OphrsIn!F134/SurveyHrsIn!F135</f>
        <v>0.95143678160919543</v>
      </c>
      <c r="G135" s="28">
        <f>OphrsIn!G134/SurveyHrsIn!G135</f>
        <v>0.73548387096774204</v>
      </c>
      <c r="H135" s="28">
        <f>OphrsIn!H134/SurveyHrsIn!H135</f>
        <v>0.70305555555555554</v>
      </c>
      <c r="I135" s="28">
        <f>OphrsIn!I134/SurveyHrsIn!I135</f>
        <v>0.86841397849462365</v>
      </c>
      <c r="J135" s="28">
        <f>OphrsIn!J134/SurveyHrsIn!J135</f>
        <v>0.85986111111111119</v>
      </c>
      <c r="K135" s="28">
        <f>OphrsIn!K134/SurveyHrsIn!K135</f>
        <v>0.98508064516129035</v>
      </c>
      <c r="L135" s="28">
        <f>OphrsIn!L134/SurveyHrsIn!L135</f>
        <v>0.97204301075268829</v>
      </c>
      <c r="M135" s="28">
        <f>OphrsIn!M134/SurveyHrsIn!M135</f>
        <v>0.96666666666666667</v>
      </c>
      <c r="N135" s="28">
        <f>OphrsIn!N134/SurveyHrsIn!N135</f>
        <v>0.94086021505376349</v>
      </c>
      <c r="O135" s="28">
        <f>OphrsIn!O134/SurveyHrsIn!O135</f>
        <v>0.91736111111111107</v>
      </c>
      <c r="P135" s="28">
        <f>OphrsIn!P134/SurveyHrsIn!P135</f>
        <v>0.78629032258064513</v>
      </c>
      <c r="Q135" s="28">
        <f>OphrsIn!Q134/SurveyHrsIn!Q135</f>
        <v>0.87459677419354842</v>
      </c>
      <c r="R135" s="28">
        <f>OphrsIn!R134/SurveyHrsIn!R135</f>
        <v>0.97023809523809523</v>
      </c>
      <c r="S135" s="28">
        <f>OphrsIn!S134/SurveyHrsIn!S135</f>
        <v>0.90900537634408596</v>
      </c>
      <c r="T135" s="28">
        <f>OphrsIn!T134/SurveyHrsIn!T135</f>
        <v>0.98208333333333342</v>
      </c>
      <c r="U135" s="28">
        <f>OphrsIn!U134/SurveyHrsIn!U135</f>
        <v>0.99233870967741933</v>
      </c>
      <c r="V135" s="28">
        <f>OphrsIn!V134/SurveyHrsIn!V135</f>
        <v>0.96902777777777782</v>
      </c>
      <c r="W135" s="28">
        <f>OphrsIn!W134/SurveyHrsIn!W135</f>
        <v>0.96169354838709675</v>
      </c>
      <c r="X135" s="28">
        <f>OphrsIn!X134/SurveyHrsIn!X135</f>
        <v>0.97567204301075261</v>
      </c>
      <c r="Y135" s="28">
        <f>OphrsIn!Y134/SurveyHrsIn!Y135</f>
        <v>0.8354166666666667</v>
      </c>
      <c r="Z135" s="28">
        <f>OphrsIn!Z134/SurveyHrsIn!Z135</f>
        <v>0.94220430107526887</v>
      </c>
      <c r="AA135" s="28">
        <f>OphrsIn!AA134/SurveyHrsIn!AA135</f>
        <v>0.95791666666666675</v>
      </c>
      <c r="AB135" s="28">
        <f>OphrsIn!AB134/SurveyHrsIn!AB135</f>
        <v>0.9721774193548387</v>
      </c>
      <c r="AC135" s="28">
        <f>OphrsIn!AC134/SurveyHrsIn!AC135</f>
        <v>0.94153225806451613</v>
      </c>
      <c r="AD135" s="28">
        <f>OphrsIn!AD134/SurveyHrsIn!AD135</f>
        <v>0.93541666666666667</v>
      </c>
      <c r="AE135" s="28">
        <f>OphrsIn!AE134/SurveyHrsIn!AE135</f>
        <v>0.95547016129032269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0.88920201973386082</v>
      </c>
      <c r="AP135" s="28">
        <f t="shared" si="13"/>
        <v>0.94519755931046257</v>
      </c>
      <c r="AQ135" s="28">
        <f t="shared" si="14"/>
        <v>0.94413969534050179</v>
      </c>
      <c r="AR135" s="28">
        <f t="shared" si="15"/>
        <v>0.89026387343962432</v>
      </c>
      <c r="AS135" s="28">
        <f t="shared" si="16"/>
        <v>0.81044354838709687</v>
      </c>
      <c r="AT135" s="28">
        <f t="shared" si="17"/>
        <v>0.9745967741935484</v>
      </c>
      <c r="AU135" s="28">
        <f t="shared" si="18"/>
        <v>0.88150388291517323</v>
      </c>
      <c r="AV135" s="28">
        <f t="shared" si="19"/>
        <v>0.91794674859190994</v>
      </c>
      <c r="AW135" s="28">
        <f t="shared" si="20"/>
        <v>0.98114994026284352</v>
      </c>
      <c r="AX135" s="28">
        <f t="shared" si="21"/>
        <v>0.92426075268817198</v>
      </c>
      <c r="AY135" s="28">
        <f t="shared" si="22"/>
        <v>0.95743279569892481</v>
      </c>
      <c r="AZ135" s="28">
        <f t="shared" si="23"/>
        <v>0.94413969534050179</v>
      </c>
    </row>
    <row r="136" spans="1:52" hidden="1" x14ac:dyDescent="0.25">
      <c r="A136" s="86" t="s">
        <v>8</v>
      </c>
      <c r="B136" s="86">
        <v>1</v>
      </c>
      <c r="C136" s="86">
        <v>126</v>
      </c>
      <c r="D136" s="28">
        <f>OphrsIn!D135/SurveyHrsIn!D136</f>
        <v>0.9946236559139785</v>
      </c>
      <c r="E136" s="28">
        <f>OphrsIn!E135/SurveyHrsIn!E136</f>
        <v>0.864247311827957</v>
      </c>
      <c r="F136" s="28">
        <f>OphrsIn!F135/SurveyHrsIn!F136</f>
        <v>0.86882183908045985</v>
      </c>
      <c r="G136" s="28">
        <f>OphrsIn!G135/SurveyHrsIn!G136</f>
        <v>0.88333333333333341</v>
      </c>
      <c r="H136" s="28">
        <f>OphrsIn!H135/SurveyHrsIn!H136</f>
        <v>0.97430555555555554</v>
      </c>
      <c r="I136" s="28">
        <f>OphrsIn!I135/SurveyHrsIn!I136</f>
        <v>0.90080645161290329</v>
      </c>
      <c r="J136" s="28">
        <f>OphrsIn!J135/SurveyHrsIn!J136</f>
        <v>0.92027777777777786</v>
      </c>
      <c r="K136" s="28">
        <f>OphrsIn!K135/SurveyHrsIn!K136</f>
        <v>0.97768817204301073</v>
      </c>
      <c r="L136" s="28">
        <f>OphrsIn!L135/SurveyHrsIn!L136</f>
        <v>0.905241935483871</v>
      </c>
      <c r="M136" s="28">
        <f>OphrsIn!M135/SurveyHrsIn!M136</f>
        <v>0.91388888888888886</v>
      </c>
      <c r="N136" s="28">
        <f>OphrsIn!N135/SurveyHrsIn!N136</f>
        <v>0.93319892473118271</v>
      </c>
      <c r="O136" s="28">
        <f>OphrsIn!O135/SurveyHrsIn!O136</f>
        <v>0.81472222222222224</v>
      </c>
      <c r="P136" s="28">
        <f>OphrsIn!P135/SurveyHrsIn!P136</f>
        <v>0.25161290322580643</v>
      </c>
      <c r="Q136" s="28">
        <f>OphrsIn!Q135/SurveyHrsIn!Q136</f>
        <v>3.0645161290322583E-2</v>
      </c>
      <c r="R136" s="28">
        <f>OphrsIn!R135/SurveyHrsIn!R136</f>
        <v>3.2142857142857147E-2</v>
      </c>
      <c r="S136" s="28">
        <f>OphrsIn!S135/SurveyHrsIn!S136</f>
        <v>0.29462365591397849</v>
      </c>
      <c r="T136" s="28">
        <f>OphrsIn!T135/SurveyHrsIn!T136</f>
        <v>0.97222222222222221</v>
      </c>
      <c r="U136" s="28">
        <f>OphrsIn!U135/SurveyHrsIn!U136</f>
        <v>0.95188172043010755</v>
      </c>
      <c r="V136" s="28">
        <f>OphrsIn!V135/SurveyHrsIn!V136</f>
        <v>0.97250000000000003</v>
      </c>
      <c r="W136" s="28">
        <f>OphrsIn!W135/SurveyHrsIn!W136</f>
        <v>0.99502688172043008</v>
      </c>
      <c r="X136" s="28">
        <f>OphrsIn!X135/SurveyHrsIn!X136</f>
        <v>0.99798387096774188</v>
      </c>
      <c r="Y136" s="28">
        <f>OphrsIn!Y135/SurveyHrsIn!Y136</f>
        <v>0.98222222222222233</v>
      </c>
      <c r="Z136" s="28">
        <f>OphrsIn!Z135/SurveyHrsIn!Z136</f>
        <v>0.97244623655913975</v>
      </c>
      <c r="AA136" s="28">
        <f>OphrsIn!AA135/SurveyHrsIn!AA136</f>
        <v>0.99125000000000008</v>
      </c>
      <c r="AB136" s="28">
        <f>OphrsIn!AB135/SurveyHrsIn!AB136</f>
        <v>0.86586021505376354</v>
      </c>
      <c r="AC136" s="28">
        <f>OphrsIn!AC135/SurveyHrsIn!AC136</f>
        <v>0.94475806451612898</v>
      </c>
      <c r="AD136" s="28">
        <f>OphrsIn!AD135/SurveyHrsIn!AD136</f>
        <v>0.9866071428571429</v>
      </c>
      <c r="AE136" s="28">
        <f>OphrsIn!AE135/SurveyHrsIn!AE136</f>
        <v>0.90791102150537639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0.85067877631524746</v>
      </c>
      <c r="AP136" s="28">
        <f t="shared" si="13"/>
        <v>0.75490042029356541</v>
      </c>
      <c r="AQ136" s="28">
        <f t="shared" si="14"/>
        <v>0.94642540962621613</v>
      </c>
      <c r="AR136" s="28">
        <f t="shared" si="15"/>
        <v>0.87213416141391675</v>
      </c>
      <c r="AS136" s="28">
        <f t="shared" si="16"/>
        <v>0.9317965949820789</v>
      </c>
      <c r="AT136" s="28">
        <f t="shared" si="17"/>
        <v>0.93227299880525683</v>
      </c>
      <c r="AU136" s="28">
        <f t="shared" si="18"/>
        <v>0.66651135005973705</v>
      </c>
      <c r="AV136" s="28">
        <f t="shared" si="19"/>
        <v>0.11913722478238607</v>
      </c>
      <c r="AW136" s="28">
        <f t="shared" si="20"/>
        <v>0.96553464755077656</v>
      </c>
      <c r="AX136" s="28">
        <f t="shared" si="21"/>
        <v>0.99174432497013143</v>
      </c>
      <c r="AY136" s="28">
        <f t="shared" si="22"/>
        <v>0.9431854838709679</v>
      </c>
      <c r="AZ136" s="28">
        <f t="shared" si="23"/>
        <v>0.94642540962621613</v>
      </c>
    </row>
    <row r="137" spans="1:52" hidden="1" x14ac:dyDescent="0.25">
      <c r="A137" s="86" t="s">
        <v>8</v>
      </c>
      <c r="B137" s="86">
        <v>1</v>
      </c>
      <c r="C137" s="86">
        <v>127</v>
      </c>
      <c r="D137" s="28">
        <f>OphrsIn!D136/SurveyHrsIn!D137</f>
        <v>0.94489247311827962</v>
      </c>
      <c r="E137" s="28">
        <f>OphrsIn!E136/SurveyHrsIn!E137</f>
        <v>0.80376344086021501</v>
      </c>
      <c r="F137" s="28">
        <f>OphrsIn!F136/SurveyHrsIn!F137</f>
        <v>0.96379310344827585</v>
      </c>
      <c r="G137" s="28">
        <f>OphrsIn!G136/SurveyHrsIn!G137</f>
        <v>0.94502688172043015</v>
      </c>
      <c r="H137" s="28">
        <f>OphrsIn!H136/SurveyHrsIn!H137</f>
        <v>0.95902777777777781</v>
      </c>
      <c r="I137" s="28">
        <f>OphrsIn!I136/SurveyHrsIn!I137</f>
        <v>0.92741935483870963</v>
      </c>
      <c r="J137" s="28">
        <f>OphrsIn!J136/SurveyHrsIn!J137</f>
        <v>0.99888888888888894</v>
      </c>
      <c r="K137" s="28">
        <f>OphrsIn!K136/SurveyHrsIn!K137</f>
        <v>0.98400537634408602</v>
      </c>
      <c r="L137" s="28">
        <f>OphrsIn!L136/SurveyHrsIn!L137</f>
        <v>0.98696236559139783</v>
      </c>
      <c r="M137" s="28">
        <f>OphrsIn!M136/SurveyHrsIn!M137</f>
        <v>0.99861111111111112</v>
      </c>
      <c r="N137" s="28">
        <f>OphrsIn!N136/SurveyHrsIn!N137</f>
        <v>0.99448924731182797</v>
      </c>
      <c r="O137" s="28">
        <f>OphrsIn!O136/SurveyHrsIn!O137</f>
        <v>0.97291666666666665</v>
      </c>
      <c r="P137" s="28">
        <f>OphrsIn!P136/SurveyHrsIn!P137</f>
        <v>0.86357526881720426</v>
      </c>
      <c r="Q137" s="28">
        <f>OphrsIn!Q136/SurveyHrsIn!Q137</f>
        <v>0.95524193548387104</v>
      </c>
      <c r="R137" s="28">
        <f>OphrsIn!R136/SurveyHrsIn!R137</f>
        <v>0.99508928571428579</v>
      </c>
      <c r="S137" s="28">
        <f>OphrsIn!S136/SurveyHrsIn!S137</f>
        <v>0.98077956989247317</v>
      </c>
      <c r="T137" s="28">
        <f>OphrsIn!T136/SurveyHrsIn!T137</f>
        <v>0.99083333333333334</v>
      </c>
      <c r="U137" s="28">
        <f>OphrsIn!U136/SurveyHrsIn!U137</f>
        <v>0.99569892473118271</v>
      </c>
      <c r="V137" s="28">
        <f>OphrsIn!V136/SurveyHrsIn!V137</f>
        <v>0.99027777777777781</v>
      </c>
      <c r="W137" s="28">
        <f>OphrsIn!W136/SurveyHrsIn!W137</f>
        <v>0.99892473118279579</v>
      </c>
      <c r="X137" s="28">
        <f>OphrsIn!X136/SurveyHrsIn!X137</f>
        <v>0.95268817204301071</v>
      </c>
      <c r="Y137" s="28">
        <f>OphrsIn!Y136/SurveyHrsIn!Y137</f>
        <v>0.98263888888888884</v>
      </c>
      <c r="Z137" s="28">
        <f>OphrsIn!Z136/SurveyHrsIn!Z137</f>
        <v>0.94086021505376349</v>
      </c>
      <c r="AA137" s="28">
        <f>OphrsIn!AA136/SurveyHrsIn!AA137</f>
        <v>0.93916666666666671</v>
      </c>
      <c r="AB137" s="28">
        <f>OphrsIn!AB136/SurveyHrsIn!AB137</f>
        <v>0.79946236559139783</v>
      </c>
      <c r="AC137" s="28">
        <f>OphrsIn!AC136/SurveyHrsIn!AC137</f>
        <v>0.92768817204301079</v>
      </c>
      <c r="AD137" s="28">
        <f>OphrsIn!AD136/SurveyHrsIn!AD137</f>
        <v>0.94508928571428574</v>
      </c>
      <c r="AE137" s="28">
        <f>OphrsIn!AE136/SurveyHrsIn!AE137</f>
        <v>0.92500188172043019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0.94987329028138268</v>
      </c>
      <c r="AP137" s="28">
        <f t="shared" si="13"/>
        <v>0.96013848886328734</v>
      </c>
      <c r="AQ137" s="28">
        <f t="shared" si="14"/>
        <v>0.93259311315924232</v>
      </c>
      <c r="AR137" s="28">
        <f t="shared" si="15"/>
        <v>0.9041944753429737</v>
      </c>
      <c r="AS137" s="28">
        <f t="shared" si="16"/>
        <v>0.96177867383512561</v>
      </c>
      <c r="AT137" s="28">
        <f t="shared" si="17"/>
        <v>0.98985961768219832</v>
      </c>
      <c r="AU137" s="28">
        <f t="shared" si="18"/>
        <v>0.94366039426523296</v>
      </c>
      <c r="AV137" s="28">
        <f t="shared" si="19"/>
        <v>0.97703693036354344</v>
      </c>
      <c r="AW137" s="28">
        <f t="shared" si="20"/>
        <v>0.99227001194743136</v>
      </c>
      <c r="AX137" s="28">
        <f t="shared" si="21"/>
        <v>0.97808393070489841</v>
      </c>
      <c r="AY137" s="28">
        <f t="shared" si="22"/>
        <v>0.89316308243727605</v>
      </c>
      <c r="AZ137" s="28">
        <f t="shared" si="23"/>
        <v>0.93259311315924232</v>
      </c>
    </row>
    <row r="138" spans="1:52" hidden="1" x14ac:dyDescent="0.25">
      <c r="A138" s="86" t="s">
        <v>8</v>
      </c>
      <c r="B138" s="86">
        <v>1</v>
      </c>
      <c r="C138" s="86">
        <v>128</v>
      </c>
      <c r="D138" s="28">
        <f>OphrsIn!D137/SurveyHrsIn!D138</f>
        <v>0.95833333333333337</v>
      </c>
      <c r="E138" s="28">
        <f>OphrsIn!E137/SurveyHrsIn!E138</f>
        <v>0.87365591397849462</v>
      </c>
      <c r="F138" s="28">
        <f>OphrsIn!F137/SurveyHrsIn!F138</f>
        <v>0.96767241379310343</v>
      </c>
      <c r="G138" s="28">
        <f>OphrsIn!G137/SurveyHrsIn!G138</f>
        <v>0.93978494623655917</v>
      </c>
      <c r="H138" s="28">
        <f>OphrsIn!H137/SurveyHrsIn!H138</f>
        <v>0.91527777777777775</v>
      </c>
      <c r="I138" s="28">
        <f>OphrsIn!I137/SurveyHrsIn!I138</f>
        <v>0.81586021505376349</v>
      </c>
      <c r="J138" s="28">
        <f>OphrsIn!J137/SurveyHrsIn!J138</f>
        <v>0.98625000000000007</v>
      </c>
      <c r="K138" s="28">
        <f>OphrsIn!K137/SurveyHrsIn!K138</f>
        <v>0.99086021505376354</v>
      </c>
      <c r="L138" s="28">
        <f>OphrsIn!L137/SurveyHrsIn!L138</f>
        <v>0.98844086021505373</v>
      </c>
      <c r="M138" s="28">
        <f>OphrsIn!M137/SurveyHrsIn!M138</f>
        <v>0.99444444444444446</v>
      </c>
      <c r="N138" s="28">
        <f>OphrsIn!N137/SurveyHrsIn!N138</f>
        <v>0.97620967741935483</v>
      </c>
      <c r="O138" s="28">
        <f>OphrsIn!O137/SurveyHrsIn!O138</f>
        <v>0.96680555555555558</v>
      </c>
      <c r="P138" s="28">
        <f>OphrsIn!P137/SurveyHrsIn!P138</f>
        <v>0.52741935483870961</v>
      </c>
      <c r="Q138" s="28">
        <f>OphrsIn!Q137/SurveyHrsIn!Q138</f>
        <v>0.91438172043010746</v>
      </c>
      <c r="R138" s="28">
        <f>OphrsIn!R137/SurveyHrsIn!R138</f>
        <v>0.70863095238095242</v>
      </c>
      <c r="S138" s="28">
        <f>OphrsIn!S137/SurveyHrsIn!S138</f>
        <v>0.88145161290322571</v>
      </c>
      <c r="T138" s="28">
        <f>OphrsIn!T137/SurveyHrsIn!T138</f>
        <v>0.91111111111111109</v>
      </c>
      <c r="U138" s="28">
        <f>OphrsIn!U137/SurveyHrsIn!U138</f>
        <v>0.92889784946236564</v>
      </c>
      <c r="V138" s="28">
        <f>OphrsIn!V137/SurveyHrsIn!V138</f>
        <v>0.4861111111111111</v>
      </c>
      <c r="W138" s="28">
        <f>OphrsIn!W137/SurveyHrsIn!W138</f>
        <v>0</v>
      </c>
      <c r="X138" s="28">
        <f>OphrsIn!X137/SurveyHrsIn!X138</f>
        <v>0</v>
      </c>
      <c r="Y138" s="28">
        <f>OphrsIn!Y137/SurveyHrsIn!Y138</f>
        <v>0</v>
      </c>
      <c r="Z138" s="28">
        <f>OphrsIn!Z137/SurveyHrsIn!Z138</f>
        <v>0</v>
      </c>
      <c r="AA138" s="28">
        <f>OphrsIn!AA137/SurveyHrsIn!AA138</f>
        <v>0</v>
      </c>
      <c r="AB138" s="28">
        <f>OphrsIn!AB137/SurveyHrsIn!AB138</f>
        <v>0.61317204301075268</v>
      </c>
      <c r="AC138" s="28">
        <f>OphrsIn!AC137/SurveyHrsIn!AC138</f>
        <v>0.99919354838709673</v>
      </c>
      <c r="AD138" s="28">
        <f>OphrsIn!AD137/SurveyHrsIn!AD138</f>
        <v>0.94345238095238093</v>
      </c>
      <c r="AE138" s="28">
        <f>OphrsIn!AE137/SurveyHrsIn!AE138</f>
        <v>0.91163010752688167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0.91189011453054858</v>
      </c>
      <c r="AP138" s="28">
        <f t="shared" si="13"/>
        <v>0.45364636670080216</v>
      </c>
      <c r="AQ138" s="28">
        <f t="shared" si="14"/>
        <v>0.95142534562211978</v>
      </c>
      <c r="AR138" s="28">
        <f t="shared" si="15"/>
        <v>0.92703775800271915</v>
      </c>
      <c r="AS138" s="28">
        <f t="shared" si="16"/>
        <v>0.90579599761051377</v>
      </c>
      <c r="AT138" s="28">
        <f t="shared" si="17"/>
        <v>0.99124850657108732</v>
      </c>
      <c r="AU138" s="28">
        <f t="shared" si="18"/>
        <v>0.8234781959378733</v>
      </c>
      <c r="AV138" s="28">
        <f t="shared" si="19"/>
        <v>0.83482142857142849</v>
      </c>
      <c r="AW138" s="28">
        <f t="shared" si="20"/>
        <v>0.775373357228196</v>
      </c>
      <c r="AX138" s="28">
        <f t="shared" si="21"/>
        <v>0</v>
      </c>
      <c r="AY138" s="28">
        <f t="shared" si="22"/>
        <v>0.20439068100358423</v>
      </c>
      <c r="AZ138" s="28">
        <f t="shared" si="23"/>
        <v>0.95142534562211978</v>
      </c>
    </row>
    <row r="139" spans="1:52" hidden="1" x14ac:dyDescent="0.25">
      <c r="A139" s="86" t="s">
        <v>8</v>
      </c>
      <c r="B139" s="86">
        <v>1</v>
      </c>
      <c r="C139" s="86">
        <v>129</v>
      </c>
      <c r="D139" s="28">
        <f>OphrsIn!D138/SurveyHrsIn!D139</f>
        <v>0.6196236559139785</v>
      </c>
      <c r="E139" s="28">
        <f>OphrsIn!E138/SurveyHrsIn!E139</f>
        <v>0.99731182795698925</v>
      </c>
      <c r="F139" s="28">
        <f>OphrsIn!F138/SurveyHrsIn!F139</f>
        <v>0.99985632183908046</v>
      </c>
      <c r="G139" s="28">
        <f>OphrsIn!G138/SurveyHrsIn!G139</f>
        <v>0.93790322580645158</v>
      </c>
      <c r="H139" s="28">
        <f>OphrsIn!H138/SurveyHrsIn!H139</f>
        <v>0.94652777777777775</v>
      </c>
      <c r="I139" s="28">
        <f>OphrsIn!I138/SurveyHrsIn!I139</f>
        <v>0.93266129032258061</v>
      </c>
      <c r="J139" s="28">
        <f>OphrsIn!J138/SurveyHrsIn!J139</f>
        <v>0.99916666666666665</v>
      </c>
      <c r="K139" s="28">
        <f>OphrsIn!K138/SurveyHrsIn!K139</f>
        <v>0.95241935483870965</v>
      </c>
      <c r="L139" s="28">
        <f>OphrsIn!L138/SurveyHrsIn!L139</f>
        <v>0.98870967741935489</v>
      </c>
      <c r="M139" s="28">
        <f>OphrsIn!M138/SurveyHrsIn!M139</f>
        <v>0.99861111111111112</v>
      </c>
      <c r="N139" s="28">
        <f>OphrsIn!N138/SurveyHrsIn!N139</f>
        <v>0.99112903225806448</v>
      </c>
      <c r="O139" s="28">
        <f>OphrsIn!O138/SurveyHrsIn!O139</f>
        <v>0.99597222222222226</v>
      </c>
      <c r="P139" s="28">
        <f>OphrsIn!P138/SurveyHrsIn!P139</f>
        <v>0.7978494623655914</v>
      </c>
      <c r="Q139" s="28">
        <f>OphrsIn!Q138/SurveyHrsIn!Q139</f>
        <v>0.9985215053763441</v>
      </c>
      <c r="R139" s="28">
        <f>OphrsIn!R138/SurveyHrsIn!R139</f>
        <v>0.99642857142857144</v>
      </c>
      <c r="S139" s="28">
        <f>OphrsIn!S138/SurveyHrsIn!S139</f>
        <v>0.9692204301075269</v>
      </c>
      <c r="T139" s="28">
        <f>OphrsIn!T138/SurveyHrsIn!T139</f>
        <v>0.97805555555555557</v>
      </c>
      <c r="U139" s="28">
        <f>OphrsIn!U138/SurveyHrsIn!U139</f>
        <v>0.9936827956989247</v>
      </c>
      <c r="V139" s="28">
        <f>OphrsIn!V138/SurveyHrsIn!V139</f>
        <v>0.99055555555555563</v>
      </c>
      <c r="W139" s="28">
        <f>OphrsIn!W138/SurveyHrsIn!W139</f>
        <v>0.99973118279569884</v>
      </c>
      <c r="X139" s="28">
        <f>OphrsIn!X138/SurveyHrsIn!X139</f>
        <v>0.9946236559139785</v>
      </c>
      <c r="Y139" s="28">
        <f>OphrsIn!Y138/SurveyHrsIn!Y139</f>
        <v>0.88402777777777775</v>
      </c>
      <c r="Z139" s="28">
        <f>OphrsIn!Z138/SurveyHrsIn!Z139</f>
        <v>0.9721774193548387</v>
      </c>
      <c r="AA139" s="28">
        <f>OphrsIn!AA138/SurveyHrsIn!AA139</f>
        <v>0.98652777777777767</v>
      </c>
      <c r="AB139" s="28">
        <f>OphrsIn!AB138/SurveyHrsIn!AB139</f>
        <v>0.9985215053763441</v>
      </c>
      <c r="AC139" s="28">
        <f>OphrsIn!AC138/SurveyHrsIn!AC139</f>
        <v>0.99677419354838714</v>
      </c>
      <c r="AD139" s="28">
        <f>OphrsIn!AD138/SurveyHrsIn!AD139</f>
        <v>0.99166666666666659</v>
      </c>
      <c r="AE139" s="28">
        <f>OphrsIn!AE138/SurveyHrsIn!AE139</f>
        <v>0.98296303763440873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0.96150983088205011</v>
      </c>
      <c r="AP139" s="28">
        <f t="shared" si="13"/>
        <v>0.98017281105990783</v>
      </c>
      <c r="AQ139" s="28">
        <f t="shared" si="14"/>
        <v>0.99046796594982078</v>
      </c>
      <c r="AR139" s="28">
        <f t="shared" si="15"/>
        <v>0.97835712520084039</v>
      </c>
      <c r="AS139" s="28">
        <f t="shared" si="16"/>
        <v>0.95945191158900833</v>
      </c>
      <c r="AT139" s="28">
        <f t="shared" si="17"/>
        <v>0.97991338112305859</v>
      </c>
      <c r="AU139" s="28">
        <f t="shared" si="18"/>
        <v>0.92831690561529268</v>
      </c>
      <c r="AV139" s="28">
        <f t="shared" si="19"/>
        <v>0.98805683563748081</v>
      </c>
      <c r="AW139" s="28">
        <f t="shared" si="20"/>
        <v>0.98743130227001197</v>
      </c>
      <c r="AX139" s="28">
        <f t="shared" si="21"/>
        <v>0.95946087216248499</v>
      </c>
      <c r="AY139" s="28">
        <f t="shared" si="22"/>
        <v>0.98574223416965356</v>
      </c>
      <c r="AZ139" s="28">
        <f t="shared" si="23"/>
        <v>0.99046796594982078</v>
      </c>
    </row>
    <row r="140" spans="1:52" hidden="1" x14ac:dyDescent="0.25">
      <c r="A140" s="86" t="s">
        <v>8</v>
      </c>
      <c r="B140" s="86">
        <v>1</v>
      </c>
      <c r="C140" s="86">
        <v>130</v>
      </c>
      <c r="D140" s="28">
        <f>OphrsIn!D139/SurveyHrsIn!D140</f>
        <v>0.98790322580645162</v>
      </c>
      <c r="E140" s="28">
        <f>OphrsIn!E139/SurveyHrsIn!E140</f>
        <v>0.8588709677419355</v>
      </c>
      <c r="F140" s="28">
        <f>OphrsIn!F139/SurveyHrsIn!F140</f>
        <v>0.96508620689655178</v>
      </c>
      <c r="G140" s="28">
        <f>OphrsIn!G139/SurveyHrsIn!G140</f>
        <v>0.88064516129032266</v>
      </c>
      <c r="H140" s="28">
        <f>OphrsIn!H139/SurveyHrsIn!H140</f>
        <v>0.36555555555555552</v>
      </c>
      <c r="I140" s="28">
        <f>OphrsIn!I139/SurveyHrsIn!I140</f>
        <v>0.78413978494623648</v>
      </c>
      <c r="J140" s="28">
        <f>OphrsIn!J139/SurveyHrsIn!J140</f>
        <v>0.89222222222222214</v>
      </c>
      <c r="K140" s="28">
        <f>OphrsIn!K139/SurveyHrsIn!K140</f>
        <v>0.94758064516129037</v>
      </c>
      <c r="L140" s="28">
        <f>OphrsIn!L139/SurveyHrsIn!L140</f>
        <v>0.94260752688172034</v>
      </c>
      <c r="M140" s="28">
        <f>OphrsIn!M139/SurveyHrsIn!M140</f>
        <v>0.9916666666666667</v>
      </c>
      <c r="N140" s="28">
        <f>OphrsIn!N139/SurveyHrsIn!N140</f>
        <v>0.92997311827956985</v>
      </c>
      <c r="O140" s="28">
        <f>OphrsIn!O139/SurveyHrsIn!O140</f>
        <v>0.9029166666666667</v>
      </c>
      <c r="P140" s="28">
        <f>OphrsIn!P139/SurveyHrsIn!P140</f>
        <v>0.86196236559139783</v>
      </c>
      <c r="Q140" s="28">
        <f>OphrsIn!Q139/SurveyHrsIn!Q140</f>
        <v>0.92177419354838708</v>
      </c>
      <c r="R140" s="28">
        <f>OphrsIn!R139/SurveyHrsIn!R140</f>
        <v>0.99672619047619038</v>
      </c>
      <c r="S140" s="28">
        <f>OphrsIn!S139/SurveyHrsIn!S140</f>
        <v>0.99879032258064515</v>
      </c>
      <c r="T140" s="28">
        <f>OphrsIn!T139/SurveyHrsIn!T140</f>
        <v>0.67930555555555561</v>
      </c>
      <c r="U140" s="28">
        <f>OphrsIn!U139/SurveyHrsIn!U140</f>
        <v>0.66760752688172043</v>
      </c>
      <c r="V140" s="28">
        <f>OphrsIn!V139/SurveyHrsIn!V140</f>
        <v>0.90847222222222224</v>
      </c>
      <c r="W140" s="28">
        <f>OphrsIn!W139/SurveyHrsIn!W140</f>
        <v>0.93521505376344083</v>
      </c>
      <c r="X140" s="28">
        <f>OphrsIn!X139/SurveyHrsIn!X140</f>
        <v>0.98642473118279572</v>
      </c>
      <c r="Y140" s="28">
        <f>OphrsIn!Y139/SurveyHrsIn!Y140</f>
        <v>0.91013888888888883</v>
      </c>
      <c r="Z140" s="28">
        <f>OphrsIn!Z139/SurveyHrsIn!Z140</f>
        <v>0.95295698924731187</v>
      </c>
      <c r="AA140" s="28">
        <f>OphrsIn!AA139/SurveyHrsIn!AA140</f>
        <v>0.90722222222222226</v>
      </c>
      <c r="AB140" s="28">
        <f>OphrsIn!AB139/SurveyHrsIn!AB140</f>
        <v>0.84623655913978502</v>
      </c>
      <c r="AC140" s="28">
        <f>OphrsIn!AC139/SurveyHrsIn!AC140</f>
        <v>0.99327956989247312</v>
      </c>
      <c r="AD140" s="28">
        <f>OphrsIn!AD139/SurveyHrsIn!AD140</f>
        <v>0.83497023809523818</v>
      </c>
      <c r="AE140" s="28">
        <f>OphrsIn!AE139/SurveyHrsIn!AE140</f>
        <v>0.98135873655913974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0.86026890732501116</v>
      </c>
      <c r="AP140" s="28">
        <f t="shared" ref="AP140:AP203" si="25">AVERAGE(Q140:AB140)</f>
        <v>0.89257253797576386</v>
      </c>
      <c r="AQ140" s="28">
        <f t="shared" ref="AQ140:AQ203" si="26">AVERAGE(AC140:AN140)</f>
        <v>0.93653618151561702</v>
      </c>
      <c r="AR140" s="28">
        <f t="shared" ref="AR140:AR203" si="27">AVERAGE(E140:G140)</f>
        <v>0.90153411197626998</v>
      </c>
      <c r="AS140" s="28">
        <f t="shared" ref="AS140:AS203" si="28">AVERAGE(H140:J140)</f>
        <v>0.68063918757467146</v>
      </c>
      <c r="AT140" s="28">
        <f t="shared" ref="AT140:AT203" si="29">AVERAGE(K140:M140)</f>
        <v>0.96061827956989243</v>
      </c>
      <c r="AU140" s="28">
        <f t="shared" ref="AU140:AU203" si="30">AVERAGE(N140:P140)</f>
        <v>0.89828405017921142</v>
      </c>
      <c r="AV140" s="28">
        <f t="shared" ref="AV140:AV203" si="31">AVERAGE(Q140:S140)</f>
        <v>0.97243023553507424</v>
      </c>
      <c r="AW140" s="28">
        <f t="shared" ref="AW140:AW203" si="32">AVERAGE(T140:V140)</f>
        <v>0.75179510155316598</v>
      </c>
      <c r="AX140" s="28">
        <f t="shared" ref="AX140:AX203" si="33">AVERAGE(W140:Y140)</f>
        <v>0.9439262246117085</v>
      </c>
      <c r="AY140" s="28">
        <f t="shared" ref="AY140:AY203" si="34">AVERAGE(Z140:AB140)</f>
        <v>0.90213859020310638</v>
      </c>
      <c r="AZ140" s="28">
        <f t="shared" ref="AZ140:AZ203" si="35">AVERAGE(AC140:AE140)</f>
        <v>0.93653618151561702</v>
      </c>
    </row>
    <row r="141" spans="1:52" hidden="1" x14ac:dyDescent="0.25">
      <c r="A141" s="86" t="s">
        <v>8</v>
      </c>
      <c r="B141" s="86">
        <v>1</v>
      </c>
      <c r="C141" s="86">
        <v>131</v>
      </c>
      <c r="D141" s="28">
        <f>OphrsIn!D140/SurveyHrsIn!D141</f>
        <v>0.68548387096774188</v>
      </c>
      <c r="E141" s="28">
        <f>OphrsIn!E140/SurveyHrsIn!E141</f>
        <v>0.99865591397849462</v>
      </c>
      <c r="F141" s="28">
        <f>OphrsIn!F140/SurveyHrsIn!F141</f>
        <v>0.99856321839080464</v>
      </c>
      <c r="G141" s="28">
        <f>OphrsIn!G140/SurveyHrsIn!G141</f>
        <v>0.94959677419354838</v>
      </c>
      <c r="H141" s="28">
        <f>OphrsIn!H140/SurveyHrsIn!H141</f>
        <v>0.55555555555555558</v>
      </c>
      <c r="I141" s="28">
        <f>OphrsIn!I140/SurveyHrsIn!I141</f>
        <v>4.032258064516129E-4</v>
      </c>
      <c r="J141" s="28">
        <f>OphrsIn!J140/SurveyHrsIn!J141</f>
        <v>0.33027777777777778</v>
      </c>
      <c r="K141" s="28">
        <f>OphrsIn!K140/SurveyHrsIn!K141</f>
        <v>0.989247311827957</v>
      </c>
      <c r="L141" s="28">
        <f>OphrsIn!L140/SurveyHrsIn!L141</f>
        <v>0.98588709677419351</v>
      </c>
      <c r="M141" s="28">
        <f>OphrsIn!M140/SurveyHrsIn!M141</f>
        <v>0.9981944444444445</v>
      </c>
      <c r="N141" s="28">
        <f>OphrsIn!N140/SurveyHrsIn!N141</f>
        <v>0.99475806451612903</v>
      </c>
      <c r="O141" s="28">
        <f>OphrsIn!O140/SurveyHrsIn!O141</f>
        <v>0.99208333333333332</v>
      </c>
      <c r="P141" s="28">
        <f>OphrsIn!P140/SurveyHrsIn!P141</f>
        <v>0.95080645161290323</v>
      </c>
      <c r="Q141" s="28">
        <f>OphrsIn!Q140/SurveyHrsIn!Q141</f>
        <v>0.8803763440860215</v>
      </c>
      <c r="R141" s="28">
        <f>OphrsIn!R140/SurveyHrsIn!R141</f>
        <v>0.99642857142857144</v>
      </c>
      <c r="S141" s="28">
        <f>OphrsIn!S140/SurveyHrsIn!S141</f>
        <v>0.99825268817204305</v>
      </c>
      <c r="T141" s="28">
        <f>OphrsIn!T140/SurveyHrsIn!T141</f>
        <v>0.97791666666666666</v>
      </c>
      <c r="U141" s="28">
        <f>OphrsIn!U140/SurveyHrsIn!U141</f>
        <v>0.99287634408602155</v>
      </c>
      <c r="V141" s="28">
        <f>OphrsIn!V140/SurveyHrsIn!V141</f>
        <v>0.97486111111111107</v>
      </c>
      <c r="W141" s="28">
        <f>OphrsIn!W140/SurveyHrsIn!W141</f>
        <v>0.99973118279569884</v>
      </c>
      <c r="X141" s="28">
        <f>OphrsIn!X140/SurveyHrsIn!X141</f>
        <v>0.99354838709677429</v>
      </c>
      <c r="Y141" s="28">
        <f>OphrsIn!Y140/SurveyHrsIn!Y141</f>
        <v>0.98263888888888884</v>
      </c>
      <c r="Z141" s="28">
        <f>OphrsIn!Z140/SurveyHrsIn!Z141</f>
        <v>0.96169354838709675</v>
      </c>
      <c r="AA141" s="28">
        <f>OphrsIn!AA140/SurveyHrsIn!AA141</f>
        <v>0.99694444444444441</v>
      </c>
      <c r="AB141" s="28">
        <f>OphrsIn!AB140/SurveyHrsIn!AB141</f>
        <v>0.95819892473118273</v>
      </c>
      <c r="AC141" s="28">
        <f>OphrsIn!AC140/SurveyHrsIn!AC141</f>
        <v>0.97526881720430114</v>
      </c>
      <c r="AD141" s="28">
        <f>OphrsIn!AD140/SurveyHrsIn!AD141</f>
        <v>0.98288690476190477</v>
      </c>
      <c r="AE141" s="28">
        <f>OphrsIn!AE140/SurveyHrsIn!AE141</f>
        <v>0.96684072580645164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0.81200243068429956</v>
      </c>
      <c r="AP141" s="28">
        <f t="shared" si="25"/>
        <v>0.97612225849121026</v>
      </c>
      <c r="AQ141" s="28">
        <f t="shared" si="26"/>
        <v>0.97499881592421922</v>
      </c>
      <c r="AR141" s="28">
        <f t="shared" si="27"/>
        <v>0.98227196885428258</v>
      </c>
      <c r="AS141" s="28">
        <f t="shared" si="28"/>
        <v>0.29541218637992833</v>
      </c>
      <c r="AT141" s="28">
        <f t="shared" si="29"/>
        <v>0.99110961768219841</v>
      </c>
      <c r="AU141" s="28">
        <f t="shared" si="30"/>
        <v>0.97921594982078852</v>
      </c>
      <c r="AV141" s="28">
        <f t="shared" si="31"/>
        <v>0.95835253456221192</v>
      </c>
      <c r="AW141" s="28">
        <f t="shared" si="32"/>
        <v>0.98188470728793309</v>
      </c>
      <c r="AX141" s="28">
        <f t="shared" si="33"/>
        <v>0.99197281959378725</v>
      </c>
      <c r="AY141" s="28">
        <f t="shared" si="34"/>
        <v>0.972278972520908</v>
      </c>
      <c r="AZ141" s="28">
        <f t="shared" si="35"/>
        <v>0.97499881592421922</v>
      </c>
    </row>
    <row r="142" spans="1:52" hidden="1" x14ac:dyDescent="0.25">
      <c r="A142" s="86" t="s">
        <v>8</v>
      </c>
      <c r="B142" s="86">
        <v>1</v>
      </c>
      <c r="C142" s="86">
        <v>132</v>
      </c>
      <c r="D142" s="28">
        <f>OphrsIn!D141/SurveyHrsIn!D142</f>
        <v>0.9946236559139785</v>
      </c>
      <c r="E142" s="28">
        <f>OphrsIn!E141/SurveyHrsIn!E142</f>
        <v>0.989247311827957</v>
      </c>
      <c r="F142" s="28">
        <f>OphrsIn!F141/SurveyHrsIn!F142</f>
        <v>0.9979885057471265</v>
      </c>
      <c r="G142" s="28">
        <f>OphrsIn!G141/SurveyHrsIn!G142</f>
        <v>0.92432795698924741</v>
      </c>
      <c r="H142" s="28">
        <f>OphrsIn!H141/SurveyHrsIn!H142</f>
        <v>0.70430555555555563</v>
      </c>
      <c r="I142" s="28">
        <f>OphrsIn!I141/SurveyHrsIn!I142</f>
        <v>0.7</v>
      </c>
      <c r="J142" s="28">
        <f>OphrsIn!J141/SurveyHrsIn!J142</f>
        <v>0.99930555555555556</v>
      </c>
      <c r="K142" s="28">
        <f>OphrsIn!K141/SurveyHrsIn!K142</f>
        <v>0.79583333333333339</v>
      </c>
      <c r="L142" s="28">
        <f>OphrsIn!L141/SurveyHrsIn!L142</f>
        <v>0.97446236559139787</v>
      </c>
      <c r="M142" s="28">
        <f>OphrsIn!M141/SurveyHrsIn!M142</f>
        <v>0.99833333333333329</v>
      </c>
      <c r="N142" s="28">
        <f>OphrsIn!N141/SurveyHrsIn!N142</f>
        <v>0.84502688172043017</v>
      </c>
      <c r="O142" s="28">
        <f>OphrsIn!O141/SurveyHrsIn!O142</f>
        <v>0.99652777777777779</v>
      </c>
      <c r="P142" s="28">
        <f>OphrsIn!P141/SurveyHrsIn!P142</f>
        <v>0.67634408602150531</v>
      </c>
      <c r="Q142" s="28">
        <f>OphrsIn!Q141/SurveyHrsIn!Q142</f>
        <v>0.99489247311827966</v>
      </c>
      <c r="R142" s="28">
        <f>OphrsIn!R141/SurveyHrsIn!R142</f>
        <v>0.99657738095238102</v>
      </c>
      <c r="S142" s="28">
        <f>OphrsIn!S141/SurveyHrsIn!S142</f>
        <v>0.99086021505376354</v>
      </c>
      <c r="T142" s="28">
        <f>OphrsIn!T141/SurveyHrsIn!T142</f>
        <v>0.98249999999999993</v>
      </c>
      <c r="U142" s="28">
        <f>OphrsIn!U141/SurveyHrsIn!U142</f>
        <v>0.9106182795698925</v>
      </c>
      <c r="V142" s="28">
        <f>OphrsIn!V141/SurveyHrsIn!V142</f>
        <v>0.96375</v>
      </c>
      <c r="W142" s="28">
        <f>OphrsIn!W141/SurveyHrsIn!W142</f>
        <v>0.89677419354838717</v>
      </c>
      <c r="X142" s="28">
        <f>OphrsIn!X141/SurveyHrsIn!X142</f>
        <v>0.77956989247311825</v>
      </c>
      <c r="Y142" s="28">
        <f>OphrsIn!Y141/SurveyHrsIn!Y142</f>
        <v>0.85416666666666663</v>
      </c>
      <c r="Z142" s="28">
        <f>OphrsIn!Z141/SurveyHrsIn!Z142</f>
        <v>0.92163978494623666</v>
      </c>
      <c r="AA142" s="28">
        <f>OphrsIn!AA141/SurveyHrsIn!AA142</f>
        <v>0.96944444444444444</v>
      </c>
      <c r="AB142" s="28">
        <f>OphrsIn!AB141/SurveyHrsIn!AB142</f>
        <v>0.99596774193548387</v>
      </c>
      <c r="AC142" s="28">
        <f>OphrsIn!AC141/SurveyHrsIn!AC142</f>
        <v>0.99838709677419346</v>
      </c>
      <c r="AD142" s="28">
        <f>OphrsIn!AD141/SurveyHrsIn!AD142</f>
        <v>0.99166666666666659</v>
      </c>
      <c r="AE142" s="28">
        <f>OphrsIn!AE141/SurveyHrsIn!AE142</f>
        <v>0.97187580645161287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0.88347522195443506</v>
      </c>
      <c r="AP142" s="28">
        <f t="shared" si="25"/>
        <v>0.93806342272572119</v>
      </c>
      <c r="AQ142" s="28">
        <f t="shared" si="26"/>
        <v>0.98730985663082427</v>
      </c>
      <c r="AR142" s="28">
        <f t="shared" si="27"/>
        <v>0.9705212581881103</v>
      </c>
      <c r="AS142" s="28">
        <f t="shared" si="28"/>
        <v>0.80120370370370375</v>
      </c>
      <c r="AT142" s="28">
        <f t="shared" si="29"/>
        <v>0.92287634408602148</v>
      </c>
      <c r="AU142" s="28">
        <f t="shared" si="30"/>
        <v>0.83929958183990439</v>
      </c>
      <c r="AV142" s="28">
        <f t="shared" si="31"/>
        <v>0.99411002304147489</v>
      </c>
      <c r="AW142" s="28">
        <f t="shared" si="32"/>
        <v>0.95228942652329751</v>
      </c>
      <c r="AX142" s="28">
        <f t="shared" si="33"/>
        <v>0.84350358422939065</v>
      </c>
      <c r="AY142" s="28">
        <f t="shared" si="34"/>
        <v>0.96235065710872159</v>
      </c>
      <c r="AZ142" s="28">
        <f t="shared" si="35"/>
        <v>0.98730985663082427</v>
      </c>
    </row>
    <row r="143" spans="1:52" hidden="1" x14ac:dyDescent="0.25">
      <c r="A143" s="86" t="s">
        <v>8</v>
      </c>
      <c r="B143" s="86">
        <v>1</v>
      </c>
      <c r="C143" s="86">
        <v>133</v>
      </c>
      <c r="D143" s="28">
        <f>OphrsIn!D142/SurveyHrsIn!D143</f>
        <v>0.7661290322580645</v>
      </c>
      <c r="E143" s="28">
        <f>OphrsIn!E142/SurveyHrsIn!E143</f>
        <v>0.668010752688172</v>
      </c>
      <c r="F143" s="28">
        <f>OphrsIn!F142/SurveyHrsIn!F143</f>
        <v>0.99382183908045985</v>
      </c>
      <c r="G143" s="28">
        <f>OphrsIn!G142/SurveyHrsIn!G143</f>
        <v>0.95</v>
      </c>
      <c r="H143" s="28">
        <f>OphrsIn!H142/SurveyHrsIn!H143</f>
        <v>0.33208333333333334</v>
      </c>
      <c r="I143" s="28">
        <f>OphrsIn!I142/SurveyHrsIn!I143</f>
        <v>0</v>
      </c>
      <c r="J143" s="28">
        <f>OphrsIn!J142/SurveyHrsIn!J143</f>
        <v>1.5277777777777779E-3</v>
      </c>
      <c r="K143" s="28">
        <f>OphrsIn!K142/SurveyHrsIn!K143</f>
        <v>0.76384408602150533</v>
      </c>
      <c r="L143" s="28">
        <f>OphrsIn!L142/SurveyHrsIn!L143</f>
        <v>0.9106182795698925</v>
      </c>
      <c r="M143" s="28">
        <f>OphrsIn!M142/SurveyHrsIn!M143</f>
        <v>0.98930555555555544</v>
      </c>
      <c r="N143" s="28">
        <f>OphrsIn!N142/SurveyHrsIn!N143</f>
        <v>0.97096774193548385</v>
      </c>
      <c r="O143" s="28">
        <f>OphrsIn!O142/SurveyHrsIn!O143</f>
        <v>0.98124999999999996</v>
      </c>
      <c r="P143" s="28">
        <f>OphrsIn!P142/SurveyHrsIn!P143</f>
        <v>0.61599462365591395</v>
      </c>
      <c r="Q143" s="28">
        <f>OphrsIn!Q142/SurveyHrsIn!Q143</f>
        <v>0.6620967741935484</v>
      </c>
      <c r="R143" s="28">
        <f>OphrsIn!R142/SurveyHrsIn!R143</f>
        <v>0.7</v>
      </c>
      <c r="S143" s="28">
        <f>OphrsIn!S142/SurveyHrsIn!S143</f>
        <v>0.99879032258064515</v>
      </c>
      <c r="T143" s="28">
        <f>OphrsIn!T142/SurveyHrsIn!T143</f>
        <v>0.93916666666666671</v>
      </c>
      <c r="U143" s="28">
        <f>OphrsIn!U142/SurveyHrsIn!U143</f>
        <v>0.9946236559139785</v>
      </c>
      <c r="V143" s="28">
        <f>OphrsIn!V142/SurveyHrsIn!V143</f>
        <v>0.95819444444444446</v>
      </c>
      <c r="W143" s="28">
        <f>OphrsIn!W142/SurveyHrsIn!W143</f>
        <v>0.98561827956989245</v>
      </c>
      <c r="X143" s="28">
        <f>OphrsIn!X142/SurveyHrsIn!X143</f>
        <v>0.96263440860215055</v>
      </c>
      <c r="Y143" s="28">
        <f>OphrsIn!Y142/SurveyHrsIn!Y143</f>
        <v>0.97305555555555556</v>
      </c>
      <c r="Z143" s="28">
        <f>OphrsIn!Z142/SurveyHrsIn!Z143</f>
        <v>0.98870967741935489</v>
      </c>
      <c r="AA143" s="28">
        <f>OphrsIn!AA142/SurveyHrsIn!AA143</f>
        <v>0.99972222222222218</v>
      </c>
      <c r="AB143" s="28">
        <f>OphrsIn!AB142/SurveyHrsIn!AB143</f>
        <v>0.9799731182795699</v>
      </c>
      <c r="AC143" s="28">
        <f>OphrsIn!AC142/SurveyHrsIn!AC143</f>
        <v>0.9844086021505376</v>
      </c>
      <c r="AD143" s="28">
        <f>OphrsIn!AD142/SurveyHrsIn!AD143</f>
        <v>0.99196428571428574</v>
      </c>
      <c r="AE143" s="28">
        <f>OphrsIn!AE142/SurveyHrsIn!AE143</f>
        <v>0.94599543010752685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0.68145199913484111</v>
      </c>
      <c r="AP143" s="28">
        <f t="shared" si="25"/>
        <v>0.92854876045400248</v>
      </c>
      <c r="AQ143" s="28">
        <f t="shared" si="26"/>
        <v>0.97412277265745006</v>
      </c>
      <c r="AR143" s="28">
        <f t="shared" si="27"/>
        <v>0.87061086392287734</v>
      </c>
      <c r="AS143" s="28">
        <f t="shared" si="28"/>
        <v>0.11120370370370371</v>
      </c>
      <c r="AT143" s="28">
        <f t="shared" si="29"/>
        <v>0.88792264038231783</v>
      </c>
      <c r="AU143" s="28">
        <f t="shared" si="30"/>
        <v>0.85607078853046603</v>
      </c>
      <c r="AV143" s="28">
        <f t="shared" si="31"/>
        <v>0.78696236559139787</v>
      </c>
      <c r="AW143" s="28">
        <f t="shared" si="32"/>
        <v>0.96399492234169648</v>
      </c>
      <c r="AX143" s="28">
        <f t="shared" si="33"/>
        <v>0.9737694145758663</v>
      </c>
      <c r="AY143" s="28">
        <f t="shared" si="34"/>
        <v>0.98946833930704903</v>
      </c>
      <c r="AZ143" s="28">
        <f t="shared" si="35"/>
        <v>0.97412277265745006</v>
      </c>
    </row>
    <row r="144" spans="1:52" hidden="1" x14ac:dyDescent="0.25">
      <c r="A144" s="86" t="s">
        <v>8</v>
      </c>
      <c r="B144" s="86">
        <v>1</v>
      </c>
      <c r="C144" s="86">
        <v>134</v>
      </c>
      <c r="D144" s="28">
        <f>OphrsIn!D143/SurveyHrsIn!D144</f>
        <v>0.989247311827957</v>
      </c>
      <c r="E144" s="28">
        <f>OphrsIn!E143/SurveyHrsIn!E144</f>
        <v>0.98790322580645162</v>
      </c>
      <c r="F144" s="28">
        <f>OphrsIn!F143/SurveyHrsIn!F144</f>
        <v>0.99583333333333335</v>
      </c>
      <c r="G144" s="28">
        <f>OphrsIn!G143/SurveyHrsIn!G144</f>
        <v>0.95201612903225796</v>
      </c>
      <c r="H144" s="28">
        <f>OphrsIn!H143/SurveyHrsIn!H144</f>
        <v>0.93374999999999997</v>
      </c>
      <c r="I144" s="28">
        <f>OphrsIn!I143/SurveyHrsIn!I144</f>
        <v>0.90255376344086025</v>
      </c>
      <c r="J144" s="28">
        <f>OphrsIn!J143/SurveyHrsIn!J144</f>
        <v>0.99805555555555558</v>
      </c>
      <c r="K144" s="28">
        <f>OphrsIn!K143/SurveyHrsIn!K144</f>
        <v>0.95685483870967736</v>
      </c>
      <c r="L144" s="28">
        <f>OphrsIn!L143/SurveyHrsIn!L144</f>
        <v>0.96948924731182795</v>
      </c>
      <c r="M144" s="28">
        <f>OphrsIn!M143/SurveyHrsIn!M144</f>
        <v>0.96402777777777782</v>
      </c>
      <c r="N144" s="28">
        <f>OphrsIn!N143/SurveyHrsIn!N144</f>
        <v>0.98212365591397854</v>
      </c>
      <c r="O144" s="28">
        <f>OphrsIn!O143/SurveyHrsIn!O144</f>
        <v>0.99986111111111109</v>
      </c>
      <c r="P144" s="28">
        <f>OphrsIn!P143/SurveyHrsIn!P144</f>
        <v>0.99663978494623651</v>
      </c>
      <c r="Q144" s="28">
        <f>OphrsIn!Q143/SurveyHrsIn!Q144</f>
        <v>0.9907258064516129</v>
      </c>
      <c r="R144" s="28">
        <f>OphrsIn!R143/SurveyHrsIn!R144</f>
        <v>0.9575892857142857</v>
      </c>
      <c r="S144" s="28">
        <f>OphrsIn!S143/SurveyHrsIn!S144</f>
        <v>0.85456989247311821</v>
      </c>
      <c r="T144" s="28">
        <f>OphrsIn!T143/SurveyHrsIn!T144</f>
        <v>0.97944444444444456</v>
      </c>
      <c r="U144" s="28">
        <f>OphrsIn!U143/SurveyHrsIn!U144</f>
        <v>0.99758064516129041</v>
      </c>
      <c r="V144" s="28">
        <f>OphrsIn!V143/SurveyHrsIn!V144</f>
        <v>0.96944444444444444</v>
      </c>
      <c r="W144" s="28">
        <f>OphrsIn!W143/SurveyHrsIn!W144</f>
        <v>0.97083333333333333</v>
      </c>
      <c r="X144" s="28">
        <f>OphrsIn!X143/SurveyHrsIn!X144</f>
        <v>0.8579301075268817</v>
      </c>
      <c r="Y144" s="28">
        <f>OphrsIn!Y143/SurveyHrsIn!Y144</f>
        <v>0.45083333333333336</v>
      </c>
      <c r="Z144" s="28">
        <f>OphrsIn!Z143/SurveyHrsIn!Z144</f>
        <v>0.99946236559139789</v>
      </c>
      <c r="AA144" s="28">
        <f>OphrsIn!AA143/SurveyHrsIn!AA144</f>
        <v>0.99972222222222218</v>
      </c>
      <c r="AB144" s="28">
        <f>OphrsIn!AB143/SurveyHrsIn!AB144</f>
        <v>0.99959677419354842</v>
      </c>
      <c r="AC144" s="28">
        <f>OphrsIn!AC143/SurveyHrsIn!AC144</f>
        <v>0.99408602150537639</v>
      </c>
      <c r="AD144" s="28">
        <f>OphrsIn!AD143/SurveyHrsIn!AD144</f>
        <v>0.99345238095238098</v>
      </c>
      <c r="AE144" s="28">
        <f>OphrsIn!AE143/SurveyHrsIn!AE144</f>
        <v>0.98095241935483879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0.96992570191158889</v>
      </c>
      <c r="AP144" s="28">
        <f t="shared" si="25"/>
        <v>0.91897772124082611</v>
      </c>
      <c r="AQ144" s="28">
        <f t="shared" si="26"/>
        <v>0.98949694060419879</v>
      </c>
      <c r="AR144" s="28">
        <f t="shared" si="27"/>
        <v>0.9785842293906809</v>
      </c>
      <c r="AS144" s="28">
        <f t="shared" si="28"/>
        <v>0.94478643966547204</v>
      </c>
      <c r="AT144" s="28">
        <f t="shared" si="29"/>
        <v>0.96345728793309438</v>
      </c>
      <c r="AU144" s="28">
        <f t="shared" si="30"/>
        <v>0.99287485065710879</v>
      </c>
      <c r="AV144" s="28">
        <f t="shared" si="31"/>
        <v>0.93429499487967227</v>
      </c>
      <c r="AW144" s="28">
        <f t="shared" si="32"/>
        <v>0.98215651135005988</v>
      </c>
      <c r="AX144" s="28">
        <f t="shared" si="33"/>
        <v>0.75986559139784937</v>
      </c>
      <c r="AY144" s="28">
        <f t="shared" si="34"/>
        <v>0.99959378733572279</v>
      </c>
      <c r="AZ144" s="28">
        <f t="shared" si="35"/>
        <v>0.98949694060419879</v>
      </c>
    </row>
    <row r="145" spans="1:52" hidden="1" x14ac:dyDescent="0.25">
      <c r="A145" s="86" t="s">
        <v>8</v>
      </c>
      <c r="B145" s="86">
        <v>1</v>
      </c>
      <c r="C145" s="86">
        <v>135</v>
      </c>
      <c r="D145" s="28">
        <f>OphrsIn!D144/SurveyHrsIn!D145</f>
        <v>0.52822580645161288</v>
      </c>
      <c r="E145" s="28">
        <f>OphrsIn!E144/SurveyHrsIn!E145</f>
        <v>0.92069892473118276</v>
      </c>
      <c r="F145" s="28">
        <f>OphrsIn!F144/SurveyHrsIn!F145</f>
        <v>0.98275862068965514</v>
      </c>
      <c r="G145" s="28">
        <f>OphrsIn!G144/SurveyHrsIn!G145</f>
        <v>0.91908602150537633</v>
      </c>
      <c r="H145" s="28">
        <f>OphrsIn!H144/SurveyHrsIn!H145</f>
        <v>0.9356944444444445</v>
      </c>
      <c r="I145" s="28">
        <f>OphrsIn!I144/SurveyHrsIn!I145</f>
        <v>0.82795698924731187</v>
      </c>
      <c r="J145" s="28">
        <f>OphrsIn!J144/SurveyHrsIn!J145</f>
        <v>0.96138888888888896</v>
      </c>
      <c r="K145" s="28">
        <f>OphrsIn!K144/SurveyHrsIn!K145</f>
        <v>0.66249999999999998</v>
      </c>
      <c r="L145" s="28">
        <f>OphrsIn!L144/SurveyHrsIn!L145</f>
        <v>0.98319892473118276</v>
      </c>
      <c r="M145" s="28">
        <f>OphrsIn!M144/SurveyHrsIn!M145</f>
        <v>0.98361111111111121</v>
      </c>
      <c r="N145" s="28">
        <f>OphrsIn!N144/SurveyHrsIn!N145</f>
        <v>0.99018817204301079</v>
      </c>
      <c r="O145" s="28">
        <f>OphrsIn!O144/SurveyHrsIn!O145</f>
        <v>0.59222222222222221</v>
      </c>
      <c r="P145" s="28">
        <f>OphrsIn!P144/SurveyHrsIn!P145</f>
        <v>0.47553763440860214</v>
      </c>
      <c r="Q145" s="28">
        <f>OphrsIn!Q144/SurveyHrsIn!Q145</f>
        <v>0.21895161290322582</v>
      </c>
      <c r="R145" s="28">
        <f>OphrsIn!R144/SurveyHrsIn!R145</f>
        <v>0.13839285714285715</v>
      </c>
      <c r="S145" s="28">
        <f>OphrsIn!S144/SurveyHrsIn!S145</f>
        <v>0.98454301075268813</v>
      </c>
      <c r="T145" s="28">
        <f>OphrsIn!T144/SurveyHrsIn!T145</f>
        <v>0.94791666666666663</v>
      </c>
      <c r="U145" s="28">
        <f>OphrsIn!U144/SurveyHrsIn!U145</f>
        <v>0.99395161290322576</v>
      </c>
      <c r="V145" s="28">
        <f>OphrsIn!V144/SurveyHrsIn!V145</f>
        <v>0.97486111111111107</v>
      </c>
      <c r="W145" s="28">
        <f>OphrsIn!W144/SurveyHrsIn!W145</f>
        <v>0.98844086021505373</v>
      </c>
      <c r="X145" s="28">
        <f>OphrsIn!X144/SurveyHrsIn!X145</f>
        <v>0.98575268817204298</v>
      </c>
      <c r="Y145" s="28">
        <f>OphrsIn!Y144/SurveyHrsIn!Y145</f>
        <v>0.86986111111111108</v>
      </c>
      <c r="Z145" s="28">
        <f>OphrsIn!Z144/SurveyHrsIn!Z145</f>
        <v>0.99892473118279579</v>
      </c>
      <c r="AA145" s="28">
        <f>OphrsIn!AA144/SurveyHrsIn!AA145</f>
        <v>0.99930555555555556</v>
      </c>
      <c r="AB145" s="28">
        <f>OphrsIn!AB144/SurveyHrsIn!AB145</f>
        <v>0.94112903225806455</v>
      </c>
      <c r="AC145" s="28">
        <f>OphrsIn!AC144/SurveyHrsIn!AC145</f>
        <v>0.99086021505376354</v>
      </c>
      <c r="AD145" s="28">
        <f>OphrsIn!AD144/SurveyHrsIn!AD145</f>
        <v>0.99449404761904758</v>
      </c>
      <c r="AE145" s="28">
        <f>OphrsIn!AE144/SurveyHrsIn!AE145</f>
        <v>0.980975940860215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0.8529034961685823</v>
      </c>
      <c r="AP145" s="28">
        <f t="shared" si="25"/>
        <v>0.83683590416453313</v>
      </c>
      <c r="AQ145" s="28">
        <f t="shared" si="26"/>
        <v>0.98877673451100867</v>
      </c>
      <c r="AR145" s="28">
        <f t="shared" si="27"/>
        <v>0.9408478556420713</v>
      </c>
      <c r="AS145" s="28">
        <f t="shared" si="28"/>
        <v>0.90834677419354837</v>
      </c>
      <c r="AT145" s="28">
        <f t="shared" si="29"/>
        <v>0.87643667861409791</v>
      </c>
      <c r="AU145" s="28">
        <f t="shared" si="30"/>
        <v>0.68598267622461162</v>
      </c>
      <c r="AV145" s="28">
        <f t="shared" si="31"/>
        <v>0.44729582693292369</v>
      </c>
      <c r="AW145" s="28">
        <f t="shared" si="32"/>
        <v>0.97224313022700126</v>
      </c>
      <c r="AX145" s="28">
        <f t="shared" si="33"/>
        <v>0.94801821983273593</v>
      </c>
      <c r="AY145" s="28">
        <f t="shared" si="34"/>
        <v>0.97978643966547185</v>
      </c>
      <c r="AZ145" s="28">
        <f t="shared" si="35"/>
        <v>0.98877673451100867</v>
      </c>
    </row>
    <row r="146" spans="1:52" hidden="1" x14ac:dyDescent="0.25">
      <c r="A146" s="86" t="s">
        <v>8</v>
      </c>
      <c r="B146" s="86">
        <v>1</v>
      </c>
      <c r="C146" s="86">
        <v>136</v>
      </c>
      <c r="D146" s="28">
        <f>OphrsIn!D145/SurveyHrsIn!D146</f>
        <v>0.99731182795698925</v>
      </c>
      <c r="E146" s="28">
        <f>OphrsIn!E145/SurveyHrsIn!E146</f>
        <v>0.99731182795698925</v>
      </c>
      <c r="F146" s="28">
        <f>OphrsIn!F145/SurveyHrsIn!F146</f>
        <v>0.99985632183908046</v>
      </c>
      <c r="G146" s="28">
        <f>OphrsIn!G145/SurveyHrsIn!G146</f>
        <v>0.95443548387096777</v>
      </c>
      <c r="H146" s="28">
        <f>OphrsIn!H145/SurveyHrsIn!H146</f>
        <v>0.93152777777777784</v>
      </c>
      <c r="I146" s="28">
        <f>OphrsIn!I145/SurveyHrsIn!I146</f>
        <v>0.85927419354838708</v>
      </c>
      <c r="J146" s="28">
        <f>OphrsIn!J145/SurveyHrsIn!J146</f>
        <v>0.99944444444444447</v>
      </c>
      <c r="K146" s="28">
        <f>OphrsIn!K145/SurveyHrsIn!K146</f>
        <v>0.99180107526881722</v>
      </c>
      <c r="L146" s="28">
        <f>OphrsIn!L145/SurveyHrsIn!L146</f>
        <v>0.99166666666666659</v>
      </c>
      <c r="M146" s="28">
        <f>OphrsIn!M145/SurveyHrsIn!M146</f>
        <v>0.99902777777777774</v>
      </c>
      <c r="N146" s="28">
        <f>OphrsIn!N145/SurveyHrsIn!N146</f>
        <v>0.99448924731182797</v>
      </c>
      <c r="O146" s="28">
        <f>OphrsIn!O145/SurveyHrsIn!O146</f>
        <v>1</v>
      </c>
      <c r="P146" s="28">
        <f>OphrsIn!P145/SurveyHrsIn!P146</f>
        <v>0.97701612903225799</v>
      </c>
      <c r="Q146" s="28">
        <f>OphrsIn!Q145/SurveyHrsIn!Q146</f>
        <v>0.99798387096774188</v>
      </c>
      <c r="R146" s="28">
        <f>OphrsIn!R145/SurveyHrsIn!R146</f>
        <v>0.90967261904761898</v>
      </c>
      <c r="S146" s="28">
        <f>OphrsIn!S145/SurveyHrsIn!S146</f>
        <v>0.969758064516129</v>
      </c>
      <c r="T146" s="28">
        <f>OphrsIn!T145/SurveyHrsIn!T146</f>
        <v>0.9622222222222222</v>
      </c>
      <c r="U146" s="28">
        <f>OphrsIn!U145/SurveyHrsIn!U146</f>
        <v>0.17069892473118278</v>
      </c>
      <c r="V146" s="28">
        <f>OphrsIn!V145/SurveyHrsIn!V146</f>
        <v>0.94374999999999998</v>
      </c>
      <c r="W146" s="28">
        <f>OphrsIn!W145/SurveyHrsIn!W146</f>
        <v>0.9985215053763441</v>
      </c>
      <c r="X146" s="28">
        <f>OphrsIn!X145/SurveyHrsIn!X146</f>
        <v>0.99569892473118271</v>
      </c>
      <c r="Y146" s="28">
        <f>OphrsIn!Y145/SurveyHrsIn!Y146</f>
        <v>0.97472222222222216</v>
      </c>
      <c r="Z146" s="28">
        <f>OphrsIn!Z145/SurveyHrsIn!Z146</f>
        <v>0.99946236559139789</v>
      </c>
      <c r="AA146" s="28">
        <f>OphrsIn!AA145/SurveyHrsIn!AA146</f>
        <v>0.89375000000000004</v>
      </c>
      <c r="AB146" s="28">
        <f>OphrsIn!AB145/SurveyHrsIn!AB146</f>
        <v>0.99126344086021501</v>
      </c>
      <c r="AC146" s="28">
        <f>OphrsIn!AC145/SurveyHrsIn!AC146</f>
        <v>0.97809139784946242</v>
      </c>
      <c r="AD146" s="28">
        <f>OphrsIn!AD145/SurveyHrsIn!AD146</f>
        <v>0.96339285714285716</v>
      </c>
      <c r="AE146" s="28">
        <f>OphrsIn!AE145/SurveyHrsIn!AE146</f>
        <v>0.97201008064516137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0.97465424545791601</v>
      </c>
      <c r="AP146" s="28">
        <f t="shared" si="25"/>
        <v>0.90062534668885463</v>
      </c>
      <c r="AQ146" s="28">
        <f t="shared" si="26"/>
        <v>0.97116477854582695</v>
      </c>
      <c r="AR146" s="28">
        <f t="shared" si="27"/>
        <v>0.98386787788901253</v>
      </c>
      <c r="AS146" s="28">
        <f t="shared" si="28"/>
        <v>0.93008213859020306</v>
      </c>
      <c r="AT146" s="28">
        <f t="shared" si="29"/>
        <v>0.99416517323775377</v>
      </c>
      <c r="AU146" s="28">
        <f t="shared" si="30"/>
        <v>0.99050179211469536</v>
      </c>
      <c r="AV146" s="28">
        <f t="shared" si="31"/>
        <v>0.95913818484382996</v>
      </c>
      <c r="AW146" s="28">
        <f t="shared" si="32"/>
        <v>0.69222371565113505</v>
      </c>
      <c r="AX146" s="28">
        <f t="shared" si="33"/>
        <v>0.98964755077658306</v>
      </c>
      <c r="AY146" s="28">
        <f t="shared" si="34"/>
        <v>0.96149193548387102</v>
      </c>
      <c r="AZ146" s="28">
        <f t="shared" si="35"/>
        <v>0.97116477854582695</v>
      </c>
    </row>
    <row r="147" spans="1:52" hidden="1" x14ac:dyDescent="0.25">
      <c r="A147" s="86" t="s">
        <v>8</v>
      </c>
      <c r="B147" s="86">
        <v>1</v>
      </c>
      <c r="C147" s="86">
        <v>137</v>
      </c>
      <c r="D147" s="28">
        <f>OphrsIn!D146/SurveyHrsIn!D147</f>
        <v>0.80645161290322576</v>
      </c>
      <c r="E147" s="28">
        <f>OphrsIn!E146/SurveyHrsIn!E147</f>
        <v>0.85215053763440862</v>
      </c>
      <c r="F147" s="28">
        <f>OphrsIn!F146/SurveyHrsIn!F147</f>
        <v>0.99956896551724139</v>
      </c>
      <c r="G147" s="28">
        <f>OphrsIn!G146/SurveyHrsIn!G147</f>
        <v>0.95470430107526871</v>
      </c>
      <c r="H147" s="28">
        <f>OphrsIn!H146/SurveyHrsIn!H147</f>
        <v>0.93444444444444441</v>
      </c>
      <c r="I147" s="28">
        <f>OphrsIn!I146/SurveyHrsIn!I147</f>
        <v>0.90107526881720423</v>
      </c>
      <c r="J147" s="28">
        <f>OphrsIn!J146/SurveyHrsIn!J147</f>
        <v>0.99944444444444447</v>
      </c>
      <c r="K147" s="28">
        <f>OphrsIn!K146/SurveyHrsIn!K147</f>
        <v>0.98225806451612896</v>
      </c>
      <c r="L147" s="28">
        <f>OphrsIn!L146/SurveyHrsIn!L147</f>
        <v>0.95887096774193548</v>
      </c>
      <c r="M147" s="28">
        <f>OphrsIn!M146/SurveyHrsIn!M147</f>
        <v>0.99875000000000003</v>
      </c>
      <c r="N147" s="28">
        <f>OphrsIn!N146/SurveyHrsIn!N147</f>
        <v>0.83481182795698927</v>
      </c>
      <c r="O147" s="28">
        <f>OphrsIn!O146/SurveyHrsIn!O147</f>
        <v>0.99944444444444447</v>
      </c>
      <c r="P147" s="28">
        <f>OphrsIn!P146/SurveyHrsIn!P147</f>
        <v>0.97594086021505377</v>
      </c>
      <c r="Q147" s="28">
        <f>OphrsIn!Q146/SurveyHrsIn!Q147</f>
        <v>0.92553763440860215</v>
      </c>
      <c r="R147" s="28">
        <f>OphrsIn!R146/SurveyHrsIn!R147</f>
        <v>0.98854166666666665</v>
      </c>
      <c r="S147" s="28">
        <f>OphrsIn!S146/SurveyHrsIn!S147</f>
        <v>0.9985215053763441</v>
      </c>
      <c r="T147" s="28">
        <f>OphrsIn!T146/SurveyHrsIn!T147</f>
        <v>0.8587499999999999</v>
      </c>
      <c r="U147" s="28">
        <f>OphrsIn!U146/SurveyHrsIn!U147</f>
        <v>0.10295698924731182</v>
      </c>
      <c r="V147" s="28">
        <f>OphrsIn!V146/SurveyHrsIn!V147</f>
        <v>0.97305555555555556</v>
      </c>
      <c r="W147" s="28">
        <f>OphrsIn!W146/SurveyHrsIn!W147</f>
        <v>0.99220430107526891</v>
      </c>
      <c r="X147" s="28">
        <f>OphrsIn!X146/SurveyHrsIn!X147</f>
        <v>0.98561827956989245</v>
      </c>
      <c r="Y147" s="28">
        <f>OphrsIn!Y146/SurveyHrsIn!Y147</f>
        <v>0.94319444444444445</v>
      </c>
      <c r="Z147" s="28">
        <f>OphrsIn!Z146/SurveyHrsIn!Z147</f>
        <v>0.92553763440860215</v>
      </c>
      <c r="AA147" s="28">
        <f>OphrsIn!AA146/SurveyHrsIn!AA147</f>
        <v>0.99972222222222218</v>
      </c>
      <c r="AB147" s="28">
        <f>OphrsIn!AB146/SurveyHrsIn!AB147</f>
        <v>0.89529569892473126</v>
      </c>
      <c r="AC147" s="28">
        <f>OphrsIn!AC146/SurveyHrsIn!AC147</f>
        <v>0.96599462365591404</v>
      </c>
      <c r="AD147" s="28">
        <f>OphrsIn!AD146/SurveyHrsIn!AD147</f>
        <v>0.99285714285714288</v>
      </c>
      <c r="AE147" s="28">
        <f>OphrsIn!AE146/SurveyHrsIn!AE147</f>
        <v>0.9811298387096774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0.9492886772339636</v>
      </c>
      <c r="AP147" s="28">
        <f t="shared" si="25"/>
        <v>0.88241132765830343</v>
      </c>
      <c r="AQ147" s="28">
        <f t="shared" si="26"/>
        <v>0.97999386840757818</v>
      </c>
      <c r="AR147" s="28">
        <f t="shared" si="27"/>
        <v>0.93547460140897287</v>
      </c>
      <c r="AS147" s="28">
        <f t="shared" si="28"/>
        <v>0.94498805256869767</v>
      </c>
      <c r="AT147" s="28">
        <f t="shared" si="29"/>
        <v>0.97995967741935475</v>
      </c>
      <c r="AU147" s="28">
        <f t="shared" si="30"/>
        <v>0.93673237753882921</v>
      </c>
      <c r="AV147" s="28">
        <f t="shared" si="31"/>
        <v>0.97086693548387093</v>
      </c>
      <c r="AW147" s="28">
        <f t="shared" si="32"/>
        <v>0.64492084826762242</v>
      </c>
      <c r="AX147" s="28">
        <f t="shared" si="33"/>
        <v>0.97367234169653527</v>
      </c>
      <c r="AY147" s="28">
        <f t="shared" si="34"/>
        <v>0.94018518518518512</v>
      </c>
      <c r="AZ147" s="28">
        <f t="shared" si="35"/>
        <v>0.97999386840757818</v>
      </c>
    </row>
    <row r="148" spans="1:52" hidden="1" x14ac:dyDescent="0.25">
      <c r="A148" s="86" t="s">
        <v>8</v>
      </c>
      <c r="B148" s="86">
        <v>1</v>
      </c>
      <c r="C148" s="86">
        <v>138</v>
      </c>
      <c r="D148" s="28">
        <f>OphrsIn!D147/SurveyHrsIn!D148</f>
        <v>0.9946236559139785</v>
      </c>
      <c r="E148" s="28">
        <f>OphrsIn!E147/SurveyHrsIn!E148</f>
        <v>0.99059139784946237</v>
      </c>
      <c r="F148" s="28">
        <f>OphrsIn!F147/SurveyHrsIn!F148</f>
        <v>0.98218390804597699</v>
      </c>
      <c r="G148" s="28">
        <f>OphrsIn!G147/SurveyHrsIn!G148</f>
        <v>0.9413978494623656</v>
      </c>
      <c r="H148" s="28">
        <f>OphrsIn!H147/SurveyHrsIn!H148</f>
        <v>0.93597222222222221</v>
      </c>
      <c r="I148" s="28">
        <f>OphrsIn!I147/SurveyHrsIn!I148</f>
        <v>0.95497311827956988</v>
      </c>
      <c r="J148" s="28">
        <f>OphrsIn!J147/SurveyHrsIn!J148</f>
        <v>0.98263888888888884</v>
      </c>
      <c r="K148" s="28">
        <f>OphrsIn!K147/SurveyHrsIn!K148</f>
        <v>0.99569892473118271</v>
      </c>
      <c r="L148" s="28">
        <f>OphrsIn!L147/SurveyHrsIn!L148</f>
        <v>0.98750000000000004</v>
      </c>
      <c r="M148" s="28">
        <f>OphrsIn!M147/SurveyHrsIn!M148</f>
        <v>0.99805555555555558</v>
      </c>
      <c r="N148" s="28">
        <f>OphrsIn!N147/SurveyHrsIn!N148</f>
        <v>0.98736559139784952</v>
      </c>
      <c r="O148" s="28">
        <f>OphrsIn!O147/SurveyHrsIn!O148</f>
        <v>0.94305555555555554</v>
      </c>
      <c r="P148" s="28">
        <f>OphrsIn!P147/SurveyHrsIn!P148</f>
        <v>0.99973118279569884</v>
      </c>
      <c r="Q148" s="28">
        <f>OphrsIn!Q147/SurveyHrsIn!Q148</f>
        <v>0.99408602150537639</v>
      </c>
      <c r="R148" s="28">
        <f>OphrsIn!R147/SurveyHrsIn!R148</f>
        <v>0.8125</v>
      </c>
      <c r="S148" s="28">
        <f>OphrsIn!S147/SurveyHrsIn!S148</f>
        <v>0.97002688172043017</v>
      </c>
      <c r="T148" s="28">
        <f>OphrsIn!T147/SurveyHrsIn!T148</f>
        <v>0.81402777777777779</v>
      </c>
      <c r="U148" s="28">
        <f>OphrsIn!U147/SurveyHrsIn!U148</f>
        <v>0.98494623655913971</v>
      </c>
      <c r="V148" s="28">
        <f>OphrsIn!V147/SurveyHrsIn!V148</f>
        <v>0.97819444444444437</v>
      </c>
      <c r="W148" s="28">
        <f>OphrsIn!W147/SurveyHrsIn!W148</f>
        <v>0.99744623655913978</v>
      </c>
      <c r="X148" s="28">
        <f>OphrsIn!X147/SurveyHrsIn!X148</f>
        <v>0.99623655913978504</v>
      </c>
      <c r="Y148" s="28">
        <f>OphrsIn!Y147/SurveyHrsIn!Y148</f>
        <v>0.98180555555555549</v>
      </c>
      <c r="Z148" s="28">
        <f>OphrsIn!Z147/SurveyHrsIn!Z148</f>
        <v>0.97486559139784945</v>
      </c>
      <c r="AA148" s="28">
        <f>OphrsIn!AA147/SurveyHrsIn!AA148</f>
        <v>0.98458333333333325</v>
      </c>
      <c r="AB148" s="28">
        <f>OphrsIn!AB147/SurveyHrsIn!AB148</f>
        <v>0.99260752688172038</v>
      </c>
      <c r="AC148" s="28">
        <f>OphrsIn!AC147/SurveyHrsIn!AC148</f>
        <v>0.99543010752688177</v>
      </c>
      <c r="AD148" s="28">
        <f>OphrsIn!AD147/SurveyHrsIn!AD148</f>
        <v>0.96845238095238084</v>
      </c>
      <c r="AE148" s="28">
        <f>OphrsIn!AE147/SurveyHrsIn!AE148</f>
        <v>0.98053360215053775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0.97493034956536084</v>
      </c>
      <c r="AP148" s="28">
        <f t="shared" si="25"/>
        <v>0.95677718040621251</v>
      </c>
      <c r="AQ148" s="28">
        <f t="shared" si="26"/>
        <v>0.98147203020993345</v>
      </c>
      <c r="AR148" s="28">
        <f t="shared" si="27"/>
        <v>0.97139105178593488</v>
      </c>
      <c r="AS148" s="28">
        <f t="shared" si="28"/>
        <v>0.9578614097968936</v>
      </c>
      <c r="AT148" s="28">
        <f t="shared" si="29"/>
        <v>0.99375149342891278</v>
      </c>
      <c r="AU148" s="28">
        <f t="shared" si="30"/>
        <v>0.97671744324970122</v>
      </c>
      <c r="AV148" s="28">
        <f t="shared" si="31"/>
        <v>0.92553763440860226</v>
      </c>
      <c r="AW148" s="28">
        <f t="shared" si="32"/>
        <v>0.92572281959378733</v>
      </c>
      <c r="AX148" s="28">
        <f t="shared" si="33"/>
        <v>0.99182945041816006</v>
      </c>
      <c r="AY148" s="28">
        <f t="shared" si="34"/>
        <v>0.98401881720430107</v>
      </c>
      <c r="AZ148" s="28">
        <f t="shared" si="35"/>
        <v>0.98147203020993345</v>
      </c>
    </row>
    <row r="149" spans="1:52" hidden="1" x14ac:dyDescent="0.25">
      <c r="A149" s="86" t="s">
        <v>8</v>
      </c>
      <c r="B149" s="86">
        <v>1</v>
      </c>
      <c r="C149" s="86">
        <v>139</v>
      </c>
      <c r="D149" s="28">
        <f>OphrsIn!D148/SurveyHrsIn!D149</f>
        <v>0.96505376344086025</v>
      </c>
      <c r="E149" s="28">
        <f>OphrsIn!E148/SurveyHrsIn!E149</f>
        <v>0.8803763440860215</v>
      </c>
      <c r="F149" s="28">
        <f>OphrsIn!F148/SurveyHrsIn!F149</f>
        <v>0.72356321839080462</v>
      </c>
      <c r="G149" s="28">
        <f>OphrsIn!G148/SurveyHrsIn!G149</f>
        <v>0.93588709677419346</v>
      </c>
      <c r="H149" s="28">
        <f>OphrsIn!H148/SurveyHrsIn!H149</f>
        <v>0.9604166666666667</v>
      </c>
      <c r="I149" s="28">
        <f>OphrsIn!I148/SurveyHrsIn!I149</f>
        <v>0.99301075268817196</v>
      </c>
      <c r="J149" s="28">
        <f>OphrsIn!J148/SurveyHrsIn!J149</f>
        <v>0.97499999999999998</v>
      </c>
      <c r="K149" s="28">
        <f>OphrsIn!K148/SurveyHrsIn!K149</f>
        <v>0.9853494623655914</v>
      </c>
      <c r="L149" s="28">
        <f>OphrsIn!L148/SurveyHrsIn!L149</f>
        <v>0.95201612903225796</v>
      </c>
      <c r="M149" s="28">
        <f>OphrsIn!M148/SurveyHrsIn!M149</f>
        <v>0.995</v>
      </c>
      <c r="N149" s="28">
        <f>OphrsIn!N148/SurveyHrsIn!N149</f>
        <v>0.92916666666666659</v>
      </c>
      <c r="O149" s="28">
        <f>OphrsIn!O148/SurveyHrsIn!O149</f>
        <v>0.96027777777777779</v>
      </c>
      <c r="P149" s="28">
        <f>OphrsIn!P148/SurveyHrsIn!P149</f>
        <v>0.90470430107526889</v>
      </c>
      <c r="Q149" s="28">
        <f>OphrsIn!Q148/SurveyHrsIn!Q149</f>
        <v>0.97271505376344092</v>
      </c>
      <c r="R149" s="28">
        <f>OphrsIn!R148/SurveyHrsIn!R149</f>
        <v>1.105952380952381</v>
      </c>
      <c r="S149" s="28">
        <f>OphrsIn!S148/SurveyHrsIn!S149</f>
        <v>0.99825268817204305</v>
      </c>
      <c r="T149" s="28">
        <f>OphrsIn!T148/SurveyHrsIn!T149</f>
        <v>0.90513888888888894</v>
      </c>
      <c r="U149" s="28">
        <f>OphrsIn!U148/SurveyHrsIn!U149</f>
        <v>0.99099462365591395</v>
      </c>
      <c r="V149" s="28">
        <f>OphrsIn!V148/SurveyHrsIn!V149</f>
        <v>0.96819444444444447</v>
      </c>
      <c r="W149" s="28">
        <f>OphrsIn!W148/SurveyHrsIn!W149</f>
        <v>0.97137096774193554</v>
      </c>
      <c r="X149" s="28">
        <f>OphrsIn!X148/SurveyHrsIn!X149</f>
        <v>0.84180107526881709</v>
      </c>
      <c r="Y149" s="28">
        <f>OphrsIn!Y148/SurveyHrsIn!Y149</f>
        <v>0.97916666666666663</v>
      </c>
      <c r="Z149" s="28">
        <f>OphrsIn!Z148/SurveyHrsIn!Z149</f>
        <v>0.98629032258064508</v>
      </c>
      <c r="AA149" s="28">
        <f>OphrsIn!AA148/SurveyHrsIn!AA149</f>
        <v>0.99208333333333332</v>
      </c>
      <c r="AB149" s="28">
        <f>OphrsIn!AB148/SurveyHrsIn!AB149</f>
        <v>0.99959677419354842</v>
      </c>
      <c r="AC149" s="28">
        <f>OphrsIn!AC148/SurveyHrsIn!AC149</f>
        <v>0.99798387096774188</v>
      </c>
      <c r="AD149" s="28">
        <f>OphrsIn!AD148/SurveyHrsIn!AD149</f>
        <v>0.9821428571428571</v>
      </c>
      <c r="AE149" s="28">
        <f>OphrsIn!AE148/SurveyHrsIn!AE149</f>
        <v>0.96612379032258067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0.932897367960285</v>
      </c>
      <c r="AP149" s="28">
        <f t="shared" si="25"/>
        <v>0.97596310163850486</v>
      </c>
      <c r="AQ149" s="28">
        <f t="shared" si="26"/>
        <v>0.98208350614439321</v>
      </c>
      <c r="AR149" s="28">
        <f t="shared" si="27"/>
        <v>0.8466088864170066</v>
      </c>
      <c r="AS149" s="28">
        <f t="shared" si="28"/>
        <v>0.97614247311827951</v>
      </c>
      <c r="AT149" s="28">
        <f t="shared" si="29"/>
        <v>0.97745519713261642</v>
      </c>
      <c r="AU149" s="28">
        <f t="shared" si="30"/>
        <v>0.93138291517323779</v>
      </c>
      <c r="AV149" s="28">
        <f t="shared" si="31"/>
        <v>1.0256400409626216</v>
      </c>
      <c r="AW149" s="28">
        <f t="shared" si="32"/>
        <v>0.95477598566308242</v>
      </c>
      <c r="AX149" s="28">
        <f t="shared" si="33"/>
        <v>0.93077956989247301</v>
      </c>
      <c r="AY149" s="28">
        <f t="shared" si="34"/>
        <v>0.99265681003584227</v>
      </c>
      <c r="AZ149" s="28">
        <f t="shared" si="35"/>
        <v>0.98208350614439321</v>
      </c>
    </row>
    <row r="150" spans="1:52" hidden="1" x14ac:dyDescent="0.25">
      <c r="A150" s="86" t="s">
        <v>8</v>
      </c>
      <c r="B150" s="86">
        <v>1</v>
      </c>
      <c r="C150" s="86">
        <v>140</v>
      </c>
      <c r="D150" s="28">
        <f>OphrsIn!D149/SurveyHrsIn!D150</f>
        <v>0.60215053763440862</v>
      </c>
      <c r="E150" s="28">
        <f>OphrsIn!E149/SurveyHrsIn!E150</f>
        <v>0.94220430107526887</v>
      </c>
      <c r="F150" s="28">
        <f>OphrsIn!F149/SurveyHrsIn!F150</f>
        <v>0.99942528735632186</v>
      </c>
      <c r="G150" s="28">
        <f>OphrsIn!G149/SurveyHrsIn!G150</f>
        <v>0.94569892473118278</v>
      </c>
      <c r="H150" s="28">
        <f>OphrsIn!H149/SurveyHrsIn!H150</f>
        <v>0.84499999999999997</v>
      </c>
      <c r="I150" s="28">
        <f>OphrsIn!I149/SurveyHrsIn!I150</f>
        <v>0.86209677419354835</v>
      </c>
      <c r="J150" s="28">
        <f>OphrsIn!J149/SurveyHrsIn!J150</f>
        <v>0.9588888888888889</v>
      </c>
      <c r="K150" s="28">
        <f>OphrsIn!K149/SurveyHrsIn!K150</f>
        <v>0.98481182795698929</v>
      </c>
      <c r="L150" s="28">
        <f>OphrsIn!L149/SurveyHrsIn!L150</f>
        <v>0.79959677419354835</v>
      </c>
      <c r="M150" s="28">
        <f>OphrsIn!M149/SurveyHrsIn!M150</f>
        <v>0.97430555555555554</v>
      </c>
      <c r="N150" s="28">
        <f>OphrsIn!N149/SurveyHrsIn!N150</f>
        <v>0.57795698924731187</v>
      </c>
      <c r="O150" s="28">
        <f>OphrsIn!O149/SurveyHrsIn!O150</f>
        <v>0.98902777777777784</v>
      </c>
      <c r="P150" s="28">
        <f>OphrsIn!P149/SurveyHrsIn!P150</f>
        <v>0.99879032258064515</v>
      </c>
      <c r="Q150" s="28">
        <f>OphrsIn!Q149/SurveyHrsIn!Q150</f>
        <v>0.99798387096774188</v>
      </c>
      <c r="R150" s="28">
        <f>OphrsIn!R149/SurveyHrsIn!R150</f>
        <v>0.91755952380952388</v>
      </c>
      <c r="S150" s="28">
        <f>OphrsIn!S149/SurveyHrsIn!S150</f>
        <v>0.97526881720430114</v>
      </c>
      <c r="T150" s="28">
        <f>OphrsIn!T149/SurveyHrsIn!T150</f>
        <v>0.98902777777777784</v>
      </c>
      <c r="U150" s="28">
        <f>OphrsIn!U149/SurveyHrsIn!U150</f>
        <v>0.98682795698924741</v>
      </c>
      <c r="V150" s="28">
        <f>OphrsIn!V149/SurveyHrsIn!V150</f>
        <v>0.99097222222222225</v>
      </c>
      <c r="W150" s="28">
        <f>OphrsIn!W149/SurveyHrsIn!W150</f>
        <v>0.97836021505376336</v>
      </c>
      <c r="X150" s="28">
        <f>OphrsIn!X149/SurveyHrsIn!X150</f>
        <v>0.98158602150537633</v>
      </c>
      <c r="Y150" s="28">
        <f>OphrsIn!Y149/SurveyHrsIn!Y150</f>
        <v>0.98263888888888884</v>
      </c>
      <c r="Z150" s="28">
        <f>OphrsIn!Z149/SurveyHrsIn!Z150</f>
        <v>0.99704301075268809</v>
      </c>
      <c r="AA150" s="28">
        <f>OphrsIn!AA149/SurveyHrsIn!AA150</f>
        <v>0.99972222222222218</v>
      </c>
      <c r="AB150" s="28">
        <f>OphrsIn!AB149/SurveyHrsIn!AB150</f>
        <v>0.99959677419354842</v>
      </c>
      <c r="AC150" s="28">
        <f>OphrsIn!AC149/SurveyHrsIn!AC150</f>
        <v>0.98561827956989245</v>
      </c>
      <c r="AD150" s="28">
        <f>OphrsIn!AD149/SurveyHrsIn!AD150</f>
        <v>0.98720238095238089</v>
      </c>
      <c r="AE150" s="28">
        <f>OphrsIn!AE149/SurveyHrsIn!AE150</f>
        <v>0.97244583333333345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0.90648361862975324</v>
      </c>
      <c r="AP150" s="28">
        <f t="shared" si="25"/>
        <v>0.98304894179894176</v>
      </c>
      <c r="AQ150" s="28">
        <f t="shared" si="26"/>
        <v>0.98175549795186889</v>
      </c>
      <c r="AR150" s="28">
        <f t="shared" si="27"/>
        <v>0.96244283772092454</v>
      </c>
      <c r="AS150" s="28">
        <f t="shared" si="28"/>
        <v>0.88866188769414567</v>
      </c>
      <c r="AT150" s="28">
        <f t="shared" si="29"/>
        <v>0.91957138590203102</v>
      </c>
      <c r="AU150" s="28">
        <f t="shared" si="30"/>
        <v>0.85525836320191162</v>
      </c>
      <c r="AV150" s="28">
        <f t="shared" si="31"/>
        <v>0.96360407066052234</v>
      </c>
      <c r="AW150" s="28">
        <f t="shared" si="32"/>
        <v>0.98894265232974909</v>
      </c>
      <c r="AX150" s="28">
        <f t="shared" si="33"/>
        <v>0.98086170848267618</v>
      </c>
      <c r="AY150" s="28">
        <f t="shared" si="34"/>
        <v>0.99878733572281952</v>
      </c>
      <c r="AZ150" s="28">
        <f t="shared" si="35"/>
        <v>0.98175549795186889</v>
      </c>
    </row>
    <row r="151" spans="1:52" hidden="1" x14ac:dyDescent="0.25">
      <c r="A151" s="86" t="s">
        <v>8</v>
      </c>
      <c r="B151" s="86">
        <v>1</v>
      </c>
      <c r="C151" s="86">
        <v>141</v>
      </c>
      <c r="D151" s="28">
        <f>OphrsIn!D150/SurveyHrsIn!D151</f>
        <v>0.99059139784946237</v>
      </c>
      <c r="E151" s="28">
        <f>OphrsIn!E150/SurveyHrsIn!E151</f>
        <v>0.99327956989247312</v>
      </c>
      <c r="F151" s="28">
        <f>OphrsIn!F150/SurveyHrsIn!F151</f>
        <v>0.99238505747126449</v>
      </c>
      <c r="G151" s="28">
        <f>OphrsIn!G150/SurveyHrsIn!G151</f>
        <v>0.95389784946236567</v>
      </c>
      <c r="H151" s="28">
        <f>OphrsIn!H150/SurveyHrsIn!H151</f>
        <v>0.3</v>
      </c>
      <c r="I151" s="28">
        <f>OphrsIn!I150/SurveyHrsIn!I151</f>
        <v>0.86370967741935489</v>
      </c>
      <c r="J151" s="28">
        <f>OphrsIn!J150/SurveyHrsIn!J151</f>
        <v>0.96722222222222221</v>
      </c>
      <c r="K151" s="28">
        <f>OphrsIn!K150/SurveyHrsIn!K151</f>
        <v>0.99798387096774188</v>
      </c>
      <c r="L151" s="28">
        <f>OphrsIn!L150/SurveyHrsIn!L151</f>
        <v>0.96155913978494623</v>
      </c>
      <c r="M151" s="28">
        <f>OphrsIn!M150/SurveyHrsIn!M151</f>
        <v>0.99263888888888896</v>
      </c>
      <c r="N151" s="28">
        <f>OphrsIn!N150/SurveyHrsIn!N151</f>
        <v>0.99448924731182797</v>
      </c>
      <c r="O151" s="28">
        <f>OphrsIn!O150/SurveyHrsIn!O151</f>
        <v>0.99430555555555555</v>
      </c>
      <c r="P151" s="28">
        <f>OphrsIn!P150/SurveyHrsIn!P151</f>
        <v>0.99838709677419346</v>
      </c>
      <c r="Q151" s="28">
        <f>OphrsIn!Q150/SurveyHrsIn!Q151</f>
        <v>0.99637096774193545</v>
      </c>
      <c r="R151" s="28">
        <f>OphrsIn!R150/SurveyHrsIn!R151</f>
        <v>0.98080357142857144</v>
      </c>
      <c r="S151" s="28">
        <f>OphrsIn!S150/SurveyHrsIn!S151</f>
        <v>0.99717741935483872</v>
      </c>
      <c r="T151" s="28">
        <f>OphrsIn!T150/SurveyHrsIn!T151</f>
        <v>0.79374999999999996</v>
      </c>
      <c r="U151" s="28">
        <f>OphrsIn!U150/SurveyHrsIn!U151</f>
        <v>0.98709677419354835</v>
      </c>
      <c r="V151" s="28">
        <f>OphrsIn!V150/SurveyHrsIn!V151</f>
        <v>0.99527777777777782</v>
      </c>
      <c r="W151" s="28">
        <f>OphrsIn!W150/SurveyHrsIn!W151</f>
        <v>0.85067204301075261</v>
      </c>
      <c r="X151" s="28">
        <f>OphrsIn!X150/SurveyHrsIn!X151</f>
        <v>0.99448924731182797</v>
      </c>
      <c r="Y151" s="28">
        <f>OphrsIn!Y150/SurveyHrsIn!Y151</f>
        <v>0.97875000000000001</v>
      </c>
      <c r="Z151" s="28">
        <f>OphrsIn!Z150/SurveyHrsIn!Z151</f>
        <v>0.9990591397849462</v>
      </c>
      <c r="AA151" s="28">
        <f>OphrsIn!AA150/SurveyHrsIn!AA151</f>
        <v>0.97583333333333333</v>
      </c>
      <c r="AB151" s="28">
        <f>OphrsIn!AB150/SurveyHrsIn!AB151</f>
        <v>0.99959677419354842</v>
      </c>
      <c r="AC151" s="28">
        <f>OphrsIn!AC150/SurveyHrsIn!AC151</f>
        <v>0.86115591397849467</v>
      </c>
      <c r="AD151" s="28">
        <f>OphrsIn!AD150/SurveyHrsIn!AD151</f>
        <v>0.96026785714285712</v>
      </c>
      <c r="AE151" s="28">
        <f>OphrsIn!AE150/SurveyHrsIn!AE151</f>
        <v>0.97055295698924737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0.91748818131256948</v>
      </c>
      <c r="AP151" s="28">
        <f t="shared" si="25"/>
        <v>0.96240642067759019</v>
      </c>
      <c r="AQ151" s="28">
        <f t="shared" si="26"/>
        <v>0.93065890937019979</v>
      </c>
      <c r="AR151" s="28">
        <f t="shared" si="27"/>
        <v>0.97985415894203454</v>
      </c>
      <c r="AS151" s="28">
        <f t="shared" si="28"/>
        <v>0.71031063321385901</v>
      </c>
      <c r="AT151" s="28">
        <f t="shared" si="29"/>
        <v>0.98406063321385906</v>
      </c>
      <c r="AU151" s="28">
        <f t="shared" si="30"/>
        <v>0.99572729988052566</v>
      </c>
      <c r="AV151" s="28">
        <f t="shared" si="31"/>
        <v>0.99145065284178191</v>
      </c>
      <c r="AW151" s="28">
        <f t="shared" si="32"/>
        <v>0.92537485065710878</v>
      </c>
      <c r="AX151" s="28">
        <f t="shared" si="33"/>
        <v>0.94130376344086031</v>
      </c>
      <c r="AY151" s="28">
        <f t="shared" si="34"/>
        <v>0.99149641577060932</v>
      </c>
      <c r="AZ151" s="28">
        <f t="shared" si="35"/>
        <v>0.93065890937019979</v>
      </c>
    </row>
    <row r="152" spans="1:52" hidden="1" x14ac:dyDescent="0.25">
      <c r="A152" s="86" t="s">
        <v>8</v>
      </c>
      <c r="B152" s="86">
        <v>1</v>
      </c>
      <c r="C152" s="86">
        <v>142</v>
      </c>
      <c r="D152" s="28">
        <f>OphrsIn!D151/SurveyHrsIn!D152</f>
        <v>0.85080645161290325</v>
      </c>
      <c r="E152" s="28">
        <f>OphrsIn!E151/SurveyHrsIn!E152</f>
        <v>0.57392473118279574</v>
      </c>
      <c r="F152" s="28">
        <f>OphrsIn!F151/SurveyHrsIn!F152</f>
        <v>0.75517241379310351</v>
      </c>
      <c r="G152" s="28">
        <f>OphrsIn!G151/SurveyHrsIn!G152</f>
        <v>0.95</v>
      </c>
      <c r="H152" s="28">
        <f>OphrsIn!H151/SurveyHrsIn!H152</f>
        <v>0.9095833333333333</v>
      </c>
      <c r="I152" s="28">
        <f>OphrsIn!I151/SurveyHrsIn!I152</f>
        <v>0.88346774193548383</v>
      </c>
      <c r="J152" s="28">
        <f>OphrsIn!J151/SurveyHrsIn!J152</f>
        <v>0.99944444444444447</v>
      </c>
      <c r="K152" s="28">
        <f>OphrsIn!K151/SurveyHrsIn!K152</f>
        <v>0.99516129032258061</v>
      </c>
      <c r="L152" s="28">
        <f>OphrsIn!L151/SurveyHrsIn!L152</f>
        <v>0.77459677419354833</v>
      </c>
      <c r="M152" s="28">
        <f>OphrsIn!M151/SurveyHrsIn!M152</f>
        <v>0.96861111111111109</v>
      </c>
      <c r="N152" s="28">
        <f>OphrsIn!N151/SurveyHrsIn!N152</f>
        <v>0.99193548387096775</v>
      </c>
      <c r="O152" s="28">
        <f>OphrsIn!O151/SurveyHrsIn!O152</f>
        <v>0.70500000000000007</v>
      </c>
      <c r="P152" s="28">
        <f>OphrsIn!P151/SurveyHrsIn!P152</f>
        <v>0.99932795698924726</v>
      </c>
      <c r="Q152" s="28">
        <f>OphrsIn!Q151/SurveyHrsIn!Q152</f>
        <v>0.323252688172043</v>
      </c>
      <c r="R152" s="28">
        <f>OphrsIn!R151/SurveyHrsIn!R152</f>
        <v>4.4642857142857144E-2</v>
      </c>
      <c r="S152" s="28">
        <f>OphrsIn!S151/SurveyHrsIn!S152</f>
        <v>0.9985215053763441</v>
      </c>
      <c r="T152" s="28">
        <f>OphrsIn!T151/SurveyHrsIn!T152</f>
        <v>0.98083333333333345</v>
      </c>
      <c r="U152" s="28">
        <f>OphrsIn!U151/SurveyHrsIn!U152</f>
        <v>0.98413978494623666</v>
      </c>
      <c r="V152" s="28">
        <f>OphrsIn!V151/SurveyHrsIn!V152</f>
        <v>0.98986111111111119</v>
      </c>
      <c r="W152" s="28">
        <f>OphrsIn!W151/SurveyHrsIn!W152</f>
        <v>0.79059139784946242</v>
      </c>
      <c r="X152" s="28">
        <f>OphrsIn!X151/SurveyHrsIn!X152</f>
        <v>0.9985215053763441</v>
      </c>
      <c r="Y152" s="28">
        <f>OphrsIn!Y151/SurveyHrsIn!Y152</f>
        <v>0.97916666666666663</v>
      </c>
      <c r="Z152" s="28">
        <f>OphrsIn!Z151/SurveyHrsIn!Z152</f>
        <v>0.97163978494623648</v>
      </c>
      <c r="AA152" s="28">
        <f>OphrsIn!AA151/SurveyHrsIn!AA152</f>
        <v>0.93861111111111106</v>
      </c>
      <c r="AB152" s="28">
        <f>OphrsIn!AB151/SurveyHrsIn!AB152</f>
        <v>0.915994623655914</v>
      </c>
      <c r="AC152" s="28">
        <f>OphrsIn!AC151/SurveyHrsIn!AC152</f>
        <v>0.89690860215053758</v>
      </c>
      <c r="AD152" s="28">
        <f>OphrsIn!AD151/SurveyHrsIn!AD152</f>
        <v>0.98750000000000004</v>
      </c>
      <c r="AE152" s="28">
        <f>OphrsIn!AE151/SurveyHrsIn!AE152</f>
        <v>0.97774529569892477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0.87551877343138473</v>
      </c>
      <c r="AP152" s="28">
        <f t="shared" si="25"/>
        <v>0.82631469747397179</v>
      </c>
      <c r="AQ152" s="28">
        <f t="shared" si="26"/>
        <v>0.95405129928315413</v>
      </c>
      <c r="AR152" s="28">
        <f t="shared" si="27"/>
        <v>0.75969904832529966</v>
      </c>
      <c r="AS152" s="28">
        <f t="shared" si="28"/>
        <v>0.93083183990442053</v>
      </c>
      <c r="AT152" s="28">
        <f t="shared" si="29"/>
        <v>0.91278972520907997</v>
      </c>
      <c r="AU152" s="28">
        <f t="shared" si="30"/>
        <v>0.89875448028673832</v>
      </c>
      <c r="AV152" s="28">
        <f t="shared" si="31"/>
        <v>0.45547235023041477</v>
      </c>
      <c r="AW152" s="28">
        <f t="shared" si="32"/>
        <v>0.98494474313022717</v>
      </c>
      <c r="AX152" s="28">
        <f t="shared" si="33"/>
        <v>0.92275985663082427</v>
      </c>
      <c r="AY152" s="28">
        <f t="shared" si="34"/>
        <v>0.94208183990442051</v>
      </c>
      <c r="AZ152" s="28">
        <f t="shared" si="35"/>
        <v>0.95405129928315413</v>
      </c>
    </row>
    <row r="153" spans="1:52" hidden="1" x14ac:dyDescent="0.25">
      <c r="A153" s="86" t="s">
        <v>8</v>
      </c>
      <c r="B153" s="86">
        <v>1</v>
      </c>
      <c r="C153" s="86">
        <v>143</v>
      </c>
      <c r="D153" s="28">
        <f>OphrsIn!D152/SurveyHrsIn!D153</f>
        <v>0.918010752688172</v>
      </c>
      <c r="E153" s="28">
        <f>OphrsIn!E152/SurveyHrsIn!E153</f>
        <v>0.9838709677419355</v>
      </c>
      <c r="F153" s="28">
        <f>OphrsIn!F152/SurveyHrsIn!F153</f>
        <v>0.68721264367816093</v>
      </c>
      <c r="G153" s="28">
        <f>OphrsIn!G152/SurveyHrsIn!G153</f>
        <v>0.94489247311827962</v>
      </c>
      <c r="H153" s="28">
        <f>OphrsIn!H152/SurveyHrsIn!H153</f>
        <v>0.94791666666666663</v>
      </c>
      <c r="I153" s="28">
        <f>OphrsIn!I152/SurveyHrsIn!I153</f>
        <v>0.97177419354838712</v>
      </c>
      <c r="J153" s="28">
        <f>OphrsIn!J152/SurveyHrsIn!J153</f>
        <v>0.99930555555555556</v>
      </c>
      <c r="K153" s="28">
        <f>OphrsIn!K152/SurveyHrsIn!K153</f>
        <v>0.99327956989247312</v>
      </c>
      <c r="L153" s="28">
        <f>OphrsIn!L152/SurveyHrsIn!L153</f>
        <v>0.97446236559139787</v>
      </c>
      <c r="M153" s="28">
        <f>OphrsIn!M152/SurveyHrsIn!M153</f>
        <v>0.99486111111111108</v>
      </c>
      <c r="N153" s="28">
        <f>OphrsIn!N152/SurveyHrsIn!N153</f>
        <v>0.99543010752688177</v>
      </c>
      <c r="O153" s="28">
        <f>OphrsIn!O152/SurveyHrsIn!O153</f>
        <v>0.99986111111111109</v>
      </c>
      <c r="P153" s="28">
        <f>OphrsIn!P152/SurveyHrsIn!P153</f>
        <v>0.70322580645161292</v>
      </c>
      <c r="Q153" s="28">
        <f>OphrsIn!Q152/SurveyHrsIn!Q153</f>
        <v>0.9961021505376344</v>
      </c>
      <c r="R153" s="28">
        <f>OphrsIn!R152/SurveyHrsIn!R153</f>
        <v>0.7678571428571429</v>
      </c>
      <c r="S153" s="28">
        <f>OphrsIn!S152/SurveyHrsIn!S153</f>
        <v>0.85188172043010746</v>
      </c>
      <c r="T153" s="28">
        <f>OphrsIn!T152/SurveyHrsIn!T153</f>
        <v>0.9804166666666666</v>
      </c>
      <c r="U153" s="28">
        <f>OphrsIn!U152/SurveyHrsIn!U153</f>
        <v>0.99018817204301079</v>
      </c>
      <c r="V153" s="28">
        <f>OphrsIn!V152/SurveyHrsIn!V153</f>
        <v>0.98875000000000002</v>
      </c>
      <c r="W153" s="28">
        <f>OphrsIn!W152/SurveyHrsIn!W153</f>
        <v>0.99274193548387102</v>
      </c>
      <c r="X153" s="28">
        <f>OphrsIn!X152/SurveyHrsIn!X153</f>
        <v>0.98709677419354835</v>
      </c>
      <c r="Y153" s="28">
        <f>OphrsIn!Y152/SurveyHrsIn!Y153</f>
        <v>8.2777777777777783E-2</v>
      </c>
      <c r="Z153" s="28">
        <f>OphrsIn!Z152/SurveyHrsIn!Z153</f>
        <v>0</v>
      </c>
      <c r="AA153" s="28">
        <f>OphrsIn!AA152/SurveyHrsIn!AA153</f>
        <v>2.7777777777777778E-4</v>
      </c>
      <c r="AB153" s="28">
        <f>OphrsIn!AB152/SurveyHrsIn!AB153</f>
        <v>0</v>
      </c>
      <c r="AC153" s="28">
        <f>OphrsIn!AC152/SurveyHrsIn!AC153</f>
        <v>0.22849462365591397</v>
      </c>
      <c r="AD153" s="28">
        <f>OphrsIn!AD152/SurveyHrsIn!AD153</f>
        <v>0.91994047619047625</v>
      </c>
      <c r="AE153" s="28">
        <f>OphrsIn!AE152/SurveyHrsIn!AE153</f>
        <v>0.95115443548387102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0.93300771433279783</v>
      </c>
      <c r="AP153" s="28">
        <f t="shared" si="25"/>
        <v>0.63650750981396154</v>
      </c>
      <c r="AQ153" s="28">
        <f t="shared" si="26"/>
        <v>0.69986317844342028</v>
      </c>
      <c r="AR153" s="28">
        <f t="shared" si="27"/>
        <v>0.87199202817945876</v>
      </c>
      <c r="AS153" s="28">
        <f t="shared" si="28"/>
        <v>0.97299880525686977</v>
      </c>
      <c r="AT153" s="28">
        <f t="shared" si="29"/>
        <v>0.98753434886499403</v>
      </c>
      <c r="AU153" s="28">
        <f t="shared" si="30"/>
        <v>0.89950567502986856</v>
      </c>
      <c r="AV153" s="28">
        <f t="shared" si="31"/>
        <v>0.871947004608295</v>
      </c>
      <c r="AW153" s="28">
        <f t="shared" si="32"/>
        <v>0.98645161290322581</v>
      </c>
      <c r="AX153" s="28">
        <f t="shared" si="33"/>
        <v>0.68753882915173248</v>
      </c>
      <c r="AY153" s="28">
        <f t="shared" si="34"/>
        <v>9.2592592592592588E-5</v>
      </c>
      <c r="AZ153" s="28">
        <f t="shared" si="35"/>
        <v>0.69986317844342028</v>
      </c>
    </row>
    <row r="154" spans="1:52" hidden="1" x14ac:dyDescent="0.25">
      <c r="A154" s="86" t="s">
        <v>8</v>
      </c>
      <c r="B154" s="86">
        <v>1</v>
      </c>
      <c r="C154" s="86">
        <v>144</v>
      </c>
      <c r="D154" s="28">
        <f>OphrsIn!D153/SurveyHrsIn!D154</f>
        <v>0.90456989247311825</v>
      </c>
      <c r="E154" s="28">
        <f>OphrsIn!E153/SurveyHrsIn!E154</f>
        <v>0.9946236559139785</v>
      </c>
      <c r="F154" s="28">
        <f>OphrsIn!F153/SurveyHrsIn!F154</f>
        <v>0.99985632183908046</v>
      </c>
      <c r="G154" s="28">
        <f>OphrsIn!G153/SurveyHrsIn!G154</f>
        <v>0.94086021505376349</v>
      </c>
      <c r="H154" s="28">
        <f>OphrsIn!H153/SurveyHrsIn!H154</f>
        <v>0.84541666666666671</v>
      </c>
      <c r="I154" s="28">
        <f>OphrsIn!I153/SurveyHrsIn!I154</f>
        <v>0.978494623655914</v>
      </c>
      <c r="J154" s="28">
        <f>OphrsIn!J153/SurveyHrsIn!J154</f>
        <v>0.92388888888888898</v>
      </c>
      <c r="K154" s="28">
        <f>OphrsIn!K153/SurveyHrsIn!K154</f>
        <v>0.92486559139784952</v>
      </c>
      <c r="L154" s="28">
        <f>OphrsIn!L153/SurveyHrsIn!L154</f>
        <v>0.99663978494623651</v>
      </c>
      <c r="M154" s="28">
        <f>OphrsIn!M153/SurveyHrsIn!M154</f>
        <v>0.99624999999999997</v>
      </c>
      <c r="N154" s="28">
        <f>OphrsIn!N153/SurveyHrsIn!N154</f>
        <v>0.99623655913978504</v>
      </c>
      <c r="O154" s="28">
        <f>OphrsIn!O153/SurveyHrsIn!O154</f>
        <v>0.99986111111111109</v>
      </c>
      <c r="P154" s="28">
        <f>OphrsIn!P153/SurveyHrsIn!P154</f>
        <v>0.96196236559139792</v>
      </c>
      <c r="Q154" s="28">
        <f>OphrsIn!Q153/SurveyHrsIn!Q154</f>
        <v>0.9985215053763441</v>
      </c>
      <c r="R154" s="28">
        <f>OphrsIn!R153/SurveyHrsIn!R154</f>
        <v>0.85788690476190477</v>
      </c>
      <c r="S154" s="28">
        <f>OphrsIn!S153/SurveyHrsIn!S154</f>
        <v>0.9653225806451613</v>
      </c>
      <c r="T154" s="28">
        <f>OphrsIn!T153/SurveyHrsIn!T154</f>
        <v>0.93833333333333335</v>
      </c>
      <c r="U154" s="28">
        <f>OphrsIn!U153/SurveyHrsIn!U154</f>
        <v>0.99139784946236564</v>
      </c>
      <c r="V154" s="28">
        <f>OphrsIn!V153/SurveyHrsIn!V154</f>
        <v>0.99083333333333334</v>
      </c>
      <c r="W154" s="28">
        <f>OphrsIn!W153/SurveyHrsIn!W154</f>
        <v>0.99973118279569884</v>
      </c>
      <c r="X154" s="28">
        <f>OphrsIn!X153/SurveyHrsIn!X154</f>
        <v>0.99233870967741933</v>
      </c>
      <c r="Y154" s="28">
        <f>OphrsIn!Y153/SurveyHrsIn!Y154</f>
        <v>0.97666666666666668</v>
      </c>
      <c r="Z154" s="28">
        <f>OphrsIn!Z153/SurveyHrsIn!Z154</f>
        <v>0.96586021505376352</v>
      </c>
      <c r="AA154" s="28">
        <f>OphrsIn!AA153/SurveyHrsIn!AA154</f>
        <v>0.94833333333333325</v>
      </c>
      <c r="AB154" s="28">
        <f>OphrsIn!AB153/SurveyHrsIn!AB154</f>
        <v>0.98803763440860215</v>
      </c>
      <c r="AC154" s="28">
        <f>OphrsIn!AC153/SurveyHrsIn!AC154</f>
        <v>0.99865591397849462</v>
      </c>
      <c r="AD154" s="28">
        <f>OphrsIn!AD153/SurveyHrsIn!AD154</f>
        <v>0.99151785714285712</v>
      </c>
      <c r="AE154" s="28">
        <f>OphrsIn!AE153/SurveyHrsIn!AE154</f>
        <v>0.92804139784946238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0.96324631535038929</v>
      </c>
      <c r="AP154" s="28">
        <f t="shared" si="25"/>
        <v>0.96777193740399403</v>
      </c>
      <c r="AQ154" s="28">
        <f t="shared" si="26"/>
        <v>0.97273838965693804</v>
      </c>
      <c r="AR154" s="28">
        <f t="shared" si="27"/>
        <v>0.97844673093560752</v>
      </c>
      <c r="AS154" s="28">
        <f t="shared" si="28"/>
        <v>0.91593339307048982</v>
      </c>
      <c r="AT154" s="28">
        <f t="shared" si="29"/>
        <v>0.97258512544802855</v>
      </c>
      <c r="AU154" s="28">
        <f t="shared" si="30"/>
        <v>0.98602001194743139</v>
      </c>
      <c r="AV154" s="28">
        <f t="shared" si="31"/>
        <v>0.94057699692780339</v>
      </c>
      <c r="AW154" s="28">
        <f t="shared" si="32"/>
        <v>0.97352150537634408</v>
      </c>
      <c r="AX154" s="28">
        <f t="shared" si="33"/>
        <v>0.98957885304659499</v>
      </c>
      <c r="AY154" s="28">
        <f t="shared" si="34"/>
        <v>0.96741039426523301</v>
      </c>
      <c r="AZ154" s="28">
        <f t="shared" si="35"/>
        <v>0.97273838965693804</v>
      </c>
    </row>
    <row r="155" spans="1:52" hidden="1" x14ac:dyDescent="0.25">
      <c r="A155" s="86" t="s">
        <v>8</v>
      </c>
      <c r="B155" s="86">
        <v>1</v>
      </c>
      <c r="C155" s="86">
        <v>145</v>
      </c>
      <c r="D155" s="28">
        <f>OphrsIn!D154/SurveyHrsIn!D155</f>
        <v>0.81048387096774188</v>
      </c>
      <c r="E155" s="28">
        <f>OphrsIn!E154/SurveyHrsIn!E155</f>
        <v>0.86021505376344087</v>
      </c>
      <c r="F155" s="28">
        <f>OphrsIn!F154/SurveyHrsIn!F155</f>
        <v>0.96609195402298842</v>
      </c>
      <c r="G155" s="28">
        <f>OphrsIn!G154/SurveyHrsIn!G155</f>
        <v>0.90295698924731171</v>
      </c>
      <c r="H155" s="28">
        <f>OphrsIn!H154/SurveyHrsIn!H155</f>
        <v>0.84958333333333336</v>
      </c>
      <c r="I155" s="28">
        <f>OphrsIn!I154/SurveyHrsIn!I155</f>
        <v>0.87997311827956992</v>
      </c>
      <c r="J155" s="28">
        <f>OphrsIn!J154/SurveyHrsIn!J155</f>
        <v>0.9458333333333333</v>
      </c>
      <c r="K155" s="28">
        <f>OphrsIn!K154/SurveyHrsIn!K155</f>
        <v>0.97231182795698923</v>
      </c>
      <c r="L155" s="28">
        <f>OphrsIn!L154/SurveyHrsIn!L155</f>
        <v>0.98158602150537633</v>
      </c>
      <c r="M155" s="28">
        <f>OphrsIn!M154/SurveyHrsIn!M155</f>
        <v>0.99</v>
      </c>
      <c r="N155" s="28">
        <f>OphrsIn!N154/SurveyHrsIn!N155</f>
        <v>0.99516129032258061</v>
      </c>
      <c r="O155" s="28">
        <f>OphrsIn!O154/SurveyHrsIn!O155</f>
        <v>0.88597222222222216</v>
      </c>
      <c r="P155" s="28">
        <f>OphrsIn!P154/SurveyHrsIn!P155</f>
        <v>0.89704301075268811</v>
      </c>
      <c r="Q155" s="28">
        <f>OphrsIn!Q154/SurveyHrsIn!Q155</f>
        <v>0.9985215053763441</v>
      </c>
      <c r="R155" s="28">
        <f>OphrsIn!R154/SurveyHrsIn!R155</f>
        <v>0.62589285714285714</v>
      </c>
      <c r="S155" s="28">
        <f>OphrsIn!S154/SurveyHrsIn!S155</f>
        <v>0.95336021505376334</v>
      </c>
      <c r="T155" s="28">
        <f>OphrsIn!T154/SurveyHrsIn!T155</f>
        <v>0.86472222222222228</v>
      </c>
      <c r="U155" s="28">
        <f>OphrsIn!U154/SurveyHrsIn!U155</f>
        <v>0.94865591397849458</v>
      </c>
      <c r="V155" s="28">
        <f>OphrsIn!V154/SurveyHrsIn!V155</f>
        <v>0.93555555555555558</v>
      </c>
      <c r="W155" s="28">
        <f>OphrsIn!W154/SurveyHrsIn!W155</f>
        <v>0.95887096774193548</v>
      </c>
      <c r="X155" s="28">
        <f>OphrsIn!X154/SurveyHrsIn!X155</f>
        <v>0.95873655913978484</v>
      </c>
      <c r="Y155" s="28">
        <f>OphrsIn!Y154/SurveyHrsIn!Y155</f>
        <v>0.93708333333333338</v>
      </c>
      <c r="Z155" s="28">
        <f>OphrsIn!Z154/SurveyHrsIn!Z155</f>
        <v>0.97930107526881727</v>
      </c>
      <c r="AA155" s="28">
        <f>OphrsIn!AA154/SurveyHrsIn!AA155</f>
        <v>0.99986111111111109</v>
      </c>
      <c r="AB155" s="28">
        <f>OphrsIn!AB154/SurveyHrsIn!AB155</f>
        <v>0.99260752688172038</v>
      </c>
      <c r="AC155" s="28">
        <f>OphrsIn!AC154/SurveyHrsIn!AC155</f>
        <v>0.99825268817204305</v>
      </c>
      <c r="AD155" s="28">
        <f>OphrsIn!AD154/SurveyHrsIn!AD155</f>
        <v>0.99404761904761907</v>
      </c>
      <c r="AE155" s="28">
        <f>OphrsIn!AE154/SurveyHrsIn!AE155</f>
        <v>0.94878104838709676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0.92722734622831926</v>
      </c>
      <c r="AP155" s="28">
        <f t="shared" si="25"/>
        <v>0.92943073690049482</v>
      </c>
      <c r="AQ155" s="28">
        <f t="shared" si="26"/>
        <v>0.98036045186891962</v>
      </c>
      <c r="AR155" s="28">
        <f t="shared" si="27"/>
        <v>0.90975466567791363</v>
      </c>
      <c r="AS155" s="28">
        <f t="shared" si="28"/>
        <v>0.89179659498207886</v>
      </c>
      <c r="AT155" s="28">
        <f t="shared" si="29"/>
        <v>0.98129928315412185</v>
      </c>
      <c r="AU155" s="28">
        <f t="shared" si="30"/>
        <v>0.92605884109916359</v>
      </c>
      <c r="AV155" s="28">
        <f t="shared" si="31"/>
        <v>0.85925819252432145</v>
      </c>
      <c r="AW155" s="28">
        <f t="shared" si="32"/>
        <v>0.91631123058542407</v>
      </c>
      <c r="AX155" s="28">
        <f t="shared" si="33"/>
        <v>0.95156362007168449</v>
      </c>
      <c r="AY155" s="28">
        <f t="shared" si="34"/>
        <v>0.99058990442054962</v>
      </c>
      <c r="AZ155" s="28">
        <f t="shared" si="35"/>
        <v>0.98036045186891962</v>
      </c>
    </row>
    <row r="156" spans="1:52" hidden="1" x14ac:dyDescent="0.25">
      <c r="A156" s="86" t="s">
        <v>8</v>
      </c>
      <c r="B156" s="86">
        <v>1</v>
      </c>
      <c r="C156" s="86">
        <v>146</v>
      </c>
      <c r="D156" s="28">
        <f>OphrsIn!D155/SurveyHrsIn!D156</f>
        <v>0.92338709677419351</v>
      </c>
      <c r="E156" s="28">
        <f>OphrsIn!E155/SurveyHrsIn!E156</f>
        <v>0.99327956989247312</v>
      </c>
      <c r="F156" s="28">
        <f>OphrsIn!F155/SurveyHrsIn!F156</f>
        <v>0.99626436781609196</v>
      </c>
      <c r="G156" s="28">
        <f>OphrsIn!G155/SurveyHrsIn!G156</f>
        <v>0.94341397849462361</v>
      </c>
      <c r="H156" s="28">
        <f>OphrsIn!H155/SurveyHrsIn!H156</f>
        <v>0.88541666666666663</v>
      </c>
      <c r="I156" s="28">
        <f>OphrsIn!I155/SurveyHrsIn!I156</f>
        <v>0.99973118279569884</v>
      </c>
      <c r="J156" s="28">
        <f>OphrsIn!J155/SurveyHrsIn!J156</f>
        <v>0.99263888888888896</v>
      </c>
      <c r="K156" s="28">
        <f>OphrsIn!K155/SurveyHrsIn!K156</f>
        <v>0.99287634408602155</v>
      </c>
      <c r="L156" s="28">
        <f>OphrsIn!L155/SurveyHrsIn!L156</f>
        <v>0.99341397849462365</v>
      </c>
      <c r="M156" s="28">
        <f>OphrsIn!M155/SurveyHrsIn!M156</f>
        <v>0.96499999999999997</v>
      </c>
      <c r="N156" s="28">
        <f>OphrsIn!N155/SurveyHrsIn!N156</f>
        <v>0.99327956989247312</v>
      </c>
      <c r="O156" s="28">
        <f>OphrsIn!O155/SurveyHrsIn!O156</f>
        <v>0.93555555555555558</v>
      </c>
      <c r="P156" s="28">
        <f>OphrsIn!P155/SurveyHrsIn!P156</f>
        <v>0.95188172043010755</v>
      </c>
      <c r="Q156" s="28">
        <f>OphrsIn!Q155/SurveyHrsIn!Q156</f>
        <v>0.99529569892473113</v>
      </c>
      <c r="R156" s="28">
        <f>OphrsIn!R155/SurveyHrsIn!R156</f>
        <v>0.98809523809523814</v>
      </c>
      <c r="S156" s="28">
        <f>OphrsIn!S155/SurveyHrsIn!S156</f>
        <v>0.99892473118279579</v>
      </c>
      <c r="T156" s="28">
        <f>OphrsIn!T155/SurveyHrsIn!T156</f>
        <v>0.94930555555555551</v>
      </c>
      <c r="U156" s="28">
        <f>OphrsIn!U155/SurveyHrsIn!U156</f>
        <v>0.9120967741935484</v>
      </c>
      <c r="V156" s="28">
        <f>OphrsIn!V155/SurveyHrsIn!V156</f>
        <v>0.8419444444444445</v>
      </c>
      <c r="W156" s="28">
        <f>OphrsIn!W155/SurveyHrsIn!W156</f>
        <v>0.99892473118279579</v>
      </c>
      <c r="X156" s="28">
        <f>OphrsIn!X155/SurveyHrsIn!X156</f>
        <v>0.99005376344086027</v>
      </c>
      <c r="Y156" s="28">
        <f>OphrsIn!Y155/SurveyHrsIn!Y156</f>
        <v>0.98430555555555566</v>
      </c>
      <c r="Z156" s="28">
        <f>OphrsIn!Z155/SurveyHrsIn!Z156</f>
        <v>0.98212365591397854</v>
      </c>
      <c r="AA156" s="28">
        <f>OphrsIn!AA155/SurveyHrsIn!AA156</f>
        <v>0.97805555555555557</v>
      </c>
      <c r="AB156" s="28">
        <f>OphrsIn!AB155/SurveyHrsIn!AB156</f>
        <v>0.99287634408602155</v>
      </c>
      <c r="AC156" s="28">
        <f>OphrsIn!AC155/SurveyHrsIn!AC156</f>
        <v>0.99758064516129041</v>
      </c>
      <c r="AD156" s="28">
        <f>OphrsIn!AD155/SurveyHrsIn!AD156</f>
        <v>0.97351190476190486</v>
      </c>
      <c r="AE156" s="28">
        <f>OphrsIn!AE155/SurveyHrsIn!AE156</f>
        <v>0.96178387096774198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0.97022931858443551</v>
      </c>
      <c r="AP156" s="28">
        <f t="shared" si="25"/>
        <v>0.96766683734425663</v>
      </c>
      <c r="AQ156" s="28">
        <f t="shared" si="26"/>
        <v>0.97762547363031249</v>
      </c>
      <c r="AR156" s="28">
        <f t="shared" si="27"/>
        <v>0.97765263873439634</v>
      </c>
      <c r="AS156" s="28">
        <f t="shared" si="28"/>
        <v>0.95926224611708477</v>
      </c>
      <c r="AT156" s="28">
        <f t="shared" si="29"/>
        <v>0.98376344086021505</v>
      </c>
      <c r="AU156" s="28">
        <f t="shared" si="30"/>
        <v>0.96023894862604531</v>
      </c>
      <c r="AV156" s="28">
        <f t="shared" si="31"/>
        <v>0.99410522273425495</v>
      </c>
      <c r="AW156" s="28">
        <f t="shared" si="32"/>
        <v>0.90111559139784958</v>
      </c>
      <c r="AX156" s="28">
        <f t="shared" si="33"/>
        <v>0.99109468339307061</v>
      </c>
      <c r="AY156" s="28">
        <f t="shared" si="34"/>
        <v>0.98435185185185181</v>
      </c>
      <c r="AZ156" s="28">
        <f t="shared" si="35"/>
        <v>0.97762547363031249</v>
      </c>
    </row>
    <row r="157" spans="1:52" hidden="1" x14ac:dyDescent="0.25">
      <c r="A157" s="86" t="s">
        <v>8</v>
      </c>
      <c r="B157" s="86">
        <v>1</v>
      </c>
      <c r="C157" s="86">
        <v>147</v>
      </c>
      <c r="D157" s="28">
        <f>OphrsIn!D156/SurveyHrsIn!D157</f>
        <v>0.68817204301075274</v>
      </c>
      <c r="E157" s="28">
        <f>OphrsIn!E156/SurveyHrsIn!E157</f>
        <v>0.98118279569892475</v>
      </c>
      <c r="F157" s="28">
        <f>OphrsIn!F156/SurveyHrsIn!F157</f>
        <v>0.99727011494252882</v>
      </c>
      <c r="G157" s="28">
        <f>OphrsIn!G156/SurveyHrsIn!G157</f>
        <v>0.90201612903225814</v>
      </c>
      <c r="H157" s="28">
        <f>OphrsIn!H156/SurveyHrsIn!H157</f>
        <v>0.85416666666666663</v>
      </c>
      <c r="I157" s="28">
        <f>OphrsIn!I156/SurveyHrsIn!I157</f>
        <v>0.67083333333333339</v>
      </c>
      <c r="J157" s="28">
        <f>OphrsIn!J156/SurveyHrsIn!J157</f>
        <v>0.95805555555555544</v>
      </c>
      <c r="K157" s="28">
        <f>OphrsIn!K156/SurveyHrsIn!K157</f>
        <v>0.96586021505376352</v>
      </c>
      <c r="L157" s="28">
        <f>OphrsIn!L156/SurveyHrsIn!L157</f>
        <v>0.97137096774193554</v>
      </c>
      <c r="M157" s="28">
        <f>OphrsIn!M156/SurveyHrsIn!M157</f>
        <v>0.98888888888888893</v>
      </c>
      <c r="N157" s="28">
        <f>OphrsIn!N156/SurveyHrsIn!N157</f>
        <v>0.99180107526881722</v>
      </c>
      <c r="O157" s="28">
        <f>OphrsIn!O156/SurveyHrsIn!O157</f>
        <v>0.98930555555555544</v>
      </c>
      <c r="P157" s="28">
        <f>OphrsIn!P156/SurveyHrsIn!P157</f>
        <v>0.5756720430107527</v>
      </c>
      <c r="Q157" s="28">
        <f>OphrsIn!Q156/SurveyHrsIn!Q157</f>
        <v>0.19865591397849464</v>
      </c>
      <c r="R157" s="28">
        <f>OphrsIn!R156/SurveyHrsIn!R157</f>
        <v>0.89613095238095242</v>
      </c>
      <c r="S157" s="28">
        <f>OphrsIn!S156/SurveyHrsIn!S157</f>
        <v>0.96276881720430096</v>
      </c>
      <c r="T157" s="28">
        <f>OphrsIn!T156/SurveyHrsIn!T157</f>
        <v>0.97222222222222221</v>
      </c>
      <c r="U157" s="28">
        <f>OphrsIn!U156/SurveyHrsIn!U157</f>
        <v>0.84704301075268829</v>
      </c>
      <c r="V157" s="28">
        <f>OphrsIn!V156/SurveyHrsIn!V157</f>
        <v>0.9966666666666667</v>
      </c>
      <c r="W157" s="28">
        <f>OphrsIn!W156/SurveyHrsIn!W157</f>
        <v>0.99758064516129041</v>
      </c>
      <c r="X157" s="28">
        <f>OphrsIn!X156/SurveyHrsIn!X157</f>
        <v>0.99233870967741933</v>
      </c>
      <c r="Y157" s="28">
        <f>OphrsIn!Y156/SurveyHrsIn!Y157</f>
        <v>0.98305555555555546</v>
      </c>
      <c r="Z157" s="28">
        <f>OphrsIn!Z156/SurveyHrsIn!Z157</f>
        <v>0.9955645161290323</v>
      </c>
      <c r="AA157" s="28">
        <f>OphrsIn!AA156/SurveyHrsIn!AA157</f>
        <v>0.95916666666666672</v>
      </c>
      <c r="AB157" s="28">
        <f>OphrsIn!AB156/SurveyHrsIn!AB157</f>
        <v>0.99193548387096775</v>
      </c>
      <c r="AC157" s="28">
        <f>OphrsIn!AC156/SurveyHrsIn!AC157</f>
        <v>0.99892473118279579</v>
      </c>
      <c r="AD157" s="28">
        <f>OphrsIn!AD156/SurveyHrsIn!AD157</f>
        <v>0.96383928571428579</v>
      </c>
      <c r="AE157" s="28">
        <f>OphrsIn!AE156/SurveyHrsIn!AE157</f>
        <v>0.91931895161290322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0.90386861172908173</v>
      </c>
      <c r="AP157" s="28">
        <f t="shared" si="25"/>
        <v>0.89942743002218817</v>
      </c>
      <c r="AQ157" s="28">
        <f t="shared" si="26"/>
        <v>0.96069432283666156</v>
      </c>
      <c r="AR157" s="28">
        <f t="shared" si="27"/>
        <v>0.96015634655790405</v>
      </c>
      <c r="AS157" s="28">
        <f t="shared" si="28"/>
        <v>0.82768518518518519</v>
      </c>
      <c r="AT157" s="28">
        <f t="shared" si="29"/>
        <v>0.97537335722819607</v>
      </c>
      <c r="AU157" s="28">
        <f t="shared" si="30"/>
        <v>0.85225955794504182</v>
      </c>
      <c r="AV157" s="28">
        <f t="shared" si="31"/>
        <v>0.68585189452124939</v>
      </c>
      <c r="AW157" s="28">
        <f t="shared" si="32"/>
        <v>0.9386439665471924</v>
      </c>
      <c r="AX157" s="28">
        <f t="shared" si="33"/>
        <v>0.99099163679808833</v>
      </c>
      <c r="AY157" s="28">
        <f t="shared" si="34"/>
        <v>0.98222222222222222</v>
      </c>
      <c r="AZ157" s="28">
        <f t="shared" si="35"/>
        <v>0.96069432283666156</v>
      </c>
    </row>
    <row r="158" spans="1:52" hidden="1" x14ac:dyDescent="0.25">
      <c r="A158" s="86" t="s">
        <v>8</v>
      </c>
      <c r="B158" s="86">
        <v>1</v>
      </c>
      <c r="C158" s="86">
        <v>148</v>
      </c>
      <c r="D158" s="28">
        <f>OphrsIn!D157/SurveyHrsIn!D158</f>
        <v>0.24596774193548387</v>
      </c>
      <c r="E158" s="28">
        <f>OphrsIn!E157/SurveyHrsIn!E158</f>
        <v>0.64247311827956988</v>
      </c>
      <c r="F158" s="28">
        <f>OphrsIn!F157/SurveyHrsIn!F158</f>
        <v>0.68793103448275861</v>
      </c>
      <c r="G158" s="28">
        <f>OphrsIn!G157/SurveyHrsIn!G158</f>
        <v>0.905241935483871</v>
      </c>
      <c r="H158" s="28">
        <f>OphrsIn!H157/SurveyHrsIn!H158</f>
        <v>0.81347222222222226</v>
      </c>
      <c r="I158" s="28">
        <f>OphrsIn!I157/SurveyHrsIn!I158</f>
        <v>0.97607526881720441</v>
      </c>
      <c r="J158" s="28">
        <f>OphrsIn!J157/SurveyHrsIn!J158</f>
        <v>0.95305555555555566</v>
      </c>
      <c r="K158" s="28">
        <f>OphrsIn!K157/SurveyHrsIn!K158</f>
        <v>0.97231182795698923</v>
      </c>
      <c r="L158" s="28">
        <f>OphrsIn!L157/SurveyHrsIn!L158</f>
        <v>0.98870967741935489</v>
      </c>
      <c r="M158" s="28">
        <f>OphrsIn!M157/SurveyHrsIn!M158</f>
        <v>0.98652777777777767</v>
      </c>
      <c r="N158" s="28">
        <f>OphrsIn!N157/SurveyHrsIn!N158</f>
        <v>0.99690860215053767</v>
      </c>
      <c r="O158" s="28">
        <f>OphrsIn!O157/SurveyHrsIn!O158</f>
        <v>0.99986111111111109</v>
      </c>
      <c r="P158" s="28">
        <f>OphrsIn!P157/SurveyHrsIn!P158</f>
        <v>0.91276881720430114</v>
      </c>
      <c r="Q158" s="28">
        <f>OphrsIn!Q157/SurveyHrsIn!Q158</f>
        <v>0.98333333333333339</v>
      </c>
      <c r="R158" s="28">
        <f>OphrsIn!R157/SurveyHrsIn!R158</f>
        <v>0.87663690476190481</v>
      </c>
      <c r="S158" s="28">
        <f>OphrsIn!S157/SurveyHrsIn!S158</f>
        <v>0.99879032258064515</v>
      </c>
      <c r="T158" s="28">
        <f>OphrsIn!T157/SurveyHrsIn!T158</f>
        <v>0.98625000000000007</v>
      </c>
      <c r="U158" s="28">
        <f>OphrsIn!U157/SurveyHrsIn!U158</f>
        <v>0.99784946236559136</v>
      </c>
      <c r="V158" s="28">
        <f>OphrsIn!V157/SurveyHrsIn!V158</f>
        <v>0.43694444444444447</v>
      </c>
      <c r="W158" s="28">
        <f>OphrsIn!W157/SurveyHrsIn!W158</f>
        <v>0</v>
      </c>
      <c r="X158" s="28">
        <f>OphrsIn!X157/SurveyHrsIn!X158</f>
        <v>9.4086021505376339E-4</v>
      </c>
      <c r="Y158" s="28">
        <f>OphrsIn!Y157/SurveyHrsIn!Y158</f>
        <v>0</v>
      </c>
      <c r="Z158" s="28">
        <f>OphrsIn!Z157/SurveyHrsIn!Z158</f>
        <v>0</v>
      </c>
      <c r="AA158" s="28">
        <f>OphrsIn!AA157/SurveyHrsIn!AA158</f>
        <v>0</v>
      </c>
      <c r="AB158" s="28">
        <f>OphrsIn!AB157/SurveyHrsIn!AB158</f>
        <v>0.60430107526881727</v>
      </c>
      <c r="AC158" s="28">
        <f>OphrsIn!AC157/SurveyHrsIn!AC158</f>
        <v>0.99717741935483872</v>
      </c>
      <c r="AD158" s="28">
        <f>OphrsIn!AD157/SurveyHrsIn!AD158</f>
        <v>0.9955357142857143</v>
      </c>
      <c r="AE158" s="28">
        <f>OphrsIn!AE157/SurveyHrsIn!AE158</f>
        <v>0.8052177419354839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0.90294474570510441</v>
      </c>
      <c r="AP158" s="28">
        <f t="shared" si="25"/>
        <v>0.49042053358081589</v>
      </c>
      <c r="AQ158" s="28">
        <f t="shared" si="26"/>
        <v>0.93264362519201238</v>
      </c>
      <c r="AR158" s="28">
        <f t="shared" si="27"/>
        <v>0.74521536274873323</v>
      </c>
      <c r="AS158" s="28">
        <f t="shared" si="28"/>
        <v>0.91420101553166078</v>
      </c>
      <c r="AT158" s="28">
        <f t="shared" si="29"/>
        <v>0.9825164277180406</v>
      </c>
      <c r="AU158" s="28">
        <f t="shared" si="30"/>
        <v>0.96984617682198326</v>
      </c>
      <c r="AV158" s="28">
        <f t="shared" si="31"/>
        <v>0.95292018689196123</v>
      </c>
      <c r="AW158" s="28">
        <f t="shared" si="32"/>
        <v>0.8070146356033453</v>
      </c>
      <c r="AX158" s="28">
        <f t="shared" si="33"/>
        <v>3.1362007168458781E-4</v>
      </c>
      <c r="AY158" s="28">
        <f t="shared" si="34"/>
        <v>0.20143369175627243</v>
      </c>
      <c r="AZ158" s="28">
        <f t="shared" si="35"/>
        <v>0.93264362519201238</v>
      </c>
    </row>
    <row r="159" spans="1:52" hidden="1" x14ac:dyDescent="0.25">
      <c r="A159" s="86" t="s">
        <v>8</v>
      </c>
      <c r="B159" s="86">
        <v>1</v>
      </c>
      <c r="C159" s="86">
        <v>149</v>
      </c>
      <c r="D159" s="28">
        <f>OphrsIn!D158/SurveyHrsIn!D159</f>
        <v>0.96102150537634412</v>
      </c>
      <c r="E159" s="28">
        <f>OphrsIn!E158/SurveyHrsIn!E159</f>
        <v>0.97983870967741937</v>
      </c>
      <c r="F159" s="28">
        <f>OphrsIn!F158/SurveyHrsIn!F159</f>
        <v>0.95632183908045976</v>
      </c>
      <c r="G159" s="28">
        <f>OphrsIn!G158/SurveyHrsIn!G159</f>
        <v>0.92419354838709677</v>
      </c>
      <c r="H159" s="28">
        <f>OphrsIn!H158/SurveyHrsIn!H159</f>
        <v>0.87055555555555553</v>
      </c>
      <c r="I159" s="28">
        <f>OphrsIn!I158/SurveyHrsIn!I159</f>
        <v>0.97930107526881727</v>
      </c>
      <c r="J159" s="28">
        <f>OphrsIn!J158/SurveyHrsIn!J159</f>
        <v>0.99861111111111112</v>
      </c>
      <c r="K159" s="28">
        <f>OphrsIn!K158/SurveyHrsIn!K159</f>
        <v>0.98911290322580647</v>
      </c>
      <c r="L159" s="28">
        <f>OphrsIn!L158/SurveyHrsIn!L159</f>
        <v>0.99301075268817196</v>
      </c>
      <c r="M159" s="28">
        <f>OphrsIn!M158/SurveyHrsIn!M159</f>
        <v>0.99486111111111108</v>
      </c>
      <c r="N159" s="28">
        <f>OphrsIn!N158/SurveyHrsIn!N159</f>
        <v>0.978494623655914</v>
      </c>
      <c r="O159" s="28">
        <f>OphrsIn!O158/SurveyHrsIn!O159</f>
        <v>0.22680555555555557</v>
      </c>
      <c r="P159" s="28">
        <f>OphrsIn!P158/SurveyHrsIn!P159</f>
        <v>0.56223118279569895</v>
      </c>
      <c r="Q159" s="28">
        <f>OphrsIn!Q158/SurveyHrsIn!Q159</f>
        <v>0.94556451612903225</v>
      </c>
      <c r="R159" s="28">
        <f>OphrsIn!R158/SurveyHrsIn!R159</f>
        <v>0.90892857142857131</v>
      </c>
      <c r="S159" s="28">
        <f>OphrsIn!S158/SurveyHrsIn!S159</f>
        <v>0.9990591397849462</v>
      </c>
      <c r="T159" s="28">
        <f>OphrsIn!T158/SurveyHrsIn!T159</f>
        <v>0.9491666666666666</v>
      </c>
      <c r="U159" s="28">
        <f>OphrsIn!U158/SurveyHrsIn!U159</f>
        <v>0.94838709677419353</v>
      </c>
      <c r="V159" s="28">
        <f>OphrsIn!V158/SurveyHrsIn!V159</f>
        <v>0.95902777777777781</v>
      </c>
      <c r="W159" s="28">
        <f>OphrsIn!W158/SurveyHrsIn!W159</f>
        <v>0.89852150537634412</v>
      </c>
      <c r="X159" s="28">
        <f>OphrsIn!X158/SurveyHrsIn!X159</f>
        <v>7.7956989247311828E-2</v>
      </c>
      <c r="Y159" s="28">
        <f>OphrsIn!Y158/SurveyHrsIn!Y159</f>
        <v>0.57333333333333336</v>
      </c>
      <c r="Z159" s="28">
        <f>OphrsIn!Z158/SurveyHrsIn!Z159</f>
        <v>0.92755376344086027</v>
      </c>
      <c r="AA159" s="28">
        <f>OphrsIn!AA158/SurveyHrsIn!AA159</f>
        <v>0.98694444444444451</v>
      </c>
      <c r="AB159" s="28">
        <f>OphrsIn!AB158/SurveyHrsIn!AB159</f>
        <v>0.99166666666666659</v>
      </c>
      <c r="AC159" s="28">
        <f>OphrsIn!AC158/SurveyHrsIn!AC159</f>
        <v>0.99731182795698925</v>
      </c>
      <c r="AD159" s="28">
        <f>OphrsIn!AD158/SurveyHrsIn!AD159</f>
        <v>0.97589285714285712</v>
      </c>
      <c r="AE159" s="28">
        <f>OphrsIn!AE158/SurveyHrsIn!AE159</f>
        <v>0.97345134408602152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0.87111149734272653</v>
      </c>
      <c r="AP159" s="28">
        <f t="shared" si="25"/>
        <v>0.84717587258917915</v>
      </c>
      <c r="AQ159" s="28">
        <f t="shared" si="26"/>
        <v>0.98221867639528926</v>
      </c>
      <c r="AR159" s="28">
        <f t="shared" si="27"/>
        <v>0.95345136571499201</v>
      </c>
      <c r="AS159" s="28">
        <f t="shared" si="28"/>
        <v>0.94948924731182804</v>
      </c>
      <c r="AT159" s="28">
        <f t="shared" si="29"/>
        <v>0.9923282556750298</v>
      </c>
      <c r="AU159" s="28">
        <f t="shared" si="30"/>
        <v>0.58917712066905614</v>
      </c>
      <c r="AV159" s="28">
        <f t="shared" si="31"/>
        <v>0.95118407578084996</v>
      </c>
      <c r="AW159" s="28">
        <f t="shared" si="32"/>
        <v>0.95219384707287935</v>
      </c>
      <c r="AX159" s="28">
        <f t="shared" si="33"/>
        <v>0.51660394265232978</v>
      </c>
      <c r="AY159" s="28">
        <f t="shared" si="34"/>
        <v>0.96872162485065705</v>
      </c>
      <c r="AZ159" s="28">
        <f t="shared" si="35"/>
        <v>0.98221867639528926</v>
      </c>
    </row>
    <row r="160" spans="1:52" hidden="1" x14ac:dyDescent="0.25">
      <c r="A160" s="86" t="s">
        <v>8</v>
      </c>
      <c r="B160" s="86">
        <v>1</v>
      </c>
      <c r="C160" s="86">
        <v>150</v>
      </c>
      <c r="D160" s="28">
        <f>OphrsIn!D159/SurveyHrsIn!D160</f>
        <v>0.64381720430107525</v>
      </c>
      <c r="E160" s="28">
        <f>OphrsIn!E159/SurveyHrsIn!E160</f>
        <v>0.95967741935483875</v>
      </c>
      <c r="F160" s="28">
        <f>OphrsIn!F159/SurveyHrsIn!F160</f>
        <v>0.98160919540229896</v>
      </c>
      <c r="G160" s="28">
        <f>OphrsIn!G159/SurveyHrsIn!G160</f>
        <v>0.83817204301075277</v>
      </c>
      <c r="H160" s="28">
        <f>OphrsIn!H159/SurveyHrsIn!H160</f>
        <v>0.59611111111111115</v>
      </c>
      <c r="I160" s="28">
        <f>OphrsIn!I159/SurveyHrsIn!I160</f>
        <v>0.85994623655913971</v>
      </c>
      <c r="J160" s="28">
        <f>OphrsIn!J159/SurveyHrsIn!J160</f>
        <v>0.92708333333333337</v>
      </c>
      <c r="K160" s="28">
        <f>OphrsIn!K159/SurveyHrsIn!K160</f>
        <v>0.92338709677419351</v>
      </c>
      <c r="L160" s="28">
        <f>OphrsIn!L159/SurveyHrsIn!L160</f>
        <v>0.83064516129032262</v>
      </c>
      <c r="M160" s="28">
        <f>OphrsIn!M159/SurveyHrsIn!M160</f>
        <v>0.9901388888888889</v>
      </c>
      <c r="N160" s="28">
        <f>OphrsIn!N159/SurveyHrsIn!N160</f>
        <v>0.97809139784946242</v>
      </c>
      <c r="O160" s="28">
        <f>OphrsIn!O159/SurveyHrsIn!O160</f>
        <v>0.96250000000000002</v>
      </c>
      <c r="P160" s="28">
        <f>OphrsIn!P159/SurveyHrsIn!P160</f>
        <v>0.80631720430107523</v>
      </c>
      <c r="Q160" s="28">
        <f>OphrsIn!Q159/SurveyHrsIn!Q160</f>
        <v>0.96962365591397848</v>
      </c>
      <c r="R160" s="28">
        <f>OphrsIn!R159/SurveyHrsIn!R160</f>
        <v>0.92336309523809523</v>
      </c>
      <c r="S160" s="28">
        <f>OphrsIn!S159/SurveyHrsIn!S160</f>
        <v>0.90712365591397848</v>
      </c>
      <c r="T160" s="28">
        <f>OphrsIn!T159/SurveyHrsIn!T160</f>
        <v>0.9540277777777777</v>
      </c>
      <c r="U160" s="28">
        <f>OphrsIn!U159/SurveyHrsIn!U160</f>
        <v>0.95712365591397852</v>
      </c>
      <c r="V160" s="28">
        <f>OphrsIn!V159/SurveyHrsIn!V160</f>
        <v>0.75166666666666671</v>
      </c>
      <c r="W160" s="28">
        <f>OphrsIn!W159/SurveyHrsIn!W160</f>
        <v>0.96196236559139792</v>
      </c>
      <c r="X160" s="28">
        <f>OphrsIn!X159/SurveyHrsIn!X160</f>
        <v>0.97244623655913975</v>
      </c>
      <c r="Y160" s="28">
        <f>OphrsIn!Y159/SurveyHrsIn!Y160</f>
        <v>0.97472222222222216</v>
      </c>
      <c r="Z160" s="28">
        <f>OphrsIn!Z159/SurveyHrsIn!Z160</f>
        <v>0.99341397849462365</v>
      </c>
      <c r="AA160" s="28">
        <f>OphrsIn!AA159/SurveyHrsIn!AA160</f>
        <v>0.99986111111111109</v>
      </c>
      <c r="AB160" s="28">
        <f>OphrsIn!AB159/SurveyHrsIn!AB160</f>
        <v>0.8579301075268817</v>
      </c>
      <c r="AC160" s="28">
        <f>OphrsIn!AC159/SurveyHrsIn!AC160</f>
        <v>0.99381720430107523</v>
      </c>
      <c r="AD160" s="28">
        <f>OphrsIn!AD159/SurveyHrsIn!AD160</f>
        <v>0.98273809523809519</v>
      </c>
      <c r="AE160" s="28">
        <f>OphrsIn!AE159/SurveyHrsIn!AE160</f>
        <v>0.95268481182795706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0.88780659065628476</v>
      </c>
      <c r="AP160" s="28">
        <f t="shared" si="25"/>
        <v>0.93527204407748765</v>
      </c>
      <c r="AQ160" s="28">
        <f t="shared" si="26"/>
        <v>0.9764133704557092</v>
      </c>
      <c r="AR160" s="28">
        <f t="shared" si="27"/>
        <v>0.92648621925596342</v>
      </c>
      <c r="AS160" s="28">
        <f t="shared" si="28"/>
        <v>0.79438022700119471</v>
      </c>
      <c r="AT160" s="28">
        <f t="shared" si="29"/>
        <v>0.91472371565113486</v>
      </c>
      <c r="AU160" s="28">
        <f t="shared" si="30"/>
        <v>0.91563620071684593</v>
      </c>
      <c r="AV160" s="28">
        <f t="shared" si="31"/>
        <v>0.93337013568868399</v>
      </c>
      <c r="AW160" s="28">
        <f t="shared" si="32"/>
        <v>0.88760603345280753</v>
      </c>
      <c r="AX160" s="28">
        <f t="shared" si="33"/>
        <v>0.96971027479091998</v>
      </c>
      <c r="AY160" s="28">
        <f t="shared" si="34"/>
        <v>0.95040173237753878</v>
      </c>
      <c r="AZ160" s="28">
        <f t="shared" si="35"/>
        <v>0.9764133704557092</v>
      </c>
    </row>
    <row r="161" spans="1:52" hidden="1" x14ac:dyDescent="0.25">
      <c r="A161" s="86" t="s">
        <v>8</v>
      </c>
      <c r="B161" s="86">
        <v>1</v>
      </c>
      <c r="C161" s="86">
        <v>151</v>
      </c>
      <c r="D161" s="28">
        <f>OphrsIn!D160/SurveyHrsIn!D161</f>
        <v>0.90860215053763438</v>
      </c>
      <c r="E161" s="28">
        <f>OphrsIn!E160/SurveyHrsIn!E161</f>
        <v>0.96639784946236562</v>
      </c>
      <c r="F161" s="28">
        <f>OphrsIn!F160/SurveyHrsIn!F161</f>
        <v>0.96494252873563224</v>
      </c>
      <c r="G161" s="28">
        <f>OphrsIn!G160/SurveyHrsIn!G161</f>
        <v>0.94260752688172034</v>
      </c>
      <c r="H161" s="28">
        <f>OphrsIn!H160/SurveyHrsIn!H161</f>
        <v>0.34194444444444444</v>
      </c>
      <c r="I161" s="28">
        <f>OphrsIn!I160/SurveyHrsIn!I161</f>
        <v>0.96814516129032246</v>
      </c>
      <c r="J161" s="28">
        <f>OphrsIn!J160/SurveyHrsIn!J161</f>
        <v>0.99902777777777774</v>
      </c>
      <c r="K161" s="28">
        <f>OphrsIn!K160/SurveyHrsIn!K161</f>
        <v>1</v>
      </c>
      <c r="L161" s="28">
        <f>OphrsIn!L160/SurveyHrsIn!L161</f>
        <v>0.99301075268817196</v>
      </c>
      <c r="M161" s="28">
        <f>OphrsIn!M160/SurveyHrsIn!M161</f>
        <v>0.99652777777777779</v>
      </c>
      <c r="N161" s="28">
        <f>OphrsIn!N160/SurveyHrsIn!N161</f>
        <v>0.97715053763440862</v>
      </c>
      <c r="O161" s="28">
        <f>OphrsIn!O160/SurveyHrsIn!O161</f>
        <v>0.95722222222222231</v>
      </c>
      <c r="P161" s="28">
        <f>OphrsIn!P160/SurveyHrsIn!P161</f>
        <v>0.96612903225806446</v>
      </c>
      <c r="Q161" s="28">
        <f>OphrsIn!Q160/SurveyHrsIn!Q161</f>
        <v>0.99838709677419346</v>
      </c>
      <c r="R161" s="28">
        <f>OphrsIn!R160/SurveyHrsIn!R161</f>
        <v>0.96101190476190468</v>
      </c>
      <c r="S161" s="28">
        <f>OphrsIn!S160/SurveyHrsIn!S161</f>
        <v>0.93965053763440864</v>
      </c>
      <c r="T161" s="28">
        <f>OphrsIn!T160/SurveyHrsIn!T161</f>
        <v>0.97777777777777775</v>
      </c>
      <c r="U161" s="28">
        <f>OphrsIn!U160/SurveyHrsIn!U161</f>
        <v>0.980510752688172</v>
      </c>
      <c r="V161" s="28">
        <f>OphrsIn!V160/SurveyHrsIn!V161</f>
        <v>0.95597222222222211</v>
      </c>
      <c r="W161" s="28">
        <f>OphrsIn!W160/SurveyHrsIn!W161</f>
        <v>0.94462365591397845</v>
      </c>
      <c r="X161" s="28">
        <f>OphrsIn!X160/SurveyHrsIn!X161</f>
        <v>0.80134408602150542</v>
      </c>
      <c r="Y161" s="28">
        <f>OphrsIn!Y160/SurveyHrsIn!Y161</f>
        <v>0.89208333333333323</v>
      </c>
      <c r="Z161" s="28">
        <f>OphrsIn!Z160/SurveyHrsIn!Z161</f>
        <v>0.9682795698924731</v>
      </c>
      <c r="AA161" s="28">
        <f>OphrsIn!AA160/SurveyHrsIn!AA161</f>
        <v>0.99180555555555561</v>
      </c>
      <c r="AB161" s="28">
        <f>OphrsIn!AB160/SurveyHrsIn!AB161</f>
        <v>0.99220430107526891</v>
      </c>
      <c r="AC161" s="28">
        <f>OphrsIn!AC160/SurveyHrsIn!AC161</f>
        <v>0.99327956989247312</v>
      </c>
      <c r="AD161" s="28">
        <f>OphrsIn!AD160/SurveyHrsIn!AD161</f>
        <v>0.98839285714285718</v>
      </c>
      <c r="AE161" s="28">
        <f>OphrsIn!AE160/SurveyHrsIn!AE161</f>
        <v>0.97923642473118289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0.92275880093107576</v>
      </c>
      <c r="AP161" s="28">
        <f t="shared" si="25"/>
        <v>0.95030423280423282</v>
      </c>
      <c r="AQ161" s="28">
        <f t="shared" si="26"/>
        <v>0.98696961725550436</v>
      </c>
      <c r="AR161" s="28">
        <f t="shared" si="27"/>
        <v>0.95798263502657266</v>
      </c>
      <c r="AS161" s="28">
        <f t="shared" si="28"/>
        <v>0.76970579450418153</v>
      </c>
      <c r="AT161" s="28">
        <f t="shared" si="29"/>
        <v>0.99651284348864999</v>
      </c>
      <c r="AU161" s="28">
        <f t="shared" si="30"/>
        <v>0.96683393070489843</v>
      </c>
      <c r="AV161" s="28">
        <f t="shared" si="31"/>
        <v>0.96634984639016908</v>
      </c>
      <c r="AW161" s="28">
        <f t="shared" si="32"/>
        <v>0.97142025089605732</v>
      </c>
      <c r="AX161" s="28">
        <f t="shared" si="33"/>
        <v>0.87935035842293907</v>
      </c>
      <c r="AY161" s="28">
        <f t="shared" si="34"/>
        <v>0.9840964755077658</v>
      </c>
      <c r="AZ161" s="28">
        <f t="shared" si="35"/>
        <v>0.98696961725550436</v>
      </c>
    </row>
    <row r="162" spans="1:52" hidden="1" x14ac:dyDescent="0.25">
      <c r="A162" s="86" t="s">
        <v>8</v>
      </c>
      <c r="B162" s="86">
        <v>1</v>
      </c>
      <c r="C162" s="86">
        <v>152</v>
      </c>
      <c r="D162" s="28">
        <f>OphrsIn!D161/SurveyHrsIn!D162</f>
        <v>0.95430107526881724</v>
      </c>
      <c r="E162" s="28">
        <f>OphrsIn!E161/SurveyHrsIn!E162</f>
        <v>0.89784946236559138</v>
      </c>
      <c r="F162" s="28">
        <f>OphrsIn!F161/SurveyHrsIn!F162</f>
        <v>0.95675287356321836</v>
      </c>
      <c r="G162" s="28">
        <f>OphrsIn!G161/SurveyHrsIn!G162</f>
        <v>0.92701612903225816</v>
      </c>
      <c r="H162" s="28">
        <f>OphrsIn!H161/SurveyHrsIn!H162</f>
        <v>0.8584722222222223</v>
      </c>
      <c r="I162" s="28">
        <f>OphrsIn!I161/SurveyHrsIn!I162</f>
        <v>0.8842741935483871</v>
      </c>
      <c r="J162" s="28">
        <f>OphrsIn!J161/SurveyHrsIn!J162</f>
        <v>0.99694444444444441</v>
      </c>
      <c r="K162" s="28">
        <f>OphrsIn!K161/SurveyHrsIn!K162</f>
        <v>0.99381720430107523</v>
      </c>
      <c r="L162" s="28">
        <f>OphrsIn!L161/SurveyHrsIn!L162</f>
        <v>0.969758064516129</v>
      </c>
      <c r="M162" s="28">
        <f>OphrsIn!M161/SurveyHrsIn!M162</f>
        <v>0.99541666666666673</v>
      </c>
      <c r="N162" s="28">
        <f>OphrsIn!N161/SurveyHrsIn!N162</f>
        <v>0.99758064516129041</v>
      </c>
      <c r="O162" s="28">
        <f>OphrsIn!O161/SurveyHrsIn!O162</f>
        <v>0.98430555555555566</v>
      </c>
      <c r="P162" s="28">
        <f>OphrsIn!P161/SurveyHrsIn!P162</f>
        <v>0.65080645161290318</v>
      </c>
      <c r="Q162" s="28">
        <f>OphrsIn!Q161/SurveyHrsIn!Q162</f>
        <v>0.87822580645161286</v>
      </c>
      <c r="R162" s="28">
        <f>OphrsIn!R161/SurveyHrsIn!R162</f>
        <v>0.21339285714285716</v>
      </c>
      <c r="S162" s="28">
        <f>OphrsIn!S161/SurveyHrsIn!S162</f>
        <v>0.93696236559139789</v>
      </c>
      <c r="T162" s="28">
        <f>OphrsIn!T161/SurveyHrsIn!T162</f>
        <v>0.97819444444444437</v>
      </c>
      <c r="U162" s="28">
        <f>OphrsIn!U161/SurveyHrsIn!U162</f>
        <v>0.99408602150537639</v>
      </c>
      <c r="V162" s="28">
        <f>OphrsIn!V161/SurveyHrsIn!V162</f>
        <v>0.98152777777777789</v>
      </c>
      <c r="W162" s="28">
        <f>OphrsIn!W161/SurveyHrsIn!W162</f>
        <v>0.978494623655914</v>
      </c>
      <c r="X162" s="28">
        <f>OphrsIn!X161/SurveyHrsIn!X162</f>
        <v>0.98427419354838708</v>
      </c>
      <c r="Y162" s="28">
        <f>OphrsIn!Y161/SurveyHrsIn!Y162</f>
        <v>0.957361111111111</v>
      </c>
      <c r="Z162" s="28">
        <f>OphrsIn!Z161/SurveyHrsIn!Z162</f>
        <v>0.99543010752688177</v>
      </c>
      <c r="AA162" s="28">
        <f>OphrsIn!AA161/SurveyHrsIn!AA162</f>
        <v>0.99986111111111109</v>
      </c>
      <c r="AB162" s="28">
        <f>OphrsIn!AB161/SurveyHrsIn!AB162</f>
        <v>0.98346774193548392</v>
      </c>
      <c r="AC162" s="28">
        <f>OphrsIn!AC161/SurveyHrsIn!AC162</f>
        <v>0.97620967741935483</v>
      </c>
      <c r="AD162" s="28">
        <f>OphrsIn!AD161/SurveyHrsIn!AD162</f>
        <v>0.95684523809523814</v>
      </c>
      <c r="AE162" s="28">
        <f>OphrsIn!AE161/SurveyHrsIn!AE162</f>
        <v>0.97280873655913991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0.92608282608247849</v>
      </c>
      <c r="AP162" s="28">
        <f t="shared" si="25"/>
        <v>0.90677318015019637</v>
      </c>
      <c r="AQ162" s="28">
        <f t="shared" si="26"/>
        <v>0.96862121735791096</v>
      </c>
      <c r="AR162" s="28">
        <f t="shared" si="27"/>
        <v>0.92720615498702263</v>
      </c>
      <c r="AS162" s="28">
        <f t="shared" si="28"/>
        <v>0.91323028673835127</v>
      </c>
      <c r="AT162" s="28">
        <f t="shared" si="29"/>
        <v>0.98633064516129032</v>
      </c>
      <c r="AU162" s="28">
        <f t="shared" si="30"/>
        <v>0.87756421744324975</v>
      </c>
      <c r="AV162" s="28">
        <f t="shared" si="31"/>
        <v>0.67619367639528927</v>
      </c>
      <c r="AW162" s="28">
        <f t="shared" si="32"/>
        <v>0.98460274790919955</v>
      </c>
      <c r="AX162" s="28">
        <f t="shared" si="33"/>
        <v>0.97337664277180413</v>
      </c>
      <c r="AY162" s="28">
        <f t="shared" si="34"/>
        <v>0.9929196535244923</v>
      </c>
      <c r="AZ162" s="28">
        <f t="shared" si="35"/>
        <v>0.96862121735791096</v>
      </c>
    </row>
    <row r="163" spans="1:52" hidden="1" x14ac:dyDescent="0.25">
      <c r="A163" s="86" t="s">
        <v>8</v>
      </c>
      <c r="B163" s="86">
        <v>1</v>
      </c>
      <c r="C163" s="86">
        <v>153</v>
      </c>
      <c r="D163" s="28">
        <f>OphrsIn!D162/SurveyHrsIn!D163</f>
        <v>0.44623655913978494</v>
      </c>
      <c r="E163" s="28">
        <f>OphrsIn!E162/SurveyHrsIn!E163</f>
        <v>0.92607526881720426</v>
      </c>
      <c r="F163" s="28">
        <f>OphrsIn!F162/SurveyHrsIn!F163</f>
        <v>0.97686781609195394</v>
      </c>
      <c r="G163" s="28">
        <f>OphrsIn!G162/SurveyHrsIn!G163</f>
        <v>0.94475806451612898</v>
      </c>
      <c r="H163" s="28">
        <f>OphrsIn!H162/SurveyHrsIn!H163</f>
        <v>0.94444444444444442</v>
      </c>
      <c r="I163" s="28">
        <f>OphrsIn!I162/SurveyHrsIn!I163</f>
        <v>0.9990591397849462</v>
      </c>
      <c r="J163" s="28">
        <f>OphrsIn!J162/SurveyHrsIn!J163</f>
        <v>0.96069444444444452</v>
      </c>
      <c r="K163" s="28">
        <f>OphrsIn!K162/SurveyHrsIn!K163</f>
        <v>0.97352150537634408</v>
      </c>
      <c r="L163" s="28">
        <f>OphrsIn!L162/SurveyHrsIn!L163</f>
        <v>0.9907258064516129</v>
      </c>
      <c r="M163" s="28">
        <f>OphrsIn!M162/SurveyHrsIn!M163</f>
        <v>0.9934722222222222</v>
      </c>
      <c r="N163" s="28">
        <f>OphrsIn!N162/SurveyHrsIn!N163</f>
        <v>0.99623655913978504</v>
      </c>
      <c r="O163" s="28">
        <f>OphrsIn!O162/SurveyHrsIn!O163</f>
        <v>0.99972222222222218</v>
      </c>
      <c r="P163" s="28">
        <f>OphrsIn!P162/SurveyHrsIn!P163</f>
        <v>0.96411290322580634</v>
      </c>
      <c r="Q163" s="28">
        <f>OphrsIn!Q162/SurveyHrsIn!Q163</f>
        <v>0.93252688172043008</v>
      </c>
      <c r="R163" s="28">
        <f>OphrsIn!R162/SurveyHrsIn!R163</f>
        <v>0.98750000000000004</v>
      </c>
      <c r="S163" s="28">
        <f>OphrsIn!S162/SurveyHrsIn!S163</f>
        <v>0.92500000000000004</v>
      </c>
      <c r="T163" s="28">
        <f>OphrsIn!T162/SurveyHrsIn!T163</f>
        <v>0.90194444444444444</v>
      </c>
      <c r="U163" s="28">
        <f>OphrsIn!U162/SurveyHrsIn!U163</f>
        <v>0.98373655913978486</v>
      </c>
      <c r="V163" s="28">
        <f>OphrsIn!V162/SurveyHrsIn!V163</f>
        <v>0.6759722222222222</v>
      </c>
      <c r="W163" s="28">
        <f>OphrsIn!W162/SurveyHrsIn!W163</f>
        <v>3.6155913978494623E-2</v>
      </c>
      <c r="X163" s="28">
        <f>OphrsIn!X162/SurveyHrsIn!X163</f>
        <v>1.2096774193548388E-3</v>
      </c>
      <c r="Y163" s="28">
        <f>OphrsIn!Y162/SurveyHrsIn!Y163</f>
        <v>0.86375000000000002</v>
      </c>
      <c r="Z163" s="28">
        <f>OphrsIn!Z162/SurveyHrsIn!Z163</f>
        <v>0.99247311827956985</v>
      </c>
      <c r="AA163" s="28">
        <f>OphrsIn!AA162/SurveyHrsIn!AA163</f>
        <v>1</v>
      </c>
      <c r="AB163" s="28">
        <f>OphrsIn!AB162/SurveyHrsIn!AB163</f>
        <v>0.99260752688172038</v>
      </c>
      <c r="AC163" s="28">
        <f>OphrsIn!AC162/SurveyHrsIn!AC163</f>
        <v>0.96424731182795698</v>
      </c>
      <c r="AD163" s="28">
        <f>OphrsIn!AD162/SurveyHrsIn!AD163</f>
        <v>0.99404761904761907</v>
      </c>
      <c r="AE163" s="28">
        <f>OphrsIn!AE162/SurveyHrsIn!AE163</f>
        <v>0.81576048387096767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0.97247419972809312</v>
      </c>
      <c r="AP163" s="28">
        <f t="shared" si="25"/>
        <v>0.77440636200716828</v>
      </c>
      <c r="AQ163" s="28">
        <f t="shared" si="26"/>
        <v>0.92468513824884802</v>
      </c>
      <c r="AR163" s="28">
        <f t="shared" si="27"/>
        <v>0.94923371647509569</v>
      </c>
      <c r="AS163" s="28">
        <f t="shared" si="28"/>
        <v>0.96806600955794497</v>
      </c>
      <c r="AT163" s="28">
        <f t="shared" si="29"/>
        <v>0.98590651135005969</v>
      </c>
      <c r="AU163" s="28">
        <f t="shared" si="30"/>
        <v>0.98669056152927126</v>
      </c>
      <c r="AV163" s="28">
        <f t="shared" si="31"/>
        <v>0.94834229390680991</v>
      </c>
      <c r="AW163" s="28">
        <f t="shared" si="32"/>
        <v>0.85388440860215054</v>
      </c>
      <c r="AX163" s="28">
        <f t="shared" si="33"/>
        <v>0.30037186379928316</v>
      </c>
      <c r="AY163" s="28">
        <f t="shared" si="34"/>
        <v>0.99502688172043008</v>
      </c>
      <c r="AZ163" s="28">
        <f t="shared" si="35"/>
        <v>0.92468513824884802</v>
      </c>
    </row>
    <row r="164" spans="1:52" hidden="1" x14ac:dyDescent="0.25">
      <c r="A164" s="86" t="s">
        <v>8</v>
      </c>
      <c r="B164" s="86">
        <v>1</v>
      </c>
      <c r="C164" s="86">
        <v>154</v>
      </c>
      <c r="D164" s="28">
        <f>OphrsIn!D163/SurveyHrsIn!D164</f>
        <v>0.68413978494623651</v>
      </c>
      <c r="E164" s="28">
        <f>OphrsIn!E163/SurveyHrsIn!E164</f>
        <v>0.97983870967741937</v>
      </c>
      <c r="F164" s="28">
        <f>OphrsIn!F163/SurveyHrsIn!F164</f>
        <v>0.92629310344827598</v>
      </c>
      <c r="G164" s="28">
        <f>OphrsIn!G163/SurveyHrsIn!G164</f>
        <v>0.85524193548387095</v>
      </c>
      <c r="H164" s="28">
        <f>OphrsIn!H163/SurveyHrsIn!H164</f>
        <v>0.81611111111111112</v>
      </c>
      <c r="I164" s="28">
        <f>OphrsIn!I163/SurveyHrsIn!I164</f>
        <v>0.96129032258064517</v>
      </c>
      <c r="J164" s="28">
        <f>OphrsIn!J163/SurveyHrsIn!J164</f>
        <v>0.88111111111111107</v>
      </c>
      <c r="K164" s="28">
        <f>OphrsIn!K163/SurveyHrsIn!K164</f>
        <v>0.98225806451612896</v>
      </c>
      <c r="L164" s="28">
        <f>OphrsIn!L163/SurveyHrsIn!L164</f>
        <v>0.97405913978494629</v>
      </c>
      <c r="M164" s="28">
        <f>OphrsIn!M163/SurveyHrsIn!M164</f>
        <v>0.9981944444444445</v>
      </c>
      <c r="N164" s="28">
        <f>OphrsIn!N163/SurveyHrsIn!N164</f>
        <v>0.98844086021505373</v>
      </c>
      <c r="O164" s="28">
        <f>OphrsIn!O163/SurveyHrsIn!O164</f>
        <v>0.97069444444444442</v>
      </c>
      <c r="P164" s="28">
        <f>OphrsIn!P163/SurveyHrsIn!P164</f>
        <v>0.97809139784946242</v>
      </c>
      <c r="Q164" s="28">
        <f>OphrsIn!Q163/SurveyHrsIn!Q164</f>
        <v>0.99395161290322576</v>
      </c>
      <c r="R164" s="28">
        <f>OphrsIn!R163/SurveyHrsIn!R164</f>
        <v>0.81458333333333333</v>
      </c>
      <c r="S164" s="28">
        <f>OphrsIn!S163/SurveyHrsIn!S164</f>
        <v>0.94059139784946233</v>
      </c>
      <c r="T164" s="28">
        <f>OphrsIn!T163/SurveyHrsIn!T164</f>
        <v>0.93833333333333335</v>
      </c>
      <c r="U164" s="28">
        <f>OphrsIn!U163/SurveyHrsIn!U164</f>
        <v>0.93387096774193545</v>
      </c>
      <c r="V164" s="28">
        <f>OphrsIn!V163/SurveyHrsIn!V164</f>
        <v>0.97305555555555556</v>
      </c>
      <c r="W164" s="28">
        <f>OphrsIn!W163/SurveyHrsIn!W164</f>
        <v>0.99677419354838714</v>
      </c>
      <c r="X164" s="28">
        <f>OphrsIn!X163/SurveyHrsIn!X164</f>
        <v>0.9946236559139785</v>
      </c>
      <c r="Y164" s="28">
        <f>OphrsIn!Y163/SurveyHrsIn!Y164</f>
        <v>0.97736111111111112</v>
      </c>
      <c r="Z164" s="28">
        <f>OphrsIn!Z163/SurveyHrsIn!Z164</f>
        <v>0.99946236559139789</v>
      </c>
      <c r="AA164" s="28">
        <f>OphrsIn!AA163/SurveyHrsIn!AA164</f>
        <v>0.99986111111111109</v>
      </c>
      <c r="AB164" s="28">
        <f>OphrsIn!AB163/SurveyHrsIn!AB164</f>
        <v>0.97956989247311821</v>
      </c>
      <c r="AC164" s="28">
        <f>OphrsIn!AC163/SurveyHrsIn!AC164</f>
        <v>0.99596774193548387</v>
      </c>
      <c r="AD164" s="28">
        <f>OphrsIn!AD163/SurveyHrsIn!AD164</f>
        <v>0.99508928571428579</v>
      </c>
      <c r="AE164" s="28">
        <f>OphrsIn!AE163/SurveyHrsIn!AE164</f>
        <v>0.85850766129032252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0.94263538705557615</v>
      </c>
      <c r="AP164" s="28">
        <f t="shared" si="25"/>
        <v>0.96183654420549602</v>
      </c>
      <c r="AQ164" s="28">
        <f t="shared" si="26"/>
        <v>0.94985489631336406</v>
      </c>
      <c r="AR164" s="28">
        <f t="shared" si="27"/>
        <v>0.92045791620318873</v>
      </c>
      <c r="AS164" s="28">
        <f t="shared" si="28"/>
        <v>0.88617084826762238</v>
      </c>
      <c r="AT164" s="28">
        <f t="shared" si="29"/>
        <v>0.98483721624850651</v>
      </c>
      <c r="AU164" s="28">
        <f t="shared" si="30"/>
        <v>0.97907556750298685</v>
      </c>
      <c r="AV164" s="28">
        <f t="shared" si="31"/>
        <v>0.91637544802867377</v>
      </c>
      <c r="AW164" s="28">
        <f t="shared" si="32"/>
        <v>0.94841995221027486</v>
      </c>
      <c r="AX164" s="28">
        <f t="shared" si="33"/>
        <v>0.989586320191159</v>
      </c>
      <c r="AY164" s="28">
        <f t="shared" si="34"/>
        <v>0.99296445639187569</v>
      </c>
      <c r="AZ164" s="28">
        <f t="shared" si="35"/>
        <v>0.94985489631336406</v>
      </c>
    </row>
    <row r="165" spans="1:52" hidden="1" x14ac:dyDescent="0.25">
      <c r="A165" s="86" t="s">
        <v>8</v>
      </c>
      <c r="B165" s="86">
        <v>1</v>
      </c>
      <c r="C165" s="86">
        <v>155</v>
      </c>
      <c r="D165" s="28">
        <f>OphrsIn!D164/SurveyHrsIn!D165</f>
        <v>0.92876344086021501</v>
      </c>
      <c r="E165" s="28">
        <f>OphrsIn!E164/SurveyHrsIn!E165</f>
        <v>0.95833333333333337</v>
      </c>
      <c r="F165" s="28">
        <f>OphrsIn!F164/SurveyHrsIn!F165</f>
        <v>0.99583333333333335</v>
      </c>
      <c r="G165" s="28">
        <f>OphrsIn!G164/SurveyHrsIn!G165</f>
        <v>0.89825268817204296</v>
      </c>
      <c r="H165" s="28">
        <f>OphrsIn!H164/SurveyHrsIn!H165</f>
        <v>0.86694444444444452</v>
      </c>
      <c r="I165" s="28">
        <f>OphrsIn!I164/SurveyHrsIn!I165</f>
        <v>0.97029569892473111</v>
      </c>
      <c r="J165" s="28">
        <f>OphrsIn!J164/SurveyHrsIn!J165</f>
        <v>0.99958333333333338</v>
      </c>
      <c r="K165" s="28">
        <f>OphrsIn!K164/SurveyHrsIn!K165</f>
        <v>0.99704301075268809</v>
      </c>
      <c r="L165" s="28">
        <f>OphrsIn!L164/SurveyHrsIn!L165</f>
        <v>0.99045698924731185</v>
      </c>
      <c r="M165" s="28">
        <f>OphrsIn!M164/SurveyHrsIn!M165</f>
        <v>0.99555555555555553</v>
      </c>
      <c r="N165" s="28">
        <f>OphrsIn!N164/SurveyHrsIn!N165</f>
        <v>0.9883064516129032</v>
      </c>
      <c r="O165" s="28">
        <f>OphrsIn!O164/SurveyHrsIn!O165</f>
        <v>0.83875</v>
      </c>
      <c r="P165" s="28">
        <f>OphrsIn!P164/SurveyHrsIn!P165</f>
        <v>0.6797043010752688</v>
      </c>
      <c r="Q165" s="28">
        <f>OphrsIn!Q164/SurveyHrsIn!Q165</f>
        <v>0.4184139784946237</v>
      </c>
      <c r="R165" s="28">
        <f>OphrsIn!R164/SurveyHrsIn!R165</f>
        <v>0.54732142857142863</v>
      </c>
      <c r="S165" s="28">
        <f>OphrsIn!S164/SurveyHrsIn!S165</f>
        <v>0.77231182795698927</v>
      </c>
      <c r="T165" s="28">
        <f>OphrsIn!T164/SurveyHrsIn!T165</f>
        <v>0.98930555555555544</v>
      </c>
      <c r="U165" s="28">
        <f>OphrsIn!U164/SurveyHrsIn!U165</f>
        <v>0.98897849462365583</v>
      </c>
      <c r="V165" s="28">
        <f>OphrsIn!V164/SurveyHrsIn!V165</f>
        <v>0.98458333333333325</v>
      </c>
      <c r="W165" s="28">
        <f>OphrsIn!W164/SurveyHrsIn!W165</f>
        <v>0.7329301075268817</v>
      </c>
      <c r="X165" s="28">
        <f>OphrsIn!X164/SurveyHrsIn!X165</f>
        <v>0</v>
      </c>
      <c r="Y165" s="28">
        <f>OphrsIn!Y164/SurveyHrsIn!Y165</f>
        <v>0</v>
      </c>
      <c r="Z165" s="28">
        <f>OphrsIn!Z164/SurveyHrsIn!Z165</f>
        <v>0.6606182795698925</v>
      </c>
      <c r="AA165" s="28">
        <f>OphrsIn!AA164/SurveyHrsIn!AA165</f>
        <v>0.99069444444444443</v>
      </c>
      <c r="AB165" s="28">
        <f>OphrsIn!AB164/SurveyHrsIn!AB165</f>
        <v>0.99287634408602155</v>
      </c>
      <c r="AC165" s="28">
        <f>OphrsIn!AC164/SurveyHrsIn!AC165</f>
        <v>1</v>
      </c>
      <c r="AD165" s="28">
        <f>OphrsIn!AD164/SurveyHrsIn!AD165</f>
        <v>0.99300595238095235</v>
      </c>
      <c r="AE165" s="28">
        <f>OphrsIn!AE164/SurveyHrsIn!AE165</f>
        <v>0.97780470430107536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0.93158826164874542</v>
      </c>
      <c r="AP165" s="28">
        <f t="shared" si="25"/>
        <v>0.67316948284690215</v>
      </c>
      <c r="AQ165" s="28">
        <f t="shared" si="26"/>
        <v>0.99027021889400935</v>
      </c>
      <c r="AR165" s="28">
        <f t="shared" si="27"/>
        <v>0.95080645161290323</v>
      </c>
      <c r="AS165" s="28">
        <f t="shared" si="28"/>
        <v>0.945607825567503</v>
      </c>
      <c r="AT165" s="28">
        <f t="shared" si="29"/>
        <v>0.99435185185185182</v>
      </c>
      <c r="AU165" s="28">
        <f t="shared" si="30"/>
        <v>0.83558691756272407</v>
      </c>
      <c r="AV165" s="28">
        <f t="shared" si="31"/>
        <v>0.5793490783410139</v>
      </c>
      <c r="AW165" s="28">
        <f t="shared" si="32"/>
        <v>0.98762246117084818</v>
      </c>
      <c r="AX165" s="28">
        <f t="shared" si="33"/>
        <v>0.24431003584229391</v>
      </c>
      <c r="AY165" s="28">
        <f t="shared" si="34"/>
        <v>0.88139635603345268</v>
      </c>
      <c r="AZ165" s="28">
        <f t="shared" si="35"/>
        <v>0.99027021889400935</v>
      </c>
    </row>
    <row r="166" spans="1:52" hidden="1" x14ac:dyDescent="0.25">
      <c r="A166" s="86" t="s">
        <v>8</v>
      </c>
      <c r="B166" s="86">
        <v>1</v>
      </c>
      <c r="C166" s="86">
        <v>156</v>
      </c>
      <c r="D166" s="28">
        <f>OphrsIn!D165/SurveyHrsIn!D166</f>
        <v>0.99059139784946237</v>
      </c>
      <c r="E166" s="28">
        <f>OphrsIn!E165/SurveyHrsIn!E166</f>
        <v>0.99865591397849462</v>
      </c>
      <c r="F166" s="28">
        <f>OphrsIn!F165/SurveyHrsIn!F166</f>
        <v>0.99913793103448267</v>
      </c>
      <c r="G166" s="28">
        <f>OphrsIn!G165/SurveyHrsIn!G166</f>
        <v>0.9013440860215054</v>
      </c>
      <c r="H166" s="28">
        <f>OphrsIn!H165/SurveyHrsIn!H166</f>
        <v>0.84666666666666668</v>
      </c>
      <c r="I166" s="28">
        <f>OphrsIn!I165/SurveyHrsIn!I166</f>
        <v>0.86102150537634414</v>
      </c>
      <c r="J166" s="28">
        <f>OphrsIn!J165/SurveyHrsIn!J166</f>
        <v>0.30819444444444444</v>
      </c>
      <c r="K166" s="28">
        <f>OphrsIn!K165/SurveyHrsIn!K166</f>
        <v>0.97540322580645167</v>
      </c>
      <c r="L166" s="28">
        <f>OphrsIn!L165/SurveyHrsIn!L166</f>
        <v>0.99287634408602155</v>
      </c>
      <c r="M166" s="28">
        <f>OphrsIn!M165/SurveyHrsIn!M166</f>
        <v>0.9981944444444445</v>
      </c>
      <c r="N166" s="28">
        <f>OphrsIn!N165/SurveyHrsIn!N166</f>
        <v>0.99946236559139789</v>
      </c>
      <c r="O166" s="28">
        <f>OphrsIn!O165/SurveyHrsIn!O166</f>
        <v>1</v>
      </c>
      <c r="P166" s="28">
        <f>OphrsIn!P165/SurveyHrsIn!P166</f>
        <v>0.99986559139784947</v>
      </c>
      <c r="Q166" s="28">
        <f>OphrsIn!Q165/SurveyHrsIn!Q166</f>
        <v>0.99825268817204305</v>
      </c>
      <c r="R166" s="28">
        <f>OphrsIn!R165/SurveyHrsIn!R166</f>
        <v>0.98898809523809528</v>
      </c>
      <c r="S166" s="28">
        <f>OphrsIn!S165/SurveyHrsIn!S166</f>
        <v>0.99811827956989252</v>
      </c>
      <c r="T166" s="28">
        <f>OphrsIn!T165/SurveyHrsIn!T166</f>
        <v>0.98986111111111119</v>
      </c>
      <c r="U166" s="28">
        <f>OphrsIn!U165/SurveyHrsIn!U166</f>
        <v>0.97083333333333333</v>
      </c>
      <c r="V166" s="28">
        <f>OphrsIn!V165/SurveyHrsIn!V166</f>
        <v>0.9837499999999999</v>
      </c>
      <c r="W166" s="28">
        <f>OphrsIn!W165/SurveyHrsIn!W166</f>
        <v>0.99744623655913978</v>
      </c>
      <c r="X166" s="28">
        <f>OphrsIn!X165/SurveyHrsIn!X166</f>
        <v>0.99059139784946237</v>
      </c>
      <c r="Y166" s="28">
        <f>OphrsIn!Y165/SurveyHrsIn!Y166</f>
        <v>0.98388888888888881</v>
      </c>
      <c r="Z166" s="28">
        <f>OphrsIn!Z165/SurveyHrsIn!Z166</f>
        <v>0.98723118279569888</v>
      </c>
      <c r="AA166" s="28">
        <f>OphrsIn!AA165/SurveyHrsIn!AA166</f>
        <v>0.87958333333333327</v>
      </c>
      <c r="AB166" s="28">
        <f>OphrsIn!AB165/SurveyHrsIn!AB166</f>
        <v>0.98629032258064508</v>
      </c>
      <c r="AC166" s="28">
        <f>OphrsIn!AC165/SurveyHrsIn!AC166</f>
        <v>0.99879032258064515</v>
      </c>
      <c r="AD166" s="28">
        <f>OphrsIn!AD165/SurveyHrsIn!AD166</f>
        <v>0.91979166666666667</v>
      </c>
      <c r="AE166" s="28">
        <f>OphrsIn!AE165/SurveyHrsIn!AE166</f>
        <v>0.97045215053763456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0.90673520990400869</v>
      </c>
      <c r="AP166" s="28">
        <f t="shared" si="25"/>
        <v>0.97956957245263687</v>
      </c>
      <c r="AQ166" s="28">
        <f t="shared" si="26"/>
        <v>0.96301137992831543</v>
      </c>
      <c r="AR166" s="28">
        <f t="shared" si="27"/>
        <v>0.9663793103448276</v>
      </c>
      <c r="AS166" s="28">
        <f t="shared" si="28"/>
        <v>0.67196087216248512</v>
      </c>
      <c r="AT166" s="28">
        <f t="shared" si="29"/>
        <v>0.98882467144563924</v>
      </c>
      <c r="AU166" s="28">
        <f t="shared" si="30"/>
        <v>0.99977598566308246</v>
      </c>
      <c r="AV166" s="28">
        <f t="shared" si="31"/>
        <v>0.99511968766001024</v>
      </c>
      <c r="AW166" s="28">
        <f t="shared" si="32"/>
        <v>0.98148148148148151</v>
      </c>
      <c r="AX166" s="28">
        <f t="shared" si="33"/>
        <v>0.99064217443249702</v>
      </c>
      <c r="AY166" s="28">
        <f t="shared" si="34"/>
        <v>0.95103494623655915</v>
      </c>
      <c r="AZ166" s="28">
        <f t="shared" si="35"/>
        <v>0.96301137992831543</v>
      </c>
    </row>
    <row r="167" spans="1:52" hidden="1" x14ac:dyDescent="0.25">
      <c r="A167" s="86" t="s">
        <v>8</v>
      </c>
      <c r="B167" s="86">
        <v>1</v>
      </c>
      <c r="C167" s="86">
        <v>157</v>
      </c>
      <c r="D167" s="28">
        <f>OphrsIn!D166/SurveyHrsIn!D167</f>
        <v>0.99327956989247312</v>
      </c>
      <c r="E167" s="28">
        <f>OphrsIn!E166/SurveyHrsIn!E167</f>
        <v>0.99193548387096775</v>
      </c>
      <c r="F167" s="28">
        <f>OphrsIn!F166/SurveyHrsIn!F167</f>
        <v>0.99942528735632186</v>
      </c>
      <c r="G167" s="28">
        <f>OphrsIn!G166/SurveyHrsIn!G167</f>
        <v>0.94274193548387097</v>
      </c>
      <c r="H167" s="28">
        <f>OphrsIn!H166/SurveyHrsIn!H167</f>
        <v>0.86791666666666667</v>
      </c>
      <c r="I167" s="28">
        <f>OphrsIn!I166/SurveyHrsIn!I167</f>
        <v>0.39032258064516123</v>
      </c>
      <c r="J167" s="28">
        <f>OphrsIn!J166/SurveyHrsIn!J167</f>
        <v>2.0833333333333333E-3</v>
      </c>
      <c r="K167" s="28">
        <f>OphrsIn!K166/SurveyHrsIn!K167</f>
        <v>0</v>
      </c>
      <c r="L167" s="28">
        <f>OphrsIn!L166/SurveyHrsIn!L167</f>
        <v>1.2096774193548388E-3</v>
      </c>
      <c r="M167" s="28">
        <f>OphrsIn!M166/SurveyHrsIn!M167</f>
        <v>0.39402777777777775</v>
      </c>
      <c r="N167" s="28">
        <f>OphrsIn!N166/SurveyHrsIn!N167</f>
        <v>0.95672043010752683</v>
      </c>
      <c r="O167" s="28">
        <f>OphrsIn!O166/SurveyHrsIn!O167</f>
        <v>0.99958333333333338</v>
      </c>
      <c r="P167" s="28">
        <f>OphrsIn!P166/SurveyHrsIn!P167</f>
        <v>0.99180107526881722</v>
      </c>
      <c r="Q167" s="28">
        <f>OphrsIn!Q166/SurveyHrsIn!Q167</f>
        <v>0.99825268817204305</v>
      </c>
      <c r="R167" s="28">
        <f>OphrsIn!R166/SurveyHrsIn!R167</f>
        <v>0.95669642857142856</v>
      </c>
      <c r="S167" s="28">
        <f>OphrsIn!S166/SurveyHrsIn!S167</f>
        <v>0.89690860215053758</v>
      </c>
      <c r="T167" s="28">
        <f>OphrsIn!T166/SurveyHrsIn!T167</f>
        <v>0.95819444444444446</v>
      </c>
      <c r="U167" s="28">
        <f>OphrsIn!U166/SurveyHrsIn!U167</f>
        <v>0.91344086021505377</v>
      </c>
      <c r="V167" s="28">
        <f>OphrsIn!V166/SurveyHrsIn!V167</f>
        <v>0.98875000000000002</v>
      </c>
      <c r="W167" s="28">
        <f>OphrsIn!W166/SurveyHrsIn!W167</f>
        <v>0.99677419354838714</v>
      </c>
      <c r="X167" s="28">
        <f>OphrsIn!X166/SurveyHrsIn!X167</f>
        <v>0.96465053763440867</v>
      </c>
      <c r="Y167" s="28">
        <f>OphrsIn!Y166/SurveyHrsIn!Y167</f>
        <v>0.97069444444444442</v>
      </c>
      <c r="Z167" s="28">
        <f>OphrsIn!Z166/SurveyHrsIn!Z167</f>
        <v>0.95282258064516123</v>
      </c>
      <c r="AA167" s="28">
        <f>OphrsIn!AA166/SurveyHrsIn!AA167</f>
        <v>0.97138888888888886</v>
      </c>
      <c r="AB167" s="28">
        <f>OphrsIn!AB166/SurveyHrsIn!AB167</f>
        <v>0.98198924731182802</v>
      </c>
      <c r="AC167" s="28">
        <f>OphrsIn!AC166/SurveyHrsIn!AC167</f>
        <v>0.91048387096774186</v>
      </c>
      <c r="AD167" s="28">
        <f>OphrsIn!AD166/SurveyHrsIn!AD167</f>
        <v>0.98913690476190486</v>
      </c>
      <c r="AE167" s="28">
        <f>OphrsIn!AE166/SurveyHrsIn!AE167</f>
        <v>0.96911518817204301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0.6281472984385944</v>
      </c>
      <c r="AP167" s="28">
        <f t="shared" si="25"/>
        <v>0.96254690966888556</v>
      </c>
      <c r="AQ167" s="28">
        <f t="shared" si="26"/>
        <v>0.95624532130056339</v>
      </c>
      <c r="AR167" s="28">
        <f t="shared" si="27"/>
        <v>0.97803423557038682</v>
      </c>
      <c r="AS167" s="28">
        <f t="shared" si="28"/>
        <v>0.42010752688172048</v>
      </c>
      <c r="AT167" s="28">
        <f t="shared" si="29"/>
        <v>0.1317458183990442</v>
      </c>
      <c r="AU167" s="28">
        <f t="shared" si="30"/>
        <v>0.98270161290322589</v>
      </c>
      <c r="AV167" s="28">
        <f t="shared" si="31"/>
        <v>0.95061923963133632</v>
      </c>
      <c r="AW167" s="28">
        <f t="shared" si="32"/>
        <v>0.95346176821983286</v>
      </c>
      <c r="AX167" s="28">
        <f t="shared" si="33"/>
        <v>0.9773730585424133</v>
      </c>
      <c r="AY167" s="28">
        <f t="shared" si="34"/>
        <v>0.96873357228195933</v>
      </c>
      <c r="AZ167" s="28">
        <f t="shared" si="35"/>
        <v>0.95624532130056339</v>
      </c>
    </row>
    <row r="168" spans="1:52" hidden="1" x14ac:dyDescent="0.25">
      <c r="A168" s="86" t="s">
        <v>8</v>
      </c>
      <c r="B168" s="86">
        <v>1</v>
      </c>
      <c r="C168" s="86">
        <v>158</v>
      </c>
      <c r="D168" s="28">
        <f>OphrsIn!D167/SurveyHrsIn!D168</f>
        <v>0.97983870967741937</v>
      </c>
      <c r="E168" s="28">
        <f>OphrsIn!E167/SurveyHrsIn!E168</f>
        <v>0.96102150537634412</v>
      </c>
      <c r="F168" s="28">
        <f>OphrsIn!F167/SurveyHrsIn!F168</f>
        <v>0.99755747126436778</v>
      </c>
      <c r="G168" s="28">
        <f>OphrsIn!G167/SurveyHrsIn!G168</f>
        <v>0.91693548387096779</v>
      </c>
      <c r="H168" s="28">
        <f>OphrsIn!H167/SurveyHrsIn!H168</f>
        <v>0.78833333333333333</v>
      </c>
      <c r="I168" s="28">
        <f>OphrsIn!I167/SurveyHrsIn!I168</f>
        <v>0.98844086021505373</v>
      </c>
      <c r="J168" s="28">
        <f>OphrsIn!J167/SurveyHrsIn!J168</f>
        <v>0.98541666666666672</v>
      </c>
      <c r="K168" s="28">
        <f>OphrsIn!K167/SurveyHrsIn!K168</f>
        <v>0.98857526881720426</v>
      </c>
      <c r="L168" s="28">
        <f>OphrsIn!L167/SurveyHrsIn!L168</f>
        <v>0.99341397849462365</v>
      </c>
      <c r="M168" s="28">
        <f>OphrsIn!M167/SurveyHrsIn!M168</f>
        <v>0.96805555555555556</v>
      </c>
      <c r="N168" s="28">
        <f>OphrsIn!N167/SurveyHrsIn!N168</f>
        <v>0.98172043010752685</v>
      </c>
      <c r="O168" s="28">
        <f>OphrsIn!O167/SurveyHrsIn!O168</f>
        <v>0.95861111111111119</v>
      </c>
      <c r="P168" s="28">
        <f>OphrsIn!P167/SurveyHrsIn!P168</f>
        <v>0.84771505376344092</v>
      </c>
      <c r="Q168" s="28">
        <f>OphrsIn!Q167/SurveyHrsIn!Q168</f>
        <v>0.60846774193548381</v>
      </c>
      <c r="R168" s="28">
        <f>OphrsIn!R167/SurveyHrsIn!R168</f>
        <v>0.93556547619047625</v>
      </c>
      <c r="S168" s="28">
        <f>OphrsIn!S167/SurveyHrsIn!S168</f>
        <v>0.9990591397849462</v>
      </c>
      <c r="T168" s="28">
        <f>OphrsIn!T167/SurveyHrsIn!T168</f>
        <v>0.92888888888888888</v>
      </c>
      <c r="U168" s="28">
        <f>OphrsIn!U167/SurveyHrsIn!U168</f>
        <v>0.79489247311827949</v>
      </c>
      <c r="V168" s="28">
        <f>OphrsIn!V167/SurveyHrsIn!V168</f>
        <v>0.86819444444444449</v>
      </c>
      <c r="W168" s="28">
        <f>OphrsIn!W167/SurveyHrsIn!W168</f>
        <v>0.99919354838709673</v>
      </c>
      <c r="X168" s="28">
        <f>OphrsIn!X167/SurveyHrsIn!X168</f>
        <v>0.99771505376344083</v>
      </c>
      <c r="Y168" s="28">
        <f>OphrsIn!Y167/SurveyHrsIn!Y168</f>
        <v>0.98263888888888884</v>
      </c>
      <c r="Z168" s="28">
        <f>OphrsIn!Z167/SurveyHrsIn!Z168</f>
        <v>0.99663978494623651</v>
      </c>
      <c r="AA168" s="28">
        <f>OphrsIn!AA167/SurveyHrsIn!AA168</f>
        <v>0.99930555555555556</v>
      </c>
      <c r="AB168" s="28">
        <f>OphrsIn!AB167/SurveyHrsIn!AB168</f>
        <v>0.97473118279569904</v>
      </c>
      <c r="AC168" s="28">
        <f>OphrsIn!AC167/SurveyHrsIn!AC168</f>
        <v>0.99771505376344083</v>
      </c>
      <c r="AD168" s="28">
        <f>OphrsIn!AD167/SurveyHrsIn!AD168</f>
        <v>0.99404761904761907</v>
      </c>
      <c r="AE168" s="28">
        <f>OphrsIn!AE167/SurveyHrsIn!AE168</f>
        <v>0.97904126344086018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0.94798305988134957</v>
      </c>
      <c r="AP168" s="28">
        <f t="shared" si="25"/>
        <v>0.92377434822495308</v>
      </c>
      <c r="AQ168" s="28">
        <f t="shared" si="26"/>
        <v>0.99026797875063999</v>
      </c>
      <c r="AR168" s="28">
        <f t="shared" si="27"/>
        <v>0.95850482017055993</v>
      </c>
      <c r="AS168" s="28">
        <f t="shared" si="28"/>
        <v>0.92073028673835122</v>
      </c>
      <c r="AT168" s="28">
        <f t="shared" si="29"/>
        <v>0.98334826762246108</v>
      </c>
      <c r="AU168" s="28">
        <f t="shared" si="30"/>
        <v>0.92934886499402625</v>
      </c>
      <c r="AV168" s="28">
        <f t="shared" si="31"/>
        <v>0.84769745263696883</v>
      </c>
      <c r="AW168" s="28">
        <f t="shared" si="32"/>
        <v>0.86399193548387088</v>
      </c>
      <c r="AX168" s="28">
        <f t="shared" si="33"/>
        <v>0.9931824970131421</v>
      </c>
      <c r="AY168" s="28">
        <f t="shared" si="34"/>
        <v>0.99022550776583029</v>
      </c>
      <c r="AZ168" s="28">
        <f t="shared" si="35"/>
        <v>0.99026797875063999</v>
      </c>
    </row>
    <row r="169" spans="1:52" hidden="1" x14ac:dyDescent="0.25">
      <c r="A169" s="86" t="s">
        <v>8</v>
      </c>
      <c r="B169" s="86">
        <v>1</v>
      </c>
      <c r="C169" s="86">
        <v>159</v>
      </c>
      <c r="D169" s="28">
        <f>OphrsIn!D168/SurveyHrsIn!D169</f>
        <v>0.81048387096774188</v>
      </c>
      <c r="E169" s="28">
        <f>OphrsIn!E168/SurveyHrsIn!E169</f>
        <v>0.99596774193548387</v>
      </c>
      <c r="F169" s="28">
        <f>OphrsIn!F168/SurveyHrsIn!F169</f>
        <v>0.99985632183908046</v>
      </c>
      <c r="G169" s="28">
        <f>OphrsIn!G168/SurveyHrsIn!G169</f>
        <v>0.94247311827956992</v>
      </c>
      <c r="H169" s="28">
        <f>OphrsIn!H168/SurveyHrsIn!H169</f>
        <v>0.80097222222222231</v>
      </c>
      <c r="I169" s="28">
        <f>OphrsIn!I168/SurveyHrsIn!I169</f>
        <v>0.95510752688172051</v>
      </c>
      <c r="J169" s="28">
        <f>OphrsIn!J168/SurveyHrsIn!J169</f>
        <v>0.99958333333333338</v>
      </c>
      <c r="K169" s="28">
        <f>OphrsIn!K168/SurveyHrsIn!K169</f>
        <v>0.98763440860215046</v>
      </c>
      <c r="L169" s="28">
        <f>OphrsIn!L168/SurveyHrsIn!L169</f>
        <v>0.9936827956989247</v>
      </c>
      <c r="M169" s="28">
        <f>OphrsIn!M168/SurveyHrsIn!M169</f>
        <v>0.99958333333333338</v>
      </c>
      <c r="N169" s="28">
        <f>OphrsIn!N168/SurveyHrsIn!N169</f>
        <v>0.99946236559139789</v>
      </c>
      <c r="O169" s="28">
        <f>OphrsIn!O168/SurveyHrsIn!O169</f>
        <v>0.99986111111111109</v>
      </c>
      <c r="P169" s="28">
        <f>OphrsIn!P168/SurveyHrsIn!P169</f>
        <v>0.50107526881720432</v>
      </c>
      <c r="Q169" s="28">
        <f>OphrsIn!Q168/SurveyHrsIn!Q169</f>
        <v>0.76680107526881724</v>
      </c>
      <c r="R169" s="28">
        <f>OphrsIn!R168/SurveyHrsIn!R169</f>
        <v>0.99017857142857135</v>
      </c>
      <c r="S169" s="28">
        <f>OphrsIn!S168/SurveyHrsIn!S169</f>
        <v>0.98669354838709677</v>
      </c>
      <c r="T169" s="28">
        <f>OphrsIn!T168/SurveyHrsIn!T169</f>
        <v>0.96916666666666662</v>
      </c>
      <c r="U169" s="28">
        <f>OphrsIn!U168/SurveyHrsIn!U169</f>
        <v>0.97163978494623648</v>
      </c>
      <c r="V169" s="28">
        <f>OphrsIn!V168/SurveyHrsIn!V169</f>
        <v>0.98486111111111119</v>
      </c>
      <c r="W169" s="28">
        <f>OphrsIn!W168/SurveyHrsIn!W169</f>
        <v>0.99973118279569884</v>
      </c>
      <c r="X169" s="28">
        <f>OphrsIn!X168/SurveyHrsIn!X169</f>
        <v>0.90645161290322573</v>
      </c>
      <c r="Y169" s="28">
        <f>OphrsIn!Y168/SurveyHrsIn!Y169</f>
        <v>0.98430555555555566</v>
      </c>
      <c r="Z169" s="28">
        <f>OphrsIn!Z168/SurveyHrsIn!Z169</f>
        <v>0.99919354838709673</v>
      </c>
      <c r="AA169" s="28">
        <f>OphrsIn!AA168/SurveyHrsIn!AA169</f>
        <v>0.99986111111111109</v>
      </c>
      <c r="AB169" s="28">
        <f>OphrsIn!AB168/SurveyHrsIn!AB169</f>
        <v>0.98373655913978486</v>
      </c>
      <c r="AC169" s="28">
        <f>OphrsIn!AC168/SurveyHrsIn!AC169</f>
        <v>0.978494623655914</v>
      </c>
      <c r="AD169" s="28">
        <f>OphrsIn!AD168/SurveyHrsIn!AD169</f>
        <v>0.96755952380952392</v>
      </c>
      <c r="AE169" s="28">
        <f>OphrsIn!AE168/SurveyHrsIn!AE169</f>
        <v>0.73618723118279572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0.93127162897046112</v>
      </c>
      <c r="AP169" s="28">
        <f t="shared" si="25"/>
        <v>0.96188502730841441</v>
      </c>
      <c r="AQ169" s="28">
        <f t="shared" si="26"/>
        <v>0.89408045954941118</v>
      </c>
      <c r="AR169" s="28">
        <f t="shared" si="27"/>
        <v>0.97943239401804483</v>
      </c>
      <c r="AS169" s="28">
        <f t="shared" si="28"/>
        <v>0.91855436081242547</v>
      </c>
      <c r="AT169" s="28">
        <f t="shared" si="29"/>
        <v>0.99363351254480292</v>
      </c>
      <c r="AU169" s="28">
        <f t="shared" si="30"/>
        <v>0.83346624850657103</v>
      </c>
      <c r="AV169" s="28">
        <f t="shared" si="31"/>
        <v>0.91455773169482846</v>
      </c>
      <c r="AW169" s="28">
        <f t="shared" si="32"/>
        <v>0.97522252090800476</v>
      </c>
      <c r="AX169" s="28">
        <f t="shared" si="33"/>
        <v>0.96349611708482674</v>
      </c>
      <c r="AY169" s="28">
        <f t="shared" si="34"/>
        <v>0.99426373954599756</v>
      </c>
      <c r="AZ169" s="28">
        <f t="shared" si="35"/>
        <v>0.89408045954941118</v>
      </c>
    </row>
    <row r="170" spans="1:52" hidden="1" x14ac:dyDescent="0.25">
      <c r="A170" s="86" t="s">
        <v>8</v>
      </c>
      <c r="B170" s="86">
        <v>1</v>
      </c>
      <c r="C170" s="86">
        <v>160</v>
      </c>
      <c r="D170" s="28">
        <f>OphrsIn!D169/SurveyHrsIn!D170</f>
        <v>0.9946236559139785</v>
      </c>
      <c r="E170" s="28">
        <f>OphrsIn!E169/SurveyHrsIn!E170</f>
        <v>0.98252688172043012</v>
      </c>
      <c r="F170" s="28">
        <f>OphrsIn!F169/SurveyHrsIn!F170</f>
        <v>0.97801724137931045</v>
      </c>
      <c r="G170" s="28">
        <f>OphrsIn!G169/SurveyHrsIn!G170</f>
        <v>0.94569892473118278</v>
      </c>
      <c r="H170" s="28">
        <f>OphrsIn!H169/SurveyHrsIn!H170</f>
        <v>0.85430555555555554</v>
      </c>
      <c r="I170" s="28">
        <f>OphrsIn!I169/SurveyHrsIn!I170</f>
        <v>0.88951612903225796</v>
      </c>
      <c r="J170" s="28">
        <f>OphrsIn!J169/SurveyHrsIn!J170</f>
        <v>0.9933333333333334</v>
      </c>
      <c r="K170" s="28">
        <f>OphrsIn!K169/SurveyHrsIn!K170</f>
        <v>0.98709677419354835</v>
      </c>
      <c r="L170" s="28">
        <f>OphrsIn!L169/SurveyHrsIn!L170</f>
        <v>0.9736559139784946</v>
      </c>
      <c r="M170" s="28">
        <f>OphrsIn!M169/SurveyHrsIn!M170</f>
        <v>0.98638888888888898</v>
      </c>
      <c r="N170" s="28">
        <f>OphrsIn!N169/SurveyHrsIn!N170</f>
        <v>0.99919354838709673</v>
      </c>
      <c r="O170" s="28">
        <f>OphrsIn!O169/SurveyHrsIn!O170</f>
        <v>0.99986111111111109</v>
      </c>
      <c r="P170" s="28">
        <f>OphrsIn!P169/SurveyHrsIn!P170</f>
        <v>0.97553763440860208</v>
      </c>
      <c r="Q170" s="28">
        <f>OphrsIn!Q169/SurveyHrsIn!Q170</f>
        <v>0.99811827956989252</v>
      </c>
      <c r="R170" s="28">
        <f>OphrsIn!R169/SurveyHrsIn!R170</f>
        <v>0.98869047619047612</v>
      </c>
      <c r="S170" s="28">
        <f>OphrsIn!S169/SurveyHrsIn!S170</f>
        <v>0.99892473118279579</v>
      </c>
      <c r="T170" s="28">
        <f>OphrsIn!T169/SurveyHrsIn!T170</f>
        <v>0.99208333333333332</v>
      </c>
      <c r="U170" s="28">
        <f>OphrsIn!U169/SurveyHrsIn!U170</f>
        <v>0.95537634408602146</v>
      </c>
      <c r="V170" s="28">
        <f>OphrsIn!V169/SurveyHrsIn!V170</f>
        <v>0.92541666666666655</v>
      </c>
      <c r="W170" s="28">
        <f>OphrsIn!W169/SurveyHrsIn!W170</f>
        <v>0.97419354838709671</v>
      </c>
      <c r="X170" s="28">
        <f>OphrsIn!X169/SurveyHrsIn!X170</f>
        <v>0.98548387096774204</v>
      </c>
      <c r="Y170" s="28">
        <f>OphrsIn!Y169/SurveyHrsIn!Y170</f>
        <v>0.97763888888888884</v>
      </c>
      <c r="Z170" s="28">
        <f>OphrsIn!Z169/SurveyHrsIn!Z170</f>
        <v>0.94220430107526887</v>
      </c>
      <c r="AA170" s="28">
        <f>OphrsIn!AA169/SurveyHrsIn!AA170</f>
        <v>0.85902777777777772</v>
      </c>
      <c r="AB170" s="28">
        <f>OphrsIn!AB169/SurveyHrsIn!AB170</f>
        <v>0.99139784946236564</v>
      </c>
      <c r="AC170" s="28">
        <f>OphrsIn!AC169/SurveyHrsIn!AC170</f>
        <v>0.99637096774193545</v>
      </c>
      <c r="AD170" s="28">
        <f>OphrsIn!AD169/SurveyHrsIn!AD170</f>
        <v>0.98392857142857149</v>
      </c>
      <c r="AE170" s="28">
        <f>OphrsIn!AE169/SurveyHrsIn!AE170</f>
        <v>0.97887096774193549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0.963760994726651</v>
      </c>
      <c r="AP170" s="28">
        <f t="shared" si="25"/>
        <v>0.96571300563236051</v>
      </c>
      <c r="AQ170" s="28">
        <f t="shared" si="26"/>
        <v>0.98639016897081422</v>
      </c>
      <c r="AR170" s="28">
        <f t="shared" si="27"/>
        <v>0.96874768261030786</v>
      </c>
      <c r="AS170" s="28">
        <f t="shared" si="28"/>
        <v>0.91238500597371563</v>
      </c>
      <c r="AT170" s="28">
        <f t="shared" si="29"/>
        <v>0.9823805256869772</v>
      </c>
      <c r="AU170" s="28">
        <f t="shared" si="30"/>
        <v>0.9915307646356033</v>
      </c>
      <c r="AV170" s="28">
        <f t="shared" si="31"/>
        <v>0.99524449564772155</v>
      </c>
      <c r="AW170" s="28">
        <f t="shared" si="32"/>
        <v>0.95762544802867378</v>
      </c>
      <c r="AX170" s="28">
        <f t="shared" si="33"/>
        <v>0.97910543608124245</v>
      </c>
      <c r="AY170" s="28">
        <f t="shared" si="34"/>
        <v>0.93087664277180393</v>
      </c>
      <c r="AZ170" s="28">
        <f t="shared" si="35"/>
        <v>0.98639016897081422</v>
      </c>
    </row>
    <row r="171" spans="1:52" hidden="1" x14ac:dyDescent="0.25">
      <c r="A171" s="86" t="s">
        <v>8</v>
      </c>
      <c r="B171" s="86">
        <v>1</v>
      </c>
      <c r="C171" s="86">
        <v>161</v>
      </c>
      <c r="D171" s="28">
        <f>OphrsIn!D170/SurveyHrsIn!D171</f>
        <v>0.92607526881720426</v>
      </c>
      <c r="E171" s="28">
        <f>OphrsIn!E170/SurveyHrsIn!E171</f>
        <v>0.97043010752688175</v>
      </c>
      <c r="F171" s="28">
        <f>OphrsIn!F170/SurveyHrsIn!F171</f>
        <v>0.99741379310344835</v>
      </c>
      <c r="G171" s="28">
        <f>OphrsIn!G170/SurveyHrsIn!G171</f>
        <v>0.87755376344086022</v>
      </c>
      <c r="H171" s="28">
        <f>OphrsIn!H170/SurveyHrsIn!H171</f>
        <v>0.79861111111111116</v>
      </c>
      <c r="I171" s="28">
        <f>OphrsIn!I170/SurveyHrsIn!I171</f>
        <v>0.82231182795698921</v>
      </c>
      <c r="J171" s="28">
        <f>OphrsIn!J170/SurveyHrsIn!J171</f>
        <v>0.79333333333333345</v>
      </c>
      <c r="K171" s="28">
        <f>OphrsIn!K170/SurveyHrsIn!K171</f>
        <v>0.95026881720430112</v>
      </c>
      <c r="L171" s="28">
        <f>OphrsIn!L170/SurveyHrsIn!L171</f>
        <v>0.99247311827956985</v>
      </c>
      <c r="M171" s="28">
        <f>OphrsIn!M170/SurveyHrsIn!M171</f>
        <v>0.99902777777777774</v>
      </c>
      <c r="N171" s="28">
        <f>OphrsIn!N170/SurveyHrsIn!N171</f>
        <v>0.98481182795698929</v>
      </c>
      <c r="O171" s="28">
        <f>OphrsIn!O170/SurveyHrsIn!O171</f>
        <v>0.95263888888888881</v>
      </c>
      <c r="P171" s="28">
        <f>OphrsIn!P170/SurveyHrsIn!P171</f>
        <v>0.96061827956989254</v>
      </c>
      <c r="Q171" s="28">
        <f>OphrsIn!Q170/SurveyHrsIn!Q171</f>
        <v>0.88051075268817203</v>
      </c>
      <c r="R171" s="28">
        <f>OphrsIn!R170/SurveyHrsIn!R171</f>
        <v>0.90074404761904758</v>
      </c>
      <c r="S171" s="28">
        <f>OphrsIn!S170/SurveyHrsIn!S171</f>
        <v>0.92244623655913971</v>
      </c>
      <c r="T171" s="28">
        <f>OphrsIn!T170/SurveyHrsIn!T171</f>
        <v>0.93013888888888896</v>
      </c>
      <c r="U171" s="28">
        <f>OphrsIn!U170/SurveyHrsIn!U171</f>
        <v>0.99327956989247312</v>
      </c>
      <c r="V171" s="28">
        <f>OphrsIn!V170/SurveyHrsIn!V171</f>
        <v>0.94777777777777772</v>
      </c>
      <c r="W171" s="28">
        <f>OphrsIn!W170/SurveyHrsIn!W171</f>
        <v>0.99879032258064515</v>
      </c>
      <c r="X171" s="28">
        <f>OphrsIn!X170/SurveyHrsIn!X171</f>
        <v>0.9907258064516129</v>
      </c>
      <c r="Y171" s="28">
        <f>OphrsIn!Y170/SurveyHrsIn!Y171</f>
        <v>0.98513888888888879</v>
      </c>
      <c r="Z171" s="28">
        <f>OphrsIn!Z170/SurveyHrsIn!Z171</f>
        <v>0.99919354838709673</v>
      </c>
      <c r="AA171" s="28">
        <f>OphrsIn!AA170/SurveyHrsIn!AA171</f>
        <v>0.99986111111111109</v>
      </c>
      <c r="AB171" s="28">
        <f>OphrsIn!AB170/SurveyHrsIn!AB171</f>
        <v>0.98911290322580647</v>
      </c>
      <c r="AC171" s="28">
        <f>OphrsIn!AC170/SurveyHrsIn!AC171</f>
        <v>0.98024193548387095</v>
      </c>
      <c r="AD171" s="28">
        <f>OphrsIn!AD170/SurveyHrsIn!AD171</f>
        <v>0.94508928571428574</v>
      </c>
      <c r="AE171" s="28">
        <f>OphrsIn!AE170/SurveyHrsIn!AE171</f>
        <v>0.88805362903225804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0.92495772051250347</v>
      </c>
      <c r="AP171" s="28">
        <f t="shared" si="25"/>
        <v>0.96147665450588837</v>
      </c>
      <c r="AQ171" s="28">
        <f t="shared" si="26"/>
        <v>0.93779495007680491</v>
      </c>
      <c r="AR171" s="28">
        <f t="shared" si="27"/>
        <v>0.94846588802373011</v>
      </c>
      <c r="AS171" s="28">
        <f t="shared" si="28"/>
        <v>0.80475209080047794</v>
      </c>
      <c r="AT171" s="28">
        <f t="shared" si="29"/>
        <v>0.98058990442054961</v>
      </c>
      <c r="AU171" s="28">
        <f t="shared" si="30"/>
        <v>0.96602299880525688</v>
      </c>
      <c r="AV171" s="28">
        <f t="shared" si="31"/>
        <v>0.90123367895545314</v>
      </c>
      <c r="AW171" s="28">
        <f t="shared" si="32"/>
        <v>0.95706541218637986</v>
      </c>
      <c r="AX171" s="28">
        <f t="shared" si="33"/>
        <v>0.99155167264038224</v>
      </c>
      <c r="AY171" s="28">
        <f t="shared" si="34"/>
        <v>0.99605585424133813</v>
      </c>
      <c r="AZ171" s="28">
        <f t="shared" si="35"/>
        <v>0.93779495007680491</v>
      </c>
    </row>
    <row r="172" spans="1:52" hidden="1" x14ac:dyDescent="0.25">
      <c r="A172" s="86" t="s">
        <v>8</v>
      </c>
      <c r="B172" s="86">
        <v>1</v>
      </c>
      <c r="C172" s="86">
        <v>162</v>
      </c>
      <c r="D172" s="28">
        <f>OphrsIn!D171/SurveyHrsIn!D172</f>
        <v>0.73252688172043012</v>
      </c>
      <c r="E172" s="28">
        <f>OphrsIn!E171/SurveyHrsIn!E172</f>
        <v>0.99059139784946237</v>
      </c>
      <c r="F172" s="28">
        <f>OphrsIn!F171/SurveyHrsIn!F172</f>
        <v>0.9968390804597701</v>
      </c>
      <c r="G172" s="28">
        <f>OphrsIn!G171/SurveyHrsIn!G172</f>
        <v>0.94529569892473109</v>
      </c>
      <c r="H172" s="28">
        <f>OphrsIn!H171/SurveyHrsIn!H172</f>
        <v>0.88194444444444442</v>
      </c>
      <c r="I172" s="28">
        <f>OphrsIn!I171/SurveyHrsIn!I172</f>
        <v>0.99932795698924726</v>
      </c>
      <c r="J172" s="28">
        <f>OphrsIn!J171/SurveyHrsIn!J172</f>
        <v>0.75777777777777777</v>
      </c>
      <c r="K172" s="28">
        <f>OphrsIn!K171/SurveyHrsIn!K172</f>
        <v>0.989247311827957</v>
      </c>
      <c r="L172" s="28">
        <f>OphrsIn!L171/SurveyHrsIn!L172</f>
        <v>0.99260752688172038</v>
      </c>
      <c r="M172" s="28">
        <f>OphrsIn!M171/SurveyHrsIn!M172</f>
        <v>0.99944444444444447</v>
      </c>
      <c r="N172" s="28">
        <f>OphrsIn!N171/SurveyHrsIn!N172</f>
        <v>0.99946236559139789</v>
      </c>
      <c r="O172" s="28">
        <f>OphrsIn!O171/SurveyHrsIn!O172</f>
        <v>0.99916666666666665</v>
      </c>
      <c r="P172" s="28">
        <f>OphrsIn!P171/SurveyHrsIn!P172</f>
        <v>0.99637096774193545</v>
      </c>
      <c r="Q172" s="28">
        <f>OphrsIn!Q171/SurveyHrsIn!Q172</f>
        <v>0.99865591397849462</v>
      </c>
      <c r="R172" s="28">
        <f>OphrsIn!R171/SurveyHrsIn!R172</f>
        <v>0.98943452380952379</v>
      </c>
      <c r="S172" s="28">
        <f>OphrsIn!S171/SurveyHrsIn!S172</f>
        <v>0.98131720430107527</v>
      </c>
      <c r="T172" s="28">
        <f>OphrsIn!T171/SurveyHrsIn!T172</f>
        <v>0.89819444444444452</v>
      </c>
      <c r="U172" s="28">
        <f>OphrsIn!U171/SurveyHrsIn!U172</f>
        <v>0.97620967741935483</v>
      </c>
      <c r="V172" s="28">
        <f>OphrsIn!V171/SurveyHrsIn!V172</f>
        <v>0.9883333333333334</v>
      </c>
      <c r="W172" s="28">
        <f>OphrsIn!W171/SurveyHrsIn!W172</f>
        <v>0.99959677419354842</v>
      </c>
      <c r="X172" s="28">
        <f>OphrsIn!X171/SurveyHrsIn!X172</f>
        <v>0.978494623655914</v>
      </c>
      <c r="Y172" s="28">
        <f>OphrsIn!Y171/SurveyHrsIn!Y172</f>
        <v>0.9850000000000001</v>
      </c>
      <c r="Z172" s="28">
        <f>OphrsIn!Z171/SurveyHrsIn!Z172</f>
        <v>0.99919354838709673</v>
      </c>
      <c r="AA172" s="28">
        <f>OphrsIn!AA171/SurveyHrsIn!AA172</f>
        <v>0.98388888888888881</v>
      </c>
      <c r="AB172" s="28">
        <f>OphrsIn!AB171/SurveyHrsIn!AB172</f>
        <v>0.98172043010752685</v>
      </c>
      <c r="AC172" s="28">
        <f>OphrsIn!AC171/SurveyHrsIn!AC172</f>
        <v>1</v>
      </c>
      <c r="AD172" s="28">
        <f>OphrsIn!AD171/SurveyHrsIn!AD172</f>
        <v>0.98913690476190486</v>
      </c>
      <c r="AE172" s="28">
        <f>OphrsIn!AE171/SurveyHrsIn!AE172</f>
        <v>0.95349798387096774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0.96233963663329636</v>
      </c>
      <c r="AP172" s="28">
        <f t="shared" si="25"/>
        <v>0.98000328020993355</v>
      </c>
      <c r="AQ172" s="28">
        <f t="shared" si="26"/>
        <v>0.98087829621095757</v>
      </c>
      <c r="AR172" s="28">
        <f t="shared" si="27"/>
        <v>0.97757539241132119</v>
      </c>
      <c r="AS172" s="28">
        <f t="shared" si="28"/>
        <v>0.87968339307048982</v>
      </c>
      <c r="AT172" s="28">
        <f t="shared" si="29"/>
        <v>0.99376642771804058</v>
      </c>
      <c r="AU172" s="28">
        <f t="shared" si="30"/>
        <v>0.99833333333333341</v>
      </c>
      <c r="AV172" s="28">
        <f t="shared" si="31"/>
        <v>0.9898025473630313</v>
      </c>
      <c r="AW172" s="28">
        <f t="shared" si="32"/>
        <v>0.95424581839904421</v>
      </c>
      <c r="AX172" s="28">
        <f t="shared" si="33"/>
        <v>0.98769713261648739</v>
      </c>
      <c r="AY172" s="28">
        <f t="shared" si="34"/>
        <v>0.98826762246117072</v>
      </c>
      <c r="AZ172" s="28">
        <f t="shared" si="35"/>
        <v>0.98087829621095757</v>
      </c>
    </row>
    <row r="173" spans="1:52" hidden="1" x14ac:dyDescent="0.25">
      <c r="A173" s="86" t="s">
        <v>8</v>
      </c>
      <c r="B173" s="86">
        <v>1</v>
      </c>
      <c r="C173" s="86">
        <v>163</v>
      </c>
      <c r="D173" s="28">
        <f>OphrsIn!D172/SurveyHrsIn!D173</f>
        <v>0.98252688172043012</v>
      </c>
      <c r="E173" s="28">
        <f>OphrsIn!E172/SurveyHrsIn!E173</f>
        <v>0.98252688172043012</v>
      </c>
      <c r="F173" s="28">
        <f>OphrsIn!F172/SurveyHrsIn!F173</f>
        <v>0.94454022988505748</v>
      </c>
      <c r="G173" s="28">
        <f>OphrsIn!G172/SurveyHrsIn!G173</f>
        <v>0.81451612903225812</v>
      </c>
      <c r="H173" s="28">
        <f>OphrsIn!H172/SurveyHrsIn!H173</f>
        <v>0.88736111111111104</v>
      </c>
      <c r="I173" s="28">
        <f>OphrsIn!I172/SurveyHrsIn!I173</f>
        <v>0.97970430107526874</v>
      </c>
      <c r="J173" s="28">
        <f>OphrsIn!J172/SurveyHrsIn!J173</f>
        <v>0.9916666666666667</v>
      </c>
      <c r="K173" s="28">
        <f>OphrsIn!K172/SurveyHrsIn!K173</f>
        <v>0.9883064516129032</v>
      </c>
      <c r="L173" s="28">
        <f>OphrsIn!L172/SurveyHrsIn!L173</f>
        <v>0.99986559139784947</v>
      </c>
      <c r="M173" s="28">
        <f>OphrsIn!M172/SurveyHrsIn!M173</f>
        <v>0.99958333333333338</v>
      </c>
      <c r="N173" s="28">
        <f>OphrsIn!N172/SurveyHrsIn!N173</f>
        <v>0.99973118279569884</v>
      </c>
      <c r="O173" s="28">
        <f>OphrsIn!O172/SurveyHrsIn!O173</f>
        <v>0.99986111111111109</v>
      </c>
      <c r="P173" s="28">
        <f>OphrsIn!P172/SurveyHrsIn!P173</f>
        <v>0.99946236559139789</v>
      </c>
      <c r="Q173" s="28">
        <f>OphrsIn!Q172/SurveyHrsIn!Q173</f>
        <v>0.96612903225806446</v>
      </c>
      <c r="R173" s="28">
        <f>OphrsIn!R172/SurveyHrsIn!R173</f>
        <v>0.98898809523809528</v>
      </c>
      <c r="S173" s="28">
        <f>OphrsIn!S172/SurveyHrsIn!S173</f>
        <v>0.99919354838709673</v>
      </c>
      <c r="T173" s="28">
        <f>OphrsIn!T172/SurveyHrsIn!T173</f>
        <v>0.98180555555555549</v>
      </c>
      <c r="U173" s="28">
        <f>OphrsIn!U172/SurveyHrsIn!U173</f>
        <v>0.99166666666666659</v>
      </c>
      <c r="V173" s="28">
        <f>OphrsIn!V172/SurveyHrsIn!V173</f>
        <v>0.99</v>
      </c>
      <c r="W173" s="28">
        <f>OphrsIn!W172/SurveyHrsIn!W173</f>
        <v>0.97634408602150535</v>
      </c>
      <c r="X173" s="28">
        <f>OphrsIn!X172/SurveyHrsIn!X173</f>
        <v>0.9252688172043011</v>
      </c>
      <c r="Y173" s="28">
        <f>OphrsIn!Y172/SurveyHrsIn!Y173</f>
        <v>0.80513888888888896</v>
      </c>
      <c r="Z173" s="28">
        <f>OphrsIn!Z172/SurveyHrsIn!Z173</f>
        <v>0.25376344086021507</v>
      </c>
      <c r="AA173" s="28">
        <f>OphrsIn!AA172/SurveyHrsIn!AA173</f>
        <v>0.93069444444444449</v>
      </c>
      <c r="AB173" s="28">
        <f>OphrsIn!AB172/SurveyHrsIn!AB173</f>
        <v>0.99301075268817196</v>
      </c>
      <c r="AC173" s="28">
        <f>OphrsIn!AC172/SurveyHrsIn!AC173</f>
        <v>0.99516129032258061</v>
      </c>
      <c r="AD173" s="28">
        <f>OphrsIn!AD172/SurveyHrsIn!AD173</f>
        <v>0.99494047619047621</v>
      </c>
      <c r="AE173" s="28">
        <f>OphrsIn!AE172/SurveyHrsIn!AE173</f>
        <v>0.8863440860215055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0.9655937796110905</v>
      </c>
      <c r="AP173" s="28">
        <f t="shared" si="25"/>
        <v>0.90016694401775055</v>
      </c>
      <c r="AQ173" s="28">
        <f t="shared" si="26"/>
        <v>0.95881528417818751</v>
      </c>
      <c r="AR173" s="28">
        <f t="shared" si="27"/>
        <v>0.91386108021258183</v>
      </c>
      <c r="AS173" s="28">
        <f t="shared" si="28"/>
        <v>0.95291069295101549</v>
      </c>
      <c r="AT173" s="28">
        <f t="shared" si="29"/>
        <v>0.99591845878136198</v>
      </c>
      <c r="AU173" s="28">
        <f t="shared" si="30"/>
        <v>0.99968488649940257</v>
      </c>
      <c r="AV173" s="28">
        <f t="shared" si="31"/>
        <v>0.98477022529441882</v>
      </c>
      <c r="AW173" s="28">
        <f t="shared" si="32"/>
        <v>0.98782407407407413</v>
      </c>
      <c r="AX173" s="28">
        <f t="shared" si="33"/>
        <v>0.9022505973715651</v>
      </c>
      <c r="AY173" s="28">
        <f t="shared" si="34"/>
        <v>0.72582287933094369</v>
      </c>
      <c r="AZ173" s="28">
        <f t="shared" si="35"/>
        <v>0.95881528417818751</v>
      </c>
    </row>
    <row r="174" spans="1:52" hidden="1" x14ac:dyDescent="0.25">
      <c r="A174" s="86" t="s">
        <v>8</v>
      </c>
      <c r="B174" s="86">
        <v>1</v>
      </c>
      <c r="C174" s="86">
        <v>164</v>
      </c>
      <c r="D174" s="28">
        <f>OphrsIn!D173/SurveyHrsIn!D174</f>
        <v>0.98252688172043012</v>
      </c>
      <c r="E174" s="28">
        <f>OphrsIn!E173/SurveyHrsIn!E174</f>
        <v>0.98118279569892475</v>
      </c>
      <c r="F174" s="28">
        <f>OphrsIn!F173/SurveyHrsIn!F174</f>
        <v>0.96652298850574714</v>
      </c>
      <c r="G174" s="28">
        <f>OphrsIn!G173/SurveyHrsIn!G174</f>
        <v>0.9428763440860215</v>
      </c>
      <c r="H174" s="28">
        <f>OphrsIn!H173/SurveyHrsIn!H174</f>
        <v>0.90305555555555561</v>
      </c>
      <c r="I174" s="28">
        <f>OphrsIn!I173/SurveyHrsIn!I174</f>
        <v>0.99811827956989252</v>
      </c>
      <c r="J174" s="28">
        <f>OphrsIn!J173/SurveyHrsIn!J174</f>
        <v>0.97847222222222219</v>
      </c>
      <c r="K174" s="28">
        <f>OphrsIn!K173/SurveyHrsIn!K174</f>
        <v>0.98897849462365583</v>
      </c>
      <c r="L174" s="28">
        <f>OphrsIn!L173/SurveyHrsIn!L174</f>
        <v>0.98991935483870963</v>
      </c>
      <c r="M174" s="28">
        <f>OphrsIn!M173/SurveyHrsIn!M174</f>
        <v>0.98888888888888893</v>
      </c>
      <c r="N174" s="28">
        <f>OphrsIn!N173/SurveyHrsIn!N174</f>
        <v>0.969758064516129</v>
      </c>
      <c r="O174" s="28">
        <f>OphrsIn!O173/SurveyHrsIn!O174</f>
        <v>0.81041666666666667</v>
      </c>
      <c r="P174" s="28">
        <f>OphrsIn!P173/SurveyHrsIn!P174</f>
        <v>0.73548387096774204</v>
      </c>
      <c r="Q174" s="28">
        <f>OphrsIn!Q173/SurveyHrsIn!Q174</f>
        <v>0.44852150537634405</v>
      </c>
      <c r="R174" s="28">
        <f>OphrsIn!R173/SurveyHrsIn!R174</f>
        <v>0.67797619047619051</v>
      </c>
      <c r="S174" s="28">
        <f>OphrsIn!S173/SurveyHrsIn!S174</f>
        <v>0.65752688172043006</v>
      </c>
      <c r="T174" s="28">
        <f>OphrsIn!T173/SurveyHrsIn!T174</f>
        <v>0.94444444444444442</v>
      </c>
      <c r="U174" s="28">
        <f>OphrsIn!U173/SurveyHrsIn!U174</f>
        <v>0.99448924731182797</v>
      </c>
      <c r="V174" s="28">
        <f>OphrsIn!V173/SurveyHrsIn!V174</f>
        <v>0.995</v>
      </c>
      <c r="W174" s="28">
        <f>OphrsIn!W173/SurveyHrsIn!W174</f>
        <v>0.97661290322580652</v>
      </c>
      <c r="X174" s="28">
        <f>OphrsIn!X173/SurveyHrsIn!X174</f>
        <v>0.9907258064516129</v>
      </c>
      <c r="Y174" s="28">
        <f>OphrsIn!Y173/SurveyHrsIn!Y174</f>
        <v>0.9837499999999999</v>
      </c>
      <c r="Z174" s="28">
        <f>OphrsIn!Z173/SurveyHrsIn!Z174</f>
        <v>0.96424731182795698</v>
      </c>
      <c r="AA174" s="28">
        <f>OphrsIn!AA173/SurveyHrsIn!AA174</f>
        <v>1</v>
      </c>
      <c r="AB174" s="28">
        <f>OphrsIn!AB173/SurveyHrsIn!AB174</f>
        <v>0.95860215053763442</v>
      </c>
      <c r="AC174" s="28">
        <f>OphrsIn!AC173/SurveyHrsIn!AC174</f>
        <v>0.82540322580645165</v>
      </c>
      <c r="AD174" s="28">
        <f>OphrsIn!AD173/SurveyHrsIn!AD174</f>
        <v>0.99300595238095235</v>
      </c>
      <c r="AE174" s="28">
        <f>OphrsIn!AE173/SurveyHrsIn!AE174</f>
        <v>0.97548091397849479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0.93780612717834655</v>
      </c>
      <c r="AP174" s="28">
        <f t="shared" si="25"/>
        <v>0.88265803678102062</v>
      </c>
      <c r="AQ174" s="28">
        <f t="shared" si="26"/>
        <v>0.93129669738863285</v>
      </c>
      <c r="AR174" s="28">
        <f t="shared" si="27"/>
        <v>0.96352737609689776</v>
      </c>
      <c r="AS174" s="28">
        <f t="shared" si="28"/>
        <v>0.95988201911589011</v>
      </c>
      <c r="AT174" s="28">
        <f t="shared" si="29"/>
        <v>0.98926224611708469</v>
      </c>
      <c r="AU174" s="28">
        <f t="shared" si="30"/>
        <v>0.83855286738351253</v>
      </c>
      <c r="AV174" s="28">
        <f t="shared" si="31"/>
        <v>0.59467485919098817</v>
      </c>
      <c r="AW174" s="28">
        <f t="shared" si="32"/>
        <v>0.97797789725209083</v>
      </c>
      <c r="AX174" s="28">
        <f t="shared" si="33"/>
        <v>0.98369623655913985</v>
      </c>
      <c r="AY174" s="28">
        <f t="shared" si="34"/>
        <v>0.97428315412186384</v>
      </c>
      <c r="AZ174" s="28">
        <f t="shared" si="35"/>
        <v>0.93129669738863285</v>
      </c>
    </row>
    <row r="175" spans="1:52" hidden="1" x14ac:dyDescent="0.25">
      <c r="A175" s="86" t="s">
        <v>8</v>
      </c>
      <c r="B175" s="86">
        <v>1</v>
      </c>
      <c r="C175" s="86">
        <v>165</v>
      </c>
      <c r="D175" s="28">
        <f>OphrsIn!D174/SurveyHrsIn!D175</f>
        <v>0.65053763440860213</v>
      </c>
      <c r="E175" s="28">
        <f>OphrsIn!E174/SurveyHrsIn!E175</f>
        <v>0.978494623655914</v>
      </c>
      <c r="F175" s="28">
        <f>OphrsIn!F174/SurveyHrsIn!F175</f>
        <v>0.99985632183908046</v>
      </c>
      <c r="G175" s="28">
        <f>OphrsIn!G174/SurveyHrsIn!G175</f>
        <v>0.87956989247311823</v>
      </c>
      <c r="H175" s="28">
        <f>OphrsIn!H174/SurveyHrsIn!H175</f>
        <v>0.81833333333333336</v>
      </c>
      <c r="I175" s="28">
        <f>OphrsIn!I174/SurveyHrsIn!I175</f>
        <v>0.97284946236559133</v>
      </c>
      <c r="J175" s="28">
        <f>OphrsIn!J174/SurveyHrsIn!J175</f>
        <v>0.94638888888888884</v>
      </c>
      <c r="K175" s="28">
        <f>OphrsIn!K174/SurveyHrsIn!K175</f>
        <v>0.98911290322580647</v>
      </c>
      <c r="L175" s="28">
        <f>OphrsIn!L174/SurveyHrsIn!L175</f>
        <v>0.98239247311827949</v>
      </c>
      <c r="M175" s="28">
        <f>OphrsIn!M174/SurveyHrsIn!M175</f>
        <v>0.99680555555555561</v>
      </c>
      <c r="N175" s="28">
        <f>OphrsIn!N174/SurveyHrsIn!N175</f>
        <v>0.98911290322580647</v>
      </c>
      <c r="O175" s="28">
        <f>OphrsIn!O174/SurveyHrsIn!O175</f>
        <v>0.83805555555555555</v>
      </c>
      <c r="P175" s="28">
        <f>OphrsIn!P174/SurveyHrsIn!P175</f>
        <v>0.98951612903225816</v>
      </c>
      <c r="Q175" s="28">
        <f>OphrsIn!Q174/SurveyHrsIn!Q175</f>
        <v>0.99838709677419346</v>
      </c>
      <c r="R175" s="28">
        <f>OphrsIn!R174/SurveyHrsIn!R175</f>
        <v>0.96398809523809514</v>
      </c>
      <c r="S175" s="28">
        <f>OphrsIn!S174/SurveyHrsIn!S175</f>
        <v>0.99892473118279579</v>
      </c>
      <c r="T175" s="28">
        <f>OphrsIn!T174/SurveyHrsIn!T175</f>
        <v>0.97444444444444445</v>
      </c>
      <c r="U175" s="28">
        <f>OphrsIn!U174/SurveyHrsIn!U175</f>
        <v>0.93817204301075274</v>
      </c>
      <c r="V175" s="28">
        <f>OphrsIn!V174/SurveyHrsIn!V175</f>
        <v>0.98888888888888893</v>
      </c>
      <c r="W175" s="28">
        <f>OphrsIn!W174/SurveyHrsIn!W175</f>
        <v>0.99973118279569884</v>
      </c>
      <c r="X175" s="28">
        <f>OphrsIn!X174/SurveyHrsIn!X175</f>
        <v>0.99838709677419346</v>
      </c>
      <c r="Y175" s="28">
        <f>OphrsIn!Y174/SurveyHrsIn!Y175</f>
        <v>0.9852777777777777</v>
      </c>
      <c r="Z175" s="28">
        <f>OphrsIn!Z174/SurveyHrsIn!Z175</f>
        <v>0.99919354838709673</v>
      </c>
      <c r="AA175" s="28">
        <f>OphrsIn!AA174/SurveyHrsIn!AA175</f>
        <v>0.94333333333333336</v>
      </c>
      <c r="AB175" s="28">
        <f>OphrsIn!AB174/SurveyHrsIn!AB175</f>
        <v>0.99301075268817196</v>
      </c>
      <c r="AC175" s="28">
        <f>OphrsIn!AC174/SurveyHrsIn!AC175</f>
        <v>0.99986559139784947</v>
      </c>
      <c r="AD175" s="28">
        <f>OphrsIn!AD174/SurveyHrsIn!AD175</f>
        <v>0.99136904761904765</v>
      </c>
      <c r="AE175" s="28">
        <f>OphrsIn!AE174/SurveyHrsIn!AE175</f>
        <v>0.93940147849462374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0.9483740035224324</v>
      </c>
      <c r="AP175" s="28">
        <f t="shared" si="25"/>
        <v>0.98181158260795354</v>
      </c>
      <c r="AQ175" s="28">
        <f t="shared" si="26"/>
        <v>0.97687870583717362</v>
      </c>
      <c r="AR175" s="28">
        <f t="shared" si="27"/>
        <v>0.95264027932270423</v>
      </c>
      <c r="AS175" s="28">
        <f t="shared" si="28"/>
        <v>0.91252389486260455</v>
      </c>
      <c r="AT175" s="28">
        <f t="shared" si="29"/>
        <v>0.98943697729988056</v>
      </c>
      <c r="AU175" s="28">
        <f t="shared" si="30"/>
        <v>0.93889486260454014</v>
      </c>
      <c r="AV175" s="28">
        <f t="shared" si="31"/>
        <v>0.98709997439836139</v>
      </c>
      <c r="AW175" s="28">
        <f t="shared" si="32"/>
        <v>0.96716845878136193</v>
      </c>
      <c r="AX175" s="28">
        <f t="shared" si="33"/>
        <v>0.99446535244922341</v>
      </c>
      <c r="AY175" s="28">
        <f t="shared" si="34"/>
        <v>0.97851254480286742</v>
      </c>
      <c r="AZ175" s="28">
        <f t="shared" si="35"/>
        <v>0.97687870583717362</v>
      </c>
    </row>
    <row r="176" spans="1:52" hidden="1" x14ac:dyDescent="0.25">
      <c r="A176" s="86" t="s">
        <v>8</v>
      </c>
      <c r="B176" s="86">
        <v>1</v>
      </c>
      <c r="C176" s="86">
        <v>166</v>
      </c>
      <c r="D176" s="28">
        <f>OphrsIn!D175/SurveyHrsIn!D176</f>
        <v>0.93413978494623651</v>
      </c>
      <c r="E176" s="28">
        <f>OphrsIn!E175/SurveyHrsIn!E176</f>
        <v>0.96908602150537637</v>
      </c>
      <c r="F176" s="28">
        <f>OphrsIn!F175/SurveyHrsIn!F176</f>
        <v>0.96250000000000002</v>
      </c>
      <c r="G176" s="28">
        <f>OphrsIn!G175/SurveyHrsIn!G176</f>
        <v>0.84637096774193554</v>
      </c>
      <c r="H176" s="28">
        <f>OphrsIn!H175/SurveyHrsIn!H176</f>
        <v>0.79666666666666675</v>
      </c>
      <c r="I176" s="28">
        <f>OphrsIn!I175/SurveyHrsIn!I176</f>
        <v>0.948252688172043</v>
      </c>
      <c r="J176" s="28">
        <f>OphrsIn!J175/SurveyHrsIn!J176</f>
        <v>0.91319444444444442</v>
      </c>
      <c r="K176" s="28">
        <f>OphrsIn!K175/SurveyHrsIn!K176</f>
        <v>0.91424731182795704</v>
      </c>
      <c r="L176" s="28">
        <f>OphrsIn!L175/SurveyHrsIn!L176</f>
        <v>0.76290322580645165</v>
      </c>
      <c r="M176" s="28">
        <f>OphrsIn!M175/SurveyHrsIn!M176</f>
        <v>0.95819444444444446</v>
      </c>
      <c r="N176" s="28">
        <f>OphrsIn!N175/SurveyHrsIn!N176</f>
        <v>0.91774193548387095</v>
      </c>
      <c r="O176" s="28">
        <f>OphrsIn!O175/SurveyHrsIn!O176</f>
        <v>0.85680555555555549</v>
      </c>
      <c r="P176" s="28">
        <f>OphrsIn!P175/SurveyHrsIn!P176</f>
        <v>0.70658602150537642</v>
      </c>
      <c r="Q176" s="28">
        <f>OphrsIn!Q175/SurveyHrsIn!Q176</f>
        <v>0.93924731182795695</v>
      </c>
      <c r="R176" s="28">
        <f>OphrsIn!R175/SurveyHrsIn!R176</f>
        <v>2.7678571428571431E-2</v>
      </c>
      <c r="S176" s="28">
        <f>OphrsIn!S175/SurveyHrsIn!S176</f>
        <v>0.67499999999999993</v>
      </c>
      <c r="T176" s="28">
        <f>OphrsIn!T175/SurveyHrsIn!T176</f>
        <v>0.84</v>
      </c>
      <c r="U176" s="28">
        <f>OphrsIn!U175/SurveyHrsIn!U176</f>
        <v>0.98024193548387095</v>
      </c>
      <c r="V176" s="28">
        <f>OphrsIn!V175/SurveyHrsIn!V176</f>
        <v>0.91958333333333342</v>
      </c>
      <c r="W176" s="28">
        <f>OphrsIn!W175/SurveyHrsIn!W176</f>
        <v>0.8905913978494624</v>
      </c>
      <c r="X176" s="28">
        <f>OphrsIn!X175/SurveyHrsIn!X176</f>
        <v>0.9545698924731183</v>
      </c>
      <c r="Y176" s="28">
        <f>OphrsIn!Y175/SurveyHrsIn!Y176</f>
        <v>0.97361111111111109</v>
      </c>
      <c r="Z176" s="28">
        <f>OphrsIn!Z175/SurveyHrsIn!Z176</f>
        <v>0.98548387096774204</v>
      </c>
      <c r="AA176" s="28">
        <f>OphrsIn!AA175/SurveyHrsIn!AA176</f>
        <v>0.97333333333333327</v>
      </c>
      <c r="AB176" s="28">
        <f>OphrsIn!AB175/SurveyHrsIn!AB176</f>
        <v>0.98911290322580647</v>
      </c>
      <c r="AC176" s="28">
        <f>OphrsIn!AC175/SurveyHrsIn!AC176</f>
        <v>0.99986559139784947</v>
      </c>
      <c r="AD176" s="28">
        <f>OphrsIn!AD175/SurveyHrsIn!AD176</f>
        <v>0.94955357142857144</v>
      </c>
      <c r="AE176" s="28">
        <f>OphrsIn!AE175/SurveyHrsIn!AE176</f>
        <v>0.96695376344086037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0.87937910692951016</v>
      </c>
      <c r="AP176" s="28">
        <f t="shared" si="25"/>
        <v>0.8457044717528589</v>
      </c>
      <c r="AQ176" s="28">
        <f t="shared" si="26"/>
        <v>0.9721243087557605</v>
      </c>
      <c r="AR176" s="28">
        <f t="shared" si="27"/>
        <v>0.92598566308243735</v>
      </c>
      <c r="AS176" s="28">
        <f t="shared" si="28"/>
        <v>0.88603793309438483</v>
      </c>
      <c r="AT176" s="28">
        <f t="shared" si="29"/>
        <v>0.87844832735961775</v>
      </c>
      <c r="AU176" s="28">
        <f t="shared" si="30"/>
        <v>0.82704450418160091</v>
      </c>
      <c r="AV176" s="28">
        <f t="shared" si="31"/>
        <v>0.54730862775217615</v>
      </c>
      <c r="AW176" s="28">
        <f t="shared" si="32"/>
        <v>0.91327508960573489</v>
      </c>
      <c r="AX176" s="28">
        <f t="shared" si="33"/>
        <v>0.93959080047789723</v>
      </c>
      <c r="AY176" s="28">
        <f t="shared" si="34"/>
        <v>0.98264336917562733</v>
      </c>
      <c r="AZ176" s="28">
        <f t="shared" si="35"/>
        <v>0.9721243087557605</v>
      </c>
    </row>
    <row r="177" spans="1:52" hidden="1" x14ac:dyDescent="0.25">
      <c r="A177" s="86" t="s">
        <v>8</v>
      </c>
      <c r="B177" s="86">
        <v>1</v>
      </c>
      <c r="C177" s="86">
        <v>167</v>
      </c>
      <c r="D177" s="28">
        <f>OphrsIn!D176/SurveyHrsIn!D177</f>
        <v>0.83333333333333337</v>
      </c>
      <c r="E177" s="28">
        <f>OphrsIn!E176/SurveyHrsIn!E177</f>
        <v>0.77419354838709675</v>
      </c>
      <c r="F177" s="28">
        <f>OphrsIn!F176/SurveyHrsIn!F177</f>
        <v>0.78994252873563209</v>
      </c>
      <c r="G177" s="28">
        <f>OphrsIn!G176/SurveyHrsIn!G177</f>
        <v>0.80645161290322576</v>
      </c>
      <c r="H177" s="28">
        <f>OphrsIn!H176/SurveyHrsIn!H177</f>
        <v>0.73458333333333325</v>
      </c>
      <c r="I177" s="28">
        <f>OphrsIn!I176/SurveyHrsIn!I177</f>
        <v>0.9258064516129032</v>
      </c>
      <c r="J177" s="28">
        <f>OphrsIn!J176/SurveyHrsIn!J177</f>
        <v>0.89902777777777776</v>
      </c>
      <c r="K177" s="28">
        <f>OphrsIn!K176/SurveyHrsIn!K177</f>
        <v>0.93467741935483872</v>
      </c>
      <c r="L177" s="28">
        <f>OphrsIn!L176/SurveyHrsIn!L177</f>
        <v>0.97822580645161283</v>
      </c>
      <c r="M177" s="28">
        <f>OphrsIn!M176/SurveyHrsIn!M177</f>
        <v>0.98249999999999993</v>
      </c>
      <c r="N177" s="28">
        <f>OphrsIn!N176/SurveyHrsIn!N177</f>
        <v>0.99395161290322576</v>
      </c>
      <c r="O177" s="28">
        <f>OphrsIn!O176/SurveyHrsIn!O177</f>
        <v>0.95638888888888896</v>
      </c>
      <c r="P177" s="28">
        <f>OphrsIn!P176/SurveyHrsIn!P177</f>
        <v>0.956989247311828</v>
      </c>
      <c r="Q177" s="28">
        <f>OphrsIn!Q176/SurveyHrsIn!Q177</f>
        <v>0.9931451612903226</v>
      </c>
      <c r="R177" s="28">
        <f>OphrsIn!R176/SurveyHrsIn!R177</f>
        <v>0.9397321428571429</v>
      </c>
      <c r="S177" s="28">
        <f>OphrsIn!S176/SurveyHrsIn!S177</f>
        <v>0.88548387096774184</v>
      </c>
      <c r="T177" s="28">
        <f>OphrsIn!T176/SurveyHrsIn!T177</f>
        <v>0.94374999999999998</v>
      </c>
      <c r="U177" s="28">
        <f>OphrsIn!U176/SurveyHrsIn!U177</f>
        <v>0.99704301075268809</v>
      </c>
      <c r="V177" s="28">
        <f>OphrsIn!V176/SurveyHrsIn!V177</f>
        <v>0.96499999999999997</v>
      </c>
      <c r="W177" s="28">
        <f>OphrsIn!W176/SurveyHrsIn!W177</f>
        <v>0.99623655913978504</v>
      </c>
      <c r="X177" s="28">
        <f>OphrsIn!X176/SurveyHrsIn!X177</f>
        <v>0.99704301075268809</v>
      </c>
      <c r="Y177" s="28">
        <f>OphrsIn!Y176/SurveyHrsIn!Y177</f>
        <v>0.97916666666666663</v>
      </c>
      <c r="Z177" s="28">
        <f>OphrsIn!Z176/SurveyHrsIn!Z177</f>
        <v>0.99475806451612903</v>
      </c>
      <c r="AA177" s="28">
        <f>OphrsIn!AA176/SurveyHrsIn!AA177</f>
        <v>0.99972222222222218</v>
      </c>
      <c r="AB177" s="28">
        <f>OphrsIn!AB176/SurveyHrsIn!AB177</f>
        <v>0.97607526881720441</v>
      </c>
      <c r="AC177" s="28">
        <f>OphrsIn!AC176/SurveyHrsIn!AC177</f>
        <v>0.98333333333333339</v>
      </c>
      <c r="AD177" s="28">
        <f>OphrsIn!AD176/SurveyHrsIn!AD177</f>
        <v>0.99136904761904765</v>
      </c>
      <c r="AE177" s="28">
        <f>OphrsIn!AE176/SurveyHrsIn!AE177</f>
        <v>0.97829045698924733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0.89439485230503024</v>
      </c>
      <c r="AP177" s="28">
        <f t="shared" si="25"/>
        <v>0.97226299816521566</v>
      </c>
      <c r="AQ177" s="28">
        <f t="shared" si="26"/>
        <v>0.98433094598054272</v>
      </c>
      <c r="AR177" s="28">
        <f t="shared" si="27"/>
        <v>0.7901958966753182</v>
      </c>
      <c r="AS177" s="28">
        <f t="shared" si="28"/>
        <v>0.85313918757467133</v>
      </c>
      <c r="AT177" s="28">
        <f t="shared" si="29"/>
        <v>0.96513440860215061</v>
      </c>
      <c r="AU177" s="28">
        <f t="shared" si="30"/>
        <v>0.96910991636798094</v>
      </c>
      <c r="AV177" s="28">
        <f t="shared" si="31"/>
        <v>0.93945372503840241</v>
      </c>
      <c r="AW177" s="28">
        <f t="shared" si="32"/>
        <v>0.96859767025089605</v>
      </c>
      <c r="AX177" s="28">
        <f t="shared" si="33"/>
        <v>0.99081541218637981</v>
      </c>
      <c r="AY177" s="28">
        <f t="shared" si="34"/>
        <v>0.99018518518518517</v>
      </c>
      <c r="AZ177" s="28">
        <f t="shared" si="35"/>
        <v>0.98433094598054272</v>
      </c>
    </row>
    <row r="178" spans="1:52" hidden="1" x14ac:dyDescent="0.25">
      <c r="A178" s="86" t="s">
        <v>8</v>
      </c>
      <c r="B178" s="86">
        <v>1</v>
      </c>
      <c r="C178" s="86">
        <v>168</v>
      </c>
      <c r="D178" s="28">
        <f>OphrsIn!D177/SurveyHrsIn!D178</f>
        <v>0.79166666666666663</v>
      </c>
      <c r="E178" s="28">
        <f>OphrsIn!E177/SurveyHrsIn!E178</f>
        <v>0.99596774193548387</v>
      </c>
      <c r="F178" s="28">
        <f>OphrsIn!F177/SurveyHrsIn!F178</f>
        <v>0.95833333333333337</v>
      </c>
      <c r="G178" s="28">
        <f>OphrsIn!G177/SurveyHrsIn!G178</f>
        <v>0.85309139784946242</v>
      </c>
      <c r="H178" s="28">
        <f>OphrsIn!H177/SurveyHrsIn!H178</f>
        <v>0.85236111111111112</v>
      </c>
      <c r="I178" s="28">
        <f>OphrsIn!I177/SurveyHrsIn!I178</f>
        <v>0.99986559139784947</v>
      </c>
      <c r="J178" s="28">
        <f>OphrsIn!J177/SurveyHrsIn!J178</f>
        <v>0.99944444444444447</v>
      </c>
      <c r="K178" s="28">
        <f>OphrsIn!K177/SurveyHrsIn!K178</f>
        <v>0.98938172043010753</v>
      </c>
      <c r="L178" s="28">
        <f>OphrsIn!L177/SurveyHrsIn!L178</f>
        <v>0.98400537634408602</v>
      </c>
      <c r="M178" s="28">
        <f>OphrsIn!M177/SurveyHrsIn!M178</f>
        <v>0.99847222222222221</v>
      </c>
      <c r="N178" s="28">
        <f>OphrsIn!N177/SurveyHrsIn!N178</f>
        <v>0.99973118279569884</v>
      </c>
      <c r="O178" s="28">
        <f>OphrsIn!O177/SurveyHrsIn!O178</f>
        <v>0.99986111111111109</v>
      </c>
      <c r="P178" s="28">
        <f>OphrsIn!P177/SurveyHrsIn!P178</f>
        <v>0.99946236559139789</v>
      </c>
      <c r="Q178" s="28">
        <f>OphrsIn!Q177/SurveyHrsIn!Q178</f>
        <v>0.9985215053763441</v>
      </c>
      <c r="R178" s="28">
        <f>OphrsIn!R177/SurveyHrsIn!R178</f>
        <v>0.64494047619047612</v>
      </c>
      <c r="S178" s="28">
        <f>OphrsIn!S177/SurveyHrsIn!S178</f>
        <v>0.99596774193548387</v>
      </c>
      <c r="T178" s="28">
        <f>OphrsIn!T177/SurveyHrsIn!T178</f>
        <v>0.96277777777777784</v>
      </c>
      <c r="U178" s="28">
        <f>OphrsIn!U177/SurveyHrsIn!U178</f>
        <v>0.97701612903225799</v>
      </c>
      <c r="V178" s="28">
        <f>OphrsIn!V177/SurveyHrsIn!V178</f>
        <v>0.9473611111111111</v>
      </c>
      <c r="W178" s="28">
        <f>OphrsIn!W177/SurveyHrsIn!W178</f>
        <v>0.90819892473118291</v>
      </c>
      <c r="X178" s="28">
        <f>OphrsIn!X177/SurveyHrsIn!X178</f>
        <v>0.86411290322580647</v>
      </c>
      <c r="Y178" s="28">
        <f>OphrsIn!Y177/SurveyHrsIn!Y178</f>
        <v>0.98416666666666675</v>
      </c>
      <c r="Z178" s="28">
        <f>OphrsIn!Z177/SurveyHrsIn!Z178</f>
        <v>0.9897849462365591</v>
      </c>
      <c r="AA178" s="28">
        <f>OphrsIn!AA177/SurveyHrsIn!AA178</f>
        <v>0.99972222222222218</v>
      </c>
      <c r="AB178" s="28">
        <f>OphrsIn!AB177/SurveyHrsIn!AB178</f>
        <v>0.99193548387096775</v>
      </c>
      <c r="AC178" s="28">
        <f>OphrsIn!AC177/SurveyHrsIn!AC178</f>
        <v>0.99973118279569884</v>
      </c>
      <c r="AD178" s="28">
        <f>OphrsIn!AD177/SurveyHrsIn!AD178</f>
        <v>0.96919642857142851</v>
      </c>
      <c r="AE178" s="28">
        <f>OphrsIn!AE177/SurveyHrsIn!AE178</f>
        <v>0.95979126344086019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0.96916479988052562</v>
      </c>
      <c r="AP178" s="28">
        <f t="shared" si="25"/>
        <v>0.93870882403140465</v>
      </c>
      <c r="AQ178" s="28">
        <f t="shared" si="26"/>
        <v>0.97623962493599592</v>
      </c>
      <c r="AR178" s="28">
        <f t="shared" si="27"/>
        <v>0.93579749103942655</v>
      </c>
      <c r="AS178" s="28">
        <f t="shared" si="28"/>
        <v>0.95055704898446836</v>
      </c>
      <c r="AT178" s="28">
        <f t="shared" si="29"/>
        <v>0.99061977299880521</v>
      </c>
      <c r="AU178" s="28">
        <f t="shared" si="30"/>
        <v>0.99968488649940257</v>
      </c>
      <c r="AV178" s="28">
        <f t="shared" si="31"/>
        <v>0.8798099078341014</v>
      </c>
      <c r="AW178" s="28">
        <f t="shared" si="32"/>
        <v>0.96238500597371568</v>
      </c>
      <c r="AX178" s="28">
        <f t="shared" si="33"/>
        <v>0.91882616487455204</v>
      </c>
      <c r="AY178" s="28">
        <f t="shared" si="34"/>
        <v>0.9938142174432496</v>
      </c>
      <c r="AZ178" s="28">
        <f t="shared" si="35"/>
        <v>0.97623962493599592</v>
      </c>
    </row>
    <row r="179" spans="1:52" hidden="1" x14ac:dyDescent="0.25">
      <c r="A179" s="86" t="s">
        <v>8</v>
      </c>
      <c r="B179" s="86">
        <v>1</v>
      </c>
      <c r="C179" s="86">
        <v>169</v>
      </c>
      <c r="D179" s="28">
        <f>OphrsIn!D178/SurveyHrsIn!D179</f>
        <v>0.978494623655914</v>
      </c>
      <c r="E179" s="28">
        <f>OphrsIn!E178/SurveyHrsIn!E179</f>
        <v>0.99731182795698925</v>
      </c>
      <c r="F179" s="28">
        <f>OphrsIn!F178/SurveyHrsIn!F179</f>
        <v>0.99195402298850577</v>
      </c>
      <c r="G179" s="28">
        <f>OphrsIn!G178/SurveyHrsIn!G179</f>
        <v>0.94018817204301075</v>
      </c>
      <c r="H179" s="28">
        <f>OphrsIn!H178/SurveyHrsIn!H179</f>
        <v>0.82597222222222233</v>
      </c>
      <c r="I179" s="28">
        <f>OphrsIn!I178/SurveyHrsIn!I179</f>
        <v>0.83830645161290329</v>
      </c>
      <c r="J179" s="28">
        <f>OphrsIn!J178/SurveyHrsIn!J179</f>
        <v>0.94180555555555556</v>
      </c>
      <c r="K179" s="28">
        <f>OphrsIn!K178/SurveyHrsIn!K179</f>
        <v>0.98145161290322591</v>
      </c>
      <c r="L179" s="28">
        <f>OphrsIn!L178/SurveyHrsIn!L179</f>
        <v>0.99206989247311828</v>
      </c>
      <c r="M179" s="28">
        <f>OphrsIn!M178/SurveyHrsIn!M179</f>
        <v>0.92291666666666672</v>
      </c>
      <c r="N179" s="28">
        <f>OphrsIn!N178/SurveyHrsIn!N179</f>
        <v>0.94354838709677424</v>
      </c>
      <c r="O179" s="28">
        <f>OphrsIn!O178/SurveyHrsIn!O179</f>
        <v>0.99569444444444444</v>
      </c>
      <c r="P179" s="28">
        <f>OphrsIn!P178/SurveyHrsIn!P179</f>
        <v>0.98790322580645162</v>
      </c>
      <c r="Q179" s="28">
        <f>OphrsIn!Q178/SurveyHrsIn!Q179</f>
        <v>0.99865591397849462</v>
      </c>
      <c r="R179" s="28">
        <f>OphrsIn!R178/SurveyHrsIn!R179</f>
        <v>0.97827380952380949</v>
      </c>
      <c r="S179" s="28">
        <f>OphrsIn!S178/SurveyHrsIn!S179</f>
        <v>0.95887096774193548</v>
      </c>
      <c r="T179" s="28">
        <f>OphrsIn!T178/SurveyHrsIn!T179</f>
        <v>0.98541666666666672</v>
      </c>
      <c r="U179" s="28">
        <f>OphrsIn!U178/SurveyHrsIn!U179</f>
        <v>0.97096774193548385</v>
      </c>
      <c r="V179" s="28">
        <f>OphrsIn!V178/SurveyHrsIn!V179</f>
        <v>0.98263888888888884</v>
      </c>
      <c r="W179" s="28">
        <f>OphrsIn!W178/SurveyHrsIn!W179</f>
        <v>0.96397849462365592</v>
      </c>
      <c r="X179" s="28">
        <f>OphrsIn!X178/SurveyHrsIn!X179</f>
        <v>0.98239247311827949</v>
      </c>
      <c r="Y179" s="28">
        <f>OphrsIn!Y178/SurveyHrsIn!Y179</f>
        <v>0.9754166666666666</v>
      </c>
      <c r="Z179" s="28">
        <f>OphrsIn!Z178/SurveyHrsIn!Z179</f>
        <v>0.98736559139784952</v>
      </c>
      <c r="AA179" s="28">
        <f>OphrsIn!AA178/SurveyHrsIn!AA179</f>
        <v>0.98402777777777772</v>
      </c>
      <c r="AB179" s="28">
        <f>OphrsIn!AB178/SurveyHrsIn!AB179</f>
        <v>0.97177419354838712</v>
      </c>
      <c r="AC179" s="28">
        <f>OphrsIn!AC178/SurveyHrsIn!AC179</f>
        <v>0.91948924731182802</v>
      </c>
      <c r="AD179" s="28">
        <f>OphrsIn!AD178/SurveyHrsIn!AD179</f>
        <v>0.93214285714285716</v>
      </c>
      <c r="AE179" s="28">
        <f>OphrsIn!AE178/SurveyHrsIn!AE179</f>
        <v>0.96258696236559149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0.94659354014748898</v>
      </c>
      <c r="AP179" s="28">
        <f t="shared" si="25"/>
        <v>0.97831493215565812</v>
      </c>
      <c r="AQ179" s="28">
        <f t="shared" si="26"/>
        <v>0.93807302227342559</v>
      </c>
      <c r="AR179" s="28">
        <f t="shared" si="27"/>
        <v>0.97648467432950203</v>
      </c>
      <c r="AS179" s="28">
        <f t="shared" si="28"/>
        <v>0.8686947431302271</v>
      </c>
      <c r="AT179" s="28">
        <f t="shared" si="29"/>
        <v>0.96547939068100364</v>
      </c>
      <c r="AU179" s="28">
        <f t="shared" si="30"/>
        <v>0.97571535244922336</v>
      </c>
      <c r="AV179" s="28">
        <f t="shared" si="31"/>
        <v>0.97860023041474653</v>
      </c>
      <c r="AW179" s="28">
        <f t="shared" si="32"/>
        <v>0.97967443249701314</v>
      </c>
      <c r="AX179" s="28">
        <f t="shared" si="33"/>
        <v>0.97392921146953404</v>
      </c>
      <c r="AY179" s="28">
        <f t="shared" si="34"/>
        <v>0.98105585424133812</v>
      </c>
      <c r="AZ179" s="28">
        <f t="shared" si="35"/>
        <v>0.93807302227342559</v>
      </c>
    </row>
    <row r="180" spans="1:52" hidden="1" x14ac:dyDescent="0.25">
      <c r="A180" s="86" t="s">
        <v>8</v>
      </c>
      <c r="B180" s="86">
        <v>1</v>
      </c>
      <c r="C180" s="86">
        <v>170</v>
      </c>
      <c r="D180" s="28">
        <f>OphrsIn!D179/SurveyHrsIn!D180</f>
        <v>0.85080645161290325</v>
      </c>
      <c r="E180" s="28">
        <f>OphrsIn!E179/SurveyHrsIn!E180</f>
        <v>0.85215053763440862</v>
      </c>
      <c r="F180" s="28">
        <f>OphrsIn!F179/SurveyHrsIn!F180</f>
        <v>0.99885057471264371</v>
      </c>
      <c r="G180" s="28">
        <f>OphrsIn!G179/SurveyHrsIn!G180</f>
        <v>0.94112903225806455</v>
      </c>
      <c r="H180" s="28">
        <f>OphrsIn!H179/SurveyHrsIn!H180</f>
        <v>0.85972222222222228</v>
      </c>
      <c r="I180" s="28">
        <f>OphrsIn!I179/SurveyHrsIn!I180</f>
        <v>0.98346774193548392</v>
      </c>
      <c r="J180" s="28">
        <f>OphrsIn!J179/SurveyHrsIn!J180</f>
        <v>0.99180555555555561</v>
      </c>
      <c r="K180" s="28">
        <f>OphrsIn!K179/SurveyHrsIn!K180</f>
        <v>0.98911290322580647</v>
      </c>
      <c r="L180" s="28">
        <f>OphrsIn!L179/SurveyHrsIn!L180</f>
        <v>0.99260752688172038</v>
      </c>
      <c r="M180" s="28">
        <f>OphrsIn!M179/SurveyHrsIn!M180</f>
        <v>0.99652777777777779</v>
      </c>
      <c r="N180" s="28">
        <f>OphrsIn!N179/SurveyHrsIn!N180</f>
        <v>0.99650537634408598</v>
      </c>
      <c r="O180" s="28">
        <f>OphrsIn!O179/SurveyHrsIn!O180</f>
        <v>0.98888888888888893</v>
      </c>
      <c r="P180" s="28">
        <f>OphrsIn!P179/SurveyHrsIn!P180</f>
        <v>0.88306451612903225</v>
      </c>
      <c r="Q180" s="28">
        <f>OphrsIn!Q179/SurveyHrsIn!Q180</f>
        <v>0.90631720430107521</v>
      </c>
      <c r="R180" s="28">
        <f>OphrsIn!R179/SurveyHrsIn!R180</f>
        <v>0.87083333333333335</v>
      </c>
      <c r="S180" s="28">
        <f>OphrsIn!S179/SurveyHrsIn!S180</f>
        <v>0.9990591397849462</v>
      </c>
      <c r="T180" s="28">
        <f>OphrsIn!T179/SurveyHrsIn!T180</f>
        <v>0.97388888888888892</v>
      </c>
      <c r="U180" s="28">
        <f>OphrsIn!U179/SurveyHrsIn!U180</f>
        <v>0.99408602150537639</v>
      </c>
      <c r="V180" s="28">
        <f>OphrsIn!V179/SurveyHrsIn!V180</f>
        <v>0.96583333333333332</v>
      </c>
      <c r="W180" s="28">
        <f>OphrsIn!W179/SurveyHrsIn!W180</f>
        <v>0.99690860215053767</v>
      </c>
      <c r="X180" s="28">
        <f>OphrsIn!X179/SurveyHrsIn!X180</f>
        <v>0.989247311827957</v>
      </c>
      <c r="Y180" s="28">
        <f>OphrsIn!Y179/SurveyHrsIn!Y180</f>
        <v>0.98652777777777767</v>
      </c>
      <c r="Z180" s="28">
        <f>OphrsIn!Z179/SurveyHrsIn!Z180</f>
        <v>0.99663978494623651</v>
      </c>
      <c r="AA180" s="28">
        <f>OphrsIn!AA179/SurveyHrsIn!AA180</f>
        <v>0.97902777777777772</v>
      </c>
      <c r="AB180" s="28">
        <f>OphrsIn!AB179/SurveyHrsIn!AB180</f>
        <v>0.99301075268817196</v>
      </c>
      <c r="AC180" s="28">
        <f>OphrsIn!AC179/SurveyHrsIn!AC180</f>
        <v>0.99946236559139789</v>
      </c>
      <c r="AD180" s="28">
        <f>OphrsIn!AD179/SurveyHrsIn!AD180</f>
        <v>0.98318452380952392</v>
      </c>
      <c r="AE180" s="28">
        <f>OphrsIn!AE179/SurveyHrsIn!AE180</f>
        <v>0.95179327956989257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0.95615272113047423</v>
      </c>
      <c r="AP180" s="28">
        <f t="shared" si="25"/>
        <v>0.97094832735961767</v>
      </c>
      <c r="AQ180" s="28">
        <f t="shared" si="26"/>
        <v>0.97814672299027139</v>
      </c>
      <c r="AR180" s="28">
        <f t="shared" si="27"/>
        <v>0.93071004820170555</v>
      </c>
      <c r="AS180" s="28">
        <f t="shared" si="28"/>
        <v>0.9449985065710873</v>
      </c>
      <c r="AT180" s="28">
        <f t="shared" si="29"/>
        <v>0.99274940262843492</v>
      </c>
      <c r="AU180" s="28">
        <f t="shared" si="30"/>
        <v>0.95615292712066913</v>
      </c>
      <c r="AV180" s="28">
        <f t="shared" si="31"/>
        <v>0.92540322580645162</v>
      </c>
      <c r="AW180" s="28">
        <f t="shared" si="32"/>
        <v>0.97793608124253284</v>
      </c>
      <c r="AX180" s="28">
        <f t="shared" si="33"/>
        <v>0.99089456391875752</v>
      </c>
      <c r="AY180" s="28">
        <f t="shared" si="34"/>
        <v>0.98955943847072858</v>
      </c>
      <c r="AZ180" s="28">
        <f t="shared" si="35"/>
        <v>0.97814672299027139</v>
      </c>
    </row>
    <row r="181" spans="1:52" hidden="1" x14ac:dyDescent="0.25">
      <c r="A181" s="86" t="s">
        <v>8</v>
      </c>
      <c r="B181" s="86">
        <v>1</v>
      </c>
      <c r="C181" s="86">
        <v>171</v>
      </c>
      <c r="D181" s="28">
        <f>OphrsIn!D180/SurveyHrsIn!D181</f>
        <v>0.98790322580645162</v>
      </c>
      <c r="E181" s="28">
        <f>OphrsIn!E180/SurveyHrsIn!E181</f>
        <v>0.99059139784946237</v>
      </c>
      <c r="F181" s="28">
        <f>OphrsIn!F180/SurveyHrsIn!F181</f>
        <v>0.97413793103448276</v>
      </c>
      <c r="G181" s="28">
        <f>OphrsIn!G180/SurveyHrsIn!G181</f>
        <v>0.88293010752688172</v>
      </c>
      <c r="H181" s="28">
        <f>OphrsIn!H180/SurveyHrsIn!H181</f>
        <v>0.77124999999999999</v>
      </c>
      <c r="I181" s="28">
        <f>OphrsIn!I180/SurveyHrsIn!I181</f>
        <v>0.99986559139784947</v>
      </c>
      <c r="J181" s="28">
        <f>OphrsIn!J180/SurveyHrsIn!J181</f>
        <v>0.90652777777777782</v>
      </c>
      <c r="K181" s="28">
        <f>OphrsIn!K180/SurveyHrsIn!K181</f>
        <v>0.98373655913978486</v>
      </c>
      <c r="L181" s="28">
        <f>OphrsIn!L180/SurveyHrsIn!L181</f>
        <v>0.99301075268817196</v>
      </c>
      <c r="M181" s="28">
        <f>OphrsIn!M180/SurveyHrsIn!M181</f>
        <v>0.98902777777777784</v>
      </c>
      <c r="N181" s="28">
        <f>OphrsIn!N180/SurveyHrsIn!N181</f>
        <v>0.98024193548387095</v>
      </c>
      <c r="O181" s="28">
        <f>OphrsIn!O180/SurveyHrsIn!O181</f>
        <v>0.88624999999999998</v>
      </c>
      <c r="P181" s="28">
        <f>OphrsIn!P180/SurveyHrsIn!P181</f>
        <v>0.95524193548387104</v>
      </c>
      <c r="Q181" s="28">
        <f>OphrsIn!Q180/SurveyHrsIn!Q181</f>
        <v>0.78145161290322573</v>
      </c>
      <c r="R181" s="28">
        <f>OphrsIn!R180/SurveyHrsIn!R181</f>
        <v>0.72499999999999998</v>
      </c>
      <c r="S181" s="28">
        <f>OphrsIn!S180/SurveyHrsIn!S181</f>
        <v>0.97190860215053765</v>
      </c>
      <c r="T181" s="28">
        <f>OphrsIn!T180/SurveyHrsIn!T181</f>
        <v>0.94972222222222213</v>
      </c>
      <c r="U181" s="28">
        <f>OphrsIn!U180/SurveyHrsIn!U181</f>
        <v>0.98239247311827949</v>
      </c>
      <c r="V181" s="28">
        <f>OphrsIn!V180/SurveyHrsIn!V181</f>
        <v>0.75513888888888892</v>
      </c>
      <c r="W181" s="28">
        <f>OphrsIn!W180/SurveyHrsIn!W181</f>
        <v>0.99650537634408598</v>
      </c>
      <c r="X181" s="28">
        <f>OphrsIn!X180/SurveyHrsIn!X181</f>
        <v>0.9936827956989247</v>
      </c>
      <c r="Y181" s="28">
        <f>OphrsIn!Y180/SurveyHrsIn!Y181</f>
        <v>0.97986111111111107</v>
      </c>
      <c r="Z181" s="28">
        <f>OphrsIn!Z180/SurveyHrsIn!Z181</f>
        <v>0.99301075268817196</v>
      </c>
      <c r="AA181" s="28">
        <f>OphrsIn!AA180/SurveyHrsIn!AA181</f>
        <v>0.99569444444444444</v>
      </c>
      <c r="AB181" s="28">
        <f>OphrsIn!AB180/SurveyHrsIn!AB181</f>
        <v>0.99126344086021501</v>
      </c>
      <c r="AC181" s="28">
        <f>OphrsIn!AC180/SurveyHrsIn!AC181</f>
        <v>0.99811827956989252</v>
      </c>
      <c r="AD181" s="28">
        <f>OphrsIn!AD180/SurveyHrsIn!AD181</f>
        <v>0.99092261904761902</v>
      </c>
      <c r="AE181" s="28">
        <f>OphrsIn!AE180/SurveyHrsIn!AE181</f>
        <v>0.96232634408602158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0.94273431384666095</v>
      </c>
      <c r="AP181" s="28">
        <f t="shared" si="25"/>
        <v>0.92630264336917545</v>
      </c>
      <c r="AQ181" s="28">
        <f t="shared" si="26"/>
        <v>0.98378908090117767</v>
      </c>
      <c r="AR181" s="28">
        <f t="shared" si="27"/>
        <v>0.94921981213694229</v>
      </c>
      <c r="AS181" s="28">
        <f t="shared" si="28"/>
        <v>0.8925477897252091</v>
      </c>
      <c r="AT181" s="28">
        <f t="shared" si="29"/>
        <v>0.98859169653524492</v>
      </c>
      <c r="AU181" s="28">
        <f t="shared" si="30"/>
        <v>0.94057795698924729</v>
      </c>
      <c r="AV181" s="28">
        <f t="shared" si="31"/>
        <v>0.8261200716845879</v>
      </c>
      <c r="AW181" s="28">
        <f t="shared" si="32"/>
        <v>0.89575119474313014</v>
      </c>
      <c r="AX181" s="28">
        <f t="shared" si="33"/>
        <v>0.99001642771804066</v>
      </c>
      <c r="AY181" s="28">
        <f t="shared" si="34"/>
        <v>0.99332287933094376</v>
      </c>
      <c r="AZ181" s="28">
        <f t="shared" si="35"/>
        <v>0.98378908090117767</v>
      </c>
    </row>
    <row r="182" spans="1:52" hidden="1" x14ac:dyDescent="0.25">
      <c r="A182" s="86" t="s">
        <v>8</v>
      </c>
      <c r="B182" s="86">
        <v>1</v>
      </c>
      <c r="C182" s="86">
        <v>172</v>
      </c>
      <c r="D182" s="28">
        <f>OphrsIn!D181/SurveyHrsIn!D182</f>
        <v>0.46102150537634407</v>
      </c>
      <c r="E182" s="28">
        <f>OphrsIn!E181/SurveyHrsIn!E182</f>
        <v>0.77284946236559138</v>
      </c>
      <c r="F182" s="28">
        <f>OphrsIn!F181/SurveyHrsIn!F182</f>
        <v>1</v>
      </c>
      <c r="G182" s="28">
        <f>OphrsIn!G181/SurveyHrsIn!G182</f>
        <v>0.91223118279569904</v>
      </c>
      <c r="H182" s="28">
        <f>OphrsIn!H181/SurveyHrsIn!H182</f>
        <v>0.8175</v>
      </c>
      <c r="I182" s="28">
        <f>OphrsIn!I181/SurveyHrsIn!I182</f>
        <v>0.99986559139784947</v>
      </c>
      <c r="J182" s="28">
        <f>OphrsIn!J181/SurveyHrsIn!J182</f>
        <v>0.99513888888888891</v>
      </c>
      <c r="K182" s="28">
        <f>OphrsIn!K181/SurveyHrsIn!K182</f>
        <v>0.98319892473118276</v>
      </c>
      <c r="L182" s="28">
        <f>OphrsIn!L181/SurveyHrsIn!L182</f>
        <v>0.98991935483870963</v>
      </c>
      <c r="M182" s="28">
        <f>OphrsIn!M181/SurveyHrsIn!M182</f>
        <v>0.99583333333333335</v>
      </c>
      <c r="N182" s="28">
        <f>OphrsIn!N181/SurveyHrsIn!N182</f>
        <v>0.99650537634408598</v>
      </c>
      <c r="O182" s="28">
        <f>OphrsIn!O181/SurveyHrsIn!O182</f>
        <v>0.89944444444444449</v>
      </c>
      <c r="P182" s="28">
        <f>OphrsIn!P181/SurveyHrsIn!P182</f>
        <v>0.88508064516129037</v>
      </c>
      <c r="Q182" s="28">
        <f>OphrsIn!Q181/SurveyHrsIn!Q182</f>
        <v>0.98588709677419351</v>
      </c>
      <c r="R182" s="28">
        <f>OphrsIn!R181/SurveyHrsIn!R182</f>
        <v>0.94925595238095239</v>
      </c>
      <c r="S182" s="28">
        <f>OphrsIn!S181/SurveyHrsIn!S182</f>
        <v>0.90793010752688175</v>
      </c>
      <c r="T182" s="28">
        <f>OphrsIn!T181/SurveyHrsIn!T182</f>
        <v>0.9356944444444445</v>
      </c>
      <c r="U182" s="28">
        <f>OphrsIn!U181/SurveyHrsIn!U182</f>
        <v>0.98790322580645162</v>
      </c>
      <c r="V182" s="28">
        <f>OphrsIn!V181/SurveyHrsIn!V182</f>
        <v>0.98944444444444446</v>
      </c>
      <c r="W182" s="28">
        <f>OphrsIn!W181/SurveyHrsIn!W182</f>
        <v>0.9330645161290323</v>
      </c>
      <c r="X182" s="28">
        <f>OphrsIn!X181/SurveyHrsIn!X182</f>
        <v>0.6806451612903226</v>
      </c>
      <c r="Y182" s="28">
        <f>OphrsIn!Y181/SurveyHrsIn!Y182</f>
        <v>0.96305555555555555</v>
      </c>
      <c r="Z182" s="28">
        <f>OphrsIn!Z181/SurveyHrsIn!Z182</f>
        <v>0.99731182795698925</v>
      </c>
      <c r="AA182" s="28">
        <f>OphrsIn!AA181/SurveyHrsIn!AA182</f>
        <v>0.99958333333333338</v>
      </c>
      <c r="AB182" s="28">
        <f>OphrsIn!AB181/SurveyHrsIn!AB182</f>
        <v>0.96129032258064517</v>
      </c>
      <c r="AC182" s="28">
        <f>OphrsIn!AC181/SurveyHrsIn!AC182</f>
        <v>1</v>
      </c>
      <c r="AD182" s="28">
        <f>OphrsIn!AD181/SurveyHrsIn!AD182</f>
        <v>0.98318452380952392</v>
      </c>
      <c r="AE182" s="28">
        <f>OphrsIn!AE181/SurveyHrsIn!AE182</f>
        <v>0.95636760752688177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0.93729726702508964</v>
      </c>
      <c r="AP182" s="28">
        <f t="shared" si="25"/>
        <v>0.94092216568527054</v>
      </c>
      <c r="AQ182" s="28">
        <f t="shared" si="26"/>
        <v>0.97985071044546856</v>
      </c>
      <c r="AR182" s="28">
        <f t="shared" si="27"/>
        <v>0.89502688172043021</v>
      </c>
      <c r="AS182" s="28">
        <f t="shared" si="28"/>
        <v>0.93750149342891287</v>
      </c>
      <c r="AT182" s="28">
        <f t="shared" si="29"/>
        <v>0.98965053763440858</v>
      </c>
      <c r="AU182" s="28">
        <f t="shared" si="30"/>
        <v>0.92701015531660691</v>
      </c>
      <c r="AV182" s="28">
        <f t="shared" si="31"/>
        <v>0.94769105222734262</v>
      </c>
      <c r="AW182" s="28">
        <f t="shared" si="32"/>
        <v>0.97101403823178023</v>
      </c>
      <c r="AX182" s="28">
        <f t="shared" si="33"/>
        <v>0.85892174432497015</v>
      </c>
      <c r="AY182" s="28">
        <f t="shared" si="34"/>
        <v>0.98606182795698938</v>
      </c>
      <c r="AZ182" s="28">
        <f t="shared" si="35"/>
        <v>0.97985071044546856</v>
      </c>
    </row>
    <row r="183" spans="1:52" hidden="1" x14ac:dyDescent="0.25">
      <c r="A183" s="86" t="s">
        <v>8</v>
      </c>
      <c r="B183" s="86">
        <v>1</v>
      </c>
      <c r="C183" s="86">
        <v>173</v>
      </c>
      <c r="D183" s="28">
        <f>OphrsIn!D182/SurveyHrsIn!D183</f>
        <v>0.9946236559139785</v>
      </c>
      <c r="E183" s="28">
        <f>OphrsIn!E182/SurveyHrsIn!E183</f>
        <v>0.98521505376344087</v>
      </c>
      <c r="F183" s="28">
        <f>OphrsIn!F182/SurveyHrsIn!F183</f>
        <v>0.99066091954022983</v>
      </c>
      <c r="G183" s="28">
        <f>OphrsIn!G182/SurveyHrsIn!G183</f>
        <v>0.94489247311827962</v>
      </c>
      <c r="H183" s="28">
        <f>OphrsIn!H182/SurveyHrsIn!H183</f>
        <v>0.86750000000000005</v>
      </c>
      <c r="I183" s="28">
        <f>OphrsIn!I182/SurveyHrsIn!I183</f>
        <v>0.98212365591397854</v>
      </c>
      <c r="J183" s="28">
        <f>OphrsIn!J182/SurveyHrsIn!J183</f>
        <v>0.9654166666666667</v>
      </c>
      <c r="K183" s="28">
        <f>OphrsIn!K182/SurveyHrsIn!K183</f>
        <v>0.98857526881720426</v>
      </c>
      <c r="L183" s="28">
        <f>OphrsIn!L182/SurveyHrsIn!L183</f>
        <v>0.97473118279569904</v>
      </c>
      <c r="M183" s="28">
        <f>OphrsIn!M182/SurveyHrsIn!M183</f>
        <v>0.9916666666666667</v>
      </c>
      <c r="N183" s="28">
        <f>OphrsIn!N182/SurveyHrsIn!N183</f>
        <v>0.99583333333333335</v>
      </c>
      <c r="O183" s="28">
        <f>OphrsIn!O182/SurveyHrsIn!O183</f>
        <v>0.92166666666666675</v>
      </c>
      <c r="P183" s="28">
        <f>OphrsIn!P182/SurveyHrsIn!P183</f>
        <v>0.78790322580645167</v>
      </c>
      <c r="Q183" s="28">
        <f>OphrsIn!Q182/SurveyHrsIn!Q183</f>
        <v>0.72876344086021516</v>
      </c>
      <c r="R183" s="28">
        <f>OphrsIn!R182/SurveyHrsIn!R183</f>
        <v>0.98928571428571421</v>
      </c>
      <c r="S183" s="28">
        <f>OphrsIn!S182/SurveyHrsIn!S183</f>
        <v>0.99435483870967734</v>
      </c>
      <c r="T183" s="28">
        <f>OphrsIn!T182/SurveyHrsIn!T183</f>
        <v>0.9916666666666667</v>
      </c>
      <c r="U183" s="28">
        <f>OphrsIn!U182/SurveyHrsIn!U183</f>
        <v>0.99637096774193545</v>
      </c>
      <c r="V183" s="28">
        <f>OphrsIn!V182/SurveyHrsIn!V183</f>
        <v>0.98458333333333325</v>
      </c>
      <c r="W183" s="28">
        <f>OphrsIn!W182/SurveyHrsIn!W183</f>
        <v>0.99973118279569884</v>
      </c>
      <c r="X183" s="28">
        <f>OphrsIn!X182/SurveyHrsIn!X183</f>
        <v>0.99825268817204305</v>
      </c>
      <c r="Y183" s="28">
        <f>OphrsIn!Y182/SurveyHrsIn!Y183</f>
        <v>0.98888888888888893</v>
      </c>
      <c r="Z183" s="28">
        <f>OphrsIn!Z182/SurveyHrsIn!Z183</f>
        <v>0.96989247311827964</v>
      </c>
      <c r="AA183" s="28">
        <f>OphrsIn!AA182/SurveyHrsIn!AA183</f>
        <v>0.9291666666666667</v>
      </c>
      <c r="AB183" s="28">
        <f>OphrsIn!AB182/SurveyHrsIn!AB183</f>
        <v>0.97096774193548385</v>
      </c>
      <c r="AC183" s="28">
        <f>OphrsIn!AC182/SurveyHrsIn!AC183</f>
        <v>1</v>
      </c>
      <c r="AD183" s="28">
        <f>OphrsIn!AD182/SurveyHrsIn!AD183</f>
        <v>0.99315476190476182</v>
      </c>
      <c r="AE183" s="28">
        <f>OphrsIn!AE182/SurveyHrsIn!AE183</f>
        <v>0.96154166666666674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0.94968209275738469</v>
      </c>
      <c r="AP183" s="28">
        <f t="shared" si="25"/>
        <v>0.96182705026455029</v>
      </c>
      <c r="AQ183" s="28">
        <f t="shared" si="26"/>
        <v>0.98489880952380948</v>
      </c>
      <c r="AR183" s="28">
        <f t="shared" si="27"/>
        <v>0.97358948214065011</v>
      </c>
      <c r="AS183" s="28">
        <f t="shared" si="28"/>
        <v>0.93834677419354839</v>
      </c>
      <c r="AT183" s="28">
        <f t="shared" si="29"/>
        <v>0.98499103942652333</v>
      </c>
      <c r="AU183" s="28">
        <f t="shared" si="30"/>
        <v>0.90180107526881725</v>
      </c>
      <c r="AV183" s="28">
        <f t="shared" si="31"/>
        <v>0.90413466461853564</v>
      </c>
      <c r="AW183" s="28">
        <f t="shared" si="32"/>
        <v>0.99087365591397847</v>
      </c>
      <c r="AX183" s="28">
        <f t="shared" si="33"/>
        <v>0.9956242532855436</v>
      </c>
      <c r="AY183" s="28">
        <f t="shared" si="34"/>
        <v>0.95667562724014343</v>
      </c>
      <c r="AZ183" s="28">
        <f t="shared" si="35"/>
        <v>0.98489880952380948</v>
      </c>
    </row>
    <row r="184" spans="1:52" hidden="1" x14ac:dyDescent="0.25">
      <c r="A184" s="86" t="s">
        <v>8</v>
      </c>
      <c r="B184" s="86">
        <v>1</v>
      </c>
      <c r="C184" s="86">
        <v>174</v>
      </c>
      <c r="D184" s="28">
        <f>OphrsIn!D183/SurveyHrsIn!D184</f>
        <v>0.83467741935483875</v>
      </c>
      <c r="E184" s="28">
        <f>OphrsIn!E183/SurveyHrsIn!E184</f>
        <v>0.88978494623655913</v>
      </c>
      <c r="F184" s="28">
        <f>OphrsIn!F183/SurveyHrsIn!F184</f>
        <v>0.97298850574712648</v>
      </c>
      <c r="G184" s="28">
        <f>OphrsIn!G183/SurveyHrsIn!G184</f>
        <v>0.93104838709677429</v>
      </c>
      <c r="H184" s="28">
        <f>OphrsIn!H183/SurveyHrsIn!H184</f>
        <v>0.76194444444444442</v>
      </c>
      <c r="I184" s="28">
        <f>OphrsIn!I183/SurveyHrsIn!I184</f>
        <v>0.98508064516129035</v>
      </c>
      <c r="J184" s="28">
        <f>OphrsIn!J183/SurveyHrsIn!J184</f>
        <v>0.99944444444444447</v>
      </c>
      <c r="K184" s="28">
        <f>OphrsIn!K183/SurveyHrsIn!K184</f>
        <v>0.98655913978494625</v>
      </c>
      <c r="L184" s="28">
        <f>OphrsIn!L183/SurveyHrsIn!L184</f>
        <v>0.99220430107526891</v>
      </c>
      <c r="M184" s="28">
        <f>OphrsIn!M183/SurveyHrsIn!M184</f>
        <v>0.98791666666666655</v>
      </c>
      <c r="N184" s="28">
        <f>OphrsIn!N183/SurveyHrsIn!N184</f>
        <v>0.98037634408602148</v>
      </c>
      <c r="O184" s="28">
        <f>OphrsIn!O183/SurveyHrsIn!O184</f>
        <v>0.52611111111111108</v>
      </c>
      <c r="P184" s="28">
        <f>OphrsIn!P183/SurveyHrsIn!P184</f>
        <v>0.603494623655914</v>
      </c>
      <c r="Q184" s="28">
        <f>OphrsIn!Q183/SurveyHrsIn!Q184</f>
        <v>0.98696236559139783</v>
      </c>
      <c r="R184" s="28">
        <f>OphrsIn!R183/SurveyHrsIn!R184</f>
        <v>0.96190476190476182</v>
      </c>
      <c r="S184" s="28">
        <f>OphrsIn!S183/SurveyHrsIn!S184</f>
        <v>0.99690860215053767</v>
      </c>
      <c r="T184" s="28">
        <f>OphrsIn!T183/SurveyHrsIn!T184</f>
        <v>0.97138888888888886</v>
      </c>
      <c r="U184" s="28">
        <f>OphrsIn!U183/SurveyHrsIn!U184</f>
        <v>0.89758064516129021</v>
      </c>
      <c r="V184" s="28">
        <f>OphrsIn!V183/SurveyHrsIn!V184</f>
        <v>0.76791666666666658</v>
      </c>
      <c r="W184" s="28">
        <f>OphrsIn!W183/SurveyHrsIn!W184</f>
        <v>0.99973118279569884</v>
      </c>
      <c r="X184" s="28">
        <f>OphrsIn!X183/SurveyHrsIn!X184</f>
        <v>0.99448924731182797</v>
      </c>
      <c r="Y184" s="28">
        <f>OphrsIn!Y183/SurveyHrsIn!Y184</f>
        <v>0.988611111111111</v>
      </c>
      <c r="Z184" s="28">
        <f>OphrsIn!Z183/SurveyHrsIn!Z184</f>
        <v>0.99623655913978504</v>
      </c>
      <c r="AA184" s="28">
        <f>OphrsIn!AA183/SurveyHrsIn!AA184</f>
        <v>1</v>
      </c>
      <c r="AB184" s="28">
        <f>OphrsIn!AB183/SurveyHrsIn!AB184</f>
        <v>0.99301075268817196</v>
      </c>
      <c r="AC184" s="28">
        <f>OphrsIn!AC183/SurveyHrsIn!AC184</f>
        <v>0.99986559139784947</v>
      </c>
      <c r="AD184" s="28">
        <f>OphrsIn!AD183/SurveyHrsIn!AD184</f>
        <v>0.99404761904761907</v>
      </c>
      <c r="AE184" s="28">
        <f>OphrsIn!AE183/SurveyHrsIn!AE184</f>
        <v>0.97346370967741946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0.88474612995921398</v>
      </c>
      <c r="AP184" s="28">
        <f t="shared" si="25"/>
        <v>0.96289506528417801</v>
      </c>
      <c r="AQ184" s="28">
        <f t="shared" si="26"/>
        <v>0.98912564004096259</v>
      </c>
      <c r="AR184" s="28">
        <f t="shared" si="27"/>
        <v>0.93127394636015326</v>
      </c>
      <c r="AS184" s="28">
        <f t="shared" si="28"/>
        <v>0.91548984468339301</v>
      </c>
      <c r="AT184" s="28">
        <f t="shared" si="29"/>
        <v>0.98889336917562731</v>
      </c>
      <c r="AU184" s="28">
        <f t="shared" si="30"/>
        <v>0.70332735961768211</v>
      </c>
      <c r="AV184" s="28">
        <f t="shared" si="31"/>
        <v>0.98192524321556585</v>
      </c>
      <c r="AW184" s="28">
        <f t="shared" si="32"/>
        <v>0.87896206690561518</v>
      </c>
      <c r="AX184" s="28">
        <f t="shared" si="33"/>
        <v>0.9942771804062126</v>
      </c>
      <c r="AY184" s="28">
        <f t="shared" si="34"/>
        <v>0.99641577060931896</v>
      </c>
      <c r="AZ184" s="28">
        <f t="shared" si="35"/>
        <v>0.98912564004096259</v>
      </c>
    </row>
    <row r="185" spans="1:52" hidden="1" x14ac:dyDescent="0.25">
      <c r="A185" s="86" t="s">
        <v>8</v>
      </c>
      <c r="B185" s="86">
        <v>1</v>
      </c>
      <c r="C185" s="86">
        <v>175</v>
      </c>
      <c r="D185" s="28">
        <f>OphrsIn!D184/SurveyHrsIn!D185</f>
        <v>0.96639784946236562</v>
      </c>
      <c r="E185" s="28">
        <f>OphrsIn!E184/SurveyHrsIn!E185</f>
        <v>0.94758064516129037</v>
      </c>
      <c r="F185" s="28">
        <f>OphrsIn!F184/SurveyHrsIn!F185</f>
        <v>0.99928160919540232</v>
      </c>
      <c r="G185" s="28">
        <f>OphrsIn!G184/SurveyHrsIn!G185</f>
        <v>0.89784946236559138</v>
      </c>
      <c r="H185" s="28">
        <f>OphrsIn!H184/SurveyHrsIn!H185</f>
        <v>0.85194444444444439</v>
      </c>
      <c r="I185" s="28">
        <f>OphrsIn!I184/SurveyHrsIn!I185</f>
        <v>0.98870967741935489</v>
      </c>
      <c r="J185" s="28">
        <f>OphrsIn!J184/SurveyHrsIn!J185</f>
        <v>0.98236111111111102</v>
      </c>
      <c r="K185" s="28">
        <f>OphrsIn!K184/SurveyHrsIn!K185</f>
        <v>0.98723118279569888</v>
      </c>
      <c r="L185" s="28">
        <f>OphrsIn!L184/SurveyHrsIn!L185</f>
        <v>0.99637096774193545</v>
      </c>
      <c r="M185" s="28">
        <f>OphrsIn!M184/SurveyHrsIn!M185</f>
        <v>0.99888888888888894</v>
      </c>
      <c r="N185" s="28">
        <f>OphrsIn!N184/SurveyHrsIn!N185</f>
        <v>0.98696236559139783</v>
      </c>
      <c r="O185" s="28">
        <f>OphrsIn!O184/SurveyHrsIn!O185</f>
        <v>0.99986111111111109</v>
      </c>
      <c r="P185" s="28">
        <f>OphrsIn!P184/SurveyHrsIn!P185</f>
        <v>0.96223118279569886</v>
      </c>
      <c r="Q185" s="28">
        <f>OphrsIn!Q184/SurveyHrsIn!Q185</f>
        <v>0.92473118279569888</v>
      </c>
      <c r="R185" s="28">
        <f>OphrsIn!R184/SurveyHrsIn!R185</f>
        <v>0.90744047619047608</v>
      </c>
      <c r="S185" s="28">
        <f>OphrsIn!S184/SurveyHrsIn!S185</f>
        <v>0.9931451612903226</v>
      </c>
      <c r="T185" s="28">
        <f>OphrsIn!T184/SurveyHrsIn!T185</f>
        <v>0.97555555555555551</v>
      </c>
      <c r="U185" s="28">
        <f>OphrsIn!U184/SurveyHrsIn!U185</f>
        <v>0.99690860215053767</v>
      </c>
      <c r="V185" s="28">
        <f>OphrsIn!V184/SurveyHrsIn!V185</f>
        <v>0.98611111111111116</v>
      </c>
      <c r="W185" s="28">
        <f>OphrsIn!W184/SurveyHrsIn!W185</f>
        <v>0.99959677419354842</v>
      </c>
      <c r="X185" s="28">
        <f>OphrsIn!X184/SurveyHrsIn!X185</f>
        <v>0.99637096774193545</v>
      </c>
      <c r="Y185" s="28">
        <f>OphrsIn!Y184/SurveyHrsIn!Y185</f>
        <v>0.9868055555555556</v>
      </c>
      <c r="Z185" s="28">
        <f>OphrsIn!Z184/SurveyHrsIn!Z185</f>
        <v>0.98508064516129035</v>
      </c>
      <c r="AA185" s="28">
        <f>OphrsIn!AA184/SurveyHrsIn!AA185</f>
        <v>0.99986111111111109</v>
      </c>
      <c r="AB185" s="28">
        <f>OphrsIn!AB184/SurveyHrsIn!AB185</f>
        <v>0.99946236559139789</v>
      </c>
      <c r="AC185" s="28">
        <f>OphrsIn!AC184/SurveyHrsIn!AC185</f>
        <v>0.99986559139784947</v>
      </c>
      <c r="AD185" s="28">
        <f>OphrsIn!AD184/SurveyHrsIn!AD185</f>
        <v>0.9888392857142857</v>
      </c>
      <c r="AE185" s="28">
        <f>OphrsIn!AE184/SurveyHrsIn!AE185</f>
        <v>0.9698569892473119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0.96660605405182709</v>
      </c>
      <c r="AP185" s="28">
        <f t="shared" si="25"/>
        <v>0.97925579237071159</v>
      </c>
      <c r="AQ185" s="28">
        <f t="shared" si="26"/>
        <v>0.98618728878648232</v>
      </c>
      <c r="AR185" s="28">
        <f t="shared" si="27"/>
        <v>0.94823723890742795</v>
      </c>
      <c r="AS185" s="28">
        <f t="shared" si="28"/>
        <v>0.94100507765830343</v>
      </c>
      <c r="AT185" s="28">
        <f t="shared" si="29"/>
        <v>0.99416367980884102</v>
      </c>
      <c r="AU185" s="28">
        <f t="shared" si="30"/>
        <v>0.98301821983273585</v>
      </c>
      <c r="AV185" s="28">
        <f t="shared" si="31"/>
        <v>0.94177227342549907</v>
      </c>
      <c r="AW185" s="28">
        <f t="shared" si="32"/>
        <v>0.98619175627240141</v>
      </c>
      <c r="AX185" s="28">
        <f t="shared" si="33"/>
        <v>0.99425776583034653</v>
      </c>
      <c r="AY185" s="28">
        <f t="shared" si="34"/>
        <v>0.99480137395459989</v>
      </c>
      <c r="AZ185" s="28">
        <f t="shared" si="35"/>
        <v>0.98618728878648232</v>
      </c>
    </row>
    <row r="186" spans="1:52" hidden="1" x14ac:dyDescent="0.25">
      <c r="A186" s="86" t="s">
        <v>8</v>
      </c>
      <c r="B186" s="86">
        <v>1</v>
      </c>
      <c r="C186" s="86">
        <v>176</v>
      </c>
      <c r="D186" s="28">
        <f>OphrsIn!D185/SurveyHrsIn!D186</f>
        <v>0.896505376344086</v>
      </c>
      <c r="E186" s="28">
        <f>OphrsIn!E185/SurveyHrsIn!E186</f>
        <v>0.9731182795698925</v>
      </c>
      <c r="F186" s="28">
        <f>OphrsIn!F185/SurveyHrsIn!F186</f>
        <v>0.87557471264367814</v>
      </c>
      <c r="G186" s="28">
        <f>OphrsIn!G185/SurveyHrsIn!G186</f>
        <v>3.9112903225806454E-2</v>
      </c>
      <c r="H186" s="28">
        <f>OphrsIn!H185/SurveyHrsIn!H186</f>
        <v>0.83180555555555558</v>
      </c>
      <c r="I186" s="28">
        <f>OphrsIn!I185/SurveyHrsIn!I186</f>
        <v>0.99973118279569884</v>
      </c>
      <c r="J186" s="28">
        <f>OphrsIn!J185/SurveyHrsIn!J186</f>
        <v>0.97333333333333327</v>
      </c>
      <c r="K186" s="28">
        <f>OphrsIn!K185/SurveyHrsIn!K186</f>
        <v>0.98454301075268813</v>
      </c>
      <c r="L186" s="28">
        <f>OphrsIn!L185/SurveyHrsIn!L186</f>
        <v>0.99112903225806448</v>
      </c>
      <c r="M186" s="28">
        <f>OphrsIn!M185/SurveyHrsIn!M186</f>
        <v>0.99222222222222223</v>
      </c>
      <c r="N186" s="28">
        <f>OphrsIn!N185/SurveyHrsIn!N186</f>
        <v>0.95376344086021514</v>
      </c>
      <c r="O186" s="28">
        <f>OphrsIn!O185/SurveyHrsIn!O186</f>
        <v>0.99375000000000002</v>
      </c>
      <c r="P186" s="28">
        <f>OphrsIn!P185/SurveyHrsIn!P186</f>
        <v>0.97607526881720441</v>
      </c>
      <c r="Q186" s="28">
        <f>OphrsIn!Q185/SurveyHrsIn!Q186</f>
        <v>0.99865591397849462</v>
      </c>
      <c r="R186" s="28">
        <f>OphrsIn!R185/SurveyHrsIn!R186</f>
        <v>0.99657738095238102</v>
      </c>
      <c r="S186" s="28">
        <f>OphrsIn!S185/SurveyHrsIn!S186</f>
        <v>0.43588709677419357</v>
      </c>
      <c r="T186" s="28">
        <f>OphrsIn!T185/SurveyHrsIn!T186</f>
        <v>0.94263888888888892</v>
      </c>
      <c r="U186" s="28">
        <f>OphrsIn!U185/SurveyHrsIn!U186</f>
        <v>0.99032258064516121</v>
      </c>
      <c r="V186" s="28">
        <f>OphrsIn!V185/SurveyHrsIn!V186</f>
        <v>0.97513888888888889</v>
      </c>
      <c r="W186" s="28">
        <f>OphrsIn!W185/SurveyHrsIn!W186</f>
        <v>0.99341397849462365</v>
      </c>
      <c r="X186" s="28">
        <f>OphrsIn!X185/SurveyHrsIn!X186</f>
        <v>0.94865591397849458</v>
      </c>
      <c r="Y186" s="28">
        <f>OphrsIn!Y185/SurveyHrsIn!Y186</f>
        <v>0.98638888888888898</v>
      </c>
      <c r="Z186" s="28">
        <f>OphrsIn!Z185/SurveyHrsIn!Z186</f>
        <v>0.97177419354838712</v>
      </c>
      <c r="AA186" s="28">
        <f>OphrsIn!AA185/SurveyHrsIn!AA186</f>
        <v>0.99916666666666665</v>
      </c>
      <c r="AB186" s="28">
        <f>OphrsIn!AB185/SurveyHrsIn!AB186</f>
        <v>0.99946236559139789</v>
      </c>
      <c r="AC186" s="28">
        <f>OphrsIn!AC185/SurveyHrsIn!AC186</f>
        <v>1</v>
      </c>
      <c r="AD186" s="28">
        <f>OphrsIn!AD185/SurveyHrsIn!AD186</f>
        <v>0.98720238095238089</v>
      </c>
      <c r="AE186" s="28">
        <f>OphrsIn!AE185/SurveyHrsIn!AE186</f>
        <v>0.95420215053763446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0.88201324516952984</v>
      </c>
      <c r="AP186" s="28">
        <f t="shared" si="25"/>
        <v>0.93650689644137242</v>
      </c>
      <c r="AQ186" s="28">
        <f t="shared" si="26"/>
        <v>0.98046817716333845</v>
      </c>
      <c r="AR186" s="28">
        <f t="shared" si="27"/>
        <v>0.62926863181312565</v>
      </c>
      <c r="AS186" s="28">
        <f t="shared" si="28"/>
        <v>0.9349566905615293</v>
      </c>
      <c r="AT186" s="28">
        <f t="shared" si="29"/>
        <v>0.98929808841099165</v>
      </c>
      <c r="AU186" s="28">
        <f t="shared" si="30"/>
        <v>0.97452956989247319</v>
      </c>
      <c r="AV186" s="28">
        <f t="shared" si="31"/>
        <v>0.81037346390168974</v>
      </c>
      <c r="AW186" s="28">
        <f t="shared" si="32"/>
        <v>0.96936678614097971</v>
      </c>
      <c r="AX186" s="28">
        <f t="shared" si="33"/>
        <v>0.97615292712066903</v>
      </c>
      <c r="AY186" s="28">
        <f t="shared" si="34"/>
        <v>0.99013440860215063</v>
      </c>
      <c r="AZ186" s="28">
        <f t="shared" si="35"/>
        <v>0.98046817716333845</v>
      </c>
    </row>
    <row r="187" spans="1:52" hidden="1" x14ac:dyDescent="0.25">
      <c r="A187" s="86" t="s">
        <v>8</v>
      </c>
      <c r="B187" s="86">
        <v>1</v>
      </c>
      <c r="C187" s="86">
        <v>177</v>
      </c>
      <c r="D187" s="28">
        <f>OphrsIn!D186/SurveyHrsIn!D187</f>
        <v>4.9731182795698922E-2</v>
      </c>
      <c r="E187" s="28">
        <f>OphrsIn!E186/SurveyHrsIn!E187</f>
        <v>0.9838709677419355</v>
      </c>
      <c r="F187" s="28">
        <f>OphrsIn!F186/SurveyHrsIn!F187</f>
        <v>0.99439655172413799</v>
      </c>
      <c r="G187" s="28">
        <f>OphrsIn!G186/SurveyHrsIn!G187</f>
        <v>0.92002688172043012</v>
      </c>
      <c r="H187" s="28">
        <f>OphrsIn!H186/SurveyHrsIn!H187</f>
        <v>0.69527777777777777</v>
      </c>
      <c r="I187" s="28">
        <f>OphrsIn!I186/SurveyHrsIn!I187</f>
        <v>0.99973118279569884</v>
      </c>
      <c r="J187" s="28">
        <f>OphrsIn!J186/SurveyHrsIn!J187</f>
        <v>0.97065277777777781</v>
      </c>
      <c r="K187" s="28">
        <f>OphrsIn!K186/SurveyHrsIn!K187</f>
        <v>0.97822580645161283</v>
      </c>
      <c r="L187" s="28">
        <f>OphrsIn!L186/SurveyHrsIn!L187</f>
        <v>0.99529569892473113</v>
      </c>
      <c r="M187" s="28">
        <f>OphrsIn!M186/SurveyHrsIn!M187</f>
        <v>0.99569444444444444</v>
      </c>
      <c r="N187" s="28">
        <f>OphrsIn!N186/SurveyHrsIn!N187</f>
        <v>0.96841397849462363</v>
      </c>
      <c r="O187" s="28">
        <f>OphrsIn!O186/SurveyHrsIn!O187</f>
        <v>1</v>
      </c>
      <c r="P187" s="28">
        <f>OphrsIn!P186/SurveyHrsIn!P187</f>
        <v>0.99946236559139789</v>
      </c>
      <c r="Q187" s="28">
        <f>OphrsIn!Q186/SurveyHrsIn!Q187</f>
        <v>0.97096774193548385</v>
      </c>
      <c r="R187" s="28">
        <f>OphrsIn!R186/SurveyHrsIn!R187</f>
        <v>0.87589285714285714</v>
      </c>
      <c r="S187" s="28">
        <f>OphrsIn!S186/SurveyHrsIn!S187</f>
        <v>0.9990591397849462</v>
      </c>
      <c r="T187" s="28">
        <f>OphrsIn!T186/SurveyHrsIn!T187</f>
        <v>0.91097222222222218</v>
      </c>
      <c r="U187" s="28">
        <f>OphrsIn!U186/SurveyHrsIn!U187</f>
        <v>1.0618279569892473E-2</v>
      </c>
      <c r="V187" s="28">
        <f>OphrsIn!V186/SurveyHrsIn!V187</f>
        <v>0.78500000000000003</v>
      </c>
      <c r="W187" s="28">
        <f>OphrsIn!W186/SurveyHrsIn!W187</f>
        <v>0.99986559139784947</v>
      </c>
      <c r="X187" s="28">
        <f>OphrsIn!X186/SurveyHrsIn!X187</f>
        <v>0.99637096774193545</v>
      </c>
      <c r="Y187" s="28">
        <f>OphrsIn!Y186/SurveyHrsIn!Y187</f>
        <v>0.9868055555555556</v>
      </c>
      <c r="Z187" s="28">
        <f>OphrsIn!Z186/SurveyHrsIn!Z187</f>
        <v>0.98884408602150542</v>
      </c>
      <c r="AA187" s="28">
        <f>OphrsIn!AA186/SurveyHrsIn!AA187</f>
        <v>1</v>
      </c>
      <c r="AB187" s="28">
        <f>OphrsIn!AB186/SurveyHrsIn!AB187</f>
        <v>0.98360215053763433</v>
      </c>
      <c r="AC187" s="28">
        <f>OphrsIn!AC186/SurveyHrsIn!AC187</f>
        <v>0.99623655913978504</v>
      </c>
      <c r="AD187" s="28">
        <f>OphrsIn!AD186/SurveyHrsIn!AD187</f>
        <v>0.97276785714285718</v>
      </c>
      <c r="AE187" s="28">
        <f>OphrsIn!AE186/SurveyHrsIn!AE187</f>
        <v>0.96213642473118288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0.95842070278704738</v>
      </c>
      <c r="AP187" s="28">
        <f t="shared" si="25"/>
        <v>0.87566654932582366</v>
      </c>
      <c r="AQ187" s="28">
        <f t="shared" si="26"/>
        <v>0.97704694700460826</v>
      </c>
      <c r="AR187" s="28">
        <f t="shared" si="27"/>
        <v>0.96609813372883446</v>
      </c>
      <c r="AS187" s="28">
        <f t="shared" si="28"/>
        <v>0.88855391278375151</v>
      </c>
      <c r="AT187" s="28">
        <f t="shared" si="29"/>
        <v>0.98973864994026284</v>
      </c>
      <c r="AU187" s="28">
        <f t="shared" si="30"/>
        <v>0.98929211469534051</v>
      </c>
      <c r="AV187" s="28">
        <f t="shared" si="31"/>
        <v>0.94863991295442907</v>
      </c>
      <c r="AW187" s="28">
        <f t="shared" si="32"/>
        <v>0.56886350059737156</v>
      </c>
      <c r="AX187" s="28">
        <f t="shared" si="33"/>
        <v>0.99434737156511355</v>
      </c>
      <c r="AY187" s="28">
        <f t="shared" si="34"/>
        <v>0.99081541218637981</v>
      </c>
      <c r="AZ187" s="28">
        <f t="shared" si="35"/>
        <v>0.97704694700460826</v>
      </c>
    </row>
    <row r="188" spans="1:52" hidden="1" x14ac:dyDescent="0.25">
      <c r="A188" s="86" t="s">
        <v>8</v>
      </c>
      <c r="B188" s="86">
        <v>1</v>
      </c>
      <c r="C188" s="86">
        <v>178</v>
      </c>
      <c r="D188" s="28">
        <f>OphrsIn!D187/SurveyHrsIn!D188</f>
        <v>0.93279569892473113</v>
      </c>
      <c r="E188" s="28">
        <f>OphrsIn!E187/SurveyHrsIn!E188</f>
        <v>0.9946236559139785</v>
      </c>
      <c r="F188" s="28">
        <f>OphrsIn!F187/SurveyHrsIn!F188</f>
        <v>0.97413793103448276</v>
      </c>
      <c r="G188" s="28">
        <f>OphrsIn!G187/SurveyHrsIn!G188</f>
        <v>0.91841397849462358</v>
      </c>
      <c r="H188" s="28">
        <f>OphrsIn!H187/SurveyHrsIn!H188</f>
        <v>0.87666666666666671</v>
      </c>
      <c r="I188" s="28">
        <f>OphrsIn!I187/SurveyHrsIn!I188</f>
        <v>0.97889784946236558</v>
      </c>
      <c r="J188" s="28">
        <f>OphrsIn!J187/SurveyHrsIn!J188</f>
        <v>0.95986111111111116</v>
      </c>
      <c r="K188" s="28">
        <f>OphrsIn!K187/SurveyHrsIn!K188</f>
        <v>0.93225806451612903</v>
      </c>
      <c r="L188" s="28">
        <f>OphrsIn!L187/SurveyHrsIn!L188</f>
        <v>0.14798387096774193</v>
      </c>
      <c r="M188" s="28">
        <f>OphrsIn!M187/SurveyHrsIn!M188</f>
        <v>0.99277777777777776</v>
      </c>
      <c r="N188" s="28">
        <f>OphrsIn!N187/SurveyHrsIn!N188</f>
        <v>0.967741935483871</v>
      </c>
      <c r="O188" s="28">
        <f>OphrsIn!O187/SurveyHrsIn!O188</f>
        <v>1</v>
      </c>
      <c r="P188" s="28">
        <f>OphrsIn!P187/SurveyHrsIn!P188</f>
        <v>0.9428763440860215</v>
      </c>
      <c r="Q188" s="28">
        <f>OphrsIn!Q187/SurveyHrsIn!Q188</f>
        <v>0.54919354838709677</v>
      </c>
      <c r="R188" s="28">
        <f>OphrsIn!R187/SurveyHrsIn!R188</f>
        <v>0</v>
      </c>
      <c r="S188" s="28">
        <f>OphrsIn!S187/SurveyHrsIn!S188</f>
        <v>1.3440860215053763E-4</v>
      </c>
      <c r="T188" s="28">
        <f>OphrsIn!T187/SurveyHrsIn!T188</f>
        <v>0</v>
      </c>
      <c r="U188" s="28">
        <f>OphrsIn!U187/SurveyHrsIn!U188</f>
        <v>0.5307795698924731</v>
      </c>
      <c r="V188" s="28">
        <f>OphrsIn!V187/SurveyHrsIn!V188</f>
        <v>0.92930555555555561</v>
      </c>
      <c r="W188" s="28">
        <f>OphrsIn!W187/SurveyHrsIn!W188</f>
        <v>0.99946236559139789</v>
      </c>
      <c r="X188" s="28">
        <f>OphrsIn!X187/SurveyHrsIn!X188</f>
        <v>0.99637096774193545</v>
      </c>
      <c r="Y188" s="28">
        <f>OphrsIn!Y187/SurveyHrsIn!Y188</f>
        <v>0.96986111111111106</v>
      </c>
      <c r="Z188" s="28">
        <f>OphrsIn!Z187/SurveyHrsIn!Z188</f>
        <v>0.98723118279569888</v>
      </c>
      <c r="AA188" s="28">
        <f>OphrsIn!AA187/SurveyHrsIn!AA188</f>
        <v>0.99986111111111109</v>
      </c>
      <c r="AB188" s="28">
        <f>OphrsIn!AB187/SurveyHrsIn!AB188</f>
        <v>0.9931451612903226</v>
      </c>
      <c r="AC188" s="28">
        <f>OphrsIn!AC187/SurveyHrsIn!AC188</f>
        <v>0.98172043010752685</v>
      </c>
      <c r="AD188" s="28">
        <f>OphrsIn!AD187/SurveyHrsIn!AD188</f>
        <v>0.95431547619047608</v>
      </c>
      <c r="AE188" s="28">
        <f>OphrsIn!AE187/SurveyHrsIn!AE188</f>
        <v>0.93919247311827969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0.89051993212623082</v>
      </c>
      <c r="AP188" s="28">
        <f t="shared" si="25"/>
        <v>0.6629454151732378</v>
      </c>
      <c r="AQ188" s="28">
        <f t="shared" si="26"/>
        <v>0.95840945980542747</v>
      </c>
      <c r="AR188" s="28">
        <f t="shared" si="27"/>
        <v>0.96239185514769499</v>
      </c>
      <c r="AS188" s="28">
        <f t="shared" si="28"/>
        <v>0.93847520908004778</v>
      </c>
      <c r="AT188" s="28">
        <f t="shared" si="29"/>
        <v>0.6910065710872163</v>
      </c>
      <c r="AU188" s="28">
        <f t="shared" si="30"/>
        <v>0.9702060931899642</v>
      </c>
      <c r="AV188" s="28">
        <f t="shared" si="31"/>
        <v>0.18310931899641578</v>
      </c>
      <c r="AW188" s="28">
        <f t="shared" si="32"/>
        <v>0.48669504181600959</v>
      </c>
      <c r="AX188" s="28">
        <f t="shared" si="33"/>
        <v>0.98856481481481484</v>
      </c>
      <c r="AY188" s="28">
        <f t="shared" si="34"/>
        <v>0.99341248506571089</v>
      </c>
      <c r="AZ188" s="28">
        <f t="shared" si="35"/>
        <v>0.95840945980542747</v>
      </c>
    </row>
    <row r="189" spans="1:52" hidden="1" x14ac:dyDescent="0.25">
      <c r="A189" s="86" t="s">
        <v>8</v>
      </c>
      <c r="B189" s="86">
        <v>1</v>
      </c>
      <c r="C189" s="86">
        <v>179</v>
      </c>
      <c r="D189" s="28">
        <f>OphrsIn!D188/SurveyHrsIn!D189</f>
        <v>0.94086021505376349</v>
      </c>
      <c r="E189" s="28">
        <f>OphrsIn!E188/SurveyHrsIn!E189</f>
        <v>1</v>
      </c>
      <c r="F189" s="28">
        <f>OphrsIn!F188/SurveyHrsIn!F189</f>
        <v>0.99468390804597695</v>
      </c>
      <c r="G189" s="28">
        <f>OphrsIn!G188/SurveyHrsIn!G189</f>
        <v>0.91397849462365588</v>
      </c>
      <c r="H189" s="28">
        <f>OphrsIn!H188/SurveyHrsIn!H189</f>
        <v>0.8470833333333333</v>
      </c>
      <c r="I189" s="28">
        <f>OphrsIn!I188/SurveyHrsIn!I189</f>
        <v>0.99973118279569884</v>
      </c>
      <c r="J189" s="28">
        <f>OphrsIn!J188/SurveyHrsIn!J189</f>
        <v>0.99930555555555556</v>
      </c>
      <c r="K189" s="28">
        <f>OphrsIn!K188/SurveyHrsIn!K189</f>
        <v>0.98938172043010753</v>
      </c>
      <c r="L189" s="28">
        <f>OphrsIn!L188/SurveyHrsIn!L189</f>
        <v>0.97728494623655915</v>
      </c>
      <c r="M189" s="28">
        <f>OphrsIn!M188/SurveyHrsIn!M189</f>
        <v>0.99319444444444449</v>
      </c>
      <c r="N189" s="28">
        <f>OphrsIn!N188/SurveyHrsIn!N189</f>
        <v>0.98642473118279572</v>
      </c>
      <c r="O189" s="28">
        <f>OphrsIn!O188/SurveyHrsIn!O189</f>
        <v>0.99986111111111109</v>
      </c>
      <c r="P189" s="28">
        <f>OphrsIn!P188/SurveyHrsIn!P189</f>
        <v>0.97526881720430114</v>
      </c>
      <c r="Q189" s="28">
        <f>OphrsIn!Q188/SurveyHrsIn!Q189</f>
        <v>0.99865591397849462</v>
      </c>
      <c r="R189" s="28">
        <f>OphrsIn!R188/SurveyHrsIn!R189</f>
        <v>0.99613095238095239</v>
      </c>
      <c r="S189" s="28">
        <f>OphrsIn!S188/SurveyHrsIn!S189</f>
        <v>0.9990591397849462</v>
      </c>
      <c r="T189" s="28">
        <f>OphrsIn!T188/SurveyHrsIn!T189</f>
        <v>0.99527777777777782</v>
      </c>
      <c r="U189" s="28">
        <f>OphrsIn!U188/SurveyHrsIn!U189</f>
        <v>0.99663978494623651</v>
      </c>
      <c r="V189" s="28">
        <f>OphrsIn!V188/SurveyHrsIn!V189</f>
        <v>0.96638888888888885</v>
      </c>
      <c r="W189" s="28">
        <f>OphrsIn!W188/SurveyHrsIn!W189</f>
        <v>0.99099462365591395</v>
      </c>
      <c r="X189" s="28">
        <f>OphrsIn!X188/SurveyHrsIn!X189</f>
        <v>0.99516129032258061</v>
      </c>
      <c r="Y189" s="28">
        <f>OphrsIn!Y188/SurveyHrsIn!Y189</f>
        <v>0.96236111111111111</v>
      </c>
      <c r="Z189" s="28">
        <f>OphrsIn!Z188/SurveyHrsIn!Z189</f>
        <v>0.97674731182795704</v>
      </c>
      <c r="AA189" s="28">
        <f>OphrsIn!AA188/SurveyHrsIn!AA189</f>
        <v>0.95763888888888893</v>
      </c>
      <c r="AB189" s="28">
        <f>OphrsIn!AB188/SurveyHrsIn!AB189</f>
        <v>0.96908602150537637</v>
      </c>
      <c r="AC189" s="28">
        <f>OphrsIn!AC188/SurveyHrsIn!AC189</f>
        <v>1</v>
      </c>
      <c r="AD189" s="28">
        <f>OphrsIn!AD188/SurveyHrsIn!AD189</f>
        <v>0.99241071428571426</v>
      </c>
      <c r="AE189" s="28">
        <f>OphrsIn!AE188/SurveyHrsIn!AE189</f>
        <v>0.974265188172043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0.97301652041362818</v>
      </c>
      <c r="AP189" s="28">
        <f t="shared" si="25"/>
        <v>0.98367847542242703</v>
      </c>
      <c r="AQ189" s="28">
        <f t="shared" si="26"/>
        <v>0.98889196748591901</v>
      </c>
      <c r="AR189" s="28">
        <f t="shared" si="27"/>
        <v>0.96955413422321091</v>
      </c>
      <c r="AS189" s="28">
        <f t="shared" si="28"/>
        <v>0.94870669056152923</v>
      </c>
      <c r="AT189" s="28">
        <f t="shared" si="29"/>
        <v>0.98662037037037054</v>
      </c>
      <c r="AU189" s="28">
        <f t="shared" si="30"/>
        <v>0.9871848864994025</v>
      </c>
      <c r="AV189" s="28">
        <f t="shared" si="31"/>
        <v>0.9979486687147977</v>
      </c>
      <c r="AW189" s="28">
        <f t="shared" si="32"/>
        <v>0.9861021505376345</v>
      </c>
      <c r="AX189" s="28">
        <f t="shared" si="33"/>
        <v>0.98283900836320193</v>
      </c>
      <c r="AY189" s="28">
        <f t="shared" si="34"/>
        <v>0.96782407407407411</v>
      </c>
      <c r="AZ189" s="28">
        <f t="shared" si="35"/>
        <v>0.98889196748591901</v>
      </c>
    </row>
    <row r="190" spans="1:52" hidden="1" x14ac:dyDescent="0.25">
      <c r="A190" s="86" t="s">
        <v>8</v>
      </c>
      <c r="B190" s="86">
        <v>1</v>
      </c>
      <c r="C190" s="86">
        <v>180</v>
      </c>
      <c r="D190" s="28">
        <f>OphrsIn!D189/SurveyHrsIn!D190</f>
        <v>0.81720430107526887</v>
      </c>
      <c r="E190" s="28">
        <f>OphrsIn!E189/SurveyHrsIn!E190</f>
        <v>0.97043010752688175</v>
      </c>
      <c r="F190" s="28">
        <f>OphrsIn!F189/SurveyHrsIn!F190</f>
        <v>0.99669540229885067</v>
      </c>
      <c r="G190" s="28">
        <f>OphrsIn!G189/SurveyHrsIn!G190</f>
        <v>0.91465053763440862</v>
      </c>
      <c r="H190" s="28">
        <f>OphrsIn!H189/SurveyHrsIn!H190</f>
        <v>0.26833333333333331</v>
      </c>
      <c r="I190" s="28">
        <f>OphrsIn!I189/SurveyHrsIn!I190</f>
        <v>0.97876344086021516</v>
      </c>
      <c r="J190" s="28">
        <f>OphrsIn!J189/SurveyHrsIn!J190</f>
        <v>0.98361111111111121</v>
      </c>
      <c r="K190" s="28">
        <f>OphrsIn!K189/SurveyHrsIn!K190</f>
        <v>0.9853494623655914</v>
      </c>
      <c r="L190" s="28">
        <f>OphrsIn!L189/SurveyHrsIn!L190</f>
        <v>0.969758064516129</v>
      </c>
      <c r="M190" s="28">
        <f>OphrsIn!M189/SurveyHrsIn!M190</f>
        <v>0.99861111111111112</v>
      </c>
      <c r="N190" s="28">
        <f>OphrsIn!N189/SurveyHrsIn!N190</f>
        <v>0.99045698924731185</v>
      </c>
      <c r="O190" s="28">
        <f>OphrsIn!O189/SurveyHrsIn!O190</f>
        <v>0.99902777777777774</v>
      </c>
      <c r="P190" s="28">
        <f>OphrsIn!P189/SurveyHrsIn!P190</f>
        <v>0.91935483870967738</v>
      </c>
      <c r="Q190" s="28">
        <f>OphrsIn!Q189/SurveyHrsIn!Q190</f>
        <v>0.99717741935483872</v>
      </c>
      <c r="R190" s="28">
        <f>OphrsIn!R189/SurveyHrsIn!R190</f>
        <v>0.99270833333333341</v>
      </c>
      <c r="S190" s="28">
        <f>OphrsIn!S189/SurveyHrsIn!S190</f>
        <v>0.99825268817204305</v>
      </c>
      <c r="T190" s="28">
        <f>OphrsIn!T189/SurveyHrsIn!T190</f>
        <v>0.98361111111111121</v>
      </c>
      <c r="U190" s="28">
        <f>OphrsIn!U189/SurveyHrsIn!U190</f>
        <v>0.96935483870967754</v>
      </c>
      <c r="V190" s="28">
        <f>OphrsIn!V189/SurveyHrsIn!V190</f>
        <v>0.98208333333333342</v>
      </c>
      <c r="W190" s="28">
        <f>OphrsIn!W189/SurveyHrsIn!W190</f>
        <v>0.97970430107526874</v>
      </c>
      <c r="X190" s="28">
        <f>OphrsIn!X189/SurveyHrsIn!X190</f>
        <v>0.99475806451612903</v>
      </c>
      <c r="Y190" s="28">
        <f>OphrsIn!Y189/SurveyHrsIn!Y190</f>
        <v>0.95819444444444446</v>
      </c>
      <c r="Z190" s="28">
        <f>OphrsIn!Z189/SurveyHrsIn!Z190</f>
        <v>0.9491935483870968</v>
      </c>
      <c r="AA190" s="28">
        <f>OphrsIn!AA189/SurveyHrsIn!AA190</f>
        <v>0.99430555555555555</v>
      </c>
      <c r="AB190" s="28">
        <f>OphrsIn!AB189/SurveyHrsIn!AB190</f>
        <v>0.99704301075268809</v>
      </c>
      <c r="AC190" s="28">
        <f>OphrsIn!AC189/SurveyHrsIn!AC190</f>
        <v>0.99932795698924726</v>
      </c>
      <c r="AD190" s="28">
        <f>OphrsIn!AD189/SurveyHrsIn!AD190</f>
        <v>0.92202380952380958</v>
      </c>
      <c r="AE190" s="28">
        <f>OphrsIn!AE189/SurveyHrsIn!AE190</f>
        <v>0.98272956989247318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0.9145868480410333</v>
      </c>
      <c r="AP190" s="28">
        <f t="shared" si="25"/>
        <v>0.98303222072879326</v>
      </c>
      <c r="AQ190" s="28">
        <f t="shared" si="26"/>
        <v>0.96802711213517656</v>
      </c>
      <c r="AR190" s="28">
        <f t="shared" si="27"/>
        <v>0.96059201582004705</v>
      </c>
      <c r="AS190" s="28">
        <f t="shared" si="28"/>
        <v>0.74356929510155323</v>
      </c>
      <c r="AT190" s="28">
        <f t="shared" si="29"/>
        <v>0.98457287933094373</v>
      </c>
      <c r="AU190" s="28">
        <f t="shared" si="30"/>
        <v>0.96961320191158906</v>
      </c>
      <c r="AV190" s="28">
        <f t="shared" si="31"/>
        <v>0.9960461469534051</v>
      </c>
      <c r="AW190" s="28">
        <f t="shared" si="32"/>
        <v>0.97834976105137406</v>
      </c>
      <c r="AX190" s="28">
        <f t="shared" si="33"/>
        <v>0.97755227001194733</v>
      </c>
      <c r="AY190" s="28">
        <f t="shared" si="34"/>
        <v>0.98018070489844689</v>
      </c>
      <c r="AZ190" s="28">
        <f t="shared" si="35"/>
        <v>0.96802711213517656</v>
      </c>
    </row>
    <row r="191" spans="1:52" hidden="1" x14ac:dyDescent="0.25">
      <c r="A191" s="86" t="s">
        <v>8</v>
      </c>
      <c r="B191" s="86">
        <v>1</v>
      </c>
      <c r="C191" s="86">
        <v>181</v>
      </c>
      <c r="D191" s="28">
        <f>OphrsIn!D190/SurveyHrsIn!D191</f>
        <v>0.967741935483871</v>
      </c>
      <c r="E191" s="28">
        <f>OphrsIn!E190/SurveyHrsIn!E191</f>
        <v>0.98790322580645162</v>
      </c>
      <c r="F191" s="28">
        <f>OphrsIn!F190/SurveyHrsIn!F191</f>
        <v>0.4853448275862069</v>
      </c>
      <c r="G191" s="28">
        <f>OphrsIn!G190/SurveyHrsIn!G191</f>
        <v>0.73252688172043012</v>
      </c>
      <c r="H191" s="28">
        <f>OphrsIn!H190/SurveyHrsIn!H191</f>
        <v>0.92236111111111119</v>
      </c>
      <c r="I191" s="28">
        <f>OphrsIn!I190/SurveyHrsIn!I191</f>
        <v>0.99946236559139789</v>
      </c>
      <c r="J191" s="28">
        <f>OphrsIn!J190/SurveyHrsIn!J191</f>
        <v>0.99930555555555556</v>
      </c>
      <c r="K191" s="28">
        <f>OphrsIn!K190/SurveyHrsIn!K191</f>
        <v>0.98938172043010753</v>
      </c>
      <c r="L191" s="28">
        <f>OphrsIn!L190/SurveyHrsIn!L191</f>
        <v>0.99623655913978504</v>
      </c>
      <c r="M191" s="28">
        <f>OphrsIn!M190/SurveyHrsIn!M191</f>
        <v>0.99958333333333338</v>
      </c>
      <c r="N191" s="28">
        <f>OphrsIn!N190/SurveyHrsIn!N191</f>
        <v>0.99126344086021501</v>
      </c>
      <c r="O191" s="28">
        <f>OphrsIn!O190/SurveyHrsIn!O191</f>
        <v>0.9981944444444445</v>
      </c>
      <c r="P191" s="28">
        <f>OphrsIn!P190/SurveyHrsIn!P191</f>
        <v>0.99932795698924726</v>
      </c>
      <c r="Q191" s="28">
        <f>OphrsIn!Q190/SurveyHrsIn!Q191</f>
        <v>0.99865591397849462</v>
      </c>
      <c r="R191" s="28">
        <f>OphrsIn!R190/SurveyHrsIn!R191</f>
        <v>0.99627976190476186</v>
      </c>
      <c r="S191" s="28">
        <f>OphrsIn!S190/SurveyHrsIn!S191</f>
        <v>0.9990591397849462</v>
      </c>
      <c r="T191" s="28">
        <f>OphrsIn!T190/SurveyHrsIn!T191</f>
        <v>0.99541666666666673</v>
      </c>
      <c r="U191" s="28">
        <f>OphrsIn!U190/SurveyHrsIn!U191</f>
        <v>0.98709677419354835</v>
      </c>
      <c r="V191" s="28">
        <f>OphrsIn!V190/SurveyHrsIn!V191</f>
        <v>0.99361111111111111</v>
      </c>
      <c r="W191" s="28">
        <f>OphrsIn!W190/SurveyHrsIn!W191</f>
        <v>0.99946236559139789</v>
      </c>
      <c r="X191" s="28">
        <f>OphrsIn!X190/SurveyHrsIn!X191</f>
        <v>0.99637096774193545</v>
      </c>
      <c r="Y191" s="28">
        <f>OphrsIn!Y190/SurveyHrsIn!Y191</f>
        <v>0.98361111111111121</v>
      </c>
      <c r="Z191" s="28">
        <f>OphrsIn!Z190/SurveyHrsIn!Z191</f>
        <v>0.97620967741935483</v>
      </c>
      <c r="AA191" s="28">
        <f>OphrsIn!AA190/SurveyHrsIn!AA191</f>
        <v>1</v>
      </c>
      <c r="AB191" s="28">
        <f>OphrsIn!AB190/SurveyHrsIn!AB191</f>
        <v>0.99946236559139789</v>
      </c>
      <c r="AC191" s="28">
        <f>OphrsIn!AC190/SurveyHrsIn!AC191</f>
        <v>1</v>
      </c>
      <c r="AD191" s="28">
        <f>OphrsIn!AD190/SurveyHrsIn!AD191</f>
        <v>0.99568452380952388</v>
      </c>
      <c r="AE191" s="28">
        <f>OphrsIn!AE190/SurveyHrsIn!AE191</f>
        <v>0.98351061827956987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0.92507428521402379</v>
      </c>
      <c r="AP191" s="28">
        <f t="shared" si="25"/>
        <v>0.99376965459122724</v>
      </c>
      <c r="AQ191" s="28">
        <f t="shared" si="26"/>
        <v>0.99306504736303136</v>
      </c>
      <c r="AR191" s="28">
        <f t="shared" si="27"/>
        <v>0.73525831170436284</v>
      </c>
      <c r="AS191" s="28">
        <f t="shared" si="28"/>
        <v>0.97370967741935488</v>
      </c>
      <c r="AT191" s="28">
        <f t="shared" si="29"/>
        <v>0.99506720430107531</v>
      </c>
      <c r="AU191" s="28">
        <f t="shared" si="30"/>
        <v>0.99626194743130225</v>
      </c>
      <c r="AV191" s="28">
        <f t="shared" si="31"/>
        <v>0.99799827188940082</v>
      </c>
      <c r="AW191" s="28">
        <f t="shared" si="32"/>
        <v>0.99204151732377532</v>
      </c>
      <c r="AX191" s="28">
        <f t="shared" si="33"/>
        <v>0.99314814814814822</v>
      </c>
      <c r="AY191" s="28">
        <f t="shared" si="34"/>
        <v>0.99189068100358424</v>
      </c>
      <c r="AZ191" s="28">
        <f t="shared" si="35"/>
        <v>0.99306504736303136</v>
      </c>
    </row>
    <row r="192" spans="1:52" hidden="1" x14ac:dyDescent="0.25">
      <c r="A192" s="86" t="s">
        <v>8</v>
      </c>
      <c r="B192" s="86">
        <v>1</v>
      </c>
      <c r="C192" s="86">
        <v>182</v>
      </c>
      <c r="D192" s="28">
        <f>OphrsIn!D191/SurveyHrsIn!D192</f>
        <v>0.793010752688172</v>
      </c>
      <c r="E192" s="28">
        <f>OphrsIn!E191/SurveyHrsIn!E192</f>
        <v>0.99059139784946237</v>
      </c>
      <c r="F192" s="28">
        <f>OphrsIn!F191/SurveyHrsIn!F192</f>
        <v>0.98204022988505746</v>
      </c>
      <c r="G192" s="28">
        <f>OphrsIn!G191/SurveyHrsIn!G192</f>
        <v>0.94784946236559142</v>
      </c>
      <c r="H192" s="28">
        <f>OphrsIn!H191/SurveyHrsIn!H192</f>
        <v>0.86597222222222225</v>
      </c>
      <c r="I192" s="28">
        <f>OphrsIn!I191/SurveyHrsIn!I192</f>
        <v>0.99126344086021501</v>
      </c>
      <c r="J192" s="28">
        <f>OphrsIn!J191/SurveyHrsIn!J192</f>
        <v>0.90847222222222224</v>
      </c>
      <c r="K192" s="28">
        <f>OphrsIn!K191/SurveyHrsIn!K192</f>
        <v>0.92311827956989245</v>
      </c>
      <c r="L192" s="28">
        <f>OphrsIn!L191/SurveyHrsIn!L192</f>
        <v>0.98669354838709677</v>
      </c>
      <c r="M192" s="28">
        <f>OphrsIn!M191/SurveyHrsIn!M192</f>
        <v>0.98513888888888879</v>
      </c>
      <c r="N192" s="28">
        <f>OphrsIn!N191/SurveyHrsIn!N192</f>
        <v>0.96344086021505371</v>
      </c>
      <c r="O192" s="28">
        <f>OphrsIn!O191/SurveyHrsIn!O192</f>
        <v>0.85805555555555546</v>
      </c>
      <c r="P192" s="28">
        <f>OphrsIn!P191/SurveyHrsIn!P192</f>
        <v>0.65295698924731183</v>
      </c>
      <c r="Q192" s="28">
        <f>OphrsIn!Q191/SurveyHrsIn!Q192</f>
        <v>0.42526881720430104</v>
      </c>
      <c r="R192" s="28">
        <f>OphrsIn!R191/SurveyHrsIn!R192</f>
        <v>0</v>
      </c>
      <c r="S192" s="28">
        <f>OphrsIn!S191/SurveyHrsIn!S192</f>
        <v>0.48965053763440863</v>
      </c>
      <c r="T192" s="28">
        <f>OphrsIn!T191/SurveyHrsIn!T192</f>
        <v>0.99111111111111116</v>
      </c>
      <c r="U192" s="28">
        <f>OphrsIn!U191/SurveyHrsIn!U192</f>
        <v>0.99663978494623651</v>
      </c>
      <c r="V192" s="28">
        <f>OphrsIn!V191/SurveyHrsIn!V192</f>
        <v>0.97555555555555551</v>
      </c>
      <c r="W192" s="28">
        <f>OphrsIn!W191/SurveyHrsIn!W192</f>
        <v>0.99354838709677429</v>
      </c>
      <c r="X192" s="28">
        <f>OphrsIn!X191/SurveyHrsIn!X192</f>
        <v>0.99811827956989252</v>
      </c>
      <c r="Y192" s="28">
        <f>OphrsIn!Y191/SurveyHrsIn!Y192</f>
        <v>0.99597222222222226</v>
      </c>
      <c r="Z192" s="28">
        <f>OphrsIn!Z191/SurveyHrsIn!Z192</f>
        <v>0.989247311827957</v>
      </c>
      <c r="AA192" s="28">
        <f>OphrsIn!AA191/SurveyHrsIn!AA192</f>
        <v>1</v>
      </c>
      <c r="AB192" s="28">
        <f>OphrsIn!AB191/SurveyHrsIn!AB192</f>
        <v>0.9584677419354839</v>
      </c>
      <c r="AC192" s="28">
        <f>OphrsIn!AC191/SurveyHrsIn!AC192</f>
        <v>1</v>
      </c>
      <c r="AD192" s="28">
        <f>OphrsIn!AD191/SurveyHrsIn!AD192</f>
        <v>0.98690476190476195</v>
      </c>
      <c r="AE192" s="28">
        <f>OphrsIn!AE191/SurveyHrsIn!AE192</f>
        <v>0.98241303763440857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0.92129942477238069</v>
      </c>
      <c r="AP192" s="28">
        <f t="shared" si="25"/>
        <v>0.81779831242532852</v>
      </c>
      <c r="AQ192" s="28">
        <f t="shared" si="26"/>
        <v>0.98977259984639021</v>
      </c>
      <c r="AR192" s="28">
        <f t="shared" si="27"/>
        <v>0.97349369670003705</v>
      </c>
      <c r="AS192" s="28">
        <f t="shared" si="28"/>
        <v>0.92190262843488646</v>
      </c>
      <c r="AT192" s="28">
        <f t="shared" si="29"/>
        <v>0.9649835722819593</v>
      </c>
      <c r="AU192" s="28">
        <f t="shared" si="30"/>
        <v>0.82481780167264029</v>
      </c>
      <c r="AV192" s="28">
        <f t="shared" si="31"/>
        <v>0.30497311827956991</v>
      </c>
      <c r="AW192" s="28">
        <f t="shared" si="32"/>
        <v>0.98776881720430099</v>
      </c>
      <c r="AX192" s="28">
        <f t="shared" si="33"/>
        <v>0.99587962962962973</v>
      </c>
      <c r="AY192" s="28">
        <f t="shared" si="34"/>
        <v>0.98257168458781363</v>
      </c>
      <c r="AZ192" s="28">
        <f t="shared" si="35"/>
        <v>0.98977259984639021</v>
      </c>
    </row>
    <row r="193" spans="1:52" hidden="1" x14ac:dyDescent="0.25">
      <c r="A193" s="86" t="s">
        <v>8</v>
      </c>
      <c r="B193" s="86">
        <v>1</v>
      </c>
      <c r="C193" s="86">
        <v>183</v>
      </c>
      <c r="D193" s="28">
        <f>OphrsIn!D192/SurveyHrsIn!D193</f>
        <v>0.8373655913978495</v>
      </c>
      <c r="E193" s="28">
        <f>OphrsIn!E192/SurveyHrsIn!E193</f>
        <v>0.99865591397849462</v>
      </c>
      <c r="F193" s="28">
        <f>OphrsIn!F192/SurveyHrsIn!F193</f>
        <v>0.9742816091954023</v>
      </c>
      <c r="G193" s="28">
        <f>OphrsIn!G192/SurveyHrsIn!G193</f>
        <v>0.9545698924731183</v>
      </c>
      <c r="H193" s="28">
        <f>OphrsIn!H192/SurveyHrsIn!H193</f>
        <v>0.90472222222222221</v>
      </c>
      <c r="I193" s="28">
        <f>OphrsIn!I192/SurveyHrsIn!I193</f>
        <v>3.4139784946236554E-2</v>
      </c>
      <c r="J193" s="28">
        <f>OphrsIn!J192/SurveyHrsIn!J193</f>
        <v>0.99888888888888894</v>
      </c>
      <c r="K193" s="28">
        <f>OphrsIn!K192/SurveyHrsIn!K193</f>
        <v>0.94838709677419353</v>
      </c>
      <c r="L193" s="28">
        <f>OphrsIn!L192/SurveyHrsIn!L193</f>
        <v>0.97956989247311821</v>
      </c>
      <c r="M193" s="28">
        <f>OphrsIn!M192/SurveyHrsIn!M193</f>
        <v>0.99763888888888885</v>
      </c>
      <c r="N193" s="28">
        <f>OphrsIn!N192/SurveyHrsIn!N193</f>
        <v>0.91626344086021516</v>
      </c>
      <c r="O193" s="28">
        <f>OphrsIn!O192/SurveyHrsIn!O193</f>
        <v>0.98805555555555558</v>
      </c>
      <c r="P193" s="28">
        <f>OphrsIn!P192/SurveyHrsIn!P193</f>
        <v>0.97943548387096779</v>
      </c>
      <c r="Q193" s="28">
        <f>OphrsIn!Q192/SurveyHrsIn!Q193</f>
        <v>0.99825268817204305</v>
      </c>
      <c r="R193" s="28">
        <f>OphrsIn!R192/SurveyHrsIn!R193</f>
        <v>0.99687499999999996</v>
      </c>
      <c r="S193" s="28">
        <f>OphrsIn!S192/SurveyHrsIn!S193</f>
        <v>0.99892473118279579</v>
      </c>
      <c r="T193" s="28">
        <f>OphrsIn!T192/SurveyHrsIn!T193</f>
        <v>0.980138888888889</v>
      </c>
      <c r="U193" s="28">
        <f>OphrsIn!U192/SurveyHrsIn!U193</f>
        <v>0.99327956989247312</v>
      </c>
      <c r="V193" s="28">
        <f>OphrsIn!V192/SurveyHrsIn!V193</f>
        <v>0.99388888888888893</v>
      </c>
      <c r="W193" s="28">
        <f>OphrsIn!W192/SurveyHrsIn!W193</f>
        <v>0.98682795698924741</v>
      </c>
      <c r="X193" s="28">
        <f>OphrsIn!X192/SurveyHrsIn!X193</f>
        <v>0.9985215053763441</v>
      </c>
      <c r="Y193" s="28">
        <f>OphrsIn!Y192/SurveyHrsIn!Y193</f>
        <v>0.99694444444444441</v>
      </c>
      <c r="Z193" s="28">
        <f>OphrsIn!Z192/SurveyHrsIn!Z193</f>
        <v>0.96760752688172036</v>
      </c>
      <c r="AA193" s="28">
        <f>OphrsIn!AA192/SurveyHrsIn!AA193</f>
        <v>0.98111111111111104</v>
      </c>
      <c r="AB193" s="28">
        <f>OphrsIn!AB192/SurveyHrsIn!AB193</f>
        <v>0.99959677419354842</v>
      </c>
      <c r="AC193" s="28">
        <f>OphrsIn!AC192/SurveyHrsIn!AC193</f>
        <v>0.97043010752688175</v>
      </c>
      <c r="AD193" s="28">
        <f>OphrsIn!AD192/SurveyHrsIn!AD193</f>
        <v>0.98244047619047625</v>
      </c>
      <c r="AE193" s="28">
        <f>OphrsIn!AE192/SurveyHrsIn!AE193</f>
        <v>0.94391545698924728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0.88955072251060852</v>
      </c>
      <c r="AP193" s="28">
        <f t="shared" si="25"/>
        <v>0.99099742383512546</v>
      </c>
      <c r="AQ193" s="28">
        <f t="shared" si="26"/>
        <v>0.96559534690220172</v>
      </c>
      <c r="AR193" s="28">
        <f t="shared" si="27"/>
        <v>0.97583580521567181</v>
      </c>
      <c r="AS193" s="28">
        <f t="shared" si="28"/>
        <v>0.64591696535244925</v>
      </c>
      <c r="AT193" s="28">
        <f t="shared" si="29"/>
        <v>0.9751986260454002</v>
      </c>
      <c r="AU193" s="28">
        <f t="shared" si="30"/>
        <v>0.96125149342891281</v>
      </c>
      <c r="AV193" s="28">
        <f t="shared" si="31"/>
        <v>0.9980174731182796</v>
      </c>
      <c r="AW193" s="28">
        <f t="shared" si="32"/>
        <v>0.98910244922341706</v>
      </c>
      <c r="AX193" s="28">
        <f t="shared" si="33"/>
        <v>0.99409796893667857</v>
      </c>
      <c r="AY193" s="28">
        <f t="shared" si="34"/>
        <v>0.98277180406212661</v>
      </c>
      <c r="AZ193" s="28">
        <f t="shared" si="35"/>
        <v>0.96559534690220172</v>
      </c>
    </row>
    <row r="194" spans="1:52" hidden="1" x14ac:dyDescent="0.25">
      <c r="A194" s="86" t="s">
        <v>8</v>
      </c>
      <c r="B194" s="86">
        <v>1</v>
      </c>
      <c r="C194" s="86">
        <v>184</v>
      </c>
      <c r="D194" s="28">
        <f>OphrsIn!D193/SurveyHrsIn!D194</f>
        <v>0.97580645161290325</v>
      </c>
      <c r="E194" s="28">
        <f>OphrsIn!E193/SurveyHrsIn!E194</f>
        <v>0.99193548387096775</v>
      </c>
      <c r="F194" s="28">
        <f>OphrsIn!F193/SurveyHrsIn!F194</f>
        <v>0.94712643678160924</v>
      </c>
      <c r="G194" s="28">
        <f>OphrsIn!G193/SurveyHrsIn!G194</f>
        <v>0.93454301075268809</v>
      </c>
      <c r="H194" s="28">
        <f>OphrsIn!H193/SurveyHrsIn!H194</f>
        <v>0.83736111111111111</v>
      </c>
      <c r="I194" s="28">
        <f>OphrsIn!I193/SurveyHrsIn!I194</f>
        <v>0.90161290322580634</v>
      </c>
      <c r="J194" s="28">
        <f>OphrsIn!J193/SurveyHrsIn!J194</f>
        <v>0.93319444444444444</v>
      </c>
      <c r="K194" s="28">
        <f>OphrsIn!K193/SurveyHrsIn!K194</f>
        <v>0.9653225806451613</v>
      </c>
      <c r="L194" s="28">
        <f>OphrsIn!L193/SurveyHrsIn!L194</f>
        <v>0.95658602150537642</v>
      </c>
      <c r="M194" s="28">
        <f>OphrsIn!M193/SurveyHrsIn!M194</f>
        <v>0.85111111111111104</v>
      </c>
      <c r="N194" s="28">
        <f>OphrsIn!N193/SurveyHrsIn!N194</f>
        <v>0.54959677419354835</v>
      </c>
      <c r="O194" s="28">
        <f>OphrsIn!O193/SurveyHrsIn!O194</f>
        <v>0.96402777777777782</v>
      </c>
      <c r="P194" s="28">
        <f>OphrsIn!P193/SurveyHrsIn!P194</f>
        <v>0.98709677419354835</v>
      </c>
      <c r="Q194" s="28">
        <f>OphrsIn!Q193/SurveyHrsIn!Q194</f>
        <v>0.91975806451612896</v>
      </c>
      <c r="R194" s="28">
        <f>OphrsIn!R193/SurveyHrsIn!R194</f>
        <v>0.35461309523809526</v>
      </c>
      <c r="S194" s="28">
        <f>OphrsIn!S193/SurveyHrsIn!S194</f>
        <v>0.93091397849462365</v>
      </c>
      <c r="T194" s="28">
        <f>OphrsIn!T193/SurveyHrsIn!T194</f>
        <v>0.93180555555555555</v>
      </c>
      <c r="U194" s="28">
        <f>OphrsIn!U193/SurveyHrsIn!U194</f>
        <v>0.96169354838709675</v>
      </c>
      <c r="V194" s="28">
        <f>OphrsIn!V193/SurveyHrsIn!V194</f>
        <v>0.9179166666666666</v>
      </c>
      <c r="W194" s="28">
        <f>OphrsIn!W193/SurveyHrsIn!W194</f>
        <v>0.96317204301075277</v>
      </c>
      <c r="X194" s="28">
        <f>OphrsIn!X193/SurveyHrsIn!X194</f>
        <v>0.959005376344086</v>
      </c>
      <c r="Y194" s="28">
        <f>OphrsIn!Y193/SurveyHrsIn!Y194</f>
        <v>0.96666666666666667</v>
      </c>
      <c r="Z194" s="28">
        <f>OphrsIn!Z193/SurveyHrsIn!Z194</f>
        <v>0.97916666666666663</v>
      </c>
      <c r="AA194" s="28">
        <f>OphrsIn!AA193/SurveyHrsIn!AA194</f>
        <v>0.99138888888888888</v>
      </c>
      <c r="AB194" s="28">
        <f>OphrsIn!AB193/SurveyHrsIn!AB194</f>
        <v>0.99959677419354842</v>
      </c>
      <c r="AC194" s="28">
        <f>OphrsIn!AC193/SurveyHrsIn!AC194</f>
        <v>0.99919354838709673</v>
      </c>
      <c r="AD194" s="28">
        <f>OphrsIn!AD193/SurveyHrsIn!AD194</f>
        <v>0.98303571428571435</v>
      </c>
      <c r="AE194" s="28">
        <f>OphrsIn!AE193/SurveyHrsIn!AE194</f>
        <v>0.81993131720430112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0.90162620246776237</v>
      </c>
      <c r="AP194" s="28">
        <f t="shared" si="25"/>
        <v>0.90630811038573134</v>
      </c>
      <c r="AQ194" s="28">
        <f t="shared" si="26"/>
        <v>0.93405352662570407</v>
      </c>
      <c r="AR194" s="28">
        <f t="shared" si="27"/>
        <v>0.95786831046842169</v>
      </c>
      <c r="AS194" s="28">
        <f t="shared" si="28"/>
        <v>0.8907228195937873</v>
      </c>
      <c r="AT194" s="28">
        <f t="shared" si="29"/>
        <v>0.92433990442054947</v>
      </c>
      <c r="AU194" s="28">
        <f t="shared" si="30"/>
        <v>0.83357377538829136</v>
      </c>
      <c r="AV194" s="28">
        <f t="shared" si="31"/>
        <v>0.73509504608294929</v>
      </c>
      <c r="AW194" s="28">
        <f t="shared" si="32"/>
        <v>0.9371385902031063</v>
      </c>
      <c r="AX194" s="28">
        <f t="shared" si="33"/>
        <v>0.96294802867383522</v>
      </c>
      <c r="AY194" s="28">
        <f t="shared" si="34"/>
        <v>0.99005077658303453</v>
      </c>
      <c r="AZ194" s="28">
        <f t="shared" si="35"/>
        <v>0.93405352662570407</v>
      </c>
    </row>
    <row r="195" spans="1:52" hidden="1" x14ac:dyDescent="0.25">
      <c r="A195" s="86" t="s">
        <v>8</v>
      </c>
      <c r="B195" s="86">
        <v>1</v>
      </c>
      <c r="C195" s="86">
        <v>185</v>
      </c>
      <c r="D195" s="28">
        <f>OphrsIn!D194/SurveyHrsIn!D195</f>
        <v>0.61827956989247312</v>
      </c>
      <c r="E195" s="28">
        <f>OphrsIn!E194/SurveyHrsIn!E195</f>
        <v>0.93682795698924726</v>
      </c>
      <c r="F195" s="28">
        <f>OphrsIn!F194/SurveyHrsIn!F195</f>
        <v>0.97140804597701158</v>
      </c>
      <c r="G195" s="28">
        <f>OphrsIn!G194/SurveyHrsIn!G195</f>
        <v>0.94260752688172034</v>
      </c>
      <c r="H195" s="28">
        <f>OphrsIn!H194/SurveyHrsIn!H195</f>
        <v>0.25513888888888886</v>
      </c>
      <c r="I195" s="28">
        <f>OphrsIn!I194/SurveyHrsIn!I195</f>
        <v>0.99798387096774188</v>
      </c>
      <c r="J195" s="28">
        <f>OphrsIn!J194/SurveyHrsIn!J195</f>
        <v>0.97402777777777771</v>
      </c>
      <c r="K195" s="28">
        <f>OphrsIn!K194/SurveyHrsIn!K195</f>
        <v>0.9736559139784946</v>
      </c>
      <c r="L195" s="28">
        <f>OphrsIn!L194/SurveyHrsIn!L195</f>
        <v>0.94905913978494627</v>
      </c>
      <c r="M195" s="28">
        <f>OphrsIn!M194/SurveyHrsIn!M195</f>
        <v>0.9852777777777777</v>
      </c>
      <c r="N195" s="28">
        <f>OphrsIn!N194/SurveyHrsIn!N195</f>
        <v>0.98064516129032264</v>
      </c>
      <c r="O195" s="28">
        <f>OphrsIn!O194/SurveyHrsIn!O195</f>
        <v>0.97472222222222216</v>
      </c>
      <c r="P195" s="28">
        <f>OphrsIn!P194/SurveyHrsIn!P195</f>
        <v>0.98131720430107527</v>
      </c>
      <c r="Q195" s="28">
        <f>OphrsIn!Q194/SurveyHrsIn!Q195</f>
        <v>0.99811827956989252</v>
      </c>
      <c r="R195" s="28">
        <f>OphrsIn!R194/SurveyHrsIn!R195</f>
        <v>0.67455357142857142</v>
      </c>
      <c r="S195" s="28">
        <f>OphrsIn!S194/SurveyHrsIn!S195</f>
        <v>0.90900537634408596</v>
      </c>
      <c r="T195" s="28">
        <f>OphrsIn!T194/SurveyHrsIn!T195</f>
        <v>0.99125000000000008</v>
      </c>
      <c r="U195" s="28">
        <f>OphrsIn!U194/SurveyHrsIn!U195</f>
        <v>0.99354838709677429</v>
      </c>
      <c r="V195" s="28">
        <f>OphrsIn!V194/SurveyHrsIn!V195</f>
        <v>0.99638888888888888</v>
      </c>
      <c r="W195" s="28">
        <f>OphrsIn!W194/SurveyHrsIn!W195</f>
        <v>0.98629032258064508</v>
      </c>
      <c r="X195" s="28">
        <f>OphrsIn!X194/SurveyHrsIn!X195</f>
        <v>0.98360215053763433</v>
      </c>
      <c r="Y195" s="28">
        <f>OphrsIn!Y194/SurveyHrsIn!Y195</f>
        <v>0.99541666666666673</v>
      </c>
      <c r="Z195" s="28">
        <f>OphrsIn!Z194/SurveyHrsIn!Z195</f>
        <v>0.91868279569892475</v>
      </c>
      <c r="AA195" s="28">
        <f>OphrsIn!AA194/SurveyHrsIn!AA195</f>
        <v>1</v>
      </c>
      <c r="AB195" s="28">
        <f>OphrsIn!AB194/SurveyHrsIn!AB195</f>
        <v>0.99865591397849462</v>
      </c>
      <c r="AC195" s="28">
        <f>OphrsIn!AC194/SurveyHrsIn!AC195</f>
        <v>0.99986559139784947</v>
      </c>
      <c r="AD195" s="28">
        <f>OphrsIn!AD194/SurveyHrsIn!AD195</f>
        <v>0.98809523809523814</v>
      </c>
      <c r="AE195" s="28">
        <f>OphrsIn!AE194/SurveyHrsIn!AE195</f>
        <v>0.98221142473118284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0.91022262390310216</v>
      </c>
      <c r="AP195" s="28">
        <f t="shared" si="25"/>
        <v>0.95379269606588146</v>
      </c>
      <c r="AQ195" s="28">
        <f t="shared" si="26"/>
        <v>0.99005741807475689</v>
      </c>
      <c r="AR195" s="28">
        <f t="shared" si="27"/>
        <v>0.95028117661599298</v>
      </c>
      <c r="AS195" s="28">
        <f t="shared" si="28"/>
        <v>0.74238351254480284</v>
      </c>
      <c r="AT195" s="28">
        <f t="shared" si="29"/>
        <v>0.96933094384707286</v>
      </c>
      <c r="AU195" s="28">
        <f t="shared" si="30"/>
        <v>0.97889486260454006</v>
      </c>
      <c r="AV195" s="28">
        <f t="shared" si="31"/>
        <v>0.86055907578085</v>
      </c>
      <c r="AW195" s="28">
        <f t="shared" si="32"/>
        <v>0.99372909199522097</v>
      </c>
      <c r="AX195" s="28">
        <f t="shared" si="33"/>
        <v>0.98843637992831546</v>
      </c>
      <c r="AY195" s="28">
        <f t="shared" si="34"/>
        <v>0.97244623655913986</v>
      </c>
      <c r="AZ195" s="28">
        <f t="shared" si="35"/>
        <v>0.99005741807475689</v>
      </c>
    </row>
    <row r="196" spans="1:52" hidden="1" x14ac:dyDescent="0.25">
      <c r="A196" s="86" t="s">
        <v>8</v>
      </c>
      <c r="B196" s="86">
        <v>1</v>
      </c>
      <c r="C196" s="86">
        <v>186</v>
      </c>
      <c r="D196" s="28">
        <f>OphrsIn!D195/SurveyHrsIn!D196</f>
        <v>0.967741935483871</v>
      </c>
      <c r="E196" s="28">
        <f>OphrsIn!E195/SurveyHrsIn!E196</f>
        <v>0.91935483870967738</v>
      </c>
      <c r="F196" s="28">
        <f>OphrsIn!F195/SurveyHrsIn!F196</f>
        <v>0.95459770114942522</v>
      </c>
      <c r="G196" s="28">
        <f>OphrsIn!G195/SurveyHrsIn!G196</f>
        <v>0.94354838709677424</v>
      </c>
      <c r="H196" s="28">
        <f>OphrsIn!H195/SurveyHrsIn!H196</f>
        <v>0.27055555555555555</v>
      </c>
      <c r="I196" s="28">
        <f>OphrsIn!I195/SurveyHrsIn!I196</f>
        <v>0.99973118279569884</v>
      </c>
      <c r="J196" s="28">
        <f>OphrsIn!J195/SurveyHrsIn!J196</f>
        <v>0.40513888888888888</v>
      </c>
      <c r="K196" s="28">
        <f>OphrsIn!K195/SurveyHrsIn!K196</f>
        <v>0.78817204301075261</v>
      </c>
      <c r="L196" s="28">
        <f>OphrsIn!L195/SurveyHrsIn!L196</f>
        <v>0.73857526881720426</v>
      </c>
      <c r="M196" s="28">
        <f>OphrsIn!M195/SurveyHrsIn!M196</f>
        <v>0.99555555555555553</v>
      </c>
      <c r="N196" s="28">
        <f>OphrsIn!N195/SurveyHrsIn!N196</f>
        <v>0.7661290322580645</v>
      </c>
      <c r="O196" s="28">
        <f>OphrsIn!O195/SurveyHrsIn!O196</f>
        <v>0.98555555555555563</v>
      </c>
      <c r="P196" s="28">
        <f>OphrsIn!P195/SurveyHrsIn!P196</f>
        <v>0.79825268817204298</v>
      </c>
      <c r="Q196" s="28">
        <f>OphrsIn!Q195/SurveyHrsIn!Q196</f>
        <v>0.22244623655913978</v>
      </c>
      <c r="R196" s="28">
        <f>OphrsIn!R195/SurveyHrsIn!R196</f>
        <v>0</v>
      </c>
      <c r="S196" s="28">
        <f>OphrsIn!S195/SurveyHrsIn!S196</f>
        <v>0.34771505376344086</v>
      </c>
      <c r="T196" s="28">
        <f>OphrsIn!T195/SurveyHrsIn!T196</f>
        <v>0.98305555555555546</v>
      </c>
      <c r="U196" s="28">
        <f>OphrsIn!U195/SurveyHrsIn!U196</f>
        <v>0.99973118279569884</v>
      </c>
      <c r="V196" s="28">
        <f>OphrsIn!V195/SurveyHrsIn!V196</f>
        <v>0.58555555555555561</v>
      </c>
      <c r="W196" s="28">
        <f>OphrsIn!W195/SurveyHrsIn!W196</f>
        <v>0.66962365591397843</v>
      </c>
      <c r="X196" s="28">
        <f>OphrsIn!X195/SurveyHrsIn!X196</f>
        <v>0.91330645161290325</v>
      </c>
      <c r="Y196" s="28">
        <f>OphrsIn!Y195/SurveyHrsIn!Y196</f>
        <v>0.96472222222222226</v>
      </c>
      <c r="Z196" s="28">
        <f>OphrsIn!Z195/SurveyHrsIn!Z196</f>
        <v>0.99354838709677429</v>
      </c>
      <c r="AA196" s="28">
        <f>OphrsIn!AA195/SurveyHrsIn!AA196</f>
        <v>0.99250000000000005</v>
      </c>
      <c r="AB196" s="28">
        <f>OphrsIn!AB195/SurveyHrsIn!AB196</f>
        <v>0.99637096774193545</v>
      </c>
      <c r="AC196" s="28">
        <f>OphrsIn!AC195/SurveyHrsIn!AC196</f>
        <v>0.99986559139784947</v>
      </c>
      <c r="AD196" s="28">
        <f>OphrsIn!AD195/SurveyHrsIn!AD196</f>
        <v>0.9508928571428571</v>
      </c>
      <c r="AE196" s="28">
        <f>OphrsIn!AE195/SurveyHrsIn!AE196</f>
        <v>0.89489986559139789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0.79709722479709966</v>
      </c>
      <c r="AP196" s="28">
        <f t="shared" si="25"/>
        <v>0.72238127240143368</v>
      </c>
      <c r="AQ196" s="28">
        <f t="shared" si="26"/>
        <v>0.94855277137736815</v>
      </c>
      <c r="AR196" s="28">
        <f t="shared" si="27"/>
        <v>0.93916697565195895</v>
      </c>
      <c r="AS196" s="28">
        <f t="shared" si="28"/>
        <v>0.55847520908004777</v>
      </c>
      <c r="AT196" s="28">
        <f t="shared" si="29"/>
        <v>0.84076762246117076</v>
      </c>
      <c r="AU196" s="28">
        <f t="shared" si="30"/>
        <v>0.84997909199522104</v>
      </c>
      <c r="AV196" s="28">
        <f t="shared" si="31"/>
        <v>0.19005376344086022</v>
      </c>
      <c r="AW196" s="28">
        <f t="shared" si="32"/>
        <v>0.85611409796893667</v>
      </c>
      <c r="AX196" s="28">
        <f t="shared" si="33"/>
        <v>0.84921744324970128</v>
      </c>
      <c r="AY196" s="28">
        <f t="shared" si="34"/>
        <v>0.99413978494623656</v>
      </c>
      <c r="AZ196" s="28">
        <f t="shared" si="35"/>
        <v>0.94855277137736815</v>
      </c>
    </row>
    <row r="197" spans="1:52" hidden="1" x14ac:dyDescent="0.25">
      <c r="A197" s="86" t="s">
        <v>8</v>
      </c>
      <c r="B197" s="86">
        <v>1</v>
      </c>
      <c r="C197" s="86">
        <v>187</v>
      </c>
      <c r="D197" s="28">
        <f>OphrsIn!D196/SurveyHrsIn!D197</f>
        <v>0.97983870967741937</v>
      </c>
      <c r="E197" s="28">
        <f>OphrsIn!E196/SurveyHrsIn!E197</f>
        <v>1</v>
      </c>
      <c r="F197" s="28">
        <f>OphrsIn!F196/SurveyHrsIn!F197</f>
        <v>0.99899425287356314</v>
      </c>
      <c r="G197" s="28">
        <f>OphrsIn!G196/SurveyHrsIn!G197</f>
        <v>0.95013440860215048</v>
      </c>
      <c r="H197" s="28">
        <f>OphrsIn!H196/SurveyHrsIn!H197</f>
        <v>0.84499999999999997</v>
      </c>
      <c r="I197" s="28">
        <f>OphrsIn!I196/SurveyHrsIn!I197</f>
        <v>0.99448924731182797</v>
      </c>
      <c r="J197" s="28">
        <f>OphrsIn!J196/SurveyHrsIn!J197</f>
        <v>0.99930555555555556</v>
      </c>
      <c r="K197" s="28">
        <f>OphrsIn!K196/SurveyHrsIn!K197</f>
        <v>0.98615591397849467</v>
      </c>
      <c r="L197" s="28">
        <f>OphrsIn!L196/SurveyHrsIn!L197</f>
        <v>0.9936827956989247</v>
      </c>
      <c r="M197" s="28">
        <f>OphrsIn!M196/SurveyHrsIn!M197</f>
        <v>0.99763888888888885</v>
      </c>
      <c r="N197" s="28">
        <f>OphrsIn!N196/SurveyHrsIn!N197</f>
        <v>0.98763440860215046</v>
      </c>
      <c r="O197" s="28">
        <f>OphrsIn!O196/SurveyHrsIn!O197</f>
        <v>0.94541666666666668</v>
      </c>
      <c r="P197" s="28">
        <f>OphrsIn!P196/SurveyHrsIn!P197</f>
        <v>0.99932795698924726</v>
      </c>
      <c r="Q197" s="28">
        <f>OphrsIn!Q196/SurveyHrsIn!Q197</f>
        <v>0.99838709677419346</v>
      </c>
      <c r="R197" s="28">
        <f>OphrsIn!R196/SurveyHrsIn!R197</f>
        <v>0.99508928571428579</v>
      </c>
      <c r="S197" s="28">
        <f>OphrsIn!S196/SurveyHrsIn!S197</f>
        <v>0.9990591397849462</v>
      </c>
      <c r="T197" s="28">
        <f>OphrsIn!T196/SurveyHrsIn!T197</f>
        <v>0.99444444444444446</v>
      </c>
      <c r="U197" s="28">
        <f>OphrsIn!U196/SurveyHrsIn!U197</f>
        <v>0.99798387096774188</v>
      </c>
      <c r="V197" s="28">
        <f>OphrsIn!V196/SurveyHrsIn!V197</f>
        <v>0.9966666666666667</v>
      </c>
      <c r="W197" s="28">
        <f>OphrsIn!W196/SurveyHrsIn!W197</f>
        <v>0.97419354838709671</v>
      </c>
      <c r="X197" s="28">
        <f>OphrsIn!X196/SurveyHrsIn!X197</f>
        <v>0.99059139784946237</v>
      </c>
      <c r="Y197" s="28">
        <f>OphrsIn!Y196/SurveyHrsIn!Y197</f>
        <v>0.99597222222222226</v>
      </c>
      <c r="Z197" s="28">
        <f>OphrsIn!Z196/SurveyHrsIn!Z197</f>
        <v>0.97782258064516125</v>
      </c>
      <c r="AA197" s="28">
        <f>OphrsIn!AA196/SurveyHrsIn!AA197</f>
        <v>1</v>
      </c>
      <c r="AB197" s="28">
        <f>OphrsIn!AB196/SurveyHrsIn!AB197</f>
        <v>0.99946236559139789</v>
      </c>
      <c r="AC197" s="28">
        <f>OphrsIn!AC196/SurveyHrsIn!AC197</f>
        <v>1</v>
      </c>
      <c r="AD197" s="28">
        <f>OphrsIn!AD196/SurveyHrsIn!AD197</f>
        <v>0.98973214285714284</v>
      </c>
      <c r="AE197" s="28">
        <f>OphrsIn!AE196/SurveyHrsIn!AE197</f>
        <v>0.97974193548387101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0.97481500793062248</v>
      </c>
      <c r="AP197" s="28">
        <f t="shared" si="25"/>
        <v>0.99330605158730167</v>
      </c>
      <c r="AQ197" s="28">
        <f t="shared" si="26"/>
        <v>0.98982469278033791</v>
      </c>
      <c r="AR197" s="28">
        <f t="shared" si="27"/>
        <v>0.98304288715857124</v>
      </c>
      <c r="AS197" s="28">
        <f t="shared" si="28"/>
        <v>0.94626493428912772</v>
      </c>
      <c r="AT197" s="28">
        <f t="shared" si="29"/>
        <v>0.99249253285543615</v>
      </c>
      <c r="AU197" s="28">
        <f t="shared" si="30"/>
        <v>0.97745967741935491</v>
      </c>
      <c r="AV197" s="28">
        <f t="shared" si="31"/>
        <v>0.99751184075780852</v>
      </c>
      <c r="AW197" s="28">
        <f t="shared" si="32"/>
        <v>0.99636499402628431</v>
      </c>
      <c r="AX197" s="28">
        <f t="shared" si="33"/>
        <v>0.98691905615292708</v>
      </c>
      <c r="AY197" s="28">
        <f t="shared" si="34"/>
        <v>0.99242831541218646</v>
      </c>
      <c r="AZ197" s="28">
        <f t="shared" si="35"/>
        <v>0.98982469278033791</v>
      </c>
    </row>
    <row r="198" spans="1:52" hidden="1" x14ac:dyDescent="0.25">
      <c r="A198" s="86" t="s">
        <v>8</v>
      </c>
      <c r="B198" s="86">
        <v>1</v>
      </c>
      <c r="C198" s="86">
        <v>188</v>
      </c>
      <c r="D198" s="28">
        <f>OphrsIn!D197/SurveyHrsIn!D198</f>
        <v>0.76209677419354838</v>
      </c>
      <c r="E198" s="28">
        <f>OphrsIn!E197/SurveyHrsIn!E198</f>
        <v>0.75</v>
      </c>
      <c r="F198" s="28">
        <f>OphrsIn!F197/SurveyHrsIn!F198</f>
        <v>0.98433908045977014</v>
      </c>
      <c r="G198" s="28">
        <f>OphrsIn!G197/SurveyHrsIn!G198</f>
        <v>0.89543010752688179</v>
      </c>
      <c r="H198" s="28">
        <f>OphrsIn!H197/SurveyHrsIn!H198</f>
        <v>0.9786111111111111</v>
      </c>
      <c r="I198" s="28">
        <f>OphrsIn!I197/SurveyHrsIn!I198</f>
        <v>0.96854838709677427</v>
      </c>
      <c r="J198" s="28">
        <f>OphrsIn!J197/SurveyHrsIn!J198</f>
        <v>0.99930555555555556</v>
      </c>
      <c r="K198" s="28">
        <f>OphrsIn!K197/SurveyHrsIn!K198</f>
        <v>0.97956989247311821</v>
      </c>
      <c r="L198" s="28">
        <f>OphrsIn!L197/SurveyHrsIn!L198</f>
        <v>0.99341397849462365</v>
      </c>
      <c r="M198" s="28">
        <f>OphrsIn!M197/SurveyHrsIn!M198</f>
        <v>0.99763888888888885</v>
      </c>
      <c r="N198" s="28">
        <f>OphrsIn!N197/SurveyHrsIn!N198</f>
        <v>0.98508064516129035</v>
      </c>
      <c r="O198" s="28">
        <f>OphrsIn!O197/SurveyHrsIn!O198</f>
        <v>0.99138888888888888</v>
      </c>
      <c r="P198" s="28">
        <f>OphrsIn!P197/SurveyHrsIn!P198</f>
        <v>0.90591397849462363</v>
      </c>
      <c r="Q198" s="28">
        <f>OphrsIn!Q197/SurveyHrsIn!Q198</f>
        <v>0.99838709677419346</v>
      </c>
      <c r="R198" s="28">
        <f>OphrsIn!R197/SurveyHrsIn!R198</f>
        <v>0.99583333333333335</v>
      </c>
      <c r="S198" s="28">
        <f>OphrsIn!S197/SurveyHrsIn!S198</f>
        <v>0.89663978494623664</v>
      </c>
      <c r="T198" s="28">
        <f>OphrsIn!T197/SurveyHrsIn!T198</f>
        <v>0.97222222222222221</v>
      </c>
      <c r="U198" s="28">
        <f>OphrsIn!U197/SurveyHrsIn!U198</f>
        <v>0.98145161290322591</v>
      </c>
      <c r="V198" s="28">
        <f>OphrsIn!V197/SurveyHrsIn!V198</f>
        <v>0.96097222222222223</v>
      </c>
      <c r="W198" s="28">
        <f>OphrsIn!W197/SurveyHrsIn!W198</f>
        <v>0.96989247311827964</v>
      </c>
      <c r="X198" s="28">
        <f>OphrsIn!X197/SurveyHrsIn!X198</f>
        <v>0.99489247311827966</v>
      </c>
      <c r="Y198" s="28">
        <f>OphrsIn!Y197/SurveyHrsIn!Y198</f>
        <v>0.99736111111111114</v>
      </c>
      <c r="Z198" s="28">
        <f>OphrsIn!Z197/SurveyHrsIn!Z198</f>
        <v>0.9936827956989247</v>
      </c>
      <c r="AA198" s="28">
        <f>OphrsIn!AA197/SurveyHrsIn!AA198</f>
        <v>0.98847222222222231</v>
      </c>
      <c r="AB198" s="28">
        <f>OphrsIn!AB197/SurveyHrsIn!AB198</f>
        <v>0.9751344086021505</v>
      </c>
      <c r="AC198" s="28">
        <f>OphrsIn!AC197/SurveyHrsIn!AC198</f>
        <v>0.98803763440860215</v>
      </c>
      <c r="AD198" s="28">
        <f>OphrsIn!AD197/SurveyHrsIn!AD198</f>
        <v>0.94181547619047612</v>
      </c>
      <c r="AE198" s="28">
        <f>OphrsIn!AE197/SurveyHrsIn!AE198</f>
        <v>0.98290887096774204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0.95243670951262704</v>
      </c>
      <c r="AP198" s="28">
        <f t="shared" si="25"/>
        <v>0.9770784796893669</v>
      </c>
      <c r="AQ198" s="28">
        <f t="shared" si="26"/>
        <v>0.97092066052227344</v>
      </c>
      <c r="AR198" s="28">
        <f t="shared" si="27"/>
        <v>0.87658972932888402</v>
      </c>
      <c r="AS198" s="28">
        <f t="shared" si="28"/>
        <v>0.9821550179211469</v>
      </c>
      <c r="AT198" s="28">
        <f t="shared" si="29"/>
        <v>0.99020758661887687</v>
      </c>
      <c r="AU198" s="28">
        <f t="shared" si="30"/>
        <v>0.96079450418160095</v>
      </c>
      <c r="AV198" s="28">
        <f t="shared" si="31"/>
        <v>0.96362007168458774</v>
      </c>
      <c r="AW198" s="28">
        <f t="shared" si="32"/>
        <v>0.97154868578255682</v>
      </c>
      <c r="AX198" s="28">
        <f t="shared" si="33"/>
        <v>0.98738201911589007</v>
      </c>
      <c r="AY198" s="28">
        <f t="shared" si="34"/>
        <v>0.98576314217443251</v>
      </c>
      <c r="AZ198" s="28">
        <f t="shared" si="35"/>
        <v>0.97092066052227344</v>
      </c>
    </row>
    <row r="199" spans="1:52" hidden="1" x14ac:dyDescent="0.25">
      <c r="A199" s="86" t="s">
        <v>8</v>
      </c>
      <c r="B199" s="86">
        <v>1</v>
      </c>
      <c r="C199" s="86">
        <v>189</v>
      </c>
      <c r="D199" s="28">
        <f>OphrsIn!D198/SurveyHrsIn!D199</f>
        <v>0.96370967741935487</v>
      </c>
      <c r="E199" s="28">
        <f>OphrsIn!E198/SurveyHrsIn!E199</f>
        <v>0.95295698924731187</v>
      </c>
      <c r="F199" s="28">
        <f>OphrsIn!F198/SurveyHrsIn!F199</f>
        <v>0.95560344827586208</v>
      </c>
      <c r="G199" s="28">
        <f>OphrsIn!G198/SurveyHrsIn!G199</f>
        <v>0.87150537634408598</v>
      </c>
      <c r="H199" s="28">
        <f>OphrsIn!H198/SurveyHrsIn!H199</f>
        <v>0.66361111111111115</v>
      </c>
      <c r="I199" s="28">
        <f>OphrsIn!I198/SurveyHrsIn!I199</f>
        <v>0.90120967741935487</v>
      </c>
      <c r="J199" s="28">
        <f>OphrsIn!J198/SurveyHrsIn!J199</f>
        <v>0.87041666666666673</v>
      </c>
      <c r="K199" s="28">
        <f>OphrsIn!K198/SurveyHrsIn!K199</f>
        <v>0.96034946236559138</v>
      </c>
      <c r="L199" s="28">
        <f>OphrsIn!L198/SurveyHrsIn!L199</f>
        <v>0.9477150537634409</v>
      </c>
      <c r="M199" s="28">
        <f>OphrsIn!M198/SurveyHrsIn!M199</f>
        <v>0.99722222222222223</v>
      </c>
      <c r="N199" s="28">
        <f>OphrsIn!N198/SurveyHrsIn!N199</f>
        <v>0.9599462365591398</v>
      </c>
      <c r="O199" s="28">
        <f>OphrsIn!O198/SurveyHrsIn!O199</f>
        <v>0.94777777777777772</v>
      </c>
      <c r="P199" s="28">
        <f>OphrsIn!P198/SurveyHrsIn!P199</f>
        <v>0.99543010752688177</v>
      </c>
      <c r="Q199" s="28">
        <f>OphrsIn!Q198/SurveyHrsIn!Q199</f>
        <v>0.62822580645161286</v>
      </c>
      <c r="R199" s="28">
        <f>OphrsIn!R198/SurveyHrsIn!R199</f>
        <v>0.84017857142857144</v>
      </c>
      <c r="S199" s="28">
        <f>OphrsIn!S198/SurveyHrsIn!S199</f>
        <v>0.99892473118279579</v>
      </c>
      <c r="T199" s="28">
        <f>OphrsIn!T198/SurveyHrsIn!T199</f>
        <v>0.97847222222222219</v>
      </c>
      <c r="U199" s="28">
        <f>OphrsIn!U198/SurveyHrsIn!U199</f>
        <v>0.948252688172043</v>
      </c>
      <c r="V199" s="28">
        <f>OphrsIn!V198/SurveyHrsIn!V199</f>
        <v>0.99527777777777782</v>
      </c>
      <c r="W199" s="28">
        <f>OphrsIn!W198/SurveyHrsIn!W199</f>
        <v>0.9936827956989247</v>
      </c>
      <c r="X199" s="28">
        <f>OphrsIn!X198/SurveyHrsIn!X199</f>
        <v>0.9985215053763441</v>
      </c>
      <c r="Y199" s="28">
        <f>OphrsIn!Y198/SurveyHrsIn!Y199</f>
        <v>0.9916666666666667</v>
      </c>
      <c r="Z199" s="28">
        <f>OphrsIn!Z198/SurveyHrsIn!Z199</f>
        <v>0.97284946236559133</v>
      </c>
      <c r="AA199" s="28">
        <f>OphrsIn!AA198/SurveyHrsIn!AA199</f>
        <v>1</v>
      </c>
      <c r="AB199" s="28">
        <f>OphrsIn!AB198/SurveyHrsIn!AB199</f>
        <v>0.99327956989247312</v>
      </c>
      <c r="AC199" s="28">
        <f>OphrsIn!AC198/SurveyHrsIn!AC199</f>
        <v>0.99986559139784947</v>
      </c>
      <c r="AD199" s="28">
        <f>OphrsIn!AD198/SurveyHrsIn!AD199</f>
        <v>0.99211309523809532</v>
      </c>
      <c r="AE199" s="28">
        <f>OphrsIn!AE198/SurveyHrsIn!AE199</f>
        <v>0.97704072580645163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0.91864534410662069</v>
      </c>
      <c r="AP199" s="28">
        <f t="shared" si="25"/>
        <v>0.94494431643625199</v>
      </c>
      <c r="AQ199" s="28">
        <f t="shared" si="26"/>
        <v>0.98967313748079888</v>
      </c>
      <c r="AR199" s="28">
        <f t="shared" si="27"/>
        <v>0.92668860462241998</v>
      </c>
      <c r="AS199" s="28">
        <f t="shared" si="28"/>
        <v>0.81174581839904425</v>
      </c>
      <c r="AT199" s="28">
        <f t="shared" si="29"/>
        <v>0.96842891278375154</v>
      </c>
      <c r="AU199" s="28">
        <f t="shared" si="30"/>
        <v>0.96771804062126643</v>
      </c>
      <c r="AV199" s="28">
        <f t="shared" si="31"/>
        <v>0.82244303635432681</v>
      </c>
      <c r="AW199" s="28">
        <f t="shared" si="32"/>
        <v>0.97400089605734763</v>
      </c>
      <c r="AX199" s="28">
        <f t="shared" si="33"/>
        <v>0.9946236559139785</v>
      </c>
      <c r="AY199" s="28">
        <f t="shared" si="34"/>
        <v>0.98870967741935478</v>
      </c>
      <c r="AZ199" s="28">
        <f t="shared" si="35"/>
        <v>0.98967313748079888</v>
      </c>
    </row>
    <row r="200" spans="1:52" hidden="1" x14ac:dyDescent="0.25">
      <c r="A200" s="86" t="s">
        <v>8</v>
      </c>
      <c r="B200" s="86">
        <v>1</v>
      </c>
      <c r="C200" s="86">
        <v>190</v>
      </c>
      <c r="D200" s="28">
        <f>OphrsIn!D199/SurveyHrsIn!D200</f>
        <v>0.90994623655913975</v>
      </c>
      <c r="E200" s="28">
        <f>OphrsIn!E199/SurveyHrsIn!E200</f>
        <v>0.978494623655914</v>
      </c>
      <c r="F200" s="28">
        <f>OphrsIn!F199/SurveyHrsIn!F200</f>
        <v>0.99454022988505753</v>
      </c>
      <c r="G200" s="28">
        <f>OphrsIn!G199/SurveyHrsIn!G200</f>
        <v>0.90752688172043017</v>
      </c>
      <c r="H200" s="28">
        <f>OphrsIn!H199/SurveyHrsIn!H200</f>
        <v>0.7038888888888889</v>
      </c>
      <c r="I200" s="28">
        <f>OphrsIn!I199/SurveyHrsIn!I200</f>
        <v>0.99153225806451617</v>
      </c>
      <c r="J200" s="28">
        <f>OphrsIn!J199/SurveyHrsIn!J200</f>
        <v>0.91777777777777769</v>
      </c>
      <c r="K200" s="28">
        <f>OphrsIn!K199/SurveyHrsIn!K200</f>
        <v>0.97526881720430114</v>
      </c>
      <c r="L200" s="28">
        <f>OphrsIn!L199/SurveyHrsIn!L200</f>
        <v>0.96021505376344085</v>
      </c>
      <c r="M200" s="28">
        <f>OphrsIn!M199/SurveyHrsIn!M200</f>
        <v>0.98847222222222231</v>
      </c>
      <c r="N200" s="28">
        <f>OphrsIn!N199/SurveyHrsIn!N200</f>
        <v>0.96465053763440867</v>
      </c>
      <c r="O200" s="28">
        <f>OphrsIn!O199/SurveyHrsIn!O200</f>
        <v>0.99069444444444443</v>
      </c>
      <c r="P200" s="28">
        <f>OphrsIn!P199/SurveyHrsIn!P200</f>
        <v>0.93736559139784947</v>
      </c>
      <c r="Q200" s="28">
        <f>OphrsIn!Q199/SurveyHrsIn!Q200</f>
        <v>0.6440860215053763</v>
      </c>
      <c r="R200" s="28">
        <f>OphrsIn!R199/SurveyHrsIn!R200</f>
        <v>3.2738095238095239E-3</v>
      </c>
      <c r="S200" s="28">
        <f>OphrsIn!S199/SurveyHrsIn!S200</f>
        <v>0.71276881720430096</v>
      </c>
      <c r="T200" s="28">
        <f>OphrsIn!T199/SurveyHrsIn!T200</f>
        <v>0.88222222222222224</v>
      </c>
      <c r="U200" s="28">
        <f>OphrsIn!U199/SurveyHrsIn!U200</f>
        <v>0.48252688172043012</v>
      </c>
      <c r="V200" s="28">
        <f>OphrsIn!V199/SurveyHrsIn!V200</f>
        <v>0.98138888888888887</v>
      </c>
      <c r="W200" s="28">
        <f>OphrsIn!W199/SurveyHrsIn!W200</f>
        <v>0.99946236559139789</v>
      </c>
      <c r="X200" s="28">
        <f>OphrsIn!X199/SurveyHrsIn!X200</f>
        <v>0.99623655913978504</v>
      </c>
      <c r="Y200" s="28">
        <f>OphrsIn!Y199/SurveyHrsIn!Y200</f>
        <v>0.90861111111111115</v>
      </c>
      <c r="Z200" s="28">
        <f>OphrsIn!Z199/SurveyHrsIn!Z200</f>
        <v>0.948252688172043</v>
      </c>
      <c r="AA200" s="28">
        <f>OphrsIn!AA199/SurveyHrsIn!AA200</f>
        <v>0.99986111111111109</v>
      </c>
      <c r="AB200" s="28">
        <f>OphrsIn!AB199/SurveyHrsIn!AB200</f>
        <v>0.96841397849462363</v>
      </c>
      <c r="AC200" s="28">
        <f>OphrsIn!AC199/SurveyHrsIn!AC200</f>
        <v>1</v>
      </c>
      <c r="AD200" s="28">
        <f>OphrsIn!AD199/SurveyHrsIn!AD200</f>
        <v>0.95922619047619051</v>
      </c>
      <c r="AE200" s="28">
        <f>OphrsIn!AE199/SurveyHrsIn!AE200</f>
        <v>0.92731626344086027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0.94253561055493762</v>
      </c>
      <c r="AP200" s="28">
        <f t="shared" si="25"/>
        <v>0.79392537122375828</v>
      </c>
      <c r="AQ200" s="28">
        <f t="shared" si="26"/>
        <v>0.96218081797235033</v>
      </c>
      <c r="AR200" s="28">
        <f t="shared" si="27"/>
        <v>0.96018724508713393</v>
      </c>
      <c r="AS200" s="28">
        <f t="shared" si="28"/>
        <v>0.87106630824372766</v>
      </c>
      <c r="AT200" s="28">
        <f t="shared" si="29"/>
        <v>0.97465203106332143</v>
      </c>
      <c r="AU200" s="28">
        <f t="shared" si="30"/>
        <v>0.96423685782556756</v>
      </c>
      <c r="AV200" s="28">
        <f t="shared" si="31"/>
        <v>0.45337621607782896</v>
      </c>
      <c r="AW200" s="28">
        <f t="shared" si="32"/>
        <v>0.78204599761051374</v>
      </c>
      <c r="AX200" s="28">
        <f t="shared" si="33"/>
        <v>0.96810334528076469</v>
      </c>
      <c r="AY200" s="28">
        <f t="shared" si="34"/>
        <v>0.97217592592592583</v>
      </c>
      <c r="AZ200" s="28">
        <f t="shared" si="35"/>
        <v>0.96218081797235033</v>
      </c>
    </row>
    <row r="201" spans="1:52" hidden="1" x14ac:dyDescent="0.25">
      <c r="A201" s="86" t="s">
        <v>8</v>
      </c>
      <c r="B201" s="86">
        <v>1</v>
      </c>
      <c r="C201" s="86">
        <v>191</v>
      </c>
      <c r="D201" s="28">
        <f>OphrsIn!D200/SurveyHrsIn!D201</f>
        <v>0.93548387096774188</v>
      </c>
      <c r="E201" s="28">
        <f>OphrsIn!E200/SurveyHrsIn!E201</f>
        <v>0.96639784946236562</v>
      </c>
      <c r="F201" s="28">
        <f>OphrsIn!F200/SurveyHrsIn!F201</f>
        <v>0.97284482758620694</v>
      </c>
      <c r="G201" s="28">
        <f>OphrsIn!G200/SurveyHrsIn!G201</f>
        <v>0.91922043010752685</v>
      </c>
      <c r="H201" s="28">
        <f>OphrsIn!H200/SurveyHrsIn!H201</f>
        <v>0.58194444444444449</v>
      </c>
      <c r="I201" s="28">
        <f>OphrsIn!I200/SurveyHrsIn!I201</f>
        <v>0</v>
      </c>
      <c r="J201" s="28">
        <f>OphrsIn!J200/SurveyHrsIn!J201</f>
        <v>0.64277777777777778</v>
      </c>
      <c r="K201" s="28">
        <f>OphrsIn!K200/SurveyHrsIn!K201</f>
        <v>0.98951612903225816</v>
      </c>
      <c r="L201" s="28">
        <f>OphrsIn!L200/SurveyHrsIn!L201</f>
        <v>0.98131720430107527</v>
      </c>
      <c r="M201" s="28">
        <f>OphrsIn!M200/SurveyHrsIn!M201</f>
        <v>0.96083333333333332</v>
      </c>
      <c r="N201" s="28">
        <f>OphrsIn!N200/SurveyHrsIn!N201</f>
        <v>0.98400537634408602</v>
      </c>
      <c r="O201" s="28">
        <f>OphrsIn!O200/SurveyHrsIn!O201</f>
        <v>0.98708333333333342</v>
      </c>
      <c r="P201" s="28">
        <f>OphrsIn!P200/SurveyHrsIn!P201</f>
        <v>0.95416666666666661</v>
      </c>
      <c r="Q201" s="28">
        <f>OphrsIn!Q200/SurveyHrsIn!Q201</f>
        <v>0.9120967741935484</v>
      </c>
      <c r="R201" s="28">
        <f>OphrsIn!R200/SurveyHrsIn!R201</f>
        <v>0.99077380952380945</v>
      </c>
      <c r="S201" s="28">
        <f>OphrsIn!S200/SurveyHrsIn!S201</f>
        <v>0.9799731182795699</v>
      </c>
      <c r="T201" s="28">
        <f>OphrsIn!T200/SurveyHrsIn!T201</f>
        <v>0.95291666666666675</v>
      </c>
      <c r="U201" s="28">
        <f>OphrsIn!U200/SurveyHrsIn!U201</f>
        <v>0.98494623655913971</v>
      </c>
      <c r="V201" s="28">
        <f>OphrsIn!V200/SurveyHrsIn!V201</f>
        <v>0.95972222222222225</v>
      </c>
      <c r="W201" s="28">
        <f>OphrsIn!W200/SurveyHrsIn!W201</f>
        <v>0.96895161290322573</v>
      </c>
      <c r="X201" s="28">
        <f>OphrsIn!X200/SurveyHrsIn!X201</f>
        <v>0.99623655913978504</v>
      </c>
      <c r="Y201" s="28">
        <f>OphrsIn!Y200/SurveyHrsIn!Y201</f>
        <v>0.98694444444444451</v>
      </c>
      <c r="Z201" s="28">
        <f>OphrsIn!Z200/SurveyHrsIn!Z201</f>
        <v>0.99032258064516121</v>
      </c>
      <c r="AA201" s="28">
        <f>OphrsIn!AA200/SurveyHrsIn!AA201</f>
        <v>0.98819444444444449</v>
      </c>
      <c r="AB201" s="28">
        <f>OphrsIn!AB200/SurveyHrsIn!AB201</f>
        <v>0.99986559139784947</v>
      </c>
      <c r="AC201" s="28">
        <f>OphrsIn!AC200/SurveyHrsIn!AC201</f>
        <v>0.99986559139784947</v>
      </c>
      <c r="AD201" s="28">
        <f>OphrsIn!AD200/SurveyHrsIn!AD201</f>
        <v>0.99434523809523812</v>
      </c>
      <c r="AE201" s="28">
        <f>OphrsIn!AE200/SurveyHrsIn!AE201</f>
        <v>0.98090954301075262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0.82834228103242291</v>
      </c>
      <c r="AP201" s="28">
        <f t="shared" si="25"/>
        <v>0.97591200503498887</v>
      </c>
      <c r="AQ201" s="28">
        <f t="shared" si="26"/>
        <v>0.99170679083461344</v>
      </c>
      <c r="AR201" s="28">
        <f t="shared" si="27"/>
        <v>0.9528210357186998</v>
      </c>
      <c r="AS201" s="28">
        <f t="shared" si="28"/>
        <v>0.40824074074074074</v>
      </c>
      <c r="AT201" s="28">
        <f t="shared" si="29"/>
        <v>0.97722222222222221</v>
      </c>
      <c r="AU201" s="28">
        <f t="shared" si="30"/>
        <v>0.97508512544802872</v>
      </c>
      <c r="AV201" s="28">
        <f t="shared" si="31"/>
        <v>0.96094790066564251</v>
      </c>
      <c r="AW201" s="28">
        <f t="shared" si="32"/>
        <v>0.96586170848267627</v>
      </c>
      <c r="AX201" s="28">
        <f t="shared" si="33"/>
        <v>0.9840442054958185</v>
      </c>
      <c r="AY201" s="28">
        <f t="shared" si="34"/>
        <v>0.99279420549581843</v>
      </c>
      <c r="AZ201" s="28">
        <f t="shared" si="35"/>
        <v>0.99170679083461344</v>
      </c>
    </row>
    <row r="202" spans="1:52" hidden="1" x14ac:dyDescent="0.25">
      <c r="A202" s="86" t="s">
        <v>8</v>
      </c>
      <c r="B202" s="86">
        <v>1</v>
      </c>
      <c r="C202" s="86">
        <v>192</v>
      </c>
      <c r="D202" s="28">
        <f>OphrsIn!D201/SurveyHrsIn!D202</f>
        <v>0.978494623655914</v>
      </c>
      <c r="E202" s="28">
        <f>OphrsIn!E201/SurveyHrsIn!E202</f>
        <v>0.95026881720430112</v>
      </c>
      <c r="F202" s="28">
        <f>OphrsIn!F201/SurveyHrsIn!F202</f>
        <v>0.98160919540229896</v>
      </c>
      <c r="G202" s="28">
        <f>OphrsIn!G201/SurveyHrsIn!G202</f>
        <v>0.9096774193548387</v>
      </c>
      <c r="H202" s="28">
        <f>OphrsIn!H201/SurveyHrsIn!H202</f>
        <v>0.76416666666666677</v>
      </c>
      <c r="I202" s="28">
        <f>OphrsIn!I201/SurveyHrsIn!I202</f>
        <v>0.97325268817204302</v>
      </c>
      <c r="J202" s="28">
        <f>OphrsIn!J201/SurveyHrsIn!J202</f>
        <v>0.99958333333333338</v>
      </c>
      <c r="K202" s="28">
        <f>OphrsIn!K201/SurveyHrsIn!K202</f>
        <v>0.98951612903225816</v>
      </c>
      <c r="L202" s="28">
        <f>OphrsIn!L201/SurveyHrsIn!L202</f>
        <v>0.99704301075268809</v>
      </c>
      <c r="M202" s="28">
        <f>OphrsIn!M201/SurveyHrsIn!M202</f>
        <v>0.99222222222222223</v>
      </c>
      <c r="N202" s="28">
        <f>OphrsIn!N201/SurveyHrsIn!N202</f>
        <v>0.99986559139784947</v>
      </c>
      <c r="O202" s="28">
        <f>OphrsIn!O201/SurveyHrsIn!O202</f>
        <v>0.94069444444444439</v>
      </c>
      <c r="P202" s="28">
        <f>OphrsIn!P201/SurveyHrsIn!P202</f>
        <v>0.99771505376344083</v>
      </c>
      <c r="Q202" s="28">
        <f>OphrsIn!Q201/SurveyHrsIn!Q202</f>
        <v>0.99879032258064515</v>
      </c>
      <c r="R202" s="28">
        <f>OphrsIn!R201/SurveyHrsIn!R202</f>
        <v>0.96517857142857144</v>
      </c>
      <c r="S202" s="28">
        <f>OphrsIn!S201/SurveyHrsIn!S202</f>
        <v>0.95094086021505375</v>
      </c>
      <c r="T202" s="28">
        <f>OphrsIn!T201/SurveyHrsIn!T202</f>
        <v>0.78597222222222218</v>
      </c>
      <c r="U202" s="28">
        <f>OphrsIn!U201/SurveyHrsIn!U202</f>
        <v>0.93051075268817196</v>
      </c>
      <c r="V202" s="28">
        <f>OphrsIn!V201/SurveyHrsIn!V202</f>
        <v>0.89166666666666672</v>
      </c>
      <c r="W202" s="28">
        <f>OphrsIn!W201/SurveyHrsIn!W202</f>
        <v>0.99637096774193545</v>
      </c>
      <c r="X202" s="28">
        <f>OphrsIn!X201/SurveyHrsIn!X202</f>
        <v>0.98803763440860215</v>
      </c>
      <c r="Y202" s="28">
        <f>OphrsIn!Y201/SurveyHrsIn!Y202</f>
        <v>0.94833333333333325</v>
      </c>
      <c r="Z202" s="28">
        <f>OphrsIn!Z201/SurveyHrsIn!Z202</f>
        <v>0.9907258064516129</v>
      </c>
      <c r="AA202" s="28">
        <f>OphrsIn!AA201/SurveyHrsIn!AA202</f>
        <v>0.92777777777777781</v>
      </c>
      <c r="AB202" s="28">
        <f>OphrsIn!AB201/SurveyHrsIn!AB202</f>
        <v>0.94341397849462361</v>
      </c>
      <c r="AC202" s="28">
        <f>OphrsIn!AC201/SurveyHrsIn!AC202</f>
        <v>0.99986559139784947</v>
      </c>
      <c r="AD202" s="28">
        <f>OphrsIn!AD201/SurveyHrsIn!AD202</f>
        <v>0.99181547619047616</v>
      </c>
      <c r="AE202" s="28">
        <f>OphrsIn!AE201/SurveyHrsIn!AE202</f>
        <v>0.95579341397849471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0.95796788097886543</v>
      </c>
      <c r="AP202" s="28">
        <f t="shared" si="25"/>
        <v>0.94314324116743453</v>
      </c>
      <c r="AQ202" s="28">
        <f t="shared" si="26"/>
        <v>0.98249149385560675</v>
      </c>
      <c r="AR202" s="28">
        <f t="shared" si="27"/>
        <v>0.94718514398714626</v>
      </c>
      <c r="AS202" s="28">
        <f t="shared" si="28"/>
        <v>0.9123342293906811</v>
      </c>
      <c r="AT202" s="28">
        <f t="shared" si="29"/>
        <v>0.99292712066905608</v>
      </c>
      <c r="AU202" s="28">
        <f t="shared" si="30"/>
        <v>0.97942502986857827</v>
      </c>
      <c r="AV202" s="28">
        <f t="shared" si="31"/>
        <v>0.97163658474142345</v>
      </c>
      <c r="AW202" s="28">
        <f t="shared" si="32"/>
        <v>0.86938321385902029</v>
      </c>
      <c r="AX202" s="28">
        <f t="shared" si="33"/>
        <v>0.97758064516129028</v>
      </c>
      <c r="AY202" s="28">
        <f t="shared" si="34"/>
        <v>0.95397252090800466</v>
      </c>
      <c r="AZ202" s="28">
        <f t="shared" si="35"/>
        <v>0.98249149385560675</v>
      </c>
    </row>
    <row r="203" spans="1:52" hidden="1" x14ac:dyDescent="0.25">
      <c r="A203" s="86" t="s">
        <v>8</v>
      </c>
      <c r="B203" s="86">
        <v>1</v>
      </c>
      <c r="C203" s="86">
        <v>193</v>
      </c>
      <c r="D203" s="28">
        <f>OphrsIn!D202/SurveyHrsIn!D203</f>
        <v>0.88440860215053763</v>
      </c>
      <c r="E203" s="28">
        <f>OphrsIn!E202/SurveyHrsIn!E203</f>
        <v>0.96102150537634412</v>
      </c>
      <c r="F203" s="28">
        <f>OphrsIn!F202/SurveyHrsIn!F203</f>
        <v>0.95014367816091949</v>
      </c>
      <c r="G203" s="28">
        <f>OphrsIn!G202/SurveyHrsIn!G203</f>
        <v>0.90564516129032246</v>
      </c>
      <c r="H203" s="28">
        <f>OphrsIn!H202/SurveyHrsIn!H203</f>
        <v>0.76694444444444454</v>
      </c>
      <c r="I203" s="28">
        <f>OphrsIn!I202/SurveyHrsIn!I203</f>
        <v>0.99946236559139789</v>
      </c>
      <c r="J203" s="28">
        <f>OphrsIn!J202/SurveyHrsIn!J203</f>
        <v>0.98152777777777789</v>
      </c>
      <c r="K203" s="28">
        <f>OphrsIn!K202/SurveyHrsIn!K203</f>
        <v>0.99187749667110514</v>
      </c>
      <c r="L203" s="28">
        <f>OphrsIn!L202/SurveyHrsIn!L203</f>
        <v>0.88335552596537947</v>
      </c>
      <c r="M203" s="28">
        <f>OphrsIn!M202/SurveyHrsIn!M203</f>
        <v>0.99402777777777784</v>
      </c>
      <c r="N203" s="28">
        <f>OphrsIn!N202/SurveyHrsIn!N203</f>
        <v>0.99689516129032263</v>
      </c>
      <c r="O203" s="28">
        <f>OphrsIn!O202/SurveyHrsIn!O203</f>
        <v>0.99986111111111109</v>
      </c>
      <c r="P203" s="28">
        <f>OphrsIn!P202/SurveyHrsIn!P203</f>
        <v>0.9536290322580645</v>
      </c>
      <c r="Q203" s="28">
        <f>OphrsIn!Q202/SurveyHrsIn!Q203</f>
        <v>0.99892473118279579</v>
      </c>
      <c r="R203" s="28">
        <f>OphrsIn!R202/SurveyHrsIn!R203</f>
        <v>0.95610119047619047</v>
      </c>
      <c r="S203" s="28">
        <f>OphrsIn!S202/SurveyHrsIn!S203</f>
        <v>0.99422043010752692</v>
      </c>
      <c r="T203" s="28">
        <f>OphrsIn!T202/SurveyHrsIn!T203</f>
        <v>0.87305555555555558</v>
      </c>
      <c r="U203" s="28">
        <f>OphrsIn!U202/SurveyHrsIn!U203</f>
        <v>0</v>
      </c>
      <c r="V203" s="28">
        <f>OphrsIn!V202/SurveyHrsIn!V203</f>
        <v>7.3611111111111108E-3</v>
      </c>
      <c r="W203" s="28">
        <f>OphrsIn!W202/SurveyHrsIn!W203</f>
        <v>0.70564516129032262</v>
      </c>
      <c r="X203" s="28">
        <f>OphrsIn!X202/SurveyHrsIn!X203</f>
        <v>0.84112903225806446</v>
      </c>
      <c r="Y203" s="28">
        <f>OphrsIn!Y202/SurveyHrsIn!Y203</f>
        <v>0.97791666666666666</v>
      </c>
      <c r="Z203" s="28">
        <f>OphrsIn!Z202/SurveyHrsIn!Z203</f>
        <v>0.99112903225806448</v>
      </c>
      <c r="AA203" s="28">
        <f>OphrsIn!AA202/SurveyHrsIn!AA203</f>
        <v>0.99986111111111109</v>
      </c>
      <c r="AB203" s="28">
        <f>OphrsIn!AB202/SurveyHrsIn!AB203</f>
        <v>0.99879032258064515</v>
      </c>
      <c r="AC203" s="28">
        <f>OphrsIn!AC202/SurveyHrsIn!AC203</f>
        <v>1</v>
      </c>
      <c r="AD203" s="28">
        <f>OphrsIn!AD202/SurveyHrsIn!AD203</f>
        <v>0.98124999999999996</v>
      </c>
      <c r="AE203" s="28">
        <f>OphrsIn!AE202/SurveyHrsIn!AE203</f>
        <v>0.97259852150537629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0.9486992531429137</v>
      </c>
      <c r="AP203" s="28">
        <f t="shared" si="25"/>
        <v>0.7786778620498378</v>
      </c>
      <c r="AQ203" s="28">
        <f t="shared" si="26"/>
        <v>0.98461617383512545</v>
      </c>
      <c r="AR203" s="28">
        <f t="shared" si="27"/>
        <v>0.93893678160919547</v>
      </c>
      <c r="AS203" s="28">
        <f t="shared" si="28"/>
        <v>0.91597819593787344</v>
      </c>
      <c r="AT203" s="28">
        <f t="shared" si="29"/>
        <v>0.95642026680475423</v>
      </c>
      <c r="AU203" s="28">
        <f t="shared" si="30"/>
        <v>0.98346176821983278</v>
      </c>
      <c r="AV203" s="28">
        <f t="shared" si="31"/>
        <v>0.98308211725550443</v>
      </c>
      <c r="AW203" s="28">
        <f t="shared" si="32"/>
        <v>0.29347222222222225</v>
      </c>
      <c r="AX203" s="28">
        <f t="shared" si="33"/>
        <v>0.84156362007168461</v>
      </c>
      <c r="AY203" s="28">
        <f t="shared" si="34"/>
        <v>0.99659348864994024</v>
      </c>
      <c r="AZ203" s="28">
        <f t="shared" si="35"/>
        <v>0.98461617383512545</v>
      </c>
    </row>
    <row r="204" spans="1:52" hidden="1" x14ac:dyDescent="0.25">
      <c r="A204" s="86" t="s">
        <v>8</v>
      </c>
      <c r="B204" s="86">
        <v>1</v>
      </c>
      <c r="C204" s="86">
        <v>194</v>
      </c>
      <c r="D204" s="28">
        <f>OphrsIn!D203/SurveyHrsIn!D204</f>
        <v>0.78897849462365588</v>
      </c>
      <c r="E204" s="28">
        <f>OphrsIn!E203/SurveyHrsIn!E204</f>
        <v>0.842741935483871</v>
      </c>
      <c r="F204" s="28">
        <f>OphrsIn!F203/SurveyHrsIn!F204</f>
        <v>0.93620689655172418</v>
      </c>
      <c r="G204" s="28">
        <f>OphrsIn!G203/SurveyHrsIn!G204</f>
        <v>0.9018817204301075</v>
      </c>
      <c r="H204" s="28">
        <f>OphrsIn!H203/SurveyHrsIn!H204</f>
        <v>0.90055555555555555</v>
      </c>
      <c r="I204" s="28">
        <f>OphrsIn!I203/SurveyHrsIn!I204</f>
        <v>0.99422043010752692</v>
      </c>
      <c r="J204" s="28">
        <f>OphrsIn!J203/SurveyHrsIn!J204</f>
        <v>0.99097222222222225</v>
      </c>
      <c r="K204" s="28">
        <f>OphrsIn!K203/SurveyHrsIn!K204</f>
        <v>0.98373655913978486</v>
      </c>
      <c r="L204" s="28">
        <f>OphrsIn!L203/SurveyHrsIn!L204</f>
        <v>0.97795698924731189</v>
      </c>
      <c r="M204" s="28">
        <f>OphrsIn!M203/SurveyHrsIn!M204</f>
        <v>0.99958333333333338</v>
      </c>
      <c r="N204" s="28">
        <f>OphrsIn!N203/SurveyHrsIn!N204</f>
        <v>0.72930107526881727</v>
      </c>
      <c r="O204" s="28">
        <f>OphrsIn!O203/SurveyHrsIn!O204</f>
        <v>0.99986111111111109</v>
      </c>
      <c r="P204" s="28">
        <f>OphrsIn!P203/SurveyHrsIn!P204</f>
        <v>0.52607526881720423</v>
      </c>
      <c r="Q204" s="28">
        <f>OphrsIn!Q203/SurveyHrsIn!Q204</f>
        <v>0.92970430107526891</v>
      </c>
      <c r="R204" s="28">
        <f>OphrsIn!R203/SurveyHrsIn!R204</f>
        <v>0.75967261904761907</v>
      </c>
      <c r="S204" s="28">
        <f>OphrsIn!S203/SurveyHrsIn!S204</f>
        <v>0.97083333333333333</v>
      </c>
      <c r="T204" s="28">
        <f>OphrsIn!T203/SurveyHrsIn!T204</f>
        <v>0.98638888888888898</v>
      </c>
      <c r="U204" s="28">
        <f>OphrsIn!U203/SurveyHrsIn!U204</f>
        <v>0.99422043010752692</v>
      </c>
      <c r="V204" s="28">
        <f>OphrsIn!V203/SurveyHrsIn!V204</f>
        <v>0.99180555555555561</v>
      </c>
      <c r="W204" s="28">
        <f>OphrsIn!W203/SurveyHrsIn!W204</f>
        <v>0.99946236559139789</v>
      </c>
      <c r="X204" s="28">
        <f>OphrsIn!X203/SurveyHrsIn!X204</f>
        <v>0.99341397849462365</v>
      </c>
      <c r="Y204" s="28">
        <f>OphrsIn!Y203/SurveyHrsIn!Y204</f>
        <v>0.98694444444444451</v>
      </c>
      <c r="Z204" s="28">
        <f>OphrsIn!Z203/SurveyHrsIn!Z204</f>
        <v>0.98467741935483877</v>
      </c>
      <c r="AA204" s="28">
        <f>OphrsIn!AA203/SurveyHrsIn!AA204</f>
        <v>1</v>
      </c>
      <c r="AB204" s="28">
        <f>OphrsIn!AB203/SurveyHrsIn!AB204</f>
        <v>0.99986559139784947</v>
      </c>
      <c r="AC204" s="28">
        <f>OphrsIn!AC203/SurveyHrsIn!AC204</f>
        <v>0.99986559139784947</v>
      </c>
      <c r="AD204" s="28">
        <f>OphrsIn!AD203/SurveyHrsIn!AD204</f>
        <v>0.99345238095238098</v>
      </c>
      <c r="AE204" s="28">
        <f>OphrsIn!AE203/SurveyHrsIn!AE204</f>
        <v>0.9263373655913979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0.89859109143904747</v>
      </c>
      <c r="AP204" s="28">
        <f t="shared" ref="AP204:AP267" si="37">AVERAGE(Q204:AB204)</f>
        <v>0.96641574394094543</v>
      </c>
      <c r="AQ204" s="28">
        <f t="shared" ref="AQ204:AQ267" si="38">AVERAGE(AC204:AN204)</f>
        <v>0.97321844598054275</v>
      </c>
      <c r="AR204" s="28">
        <f t="shared" ref="AR204:AR267" si="39">AVERAGE(E204:G204)</f>
        <v>0.8936101841552343</v>
      </c>
      <c r="AS204" s="28">
        <f t="shared" ref="AS204:AS267" si="40">AVERAGE(H204:J204)</f>
        <v>0.96191606929510154</v>
      </c>
      <c r="AT204" s="28">
        <f t="shared" ref="AT204:AT267" si="41">AVERAGE(K204:M204)</f>
        <v>0.98709229390681008</v>
      </c>
      <c r="AU204" s="28">
        <f t="shared" ref="AU204:AU267" si="42">AVERAGE(N204:P204)</f>
        <v>0.7517458183990442</v>
      </c>
      <c r="AV204" s="28">
        <f t="shared" ref="AV204:AV267" si="43">AVERAGE(Q204:S204)</f>
        <v>0.88673675115207373</v>
      </c>
      <c r="AW204" s="28">
        <f t="shared" ref="AW204:AW267" si="44">AVERAGE(T204:V204)</f>
        <v>0.9908049581839905</v>
      </c>
      <c r="AX204" s="28">
        <f t="shared" ref="AX204:AX267" si="45">AVERAGE(W204:Y204)</f>
        <v>0.99327359617682198</v>
      </c>
      <c r="AY204" s="28">
        <f t="shared" ref="AY204:AY267" si="46">AVERAGE(Z204:AB204)</f>
        <v>0.99484767025089615</v>
      </c>
      <c r="AZ204" s="28">
        <f t="shared" ref="AZ204:AZ267" si="47">AVERAGE(AC204:AE204)</f>
        <v>0.97321844598054275</v>
      </c>
    </row>
    <row r="205" spans="1:52" hidden="1" x14ac:dyDescent="0.25">
      <c r="A205" s="86" t="s">
        <v>8</v>
      </c>
      <c r="B205" s="86">
        <v>1</v>
      </c>
      <c r="C205" s="86">
        <v>195</v>
      </c>
      <c r="D205" s="28">
        <f>OphrsIn!D204/SurveyHrsIn!D205</f>
        <v>0.6088709677419355</v>
      </c>
      <c r="E205" s="28">
        <f>OphrsIn!E204/SurveyHrsIn!E205</f>
        <v>0.93817204301075274</v>
      </c>
      <c r="F205" s="28">
        <f>OphrsIn!F204/SurveyHrsIn!F205</f>
        <v>0.84741379310344822</v>
      </c>
      <c r="G205" s="28">
        <f>OphrsIn!G204/SurveyHrsIn!G205</f>
        <v>0.51653225806451619</v>
      </c>
      <c r="H205" s="28">
        <f>OphrsIn!H204/SurveyHrsIn!H205</f>
        <v>0.90486111111111112</v>
      </c>
      <c r="I205" s="28">
        <f>OphrsIn!I204/SurveyHrsIn!I205</f>
        <v>0.99973118279569884</v>
      </c>
      <c r="J205" s="28">
        <f>OphrsIn!J204/SurveyHrsIn!J205</f>
        <v>0.97180555555555559</v>
      </c>
      <c r="K205" s="28">
        <f>OphrsIn!K204/SurveyHrsIn!K205</f>
        <v>0.98615591397849467</v>
      </c>
      <c r="L205" s="28">
        <f>OphrsIn!L204/SurveyHrsIn!L205</f>
        <v>0.90349462365591404</v>
      </c>
      <c r="M205" s="28">
        <f>OphrsIn!M204/SurveyHrsIn!M205</f>
        <v>0.99958333333333338</v>
      </c>
      <c r="N205" s="28">
        <f>OphrsIn!N204/SurveyHrsIn!N205</f>
        <v>0.99784946236559136</v>
      </c>
      <c r="O205" s="28">
        <f>OphrsIn!O204/SurveyHrsIn!O205</f>
        <v>0.99986111111111109</v>
      </c>
      <c r="P205" s="28">
        <f>OphrsIn!P204/SurveyHrsIn!P205</f>
        <v>0.97163978494623648</v>
      </c>
      <c r="Q205" s="28">
        <f>OphrsIn!Q204/SurveyHrsIn!Q205</f>
        <v>0.99879032258064515</v>
      </c>
      <c r="R205" s="28">
        <f>OphrsIn!R204/SurveyHrsIn!R205</f>
        <v>0.99122023809523818</v>
      </c>
      <c r="S205" s="28">
        <f>OphrsIn!S204/SurveyHrsIn!S205</f>
        <v>0.9990591397849462</v>
      </c>
      <c r="T205" s="28">
        <f>OphrsIn!T204/SurveyHrsIn!T205</f>
        <v>0.9770833333333333</v>
      </c>
      <c r="U205" s="28">
        <f>OphrsIn!U204/SurveyHrsIn!U205</f>
        <v>0.9961021505376344</v>
      </c>
      <c r="V205" s="28">
        <f>OphrsIn!V204/SurveyHrsIn!V205</f>
        <v>0.99472222222222229</v>
      </c>
      <c r="W205" s="28">
        <f>OphrsIn!W204/SurveyHrsIn!W205</f>
        <v>0.99569892473118271</v>
      </c>
      <c r="X205" s="28">
        <f>OphrsIn!X204/SurveyHrsIn!X205</f>
        <v>0.99623655913978504</v>
      </c>
      <c r="Y205" s="28">
        <f>OphrsIn!Y204/SurveyHrsIn!Y205</f>
        <v>0.98736111111111113</v>
      </c>
      <c r="Z205" s="28">
        <f>OphrsIn!Z204/SurveyHrsIn!Z205</f>
        <v>0.98696236559139783</v>
      </c>
      <c r="AA205" s="28">
        <f>OphrsIn!AA204/SurveyHrsIn!AA205</f>
        <v>0.71833333333333338</v>
      </c>
      <c r="AB205" s="28">
        <f>OphrsIn!AB204/SurveyHrsIn!AB205</f>
        <v>0.99986559139784947</v>
      </c>
      <c r="AC205" s="28">
        <f>OphrsIn!AC204/SurveyHrsIn!AC205</f>
        <v>0.99986559139784947</v>
      </c>
      <c r="AD205" s="28">
        <f>OphrsIn!AD204/SurveyHrsIn!AD205</f>
        <v>0.99270833333333341</v>
      </c>
      <c r="AE205" s="28">
        <f>OphrsIn!AE204/SurveyHrsIn!AE205</f>
        <v>0.97994368279569899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0.91975834775264687</v>
      </c>
      <c r="AP205" s="28">
        <f t="shared" si="37"/>
        <v>0.97011960765488991</v>
      </c>
      <c r="AQ205" s="28">
        <f t="shared" si="38"/>
        <v>0.99083920250896063</v>
      </c>
      <c r="AR205" s="28">
        <f t="shared" si="39"/>
        <v>0.76737269805957242</v>
      </c>
      <c r="AS205" s="28">
        <f t="shared" si="40"/>
        <v>0.95879928315412188</v>
      </c>
      <c r="AT205" s="28">
        <f t="shared" si="41"/>
        <v>0.96307795698924725</v>
      </c>
      <c r="AU205" s="28">
        <f t="shared" si="42"/>
        <v>0.98978345280764624</v>
      </c>
      <c r="AV205" s="28">
        <f t="shared" si="43"/>
        <v>0.99635656682027651</v>
      </c>
      <c r="AW205" s="28">
        <f t="shared" si="44"/>
        <v>0.98930256869773003</v>
      </c>
      <c r="AX205" s="28">
        <f t="shared" si="45"/>
        <v>0.99309886499402633</v>
      </c>
      <c r="AY205" s="28">
        <f t="shared" si="46"/>
        <v>0.90172043010752689</v>
      </c>
      <c r="AZ205" s="28">
        <f t="shared" si="47"/>
        <v>0.99083920250896063</v>
      </c>
    </row>
    <row r="206" spans="1:52" hidden="1" x14ac:dyDescent="0.25">
      <c r="A206" s="86" t="s">
        <v>8</v>
      </c>
      <c r="B206" s="86">
        <v>1</v>
      </c>
      <c r="C206" s="86">
        <v>196</v>
      </c>
      <c r="D206" s="28">
        <f>OphrsIn!D205/SurveyHrsIn!D206</f>
        <v>0.92876344086021501</v>
      </c>
      <c r="E206" s="28">
        <f>OphrsIn!E205/SurveyHrsIn!E206</f>
        <v>0.95026881720430112</v>
      </c>
      <c r="F206" s="28">
        <f>OphrsIn!F205/SurveyHrsIn!F206</f>
        <v>0.72571839080459777</v>
      </c>
      <c r="G206" s="28">
        <f>OphrsIn!G205/SurveyHrsIn!G206</f>
        <v>0.66478494623655915</v>
      </c>
      <c r="H206" s="28">
        <f>OphrsIn!H205/SurveyHrsIn!H206</f>
        <v>0.80680555555555555</v>
      </c>
      <c r="I206" s="28">
        <f>OphrsIn!I205/SurveyHrsIn!I206</f>
        <v>0.99959677419354842</v>
      </c>
      <c r="J206" s="28">
        <f>OphrsIn!J205/SurveyHrsIn!J206</f>
        <v>0.99430555555555555</v>
      </c>
      <c r="K206" s="28">
        <f>OphrsIn!K205/SurveyHrsIn!K206</f>
        <v>0.989247311827957</v>
      </c>
      <c r="L206" s="28">
        <f>OphrsIn!L205/SurveyHrsIn!L206</f>
        <v>0.95026881720430112</v>
      </c>
      <c r="M206" s="28">
        <f>OphrsIn!M205/SurveyHrsIn!M206</f>
        <v>0.96513888888888888</v>
      </c>
      <c r="N206" s="28">
        <f>OphrsIn!N205/SurveyHrsIn!N206</f>
        <v>0.95658602150537642</v>
      </c>
      <c r="O206" s="28">
        <f>OphrsIn!O205/SurveyHrsIn!O206</f>
        <v>0.99986111111111109</v>
      </c>
      <c r="P206" s="28">
        <f>OphrsIn!P205/SurveyHrsIn!P206</f>
        <v>0.98803763440860215</v>
      </c>
      <c r="Q206" s="28">
        <f>OphrsIn!Q205/SurveyHrsIn!Q206</f>
        <v>0.99879032258064515</v>
      </c>
      <c r="R206" s="28">
        <f>OphrsIn!R205/SurveyHrsIn!R206</f>
        <v>0.98973214285714284</v>
      </c>
      <c r="S206" s="28">
        <f>OphrsIn!S205/SurveyHrsIn!S206</f>
        <v>0.9990591397849462</v>
      </c>
      <c r="T206" s="28">
        <f>OphrsIn!T205/SurveyHrsIn!T206</f>
        <v>0.99222222222222223</v>
      </c>
      <c r="U206" s="28">
        <f>OphrsIn!U205/SurveyHrsIn!U206</f>
        <v>0.99677419354838714</v>
      </c>
      <c r="V206" s="28">
        <f>OphrsIn!V205/SurveyHrsIn!V206</f>
        <v>0.99180555555555561</v>
      </c>
      <c r="W206" s="28">
        <f>OphrsIn!W205/SurveyHrsIn!W206</f>
        <v>0.99569892473118271</v>
      </c>
      <c r="X206" s="28">
        <f>OphrsIn!X205/SurveyHrsIn!X206</f>
        <v>0.99583333333333335</v>
      </c>
      <c r="Y206" s="28">
        <f>OphrsIn!Y205/SurveyHrsIn!Y206</f>
        <v>0.98694444444444451</v>
      </c>
      <c r="Z206" s="28">
        <f>OphrsIn!Z205/SurveyHrsIn!Z206</f>
        <v>0.98884408602150542</v>
      </c>
      <c r="AA206" s="28">
        <f>OphrsIn!AA205/SurveyHrsIn!AA206</f>
        <v>0.99972222222222218</v>
      </c>
      <c r="AB206" s="28">
        <f>OphrsIn!AB205/SurveyHrsIn!AB206</f>
        <v>0.99959677419354842</v>
      </c>
      <c r="AC206" s="28">
        <f>OphrsIn!AC205/SurveyHrsIn!AC206</f>
        <v>0.99973118279569884</v>
      </c>
      <c r="AD206" s="28">
        <f>OphrsIn!AD205/SurveyHrsIn!AD206</f>
        <v>0.99181547619047616</v>
      </c>
      <c r="AE206" s="28">
        <f>OphrsIn!AE205/SurveyHrsIn!AE206</f>
        <v>0.97361102150537637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0.9158849853746962</v>
      </c>
      <c r="AP206" s="28">
        <f t="shared" si="37"/>
        <v>0.99458528012459479</v>
      </c>
      <c r="AQ206" s="28">
        <f t="shared" si="38"/>
        <v>0.98838589349718387</v>
      </c>
      <c r="AR206" s="28">
        <f t="shared" si="39"/>
        <v>0.78025738474848605</v>
      </c>
      <c r="AS206" s="28">
        <f t="shared" si="40"/>
        <v>0.93356929510155318</v>
      </c>
      <c r="AT206" s="28">
        <f t="shared" si="41"/>
        <v>0.96821833930704893</v>
      </c>
      <c r="AU206" s="28">
        <f t="shared" si="42"/>
        <v>0.98149492234169655</v>
      </c>
      <c r="AV206" s="28">
        <f t="shared" si="43"/>
        <v>0.99586053507424477</v>
      </c>
      <c r="AW206" s="28">
        <f t="shared" si="44"/>
        <v>0.99360065710872159</v>
      </c>
      <c r="AX206" s="28">
        <f t="shared" si="45"/>
        <v>0.99282556750298678</v>
      </c>
      <c r="AY206" s="28">
        <f t="shared" si="46"/>
        <v>0.99605436081242527</v>
      </c>
      <c r="AZ206" s="28">
        <f t="shared" si="47"/>
        <v>0.98838589349718387</v>
      </c>
    </row>
    <row r="207" spans="1:52" hidden="1" x14ac:dyDescent="0.25">
      <c r="A207" s="86" t="s">
        <v>8</v>
      </c>
      <c r="B207" s="86">
        <v>1</v>
      </c>
      <c r="C207" s="86">
        <v>197</v>
      </c>
      <c r="D207" s="28">
        <f>OphrsIn!D206/SurveyHrsIn!D207</f>
        <v>0.99059139784946237</v>
      </c>
      <c r="E207" s="28">
        <f>OphrsIn!E206/SurveyHrsIn!E207</f>
        <v>0.99731182795698925</v>
      </c>
      <c r="F207" s="28">
        <f>OphrsIn!F206/SurveyHrsIn!F207</f>
        <v>0.86422413793103448</v>
      </c>
      <c r="G207" s="28">
        <f>OphrsIn!G206/SurveyHrsIn!G207</f>
        <v>0.89946236559139792</v>
      </c>
      <c r="H207" s="28">
        <f>OphrsIn!H206/SurveyHrsIn!H207</f>
        <v>0.98541666666666672</v>
      </c>
      <c r="I207" s="28">
        <f>OphrsIn!I206/SurveyHrsIn!I207</f>
        <v>0.98185483870967738</v>
      </c>
      <c r="J207" s="28">
        <f>OphrsIn!J206/SurveyHrsIn!J207</f>
        <v>0.93319444444444444</v>
      </c>
      <c r="K207" s="28">
        <f>OphrsIn!K206/SurveyHrsIn!K207</f>
        <v>0.98951612903225816</v>
      </c>
      <c r="L207" s="28">
        <f>OphrsIn!L206/SurveyHrsIn!L207</f>
        <v>0.9961021505376344</v>
      </c>
      <c r="M207" s="28">
        <f>OphrsIn!M206/SurveyHrsIn!M207</f>
        <v>0.99569444444444444</v>
      </c>
      <c r="N207" s="28">
        <f>OphrsIn!N206/SurveyHrsIn!N207</f>
        <v>0.99247311827956985</v>
      </c>
      <c r="O207" s="28">
        <f>OphrsIn!O206/SurveyHrsIn!O207</f>
        <v>0.99277777777777776</v>
      </c>
      <c r="P207" s="28">
        <f>OphrsIn!P206/SurveyHrsIn!P207</f>
        <v>0.94744623655913973</v>
      </c>
      <c r="Q207" s="28">
        <f>OphrsIn!Q206/SurveyHrsIn!Q207</f>
        <v>0.99879032258064515</v>
      </c>
      <c r="R207" s="28">
        <f>OphrsIn!R206/SurveyHrsIn!R207</f>
        <v>0.99122023809523818</v>
      </c>
      <c r="S207" s="28">
        <f>OphrsIn!S206/SurveyHrsIn!S207</f>
        <v>0.9990591397849462</v>
      </c>
      <c r="T207" s="28">
        <f>OphrsIn!T206/SurveyHrsIn!T207</f>
        <v>0.98708333333333342</v>
      </c>
      <c r="U207" s="28">
        <f>OphrsIn!U206/SurveyHrsIn!U207</f>
        <v>0.99623655913978504</v>
      </c>
      <c r="V207" s="28">
        <f>OphrsIn!V206/SurveyHrsIn!V207</f>
        <v>0.99388888888888893</v>
      </c>
      <c r="W207" s="28">
        <f>OphrsIn!W206/SurveyHrsIn!W207</f>
        <v>0.99448924731182797</v>
      </c>
      <c r="X207" s="28">
        <f>OphrsIn!X206/SurveyHrsIn!X207</f>
        <v>0.99623655913978504</v>
      </c>
      <c r="Y207" s="28">
        <f>OphrsIn!Y206/SurveyHrsIn!Y207</f>
        <v>0.98694444444444451</v>
      </c>
      <c r="Z207" s="28">
        <f>OphrsIn!Z206/SurveyHrsIn!Z207</f>
        <v>0.98951612903225816</v>
      </c>
      <c r="AA207" s="28">
        <f>OphrsIn!AA206/SurveyHrsIn!AA207</f>
        <v>0.99972222222222218</v>
      </c>
      <c r="AB207" s="28">
        <f>OphrsIn!AB206/SurveyHrsIn!AB207</f>
        <v>0.99986559139784947</v>
      </c>
      <c r="AC207" s="28">
        <f>OphrsIn!AC206/SurveyHrsIn!AC207</f>
        <v>0.99986559139784947</v>
      </c>
      <c r="AD207" s="28">
        <f>OphrsIn!AD206/SurveyHrsIn!AD207</f>
        <v>0.96711309523809519</v>
      </c>
      <c r="AE207" s="28">
        <f>OphrsIn!AE206/SurveyHrsIn!AE207</f>
        <v>0.88408225806451612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0.96462284482758609</v>
      </c>
      <c r="AP207" s="28">
        <f t="shared" si="37"/>
        <v>0.99442105628093547</v>
      </c>
      <c r="AQ207" s="28">
        <f t="shared" si="38"/>
        <v>0.950353648233487</v>
      </c>
      <c r="AR207" s="28">
        <f t="shared" si="39"/>
        <v>0.92033277715980721</v>
      </c>
      <c r="AS207" s="28">
        <f t="shared" si="40"/>
        <v>0.96682198327359625</v>
      </c>
      <c r="AT207" s="28">
        <f t="shared" si="41"/>
        <v>0.99377090800477907</v>
      </c>
      <c r="AU207" s="28">
        <f t="shared" si="42"/>
        <v>0.97756571087216237</v>
      </c>
      <c r="AV207" s="28">
        <f t="shared" si="43"/>
        <v>0.99635656682027651</v>
      </c>
      <c r="AW207" s="28">
        <f t="shared" si="44"/>
        <v>0.99240292712066902</v>
      </c>
      <c r="AX207" s="28">
        <f t="shared" si="45"/>
        <v>0.99255675029868584</v>
      </c>
      <c r="AY207" s="28">
        <f t="shared" si="46"/>
        <v>0.99636798088411005</v>
      </c>
      <c r="AZ207" s="28">
        <f t="shared" si="47"/>
        <v>0.950353648233487</v>
      </c>
    </row>
    <row r="208" spans="1:52" hidden="1" x14ac:dyDescent="0.25">
      <c r="A208" s="86" t="s">
        <v>8</v>
      </c>
      <c r="B208" s="86">
        <v>1</v>
      </c>
      <c r="C208" s="86">
        <v>198</v>
      </c>
      <c r="D208" s="28">
        <f>OphrsIn!D207/SurveyHrsIn!D208</f>
        <v>0.99059139784946237</v>
      </c>
      <c r="E208" s="28">
        <f>OphrsIn!E207/SurveyHrsIn!E208</f>
        <v>0.99865591397849462</v>
      </c>
      <c r="F208" s="28">
        <f>OphrsIn!F207/SurveyHrsIn!F208</f>
        <v>0.99971264367816082</v>
      </c>
      <c r="G208" s="28">
        <f>OphrsIn!G207/SurveyHrsIn!G208</f>
        <v>0.90685483870967754</v>
      </c>
      <c r="H208" s="28">
        <f>OphrsIn!H207/SurveyHrsIn!H208</f>
        <v>0.77694444444444444</v>
      </c>
      <c r="I208" s="28">
        <f>OphrsIn!I207/SurveyHrsIn!I208</f>
        <v>0.96680107526881709</v>
      </c>
      <c r="J208" s="28">
        <f>OphrsIn!J207/SurveyHrsIn!J208</f>
        <v>0.99888888888888894</v>
      </c>
      <c r="K208" s="28">
        <f>OphrsIn!K207/SurveyHrsIn!K208</f>
        <v>0.98279569892473129</v>
      </c>
      <c r="L208" s="28">
        <f>OphrsIn!L207/SurveyHrsIn!L208</f>
        <v>0.93790322580645158</v>
      </c>
      <c r="M208" s="28">
        <f>OphrsIn!M207/SurveyHrsIn!M208</f>
        <v>0.96750000000000003</v>
      </c>
      <c r="N208" s="28">
        <f>OphrsIn!N207/SurveyHrsIn!N208</f>
        <v>0.98481182795698929</v>
      </c>
      <c r="O208" s="28">
        <f>OphrsIn!O207/SurveyHrsIn!O208</f>
        <v>1</v>
      </c>
      <c r="P208" s="28">
        <f>OphrsIn!P207/SurveyHrsIn!P208</f>
        <v>0.9321236559139785</v>
      </c>
      <c r="Q208" s="28">
        <f>OphrsIn!Q207/SurveyHrsIn!Q208</f>
        <v>0.99879032258064515</v>
      </c>
      <c r="R208" s="28">
        <f>OphrsIn!R207/SurveyHrsIn!R208</f>
        <v>0.99122023809523818</v>
      </c>
      <c r="S208" s="28">
        <f>OphrsIn!S207/SurveyHrsIn!S208</f>
        <v>0.9990591397849462</v>
      </c>
      <c r="T208" s="28">
        <f>OphrsIn!T207/SurveyHrsIn!T208</f>
        <v>0.99180555555555561</v>
      </c>
      <c r="U208" s="28">
        <f>OphrsIn!U207/SurveyHrsIn!U208</f>
        <v>0.99583333333333335</v>
      </c>
      <c r="V208" s="28">
        <f>OphrsIn!V207/SurveyHrsIn!V208</f>
        <v>0.9933333333333334</v>
      </c>
      <c r="W208" s="28">
        <f>OphrsIn!W207/SurveyHrsIn!W208</f>
        <v>0.99650537634408598</v>
      </c>
      <c r="X208" s="28">
        <f>OphrsIn!X207/SurveyHrsIn!X208</f>
        <v>0.99543010752688177</v>
      </c>
      <c r="Y208" s="28">
        <f>OphrsIn!Y207/SurveyHrsIn!Y208</f>
        <v>0.98694444444444451</v>
      </c>
      <c r="Z208" s="28">
        <f>OphrsIn!Z207/SurveyHrsIn!Z208</f>
        <v>0.95551075268817198</v>
      </c>
      <c r="AA208" s="28">
        <f>OphrsIn!AA207/SurveyHrsIn!AA208</f>
        <v>0.99958333333333338</v>
      </c>
      <c r="AB208" s="28">
        <f>OphrsIn!AB207/SurveyHrsIn!AB208</f>
        <v>0.99139784946236564</v>
      </c>
      <c r="AC208" s="28">
        <f>OphrsIn!AC207/SurveyHrsIn!AC208</f>
        <v>0.90927419354838712</v>
      </c>
      <c r="AD208" s="28">
        <f>OphrsIn!AD207/SurveyHrsIn!AD208</f>
        <v>0.99241071428571426</v>
      </c>
      <c r="AE208" s="28">
        <f>OphrsIn!AE207/SurveyHrsIn!AE208</f>
        <v>0.89520053763440866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0.95441601779755258</v>
      </c>
      <c r="AP208" s="28">
        <f t="shared" si="37"/>
        <v>0.99128448220686127</v>
      </c>
      <c r="AQ208" s="28">
        <f t="shared" si="38"/>
        <v>0.93229514848950334</v>
      </c>
      <c r="AR208" s="28">
        <f t="shared" si="39"/>
        <v>0.9684077987887777</v>
      </c>
      <c r="AS208" s="28">
        <f t="shared" si="40"/>
        <v>0.91421146953405008</v>
      </c>
      <c r="AT208" s="28">
        <f t="shared" si="41"/>
        <v>0.96273297491039445</v>
      </c>
      <c r="AU208" s="28">
        <f t="shared" si="42"/>
        <v>0.97231182795698923</v>
      </c>
      <c r="AV208" s="28">
        <f t="shared" si="43"/>
        <v>0.99635656682027651</v>
      </c>
      <c r="AW208" s="28">
        <f t="shared" si="44"/>
        <v>0.99365740740740749</v>
      </c>
      <c r="AX208" s="28">
        <f t="shared" si="45"/>
        <v>0.99295997610513742</v>
      </c>
      <c r="AY208" s="28">
        <f t="shared" si="46"/>
        <v>0.98216397849462356</v>
      </c>
      <c r="AZ208" s="28">
        <f t="shared" si="47"/>
        <v>0.93229514848950334</v>
      </c>
    </row>
    <row r="209" spans="1:52" hidden="1" x14ac:dyDescent="0.25">
      <c r="A209" s="86" t="s">
        <v>8</v>
      </c>
      <c r="B209" s="86">
        <v>1</v>
      </c>
      <c r="C209" s="86">
        <v>199</v>
      </c>
      <c r="D209" s="28">
        <f>OphrsIn!D208/SurveyHrsIn!D209</f>
        <v>0.98790322580645162</v>
      </c>
      <c r="E209" s="28">
        <f>OphrsIn!E208/SurveyHrsIn!E209</f>
        <v>0.99865591397849462</v>
      </c>
      <c r="F209" s="28">
        <f>OphrsIn!F208/SurveyHrsIn!F209</f>
        <v>0.90416666666666656</v>
      </c>
      <c r="G209" s="28">
        <f>OphrsIn!G208/SurveyHrsIn!G209</f>
        <v>0.90416666666666667</v>
      </c>
      <c r="H209" s="28">
        <f>OphrsIn!H208/SurveyHrsIn!H209</f>
        <v>0.99208333333333332</v>
      </c>
      <c r="I209" s="28">
        <f>OphrsIn!I208/SurveyHrsIn!I209</f>
        <v>0.9775537634408602</v>
      </c>
      <c r="J209" s="28">
        <f>OphrsIn!J208/SurveyHrsIn!J209</f>
        <v>0.9227777777777777</v>
      </c>
      <c r="K209" s="28">
        <f>OphrsIn!K208/SurveyHrsIn!K209</f>
        <v>0.98951612903225816</v>
      </c>
      <c r="L209" s="28">
        <f>OphrsIn!L208/SurveyHrsIn!L209</f>
        <v>0.99569892473118271</v>
      </c>
      <c r="M209" s="28">
        <f>OphrsIn!M208/SurveyHrsIn!M209</f>
        <v>0.82694444444444437</v>
      </c>
      <c r="N209" s="28">
        <f>OphrsIn!N208/SurveyHrsIn!N209</f>
        <v>0.73064516129032264</v>
      </c>
      <c r="O209" s="28">
        <f>OphrsIn!O208/SurveyHrsIn!O209</f>
        <v>0.99986111111111109</v>
      </c>
      <c r="P209" s="28">
        <f>OphrsIn!P208/SurveyHrsIn!P209</f>
        <v>0.97607526881720441</v>
      </c>
      <c r="Q209" s="28">
        <f>OphrsIn!Q208/SurveyHrsIn!Q209</f>
        <v>0.98064516129032264</v>
      </c>
      <c r="R209" s="28">
        <f>OphrsIn!R208/SurveyHrsIn!R209</f>
        <v>0.99122023809523818</v>
      </c>
      <c r="S209" s="28">
        <f>OphrsIn!S208/SurveyHrsIn!S209</f>
        <v>0.92540322580645162</v>
      </c>
      <c r="T209" s="28">
        <f>OphrsIn!T208/SurveyHrsIn!T209</f>
        <v>0.96444444444444444</v>
      </c>
      <c r="U209" s="28">
        <f>OphrsIn!U208/SurveyHrsIn!U209</f>
        <v>0.99677419354838714</v>
      </c>
      <c r="V209" s="28">
        <f>OphrsIn!V208/SurveyHrsIn!V209</f>
        <v>0.98666666666666658</v>
      </c>
      <c r="W209" s="28">
        <f>OphrsIn!W208/SurveyHrsIn!W209</f>
        <v>0.96895161290322573</v>
      </c>
      <c r="X209" s="28">
        <f>OphrsIn!X208/SurveyHrsIn!X209</f>
        <v>0.99543010752688177</v>
      </c>
      <c r="Y209" s="28">
        <f>OphrsIn!Y208/SurveyHrsIn!Y209</f>
        <v>0.98652777777777767</v>
      </c>
      <c r="Z209" s="28">
        <f>OphrsIn!Z208/SurveyHrsIn!Z209</f>
        <v>0.96263440860215055</v>
      </c>
      <c r="AA209" s="28">
        <f>OphrsIn!AA208/SurveyHrsIn!AA209</f>
        <v>1</v>
      </c>
      <c r="AB209" s="28">
        <f>OphrsIn!AB208/SurveyHrsIn!AB209</f>
        <v>0.96478494623655908</v>
      </c>
      <c r="AC209" s="28">
        <f>OphrsIn!AC208/SurveyHrsIn!AC209</f>
        <v>0.99986559139784947</v>
      </c>
      <c r="AD209" s="28">
        <f>OphrsIn!AD208/SurveyHrsIn!AD209</f>
        <v>0.97693452380952384</v>
      </c>
      <c r="AE209" s="28">
        <f>OphrsIn!AE208/SurveyHrsIn!AE209</f>
        <v>0.93930927419354837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0.93484543010752696</v>
      </c>
      <c r="AP209" s="28">
        <f t="shared" si="37"/>
        <v>0.97695689857484203</v>
      </c>
      <c r="AQ209" s="28">
        <f t="shared" si="38"/>
        <v>0.97203646313364056</v>
      </c>
      <c r="AR209" s="28">
        <f t="shared" si="39"/>
        <v>0.93566308243727603</v>
      </c>
      <c r="AS209" s="28">
        <f t="shared" si="40"/>
        <v>0.96413829151732378</v>
      </c>
      <c r="AT209" s="28">
        <f t="shared" si="41"/>
        <v>0.93738649940262853</v>
      </c>
      <c r="AU209" s="28">
        <f t="shared" si="42"/>
        <v>0.90219384707287942</v>
      </c>
      <c r="AV209" s="28">
        <f t="shared" si="43"/>
        <v>0.96575620839733745</v>
      </c>
      <c r="AW209" s="28">
        <f t="shared" si="44"/>
        <v>0.98262843488649931</v>
      </c>
      <c r="AX209" s="28">
        <f t="shared" si="45"/>
        <v>0.98363649940262832</v>
      </c>
      <c r="AY209" s="28">
        <f t="shared" si="46"/>
        <v>0.97580645161290314</v>
      </c>
      <c r="AZ209" s="28">
        <f t="shared" si="47"/>
        <v>0.97203646313364056</v>
      </c>
    </row>
    <row r="210" spans="1:52" hidden="1" x14ac:dyDescent="0.25">
      <c r="A210" s="86" t="s">
        <v>8</v>
      </c>
      <c r="B210" s="86">
        <v>1</v>
      </c>
      <c r="C210" s="86">
        <v>200</v>
      </c>
      <c r="D210" s="28">
        <f>OphrsIn!D209/SurveyHrsIn!D210</f>
        <v>0.97983870967741937</v>
      </c>
      <c r="E210" s="28">
        <f>OphrsIn!E209/SurveyHrsIn!E210</f>
        <v>0.98521505376344087</v>
      </c>
      <c r="F210" s="28">
        <f>OphrsIn!F209/SurveyHrsIn!F210</f>
        <v>0.99985632183908046</v>
      </c>
      <c r="G210" s="28">
        <f>OphrsIn!G209/SurveyHrsIn!G210</f>
        <v>0.91814516129032264</v>
      </c>
      <c r="H210" s="28">
        <f>OphrsIn!H209/SurveyHrsIn!H210</f>
        <v>0.72916666666666663</v>
      </c>
      <c r="I210" s="28">
        <f>OphrsIn!I209/SurveyHrsIn!I210</f>
        <v>0.99973118279569884</v>
      </c>
      <c r="J210" s="28">
        <f>OphrsIn!J209/SurveyHrsIn!J210</f>
        <v>0.99916666666666665</v>
      </c>
      <c r="K210" s="28">
        <f>OphrsIn!K209/SurveyHrsIn!K210</f>
        <v>0.98266129032258065</v>
      </c>
      <c r="L210" s="28">
        <f>OphrsIn!L209/SurveyHrsIn!L210</f>
        <v>0.9961021505376344</v>
      </c>
      <c r="M210" s="28">
        <f>OphrsIn!M209/SurveyHrsIn!M210</f>
        <v>0.9901388888888889</v>
      </c>
      <c r="N210" s="28">
        <f>OphrsIn!N209/SurveyHrsIn!N210</f>
        <v>0.99798387096774188</v>
      </c>
      <c r="O210" s="28">
        <f>OphrsIn!O209/SurveyHrsIn!O210</f>
        <v>0.99694444444444441</v>
      </c>
      <c r="P210" s="28">
        <f>OphrsIn!P209/SurveyHrsIn!P210</f>
        <v>0.9751344086021505</v>
      </c>
      <c r="Q210" s="28">
        <f>OphrsIn!Q209/SurveyHrsIn!Q210</f>
        <v>0.99879032258064515</v>
      </c>
      <c r="R210" s="28">
        <f>OphrsIn!R209/SurveyHrsIn!R210</f>
        <v>0.99122023809523818</v>
      </c>
      <c r="S210" s="28">
        <f>OphrsIn!S209/SurveyHrsIn!S210</f>
        <v>0.9985215053763441</v>
      </c>
      <c r="T210" s="28">
        <f>OphrsIn!T209/SurveyHrsIn!T210</f>
        <v>0.99222222222222223</v>
      </c>
      <c r="U210" s="28">
        <f>OphrsIn!U209/SurveyHrsIn!U210</f>
        <v>0.99677419354838714</v>
      </c>
      <c r="V210" s="28">
        <f>OphrsIn!V209/SurveyHrsIn!V210</f>
        <v>0.995</v>
      </c>
      <c r="W210" s="28">
        <f>OphrsIn!W209/SurveyHrsIn!W210</f>
        <v>0.99596774193548387</v>
      </c>
      <c r="X210" s="28">
        <f>OphrsIn!X209/SurveyHrsIn!X210</f>
        <v>0.94892473118279574</v>
      </c>
      <c r="Y210" s="28">
        <f>OphrsIn!Y209/SurveyHrsIn!Y210</f>
        <v>0.95444444444444454</v>
      </c>
      <c r="Z210" s="28">
        <f>OphrsIn!Z209/SurveyHrsIn!Z210</f>
        <v>0.92809139784946237</v>
      </c>
      <c r="AA210" s="28">
        <f>OphrsIn!AA209/SurveyHrsIn!AA210</f>
        <v>0.94791666666666663</v>
      </c>
      <c r="AB210" s="28">
        <f>OphrsIn!AB209/SurveyHrsIn!AB210</f>
        <v>0.99986559139784947</v>
      </c>
      <c r="AC210" s="28">
        <f>OphrsIn!AC209/SurveyHrsIn!AC210</f>
        <v>1</v>
      </c>
      <c r="AD210" s="28">
        <f>OphrsIn!AD209/SurveyHrsIn!AD210</f>
        <v>0.98764880952380962</v>
      </c>
      <c r="AE210" s="28">
        <f>OphrsIn!AE209/SurveyHrsIn!AE210</f>
        <v>0.98308131720430114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0.96418717556544309</v>
      </c>
      <c r="AP210" s="28">
        <f t="shared" si="37"/>
        <v>0.97897825460829502</v>
      </c>
      <c r="AQ210" s="28">
        <f t="shared" si="38"/>
        <v>0.99024337557603692</v>
      </c>
      <c r="AR210" s="28">
        <f t="shared" si="39"/>
        <v>0.96773884563094803</v>
      </c>
      <c r="AS210" s="28">
        <f t="shared" si="40"/>
        <v>0.90935483870967737</v>
      </c>
      <c r="AT210" s="28">
        <f t="shared" si="41"/>
        <v>0.98963410991636802</v>
      </c>
      <c r="AU210" s="28">
        <f t="shared" si="42"/>
        <v>0.99002090800477893</v>
      </c>
      <c r="AV210" s="28">
        <f t="shared" si="43"/>
        <v>0.99617735535074248</v>
      </c>
      <c r="AW210" s="28">
        <f t="shared" si="44"/>
        <v>0.99466547192353649</v>
      </c>
      <c r="AX210" s="28">
        <f t="shared" si="45"/>
        <v>0.96644563918757465</v>
      </c>
      <c r="AY210" s="28">
        <f t="shared" si="46"/>
        <v>0.95862455197132623</v>
      </c>
      <c r="AZ210" s="28">
        <f t="shared" si="47"/>
        <v>0.99024337557603692</v>
      </c>
    </row>
    <row r="211" spans="1:52" hidden="1" x14ac:dyDescent="0.25">
      <c r="A211" s="86" t="s">
        <v>8</v>
      </c>
      <c r="B211" s="86">
        <v>1</v>
      </c>
      <c r="C211" s="86">
        <v>201</v>
      </c>
      <c r="D211" s="28">
        <f>OphrsIn!D210/SurveyHrsIn!D211</f>
        <v>0.99193548387096775</v>
      </c>
      <c r="E211" s="28">
        <f>OphrsIn!E210/SurveyHrsIn!E211</f>
        <v>1</v>
      </c>
      <c r="F211" s="28">
        <f>OphrsIn!F210/SurveyHrsIn!F211</f>
        <v>0.82370689655172402</v>
      </c>
      <c r="G211" s="28">
        <f>OphrsIn!G210/SurveyHrsIn!G211</f>
        <v>0.91922043010752685</v>
      </c>
      <c r="H211" s="28">
        <f>OphrsIn!H210/SurveyHrsIn!H211</f>
        <v>0.99194444444444452</v>
      </c>
      <c r="I211" s="28">
        <f>OphrsIn!I210/SurveyHrsIn!I211</f>
        <v>0.99811827956989252</v>
      </c>
      <c r="J211" s="28">
        <f>OphrsIn!J210/SurveyHrsIn!J211</f>
        <v>0.99875000000000003</v>
      </c>
      <c r="K211" s="28">
        <f>OphrsIn!K210/SurveyHrsIn!K211</f>
        <v>0.87755376344086022</v>
      </c>
      <c r="L211" s="28">
        <f>OphrsIn!L210/SurveyHrsIn!L211</f>
        <v>0.96344086021505371</v>
      </c>
      <c r="M211" s="28">
        <f>OphrsIn!M210/SurveyHrsIn!M211</f>
        <v>0.995</v>
      </c>
      <c r="N211" s="28">
        <f>OphrsIn!N210/SurveyHrsIn!N211</f>
        <v>0.99946236559139789</v>
      </c>
      <c r="O211" s="28">
        <f>OphrsIn!O210/SurveyHrsIn!O211</f>
        <v>0.99694444444444441</v>
      </c>
      <c r="P211" s="28">
        <f>OphrsIn!P210/SurveyHrsIn!P211</f>
        <v>0.99596774193548387</v>
      </c>
      <c r="Q211" s="28">
        <f>OphrsIn!Q210/SurveyHrsIn!Q211</f>
        <v>0.99879032258064515</v>
      </c>
      <c r="R211" s="28">
        <f>OphrsIn!R210/SurveyHrsIn!R211</f>
        <v>0.99122023809523818</v>
      </c>
      <c r="S211" s="28">
        <f>OphrsIn!S210/SurveyHrsIn!S211</f>
        <v>0.9990591397849462</v>
      </c>
      <c r="T211" s="28">
        <f>OphrsIn!T210/SurveyHrsIn!T211</f>
        <v>0.95430555555555563</v>
      </c>
      <c r="U211" s="28">
        <f>OphrsIn!U210/SurveyHrsIn!U211</f>
        <v>0.98615591397849467</v>
      </c>
      <c r="V211" s="28">
        <f>OphrsIn!V210/SurveyHrsIn!V211</f>
        <v>0.98416666666666675</v>
      </c>
      <c r="W211" s="28">
        <f>OphrsIn!W210/SurveyHrsIn!W211</f>
        <v>0.98588709677419351</v>
      </c>
      <c r="X211" s="28">
        <f>OphrsIn!X210/SurveyHrsIn!X211</f>
        <v>0.99623655913978504</v>
      </c>
      <c r="Y211" s="28">
        <f>OphrsIn!Y210/SurveyHrsIn!Y211</f>
        <v>0.96930555555555553</v>
      </c>
      <c r="Z211" s="28">
        <f>OphrsIn!Z210/SurveyHrsIn!Z211</f>
        <v>0.98857526881720426</v>
      </c>
      <c r="AA211" s="28">
        <f>OphrsIn!AA210/SurveyHrsIn!AA211</f>
        <v>0.99986111111111109</v>
      </c>
      <c r="AB211" s="28">
        <f>OphrsIn!AB210/SurveyHrsIn!AB211</f>
        <v>0.95739247311827946</v>
      </c>
      <c r="AC211" s="28">
        <f>OphrsIn!AC210/SurveyHrsIn!AC211</f>
        <v>1</v>
      </c>
      <c r="AD211" s="28">
        <f>OphrsIn!AD210/SurveyHrsIn!AD211</f>
        <v>0.76800595238095237</v>
      </c>
      <c r="AE211" s="28">
        <f>OphrsIn!AE210/SurveyHrsIn!AE211</f>
        <v>0.92256344086021502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0.96334243552506915</v>
      </c>
      <c r="AP211" s="28">
        <f t="shared" si="37"/>
        <v>0.98424632509813959</v>
      </c>
      <c r="AQ211" s="28">
        <f t="shared" si="38"/>
        <v>0.89685646441372258</v>
      </c>
      <c r="AR211" s="28">
        <f t="shared" si="39"/>
        <v>0.91430910888641692</v>
      </c>
      <c r="AS211" s="28">
        <f t="shared" si="40"/>
        <v>0.99627090800477891</v>
      </c>
      <c r="AT211" s="28">
        <f t="shared" si="41"/>
        <v>0.94533154121863794</v>
      </c>
      <c r="AU211" s="28">
        <f t="shared" si="42"/>
        <v>0.99745818399044206</v>
      </c>
      <c r="AV211" s="28">
        <f t="shared" si="43"/>
        <v>0.99635656682027651</v>
      </c>
      <c r="AW211" s="28">
        <f t="shared" si="44"/>
        <v>0.97487604540023909</v>
      </c>
      <c r="AX211" s="28">
        <f t="shared" si="45"/>
        <v>0.98380973715651132</v>
      </c>
      <c r="AY211" s="28">
        <f t="shared" si="46"/>
        <v>0.98194295101553164</v>
      </c>
      <c r="AZ211" s="28">
        <f t="shared" si="47"/>
        <v>0.89685646441372258</v>
      </c>
    </row>
    <row r="212" spans="1:52" hidden="1" x14ac:dyDescent="0.25">
      <c r="A212" s="86" t="s">
        <v>8</v>
      </c>
      <c r="B212" s="86">
        <v>1</v>
      </c>
      <c r="C212" s="86">
        <v>202</v>
      </c>
      <c r="D212" s="28">
        <f>OphrsIn!D211/SurveyHrsIn!D212</f>
        <v>0.51478494623655913</v>
      </c>
      <c r="E212" s="28">
        <f>OphrsIn!E211/SurveyHrsIn!E212</f>
        <v>0.5</v>
      </c>
      <c r="F212" s="28">
        <f>OphrsIn!F211/SurveyHrsIn!F212</f>
        <v>0.99123563218390798</v>
      </c>
      <c r="G212" s="28">
        <f>OphrsIn!G211/SurveyHrsIn!G212</f>
        <v>0.93387096774193545</v>
      </c>
      <c r="H212" s="28">
        <f>OphrsIn!H211/SurveyHrsIn!H212</f>
        <v>0.37069444444444444</v>
      </c>
      <c r="I212" s="28">
        <f>OphrsIn!I211/SurveyHrsIn!I212</f>
        <v>0.94959677419354838</v>
      </c>
      <c r="J212" s="28">
        <f>OphrsIn!J211/SurveyHrsIn!J212</f>
        <v>0.93972222222222224</v>
      </c>
      <c r="K212" s="28">
        <f>OphrsIn!K211/SurveyHrsIn!K212</f>
        <v>0.96733870967741942</v>
      </c>
      <c r="L212" s="28">
        <f>OphrsIn!L211/SurveyHrsIn!L212</f>
        <v>0.95161290322580649</v>
      </c>
      <c r="M212" s="28">
        <f>OphrsIn!M211/SurveyHrsIn!M212</f>
        <v>0.9654166666666667</v>
      </c>
      <c r="N212" s="28">
        <f>OphrsIn!N211/SurveyHrsIn!N212</f>
        <v>0.99287634408602155</v>
      </c>
      <c r="O212" s="28">
        <f>OphrsIn!O211/SurveyHrsIn!O212</f>
        <v>0.96333333333333337</v>
      </c>
      <c r="P212" s="28">
        <f>OphrsIn!P211/SurveyHrsIn!P212</f>
        <v>0.88064516129032266</v>
      </c>
      <c r="Q212" s="28">
        <f>OphrsIn!Q211/SurveyHrsIn!Q212</f>
        <v>0.98118279569892475</v>
      </c>
      <c r="R212" s="28">
        <f>OphrsIn!R211/SurveyHrsIn!R212</f>
        <v>0.8571428571428571</v>
      </c>
      <c r="S212" s="28">
        <f>OphrsIn!S211/SurveyHrsIn!S212</f>
        <v>0.83602150537634412</v>
      </c>
      <c r="T212" s="28">
        <f>OphrsIn!T211/SurveyHrsIn!T212</f>
        <v>0.97986111111111107</v>
      </c>
      <c r="U212" s="28">
        <f>OphrsIn!U211/SurveyHrsIn!U212</f>
        <v>0.99005376344086027</v>
      </c>
      <c r="V212" s="28">
        <f>OphrsIn!V211/SurveyHrsIn!V212</f>
        <v>0.90430555555555558</v>
      </c>
      <c r="W212" s="28">
        <f>OphrsIn!W211/SurveyHrsIn!W212</f>
        <v>0.97782258064516125</v>
      </c>
      <c r="X212" s="28">
        <f>OphrsIn!X211/SurveyHrsIn!X212</f>
        <v>0.98118279569892475</v>
      </c>
      <c r="Y212" s="28">
        <f>OphrsIn!Y211/SurveyHrsIn!Y212</f>
        <v>0.99375000000000002</v>
      </c>
      <c r="Z212" s="28">
        <f>OphrsIn!Z211/SurveyHrsIn!Z212</f>
        <v>0.98817204301075279</v>
      </c>
      <c r="AA212" s="28">
        <f>OphrsIn!AA211/SurveyHrsIn!AA212</f>
        <v>0.98736111111111113</v>
      </c>
      <c r="AB212" s="28">
        <f>OphrsIn!AB211/SurveyHrsIn!AB212</f>
        <v>0.70967741935483875</v>
      </c>
      <c r="AC212" s="28">
        <f>OphrsIn!AC211/SurveyHrsIn!AC212</f>
        <v>0.98494623655913971</v>
      </c>
      <c r="AD212" s="28">
        <f>OphrsIn!AD211/SurveyHrsIn!AD212</f>
        <v>0.98869047619047612</v>
      </c>
      <c r="AE212" s="28">
        <f>OphrsIn!AE211/SurveyHrsIn!AE212</f>
        <v>0.9456342741935484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0.86719526325546914</v>
      </c>
      <c r="AP212" s="28">
        <f t="shared" si="37"/>
        <v>0.93221112817886997</v>
      </c>
      <c r="AQ212" s="28">
        <f t="shared" si="38"/>
        <v>0.97309032898105474</v>
      </c>
      <c r="AR212" s="28">
        <f t="shared" si="39"/>
        <v>0.80836886664194785</v>
      </c>
      <c r="AS212" s="28">
        <f t="shared" si="40"/>
        <v>0.75333781362007157</v>
      </c>
      <c r="AT212" s="28">
        <f t="shared" si="41"/>
        <v>0.96145609318996417</v>
      </c>
      <c r="AU212" s="28">
        <f t="shared" si="42"/>
        <v>0.94561827956989253</v>
      </c>
      <c r="AV212" s="28">
        <f t="shared" si="43"/>
        <v>0.89144905273937525</v>
      </c>
      <c r="AW212" s="28">
        <f t="shared" si="44"/>
        <v>0.95807347670250909</v>
      </c>
      <c r="AX212" s="28">
        <f t="shared" si="45"/>
        <v>0.98425179211469527</v>
      </c>
      <c r="AY212" s="28">
        <f t="shared" si="46"/>
        <v>0.89507019115890085</v>
      </c>
      <c r="AZ212" s="28">
        <f t="shared" si="47"/>
        <v>0.97309032898105474</v>
      </c>
    </row>
    <row r="213" spans="1:52" hidden="1" x14ac:dyDescent="0.25">
      <c r="A213" s="86" t="s">
        <v>8</v>
      </c>
      <c r="B213" s="86">
        <v>1</v>
      </c>
      <c r="C213" s="86">
        <v>203</v>
      </c>
      <c r="D213" s="28">
        <f>OphrsIn!D212/SurveyHrsIn!D213</f>
        <v>0.967741935483871</v>
      </c>
      <c r="E213" s="28">
        <f>OphrsIn!E212/SurveyHrsIn!E213</f>
        <v>0.99731182795698925</v>
      </c>
      <c r="F213" s="28">
        <f>OphrsIn!F212/SurveyHrsIn!F213</f>
        <v>0.97600574712643673</v>
      </c>
      <c r="G213" s="28">
        <f>OphrsIn!G212/SurveyHrsIn!G213</f>
        <v>0.95161290322580649</v>
      </c>
      <c r="H213" s="28">
        <f>OphrsIn!H212/SurveyHrsIn!H213</f>
        <v>0.71125000000000005</v>
      </c>
      <c r="I213" s="28">
        <f>OphrsIn!I212/SurveyHrsIn!I213</f>
        <v>0.97701612903225799</v>
      </c>
      <c r="J213" s="28">
        <f>OphrsIn!J212/SurveyHrsIn!J213</f>
        <v>0.98694444444444451</v>
      </c>
      <c r="K213" s="28">
        <f>OphrsIn!K212/SurveyHrsIn!K213</f>
        <v>0.90120967741935487</v>
      </c>
      <c r="L213" s="28">
        <f>OphrsIn!L212/SurveyHrsIn!L213</f>
        <v>0.99327956989247312</v>
      </c>
      <c r="M213" s="28">
        <f>OphrsIn!M212/SurveyHrsIn!M213</f>
        <v>0.99763888888888885</v>
      </c>
      <c r="N213" s="28">
        <f>OphrsIn!N212/SurveyHrsIn!N213</f>
        <v>0.99744623655913978</v>
      </c>
      <c r="O213" s="28">
        <f>OphrsIn!O212/SurveyHrsIn!O213</f>
        <v>0.99791666666666667</v>
      </c>
      <c r="P213" s="28">
        <f>OphrsIn!P212/SurveyHrsIn!P213</f>
        <v>0.99932795698924726</v>
      </c>
      <c r="Q213" s="28">
        <f>OphrsIn!Q212/SurveyHrsIn!Q213</f>
        <v>0.99516129032258061</v>
      </c>
      <c r="R213" s="28">
        <f>OphrsIn!R212/SurveyHrsIn!R213</f>
        <v>0.98988095238095242</v>
      </c>
      <c r="S213" s="28">
        <f>OphrsIn!S212/SurveyHrsIn!S213</f>
        <v>0.99798387096774188</v>
      </c>
      <c r="T213" s="28">
        <f>OphrsIn!T212/SurveyHrsIn!T213</f>
        <v>0.98902777777777784</v>
      </c>
      <c r="U213" s="28">
        <f>OphrsIn!U212/SurveyHrsIn!U213</f>
        <v>0.9751344086021505</v>
      </c>
      <c r="V213" s="28">
        <f>OphrsIn!V212/SurveyHrsIn!V213</f>
        <v>0.9570833333333334</v>
      </c>
      <c r="W213" s="28">
        <f>OphrsIn!W212/SurveyHrsIn!W213</f>
        <v>0.9907258064516129</v>
      </c>
      <c r="X213" s="28">
        <f>OphrsIn!X212/SurveyHrsIn!X213</f>
        <v>0.9985215053763441</v>
      </c>
      <c r="Y213" s="28">
        <f>OphrsIn!Y212/SurveyHrsIn!Y213</f>
        <v>0.99722222222222223</v>
      </c>
      <c r="Z213" s="28">
        <f>OphrsIn!Z212/SurveyHrsIn!Z213</f>
        <v>0.99018817204301079</v>
      </c>
      <c r="AA213" s="28">
        <f>OphrsIn!AA212/SurveyHrsIn!AA213</f>
        <v>0.98875000000000002</v>
      </c>
      <c r="AB213" s="28">
        <f>OphrsIn!AB212/SurveyHrsIn!AB213</f>
        <v>0.99663978494623651</v>
      </c>
      <c r="AC213" s="28">
        <f>OphrsIn!AC212/SurveyHrsIn!AC213</f>
        <v>0.97836021505376336</v>
      </c>
      <c r="AD213" s="28">
        <f>OphrsIn!AD212/SurveyHrsIn!AD213</f>
        <v>0.99464285714285716</v>
      </c>
      <c r="AE213" s="28">
        <f>OphrsIn!AE212/SurveyHrsIn!AE213</f>
        <v>0.98197580645161298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0.95724667068347546</v>
      </c>
      <c r="AP213" s="28">
        <f t="shared" si="37"/>
        <v>0.9888599270353301</v>
      </c>
      <c r="AQ213" s="28">
        <f t="shared" si="38"/>
        <v>0.98499295954941113</v>
      </c>
      <c r="AR213" s="28">
        <f t="shared" si="39"/>
        <v>0.97497682610307745</v>
      </c>
      <c r="AS213" s="28">
        <f t="shared" si="40"/>
        <v>0.89173685782556744</v>
      </c>
      <c r="AT213" s="28">
        <f t="shared" si="41"/>
        <v>0.96404271206690562</v>
      </c>
      <c r="AU213" s="28">
        <f t="shared" si="42"/>
        <v>0.99823028673835124</v>
      </c>
      <c r="AV213" s="28">
        <f t="shared" si="43"/>
        <v>0.99434203789042497</v>
      </c>
      <c r="AW213" s="28">
        <f t="shared" si="44"/>
        <v>0.97374850657108725</v>
      </c>
      <c r="AX213" s="28">
        <f t="shared" si="45"/>
        <v>0.99548984468339308</v>
      </c>
      <c r="AY213" s="28">
        <f t="shared" si="46"/>
        <v>0.99185931899641577</v>
      </c>
      <c r="AZ213" s="28">
        <f t="shared" si="47"/>
        <v>0.98499295954941113</v>
      </c>
    </row>
    <row r="214" spans="1:52" hidden="1" x14ac:dyDescent="0.25">
      <c r="A214" s="86" t="s">
        <v>8</v>
      </c>
      <c r="B214" s="86">
        <v>1</v>
      </c>
      <c r="C214" s="86">
        <v>204</v>
      </c>
      <c r="D214" s="28">
        <f>OphrsIn!D213/SurveyHrsIn!D214</f>
        <v>0.73790322580645162</v>
      </c>
      <c r="E214" s="28">
        <f>OphrsIn!E213/SurveyHrsIn!E214</f>
        <v>0.14112903225806453</v>
      </c>
      <c r="F214" s="28">
        <f>OphrsIn!F213/SurveyHrsIn!F214</f>
        <v>0.60818965517241386</v>
      </c>
      <c r="G214" s="28">
        <f>OphrsIn!G213/SurveyHrsIn!G214</f>
        <v>0.95551075268817198</v>
      </c>
      <c r="H214" s="28">
        <f>OphrsIn!H213/SurveyHrsIn!H214</f>
        <v>0.26986111111111111</v>
      </c>
      <c r="I214" s="28">
        <f>OphrsIn!I213/SurveyHrsIn!I214</f>
        <v>0.99946236559139789</v>
      </c>
      <c r="J214" s="28">
        <f>OphrsIn!J213/SurveyHrsIn!J214</f>
        <v>0.99916666666666665</v>
      </c>
      <c r="K214" s="28">
        <f>OphrsIn!K213/SurveyHrsIn!K214</f>
        <v>0.96276881720430096</v>
      </c>
      <c r="L214" s="28">
        <f>OphrsIn!L213/SurveyHrsIn!L214</f>
        <v>0.97876344086021516</v>
      </c>
      <c r="M214" s="28">
        <f>OphrsIn!M213/SurveyHrsIn!M214</f>
        <v>0.980138888888889</v>
      </c>
      <c r="N214" s="28">
        <f>OphrsIn!N213/SurveyHrsIn!N214</f>
        <v>0.9907258064516129</v>
      </c>
      <c r="O214" s="28">
        <f>OphrsIn!O213/SurveyHrsIn!O214</f>
        <v>0.97819444444444437</v>
      </c>
      <c r="P214" s="28">
        <f>OphrsIn!P213/SurveyHrsIn!P214</f>
        <v>0.97701612903225799</v>
      </c>
      <c r="Q214" s="28">
        <f>OphrsIn!Q213/SurveyHrsIn!Q214</f>
        <v>0.78696236559139787</v>
      </c>
      <c r="R214" s="28">
        <f>OphrsIn!R213/SurveyHrsIn!R214</f>
        <v>0.92440476190476195</v>
      </c>
      <c r="S214" s="28">
        <f>OphrsIn!S213/SurveyHrsIn!S214</f>
        <v>0.9990591397849462</v>
      </c>
      <c r="T214" s="28">
        <f>OphrsIn!T213/SurveyHrsIn!T214</f>
        <v>0.99388888888888893</v>
      </c>
      <c r="U214" s="28">
        <f>OphrsIn!U213/SurveyHrsIn!U214</f>
        <v>0.99650537634408598</v>
      </c>
      <c r="V214" s="28">
        <f>OphrsIn!V213/SurveyHrsIn!V214</f>
        <v>0.99250000000000005</v>
      </c>
      <c r="W214" s="28">
        <f>OphrsIn!W213/SurveyHrsIn!W214</f>
        <v>0.99018817204301079</v>
      </c>
      <c r="X214" s="28">
        <f>OphrsIn!X213/SurveyHrsIn!X214</f>
        <v>0.99717741935483872</v>
      </c>
      <c r="Y214" s="28">
        <f>OphrsIn!Y213/SurveyHrsIn!Y214</f>
        <v>0.94597222222222221</v>
      </c>
      <c r="Z214" s="28">
        <f>OphrsIn!Z213/SurveyHrsIn!Z214</f>
        <v>0.87123655913978504</v>
      </c>
      <c r="AA214" s="28">
        <f>OphrsIn!AA213/SurveyHrsIn!AA214</f>
        <v>0.97166666666666668</v>
      </c>
      <c r="AB214" s="28">
        <f>OphrsIn!AB213/SurveyHrsIn!AB214</f>
        <v>0.99919354838709673</v>
      </c>
      <c r="AC214" s="28">
        <f>OphrsIn!AC213/SurveyHrsIn!AC214</f>
        <v>0.99798387096774188</v>
      </c>
      <c r="AD214" s="28">
        <f>OphrsIn!AD213/SurveyHrsIn!AD214</f>
        <v>0.99374999999999991</v>
      </c>
      <c r="AE214" s="28">
        <f>OphrsIn!AE213/SurveyHrsIn!AE214</f>
        <v>0.97597782258064525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0.82007725919746211</v>
      </c>
      <c r="AP214" s="28">
        <f t="shared" si="37"/>
        <v>0.95572959336064189</v>
      </c>
      <c r="AQ214" s="28">
        <f t="shared" si="38"/>
        <v>0.98923723118279572</v>
      </c>
      <c r="AR214" s="28">
        <f t="shared" si="39"/>
        <v>0.56827648003955011</v>
      </c>
      <c r="AS214" s="28">
        <f t="shared" si="40"/>
        <v>0.75616338112305848</v>
      </c>
      <c r="AT214" s="28">
        <f t="shared" si="41"/>
        <v>0.97389038231780167</v>
      </c>
      <c r="AU214" s="28">
        <f t="shared" si="42"/>
        <v>0.98197879330943838</v>
      </c>
      <c r="AV214" s="28">
        <f t="shared" si="43"/>
        <v>0.90347542242703538</v>
      </c>
      <c r="AW214" s="28">
        <f t="shared" si="44"/>
        <v>0.99429808841099165</v>
      </c>
      <c r="AX214" s="28">
        <f t="shared" si="45"/>
        <v>0.9777792712066905</v>
      </c>
      <c r="AY214" s="28">
        <f t="shared" si="46"/>
        <v>0.94736559139784948</v>
      </c>
      <c r="AZ214" s="28">
        <f t="shared" si="47"/>
        <v>0.98923723118279572</v>
      </c>
    </row>
    <row r="215" spans="1:52" hidden="1" x14ac:dyDescent="0.25">
      <c r="A215" s="86" t="s">
        <v>8</v>
      </c>
      <c r="B215" s="86">
        <v>1</v>
      </c>
      <c r="C215" s="86">
        <v>205</v>
      </c>
      <c r="D215" s="28">
        <f>OphrsIn!D214/SurveyHrsIn!D215</f>
        <v>0.99596774193548387</v>
      </c>
      <c r="E215" s="28">
        <f>OphrsIn!E214/SurveyHrsIn!E215</f>
        <v>0.98790322580645162</v>
      </c>
      <c r="F215" s="28">
        <f>OphrsIn!F214/SurveyHrsIn!F215</f>
        <v>0.96767241379310343</v>
      </c>
      <c r="G215" s="28">
        <f>OphrsIn!G214/SurveyHrsIn!G215</f>
        <v>0.89838709677419348</v>
      </c>
      <c r="H215" s="28">
        <f>OphrsIn!H214/SurveyHrsIn!H215</f>
        <v>0.64569444444444446</v>
      </c>
      <c r="I215" s="28">
        <f>OphrsIn!I214/SurveyHrsIn!I215</f>
        <v>0.99731182795698925</v>
      </c>
      <c r="J215" s="28">
        <f>OphrsIn!J214/SurveyHrsIn!J215</f>
        <v>0.99930555555555556</v>
      </c>
      <c r="K215" s="28">
        <f>OphrsIn!K214/SurveyHrsIn!K215</f>
        <v>0.98736559139784952</v>
      </c>
      <c r="L215" s="28">
        <f>OphrsIn!L214/SurveyHrsIn!L215</f>
        <v>0.88145161290322571</v>
      </c>
      <c r="M215" s="28">
        <f>OphrsIn!M214/SurveyHrsIn!M215</f>
        <v>0.98069444444444442</v>
      </c>
      <c r="N215" s="28">
        <f>OphrsIn!N214/SurveyHrsIn!N215</f>
        <v>0.99153225806451617</v>
      </c>
      <c r="O215" s="28">
        <f>OphrsIn!O214/SurveyHrsIn!O215</f>
        <v>0.98944444444444446</v>
      </c>
      <c r="P215" s="28">
        <f>OphrsIn!P214/SurveyHrsIn!P215</f>
        <v>0.99771505376344083</v>
      </c>
      <c r="Q215" s="28">
        <f>OphrsIn!Q214/SurveyHrsIn!Q215</f>
        <v>0.99596774193548387</v>
      </c>
      <c r="R215" s="28">
        <f>OphrsIn!R214/SurveyHrsIn!R215</f>
        <v>0.98675595238095237</v>
      </c>
      <c r="S215" s="28">
        <f>OphrsIn!S214/SurveyHrsIn!S215</f>
        <v>0.99892473118279579</v>
      </c>
      <c r="T215" s="28">
        <f>OphrsIn!T214/SurveyHrsIn!T215</f>
        <v>0.99402777777777784</v>
      </c>
      <c r="U215" s="28">
        <f>OphrsIn!U214/SurveyHrsIn!U215</f>
        <v>0.99731182795698925</v>
      </c>
      <c r="V215" s="28">
        <f>OphrsIn!V214/SurveyHrsIn!V215</f>
        <v>0.99555555555555553</v>
      </c>
      <c r="W215" s="28">
        <f>OphrsIn!W214/SurveyHrsIn!W215</f>
        <v>0.99112903225806448</v>
      </c>
      <c r="X215" s="28">
        <f>OphrsIn!X214/SurveyHrsIn!X215</f>
        <v>0.9985215053763441</v>
      </c>
      <c r="Y215" s="28">
        <f>OphrsIn!Y214/SurveyHrsIn!Y215</f>
        <v>0.9934722222222222</v>
      </c>
      <c r="Z215" s="28">
        <f>OphrsIn!Z214/SurveyHrsIn!Z215</f>
        <v>0.99260752688172038</v>
      </c>
      <c r="AA215" s="28">
        <f>OphrsIn!AA214/SurveyHrsIn!AA215</f>
        <v>0.99986111111111109</v>
      </c>
      <c r="AB215" s="28">
        <f>OphrsIn!AB214/SurveyHrsIn!AB215</f>
        <v>0.98709677419354835</v>
      </c>
      <c r="AC215" s="28">
        <f>OphrsIn!AC214/SurveyHrsIn!AC215</f>
        <v>0.99986559139784947</v>
      </c>
      <c r="AD215" s="28">
        <f>OphrsIn!AD214/SurveyHrsIn!AD215</f>
        <v>0.98095238095238102</v>
      </c>
      <c r="AE215" s="28">
        <f>OphrsIn!AE214/SurveyHrsIn!AE215</f>
        <v>0.98098790322580642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0.94370649744572166</v>
      </c>
      <c r="AP215" s="28">
        <f t="shared" si="37"/>
        <v>0.99426931323604695</v>
      </c>
      <c r="AQ215" s="28">
        <f t="shared" si="38"/>
        <v>0.98726862519201231</v>
      </c>
      <c r="AR215" s="28">
        <f t="shared" si="39"/>
        <v>0.95132091212458292</v>
      </c>
      <c r="AS215" s="28">
        <f t="shared" si="40"/>
        <v>0.88077060931899631</v>
      </c>
      <c r="AT215" s="28">
        <f t="shared" si="41"/>
        <v>0.94983721624850659</v>
      </c>
      <c r="AU215" s="28">
        <f t="shared" si="42"/>
        <v>0.99289725209080049</v>
      </c>
      <c r="AV215" s="28">
        <f t="shared" si="43"/>
        <v>0.99388280849974409</v>
      </c>
      <c r="AW215" s="28">
        <f t="shared" si="44"/>
        <v>0.99563172043010761</v>
      </c>
      <c r="AX215" s="28">
        <f t="shared" si="45"/>
        <v>0.99437425328554363</v>
      </c>
      <c r="AY215" s="28">
        <f t="shared" si="46"/>
        <v>0.99318847072879335</v>
      </c>
      <c r="AZ215" s="28">
        <f t="shared" si="47"/>
        <v>0.98726862519201231</v>
      </c>
    </row>
    <row r="216" spans="1:52" hidden="1" x14ac:dyDescent="0.25">
      <c r="A216" s="86" t="s">
        <v>8</v>
      </c>
      <c r="B216" s="86">
        <v>1</v>
      </c>
      <c r="C216" s="86">
        <v>206</v>
      </c>
      <c r="D216" s="28">
        <f>OphrsIn!D215/SurveyHrsIn!D216</f>
        <v>0.97983870967741937</v>
      </c>
      <c r="E216" s="28">
        <f>OphrsIn!E215/SurveyHrsIn!E216</f>
        <v>0.99865591397849462</v>
      </c>
      <c r="F216" s="28">
        <f>OphrsIn!F215/SurveyHrsIn!F216</f>
        <v>0.99396551724137927</v>
      </c>
      <c r="G216" s="28">
        <f>OphrsIn!G215/SurveyHrsIn!G216</f>
        <v>0.95483870967741935</v>
      </c>
      <c r="H216" s="28">
        <f>OphrsIn!H215/SurveyHrsIn!H216</f>
        <v>0.68597222222222221</v>
      </c>
      <c r="I216" s="28">
        <f>OphrsIn!I215/SurveyHrsIn!I216</f>
        <v>0.99408602150537639</v>
      </c>
      <c r="J216" s="28">
        <f>OphrsIn!J215/SurveyHrsIn!J216</f>
        <v>0.8633333333333334</v>
      </c>
      <c r="K216" s="28">
        <f>OphrsIn!K215/SurveyHrsIn!K216</f>
        <v>0.17741935483870969</v>
      </c>
      <c r="L216" s="28">
        <f>OphrsIn!L215/SurveyHrsIn!L216</f>
        <v>0.89825268817204296</v>
      </c>
      <c r="M216" s="28">
        <f>OphrsIn!M215/SurveyHrsIn!M216</f>
        <v>0.95847222222222228</v>
      </c>
      <c r="N216" s="28">
        <f>OphrsIn!N215/SurveyHrsIn!N216</f>
        <v>0.87674731182795695</v>
      </c>
      <c r="O216" s="28">
        <f>OphrsIn!O215/SurveyHrsIn!O216</f>
        <v>0.98638888888888898</v>
      </c>
      <c r="P216" s="28">
        <f>OphrsIn!P215/SurveyHrsIn!P216</f>
        <v>0.9360215053763441</v>
      </c>
      <c r="Q216" s="28">
        <f>OphrsIn!Q215/SurveyHrsIn!Q216</f>
        <v>0.54502688172043012</v>
      </c>
      <c r="R216" s="28">
        <f>OphrsIn!R215/SurveyHrsIn!R216</f>
        <v>0.77886904761904763</v>
      </c>
      <c r="S216" s="28">
        <f>OphrsIn!S215/SurveyHrsIn!S216</f>
        <v>0.99341397849462365</v>
      </c>
      <c r="T216" s="28">
        <f>OphrsIn!T215/SurveyHrsIn!T216</f>
        <v>0.95680555555555558</v>
      </c>
      <c r="U216" s="28">
        <f>OphrsIn!U215/SurveyHrsIn!U216</f>
        <v>0.96586021505376352</v>
      </c>
      <c r="V216" s="28">
        <f>OphrsIn!V215/SurveyHrsIn!V216</f>
        <v>0.90888888888888886</v>
      </c>
      <c r="W216" s="28">
        <f>OphrsIn!W215/SurveyHrsIn!W216</f>
        <v>0.98319892473118276</v>
      </c>
      <c r="X216" s="28">
        <f>OphrsIn!X215/SurveyHrsIn!X216</f>
        <v>0.99865591397849462</v>
      </c>
      <c r="Y216" s="28">
        <f>OphrsIn!Y215/SurveyHrsIn!Y216</f>
        <v>0.91069444444444447</v>
      </c>
      <c r="Z216" s="28">
        <f>OphrsIn!Z215/SurveyHrsIn!Z216</f>
        <v>0.99731182795698925</v>
      </c>
      <c r="AA216" s="28">
        <f>OphrsIn!AA215/SurveyHrsIn!AA216</f>
        <v>0.99986111111111109</v>
      </c>
      <c r="AB216" s="28">
        <f>OphrsIn!AB215/SurveyHrsIn!AB216</f>
        <v>0.98682795698924741</v>
      </c>
      <c r="AC216" s="28">
        <f>OphrsIn!AC215/SurveyHrsIn!AC216</f>
        <v>0.99986559139784947</v>
      </c>
      <c r="AD216" s="28">
        <f>OphrsIn!AD215/SurveyHrsIn!AD216</f>
        <v>0.98110119047619038</v>
      </c>
      <c r="AE216" s="28">
        <f>OphrsIn!AE215/SurveyHrsIn!AE216</f>
        <v>0.98171559139784959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0.8603461407736992</v>
      </c>
      <c r="AP216" s="28">
        <f t="shared" si="37"/>
        <v>0.91878456221198157</v>
      </c>
      <c r="AQ216" s="28">
        <f t="shared" si="38"/>
        <v>0.98756079109062977</v>
      </c>
      <c r="AR216" s="28">
        <f t="shared" si="39"/>
        <v>0.98248671363243112</v>
      </c>
      <c r="AS216" s="28">
        <f t="shared" si="40"/>
        <v>0.84779719235364404</v>
      </c>
      <c r="AT216" s="28">
        <f t="shared" si="41"/>
        <v>0.67804808841099173</v>
      </c>
      <c r="AU216" s="28">
        <f t="shared" si="42"/>
        <v>0.93305256869773012</v>
      </c>
      <c r="AV216" s="28">
        <f t="shared" si="43"/>
        <v>0.77243663594470036</v>
      </c>
      <c r="AW216" s="28">
        <f t="shared" si="44"/>
        <v>0.94385155316606928</v>
      </c>
      <c r="AX216" s="28">
        <f t="shared" si="45"/>
        <v>0.9641830943847074</v>
      </c>
      <c r="AY216" s="28">
        <f t="shared" si="46"/>
        <v>0.99466696535244925</v>
      </c>
      <c r="AZ216" s="28">
        <f t="shared" si="47"/>
        <v>0.98756079109062977</v>
      </c>
    </row>
    <row r="217" spans="1:52" hidden="1" x14ac:dyDescent="0.25">
      <c r="A217" s="86" t="s">
        <v>8</v>
      </c>
      <c r="B217" s="86">
        <v>1</v>
      </c>
      <c r="C217" s="86">
        <v>207</v>
      </c>
      <c r="D217" s="28">
        <f>OphrsIn!D216/SurveyHrsIn!D217</f>
        <v>0.90456989247311825</v>
      </c>
      <c r="E217" s="28">
        <f>OphrsIn!E216/SurveyHrsIn!E217</f>
        <v>0.89381720430107525</v>
      </c>
      <c r="F217" s="28">
        <f>OphrsIn!F216/SurveyHrsIn!F217</f>
        <v>0.80617816091954031</v>
      </c>
      <c r="G217" s="28">
        <f>OphrsIn!G216/SurveyHrsIn!G217</f>
        <v>0.93817204301075274</v>
      </c>
      <c r="H217" s="28">
        <f>OphrsIn!H216/SurveyHrsIn!H217</f>
        <v>0.89430555555555558</v>
      </c>
      <c r="I217" s="28">
        <f>OphrsIn!I216/SurveyHrsIn!I217</f>
        <v>0.97284946236559133</v>
      </c>
      <c r="J217" s="28">
        <f>OphrsIn!J216/SurveyHrsIn!J217</f>
        <v>0.92847222222222225</v>
      </c>
      <c r="K217" s="28">
        <f>OphrsIn!K216/SurveyHrsIn!K217</f>
        <v>0.9599462365591398</v>
      </c>
      <c r="L217" s="28">
        <f>OphrsIn!L216/SurveyHrsIn!L217</f>
        <v>0.94946236559139785</v>
      </c>
      <c r="M217" s="28">
        <f>OphrsIn!M216/SurveyHrsIn!M217</f>
        <v>0.98430555555555566</v>
      </c>
      <c r="N217" s="28">
        <f>OphrsIn!N216/SurveyHrsIn!N217</f>
        <v>0.96626344086021498</v>
      </c>
      <c r="O217" s="28">
        <f>OphrsIn!O216/SurveyHrsIn!O217</f>
        <v>0.92597222222222231</v>
      </c>
      <c r="P217" s="28">
        <f>OphrsIn!P216/SurveyHrsIn!P217</f>
        <v>0.60981182795698918</v>
      </c>
      <c r="Q217" s="28">
        <f>OphrsIn!Q216/SurveyHrsIn!Q217</f>
        <v>0.99583333333333335</v>
      </c>
      <c r="R217" s="28">
        <f>OphrsIn!R216/SurveyHrsIn!R217</f>
        <v>0.82113095238095235</v>
      </c>
      <c r="S217" s="28">
        <f>OphrsIn!S216/SurveyHrsIn!S217</f>
        <v>0.98844086021505373</v>
      </c>
      <c r="T217" s="28">
        <f>OphrsIn!T216/SurveyHrsIn!T217</f>
        <v>0.96319444444444446</v>
      </c>
      <c r="U217" s="28">
        <f>OphrsIn!U216/SurveyHrsIn!U217</f>
        <v>0.89435483870967736</v>
      </c>
      <c r="V217" s="28">
        <f>OphrsIn!V216/SurveyHrsIn!V217</f>
        <v>0.94041666666666668</v>
      </c>
      <c r="W217" s="28">
        <f>OphrsIn!W216/SurveyHrsIn!W217</f>
        <v>0.9731182795698925</v>
      </c>
      <c r="X217" s="28">
        <f>OphrsIn!X216/SurveyHrsIn!X217</f>
        <v>0.52500000000000002</v>
      </c>
      <c r="Y217" s="28">
        <f>OphrsIn!Y216/SurveyHrsIn!Y217</f>
        <v>0.40944444444444444</v>
      </c>
      <c r="Z217" s="28">
        <f>OphrsIn!Z216/SurveyHrsIn!Z217</f>
        <v>0.82822580645161292</v>
      </c>
      <c r="AA217" s="28">
        <f>OphrsIn!AA216/SurveyHrsIn!AA217</f>
        <v>0.92486111111111113</v>
      </c>
      <c r="AB217" s="28">
        <f>OphrsIn!AB216/SurveyHrsIn!AB217</f>
        <v>0.8432795698924731</v>
      </c>
      <c r="AC217" s="28">
        <f>OphrsIn!AC216/SurveyHrsIn!AC217</f>
        <v>0</v>
      </c>
      <c r="AD217" s="28">
        <f>OphrsIn!AD216/SurveyHrsIn!AD217</f>
        <v>0</v>
      </c>
      <c r="AE217" s="28">
        <f>OphrsIn!AE216/SurveyHrsIn!AE217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0.90246302476002149</v>
      </c>
      <c r="AP217" s="28">
        <f t="shared" si="37"/>
        <v>0.84227502560163858</v>
      </c>
      <c r="AQ217" s="28">
        <f t="shared" si="38"/>
        <v>0</v>
      </c>
      <c r="AR217" s="28">
        <f t="shared" si="39"/>
        <v>0.87938913607712266</v>
      </c>
      <c r="AS217" s="28">
        <f t="shared" si="40"/>
        <v>0.93187574671445639</v>
      </c>
      <c r="AT217" s="28">
        <f t="shared" si="41"/>
        <v>0.96457138590203106</v>
      </c>
      <c r="AU217" s="28">
        <f t="shared" si="42"/>
        <v>0.83401583034647553</v>
      </c>
      <c r="AV217" s="28">
        <f t="shared" si="43"/>
        <v>0.93513504864311303</v>
      </c>
      <c r="AW217" s="28">
        <f t="shared" si="44"/>
        <v>0.93265531660692957</v>
      </c>
      <c r="AX217" s="28">
        <f t="shared" si="45"/>
        <v>0.6358542413381123</v>
      </c>
      <c r="AY217" s="28">
        <f t="shared" si="46"/>
        <v>0.86545549581839909</v>
      </c>
      <c r="AZ217" s="28">
        <f t="shared" si="47"/>
        <v>0</v>
      </c>
    </row>
    <row r="218" spans="1:52" hidden="1" x14ac:dyDescent="0.25">
      <c r="A218" s="86" t="s">
        <v>8</v>
      </c>
      <c r="B218" s="86">
        <v>1</v>
      </c>
      <c r="C218" s="86">
        <v>208</v>
      </c>
      <c r="D218" s="28">
        <f>OphrsIn!D217/SurveyHrsIn!D218</f>
        <v>0.9946236559139785</v>
      </c>
      <c r="E218" s="28">
        <f>OphrsIn!E217/SurveyHrsIn!E218</f>
        <v>0.99865591397849462</v>
      </c>
      <c r="F218" s="28">
        <f>OphrsIn!F217/SurveyHrsIn!F218</f>
        <v>0.99612068965517231</v>
      </c>
      <c r="G218" s="28">
        <f>OphrsIn!G217/SurveyHrsIn!G218</f>
        <v>0.93938172043010748</v>
      </c>
      <c r="H218" s="28">
        <f>OphrsIn!H217/SurveyHrsIn!H218</f>
        <v>0.66430555555555559</v>
      </c>
      <c r="I218" s="28">
        <f>OphrsIn!I217/SurveyHrsIn!I218</f>
        <v>0.98360215053763433</v>
      </c>
      <c r="J218" s="28">
        <f>OphrsIn!J217/SurveyHrsIn!J218</f>
        <v>0.99555555555555553</v>
      </c>
      <c r="K218" s="28">
        <f>OphrsIn!K217/SurveyHrsIn!K218</f>
        <v>0.98736559139784952</v>
      </c>
      <c r="L218" s="28">
        <f>OphrsIn!L217/SurveyHrsIn!L218</f>
        <v>0.94341397849462361</v>
      </c>
      <c r="M218" s="28">
        <f>OphrsIn!M217/SurveyHrsIn!M218</f>
        <v>0.93402777777777779</v>
      </c>
      <c r="N218" s="28">
        <f>OphrsIn!N217/SurveyHrsIn!N218</f>
        <v>0.97110215053763438</v>
      </c>
      <c r="O218" s="28">
        <f>OphrsIn!O217/SurveyHrsIn!O218</f>
        <v>0.97875000000000001</v>
      </c>
      <c r="P218" s="28">
        <f>OphrsIn!P217/SurveyHrsIn!P218</f>
        <v>0.87876344086021496</v>
      </c>
      <c r="Q218" s="28">
        <f>OphrsIn!Q217/SurveyHrsIn!Q218</f>
        <v>0.9961021505376344</v>
      </c>
      <c r="R218" s="28">
        <f>OphrsIn!R217/SurveyHrsIn!R218</f>
        <v>0.93869047619047608</v>
      </c>
      <c r="S218" s="28">
        <f>OphrsIn!S217/SurveyHrsIn!S218</f>
        <v>0.99139784946236564</v>
      </c>
      <c r="T218" s="28">
        <f>OphrsIn!T217/SurveyHrsIn!T218</f>
        <v>0.98388888888888881</v>
      </c>
      <c r="U218" s="28">
        <f>OphrsIn!U217/SurveyHrsIn!U218</f>
        <v>0.97741935483870979</v>
      </c>
      <c r="V218" s="28">
        <f>OphrsIn!V217/SurveyHrsIn!V218</f>
        <v>0.99486111111111108</v>
      </c>
      <c r="W218" s="28">
        <f>OphrsIn!W217/SurveyHrsIn!W218</f>
        <v>0.98521505376344087</v>
      </c>
      <c r="X218" s="28">
        <f>OphrsIn!X217/SurveyHrsIn!X218</f>
        <v>0.9907258064516129</v>
      </c>
      <c r="Y218" s="28">
        <f>OphrsIn!Y217/SurveyHrsIn!Y218</f>
        <v>0.99277777777777776</v>
      </c>
      <c r="Z218" s="28">
        <f>OphrsIn!Z217/SurveyHrsIn!Z218</f>
        <v>0.99663978494623651</v>
      </c>
      <c r="AA218" s="28">
        <f>OphrsIn!AA217/SurveyHrsIn!AA218</f>
        <v>0.98722222222222211</v>
      </c>
      <c r="AB218" s="28">
        <f>OphrsIn!AB217/SurveyHrsIn!AB218</f>
        <v>0.99717741935483872</v>
      </c>
      <c r="AC218" s="28">
        <f>OphrsIn!AC217/SurveyHrsIn!AC218</f>
        <v>0.99825268817204305</v>
      </c>
      <c r="AD218" s="28">
        <f>OphrsIn!AD217/SurveyHrsIn!AD218</f>
        <v>0.99345238095238098</v>
      </c>
      <c r="AE218" s="28">
        <f>OphrsIn!AE217/SurveyHrsIn!AE218</f>
        <v>0.95935268817204311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0.93925371039838501</v>
      </c>
      <c r="AP218" s="28">
        <f t="shared" si="37"/>
        <v>0.9860098246287764</v>
      </c>
      <c r="AQ218" s="28">
        <f t="shared" si="38"/>
        <v>0.9836859190988223</v>
      </c>
      <c r="AR218" s="28">
        <f t="shared" si="39"/>
        <v>0.97805277468792484</v>
      </c>
      <c r="AS218" s="28">
        <f t="shared" si="40"/>
        <v>0.88115442054958182</v>
      </c>
      <c r="AT218" s="28">
        <f t="shared" si="41"/>
        <v>0.95493578255675027</v>
      </c>
      <c r="AU218" s="28">
        <f t="shared" si="42"/>
        <v>0.94287186379928301</v>
      </c>
      <c r="AV218" s="28">
        <f t="shared" si="43"/>
        <v>0.97539682539682548</v>
      </c>
      <c r="AW218" s="28">
        <f t="shared" si="44"/>
        <v>0.98538978494623652</v>
      </c>
      <c r="AX218" s="28">
        <f t="shared" si="45"/>
        <v>0.98957287933094396</v>
      </c>
      <c r="AY218" s="28">
        <f t="shared" si="46"/>
        <v>0.99367980884109908</v>
      </c>
      <c r="AZ218" s="28">
        <f t="shared" si="47"/>
        <v>0.9836859190988223</v>
      </c>
    </row>
    <row r="219" spans="1:52" hidden="1" x14ac:dyDescent="0.25">
      <c r="A219" s="86" t="s">
        <v>8</v>
      </c>
      <c r="B219" s="86">
        <v>1</v>
      </c>
      <c r="C219" s="86">
        <v>209</v>
      </c>
      <c r="D219" s="28">
        <f>OphrsIn!D218/SurveyHrsIn!D219</f>
        <v>0.86693548387096775</v>
      </c>
      <c r="E219" s="28">
        <f>OphrsIn!E218/SurveyHrsIn!E219</f>
        <v>0.76881720430107525</v>
      </c>
      <c r="F219" s="28">
        <f>OphrsIn!F218/SurveyHrsIn!F219</f>
        <v>0.98405172413793096</v>
      </c>
      <c r="G219" s="28">
        <f>OphrsIn!G218/SurveyHrsIn!G219</f>
        <v>0.94516129032258067</v>
      </c>
      <c r="H219" s="28">
        <f>OphrsIn!H218/SurveyHrsIn!H219</f>
        <v>0.93874999999999997</v>
      </c>
      <c r="I219" s="28">
        <f>OphrsIn!I218/SurveyHrsIn!I219</f>
        <v>0.98118279569892475</v>
      </c>
      <c r="J219" s="28">
        <f>OphrsIn!J218/SurveyHrsIn!J219</f>
        <v>0.99888888888888894</v>
      </c>
      <c r="K219" s="28">
        <f>OphrsIn!K218/SurveyHrsIn!K219</f>
        <v>0.96370967741935487</v>
      </c>
      <c r="L219" s="28">
        <f>OphrsIn!L218/SurveyHrsIn!L219</f>
        <v>0.89220430107526871</v>
      </c>
      <c r="M219" s="28">
        <f>OphrsIn!M218/SurveyHrsIn!M219</f>
        <v>0.96750000000000003</v>
      </c>
      <c r="N219" s="28">
        <f>OphrsIn!N218/SurveyHrsIn!N219</f>
        <v>0.92231182795698929</v>
      </c>
      <c r="O219" s="28">
        <f>OphrsIn!O218/SurveyHrsIn!O219</f>
        <v>0.94791666666666663</v>
      </c>
      <c r="P219" s="28">
        <f>OphrsIn!P218/SurveyHrsIn!P219</f>
        <v>0.95</v>
      </c>
      <c r="Q219" s="28">
        <f>OphrsIn!Q218/SurveyHrsIn!Q219</f>
        <v>0.91706989247311821</v>
      </c>
      <c r="R219" s="28">
        <f>OphrsIn!R218/SurveyHrsIn!R219</f>
        <v>0.97127976190476195</v>
      </c>
      <c r="S219" s="28">
        <f>OphrsIn!S218/SurveyHrsIn!S219</f>
        <v>0.99663978494623651</v>
      </c>
      <c r="T219" s="28">
        <f>OphrsIn!T218/SurveyHrsIn!T219</f>
        <v>0.96347222222222229</v>
      </c>
      <c r="U219" s="28">
        <f>OphrsIn!U218/SurveyHrsIn!U219</f>
        <v>0.94865591397849458</v>
      </c>
      <c r="V219" s="28">
        <f>OphrsIn!V218/SurveyHrsIn!V219</f>
        <v>0.90694444444444444</v>
      </c>
      <c r="W219" s="28">
        <f>OphrsIn!W218/SurveyHrsIn!W219</f>
        <v>0.96115591397849465</v>
      </c>
      <c r="X219" s="28">
        <f>OphrsIn!X218/SurveyHrsIn!X219</f>
        <v>0.9623655913978495</v>
      </c>
      <c r="Y219" s="28">
        <f>OphrsIn!Y218/SurveyHrsIn!Y219</f>
        <v>0.83458333333333334</v>
      </c>
      <c r="Z219" s="28">
        <f>OphrsIn!Z218/SurveyHrsIn!Z219</f>
        <v>0.95685483870967736</v>
      </c>
      <c r="AA219" s="28">
        <f>OphrsIn!AA218/SurveyHrsIn!AA219</f>
        <v>0.9981944444444445</v>
      </c>
      <c r="AB219" s="28">
        <f>OphrsIn!AB218/SurveyHrsIn!AB219</f>
        <v>0.99220430107526891</v>
      </c>
      <c r="AC219" s="28">
        <f>OphrsIn!AC218/SurveyHrsIn!AC219</f>
        <v>0.98413978494623666</v>
      </c>
      <c r="AD219" s="28">
        <f>OphrsIn!AD218/SurveyHrsIn!AD219</f>
        <v>0.99627976190476186</v>
      </c>
      <c r="AE219" s="28">
        <f>OphrsIn!AE218/SurveyHrsIn!AE219</f>
        <v>0.89086276881720439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0.93837453137230653</v>
      </c>
      <c r="AP219" s="28">
        <f t="shared" si="37"/>
        <v>0.9507850369090286</v>
      </c>
      <c r="AQ219" s="28">
        <f t="shared" si="38"/>
        <v>0.9570941052227343</v>
      </c>
      <c r="AR219" s="28">
        <f t="shared" si="39"/>
        <v>0.89934340625386222</v>
      </c>
      <c r="AS219" s="28">
        <f t="shared" si="40"/>
        <v>0.97294056152927111</v>
      </c>
      <c r="AT219" s="28">
        <f t="shared" si="41"/>
        <v>0.9411379928315412</v>
      </c>
      <c r="AU219" s="28">
        <f t="shared" si="42"/>
        <v>0.94007616487455203</v>
      </c>
      <c r="AV219" s="28">
        <f t="shared" si="43"/>
        <v>0.96166314644137219</v>
      </c>
      <c r="AW219" s="28">
        <f t="shared" si="44"/>
        <v>0.93969086021505388</v>
      </c>
      <c r="AX219" s="28">
        <f t="shared" si="45"/>
        <v>0.91936827956989253</v>
      </c>
      <c r="AY219" s="28">
        <f t="shared" si="46"/>
        <v>0.98241786140979681</v>
      </c>
      <c r="AZ219" s="28">
        <f t="shared" si="47"/>
        <v>0.9570941052227343</v>
      </c>
    </row>
    <row r="220" spans="1:52" hidden="1" x14ac:dyDescent="0.25">
      <c r="A220" s="86" t="s">
        <v>10</v>
      </c>
      <c r="B220" s="86">
        <v>1</v>
      </c>
      <c r="C220" s="86">
        <v>210</v>
      </c>
      <c r="D220" s="28">
        <f>OphrsIn!D219/SurveyHrsIn!D220</f>
        <v>0.99193548387096775</v>
      </c>
      <c r="E220" s="28">
        <f>OphrsIn!E219/SurveyHrsIn!E220</f>
        <v>0.99865591397849462</v>
      </c>
      <c r="F220" s="28">
        <f>OphrsIn!F219/SurveyHrsIn!F220</f>
        <v>0.99885057471264371</v>
      </c>
      <c r="G220" s="28">
        <f>OphrsIn!G219/SurveyHrsIn!G220</f>
        <v>0.90658602150537637</v>
      </c>
      <c r="H220" s="28">
        <f>OphrsIn!H219/SurveyHrsIn!H220</f>
        <v>0.96361111111111108</v>
      </c>
      <c r="I220" s="28">
        <f>OphrsIn!I219/SurveyHrsIn!I220</f>
        <v>0.94663978494623646</v>
      </c>
      <c r="J220" s="28">
        <f>OphrsIn!J219/SurveyHrsIn!J220</f>
        <v>0.95652777777777787</v>
      </c>
      <c r="K220" s="28">
        <f>OphrsIn!K219/SurveyHrsIn!K220</f>
        <v>0.93629032258064515</v>
      </c>
      <c r="L220" s="28">
        <f>OphrsIn!L219/SurveyHrsIn!L220</f>
        <v>0.99395161290322576</v>
      </c>
      <c r="M220" s="28">
        <f>OphrsIn!M219/SurveyHrsIn!M220</f>
        <v>0.94624999999999992</v>
      </c>
      <c r="N220" s="28">
        <f>OphrsIn!N219/SurveyHrsIn!N220</f>
        <v>0.99543010752688177</v>
      </c>
      <c r="O220" s="28">
        <f>OphrsIn!O219/SurveyHrsIn!O220</f>
        <v>0.99944444444444447</v>
      </c>
      <c r="P220" s="28">
        <f>OphrsIn!P219/SurveyHrsIn!P220</f>
        <v>0.89422043010752683</v>
      </c>
      <c r="Q220" s="28">
        <f>OphrsIn!Q219/SurveyHrsIn!Q220</f>
        <v>0.92943548387096775</v>
      </c>
      <c r="R220" s="28">
        <f>OphrsIn!R219/SurveyHrsIn!R220</f>
        <v>0.84985119047619051</v>
      </c>
      <c r="S220" s="28">
        <f>OphrsIn!S219/SurveyHrsIn!S220</f>
        <v>0.98037634408602148</v>
      </c>
      <c r="T220" s="28">
        <f>OphrsIn!T219/SurveyHrsIn!T220</f>
        <v>0.88500000000000001</v>
      </c>
      <c r="U220" s="28">
        <f>OphrsIn!U219/SurveyHrsIn!U220</f>
        <v>0.99354838709677429</v>
      </c>
      <c r="V220" s="28">
        <f>OphrsIn!V219/SurveyHrsIn!V220</f>
        <v>0.98611111111111116</v>
      </c>
      <c r="W220" s="28">
        <f>OphrsIn!W219/SurveyHrsIn!W220</f>
        <v>0.99637096774193545</v>
      </c>
      <c r="X220" s="28">
        <f>OphrsIn!X219/SurveyHrsIn!X220</f>
        <v>0.91733870967741937</v>
      </c>
      <c r="Y220" s="28">
        <f>OphrsIn!Y219/SurveyHrsIn!Y220</f>
        <v>0.96805555555555556</v>
      </c>
      <c r="Z220" s="28">
        <f>OphrsIn!Z219/SurveyHrsIn!Z220</f>
        <v>0.89865591397849465</v>
      </c>
      <c r="AA220" s="28">
        <f>OphrsIn!AA219/SurveyHrsIn!AA220</f>
        <v>0.92708333333333337</v>
      </c>
      <c r="AB220" s="28">
        <f>OphrsIn!AB219/SurveyHrsIn!AB220</f>
        <v>0.99892473118279579</v>
      </c>
      <c r="AC220" s="28">
        <f>OphrsIn!AC219/SurveyHrsIn!AC220</f>
        <v>0.96478494623655908</v>
      </c>
      <c r="AD220" s="28">
        <f>OphrsIn!AD219/SurveyHrsIn!AD220</f>
        <v>0.85610119047619038</v>
      </c>
      <c r="AE220" s="28">
        <f>OphrsIn!AE219/SurveyHrsIn!AE220</f>
        <v>0.92870000000000008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0.96137150846619701</v>
      </c>
      <c r="AP220" s="28">
        <f t="shared" si="37"/>
        <v>0.94422931067588323</v>
      </c>
      <c r="AQ220" s="28">
        <f t="shared" si="38"/>
        <v>0.91652871223758314</v>
      </c>
      <c r="AR220" s="28">
        <f t="shared" si="39"/>
        <v>0.96803083673217161</v>
      </c>
      <c r="AS220" s="28">
        <f t="shared" si="40"/>
        <v>0.95559289127837521</v>
      </c>
      <c r="AT220" s="28">
        <f t="shared" si="41"/>
        <v>0.95883064516129035</v>
      </c>
      <c r="AU220" s="28">
        <f t="shared" si="42"/>
        <v>0.96303166069295099</v>
      </c>
      <c r="AV220" s="28">
        <f t="shared" si="43"/>
        <v>0.91988767281105988</v>
      </c>
      <c r="AW220" s="28">
        <f t="shared" si="44"/>
        <v>0.95488649940262837</v>
      </c>
      <c r="AX220" s="28">
        <f t="shared" si="45"/>
        <v>0.96058841099163672</v>
      </c>
      <c r="AY220" s="28">
        <f t="shared" si="46"/>
        <v>0.94155465949820794</v>
      </c>
      <c r="AZ220" s="28">
        <f t="shared" si="47"/>
        <v>0.91652871223758314</v>
      </c>
    </row>
    <row r="221" spans="1:52" hidden="1" x14ac:dyDescent="0.25">
      <c r="A221" s="86" t="s">
        <v>10</v>
      </c>
      <c r="B221" s="86">
        <v>1</v>
      </c>
      <c r="C221" s="86">
        <v>211</v>
      </c>
      <c r="D221" s="28">
        <f>OphrsIn!D220/SurveyHrsIn!D221</f>
        <v>0.91397849462365588</v>
      </c>
      <c r="E221" s="28">
        <f>OphrsIn!E220/SurveyHrsIn!E221</f>
        <v>0.93145161290322576</v>
      </c>
      <c r="F221" s="28">
        <f>OphrsIn!F220/SurveyHrsIn!F221</f>
        <v>0.99568965517241381</v>
      </c>
      <c r="G221" s="28">
        <f>OphrsIn!G220/SurveyHrsIn!G221</f>
        <v>0.91330645161290325</v>
      </c>
      <c r="H221" s="28">
        <f>OphrsIn!H220/SurveyHrsIn!H221</f>
        <v>0.98888888888888893</v>
      </c>
      <c r="I221" s="28">
        <f>OphrsIn!I220/SurveyHrsIn!I221</f>
        <v>0.90241935483870961</v>
      </c>
      <c r="J221" s="28">
        <f>OphrsIn!J220/SurveyHrsIn!J221</f>
        <v>0.9850000000000001</v>
      </c>
      <c r="K221" s="28">
        <f>OphrsIn!K220/SurveyHrsIn!K221</f>
        <v>0.98696236559139783</v>
      </c>
      <c r="L221" s="28">
        <f>OphrsIn!L220/SurveyHrsIn!L221</f>
        <v>0.9829301075268817</v>
      </c>
      <c r="M221" s="28">
        <f>OphrsIn!M220/SurveyHrsIn!M221</f>
        <v>0.93805555555555553</v>
      </c>
      <c r="N221" s="28">
        <f>OphrsIn!N220/SurveyHrsIn!N221</f>
        <v>0.98709677419354835</v>
      </c>
      <c r="O221" s="28">
        <f>OphrsIn!O220/SurveyHrsIn!O221</f>
        <v>0.99986111111111109</v>
      </c>
      <c r="P221" s="28">
        <f>OphrsIn!P220/SurveyHrsIn!P221</f>
        <v>0.86505376344086027</v>
      </c>
      <c r="Q221" s="28">
        <f>OphrsIn!Q220/SurveyHrsIn!Q221</f>
        <v>0.99784946236559136</v>
      </c>
      <c r="R221" s="28">
        <f>OphrsIn!R220/SurveyHrsIn!R221</f>
        <v>0.59047619047619049</v>
      </c>
      <c r="S221" s="28">
        <f>OphrsIn!S220/SurveyHrsIn!S221</f>
        <v>0.90900537634408596</v>
      </c>
      <c r="T221" s="28">
        <f>OphrsIn!T220/SurveyHrsIn!T221</f>
        <v>0.94305555555555554</v>
      </c>
      <c r="U221" s="28">
        <f>OphrsIn!U220/SurveyHrsIn!U221</f>
        <v>0.95403225806451608</v>
      </c>
      <c r="V221" s="28">
        <f>OphrsIn!V220/SurveyHrsIn!V221</f>
        <v>0.94347222222222216</v>
      </c>
      <c r="W221" s="28">
        <f>OphrsIn!W220/SurveyHrsIn!W221</f>
        <v>0.96263440860215055</v>
      </c>
      <c r="X221" s="28">
        <f>OphrsIn!X220/SurveyHrsIn!X221</f>
        <v>0.96411290322580634</v>
      </c>
      <c r="Y221" s="28">
        <f>OphrsIn!Y220/SurveyHrsIn!Y221</f>
        <v>0.9227777777777777</v>
      </c>
      <c r="Z221" s="28">
        <f>OphrsIn!Z220/SurveyHrsIn!Z221</f>
        <v>0.89462365591397852</v>
      </c>
      <c r="AA221" s="28">
        <f>OphrsIn!AA220/SurveyHrsIn!AA221</f>
        <v>0.98361111111111121</v>
      </c>
      <c r="AB221" s="28">
        <f>OphrsIn!AB220/SurveyHrsIn!AB221</f>
        <v>0.95040322580645165</v>
      </c>
      <c r="AC221" s="28">
        <f>OphrsIn!AC220/SurveyHrsIn!AC221</f>
        <v>0.99717741935483872</v>
      </c>
      <c r="AD221" s="28">
        <f>OphrsIn!AD220/SurveyHrsIn!AD221</f>
        <v>0.98988095238095242</v>
      </c>
      <c r="AE221" s="28">
        <f>OphrsIn!AE220/SurveyHrsIn!AE221</f>
        <v>0.92583750000000009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0.95639297006962465</v>
      </c>
      <c r="AP221" s="28">
        <f t="shared" si="37"/>
        <v>0.91800451228878643</v>
      </c>
      <c r="AQ221" s="28">
        <f t="shared" si="38"/>
        <v>0.97096529057859715</v>
      </c>
      <c r="AR221" s="28">
        <f t="shared" si="39"/>
        <v>0.94681590656284753</v>
      </c>
      <c r="AS221" s="28">
        <f t="shared" si="40"/>
        <v>0.95876941457586629</v>
      </c>
      <c r="AT221" s="28">
        <f t="shared" si="41"/>
        <v>0.96931600955794506</v>
      </c>
      <c r="AU221" s="28">
        <f t="shared" si="42"/>
        <v>0.95067054958183983</v>
      </c>
      <c r="AV221" s="28">
        <f t="shared" si="43"/>
        <v>0.83244367639528927</v>
      </c>
      <c r="AW221" s="28">
        <f t="shared" si="44"/>
        <v>0.9468533452807647</v>
      </c>
      <c r="AX221" s="28">
        <f t="shared" si="45"/>
        <v>0.94984169653524486</v>
      </c>
      <c r="AY221" s="28">
        <f t="shared" si="46"/>
        <v>0.94287933094384702</v>
      </c>
      <c r="AZ221" s="28">
        <f t="shared" si="47"/>
        <v>0.97096529057859715</v>
      </c>
    </row>
    <row r="222" spans="1:52" hidden="1" x14ac:dyDescent="0.25">
      <c r="A222" s="86" t="s">
        <v>8</v>
      </c>
      <c r="B222" s="86">
        <v>1</v>
      </c>
      <c r="C222" s="86">
        <v>212</v>
      </c>
      <c r="D222" s="28">
        <f>OphrsIn!D221/SurveyHrsIn!D222</f>
        <v>0.989247311827957</v>
      </c>
      <c r="E222" s="28">
        <f>OphrsIn!E221/SurveyHrsIn!E222</f>
        <v>1</v>
      </c>
      <c r="F222" s="28">
        <f>OphrsIn!F221/SurveyHrsIn!F222</f>
        <v>0.99597701149425288</v>
      </c>
      <c r="G222" s="28">
        <f>OphrsIn!G221/SurveyHrsIn!G222</f>
        <v>0.94489247311827962</v>
      </c>
      <c r="H222" s="28">
        <f>OphrsIn!H221/SurveyHrsIn!H222</f>
        <v>0.82291666666666663</v>
      </c>
      <c r="I222" s="28">
        <f>OphrsIn!I221/SurveyHrsIn!I222</f>
        <v>0.97177419354838712</v>
      </c>
      <c r="J222" s="28">
        <f>OphrsIn!J221/SurveyHrsIn!J222</f>
        <v>0.9850000000000001</v>
      </c>
      <c r="K222" s="28">
        <f>OphrsIn!K221/SurveyHrsIn!K222</f>
        <v>0.9306451612903226</v>
      </c>
      <c r="L222" s="28">
        <f>OphrsIn!L221/SurveyHrsIn!L222</f>
        <v>0.99287634408602155</v>
      </c>
      <c r="M222" s="28">
        <f>OphrsIn!M221/SurveyHrsIn!M222</f>
        <v>0.98583333333333323</v>
      </c>
      <c r="N222" s="28">
        <f>OphrsIn!N221/SurveyHrsIn!N222</f>
        <v>0.99206989247311828</v>
      </c>
      <c r="O222" s="28">
        <f>OphrsIn!O221/SurveyHrsIn!O222</f>
        <v>0.87861111111111112</v>
      </c>
      <c r="P222" s="28">
        <f>OphrsIn!P221/SurveyHrsIn!P222</f>
        <v>0.8764784946236559</v>
      </c>
      <c r="Q222" s="28">
        <f>OphrsIn!Q221/SurveyHrsIn!Q222</f>
        <v>0.89825268817204296</v>
      </c>
      <c r="R222" s="28">
        <f>OphrsIn!R221/SurveyHrsIn!R222</f>
        <v>0.6964285714285714</v>
      </c>
      <c r="S222" s="28">
        <f>OphrsIn!S221/SurveyHrsIn!S222</f>
        <v>0.96814516129032246</v>
      </c>
      <c r="T222" s="28">
        <f>OphrsIn!T221/SurveyHrsIn!T222</f>
        <v>0.93972222222222224</v>
      </c>
      <c r="U222" s="28">
        <f>OphrsIn!U221/SurveyHrsIn!U222</f>
        <v>0.99959677419354842</v>
      </c>
      <c r="V222" s="28">
        <f>OphrsIn!V221/SurveyHrsIn!V222</f>
        <v>0.9934722222222222</v>
      </c>
      <c r="W222" s="28">
        <f>OphrsIn!W221/SurveyHrsIn!W222</f>
        <v>0.99543010752688177</v>
      </c>
      <c r="X222" s="28">
        <f>OphrsIn!X221/SurveyHrsIn!X222</f>
        <v>0.88508064516129037</v>
      </c>
      <c r="Y222" s="28">
        <f>OphrsIn!Y221/SurveyHrsIn!Y222</f>
        <v>0.99097222222222225</v>
      </c>
      <c r="Z222" s="28">
        <f>OphrsIn!Z221/SurveyHrsIn!Z222</f>
        <v>0.93400537634408598</v>
      </c>
      <c r="AA222" s="28">
        <f>OphrsIn!AA221/SurveyHrsIn!AA222</f>
        <v>0.99208333333333332</v>
      </c>
      <c r="AB222" s="28">
        <f>OphrsIn!AB221/SurveyHrsIn!AB222</f>
        <v>0.99045698924731185</v>
      </c>
      <c r="AC222" s="28">
        <f>OphrsIn!AC221/SurveyHrsIn!AC222</f>
        <v>0.9946236559139785</v>
      </c>
      <c r="AD222" s="28">
        <f>OphrsIn!AD221/SurveyHrsIn!AD222</f>
        <v>0.98630952380952375</v>
      </c>
      <c r="AE222" s="28">
        <f>OphrsIn!AE221/SurveyHrsIn!AE222</f>
        <v>0.98154758064516145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0.94808955681209583</v>
      </c>
      <c r="AP222" s="28">
        <f t="shared" si="37"/>
        <v>0.94030385944700445</v>
      </c>
      <c r="AQ222" s="28">
        <f t="shared" si="38"/>
        <v>0.98749358678955446</v>
      </c>
      <c r="AR222" s="28">
        <f t="shared" si="39"/>
        <v>0.98028982820417754</v>
      </c>
      <c r="AS222" s="28">
        <f t="shared" si="40"/>
        <v>0.92656362007168458</v>
      </c>
      <c r="AT222" s="28">
        <f t="shared" si="41"/>
        <v>0.96978494623655909</v>
      </c>
      <c r="AU222" s="28">
        <f t="shared" si="42"/>
        <v>0.9157198327359618</v>
      </c>
      <c r="AV222" s="28">
        <f t="shared" si="43"/>
        <v>0.8542754736303122</v>
      </c>
      <c r="AW222" s="28">
        <f t="shared" si="44"/>
        <v>0.97759707287933095</v>
      </c>
      <c r="AX222" s="28">
        <f t="shared" si="45"/>
        <v>0.95716099163679813</v>
      </c>
      <c r="AY222" s="28">
        <f t="shared" si="46"/>
        <v>0.97218189964157709</v>
      </c>
      <c r="AZ222" s="28">
        <f t="shared" si="47"/>
        <v>0.98749358678955446</v>
      </c>
    </row>
    <row r="223" spans="1:52" hidden="1" x14ac:dyDescent="0.25">
      <c r="A223" s="86" t="s">
        <v>8</v>
      </c>
      <c r="B223" s="86">
        <v>1</v>
      </c>
      <c r="C223" s="86">
        <v>213</v>
      </c>
      <c r="D223" s="28">
        <f>OphrsIn!D222/SurveyHrsIn!D223</f>
        <v>0.92876344086021501</v>
      </c>
      <c r="E223" s="28">
        <f>OphrsIn!E222/SurveyHrsIn!E223</f>
        <v>0.8911290322580645</v>
      </c>
      <c r="F223" s="28">
        <f>OphrsIn!F222/SurveyHrsIn!F223</f>
        <v>0.88692528735632181</v>
      </c>
      <c r="G223" s="28">
        <f>OphrsIn!G222/SurveyHrsIn!G223</f>
        <v>0.88884408602150533</v>
      </c>
      <c r="H223" s="28">
        <f>OphrsIn!H222/SurveyHrsIn!H223</f>
        <v>0.80555555555555558</v>
      </c>
      <c r="I223" s="28">
        <f>OphrsIn!I222/SurveyHrsIn!I223</f>
        <v>0.9311827956989247</v>
      </c>
      <c r="J223" s="28">
        <f>OphrsIn!J222/SurveyHrsIn!J223</f>
        <v>0.9276388888888889</v>
      </c>
      <c r="K223" s="28">
        <f>OphrsIn!K222/SurveyHrsIn!K223</f>
        <v>0.96061827956989254</v>
      </c>
      <c r="L223" s="28">
        <f>OphrsIn!L222/SurveyHrsIn!L223</f>
        <v>0.9946236559139785</v>
      </c>
      <c r="M223" s="28">
        <f>OphrsIn!M222/SurveyHrsIn!M223</f>
        <v>0.99527777777777782</v>
      </c>
      <c r="N223" s="28">
        <f>OphrsIn!N222/SurveyHrsIn!N223</f>
        <v>0.99569892473118271</v>
      </c>
      <c r="O223" s="28">
        <f>OphrsIn!O222/SurveyHrsIn!O223</f>
        <v>0.99652777777777779</v>
      </c>
      <c r="P223" s="28">
        <f>OphrsIn!P222/SurveyHrsIn!P223</f>
        <v>0.9584677419354839</v>
      </c>
      <c r="Q223" s="28">
        <f>OphrsIn!Q222/SurveyHrsIn!Q223</f>
        <v>0.853494623655914</v>
      </c>
      <c r="R223" s="28">
        <f>OphrsIn!R222/SurveyHrsIn!R223</f>
        <v>0.59375</v>
      </c>
      <c r="S223" s="28">
        <f>OphrsIn!S222/SurveyHrsIn!S223</f>
        <v>0.84771505376344092</v>
      </c>
      <c r="T223" s="28">
        <f>OphrsIn!T222/SurveyHrsIn!T223</f>
        <v>0.917638888888889</v>
      </c>
      <c r="U223" s="28">
        <f>OphrsIn!U222/SurveyHrsIn!U223</f>
        <v>0.99892473118279579</v>
      </c>
      <c r="V223" s="28">
        <f>OphrsIn!V222/SurveyHrsIn!V223</f>
        <v>0.93430555555555561</v>
      </c>
      <c r="W223" s="28">
        <f>OphrsIn!W222/SurveyHrsIn!W223</f>
        <v>0.99704301075268809</v>
      </c>
      <c r="X223" s="28">
        <f>OphrsIn!X222/SurveyHrsIn!X223</f>
        <v>0.97674731182795704</v>
      </c>
      <c r="Y223" s="28">
        <f>OphrsIn!Y222/SurveyHrsIn!Y223</f>
        <v>0.99180555555555561</v>
      </c>
      <c r="Z223" s="28">
        <f>OphrsIn!Z222/SurveyHrsIn!Z223</f>
        <v>0.99529569892473113</v>
      </c>
      <c r="AA223" s="28">
        <f>OphrsIn!AA222/SurveyHrsIn!AA223</f>
        <v>0.98361111111111121</v>
      </c>
      <c r="AB223" s="28">
        <f>OphrsIn!AB222/SurveyHrsIn!AB223</f>
        <v>0.99973118279569884</v>
      </c>
      <c r="AC223" s="28">
        <f>OphrsIn!AC222/SurveyHrsIn!AC223</f>
        <v>0.99959677419354842</v>
      </c>
      <c r="AD223" s="28">
        <f>OphrsIn!AD222/SurveyHrsIn!AD223</f>
        <v>0.99211309523809532</v>
      </c>
      <c r="AE223" s="28">
        <f>OphrsIn!AE222/SurveyHrsIn!AE223</f>
        <v>0.98010712365591401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0.93604081695711294</v>
      </c>
      <c r="AP223" s="28">
        <f t="shared" si="37"/>
        <v>0.92417189366786145</v>
      </c>
      <c r="AQ223" s="28">
        <f t="shared" si="38"/>
        <v>0.99060566436251918</v>
      </c>
      <c r="AR223" s="28">
        <f t="shared" si="39"/>
        <v>0.88896613521196388</v>
      </c>
      <c r="AS223" s="28">
        <f t="shared" si="40"/>
        <v>0.88812574671445643</v>
      </c>
      <c r="AT223" s="28">
        <f t="shared" si="41"/>
        <v>0.98350657108721629</v>
      </c>
      <c r="AU223" s="28">
        <f t="shared" si="42"/>
        <v>0.98356481481481473</v>
      </c>
      <c r="AV223" s="28">
        <f t="shared" si="43"/>
        <v>0.76498655913978497</v>
      </c>
      <c r="AW223" s="28">
        <f t="shared" si="44"/>
        <v>0.95028972520908006</v>
      </c>
      <c r="AX223" s="28">
        <f t="shared" si="45"/>
        <v>0.9885319593787335</v>
      </c>
      <c r="AY223" s="28">
        <f t="shared" si="46"/>
        <v>0.99287933094384695</v>
      </c>
      <c r="AZ223" s="28">
        <f t="shared" si="47"/>
        <v>0.99060566436251918</v>
      </c>
    </row>
    <row r="224" spans="1:52" hidden="1" x14ac:dyDescent="0.25">
      <c r="A224" s="86" t="s">
        <v>8</v>
      </c>
      <c r="B224" s="86">
        <v>1</v>
      </c>
      <c r="C224" s="86">
        <v>214</v>
      </c>
      <c r="D224" s="28">
        <f>OphrsIn!D223/SurveyHrsIn!D224</f>
        <v>0.99327956989247312</v>
      </c>
      <c r="E224" s="28">
        <f>OphrsIn!E223/SurveyHrsIn!E224</f>
        <v>0.99596774193548387</v>
      </c>
      <c r="F224" s="28">
        <f>OphrsIn!F223/SurveyHrsIn!F224</f>
        <v>0.39525862068965523</v>
      </c>
      <c r="G224" s="28">
        <f>OphrsIn!G223/SurveyHrsIn!G224</f>
        <v>0.36249999999999999</v>
      </c>
      <c r="H224" s="28">
        <f>OphrsIn!H223/SurveyHrsIn!H224</f>
        <v>0.78944444444444439</v>
      </c>
      <c r="I224" s="28">
        <f>OphrsIn!I223/SurveyHrsIn!I224</f>
        <v>0.99475806451612903</v>
      </c>
      <c r="J224" s="28">
        <f>OphrsIn!J223/SurveyHrsIn!J224</f>
        <v>0.91319444444444442</v>
      </c>
      <c r="K224" s="28">
        <f>OphrsIn!K223/SurveyHrsIn!K224</f>
        <v>0.96814516129032246</v>
      </c>
      <c r="L224" s="28">
        <f>OphrsIn!L223/SurveyHrsIn!L224</f>
        <v>0.9907258064516129</v>
      </c>
      <c r="M224" s="28">
        <f>OphrsIn!M223/SurveyHrsIn!M224</f>
        <v>0.99527777777777782</v>
      </c>
      <c r="N224" s="28">
        <f>OphrsIn!N223/SurveyHrsIn!N224</f>
        <v>0.41935483870967744</v>
      </c>
      <c r="O224" s="28">
        <f>OphrsIn!O223/SurveyHrsIn!O224</f>
        <v>0.99624999999999997</v>
      </c>
      <c r="P224" s="28">
        <f>OphrsIn!P223/SurveyHrsIn!P224</f>
        <v>0.86653225806451617</v>
      </c>
      <c r="Q224" s="28">
        <f>OphrsIn!Q223/SurveyHrsIn!Q224</f>
        <v>0.89771505376344085</v>
      </c>
      <c r="R224" s="28">
        <f>OphrsIn!R223/SurveyHrsIn!R224</f>
        <v>0.83630952380952384</v>
      </c>
      <c r="S224" s="28">
        <f>OphrsIn!S223/SurveyHrsIn!S224</f>
        <v>0.95282258064516123</v>
      </c>
      <c r="T224" s="28">
        <f>OphrsIn!T223/SurveyHrsIn!T224</f>
        <v>0.98638888888888898</v>
      </c>
      <c r="U224" s="28">
        <f>OphrsIn!U223/SurveyHrsIn!U224</f>
        <v>0.9985215053763441</v>
      </c>
      <c r="V224" s="28">
        <f>OphrsIn!V223/SurveyHrsIn!V224</f>
        <v>0.9868055555555556</v>
      </c>
      <c r="W224" s="28">
        <f>OphrsIn!W223/SurveyHrsIn!W224</f>
        <v>0.99677419354838714</v>
      </c>
      <c r="X224" s="28">
        <f>OphrsIn!X223/SurveyHrsIn!X224</f>
        <v>0.99825268817204305</v>
      </c>
      <c r="Y224" s="28">
        <f>OphrsIn!Y223/SurveyHrsIn!Y224</f>
        <v>0.99250000000000005</v>
      </c>
      <c r="Z224" s="28">
        <f>OphrsIn!Z223/SurveyHrsIn!Z224</f>
        <v>0.93642473118279579</v>
      </c>
      <c r="AA224" s="28">
        <f>OphrsIn!AA223/SurveyHrsIn!AA224</f>
        <v>0.94305555555555554</v>
      </c>
      <c r="AB224" s="28">
        <f>OphrsIn!AB223/SurveyHrsIn!AB224</f>
        <v>0.93454301075268809</v>
      </c>
      <c r="AC224" s="28">
        <f>OphrsIn!AC223/SurveyHrsIn!AC224</f>
        <v>0.81075268817204305</v>
      </c>
      <c r="AD224" s="28">
        <f>OphrsIn!AD223/SurveyHrsIn!AD224</f>
        <v>0.98824404761904761</v>
      </c>
      <c r="AE224" s="28">
        <f>OphrsIn!AE223/SurveyHrsIn!AE224</f>
        <v>0.94149301075268821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0.80728409652700528</v>
      </c>
      <c r="AP224" s="28">
        <f t="shared" si="37"/>
        <v>0.95500944060419857</v>
      </c>
      <c r="AQ224" s="28">
        <f t="shared" si="38"/>
        <v>0.91349658218125962</v>
      </c>
      <c r="AR224" s="28">
        <f t="shared" si="39"/>
        <v>0.58457545420837975</v>
      </c>
      <c r="AS224" s="28">
        <f t="shared" si="40"/>
        <v>0.89913231780167246</v>
      </c>
      <c r="AT224" s="28">
        <f t="shared" si="41"/>
        <v>0.98471624850657102</v>
      </c>
      <c r="AU224" s="28">
        <f t="shared" si="42"/>
        <v>0.76071236559139788</v>
      </c>
      <c r="AV224" s="28">
        <f t="shared" si="43"/>
        <v>0.89561571940604201</v>
      </c>
      <c r="AW224" s="28">
        <f t="shared" si="44"/>
        <v>0.9905719832735963</v>
      </c>
      <c r="AX224" s="28">
        <f t="shared" si="45"/>
        <v>0.99584229390681012</v>
      </c>
      <c r="AY224" s="28">
        <f t="shared" si="46"/>
        <v>0.93800776583034651</v>
      </c>
      <c r="AZ224" s="28">
        <f t="shared" si="47"/>
        <v>0.91349658218125962</v>
      </c>
    </row>
    <row r="225" spans="1:52" hidden="1" x14ac:dyDescent="0.25">
      <c r="A225" s="86" t="s">
        <v>8</v>
      </c>
      <c r="B225" s="86">
        <v>1</v>
      </c>
      <c r="C225" s="86">
        <v>215</v>
      </c>
      <c r="D225" s="28">
        <f>OphrsIn!D224/SurveyHrsIn!D225</f>
        <v>0.97446236559139787</v>
      </c>
      <c r="E225" s="28">
        <f>OphrsIn!E224/SurveyHrsIn!E225</f>
        <v>1</v>
      </c>
      <c r="F225" s="28">
        <f>OphrsIn!F224/SurveyHrsIn!F225</f>
        <v>0.99310344827586217</v>
      </c>
      <c r="G225" s="28">
        <f>OphrsIn!G224/SurveyHrsIn!G225</f>
        <v>0.94731182795698921</v>
      </c>
      <c r="H225" s="28">
        <f>OphrsIn!H224/SurveyHrsIn!H225</f>
        <v>0.37777777777777777</v>
      </c>
      <c r="I225" s="28">
        <f>OphrsIn!I224/SurveyHrsIn!I225</f>
        <v>0.99408602150537639</v>
      </c>
      <c r="J225" s="28">
        <f>OphrsIn!J224/SurveyHrsIn!J225</f>
        <v>0.98555555555555563</v>
      </c>
      <c r="K225" s="28">
        <f>OphrsIn!K224/SurveyHrsIn!K225</f>
        <v>0.96586021505376352</v>
      </c>
      <c r="L225" s="28">
        <f>OphrsIn!L224/SurveyHrsIn!L225</f>
        <v>0.9936827956989247</v>
      </c>
      <c r="M225" s="28">
        <f>OphrsIn!M224/SurveyHrsIn!M225</f>
        <v>0.99569444444444444</v>
      </c>
      <c r="N225" s="28">
        <f>OphrsIn!N224/SurveyHrsIn!N225</f>
        <v>0.99663978494623651</v>
      </c>
      <c r="O225" s="28">
        <f>OphrsIn!O224/SurveyHrsIn!O225</f>
        <v>0.89527777777777784</v>
      </c>
      <c r="P225" s="28">
        <f>OphrsIn!P224/SurveyHrsIn!P225</f>
        <v>0.84341397849462363</v>
      </c>
      <c r="Q225" s="28">
        <f>OphrsIn!Q224/SurveyHrsIn!Q225</f>
        <v>0.9272849462365591</v>
      </c>
      <c r="R225" s="28">
        <f>OphrsIn!R224/SurveyHrsIn!R225</f>
        <v>0.98244047619047625</v>
      </c>
      <c r="S225" s="28">
        <f>OphrsIn!S224/SurveyHrsIn!S225</f>
        <v>0.99825268817204305</v>
      </c>
      <c r="T225" s="28">
        <f>OphrsIn!T224/SurveyHrsIn!T225</f>
        <v>0.97875000000000001</v>
      </c>
      <c r="U225" s="28">
        <f>OphrsIn!U224/SurveyHrsIn!U225</f>
        <v>0.96693548387096773</v>
      </c>
      <c r="V225" s="28">
        <f>OphrsIn!V224/SurveyHrsIn!V225</f>
        <v>0.94944444444444442</v>
      </c>
      <c r="W225" s="28">
        <f>OphrsIn!W224/SurveyHrsIn!W225</f>
        <v>0.98145161290322591</v>
      </c>
      <c r="X225" s="28">
        <f>OphrsIn!X224/SurveyHrsIn!X225</f>
        <v>0.99327956989247312</v>
      </c>
      <c r="Y225" s="28">
        <f>OphrsIn!Y224/SurveyHrsIn!Y225</f>
        <v>0.87305555555555558</v>
      </c>
      <c r="Z225" s="28">
        <f>OphrsIn!Z224/SurveyHrsIn!Z225</f>
        <v>0.99959677419354842</v>
      </c>
      <c r="AA225" s="28">
        <f>OphrsIn!AA224/SurveyHrsIn!AA225</f>
        <v>0.988611111111111</v>
      </c>
      <c r="AB225" s="28">
        <f>OphrsIn!AB224/SurveyHrsIn!AB225</f>
        <v>0.99959677419354842</v>
      </c>
      <c r="AC225" s="28">
        <f>OphrsIn!AC224/SurveyHrsIn!AC225</f>
        <v>0.99986559139784947</v>
      </c>
      <c r="AD225" s="28">
        <f>OphrsIn!AD224/SurveyHrsIn!AD225</f>
        <v>0.98735119047619047</v>
      </c>
      <c r="AE225" s="28">
        <f>OphrsIn!AE224/SurveyHrsIn!AE225</f>
        <v>0.9824151881720431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0.91570030229061106</v>
      </c>
      <c r="AP225" s="28">
        <f t="shared" si="37"/>
        <v>0.96989161973032934</v>
      </c>
      <c r="AQ225" s="28">
        <f t="shared" si="38"/>
        <v>0.98987732334869438</v>
      </c>
      <c r="AR225" s="28">
        <f t="shared" si="39"/>
        <v>0.98013842541095053</v>
      </c>
      <c r="AS225" s="28">
        <f t="shared" si="40"/>
        <v>0.78580645161290319</v>
      </c>
      <c r="AT225" s="28">
        <f t="shared" si="41"/>
        <v>0.98507915173237759</v>
      </c>
      <c r="AU225" s="28">
        <f t="shared" si="42"/>
        <v>0.91177718040621258</v>
      </c>
      <c r="AV225" s="28">
        <f t="shared" si="43"/>
        <v>0.96932603686635943</v>
      </c>
      <c r="AW225" s="28">
        <f t="shared" si="44"/>
        <v>0.96504330943847083</v>
      </c>
      <c r="AX225" s="28">
        <f t="shared" si="45"/>
        <v>0.94926224611708487</v>
      </c>
      <c r="AY225" s="28">
        <f t="shared" si="46"/>
        <v>0.99593488649940254</v>
      </c>
      <c r="AZ225" s="28">
        <f t="shared" si="47"/>
        <v>0.98987732334869438</v>
      </c>
    </row>
    <row r="226" spans="1:52" hidden="1" x14ac:dyDescent="0.25">
      <c r="A226" s="86" t="s">
        <v>8</v>
      </c>
      <c r="B226" s="86">
        <v>1</v>
      </c>
      <c r="C226" s="86">
        <v>216</v>
      </c>
      <c r="D226" s="28">
        <f>OphrsIn!D225/SurveyHrsIn!D226</f>
        <v>0.49193548387096775</v>
      </c>
      <c r="E226" s="28">
        <f>OphrsIn!E225/SurveyHrsIn!E226</f>
        <v>0.9838709677419355</v>
      </c>
      <c r="F226" s="28">
        <f>OphrsIn!F225/SurveyHrsIn!F226</f>
        <v>0.99568965517241381</v>
      </c>
      <c r="G226" s="28">
        <f>OphrsIn!G225/SurveyHrsIn!G226</f>
        <v>0.94690860215053763</v>
      </c>
      <c r="H226" s="28">
        <f>OphrsIn!H225/SurveyHrsIn!H226</f>
        <v>0.76277777777777789</v>
      </c>
      <c r="I226" s="28">
        <f>OphrsIn!I225/SurveyHrsIn!I226</f>
        <v>0.99045698924731185</v>
      </c>
      <c r="J226" s="28">
        <f>OphrsIn!J225/SurveyHrsIn!J226</f>
        <v>0.97513888888888889</v>
      </c>
      <c r="K226" s="28">
        <f>OphrsIn!K225/SurveyHrsIn!K226</f>
        <v>0.83844086021505371</v>
      </c>
      <c r="L226" s="28">
        <f>OphrsIn!L225/SurveyHrsIn!L226</f>
        <v>0.99623655913978504</v>
      </c>
      <c r="M226" s="28">
        <f>OphrsIn!M225/SurveyHrsIn!M226</f>
        <v>0.99527777777777782</v>
      </c>
      <c r="N226" s="28">
        <f>OphrsIn!N225/SurveyHrsIn!N226</f>
        <v>0.99637096774193545</v>
      </c>
      <c r="O226" s="28">
        <f>OphrsIn!O225/SurveyHrsIn!O226</f>
        <v>0.94236111111111109</v>
      </c>
      <c r="P226" s="28">
        <f>OphrsIn!P225/SurveyHrsIn!P226</f>
        <v>0.99973118279569884</v>
      </c>
      <c r="Q226" s="28">
        <f>OphrsIn!Q225/SurveyHrsIn!Q226</f>
        <v>0.97043010752688175</v>
      </c>
      <c r="R226" s="28">
        <f>OphrsIn!R225/SurveyHrsIn!R226</f>
        <v>0.98794642857142856</v>
      </c>
      <c r="S226" s="28">
        <f>OphrsIn!S225/SurveyHrsIn!S226</f>
        <v>0.99892473118279579</v>
      </c>
      <c r="T226" s="28">
        <f>OphrsIn!T225/SurveyHrsIn!T226</f>
        <v>0.98333333333333328</v>
      </c>
      <c r="U226" s="28">
        <f>OphrsIn!U225/SurveyHrsIn!U226</f>
        <v>0.99543010752688177</v>
      </c>
      <c r="V226" s="28">
        <f>OphrsIn!V225/SurveyHrsIn!V226</f>
        <v>0.98055555555555551</v>
      </c>
      <c r="W226" s="28">
        <f>OphrsIn!W225/SurveyHrsIn!W226</f>
        <v>0.99448924731182797</v>
      </c>
      <c r="X226" s="28">
        <f>OphrsIn!X225/SurveyHrsIn!X226</f>
        <v>0.98172043010752685</v>
      </c>
      <c r="Y226" s="28">
        <f>OphrsIn!Y225/SurveyHrsIn!Y226</f>
        <v>0.98777777777777787</v>
      </c>
      <c r="Z226" s="28">
        <f>OphrsIn!Z225/SurveyHrsIn!Z226</f>
        <v>0.9790322580645161</v>
      </c>
      <c r="AA226" s="28">
        <f>OphrsIn!AA225/SurveyHrsIn!AA226</f>
        <v>0.95416666666666672</v>
      </c>
      <c r="AB226" s="28">
        <f>OphrsIn!AB225/SurveyHrsIn!AB226</f>
        <v>0.99973118279569884</v>
      </c>
      <c r="AC226" s="28">
        <f>OphrsIn!AC225/SurveyHrsIn!AC226</f>
        <v>0.96303763440860213</v>
      </c>
      <c r="AD226" s="28">
        <f>OphrsIn!AD225/SurveyHrsIn!AD226</f>
        <v>0.90089285714285716</v>
      </c>
      <c r="AE226" s="28">
        <f>OphrsIn!AE225/SurveyHrsIn!AE226</f>
        <v>0.95014825268817205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0.95193844498001889</v>
      </c>
      <c r="AP226" s="28">
        <f t="shared" si="37"/>
        <v>0.98446148553507429</v>
      </c>
      <c r="AQ226" s="28">
        <f t="shared" si="38"/>
        <v>0.93802624807987722</v>
      </c>
      <c r="AR226" s="28">
        <f t="shared" si="39"/>
        <v>0.97548974168829561</v>
      </c>
      <c r="AS226" s="28">
        <f t="shared" si="40"/>
        <v>0.90945788530465954</v>
      </c>
      <c r="AT226" s="28">
        <f t="shared" si="41"/>
        <v>0.94331839904420545</v>
      </c>
      <c r="AU226" s="28">
        <f t="shared" si="42"/>
        <v>0.97948775388291509</v>
      </c>
      <c r="AV226" s="28">
        <f t="shared" si="43"/>
        <v>0.98576708909370192</v>
      </c>
      <c r="AW226" s="28">
        <f t="shared" si="44"/>
        <v>0.98643966547192352</v>
      </c>
      <c r="AX226" s="28">
        <f t="shared" si="45"/>
        <v>0.98799581839904427</v>
      </c>
      <c r="AY226" s="28">
        <f t="shared" si="46"/>
        <v>0.97764336917562711</v>
      </c>
      <c r="AZ226" s="28">
        <f t="shared" si="47"/>
        <v>0.93802624807987722</v>
      </c>
    </row>
    <row r="227" spans="1:52" hidden="1" x14ac:dyDescent="0.25">
      <c r="A227" s="86" t="s">
        <v>8</v>
      </c>
      <c r="B227" s="86">
        <v>1</v>
      </c>
      <c r="C227" s="86">
        <v>217</v>
      </c>
      <c r="D227" s="28">
        <f>OphrsIn!D226/SurveyHrsIn!D227</f>
        <v>0.9946236559139785</v>
      </c>
      <c r="E227" s="28">
        <f>OphrsIn!E226/SurveyHrsIn!E227</f>
        <v>1</v>
      </c>
      <c r="F227" s="28">
        <f>OphrsIn!F226/SurveyHrsIn!F227</f>
        <v>0.98247126436781607</v>
      </c>
      <c r="G227" s="28">
        <f>OphrsIn!G226/SurveyHrsIn!G227</f>
        <v>0.94744623655913973</v>
      </c>
      <c r="H227" s="28">
        <f>OphrsIn!H226/SurveyHrsIn!H227</f>
        <v>0.82430555555555551</v>
      </c>
      <c r="I227" s="28">
        <f>OphrsIn!I226/SurveyHrsIn!I227</f>
        <v>0.96787634408602152</v>
      </c>
      <c r="J227" s="28">
        <f>OphrsIn!J226/SurveyHrsIn!J227</f>
        <v>0.97777777777777775</v>
      </c>
      <c r="K227" s="28">
        <f>OphrsIn!K226/SurveyHrsIn!K227</f>
        <v>0.97419354838709671</v>
      </c>
      <c r="L227" s="28">
        <f>OphrsIn!L226/SurveyHrsIn!L227</f>
        <v>0.99623655913978504</v>
      </c>
      <c r="M227" s="28">
        <f>OphrsIn!M226/SurveyHrsIn!M227</f>
        <v>0.99041666666666672</v>
      </c>
      <c r="N227" s="28">
        <f>OphrsIn!N226/SurveyHrsIn!N227</f>
        <v>0.94206989247311823</v>
      </c>
      <c r="O227" s="28">
        <f>OphrsIn!O226/SurveyHrsIn!O227</f>
        <v>0.90944444444444439</v>
      </c>
      <c r="P227" s="28">
        <f>OphrsIn!P226/SurveyHrsIn!P227</f>
        <v>0.99112903225806448</v>
      </c>
      <c r="Q227" s="28">
        <f>OphrsIn!Q226/SurveyHrsIn!Q227</f>
        <v>0.94489247311827962</v>
      </c>
      <c r="R227" s="28">
        <f>OphrsIn!R226/SurveyHrsIn!R227</f>
        <v>0.88749999999999996</v>
      </c>
      <c r="S227" s="28">
        <f>OphrsIn!S226/SurveyHrsIn!S227</f>
        <v>0.9990591397849462</v>
      </c>
      <c r="T227" s="28">
        <f>OphrsIn!T226/SurveyHrsIn!T227</f>
        <v>0.98333333333333328</v>
      </c>
      <c r="U227" s="28">
        <f>OphrsIn!U226/SurveyHrsIn!U227</f>
        <v>0.98373655913978486</v>
      </c>
      <c r="V227" s="28">
        <f>OphrsIn!V226/SurveyHrsIn!V227</f>
        <v>0.9622222222222222</v>
      </c>
      <c r="W227" s="28">
        <f>OphrsIn!W226/SurveyHrsIn!W227</f>
        <v>0.9623655913978495</v>
      </c>
      <c r="X227" s="28">
        <f>OphrsIn!X226/SurveyHrsIn!X227</f>
        <v>0.97486559139784945</v>
      </c>
      <c r="Y227" s="28">
        <f>OphrsIn!Y226/SurveyHrsIn!Y227</f>
        <v>0.97930555555555554</v>
      </c>
      <c r="Z227" s="28">
        <f>OphrsIn!Z226/SurveyHrsIn!Z227</f>
        <v>0.99502688172043008</v>
      </c>
      <c r="AA227" s="28">
        <f>OphrsIn!AA226/SurveyHrsIn!AA227</f>
        <v>0.89861111111111114</v>
      </c>
      <c r="AB227" s="28">
        <f>OphrsIn!AB226/SurveyHrsIn!AB227</f>
        <v>0.82150537634408605</v>
      </c>
      <c r="AC227" s="28">
        <f>OphrsIn!AC226/SurveyHrsIn!AC227</f>
        <v>0.97338709677419366</v>
      </c>
      <c r="AD227" s="28">
        <f>OphrsIn!AD226/SurveyHrsIn!AD227</f>
        <v>0.99389880952380949</v>
      </c>
      <c r="AE227" s="28">
        <f>OphrsIn!AE226/SurveyHrsIn!AE227</f>
        <v>0.97939744623655911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0.95861394347629048</v>
      </c>
      <c r="AP227" s="28">
        <f t="shared" si="37"/>
        <v>0.94936865292712058</v>
      </c>
      <c r="AQ227" s="28">
        <f t="shared" si="38"/>
        <v>0.98222778417818757</v>
      </c>
      <c r="AR227" s="28">
        <f t="shared" si="39"/>
        <v>0.9766391669756519</v>
      </c>
      <c r="AS227" s="28">
        <f t="shared" si="40"/>
        <v>0.9233198924731183</v>
      </c>
      <c r="AT227" s="28">
        <f t="shared" si="41"/>
        <v>0.98694892473118279</v>
      </c>
      <c r="AU227" s="28">
        <f t="shared" si="42"/>
        <v>0.94754778972520903</v>
      </c>
      <c r="AV227" s="28">
        <f t="shared" si="43"/>
        <v>0.9438172043010753</v>
      </c>
      <c r="AW227" s="28">
        <f t="shared" si="44"/>
        <v>0.97643070489844674</v>
      </c>
      <c r="AX227" s="28">
        <f t="shared" si="45"/>
        <v>0.97217891278375157</v>
      </c>
      <c r="AY227" s="28">
        <f t="shared" si="46"/>
        <v>0.90504778972520905</v>
      </c>
      <c r="AZ227" s="28">
        <f t="shared" si="47"/>
        <v>0.98222778417818757</v>
      </c>
    </row>
    <row r="228" spans="1:52" hidden="1" x14ac:dyDescent="0.25">
      <c r="A228" s="86" t="s">
        <v>8</v>
      </c>
      <c r="B228" s="86">
        <v>1</v>
      </c>
      <c r="C228" s="86">
        <v>218</v>
      </c>
      <c r="D228" s="28">
        <f>OphrsIn!D227/SurveyHrsIn!D228</f>
        <v>0.88306451612903225</v>
      </c>
      <c r="E228" s="28">
        <f>OphrsIn!E227/SurveyHrsIn!E228</f>
        <v>0.93145161290322576</v>
      </c>
      <c r="F228" s="28">
        <f>OphrsIn!F227/SurveyHrsIn!F228</f>
        <v>0.99396551724137927</v>
      </c>
      <c r="G228" s="28">
        <f>OphrsIn!G227/SurveyHrsIn!G228</f>
        <v>0.88951612903225796</v>
      </c>
      <c r="H228" s="28">
        <f>OphrsIn!H227/SurveyHrsIn!H228</f>
        <v>0.8191666666666666</v>
      </c>
      <c r="I228" s="28">
        <f>OphrsIn!I227/SurveyHrsIn!I228</f>
        <v>0.97271505376344092</v>
      </c>
      <c r="J228" s="28">
        <f>OphrsIn!J227/SurveyHrsIn!J228</f>
        <v>0.97847222222222219</v>
      </c>
      <c r="K228" s="28">
        <f>OphrsIn!K227/SurveyHrsIn!K228</f>
        <v>0.94583333333333341</v>
      </c>
      <c r="L228" s="28">
        <f>OphrsIn!L227/SurveyHrsIn!L228</f>
        <v>0.98911290322580647</v>
      </c>
      <c r="M228" s="28">
        <f>OphrsIn!M227/SurveyHrsIn!M228</f>
        <v>0.93986111111111115</v>
      </c>
      <c r="N228" s="28">
        <f>OphrsIn!N227/SurveyHrsIn!N228</f>
        <v>0.99274193548387102</v>
      </c>
      <c r="O228" s="28">
        <f>OphrsIn!O227/SurveyHrsIn!O228</f>
        <v>0.99986111111111109</v>
      </c>
      <c r="P228" s="28">
        <f>OphrsIn!P227/SurveyHrsIn!P228</f>
        <v>0.8501344086021505</v>
      </c>
      <c r="Q228" s="28">
        <f>OphrsIn!Q227/SurveyHrsIn!Q228</f>
        <v>0.99690860215053767</v>
      </c>
      <c r="R228" s="28">
        <f>OphrsIn!R227/SurveyHrsIn!R228</f>
        <v>0.65491071428571435</v>
      </c>
      <c r="S228" s="28">
        <f>OphrsIn!S227/SurveyHrsIn!S228</f>
        <v>0.9629032258064516</v>
      </c>
      <c r="T228" s="28">
        <f>OphrsIn!T227/SurveyHrsIn!T228</f>
        <v>0.91374999999999995</v>
      </c>
      <c r="U228" s="28">
        <f>OphrsIn!U227/SurveyHrsIn!U228</f>
        <v>0.99623655913978504</v>
      </c>
      <c r="V228" s="28">
        <f>OphrsIn!V227/SurveyHrsIn!V228</f>
        <v>0.96861111111111109</v>
      </c>
      <c r="W228" s="28">
        <f>OphrsIn!W227/SurveyHrsIn!W228</f>
        <v>0.85322580645161283</v>
      </c>
      <c r="X228" s="28">
        <f>OphrsIn!X227/SurveyHrsIn!X228</f>
        <v>0.70282258064516123</v>
      </c>
      <c r="Y228" s="28">
        <f>OphrsIn!Y227/SurveyHrsIn!Y228</f>
        <v>0.98486111111111119</v>
      </c>
      <c r="Z228" s="28">
        <f>OphrsIn!Z227/SurveyHrsIn!Z228</f>
        <v>0.81841397849462361</v>
      </c>
      <c r="AA228" s="28">
        <f>OphrsIn!AA227/SurveyHrsIn!AA228</f>
        <v>0.86499999999999999</v>
      </c>
      <c r="AB228" s="28">
        <f>OphrsIn!AB227/SurveyHrsIn!AB228</f>
        <v>0.8579301075268817</v>
      </c>
      <c r="AC228" s="28">
        <f>OphrsIn!AC227/SurveyHrsIn!AC228</f>
        <v>0.99301075268817196</v>
      </c>
      <c r="AD228" s="28">
        <f>OphrsIn!AD227/SurveyHrsIn!AD228</f>
        <v>0.9933035714285714</v>
      </c>
      <c r="AE228" s="28">
        <f>OphrsIn!AE227/SurveyHrsIn!AE228</f>
        <v>0.97204153225806444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0.94190266705804804</v>
      </c>
      <c r="AP228" s="28">
        <f t="shared" si="37"/>
        <v>0.88129781639358262</v>
      </c>
      <c r="AQ228" s="28">
        <f t="shared" si="38"/>
        <v>0.98611861879160256</v>
      </c>
      <c r="AR228" s="28">
        <f t="shared" si="39"/>
        <v>0.93831108639228766</v>
      </c>
      <c r="AS228" s="28">
        <f t="shared" si="40"/>
        <v>0.9234513142174432</v>
      </c>
      <c r="AT228" s="28">
        <f t="shared" si="41"/>
        <v>0.95826911589008368</v>
      </c>
      <c r="AU228" s="28">
        <f t="shared" si="42"/>
        <v>0.9475791517323775</v>
      </c>
      <c r="AV228" s="28">
        <f t="shared" si="43"/>
        <v>0.87157418074756787</v>
      </c>
      <c r="AW228" s="28">
        <f t="shared" si="44"/>
        <v>0.95953255675029869</v>
      </c>
      <c r="AX228" s="28">
        <f t="shared" si="45"/>
        <v>0.84696983273596171</v>
      </c>
      <c r="AY228" s="28">
        <f t="shared" si="46"/>
        <v>0.84711469534050166</v>
      </c>
      <c r="AZ228" s="28">
        <f t="shared" si="47"/>
        <v>0.98611861879160256</v>
      </c>
    </row>
    <row r="229" spans="1:52" hidden="1" x14ac:dyDescent="0.25">
      <c r="A229" s="86" t="s">
        <v>8</v>
      </c>
      <c r="B229" s="86">
        <v>1</v>
      </c>
      <c r="C229" s="86">
        <v>219</v>
      </c>
      <c r="D229" s="28">
        <f>OphrsIn!D228/SurveyHrsIn!D229</f>
        <v>0.896505376344086</v>
      </c>
      <c r="E229" s="28">
        <f>OphrsIn!E228/SurveyHrsIn!E229</f>
        <v>0.97580645161290325</v>
      </c>
      <c r="F229" s="28">
        <f>OphrsIn!F228/SurveyHrsIn!F229</f>
        <v>0.83591954022988502</v>
      </c>
      <c r="G229" s="28">
        <f>OphrsIn!G228/SurveyHrsIn!G229</f>
        <v>0.92930107526881722</v>
      </c>
      <c r="H229" s="28">
        <f>OphrsIn!H228/SurveyHrsIn!H229</f>
        <v>0.98416666666666675</v>
      </c>
      <c r="I229" s="28">
        <f>OphrsIn!I228/SurveyHrsIn!I229</f>
        <v>0.99220430107526891</v>
      </c>
      <c r="J229" s="28">
        <f>OphrsIn!J228/SurveyHrsIn!J229</f>
        <v>0.94527777777777777</v>
      </c>
      <c r="K229" s="28">
        <f>OphrsIn!K228/SurveyHrsIn!K229</f>
        <v>0.97540322580645167</v>
      </c>
      <c r="L229" s="28">
        <f>OphrsIn!L228/SurveyHrsIn!L229</f>
        <v>0.99637096774193545</v>
      </c>
      <c r="M229" s="28">
        <f>OphrsIn!M228/SurveyHrsIn!M229</f>
        <v>0.9933333333333334</v>
      </c>
      <c r="N229" s="28">
        <f>OphrsIn!N228/SurveyHrsIn!N229</f>
        <v>0.99677419354838714</v>
      </c>
      <c r="O229" s="28">
        <f>OphrsIn!O228/SurveyHrsIn!O229</f>
        <v>0.87250000000000005</v>
      </c>
      <c r="P229" s="28">
        <f>OphrsIn!P228/SurveyHrsIn!P229</f>
        <v>0.79489247311827949</v>
      </c>
      <c r="Q229" s="28">
        <f>OphrsIn!Q228/SurveyHrsIn!Q229</f>
        <v>0.9907258064516129</v>
      </c>
      <c r="R229" s="28">
        <f>OphrsIn!R228/SurveyHrsIn!R229</f>
        <v>0.90505952380952392</v>
      </c>
      <c r="S229" s="28">
        <f>OphrsIn!S228/SurveyHrsIn!S229</f>
        <v>0.9990591397849462</v>
      </c>
      <c r="T229" s="28">
        <f>OphrsIn!T228/SurveyHrsIn!T229</f>
        <v>0.97027777777777779</v>
      </c>
      <c r="U229" s="28">
        <f>OphrsIn!U228/SurveyHrsIn!U229</f>
        <v>0.98669354838709677</v>
      </c>
      <c r="V229" s="28">
        <f>OphrsIn!V228/SurveyHrsIn!V229</f>
        <v>0.98152777777777789</v>
      </c>
      <c r="W229" s="28">
        <f>OphrsIn!W228/SurveyHrsIn!W229</f>
        <v>0.99529569892473113</v>
      </c>
      <c r="X229" s="28">
        <f>OphrsIn!X228/SurveyHrsIn!X229</f>
        <v>0.99637096774193545</v>
      </c>
      <c r="Y229" s="28">
        <f>OphrsIn!Y228/SurveyHrsIn!Y229</f>
        <v>0.99194444444444452</v>
      </c>
      <c r="Z229" s="28">
        <f>OphrsIn!Z228/SurveyHrsIn!Z229</f>
        <v>0.99932795698924726</v>
      </c>
      <c r="AA229" s="28">
        <f>OphrsIn!AA228/SurveyHrsIn!AA229</f>
        <v>0.98472222222222228</v>
      </c>
      <c r="AB229" s="28">
        <f>OphrsIn!AB228/SurveyHrsIn!AB229</f>
        <v>0.948252688172043</v>
      </c>
      <c r="AC229" s="28">
        <f>OphrsIn!AC228/SurveyHrsIn!AC229</f>
        <v>0.99986559139784947</v>
      </c>
      <c r="AD229" s="28">
        <f>OphrsIn!AD228/SurveyHrsIn!AD229</f>
        <v>0.97500000000000009</v>
      </c>
      <c r="AE229" s="28">
        <f>OphrsIn!AE228/SurveyHrsIn!AE229</f>
        <v>0.9070919354838709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0.94099583384830898</v>
      </c>
      <c r="AP229" s="28">
        <f t="shared" si="37"/>
        <v>0.97910479604028</v>
      </c>
      <c r="AQ229" s="28">
        <f t="shared" si="38"/>
        <v>0.96065250896057341</v>
      </c>
      <c r="AR229" s="28">
        <f t="shared" si="39"/>
        <v>0.91367568903720187</v>
      </c>
      <c r="AS229" s="28">
        <f t="shared" si="40"/>
        <v>0.97388291517323777</v>
      </c>
      <c r="AT229" s="28">
        <f t="shared" si="41"/>
        <v>0.98836917562724003</v>
      </c>
      <c r="AU229" s="28">
        <f t="shared" si="42"/>
        <v>0.88805555555555549</v>
      </c>
      <c r="AV229" s="28">
        <f t="shared" si="43"/>
        <v>0.9649481566820276</v>
      </c>
      <c r="AW229" s="28">
        <f t="shared" si="44"/>
        <v>0.97949970131421749</v>
      </c>
      <c r="AX229" s="28">
        <f t="shared" si="45"/>
        <v>0.99453703703703711</v>
      </c>
      <c r="AY229" s="28">
        <f t="shared" si="46"/>
        <v>0.97743428912783747</v>
      </c>
      <c r="AZ229" s="28">
        <f t="shared" si="47"/>
        <v>0.96065250896057341</v>
      </c>
    </row>
    <row r="230" spans="1:52" hidden="1" x14ac:dyDescent="0.25">
      <c r="A230" s="86" t="s">
        <v>8</v>
      </c>
      <c r="B230" s="86">
        <v>1</v>
      </c>
      <c r="C230" s="86">
        <v>220</v>
      </c>
      <c r="D230" s="28">
        <f>OphrsIn!D229/SurveyHrsIn!D230</f>
        <v>0.83333333333333337</v>
      </c>
      <c r="E230" s="28">
        <f>OphrsIn!E229/SurveyHrsIn!E230</f>
        <v>0.92607526881720426</v>
      </c>
      <c r="F230" s="28">
        <f>OphrsIn!F229/SurveyHrsIn!F230</f>
        <v>0.953735632183908</v>
      </c>
      <c r="G230" s="28">
        <f>OphrsIn!G229/SurveyHrsIn!G230</f>
        <v>0.8540322580645161</v>
      </c>
      <c r="H230" s="28">
        <f>OphrsIn!H229/SurveyHrsIn!H230</f>
        <v>0.77027777777777784</v>
      </c>
      <c r="I230" s="28">
        <f>OphrsIn!I229/SurveyHrsIn!I230</f>
        <v>0.89771505376344085</v>
      </c>
      <c r="J230" s="28">
        <f>OphrsIn!J229/SurveyHrsIn!J230</f>
        <v>0.97736111111111112</v>
      </c>
      <c r="K230" s="28">
        <f>OphrsIn!K229/SurveyHrsIn!K230</f>
        <v>0.95685483870967736</v>
      </c>
      <c r="L230" s="28">
        <f>OphrsIn!L229/SurveyHrsIn!L230</f>
        <v>0.9477150537634409</v>
      </c>
      <c r="M230" s="28">
        <f>OphrsIn!M229/SurveyHrsIn!M230</f>
        <v>0.9868055555555556</v>
      </c>
      <c r="N230" s="28">
        <f>OphrsIn!N229/SurveyHrsIn!N230</f>
        <v>0.98561827956989245</v>
      </c>
      <c r="O230" s="28">
        <f>OphrsIn!O229/SurveyHrsIn!O230</f>
        <v>0.93166666666666664</v>
      </c>
      <c r="P230" s="28">
        <f>OphrsIn!P229/SurveyHrsIn!P230</f>
        <v>0.73185483870967738</v>
      </c>
      <c r="Q230" s="28">
        <f>OphrsIn!Q229/SurveyHrsIn!Q230</f>
        <v>0.30403225806451611</v>
      </c>
      <c r="R230" s="28">
        <f>OphrsIn!R229/SurveyHrsIn!R230</f>
        <v>0</v>
      </c>
      <c r="S230" s="28">
        <f>OphrsIn!S229/SurveyHrsIn!S230</f>
        <v>3.6559139784946237E-2</v>
      </c>
      <c r="T230" s="28">
        <f>OphrsIn!T229/SurveyHrsIn!T230</f>
        <v>0.93611111111111112</v>
      </c>
      <c r="U230" s="28">
        <f>OphrsIn!U229/SurveyHrsIn!U230</f>
        <v>0.91182795698924723</v>
      </c>
      <c r="V230" s="28">
        <f>OphrsIn!V229/SurveyHrsIn!V230</f>
        <v>0.90527777777777774</v>
      </c>
      <c r="W230" s="28">
        <f>OphrsIn!W229/SurveyHrsIn!W230</f>
        <v>0.99086021505376354</v>
      </c>
      <c r="X230" s="28">
        <f>OphrsIn!X229/SurveyHrsIn!X230</f>
        <v>0.98118279569892475</v>
      </c>
      <c r="Y230" s="28">
        <f>OphrsIn!Y229/SurveyHrsIn!Y230</f>
        <v>0.91999999999999993</v>
      </c>
      <c r="Z230" s="28">
        <f>OphrsIn!Z229/SurveyHrsIn!Z230</f>
        <v>0.99112903225806448</v>
      </c>
      <c r="AA230" s="28">
        <f>OphrsIn!AA229/SurveyHrsIn!AA230</f>
        <v>0.91486111111111112</v>
      </c>
      <c r="AB230" s="28">
        <f>OphrsIn!AB229/SurveyHrsIn!AB230</f>
        <v>0.58077956989247315</v>
      </c>
      <c r="AC230" s="28">
        <f>OphrsIn!AC229/SurveyHrsIn!AC230</f>
        <v>0.98750000000000004</v>
      </c>
      <c r="AD230" s="28">
        <f>OphrsIn!AD229/SurveyHrsIn!AD230</f>
        <v>0.99538690476190472</v>
      </c>
      <c r="AE230" s="28">
        <f>OphrsIn!AE229/SurveyHrsIn!AE230</f>
        <v>0.97272594086021513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0.90997602789107246</v>
      </c>
      <c r="AP230" s="28">
        <f t="shared" si="37"/>
        <v>0.70605174731182796</v>
      </c>
      <c r="AQ230" s="28">
        <f t="shared" si="38"/>
        <v>0.98520428187403997</v>
      </c>
      <c r="AR230" s="28">
        <f t="shared" si="39"/>
        <v>0.91128105302187612</v>
      </c>
      <c r="AS230" s="28">
        <f t="shared" si="40"/>
        <v>0.88178464755077657</v>
      </c>
      <c r="AT230" s="28">
        <f t="shared" si="41"/>
        <v>0.96379181600955788</v>
      </c>
      <c r="AU230" s="28">
        <f t="shared" si="42"/>
        <v>0.88304659498207883</v>
      </c>
      <c r="AV230" s="28">
        <f t="shared" si="43"/>
        <v>0.11353046594982079</v>
      </c>
      <c r="AW230" s="28">
        <f t="shared" si="44"/>
        <v>0.91773894862604533</v>
      </c>
      <c r="AX230" s="28">
        <f t="shared" si="45"/>
        <v>0.96401433691756278</v>
      </c>
      <c r="AY230" s="28">
        <f t="shared" si="46"/>
        <v>0.82892323775388288</v>
      </c>
      <c r="AZ230" s="28">
        <f t="shared" si="47"/>
        <v>0.98520428187403997</v>
      </c>
    </row>
    <row r="231" spans="1:52" hidden="1" x14ac:dyDescent="0.25">
      <c r="A231" s="86" t="s">
        <v>8</v>
      </c>
      <c r="B231" s="86">
        <v>1</v>
      </c>
      <c r="C231" s="86">
        <v>221</v>
      </c>
      <c r="D231" s="28">
        <f>OphrsIn!D230/SurveyHrsIn!D231</f>
        <v>0.989247311827957</v>
      </c>
      <c r="E231" s="28">
        <f>OphrsIn!E230/SurveyHrsIn!E231</f>
        <v>0.98655913978494625</v>
      </c>
      <c r="F231" s="28">
        <f>OphrsIn!F230/SurveyHrsIn!F231</f>
        <v>0.97327586206896544</v>
      </c>
      <c r="G231" s="28">
        <f>OphrsIn!G230/SurveyHrsIn!G231</f>
        <v>0.9467741935483871</v>
      </c>
      <c r="H231" s="28">
        <f>OphrsIn!H230/SurveyHrsIn!H231</f>
        <v>0.37055555555555558</v>
      </c>
      <c r="I231" s="28">
        <f>OphrsIn!I230/SurveyHrsIn!I231</f>
        <v>0.97244623655913975</v>
      </c>
      <c r="J231" s="28">
        <f>OphrsIn!J230/SurveyHrsIn!J231</f>
        <v>0.93638888888888894</v>
      </c>
      <c r="K231" s="28">
        <f>OphrsIn!K230/SurveyHrsIn!K231</f>
        <v>0.79341397849462358</v>
      </c>
      <c r="L231" s="28">
        <f>OphrsIn!L230/SurveyHrsIn!L231</f>
        <v>0.96801075268817205</v>
      </c>
      <c r="M231" s="28">
        <f>OphrsIn!M230/SurveyHrsIn!M231</f>
        <v>0.99055555555555563</v>
      </c>
      <c r="N231" s="28">
        <f>OphrsIn!N230/SurveyHrsIn!N231</f>
        <v>0.9955645161290323</v>
      </c>
      <c r="O231" s="28">
        <f>OphrsIn!O230/SurveyHrsIn!O231</f>
        <v>0.99986111111111109</v>
      </c>
      <c r="P231" s="28">
        <f>OphrsIn!P230/SurveyHrsIn!P231</f>
        <v>0.9907258064516129</v>
      </c>
      <c r="Q231" s="28">
        <f>OphrsIn!Q230/SurveyHrsIn!Q231</f>
        <v>0.9985215053763441</v>
      </c>
      <c r="R231" s="28">
        <f>OphrsIn!R230/SurveyHrsIn!R231</f>
        <v>0.90982142857142856</v>
      </c>
      <c r="S231" s="28">
        <f>OphrsIn!S230/SurveyHrsIn!S231</f>
        <v>0.98709677419354835</v>
      </c>
      <c r="T231" s="28">
        <f>OphrsIn!T230/SurveyHrsIn!T231</f>
        <v>0.90777777777777779</v>
      </c>
      <c r="U231" s="28">
        <f>OphrsIn!U230/SurveyHrsIn!U231</f>
        <v>0.8286290322580645</v>
      </c>
      <c r="V231" s="28">
        <f>OphrsIn!V230/SurveyHrsIn!V231</f>
        <v>0.92861111111111116</v>
      </c>
      <c r="W231" s="28">
        <f>OphrsIn!W230/SurveyHrsIn!W231</f>
        <v>0.99153225806451617</v>
      </c>
      <c r="X231" s="28">
        <f>OphrsIn!X230/SurveyHrsIn!X231</f>
        <v>0.99260752688172038</v>
      </c>
      <c r="Y231" s="28">
        <f>OphrsIn!Y230/SurveyHrsIn!Y231</f>
        <v>0.98916666666666675</v>
      </c>
      <c r="Z231" s="28">
        <f>OphrsIn!Z230/SurveyHrsIn!Z231</f>
        <v>0.98037634408602148</v>
      </c>
      <c r="AA231" s="28">
        <f>OphrsIn!AA230/SurveyHrsIn!AA231</f>
        <v>0.90638888888888891</v>
      </c>
      <c r="AB231" s="28">
        <f>OphrsIn!AB230/SurveyHrsIn!AB231</f>
        <v>0.97284946236559133</v>
      </c>
      <c r="AC231" s="28">
        <f>OphrsIn!AC230/SurveyHrsIn!AC231</f>
        <v>0.92217741935483877</v>
      </c>
      <c r="AD231" s="28">
        <f>OphrsIn!AD230/SurveyHrsIn!AD231</f>
        <v>0.93809523809523809</v>
      </c>
      <c r="AE231" s="28">
        <f>OphrsIn!AE230/SurveyHrsIn!AE231</f>
        <v>0.91184852150537632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0.91034429973633246</v>
      </c>
      <c r="AP231" s="28">
        <f t="shared" si="37"/>
        <v>0.94944823135347323</v>
      </c>
      <c r="AQ231" s="28">
        <f t="shared" si="38"/>
        <v>0.92404039298515095</v>
      </c>
      <c r="AR231" s="28">
        <f t="shared" si="39"/>
        <v>0.9688697318007663</v>
      </c>
      <c r="AS231" s="28">
        <f t="shared" si="40"/>
        <v>0.75979689366786152</v>
      </c>
      <c r="AT231" s="28">
        <f t="shared" si="41"/>
        <v>0.91732676224611698</v>
      </c>
      <c r="AU231" s="28">
        <f t="shared" si="42"/>
        <v>0.99538381123058539</v>
      </c>
      <c r="AV231" s="28">
        <f t="shared" si="43"/>
        <v>0.96514656938044041</v>
      </c>
      <c r="AW231" s="28">
        <f t="shared" si="44"/>
        <v>0.88833930704898456</v>
      </c>
      <c r="AX231" s="28">
        <f t="shared" si="45"/>
        <v>0.99110215053763451</v>
      </c>
      <c r="AY231" s="28">
        <f t="shared" si="46"/>
        <v>0.95320489844683387</v>
      </c>
      <c r="AZ231" s="28">
        <f t="shared" si="47"/>
        <v>0.92404039298515095</v>
      </c>
    </row>
    <row r="232" spans="1:52" hidden="1" x14ac:dyDescent="0.25">
      <c r="A232" s="86" t="s">
        <v>8</v>
      </c>
      <c r="B232" s="86">
        <v>1</v>
      </c>
      <c r="C232" s="86">
        <v>222</v>
      </c>
      <c r="D232" s="28">
        <f>OphrsIn!D231/SurveyHrsIn!D232</f>
        <v>0.989247311827957</v>
      </c>
      <c r="E232" s="28">
        <f>OphrsIn!E231/SurveyHrsIn!E232</f>
        <v>0.95564516129032262</v>
      </c>
      <c r="F232" s="28">
        <f>OphrsIn!F231/SurveyHrsIn!F232</f>
        <v>0.99367816091954031</v>
      </c>
      <c r="G232" s="28">
        <f>OphrsIn!G231/SurveyHrsIn!G232</f>
        <v>0.93669354838709673</v>
      </c>
      <c r="H232" s="28">
        <f>OphrsIn!H231/SurveyHrsIn!H232</f>
        <v>0.7830555555555555</v>
      </c>
      <c r="I232" s="28">
        <f>OphrsIn!I231/SurveyHrsIn!I232</f>
        <v>0.97916666666666663</v>
      </c>
      <c r="J232" s="28">
        <f>OphrsIn!J231/SurveyHrsIn!J232</f>
        <v>0.90513888888888894</v>
      </c>
      <c r="K232" s="28">
        <f>OphrsIn!K231/SurveyHrsIn!K232</f>
        <v>0.97580645161290325</v>
      </c>
      <c r="L232" s="28">
        <f>OphrsIn!L231/SurveyHrsIn!L232</f>
        <v>0.98185483870967738</v>
      </c>
      <c r="M232" s="28">
        <f>OphrsIn!M231/SurveyHrsIn!M232</f>
        <v>0.98916666666666675</v>
      </c>
      <c r="N232" s="28">
        <f>OphrsIn!N231/SurveyHrsIn!N232</f>
        <v>0.92311827956989245</v>
      </c>
      <c r="O232" s="28">
        <f>OphrsIn!O231/SurveyHrsIn!O232</f>
        <v>0.96194444444444449</v>
      </c>
      <c r="P232" s="28">
        <f>OphrsIn!P231/SurveyHrsIn!P232</f>
        <v>0.99489247311827966</v>
      </c>
      <c r="Q232" s="28">
        <f>OphrsIn!Q231/SurveyHrsIn!Q232</f>
        <v>0.99516129032258061</v>
      </c>
      <c r="R232" s="28">
        <f>OphrsIn!R231/SurveyHrsIn!R232</f>
        <v>0.99017857142857135</v>
      </c>
      <c r="S232" s="28">
        <f>OphrsIn!S231/SurveyHrsIn!S232</f>
        <v>0.98467741935483877</v>
      </c>
      <c r="T232" s="28">
        <f>OphrsIn!T231/SurveyHrsIn!T232</f>
        <v>0.9752777777777778</v>
      </c>
      <c r="U232" s="28">
        <f>OphrsIn!U231/SurveyHrsIn!U232</f>
        <v>0.92513440860215046</v>
      </c>
      <c r="V232" s="28">
        <f>OphrsIn!V231/SurveyHrsIn!V232</f>
        <v>0.96333333333333337</v>
      </c>
      <c r="W232" s="28">
        <f>OphrsIn!W231/SurveyHrsIn!W232</f>
        <v>0.89959677419354833</v>
      </c>
      <c r="X232" s="28">
        <f>OphrsIn!X231/SurveyHrsIn!X232</f>
        <v>0.87123655913978504</v>
      </c>
      <c r="Y232" s="28">
        <f>OphrsIn!Y231/SurveyHrsIn!Y232</f>
        <v>0.98750000000000004</v>
      </c>
      <c r="Z232" s="28">
        <f>OphrsIn!Z231/SurveyHrsIn!Z232</f>
        <v>0.99596774193548387</v>
      </c>
      <c r="AA232" s="28">
        <f>OphrsIn!AA231/SurveyHrsIn!AA232</f>
        <v>0.98166666666666658</v>
      </c>
      <c r="AB232" s="28">
        <f>OphrsIn!AB231/SurveyHrsIn!AB232</f>
        <v>0.99973118279569884</v>
      </c>
      <c r="AC232" s="28">
        <f>OphrsIn!AC231/SurveyHrsIn!AC232</f>
        <v>1</v>
      </c>
      <c r="AD232" s="28">
        <f>OphrsIn!AD231/SurveyHrsIn!AD232</f>
        <v>0.99464285714285716</v>
      </c>
      <c r="AE232" s="28">
        <f>OphrsIn!AE231/SurveyHrsIn!AE232</f>
        <v>0.96360403225806457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0.94834676131916107</v>
      </c>
      <c r="AP232" s="28">
        <f t="shared" si="37"/>
        <v>0.96412181046253631</v>
      </c>
      <c r="AQ232" s="28">
        <f t="shared" si="38"/>
        <v>0.98608229646697387</v>
      </c>
      <c r="AR232" s="28">
        <f t="shared" si="39"/>
        <v>0.96200562353231989</v>
      </c>
      <c r="AS232" s="28">
        <f t="shared" si="40"/>
        <v>0.88912037037037039</v>
      </c>
      <c r="AT232" s="28">
        <f t="shared" si="41"/>
        <v>0.98227598566308238</v>
      </c>
      <c r="AU232" s="28">
        <f t="shared" si="42"/>
        <v>0.95998506571087228</v>
      </c>
      <c r="AV232" s="28">
        <f t="shared" si="43"/>
        <v>0.99000576036866361</v>
      </c>
      <c r="AW232" s="28">
        <f t="shared" si="44"/>
        <v>0.95458183990442047</v>
      </c>
      <c r="AX232" s="28">
        <f t="shared" si="45"/>
        <v>0.91944444444444462</v>
      </c>
      <c r="AY232" s="28">
        <f t="shared" si="46"/>
        <v>0.99245519713261643</v>
      </c>
      <c r="AZ232" s="28">
        <f t="shared" si="47"/>
        <v>0.98608229646697387</v>
      </c>
    </row>
    <row r="233" spans="1:52" hidden="1" x14ac:dyDescent="0.25">
      <c r="A233" s="86" t="s">
        <v>8</v>
      </c>
      <c r="B233" s="86">
        <v>1</v>
      </c>
      <c r="C233" s="86">
        <v>223</v>
      </c>
      <c r="D233" s="28">
        <f>OphrsIn!D232/SurveyHrsIn!D233</f>
        <v>0.93145161290322576</v>
      </c>
      <c r="E233" s="28">
        <f>OphrsIn!E232/SurveyHrsIn!E233</f>
        <v>0.98521505376344087</v>
      </c>
      <c r="F233" s="28">
        <f>OphrsIn!F232/SurveyHrsIn!F233</f>
        <v>0.99669540229885067</v>
      </c>
      <c r="G233" s="28">
        <f>OphrsIn!G232/SurveyHrsIn!G233</f>
        <v>0.92459677419354835</v>
      </c>
      <c r="H233" s="28">
        <f>OphrsIn!H232/SurveyHrsIn!H233</f>
        <v>0.98888888888888893</v>
      </c>
      <c r="I233" s="28">
        <f>OphrsIn!I232/SurveyHrsIn!I233</f>
        <v>0.96344086021505371</v>
      </c>
      <c r="J233" s="28">
        <f>OphrsIn!J232/SurveyHrsIn!J233</f>
        <v>0.98597222222222214</v>
      </c>
      <c r="K233" s="28">
        <f>OphrsIn!K232/SurveyHrsIn!K233</f>
        <v>0.9599462365591398</v>
      </c>
      <c r="L233" s="28">
        <f>OphrsIn!L232/SurveyHrsIn!L233</f>
        <v>0.9844086021505376</v>
      </c>
      <c r="M233" s="28">
        <f>OphrsIn!M232/SurveyHrsIn!M233</f>
        <v>0.96916666666666662</v>
      </c>
      <c r="N233" s="28">
        <f>OphrsIn!N232/SurveyHrsIn!N233</f>
        <v>0.896505376344086</v>
      </c>
      <c r="O233" s="28">
        <f>OphrsIn!O232/SurveyHrsIn!O233</f>
        <v>0.9883333333333334</v>
      </c>
      <c r="P233" s="28">
        <f>OphrsIn!P232/SurveyHrsIn!P233</f>
        <v>0.97258064516129039</v>
      </c>
      <c r="Q233" s="28">
        <f>OphrsIn!Q232/SurveyHrsIn!Q233</f>
        <v>0.98266129032258065</v>
      </c>
      <c r="R233" s="28">
        <f>OphrsIn!R232/SurveyHrsIn!R233</f>
        <v>0.84136904761904763</v>
      </c>
      <c r="S233" s="28">
        <f>OphrsIn!S232/SurveyHrsIn!S233</f>
        <v>0.91088709677419366</v>
      </c>
      <c r="T233" s="28">
        <f>OphrsIn!T232/SurveyHrsIn!T233</f>
        <v>0.70986111111111116</v>
      </c>
      <c r="U233" s="28">
        <f>OphrsIn!U232/SurveyHrsIn!U233</f>
        <v>0.99959677419354842</v>
      </c>
      <c r="V233" s="28">
        <f>OphrsIn!V232/SurveyHrsIn!V233</f>
        <v>0.99361111111111111</v>
      </c>
      <c r="W233" s="28">
        <f>OphrsIn!W232/SurveyHrsIn!W233</f>
        <v>0.9936827956989247</v>
      </c>
      <c r="X233" s="28">
        <f>OphrsIn!X232/SurveyHrsIn!X233</f>
        <v>0.98642473118279572</v>
      </c>
      <c r="Y233" s="28">
        <f>OphrsIn!Y232/SurveyHrsIn!Y233</f>
        <v>0.99152777777777779</v>
      </c>
      <c r="Z233" s="28">
        <f>OphrsIn!Z232/SurveyHrsIn!Z233</f>
        <v>0.99973118279569884</v>
      </c>
      <c r="AA233" s="28">
        <f>OphrsIn!AA232/SurveyHrsIn!AA233</f>
        <v>0.97375</v>
      </c>
      <c r="AB233" s="28">
        <f>OphrsIn!AB232/SurveyHrsIn!AB233</f>
        <v>0.68548387096774188</v>
      </c>
      <c r="AC233" s="28">
        <f>OphrsIn!AC232/SurveyHrsIn!AC233</f>
        <v>0.20645161290322581</v>
      </c>
      <c r="AD233" s="28">
        <f>OphrsIn!AD232/SurveyHrsIn!AD233</f>
        <v>0.9933035714285714</v>
      </c>
      <c r="AE233" s="28">
        <f>OphrsIn!AE232/SurveyHrsIn!AE233</f>
        <v>0.98266317204301079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0.96797917181642157</v>
      </c>
      <c r="AP233" s="28">
        <f t="shared" si="37"/>
        <v>0.92238223246287765</v>
      </c>
      <c r="AQ233" s="28">
        <f t="shared" si="38"/>
        <v>0.72747278545826932</v>
      </c>
      <c r="AR233" s="28">
        <f t="shared" si="39"/>
        <v>0.96883574341861323</v>
      </c>
      <c r="AS233" s="28">
        <f t="shared" si="40"/>
        <v>0.97943399044205492</v>
      </c>
      <c r="AT233" s="28">
        <f t="shared" si="41"/>
        <v>0.97117383512544808</v>
      </c>
      <c r="AU233" s="28">
        <f t="shared" si="42"/>
        <v>0.95247311827956993</v>
      </c>
      <c r="AV233" s="28">
        <f t="shared" si="43"/>
        <v>0.91163914490527398</v>
      </c>
      <c r="AW233" s="28">
        <f t="shared" si="44"/>
        <v>0.90102299880525694</v>
      </c>
      <c r="AX233" s="28">
        <f t="shared" si="45"/>
        <v>0.990545101553166</v>
      </c>
      <c r="AY233" s="28">
        <f t="shared" si="46"/>
        <v>0.88632168458781357</v>
      </c>
      <c r="AZ233" s="28">
        <f t="shared" si="47"/>
        <v>0.72747278545826932</v>
      </c>
    </row>
    <row r="234" spans="1:52" hidden="1" x14ac:dyDescent="0.25">
      <c r="A234" s="86" t="s">
        <v>8</v>
      </c>
      <c r="B234" s="86">
        <v>1</v>
      </c>
      <c r="C234" s="86">
        <v>224</v>
      </c>
      <c r="D234" s="28">
        <f>OphrsIn!D233/SurveyHrsIn!D234</f>
        <v>0.99596774193548387</v>
      </c>
      <c r="E234" s="28">
        <f>OphrsIn!E233/SurveyHrsIn!E234</f>
        <v>0.99059139784946237</v>
      </c>
      <c r="F234" s="28">
        <f>OphrsIn!F233/SurveyHrsIn!F234</f>
        <v>0.9826149425287356</v>
      </c>
      <c r="G234" s="28">
        <f>OphrsIn!G233/SurveyHrsIn!G234</f>
        <v>0.86760752688172038</v>
      </c>
      <c r="H234" s="28">
        <f>OphrsIn!H233/SurveyHrsIn!H234</f>
        <v>0.98472222222222228</v>
      </c>
      <c r="I234" s="28">
        <f>OphrsIn!I233/SurveyHrsIn!I234</f>
        <v>0.98454301075268813</v>
      </c>
      <c r="J234" s="28">
        <f>OphrsIn!J233/SurveyHrsIn!J234</f>
        <v>0.98597222222222214</v>
      </c>
      <c r="K234" s="28">
        <f>OphrsIn!K233/SurveyHrsIn!K234</f>
        <v>0.97526881720430114</v>
      </c>
      <c r="L234" s="28">
        <f>OphrsIn!L233/SurveyHrsIn!L234</f>
        <v>0.99381720430107523</v>
      </c>
      <c r="M234" s="28">
        <f>OphrsIn!M233/SurveyHrsIn!M234</f>
        <v>0.96722222222222221</v>
      </c>
      <c r="N234" s="28">
        <f>OphrsIn!N233/SurveyHrsIn!N234</f>
        <v>0.99502688172043008</v>
      </c>
      <c r="O234" s="28">
        <f>OphrsIn!O233/SurveyHrsIn!O234</f>
        <v>1</v>
      </c>
      <c r="P234" s="28">
        <f>OphrsIn!P233/SurveyHrsIn!P234</f>
        <v>0.8813172043010753</v>
      </c>
      <c r="Q234" s="28">
        <f>OphrsIn!Q233/SurveyHrsIn!Q234</f>
        <v>0.78346774193548385</v>
      </c>
      <c r="R234" s="28">
        <f>OphrsIn!R233/SurveyHrsIn!R234</f>
        <v>0.92098214285714286</v>
      </c>
      <c r="S234" s="28">
        <f>OphrsIn!S233/SurveyHrsIn!S234</f>
        <v>0.93225806451612903</v>
      </c>
      <c r="T234" s="28">
        <f>OphrsIn!T233/SurveyHrsIn!T234</f>
        <v>0.93361111111111117</v>
      </c>
      <c r="U234" s="28">
        <f>OphrsIn!U233/SurveyHrsIn!U234</f>
        <v>0.97069892473118291</v>
      </c>
      <c r="V234" s="28">
        <f>OphrsIn!V233/SurveyHrsIn!V234</f>
        <v>0.4325</v>
      </c>
      <c r="W234" s="28">
        <f>OphrsIn!W233/SurveyHrsIn!W234</f>
        <v>0.55349462365591395</v>
      </c>
      <c r="X234" s="28">
        <f>OphrsIn!X233/SurveyHrsIn!X234</f>
        <v>0.93951612903225812</v>
      </c>
      <c r="Y234" s="28">
        <f>OphrsIn!Y233/SurveyHrsIn!Y234</f>
        <v>0.96430555555555553</v>
      </c>
      <c r="Z234" s="28">
        <f>OphrsIn!Z233/SurveyHrsIn!Z234</f>
        <v>0.99959677419354842</v>
      </c>
      <c r="AA234" s="28">
        <f>OphrsIn!AA233/SurveyHrsIn!AA234</f>
        <v>0.93652777777777774</v>
      </c>
      <c r="AB234" s="28">
        <f>OphrsIn!AB233/SurveyHrsIn!AB234</f>
        <v>0.82258064516129037</v>
      </c>
      <c r="AC234" s="28">
        <f>OphrsIn!AC233/SurveyHrsIn!AC234</f>
        <v>0.99825268817204305</v>
      </c>
      <c r="AD234" s="28">
        <f>OphrsIn!AD233/SurveyHrsIn!AD234</f>
        <v>0.99598214285714282</v>
      </c>
      <c r="AE234" s="28">
        <f>OphrsIn!AE233/SurveyHrsIn!AE234</f>
        <v>0.98240174731182806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0.96739197101717955</v>
      </c>
      <c r="AP234" s="28">
        <f t="shared" si="37"/>
        <v>0.84912829087728292</v>
      </c>
      <c r="AQ234" s="28">
        <f t="shared" si="38"/>
        <v>0.99221219278033812</v>
      </c>
      <c r="AR234" s="28">
        <f t="shared" si="39"/>
        <v>0.94693795575330608</v>
      </c>
      <c r="AS234" s="28">
        <f t="shared" si="40"/>
        <v>0.98507915173237759</v>
      </c>
      <c r="AT234" s="28">
        <f t="shared" si="41"/>
        <v>0.97876941457586619</v>
      </c>
      <c r="AU234" s="28">
        <f t="shared" si="42"/>
        <v>0.95878136200716846</v>
      </c>
      <c r="AV234" s="28">
        <f t="shared" si="43"/>
        <v>0.87890264976958521</v>
      </c>
      <c r="AW234" s="28">
        <f t="shared" si="44"/>
        <v>0.7789366786140981</v>
      </c>
      <c r="AX234" s="28">
        <f t="shared" si="45"/>
        <v>0.81910543608124264</v>
      </c>
      <c r="AY234" s="28">
        <f t="shared" si="46"/>
        <v>0.91956839904420551</v>
      </c>
      <c r="AZ234" s="28">
        <f t="shared" si="47"/>
        <v>0.99221219278033812</v>
      </c>
    </row>
    <row r="235" spans="1:52" hidden="1" x14ac:dyDescent="0.25">
      <c r="A235" s="86" t="s">
        <v>8</v>
      </c>
      <c r="B235" s="86">
        <v>1</v>
      </c>
      <c r="C235" s="86">
        <v>225</v>
      </c>
      <c r="D235" s="28">
        <f>OphrsIn!D234/SurveyHrsIn!D235</f>
        <v>0.92607526881720426</v>
      </c>
      <c r="E235" s="28">
        <f>OphrsIn!E234/SurveyHrsIn!E235</f>
        <v>0.98118279569892475</v>
      </c>
      <c r="F235" s="28">
        <f>OphrsIn!F234/SurveyHrsIn!F235</f>
        <v>0.9643678160919541</v>
      </c>
      <c r="G235" s="28">
        <f>OphrsIn!G234/SurveyHrsIn!G235</f>
        <v>0.90430107526881709</v>
      </c>
      <c r="H235" s="28">
        <f>OphrsIn!H234/SurveyHrsIn!H235</f>
        <v>0.40694444444444444</v>
      </c>
      <c r="I235" s="28">
        <f>OphrsIn!I234/SurveyHrsIn!I235</f>
        <v>0.95887096774193548</v>
      </c>
      <c r="J235" s="28">
        <f>OphrsIn!J234/SurveyHrsIn!J235</f>
        <v>0.94611111111111112</v>
      </c>
      <c r="K235" s="28">
        <f>OphrsIn!K234/SurveyHrsIn!K235</f>
        <v>0.96034946236559138</v>
      </c>
      <c r="L235" s="28">
        <f>OphrsIn!L234/SurveyHrsIn!L235</f>
        <v>0.91249999999999998</v>
      </c>
      <c r="M235" s="28">
        <f>OphrsIn!M234/SurveyHrsIn!M235</f>
        <v>0.98916666666666675</v>
      </c>
      <c r="N235" s="28">
        <f>OphrsIn!N234/SurveyHrsIn!N235</f>
        <v>0.95282258064516123</v>
      </c>
      <c r="O235" s="28">
        <f>OphrsIn!O234/SurveyHrsIn!O235</f>
        <v>0.72833333333333328</v>
      </c>
      <c r="P235" s="28">
        <f>OphrsIn!P234/SurveyHrsIn!P235</f>
        <v>0.69879032258064511</v>
      </c>
      <c r="Q235" s="28">
        <f>OphrsIn!Q234/SurveyHrsIn!Q235</f>
        <v>0</v>
      </c>
      <c r="R235" s="28">
        <f>OphrsIn!R234/SurveyHrsIn!R235</f>
        <v>0</v>
      </c>
      <c r="S235" s="28">
        <f>OphrsIn!S234/SurveyHrsIn!S235</f>
        <v>4.0725806451612903E-2</v>
      </c>
      <c r="T235" s="28">
        <f>OphrsIn!T234/SurveyHrsIn!T235</f>
        <v>0.94624999999999992</v>
      </c>
      <c r="U235" s="28">
        <f>OphrsIn!U234/SurveyHrsIn!U235</f>
        <v>0.99153225806451617</v>
      </c>
      <c r="V235" s="28">
        <f>OphrsIn!V234/SurveyHrsIn!V235</f>
        <v>0.97277777777777774</v>
      </c>
      <c r="W235" s="28">
        <f>OphrsIn!W234/SurveyHrsIn!W235</f>
        <v>0.99637096774193545</v>
      </c>
      <c r="X235" s="28">
        <f>OphrsIn!X234/SurveyHrsIn!X235</f>
        <v>0.98481182795698929</v>
      </c>
      <c r="Y235" s="28">
        <f>OphrsIn!Y234/SurveyHrsIn!Y235</f>
        <v>0.97166666666666668</v>
      </c>
      <c r="Z235" s="28">
        <f>OphrsIn!Z234/SurveyHrsIn!Z235</f>
        <v>0.97473118279569904</v>
      </c>
      <c r="AA235" s="28">
        <f>OphrsIn!AA234/SurveyHrsIn!AA235</f>
        <v>0.99111111111111116</v>
      </c>
      <c r="AB235" s="28">
        <f>OphrsIn!AB234/SurveyHrsIn!AB235</f>
        <v>0.97916666666666663</v>
      </c>
      <c r="AC235" s="28">
        <f>OphrsIn!AC234/SurveyHrsIn!AC235</f>
        <v>0.99986559139784947</v>
      </c>
      <c r="AD235" s="28">
        <f>OphrsIn!AD234/SurveyHrsIn!AD235</f>
        <v>0.9955357142857143</v>
      </c>
      <c r="AE235" s="28">
        <f>OphrsIn!AE234/SurveyHrsIn!AE235</f>
        <v>0.97602486559139789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0.86697838132904881</v>
      </c>
      <c r="AP235" s="28">
        <f t="shared" si="37"/>
        <v>0.7374286887694147</v>
      </c>
      <c r="AQ235" s="28">
        <f t="shared" si="38"/>
        <v>0.99047539042498711</v>
      </c>
      <c r="AR235" s="28">
        <f t="shared" si="39"/>
        <v>0.94995056235323194</v>
      </c>
      <c r="AS235" s="28">
        <f t="shared" si="40"/>
        <v>0.77064217443249705</v>
      </c>
      <c r="AT235" s="28">
        <f t="shared" si="41"/>
        <v>0.95400537634408611</v>
      </c>
      <c r="AU235" s="28">
        <f t="shared" si="42"/>
        <v>0.79331541218637991</v>
      </c>
      <c r="AV235" s="28">
        <f t="shared" si="43"/>
        <v>1.35752688172043E-2</v>
      </c>
      <c r="AW235" s="28">
        <f t="shared" si="44"/>
        <v>0.97018667861409791</v>
      </c>
      <c r="AX235" s="28">
        <f t="shared" si="45"/>
        <v>0.98428315412186385</v>
      </c>
      <c r="AY235" s="28">
        <f t="shared" si="46"/>
        <v>0.98166965352449231</v>
      </c>
      <c r="AZ235" s="28">
        <f t="shared" si="47"/>
        <v>0.99047539042498711</v>
      </c>
    </row>
    <row r="236" spans="1:52" hidden="1" x14ac:dyDescent="0.25">
      <c r="A236" s="86" t="s">
        <v>8</v>
      </c>
      <c r="B236" s="86">
        <v>1</v>
      </c>
      <c r="C236" s="86">
        <v>226</v>
      </c>
      <c r="D236" s="28">
        <f>OphrsIn!D235/SurveyHrsIn!D236</f>
        <v>0.75134408602150538</v>
      </c>
      <c r="E236" s="28">
        <f>OphrsIn!E235/SurveyHrsIn!E236</f>
        <v>1</v>
      </c>
      <c r="F236" s="28">
        <f>OphrsIn!F235/SurveyHrsIn!F236</f>
        <v>0.85732758620689664</v>
      </c>
      <c r="G236" s="28">
        <f>OphrsIn!G235/SurveyHrsIn!G236</f>
        <v>0.87244623655913978</v>
      </c>
      <c r="H236" s="28">
        <f>OphrsIn!H235/SurveyHrsIn!H236</f>
        <v>0.97499999999999998</v>
      </c>
      <c r="I236" s="28">
        <f>OphrsIn!I235/SurveyHrsIn!I236</f>
        <v>0.96680107526881709</v>
      </c>
      <c r="J236" s="28">
        <f>OphrsIn!J235/SurveyHrsIn!J236</f>
        <v>0.91236111111111107</v>
      </c>
      <c r="K236" s="28">
        <f>OphrsIn!K235/SurveyHrsIn!K236</f>
        <v>0.91438172043010746</v>
      </c>
      <c r="L236" s="28">
        <f>OphrsIn!L235/SurveyHrsIn!L236</f>
        <v>0.83024193548387104</v>
      </c>
      <c r="M236" s="28">
        <f>OphrsIn!M235/SurveyHrsIn!M236</f>
        <v>0.97777777777777775</v>
      </c>
      <c r="N236" s="28">
        <f>OphrsIn!N235/SurveyHrsIn!N236</f>
        <v>0.90336021505376352</v>
      </c>
      <c r="O236" s="28">
        <f>OphrsIn!O235/SurveyHrsIn!O236</f>
        <v>0.99152777777777779</v>
      </c>
      <c r="P236" s="28">
        <f>OphrsIn!P235/SurveyHrsIn!P236</f>
        <v>0.99758064516129041</v>
      </c>
      <c r="Q236" s="28">
        <f>OphrsIn!Q235/SurveyHrsIn!Q236</f>
        <v>0.9961021505376344</v>
      </c>
      <c r="R236" s="28">
        <f>OphrsIn!R235/SurveyHrsIn!R236</f>
        <v>0.98764880952380962</v>
      </c>
      <c r="S236" s="28">
        <f>OphrsIn!S235/SurveyHrsIn!S236</f>
        <v>0.91948924731182802</v>
      </c>
      <c r="T236" s="28">
        <f>OphrsIn!T235/SurveyHrsIn!T236</f>
        <v>0.93027777777777776</v>
      </c>
      <c r="U236" s="28">
        <f>OphrsIn!U235/SurveyHrsIn!U236</f>
        <v>0.96129032258064517</v>
      </c>
      <c r="V236" s="28">
        <f>OphrsIn!V235/SurveyHrsIn!V236</f>
        <v>0.94874999999999998</v>
      </c>
      <c r="W236" s="28">
        <f>OphrsIn!W235/SurveyHrsIn!W236</f>
        <v>0.92688172043010753</v>
      </c>
      <c r="X236" s="28">
        <f>OphrsIn!X235/SurveyHrsIn!X236</f>
        <v>0.9477150537634409</v>
      </c>
      <c r="Y236" s="28">
        <f>OphrsIn!Y235/SurveyHrsIn!Y236</f>
        <v>0.98736111111111113</v>
      </c>
      <c r="Z236" s="28">
        <f>OphrsIn!Z235/SurveyHrsIn!Z236</f>
        <v>0.9829301075268817</v>
      </c>
      <c r="AA236" s="28">
        <f>OphrsIn!AA235/SurveyHrsIn!AA236</f>
        <v>0.96402777777777782</v>
      </c>
      <c r="AB236" s="28">
        <f>OphrsIn!AB235/SurveyHrsIn!AB236</f>
        <v>0.99973118279569884</v>
      </c>
      <c r="AC236" s="28">
        <f>OphrsIn!AC235/SurveyHrsIn!AC236</f>
        <v>1</v>
      </c>
      <c r="AD236" s="28">
        <f>OphrsIn!AD235/SurveyHrsIn!AD236</f>
        <v>0.99434523809523812</v>
      </c>
      <c r="AE236" s="28">
        <f>OphrsIn!AE235/SurveyHrsIn!AE236</f>
        <v>0.95516465053763444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0.93323384006921273</v>
      </c>
      <c r="AP236" s="28">
        <f t="shared" si="37"/>
        <v>0.96268377176139275</v>
      </c>
      <c r="AQ236" s="28">
        <f t="shared" si="38"/>
        <v>0.98316996287762415</v>
      </c>
      <c r="AR236" s="28">
        <f t="shared" si="39"/>
        <v>0.90992460758867877</v>
      </c>
      <c r="AS236" s="28">
        <f t="shared" si="40"/>
        <v>0.95138739545997597</v>
      </c>
      <c r="AT236" s="28">
        <f t="shared" si="41"/>
        <v>0.90746714456391875</v>
      </c>
      <c r="AU236" s="28">
        <f t="shared" si="42"/>
        <v>0.9641562126642772</v>
      </c>
      <c r="AV236" s="28">
        <f t="shared" si="43"/>
        <v>0.96774673579109072</v>
      </c>
      <c r="AW236" s="28">
        <f t="shared" si="44"/>
        <v>0.94677270011947423</v>
      </c>
      <c r="AX236" s="28">
        <f t="shared" si="45"/>
        <v>0.9539859617682197</v>
      </c>
      <c r="AY236" s="28">
        <f t="shared" si="46"/>
        <v>0.98222968936678612</v>
      </c>
      <c r="AZ236" s="28">
        <f t="shared" si="47"/>
        <v>0.98316996287762415</v>
      </c>
    </row>
    <row r="237" spans="1:52" hidden="1" x14ac:dyDescent="0.25">
      <c r="A237" s="86" t="s">
        <v>8</v>
      </c>
      <c r="B237" s="86">
        <v>1</v>
      </c>
      <c r="C237" s="86">
        <v>227</v>
      </c>
      <c r="D237" s="28">
        <f>OphrsIn!D236/SurveyHrsIn!D237</f>
        <v>0.83293010752688179</v>
      </c>
      <c r="E237" s="28">
        <f>OphrsIn!E236/SurveyHrsIn!E237</f>
        <v>0.543010752688172</v>
      </c>
      <c r="F237" s="28">
        <f>OphrsIn!F236/SurveyHrsIn!F237</f>
        <v>0.98505747126436782</v>
      </c>
      <c r="G237" s="28">
        <f>OphrsIn!G236/SurveyHrsIn!G237</f>
        <v>0.93870967741935485</v>
      </c>
      <c r="H237" s="28">
        <f>OphrsIn!H236/SurveyHrsIn!H237</f>
        <v>0.5444444444444444</v>
      </c>
      <c r="I237" s="28">
        <f>OphrsIn!I236/SurveyHrsIn!I237</f>
        <v>0.98548387096774204</v>
      </c>
      <c r="J237" s="28">
        <f>OphrsIn!J236/SurveyHrsIn!J237</f>
        <v>0.88833333333333342</v>
      </c>
      <c r="K237" s="28">
        <f>OphrsIn!K236/SurveyHrsIn!K237</f>
        <v>0.9228494623655914</v>
      </c>
      <c r="L237" s="28">
        <f>OphrsIn!L236/SurveyHrsIn!L237</f>
        <v>0.93709677419354842</v>
      </c>
      <c r="M237" s="28">
        <f>OphrsIn!M236/SurveyHrsIn!M237</f>
        <v>0.85222222222222221</v>
      </c>
      <c r="N237" s="28">
        <f>OphrsIn!N236/SurveyHrsIn!N237</f>
        <v>0.95174731182795702</v>
      </c>
      <c r="O237" s="28">
        <f>OphrsIn!O236/SurveyHrsIn!O237</f>
        <v>0.9258333333333334</v>
      </c>
      <c r="P237" s="28">
        <f>OphrsIn!P236/SurveyHrsIn!P237</f>
        <v>0.88844086021505375</v>
      </c>
      <c r="Q237" s="28">
        <f>OphrsIn!Q236/SurveyHrsIn!Q237</f>
        <v>0.92970430107526891</v>
      </c>
      <c r="R237" s="28">
        <f>OphrsIn!R236/SurveyHrsIn!R237</f>
        <v>0.87098214285714282</v>
      </c>
      <c r="S237" s="28">
        <f>OphrsIn!S236/SurveyHrsIn!S237</f>
        <v>0.91814516129032264</v>
      </c>
      <c r="T237" s="28">
        <f>OphrsIn!T236/SurveyHrsIn!T237</f>
        <v>0.95416666666666672</v>
      </c>
      <c r="U237" s="28">
        <f>OphrsIn!U236/SurveyHrsIn!U237</f>
        <v>0.97674731182795704</v>
      </c>
      <c r="V237" s="28">
        <f>OphrsIn!V236/SurveyHrsIn!V237</f>
        <v>0.99097222222222225</v>
      </c>
      <c r="W237" s="28">
        <f>OphrsIn!W236/SurveyHrsIn!W237</f>
        <v>0.96424731182795698</v>
      </c>
      <c r="X237" s="28">
        <f>OphrsIn!X236/SurveyHrsIn!X237</f>
        <v>0.94610215053763436</v>
      </c>
      <c r="Y237" s="28">
        <f>OphrsIn!Y236/SurveyHrsIn!Y237</f>
        <v>0.99375000000000002</v>
      </c>
      <c r="Z237" s="28">
        <f>OphrsIn!Z236/SurveyHrsIn!Z237</f>
        <v>0.99959677419354842</v>
      </c>
      <c r="AA237" s="28">
        <f>OphrsIn!AA236/SurveyHrsIn!AA237</f>
        <v>0.9834722222222223</v>
      </c>
      <c r="AB237" s="28">
        <f>OphrsIn!AB236/SurveyHrsIn!AB237</f>
        <v>0.6264784946236559</v>
      </c>
      <c r="AC237" s="28">
        <f>OphrsIn!AC236/SurveyHrsIn!AC237</f>
        <v>0</v>
      </c>
      <c r="AD237" s="28">
        <f>OphrsIn!AD236/SurveyHrsIn!AD237</f>
        <v>4.4642857142857141E-4</v>
      </c>
      <c r="AE237" s="28">
        <f>OphrsIn!AE236/SurveyHrsIn!AE237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0.86360245952292669</v>
      </c>
      <c r="AP237" s="28">
        <f t="shared" si="37"/>
        <v>0.92953039661204995</v>
      </c>
      <c r="AQ237" s="28">
        <f t="shared" si="38"/>
        <v>1.488095238095238E-4</v>
      </c>
      <c r="AR237" s="28">
        <f t="shared" si="39"/>
        <v>0.82225930045729834</v>
      </c>
      <c r="AS237" s="28">
        <f t="shared" si="40"/>
        <v>0.80608721624850654</v>
      </c>
      <c r="AT237" s="28">
        <f t="shared" si="41"/>
        <v>0.9040561529271206</v>
      </c>
      <c r="AU237" s="28">
        <f t="shared" si="42"/>
        <v>0.92200716845878139</v>
      </c>
      <c r="AV237" s="28">
        <f t="shared" si="43"/>
        <v>0.90627720174091142</v>
      </c>
      <c r="AW237" s="28">
        <f t="shared" si="44"/>
        <v>0.97396206690561538</v>
      </c>
      <c r="AX237" s="28">
        <f t="shared" si="45"/>
        <v>0.96803315412186375</v>
      </c>
      <c r="AY237" s="28">
        <f t="shared" si="46"/>
        <v>0.8698491636798088</v>
      </c>
      <c r="AZ237" s="28">
        <f t="shared" si="47"/>
        <v>1.488095238095238E-4</v>
      </c>
    </row>
    <row r="238" spans="1:52" hidden="1" x14ac:dyDescent="0.25">
      <c r="A238" s="86" t="s">
        <v>8</v>
      </c>
      <c r="B238" s="86">
        <v>1</v>
      </c>
      <c r="C238" s="86">
        <v>228</v>
      </c>
      <c r="D238" s="28">
        <f>OphrsIn!D237/SurveyHrsIn!D238</f>
        <v>0.75403225806451613</v>
      </c>
      <c r="E238" s="28">
        <f>OphrsIn!E237/SurveyHrsIn!E238</f>
        <v>0.6088709677419355</v>
      </c>
      <c r="F238" s="28">
        <f>OphrsIn!F237/SurveyHrsIn!F238</f>
        <v>0</v>
      </c>
      <c r="G238" s="28">
        <f>OphrsIn!G237/SurveyHrsIn!G238</f>
        <v>0.78884408602150535</v>
      </c>
      <c r="H238" s="28">
        <f>OphrsIn!H237/SurveyHrsIn!H238</f>
        <v>0.8125</v>
      </c>
      <c r="I238" s="28">
        <f>OphrsIn!I237/SurveyHrsIn!I238</f>
        <v>0.23870967741935484</v>
      </c>
      <c r="J238" s="28">
        <f>OphrsIn!J237/SurveyHrsIn!J238</f>
        <v>0.25291666666666668</v>
      </c>
      <c r="K238" s="28">
        <f>OphrsIn!K237/SurveyHrsIn!K238</f>
        <v>0.86989247311827966</v>
      </c>
      <c r="L238" s="28">
        <f>OphrsIn!L237/SurveyHrsIn!L238</f>
        <v>0.92943548387096775</v>
      </c>
      <c r="M238" s="28">
        <f>OphrsIn!M237/SurveyHrsIn!M238</f>
        <v>0.97222222222222221</v>
      </c>
      <c r="N238" s="28">
        <f>OphrsIn!N237/SurveyHrsIn!N238</f>
        <v>0.9330645161290323</v>
      </c>
      <c r="O238" s="28">
        <f>OphrsIn!O237/SurveyHrsIn!O238</f>
        <v>0.97305555555555556</v>
      </c>
      <c r="P238" s="28">
        <f>OphrsIn!P237/SurveyHrsIn!P238</f>
        <v>0.97271505376344092</v>
      </c>
      <c r="Q238" s="28">
        <f>OphrsIn!Q237/SurveyHrsIn!Q238</f>
        <v>0.98077956989247317</v>
      </c>
      <c r="R238" s="28">
        <f>OphrsIn!R237/SurveyHrsIn!R238</f>
        <v>0.99077380952380945</v>
      </c>
      <c r="S238" s="28">
        <f>OphrsIn!S237/SurveyHrsIn!S238</f>
        <v>0.95551075268817198</v>
      </c>
      <c r="T238" s="28">
        <f>OphrsIn!T237/SurveyHrsIn!T238</f>
        <v>0.87569444444444444</v>
      </c>
      <c r="U238" s="28">
        <f>OphrsIn!U237/SurveyHrsIn!U238</f>
        <v>0.93521505376344083</v>
      </c>
      <c r="V238" s="28">
        <f>OphrsIn!V237/SurveyHrsIn!V238</f>
        <v>0.93027777777777776</v>
      </c>
      <c r="W238" s="28">
        <f>OphrsIn!W237/SurveyHrsIn!W238</f>
        <v>0.4668010752688172</v>
      </c>
      <c r="X238" s="28">
        <f>OphrsIn!X237/SurveyHrsIn!X238</f>
        <v>0.96948924731182795</v>
      </c>
      <c r="Y238" s="28">
        <f>OphrsIn!Y237/SurveyHrsIn!Y238</f>
        <v>0.90500000000000003</v>
      </c>
      <c r="Z238" s="28">
        <f>OphrsIn!Z237/SurveyHrsIn!Z238</f>
        <v>0.91908602150537633</v>
      </c>
      <c r="AA238" s="28">
        <f>OphrsIn!AA237/SurveyHrsIn!AA238</f>
        <v>0.96750000000000003</v>
      </c>
      <c r="AB238" s="28">
        <f>OphrsIn!AB237/SurveyHrsIn!AB238</f>
        <v>0.68172043010752692</v>
      </c>
      <c r="AC238" s="28">
        <f>OphrsIn!AC237/SurveyHrsIn!AC238</f>
        <v>0.93561827956989252</v>
      </c>
      <c r="AD238" s="28">
        <f>OphrsIn!AD237/SurveyHrsIn!AD238</f>
        <v>0.98750000000000004</v>
      </c>
      <c r="AE238" s="28">
        <f>OphrsIn!AE237/SurveyHrsIn!AE238</f>
        <v>0.97004327956989256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0.69601889187574673</v>
      </c>
      <c r="AP238" s="28">
        <f t="shared" si="37"/>
        <v>0.88148734852363886</v>
      </c>
      <c r="AQ238" s="28">
        <f t="shared" si="38"/>
        <v>0.96438718637992837</v>
      </c>
      <c r="AR238" s="28">
        <f t="shared" si="39"/>
        <v>0.46590501792114697</v>
      </c>
      <c r="AS238" s="28">
        <f t="shared" si="40"/>
        <v>0.43470878136200719</v>
      </c>
      <c r="AT238" s="28">
        <f t="shared" si="41"/>
        <v>0.9238500597371565</v>
      </c>
      <c r="AU238" s="28">
        <f t="shared" si="42"/>
        <v>0.9596117084826763</v>
      </c>
      <c r="AV238" s="28">
        <f t="shared" si="43"/>
        <v>0.97568804403481824</v>
      </c>
      <c r="AW238" s="28">
        <f t="shared" si="44"/>
        <v>0.9137290919952209</v>
      </c>
      <c r="AX238" s="28">
        <f t="shared" si="45"/>
        <v>0.78043010752688169</v>
      </c>
      <c r="AY238" s="28">
        <f t="shared" si="46"/>
        <v>0.85610215053763439</v>
      </c>
      <c r="AZ238" s="28">
        <f t="shared" si="47"/>
        <v>0.96438718637992837</v>
      </c>
    </row>
    <row r="239" spans="1:52" hidden="1" x14ac:dyDescent="0.25">
      <c r="A239" s="86" t="s">
        <v>8</v>
      </c>
      <c r="B239" s="86">
        <v>1</v>
      </c>
      <c r="C239" s="86">
        <v>229</v>
      </c>
      <c r="D239" s="28">
        <f>OphrsIn!D238/SurveyHrsIn!D239</f>
        <v>0.85483870967741937</v>
      </c>
      <c r="E239" s="28">
        <f>OphrsIn!E238/SurveyHrsIn!E239</f>
        <v>1</v>
      </c>
      <c r="F239" s="28">
        <f>OphrsIn!F238/SurveyHrsIn!F239</f>
        <v>0.99755747126436778</v>
      </c>
      <c r="G239" s="28">
        <f>OphrsIn!G238/SurveyHrsIn!G239</f>
        <v>0.91895161290322591</v>
      </c>
      <c r="H239" s="28">
        <f>OphrsIn!H238/SurveyHrsIn!H239</f>
        <v>0.6069444444444444</v>
      </c>
      <c r="I239" s="28">
        <f>OphrsIn!I238/SurveyHrsIn!I239</f>
        <v>0.94314516129032266</v>
      </c>
      <c r="J239" s="28">
        <f>OphrsIn!J238/SurveyHrsIn!J239</f>
        <v>0.98611111111111116</v>
      </c>
      <c r="K239" s="28">
        <f>OphrsIn!K238/SurveyHrsIn!K239</f>
        <v>0.97110215053763438</v>
      </c>
      <c r="L239" s="28">
        <f>OphrsIn!L238/SurveyHrsIn!L239</f>
        <v>0.95739247311827946</v>
      </c>
      <c r="M239" s="28">
        <f>OphrsIn!M238/SurveyHrsIn!M239</f>
        <v>0.99430555555555555</v>
      </c>
      <c r="N239" s="28">
        <f>OphrsIn!N238/SurveyHrsIn!N239</f>
        <v>0.99247311827956985</v>
      </c>
      <c r="O239" s="28">
        <f>OphrsIn!O238/SurveyHrsIn!O239</f>
        <v>1</v>
      </c>
      <c r="P239" s="28">
        <f>OphrsIn!P238/SurveyHrsIn!P239</f>
        <v>0.99731182795698925</v>
      </c>
      <c r="Q239" s="28">
        <f>OphrsIn!Q238/SurveyHrsIn!Q239</f>
        <v>0.98077956989247317</v>
      </c>
      <c r="R239" s="28">
        <f>OphrsIn!R238/SurveyHrsIn!R239</f>
        <v>0.88869047619047625</v>
      </c>
      <c r="S239" s="28">
        <f>OphrsIn!S238/SurveyHrsIn!S239</f>
        <v>0.94112903225806455</v>
      </c>
      <c r="T239" s="28">
        <f>OphrsIn!T238/SurveyHrsIn!T239</f>
        <v>0.96236111111111111</v>
      </c>
      <c r="U239" s="28">
        <f>OphrsIn!U238/SurveyHrsIn!U239</f>
        <v>0.98037634408602148</v>
      </c>
      <c r="V239" s="28">
        <f>OphrsIn!V238/SurveyHrsIn!V239</f>
        <v>0.99416666666666664</v>
      </c>
      <c r="W239" s="28">
        <f>OphrsIn!W238/SurveyHrsIn!W239</f>
        <v>0.99650537634408598</v>
      </c>
      <c r="X239" s="28">
        <f>OphrsIn!X238/SurveyHrsIn!X239</f>
        <v>0.97083333333333333</v>
      </c>
      <c r="Y239" s="28">
        <f>OphrsIn!Y238/SurveyHrsIn!Y239</f>
        <v>0.98777777777777787</v>
      </c>
      <c r="Z239" s="28">
        <f>OphrsIn!Z238/SurveyHrsIn!Z239</f>
        <v>0.87607526881720421</v>
      </c>
      <c r="AA239" s="28">
        <f>OphrsIn!AA238/SurveyHrsIn!AA239</f>
        <v>0.97124999999999995</v>
      </c>
      <c r="AB239" s="28">
        <f>OphrsIn!AB238/SurveyHrsIn!AB239</f>
        <v>0.99946236559139789</v>
      </c>
      <c r="AC239" s="28">
        <f>OphrsIn!AC238/SurveyHrsIn!AC239</f>
        <v>1</v>
      </c>
      <c r="AD239" s="28">
        <f>OphrsIn!AD238/SurveyHrsIn!AD239</f>
        <v>0.99255952380952384</v>
      </c>
      <c r="AE239" s="28">
        <f>OphrsIn!AE238/SurveyHrsIn!AE239</f>
        <v>0.97732311827956997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0.94710791053845833</v>
      </c>
      <c r="AP239" s="28">
        <f t="shared" si="37"/>
        <v>0.96245061017238431</v>
      </c>
      <c r="AQ239" s="28">
        <f t="shared" si="38"/>
        <v>0.98996088069636456</v>
      </c>
      <c r="AR239" s="28">
        <f t="shared" si="39"/>
        <v>0.97216969472253123</v>
      </c>
      <c r="AS239" s="28">
        <f t="shared" si="40"/>
        <v>0.84540023894862604</v>
      </c>
      <c r="AT239" s="28">
        <f t="shared" si="41"/>
        <v>0.97426672640382306</v>
      </c>
      <c r="AU239" s="28">
        <f t="shared" si="42"/>
        <v>0.996594982078853</v>
      </c>
      <c r="AV239" s="28">
        <f t="shared" si="43"/>
        <v>0.93686635944700469</v>
      </c>
      <c r="AW239" s="28">
        <f t="shared" si="44"/>
        <v>0.97896804062126641</v>
      </c>
      <c r="AX239" s="28">
        <f t="shared" si="45"/>
        <v>0.98503882915173246</v>
      </c>
      <c r="AY239" s="28">
        <f t="shared" si="46"/>
        <v>0.94892921146953402</v>
      </c>
      <c r="AZ239" s="28">
        <f t="shared" si="47"/>
        <v>0.98996088069636456</v>
      </c>
    </row>
    <row r="240" spans="1:52" hidden="1" x14ac:dyDescent="0.25">
      <c r="A240" s="86" t="s">
        <v>8</v>
      </c>
      <c r="B240" s="86">
        <v>1</v>
      </c>
      <c r="C240" s="86">
        <v>230</v>
      </c>
      <c r="D240" s="28">
        <f>OphrsIn!D239/SurveyHrsIn!D240</f>
        <v>0.99865591397849462</v>
      </c>
      <c r="E240" s="28">
        <f>OphrsIn!E239/SurveyHrsIn!E240</f>
        <v>0.94489247311827962</v>
      </c>
      <c r="F240" s="28">
        <f>OphrsIn!F239/SurveyHrsIn!F240</f>
        <v>0.94310344827586201</v>
      </c>
      <c r="G240" s="28">
        <f>OphrsIn!G239/SurveyHrsIn!G240</f>
        <v>0.90900537634408596</v>
      </c>
      <c r="H240" s="28">
        <f>OphrsIn!H239/SurveyHrsIn!H240</f>
        <v>0.71722222222222221</v>
      </c>
      <c r="I240" s="28">
        <f>OphrsIn!I239/SurveyHrsIn!I240</f>
        <v>0.85161290322580652</v>
      </c>
      <c r="J240" s="28">
        <f>OphrsIn!J239/SurveyHrsIn!J240</f>
        <v>0.97902777777777772</v>
      </c>
      <c r="K240" s="28">
        <f>OphrsIn!K239/SurveyHrsIn!K240</f>
        <v>0.9213709677419355</v>
      </c>
      <c r="L240" s="28">
        <f>OphrsIn!L239/SurveyHrsIn!L240</f>
        <v>0.91142473118279577</v>
      </c>
      <c r="M240" s="28">
        <f>OphrsIn!M239/SurveyHrsIn!M240</f>
        <v>0.99291666666666667</v>
      </c>
      <c r="N240" s="28">
        <f>OphrsIn!N239/SurveyHrsIn!N240</f>
        <v>0.99112903225806448</v>
      </c>
      <c r="O240" s="28">
        <f>OphrsIn!O239/SurveyHrsIn!O240</f>
        <v>0.91513888888888884</v>
      </c>
      <c r="P240" s="28">
        <f>OphrsIn!P239/SurveyHrsIn!P240</f>
        <v>0.72674731182795704</v>
      </c>
      <c r="Q240" s="28">
        <f>OphrsIn!Q239/SurveyHrsIn!Q240</f>
        <v>0.98266129032258065</v>
      </c>
      <c r="R240" s="28">
        <f>OphrsIn!R239/SurveyHrsIn!R240</f>
        <v>0.92485119047619047</v>
      </c>
      <c r="S240" s="28">
        <f>OphrsIn!S239/SurveyHrsIn!S240</f>
        <v>0.89798387096774201</v>
      </c>
      <c r="T240" s="28">
        <f>OphrsIn!T239/SurveyHrsIn!T240</f>
        <v>0.98097222222222213</v>
      </c>
      <c r="U240" s="28">
        <f>OphrsIn!U239/SurveyHrsIn!U240</f>
        <v>0.98548387096774204</v>
      </c>
      <c r="V240" s="28">
        <f>OphrsIn!V239/SurveyHrsIn!V240</f>
        <v>0.9901388888888889</v>
      </c>
      <c r="W240" s="28">
        <f>OphrsIn!W239/SurveyHrsIn!W240</f>
        <v>0.9990591397849462</v>
      </c>
      <c r="X240" s="28">
        <f>OphrsIn!X239/SurveyHrsIn!X240</f>
        <v>0.95967741935483875</v>
      </c>
      <c r="Y240" s="28">
        <f>OphrsIn!Y239/SurveyHrsIn!Y240</f>
        <v>0.99375000000000002</v>
      </c>
      <c r="Z240" s="28">
        <f>OphrsIn!Z239/SurveyHrsIn!Z240</f>
        <v>0.9536290322580645</v>
      </c>
      <c r="AA240" s="28">
        <f>OphrsIn!AA239/SurveyHrsIn!AA240</f>
        <v>0.97402777777777771</v>
      </c>
      <c r="AB240" s="28">
        <f>OphrsIn!AB239/SurveyHrsIn!AB240</f>
        <v>0.8681451612903226</v>
      </c>
      <c r="AC240" s="28">
        <f>OphrsIn!AC239/SurveyHrsIn!AC240</f>
        <v>0.68951612903225812</v>
      </c>
      <c r="AD240" s="28">
        <f>OphrsIn!AD239/SurveyHrsIn!AD240</f>
        <v>0.99002976190476188</v>
      </c>
      <c r="AE240" s="28">
        <f>OphrsIn!AE239/SurveyHrsIn!AE240</f>
        <v>0.97553575268817216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0.90029931662752849</v>
      </c>
      <c r="AP240" s="28">
        <f t="shared" si="37"/>
        <v>0.95919832202594291</v>
      </c>
      <c r="AQ240" s="28">
        <f t="shared" si="38"/>
        <v>0.88502721454173072</v>
      </c>
      <c r="AR240" s="28">
        <f t="shared" si="39"/>
        <v>0.93233376591274253</v>
      </c>
      <c r="AS240" s="28">
        <f t="shared" si="40"/>
        <v>0.84928763440860211</v>
      </c>
      <c r="AT240" s="28">
        <f t="shared" si="41"/>
        <v>0.94190412186379946</v>
      </c>
      <c r="AU240" s="28">
        <f t="shared" si="42"/>
        <v>0.87767174432497008</v>
      </c>
      <c r="AV240" s="28">
        <f t="shared" si="43"/>
        <v>0.93516545058883771</v>
      </c>
      <c r="AW240" s="28">
        <f t="shared" si="44"/>
        <v>0.98553166069295095</v>
      </c>
      <c r="AX240" s="28">
        <f t="shared" si="45"/>
        <v>0.98416218637992836</v>
      </c>
      <c r="AY240" s="28">
        <f t="shared" si="46"/>
        <v>0.93193399044205494</v>
      </c>
      <c r="AZ240" s="28">
        <f t="shared" si="47"/>
        <v>0.88502721454173072</v>
      </c>
    </row>
    <row r="241" spans="1:52" hidden="1" x14ac:dyDescent="0.25">
      <c r="A241" s="86" t="s">
        <v>8</v>
      </c>
      <c r="B241" s="86">
        <v>1</v>
      </c>
      <c r="C241" s="86">
        <v>231</v>
      </c>
      <c r="D241" s="28">
        <f>OphrsIn!D240/SurveyHrsIn!D241</f>
        <v>0.956989247311828</v>
      </c>
      <c r="E241" s="28">
        <f>OphrsIn!E240/SurveyHrsIn!E241</f>
        <v>0.98252688172043012</v>
      </c>
      <c r="F241" s="28">
        <f>OphrsIn!F240/SurveyHrsIn!F241</f>
        <v>0.99827586206896546</v>
      </c>
      <c r="G241" s="28">
        <f>OphrsIn!G240/SurveyHrsIn!G241</f>
        <v>0.90779569892473111</v>
      </c>
      <c r="H241" s="28">
        <f>OphrsIn!H240/SurveyHrsIn!H241</f>
        <v>0.58305555555555555</v>
      </c>
      <c r="I241" s="28">
        <f>OphrsIn!I240/SurveyHrsIn!I241</f>
        <v>0.98413978494623666</v>
      </c>
      <c r="J241" s="28">
        <f>OphrsIn!J240/SurveyHrsIn!J241</f>
        <v>0.93055555555555558</v>
      </c>
      <c r="K241" s="28">
        <f>OphrsIn!K240/SurveyHrsIn!K241</f>
        <v>0.95403225806451608</v>
      </c>
      <c r="L241" s="28">
        <f>OphrsIn!L240/SurveyHrsIn!L241</f>
        <v>0.99475806451612903</v>
      </c>
      <c r="M241" s="28">
        <f>OphrsIn!M240/SurveyHrsIn!M241</f>
        <v>0.99527777777777782</v>
      </c>
      <c r="N241" s="28">
        <f>OphrsIn!N240/SurveyHrsIn!N241</f>
        <v>0.99274193548387102</v>
      </c>
      <c r="O241" s="28">
        <f>OphrsIn!O240/SurveyHrsIn!O241</f>
        <v>0</v>
      </c>
      <c r="P241" s="28">
        <f>OphrsIn!P240/SurveyHrsIn!P241</f>
        <v>0.59690860215053765</v>
      </c>
      <c r="Q241" s="28">
        <f>OphrsIn!Q240/SurveyHrsIn!Q241</f>
        <v>0.85806451612903223</v>
      </c>
      <c r="R241" s="28">
        <f>OphrsIn!R240/SurveyHrsIn!R241</f>
        <v>0.82425595238095239</v>
      </c>
      <c r="S241" s="28">
        <f>OphrsIn!S240/SurveyHrsIn!S241</f>
        <v>0.95483870967741935</v>
      </c>
      <c r="T241" s="28">
        <f>OphrsIn!T240/SurveyHrsIn!T241</f>
        <v>0.90125</v>
      </c>
      <c r="U241" s="28">
        <f>OphrsIn!U240/SurveyHrsIn!U241</f>
        <v>0.97889784946236558</v>
      </c>
      <c r="V241" s="28">
        <f>OphrsIn!V240/SurveyHrsIn!V241</f>
        <v>0.90888888888888886</v>
      </c>
      <c r="W241" s="28">
        <f>OphrsIn!W240/SurveyHrsIn!W241</f>
        <v>0.97177419354838712</v>
      </c>
      <c r="X241" s="28">
        <f>OphrsIn!X240/SurveyHrsIn!X241</f>
        <v>0.94086021505376349</v>
      </c>
      <c r="Y241" s="28">
        <f>OphrsIn!Y240/SurveyHrsIn!Y241</f>
        <v>0.98791666666666655</v>
      </c>
      <c r="Z241" s="28">
        <f>OphrsIn!Z240/SurveyHrsIn!Z241</f>
        <v>0.9897849462365591</v>
      </c>
      <c r="AA241" s="28">
        <f>OphrsIn!AA240/SurveyHrsIn!AA241</f>
        <v>0.98152777777777789</v>
      </c>
      <c r="AB241" s="28">
        <f>OphrsIn!AB240/SurveyHrsIn!AB241</f>
        <v>0.99758064516129041</v>
      </c>
      <c r="AC241" s="28">
        <f>OphrsIn!AC240/SurveyHrsIn!AC241</f>
        <v>0.99986559139784947</v>
      </c>
      <c r="AD241" s="28">
        <f>OphrsIn!AD240/SurveyHrsIn!AD241</f>
        <v>0.98616071428571439</v>
      </c>
      <c r="AE241" s="28">
        <f>OphrsIn!AE240/SurveyHrsIn!AE241</f>
        <v>0.91440228494623654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0.82667233139702556</v>
      </c>
      <c r="AP241" s="28">
        <f t="shared" si="37"/>
        <v>0.94130336341525866</v>
      </c>
      <c r="AQ241" s="28">
        <f t="shared" si="38"/>
        <v>0.96680953020993343</v>
      </c>
      <c r="AR241" s="28">
        <f t="shared" si="39"/>
        <v>0.96286614757137556</v>
      </c>
      <c r="AS241" s="28">
        <f t="shared" si="40"/>
        <v>0.83258363201911589</v>
      </c>
      <c r="AT241" s="28">
        <f t="shared" si="41"/>
        <v>0.98135603345280764</v>
      </c>
      <c r="AU241" s="28">
        <f t="shared" si="42"/>
        <v>0.52988351254480293</v>
      </c>
      <c r="AV241" s="28">
        <f t="shared" si="43"/>
        <v>0.87905305939580136</v>
      </c>
      <c r="AW241" s="28">
        <f t="shared" si="44"/>
        <v>0.92967891278375137</v>
      </c>
      <c r="AX241" s="28">
        <f t="shared" si="45"/>
        <v>0.96685035842293898</v>
      </c>
      <c r="AY241" s="28">
        <f t="shared" si="46"/>
        <v>0.98963112305854251</v>
      </c>
      <c r="AZ241" s="28">
        <f t="shared" si="47"/>
        <v>0.96680953020993343</v>
      </c>
    </row>
    <row r="242" spans="1:52" hidden="1" x14ac:dyDescent="0.25">
      <c r="A242" s="86" t="s">
        <v>8</v>
      </c>
      <c r="B242" s="86">
        <v>1</v>
      </c>
      <c r="C242" s="86">
        <v>232</v>
      </c>
      <c r="D242" s="28">
        <f>OphrsIn!D241/SurveyHrsIn!D242</f>
        <v>1</v>
      </c>
      <c r="E242" s="28">
        <f>OphrsIn!E241/SurveyHrsIn!E242</f>
        <v>0.99865591397849462</v>
      </c>
      <c r="F242" s="28">
        <f>OphrsIn!F241/SurveyHrsIn!F242</f>
        <v>0.99037356321839076</v>
      </c>
      <c r="G242" s="28">
        <f>OphrsIn!G241/SurveyHrsIn!G242</f>
        <v>0.83561827956989254</v>
      </c>
      <c r="H242" s="28">
        <f>OphrsIn!H241/SurveyHrsIn!H242</f>
        <v>0.96111111111111114</v>
      </c>
      <c r="I242" s="28">
        <f>OphrsIn!I241/SurveyHrsIn!I242</f>
        <v>0.98709677419354835</v>
      </c>
      <c r="J242" s="28">
        <f>OphrsIn!J241/SurveyHrsIn!J242</f>
        <v>0.52638888888888891</v>
      </c>
      <c r="K242" s="28">
        <f>OphrsIn!K241/SurveyHrsIn!K242</f>
        <v>0.94274193548387097</v>
      </c>
      <c r="L242" s="28">
        <f>OphrsIn!L241/SurveyHrsIn!L242</f>
        <v>0.99637096774193545</v>
      </c>
      <c r="M242" s="28">
        <f>OphrsIn!M241/SurveyHrsIn!M242</f>
        <v>0.99416666666666664</v>
      </c>
      <c r="N242" s="28">
        <f>OphrsIn!N241/SurveyHrsIn!N242</f>
        <v>0.99086021505376354</v>
      </c>
      <c r="O242" s="28">
        <f>OphrsIn!O241/SurveyHrsIn!O242</f>
        <v>0.9868055555555556</v>
      </c>
      <c r="P242" s="28">
        <f>OphrsIn!P241/SurveyHrsIn!P242</f>
        <v>0.9990591397849462</v>
      </c>
      <c r="Q242" s="28">
        <f>OphrsIn!Q241/SurveyHrsIn!Q242</f>
        <v>0.90537634408602152</v>
      </c>
      <c r="R242" s="28">
        <f>OphrsIn!R241/SurveyHrsIn!R242</f>
        <v>0.97619047619047616</v>
      </c>
      <c r="S242" s="28">
        <f>OphrsIn!S241/SurveyHrsIn!S242</f>
        <v>0.99475806451612903</v>
      </c>
      <c r="T242" s="28">
        <f>OphrsIn!T241/SurveyHrsIn!T242</f>
        <v>0.97250000000000003</v>
      </c>
      <c r="U242" s="28">
        <f>OphrsIn!U241/SurveyHrsIn!U242</f>
        <v>0.98790322580645162</v>
      </c>
      <c r="V242" s="28">
        <f>OphrsIn!V241/SurveyHrsIn!V242</f>
        <v>0.98402777777777772</v>
      </c>
      <c r="W242" s="28">
        <f>OphrsIn!W241/SurveyHrsIn!W242</f>
        <v>0.98991935483870963</v>
      </c>
      <c r="X242" s="28">
        <f>OphrsIn!X241/SurveyHrsIn!X242</f>
        <v>0.95416666666666661</v>
      </c>
      <c r="Y242" s="28">
        <f>OphrsIn!Y241/SurveyHrsIn!Y242</f>
        <v>0.96499999999999997</v>
      </c>
      <c r="Z242" s="28">
        <f>OphrsIn!Z241/SurveyHrsIn!Z242</f>
        <v>0.98360215053763433</v>
      </c>
      <c r="AA242" s="28">
        <f>OphrsIn!AA241/SurveyHrsIn!AA242</f>
        <v>0.97972222222222216</v>
      </c>
      <c r="AB242" s="28">
        <f>OphrsIn!AB241/SurveyHrsIn!AB242</f>
        <v>0.67567204301075268</v>
      </c>
      <c r="AC242" s="28">
        <f>OphrsIn!AC241/SurveyHrsIn!AC242</f>
        <v>0.97231182795698923</v>
      </c>
      <c r="AD242" s="28">
        <f>OphrsIn!AD241/SurveyHrsIn!AD242</f>
        <v>0.99077380952380945</v>
      </c>
      <c r="AE242" s="28">
        <f>OphrsIn!AE241/SurveyHrsIn!AE242</f>
        <v>0.98179663978494636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0.93410408427058866</v>
      </c>
      <c r="AP242" s="28">
        <f t="shared" si="37"/>
        <v>0.94740319380440352</v>
      </c>
      <c r="AQ242" s="28">
        <f t="shared" si="38"/>
        <v>0.98162742575524842</v>
      </c>
      <c r="AR242" s="28">
        <f t="shared" si="39"/>
        <v>0.94154925225559261</v>
      </c>
      <c r="AS242" s="28">
        <f t="shared" si="40"/>
        <v>0.82486559139784943</v>
      </c>
      <c r="AT242" s="28">
        <f t="shared" si="41"/>
        <v>0.97775985663082432</v>
      </c>
      <c r="AU242" s="28">
        <f t="shared" si="42"/>
        <v>0.99224163679808841</v>
      </c>
      <c r="AV242" s="28">
        <f t="shared" si="43"/>
        <v>0.95877496159754216</v>
      </c>
      <c r="AW242" s="28">
        <f t="shared" si="44"/>
        <v>0.98147700119474324</v>
      </c>
      <c r="AX242" s="28">
        <f t="shared" si="45"/>
        <v>0.96969534050179196</v>
      </c>
      <c r="AY242" s="28">
        <f t="shared" si="46"/>
        <v>0.87966547192353639</v>
      </c>
      <c r="AZ242" s="28">
        <f t="shared" si="47"/>
        <v>0.98162742575524842</v>
      </c>
    </row>
    <row r="243" spans="1:52" hidden="1" x14ac:dyDescent="0.25">
      <c r="A243" s="86" t="s">
        <v>8</v>
      </c>
      <c r="B243" s="86">
        <v>1</v>
      </c>
      <c r="C243" s="86">
        <v>233</v>
      </c>
      <c r="D243" s="28">
        <f>OphrsIn!D242/SurveyHrsIn!D243</f>
        <v>0.82123655913978499</v>
      </c>
      <c r="E243" s="28">
        <f>OphrsIn!E242/SurveyHrsIn!E243</f>
        <v>0.98521505376344087</v>
      </c>
      <c r="F243" s="28">
        <f>OphrsIn!F242/SurveyHrsIn!F243</f>
        <v>0.97859195402298849</v>
      </c>
      <c r="G243" s="28">
        <f>OphrsIn!G242/SurveyHrsIn!G243</f>
        <v>0.8788978494623656</v>
      </c>
      <c r="H243" s="28">
        <f>OphrsIn!H242/SurveyHrsIn!H243</f>
        <v>0.54305555555555551</v>
      </c>
      <c r="I243" s="28">
        <f>OphrsIn!I242/SurveyHrsIn!I243</f>
        <v>0.95685483870967736</v>
      </c>
      <c r="J243" s="28">
        <f>OphrsIn!J242/SurveyHrsIn!J243</f>
        <v>0.9393055555555555</v>
      </c>
      <c r="K243" s="28">
        <f>OphrsIn!K242/SurveyHrsIn!K243</f>
        <v>0.96357526881720423</v>
      </c>
      <c r="L243" s="28">
        <f>OphrsIn!L242/SurveyHrsIn!L243</f>
        <v>0.9653225806451613</v>
      </c>
      <c r="M243" s="28">
        <f>OphrsIn!M242/SurveyHrsIn!M243</f>
        <v>0.95194444444444437</v>
      </c>
      <c r="N243" s="28">
        <f>OphrsIn!N242/SurveyHrsIn!N243</f>
        <v>0.96102150537634412</v>
      </c>
      <c r="O243" s="28">
        <f>OphrsIn!O242/SurveyHrsIn!O243</f>
        <v>0.99652777777777779</v>
      </c>
      <c r="P243" s="28">
        <f>OphrsIn!P242/SurveyHrsIn!P243</f>
        <v>0.92795698924731185</v>
      </c>
      <c r="Q243" s="28">
        <f>OphrsIn!Q242/SurveyHrsIn!Q243</f>
        <v>0.97782258064516125</v>
      </c>
      <c r="R243" s="28">
        <f>OphrsIn!R242/SurveyHrsIn!R243</f>
        <v>0.90520833333333328</v>
      </c>
      <c r="S243" s="28">
        <f>OphrsIn!S242/SurveyHrsIn!S243</f>
        <v>0.88239247311827962</v>
      </c>
      <c r="T243" s="28">
        <f>OphrsIn!T242/SurveyHrsIn!T243</f>
        <v>0.84027777777777779</v>
      </c>
      <c r="U243" s="28">
        <f>OphrsIn!U242/SurveyHrsIn!U243</f>
        <v>0.88172043010752688</v>
      </c>
      <c r="V243" s="28">
        <f>OphrsIn!V242/SurveyHrsIn!V243</f>
        <v>0.863611111111111</v>
      </c>
      <c r="W243" s="28">
        <f>OphrsIn!W242/SurveyHrsIn!W243</f>
        <v>0.8759408602150538</v>
      </c>
      <c r="X243" s="28">
        <f>OphrsIn!X242/SurveyHrsIn!X243</f>
        <v>0.98091397849462358</v>
      </c>
      <c r="Y243" s="28">
        <f>OphrsIn!Y242/SurveyHrsIn!Y243</f>
        <v>0.87944444444444447</v>
      </c>
      <c r="Z243" s="28">
        <f>OphrsIn!Z242/SurveyHrsIn!Z243</f>
        <v>0.99153225806451617</v>
      </c>
      <c r="AA243" s="28">
        <f>OphrsIn!AA242/SurveyHrsIn!AA243</f>
        <v>0.90833333333333333</v>
      </c>
      <c r="AB243" s="28">
        <f>OphrsIn!AB242/SurveyHrsIn!AB243</f>
        <v>0.84462365591397848</v>
      </c>
      <c r="AC243" s="28">
        <f>OphrsIn!AC242/SurveyHrsIn!AC243</f>
        <v>0.81196236559139789</v>
      </c>
      <c r="AD243" s="28">
        <f>OphrsIn!AD242/SurveyHrsIn!AD243</f>
        <v>0.99568452380952388</v>
      </c>
      <c r="AE243" s="28">
        <f>OphrsIn!AE242/SurveyHrsIn!AE243</f>
        <v>0.98307795698924727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0.92068911444815227</v>
      </c>
      <c r="AP243" s="28">
        <f t="shared" si="37"/>
        <v>0.90265176971326155</v>
      </c>
      <c r="AQ243" s="28">
        <f t="shared" si="38"/>
        <v>0.93024161546338968</v>
      </c>
      <c r="AR243" s="28">
        <f t="shared" si="39"/>
        <v>0.94756828574959828</v>
      </c>
      <c r="AS243" s="28">
        <f t="shared" si="40"/>
        <v>0.81307198327359609</v>
      </c>
      <c r="AT243" s="28">
        <f t="shared" si="41"/>
        <v>0.9602807646356033</v>
      </c>
      <c r="AU243" s="28">
        <f t="shared" si="42"/>
        <v>0.96183542413381129</v>
      </c>
      <c r="AV243" s="28">
        <f t="shared" si="43"/>
        <v>0.92180779569892468</v>
      </c>
      <c r="AW243" s="28">
        <f t="shared" si="44"/>
        <v>0.86186977299880529</v>
      </c>
      <c r="AX243" s="28">
        <f t="shared" si="45"/>
        <v>0.91209976105137403</v>
      </c>
      <c r="AY243" s="28">
        <f t="shared" si="46"/>
        <v>0.91482974910394266</v>
      </c>
      <c r="AZ243" s="28">
        <f t="shared" si="47"/>
        <v>0.93024161546338968</v>
      </c>
    </row>
    <row r="244" spans="1:52" hidden="1" x14ac:dyDescent="0.25">
      <c r="A244" s="86" t="s">
        <v>8</v>
      </c>
      <c r="B244" s="86">
        <v>1</v>
      </c>
      <c r="C244" s="86">
        <v>234</v>
      </c>
      <c r="D244" s="28">
        <f>OphrsIn!D243/SurveyHrsIn!D244</f>
        <v>0.90053763440860213</v>
      </c>
      <c r="E244" s="28">
        <f>OphrsIn!E243/SurveyHrsIn!E244</f>
        <v>0.98655913978494625</v>
      </c>
      <c r="F244" s="28">
        <f>OphrsIn!F243/SurveyHrsIn!F244</f>
        <v>0.9857758620689655</v>
      </c>
      <c r="G244" s="28">
        <f>OphrsIn!G243/SurveyHrsIn!G244</f>
        <v>0.84529569892473111</v>
      </c>
      <c r="H244" s="28">
        <f>OphrsIn!H243/SurveyHrsIn!H244</f>
        <v>7.0833333333333331E-2</v>
      </c>
      <c r="I244" s="28">
        <f>OphrsIn!I243/SurveyHrsIn!I244</f>
        <v>0</v>
      </c>
      <c r="J244" s="28">
        <f>OphrsIn!J243/SurveyHrsIn!J244</f>
        <v>0.77694444444444444</v>
      </c>
      <c r="K244" s="28">
        <f>OphrsIn!K243/SurveyHrsIn!K244</f>
        <v>0.95336021505376334</v>
      </c>
      <c r="L244" s="28">
        <f>OphrsIn!L243/SurveyHrsIn!L244</f>
        <v>0.96330645161290329</v>
      </c>
      <c r="M244" s="28">
        <f>OphrsIn!M243/SurveyHrsIn!M244</f>
        <v>0.93541666666666667</v>
      </c>
      <c r="N244" s="28">
        <f>OphrsIn!N243/SurveyHrsIn!N244</f>
        <v>0.96250000000000002</v>
      </c>
      <c r="O244" s="28">
        <f>OphrsIn!O243/SurveyHrsIn!O244</f>
        <v>0.99458333333333337</v>
      </c>
      <c r="P244" s="28">
        <f>OphrsIn!P243/SurveyHrsIn!P244</f>
        <v>0.47701612903225804</v>
      </c>
      <c r="Q244" s="28">
        <f>OphrsIn!Q243/SurveyHrsIn!Q244</f>
        <v>0.3041666666666667</v>
      </c>
      <c r="R244" s="28">
        <f>OphrsIn!R243/SurveyHrsIn!R244</f>
        <v>0.47574404761904759</v>
      </c>
      <c r="S244" s="28">
        <f>OphrsIn!S243/SurveyHrsIn!S244</f>
        <v>0.99274193548387102</v>
      </c>
      <c r="T244" s="28">
        <f>OphrsIn!T243/SurveyHrsIn!T244</f>
        <v>0.95652777777777787</v>
      </c>
      <c r="U244" s="28">
        <f>OphrsIn!U243/SurveyHrsIn!U244</f>
        <v>0.98655913978494625</v>
      </c>
      <c r="V244" s="28">
        <f>OphrsIn!V243/SurveyHrsIn!V244</f>
        <v>0.96944444444444444</v>
      </c>
      <c r="W244" s="28">
        <f>OphrsIn!W243/SurveyHrsIn!W244</f>
        <v>0.99704301075268809</v>
      </c>
      <c r="X244" s="28">
        <f>OphrsIn!X243/SurveyHrsIn!X244</f>
        <v>0.89677419354838717</v>
      </c>
      <c r="Y244" s="28">
        <f>OphrsIn!Y243/SurveyHrsIn!Y244</f>
        <v>0.79569444444444437</v>
      </c>
      <c r="Z244" s="28">
        <f>OphrsIn!Z243/SurveyHrsIn!Z244</f>
        <v>0.98346774193548392</v>
      </c>
      <c r="AA244" s="28">
        <f>OphrsIn!AA243/SurveyHrsIn!AA244</f>
        <v>0.97916666666666663</v>
      </c>
      <c r="AB244" s="28">
        <f>OphrsIn!AB243/SurveyHrsIn!AB244</f>
        <v>0.72862903225806452</v>
      </c>
      <c r="AC244" s="28">
        <f>OphrsIn!AC243/SurveyHrsIn!AC244</f>
        <v>0.99139784946236564</v>
      </c>
      <c r="AD244" s="28">
        <f>OphrsIn!AD243/SurveyHrsIn!AD244</f>
        <v>0.97217261904761898</v>
      </c>
      <c r="AE244" s="28">
        <f>OphrsIn!AE243/SurveyHrsIn!AE244</f>
        <v>0.91899677419354842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0.74596593952127865</v>
      </c>
      <c r="AP244" s="28">
        <f t="shared" si="37"/>
        <v>0.83882992511520726</v>
      </c>
      <c r="AQ244" s="28">
        <f t="shared" si="38"/>
        <v>0.96085574756784442</v>
      </c>
      <c r="AR244" s="28">
        <f t="shared" si="39"/>
        <v>0.93921023359288103</v>
      </c>
      <c r="AS244" s="28">
        <f t="shared" si="40"/>
        <v>0.28259259259259256</v>
      </c>
      <c r="AT244" s="28">
        <f t="shared" si="41"/>
        <v>0.9506944444444444</v>
      </c>
      <c r="AU244" s="28">
        <f t="shared" si="42"/>
        <v>0.81136648745519713</v>
      </c>
      <c r="AV244" s="28">
        <f t="shared" si="43"/>
        <v>0.59088421658986168</v>
      </c>
      <c r="AW244" s="28">
        <f t="shared" si="44"/>
        <v>0.97084378733572285</v>
      </c>
      <c r="AX244" s="28">
        <f t="shared" si="45"/>
        <v>0.89650388291517313</v>
      </c>
      <c r="AY244" s="28">
        <f t="shared" si="46"/>
        <v>0.89708781362007173</v>
      </c>
      <c r="AZ244" s="28">
        <f t="shared" si="47"/>
        <v>0.96085574756784442</v>
      </c>
    </row>
    <row r="245" spans="1:52" hidden="1" x14ac:dyDescent="0.25">
      <c r="A245" s="86" t="s">
        <v>8</v>
      </c>
      <c r="B245" s="86">
        <v>1</v>
      </c>
      <c r="C245" s="86">
        <v>235</v>
      </c>
      <c r="D245" s="28">
        <f>OphrsIn!D244/SurveyHrsIn!D245</f>
        <v>0.98655913978494625</v>
      </c>
      <c r="E245" s="28">
        <f>OphrsIn!E244/SurveyHrsIn!E245</f>
        <v>0.98252688172043012</v>
      </c>
      <c r="F245" s="28">
        <f>OphrsIn!F244/SurveyHrsIn!F245</f>
        <v>0.89224137931034486</v>
      </c>
      <c r="G245" s="28">
        <f>OphrsIn!G244/SurveyHrsIn!G245</f>
        <v>0.83548387096774201</v>
      </c>
      <c r="H245" s="28">
        <f>OphrsIn!H244/SurveyHrsIn!H245</f>
        <v>0.97222222222222221</v>
      </c>
      <c r="I245" s="28">
        <f>OphrsIn!I244/SurveyHrsIn!I245</f>
        <v>0.92553763440860215</v>
      </c>
      <c r="J245" s="28">
        <f>OphrsIn!J244/SurveyHrsIn!J245</f>
        <v>0.9127777777777778</v>
      </c>
      <c r="K245" s="28">
        <f>OphrsIn!K244/SurveyHrsIn!K245</f>
        <v>0.88266129032258067</v>
      </c>
      <c r="L245" s="28">
        <f>OphrsIn!L244/SurveyHrsIn!L245</f>
        <v>0.93642473118279579</v>
      </c>
      <c r="M245" s="28">
        <f>OphrsIn!M244/SurveyHrsIn!M245</f>
        <v>0.8651388888888889</v>
      </c>
      <c r="N245" s="28">
        <f>OphrsIn!N244/SurveyHrsIn!N245</f>
        <v>0.92419354838709677</v>
      </c>
      <c r="O245" s="28">
        <f>OphrsIn!O244/SurveyHrsIn!O245</f>
        <v>0.96430555555555553</v>
      </c>
      <c r="P245" s="28">
        <f>OphrsIn!P244/SurveyHrsIn!P245</f>
        <v>0.97620967741935483</v>
      </c>
      <c r="Q245" s="28">
        <f>OphrsIn!Q244/SurveyHrsIn!Q245</f>
        <v>0.99865591397849462</v>
      </c>
      <c r="R245" s="28">
        <f>OphrsIn!R244/SurveyHrsIn!R245</f>
        <v>0.99047619047619051</v>
      </c>
      <c r="S245" s="28">
        <f>OphrsIn!S244/SurveyHrsIn!S245</f>
        <v>0.97432795698924723</v>
      </c>
      <c r="T245" s="28">
        <f>OphrsIn!T244/SurveyHrsIn!T245</f>
        <v>0.92666666666666675</v>
      </c>
      <c r="U245" s="28">
        <f>OphrsIn!U244/SurveyHrsIn!U245</f>
        <v>0.9384408602150538</v>
      </c>
      <c r="V245" s="28">
        <f>OphrsIn!V244/SurveyHrsIn!V245</f>
        <v>0.95291666666666675</v>
      </c>
      <c r="W245" s="28">
        <f>OphrsIn!W244/SurveyHrsIn!W245</f>
        <v>0.99811827956989252</v>
      </c>
      <c r="X245" s="28">
        <f>OphrsIn!X244/SurveyHrsIn!X245</f>
        <v>0.86142473118279572</v>
      </c>
      <c r="Y245" s="28">
        <f>OphrsIn!Y244/SurveyHrsIn!Y245</f>
        <v>0.96375</v>
      </c>
      <c r="Z245" s="28">
        <f>OphrsIn!Z244/SurveyHrsIn!Z245</f>
        <v>0.907258064516129</v>
      </c>
      <c r="AA245" s="28">
        <f>OphrsIn!AA244/SurveyHrsIn!AA245</f>
        <v>0.90652777777777782</v>
      </c>
      <c r="AB245" s="28">
        <f>OphrsIn!AB244/SurveyHrsIn!AB245</f>
        <v>0.99986559139784947</v>
      </c>
      <c r="AC245" s="28">
        <f>OphrsIn!AC244/SurveyHrsIn!AC245</f>
        <v>0.99986559139784947</v>
      </c>
      <c r="AD245" s="28">
        <f>OphrsIn!AD244/SurveyHrsIn!AD245</f>
        <v>0.99181547619047616</v>
      </c>
      <c r="AE245" s="28">
        <f>OphrsIn!AE244/SurveyHrsIn!AE245</f>
        <v>0.95163978494623658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0.92247695484694925</v>
      </c>
      <c r="AP245" s="28">
        <f t="shared" si="37"/>
        <v>0.9515357249530636</v>
      </c>
      <c r="AQ245" s="28">
        <f t="shared" si="38"/>
        <v>0.981106950844854</v>
      </c>
      <c r="AR245" s="28">
        <f t="shared" si="39"/>
        <v>0.903417377332839</v>
      </c>
      <c r="AS245" s="28">
        <f t="shared" si="40"/>
        <v>0.93684587813620068</v>
      </c>
      <c r="AT245" s="28">
        <f t="shared" si="41"/>
        <v>0.89474163679808838</v>
      </c>
      <c r="AU245" s="28">
        <f t="shared" si="42"/>
        <v>0.95490292712066893</v>
      </c>
      <c r="AV245" s="28">
        <f t="shared" si="43"/>
        <v>0.98782002048131068</v>
      </c>
      <c r="AW245" s="28">
        <f t="shared" si="44"/>
        <v>0.93934139784946247</v>
      </c>
      <c r="AX245" s="28">
        <f t="shared" si="45"/>
        <v>0.94109767025089608</v>
      </c>
      <c r="AY245" s="28">
        <f t="shared" si="46"/>
        <v>0.93788381123058551</v>
      </c>
      <c r="AZ245" s="28">
        <f t="shared" si="47"/>
        <v>0.981106950844854</v>
      </c>
    </row>
    <row r="246" spans="1:52" hidden="1" x14ac:dyDescent="0.25">
      <c r="A246" s="86" t="s">
        <v>8</v>
      </c>
      <c r="B246" s="86">
        <v>1</v>
      </c>
      <c r="C246" s="86">
        <v>236</v>
      </c>
      <c r="D246" s="28">
        <f>OphrsIn!D245/SurveyHrsIn!D246</f>
        <v>0.99327956989247312</v>
      </c>
      <c r="E246" s="28">
        <f>OphrsIn!E245/SurveyHrsIn!E246</f>
        <v>0.93145161290322576</v>
      </c>
      <c r="F246" s="28">
        <f>OphrsIn!F245/SurveyHrsIn!F246</f>
        <v>0.95272988505747125</v>
      </c>
      <c r="G246" s="28">
        <f>OphrsIn!G245/SurveyHrsIn!G246</f>
        <v>0.66276881720430114</v>
      </c>
      <c r="H246" s="28">
        <f>OphrsIn!H245/SurveyHrsIn!H246</f>
        <v>0.89861111111111114</v>
      </c>
      <c r="I246" s="28">
        <f>OphrsIn!I245/SurveyHrsIn!I246</f>
        <v>0.85846774193548392</v>
      </c>
      <c r="J246" s="28">
        <f>OphrsIn!J245/SurveyHrsIn!J246</f>
        <v>0.90041666666666664</v>
      </c>
      <c r="K246" s="28">
        <f>OphrsIn!K245/SurveyHrsIn!K246</f>
        <v>0.85913978494623666</v>
      </c>
      <c r="L246" s="28">
        <f>OphrsIn!L245/SurveyHrsIn!L246</f>
        <v>0.8579301075268817</v>
      </c>
      <c r="M246" s="28">
        <f>OphrsIn!M245/SurveyHrsIn!M246</f>
        <v>0.91333333333333333</v>
      </c>
      <c r="N246" s="28">
        <f>OphrsIn!N245/SurveyHrsIn!N246</f>
        <v>0.98333333333333339</v>
      </c>
      <c r="O246" s="28">
        <f>OphrsIn!O245/SurveyHrsIn!O246</f>
        <v>0.99750000000000005</v>
      </c>
      <c r="P246" s="28">
        <f>OphrsIn!P245/SurveyHrsIn!P246</f>
        <v>0.97204301075268829</v>
      </c>
      <c r="Q246" s="28">
        <f>OphrsIn!Q245/SurveyHrsIn!Q246</f>
        <v>0.97836021505376336</v>
      </c>
      <c r="R246" s="28">
        <f>OphrsIn!R245/SurveyHrsIn!R246</f>
        <v>0.99419642857142865</v>
      </c>
      <c r="S246" s="28">
        <f>OphrsIn!S245/SurveyHrsIn!S246</f>
        <v>0.97419354838709671</v>
      </c>
      <c r="T246" s="28">
        <f>OphrsIn!T245/SurveyHrsIn!T246</f>
        <v>0.95458333333333323</v>
      </c>
      <c r="U246" s="28">
        <f>OphrsIn!U245/SurveyHrsIn!U246</f>
        <v>0.94180107526881729</v>
      </c>
      <c r="V246" s="28">
        <f>OphrsIn!V245/SurveyHrsIn!V246</f>
        <v>0.96527777777777779</v>
      </c>
      <c r="W246" s="28">
        <f>OphrsIn!W245/SurveyHrsIn!W246</f>
        <v>0.91451612903225799</v>
      </c>
      <c r="X246" s="28">
        <f>OphrsIn!X245/SurveyHrsIn!X246</f>
        <v>0.99543010752688177</v>
      </c>
      <c r="Y246" s="28">
        <f>OphrsIn!Y245/SurveyHrsIn!Y246</f>
        <v>0.95527777777777767</v>
      </c>
      <c r="Z246" s="28">
        <f>OphrsIn!Z245/SurveyHrsIn!Z246</f>
        <v>0.98655913978494625</v>
      </c>
      <c r="AA246" s="28">
        <f>OphrsIn!AA245/SurveyHrsIn!AA246</f>
        <v>0.98986111111111119</v>
      </c>
      <c r="AB246" s="28">
        <f>OphrsIn!AB245/SurveyHrsIn!AB246</f>
        <v>0.9955645161290323</v>
      </c>
      <c r="AC246" s="28">
        <f>OphrsIn!AC245/SurveyHrsIn!AC246</f>
        <v>0.97150537634408596</v>
      </c>
      <c r="AD246" s="28">
        <f>OphrsIn!AD245/SurveyHrsIn!AD246</f>
        <v>0.99315476190476182</v>
      </c>
      <c r="AE246" s="28">
        <f>OphrsIn!AE245/SurveyHrsIn!AE246</f>
        <v>0.9655943548387097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0.89897711706422789</v>
      </c>
      <c r="AP246" s="28">
        <f t="shared" si="37"/>
        <v>0.97046842997951854</v>
      </c>
      <c r="AQ246" s="28">
        <f t="shared" si="38"/>
        <v>0.97675149769585257</v>
      </c>
      <c r="AR246" s="28">
        <f t="shared" si="39"/>
        <v>0.84898343838833268</v>
      </c>
      <c r="AS246" s="28">
        <f t="shared" si="40"/>
        <v>0.8858318399044206</v>
      </c>
      <c r="AT246" s="28">
        <f t="shared" si="41"/>
        <v>0.87680107526881734</v>
      </c>
      <c r="AU246" s="28">
        <f t="shared" si="42"/>
        <v>0.98429211469534061</v>
      </c>
      <c r="AV246" s="28">
        <f t="shared" si="43"/>
        <v>0.9822500640040962</v>
      </c>
      <c r="AW246" s="28">
        <f t="shared" si="44"/>
        <v>0.95388739545997614</v>
      </c>
      <c r="AX246" s="28">
        <f t="shared" si="45"/>
        <v>0.95507467144563918</v>
      </c>
      <c r="AY246" s="28">
        <f t="shared" si="46"/>
        <v>0.99066158900836321</v>
      </c>
      <c r="AZ246" s="28">
        <f t="shared" si="47"/>
        <v>0.97675149769585257</v>
      </c>
    </row>
    <row r="247" spans="1:52" hidden="1" x14ac:dyDescent="0.25">
      <c r="A247" s="86" t="s">
        <v>8</v>
      </c>
      <c r="B247" s="86">
        <v>1</v>
      </c>
      <c r="C247" s="86">
        <v>237</v>
      </c>
      <c r="D247" s="28">
        <f>OphrsIn!D246/SurveyHrsIn!D247</f>
        <v>0.94892473118279574</v>
      </c>
      <c r="E247" s="28">
        <f>OphrsIn!E246/SurveyHrsIn!E247</f>
        <v>0.97580645161290325</v>
      </c>
      <c r="F247" s="28">
        <f>OphrsIn!F246/SurveyHrsIn!F247</f>
        <v>0.90689655172413797</v>
      </c>
      <c r="G247" s="28">
        <f>OphrsIn!G246/SurveyHrsIn!G247</f>
        <v>0.84650537634408596</v>
      </c>
      <c r="H247" s="28">
        <f>OphrsIn!H246/SurveyHrsIn!H247</f>
        <v>0.73472222222222228</v>
      </c>
      <c r="I247" s="28">
        <f>OphrsIn!I246/SurveyHrsIn!I247</f>
        <v>0.94744623655913973</v>
      </c>
      <c r="J247" s="28">
        <f>OphrsIn!J246/SurveyHrsIn!J247</f>
        <v>0.9786111111111111</v>
      </c>
      <c r="K247" s="28">
        <f>OphrsIn!K246/SurveyHrsIn!K247</f>
        <v>0.93575268817204305</v>
      </c>
      <c r="L247" s="28">
        <f>OphrsIn!L246/SurveyHrsIn!L247</f>
        <v>0.89153225806451608</v>
      </c>
      <c r="M247" s="28">
        <f>OphrsIn!M246/SurveyHrsIn!M247</f>
        <v>0.9473611111111111</v>
      </c>
      <c r="N247" s="28">
        <f>OphrsIn!N246/SurveyHrsIn!N247</f>
        <v>0.93884408602150538</v>
      </c>
      <c r="O247" s="28">
        <f>OphrsIn!O246/SurveyHrsIn!O247</f>
        <v>0.70347222222222228</v>
      </c>
      <c r="P247" s="28">
        <f>OphrsIn!P246/SurveyHrsIn!P247</f>
        <v>0.81518817204301075</v>
      </c>
      <c r="Q247" s="28">
        <f>OphrsIn!Q246/SurveyHrsIn!Q247</f>
        <v>0.73508064516129035</v>
      </c>
      <c r="R247" s="28">
        <f>OphrsIn!R246/SurveyHrsIn!R247</f>
        <v>0.76383928571428561</v>
      </c>
      <c r="S247" s="28">
        <f>OphrsIn!S246/SurveyHrsIn!S247</f>
        <v>0.86626344086021501</v>
      </c>
      <c r="T247" s="28">
        <f>OphrsIn!T246/SurveyHrsIn!T247</f>
        <v>0.96888888888888891</v>
      </c>
      <c r="U247" s="28">
        <f>OphrsIn!U246/SurveyHrsIn!U247</f>
        <v>0.99744623655913978</v>
      </c>
      <c r="V247" s="28">
        <f>OphrsIn!V246/SurveyHrsIn!V247</f>
        <v>0.31722222222222224</v>
      </c>
      <c r="W247" s="28">
        <f>OphrsIn!W246/SurveyHrsIn!W247</f>
        <v>0.93991935483870959</v>
      </c>
      <c r="X247" s="28">
        <f>OphrsIn!X246/SurveyHrsIn!X247</f>
        <v>0.99596774193548387</v>
      </c>
      <c r="Y247" s="28">
        <f>OphrsIn!Y246/SurveyHrsIn!Y247</f>
        <v>0.98916666666666675</v>
      </c>
      <c r="Z247" s="28">
        <f>OphrsIn!Z246/SurveyHrsIn!Z247</f>
        <v>0.99502688172043008</v>
      </c>
      <c r="AA247" s="28">
        <f>OphrsIn!AA246/SurveyHrsIn!AA247</f>
        <v>0.96472222222222226</v>
      </c>
      <c r="AB247" s="28">
        <f>OphrsIn!AB246/SurveyHrsIn!AB247</f>
        <v>0.99986559139784947</v>
      </c>
      <c r="AC247" s="28">
        <f>OphrsIn!AC246/SurveyHrsIn!AC247</f>
        <v>1</v>
      </c>
      <c r="AD247" s="28">
        <f>OphrsIn!AD246/SurveyHrsIn!AD247</f>
        <v>0.99479166666666663</v>
      </c>
      <c r="AE247" s="28">
        <f>OphrsIn!AE246/SurveyHrsIn!AE247</f>
        <v>0.97412258064516133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0.88517820726733409</v>
      </c>
      <c r="AP247" s="28">
        <f t="shared" si="37"/>
        <v>0.87778409818228365</v>
      </c>
      <c r="AQ247" s="28">
        <f t="shared" si="38"/>
        <v>0.98963808243727591</v>
      </c>
      <c r="AR247" s="28">
        <f t="shared" si="39"/>
        <v>0.90973612656037572</v>
      </c>
      <c r="AS247" s="28">
        <f t="shared" si="40"/>
        <v>0.88692652329749111</v>
      </c>
      <c r="AT247" s="28">
        <f t="shared" si="41"/>
        <v>0.92488201911589007</v>
      </c>
      <c r="AU247" s="28">
        <f t="shared" si="42"/>
        <v>0.81916816009557947</v>
      </c>
      <c r="AV247" s="28">
        <f t="shared" si="43"/>
        <v>0.78839445724526369</v>
      </c>
      <c r="AW247" s="28">
        <f t="shared" si="44"/>
        <v>0.76118578255675029</v>
      </c>
      <c r="AX247" s="28">
        <f t="shared" si="45"/>
        <v>0.97501792114695329</v>
      </c>
      <c r="AY247" s="28">
        <f t="shared" si="46"/>
        <v>0.98653823178016731</v>
      </c>
      <c r="AZ247" s="28">
        <f t="shared" si="47"/>
        <v>0.98963808243727591</v>
      </c>
    </row>
    <row r="248" spans="1:52" hidden="1" x14ac:dyDescent="0.25">
      <c r="A248" s="86" t="s">
        <v>8</v>
      </c>
      <c r="B248" s="86">
        <v>1</v>
      </c>
      <c r="C248" s="86">
        <v>238</v>
      </c>
      <c r="D248" s="28">
        <f>OphrsIn!D247/SurveyHrsIn!D248</f>
        <v>0.99865591397849462</v>
      </c>
      <c r="E248" s="28">
        <f>OphrsIn!E247/SurveyHrsIn!E248</f>
        <v>0.92338709677419351</v>
      </c>
      <c r="F248" s="28">
        <f>OphrsIn!F247/SurveyHrsIn!F248</f>
        <v>0.98491379310344829</v>
      </c>
      <c r="G248" s="28">
        <f>OphrsIn!G247/SurveyHrsIn!G248</f>
        <v>0.8594086021505376</v>
      </c>
      <c r="H248" s="28">
        <f>OphrsIn!H247/SurveyHrsIn!H248</f>
        <v>0.59444444444444444</v>
      </c>
      <c r="I248" s="28">
        <f>OphrsIn!I247/SurveyHrsIn!I248</f>
        <v>0.95268817204301071</v>
      </c>
      <c r="J248" s="28">
        <f>OphrsIn!J247/SurveyHrsIn!J248</f>
        <v>0.97027777777777779</v>
      </c>
      <c r="K248" s="28">
        <f>OphrsIn!K247/SurveyHrsIn!K248</f>
        <v>0.956989247311828</v>
      </c>
      <c r="L248" s="28">
        <f>OphrsIn!L247/SurveyHrsIn!L248</f>
        <v>0.96330645161290329</v>
      </c>
      <c r="M248" s="28">
        <f>OphrsIn!M247/SurveyHrsIn!M248</f>
        <v>0.93694444444444447</v>
      </c>
      <c r="N248" s="28">
        <f>OphrsIn!N247/SurveyHrsIn!N248</f>
        <v>0.93991935483870959</v>
      </c>
      <c r="O248" s="28">
        <f>OphrsIn!O247/SurveyHrsIn!O248</f>
        <v>0.98152777777777789</v>
      </c>
      <c r="P248" s="28">
        <f>OphrsIn!P247/SurveyHrsIn!P248</f>
        <v>0.97647849462365588</v>
      </c>
      <c r="Q248" s="28">
        <f>OphrsIn!Q247/SurveyHrsIn!Q248</f>
        <v>0.99663978494623651</v>
      </c>
      <c r="R248" s="28">
        <f>OphrsIn!R247/SurveyHrsIn!R248</f>
        <v>0.99657738095238102</v>
      </c>
      <c r="S248" s="28">
        <f>OphrsIn!S247/SurveyHrsIn!S248</f>
        <v>0.98736559139784952</v>
      </c>
      <c r="T248" s="28">
        <f>OphrsIn!T247/SurveyHrsIn!T248</f>
        <v>0.95777777777777784</v>
      </c>
      <c r="U248" s="28">
        <f>OphrsIn!U247/SurveyHrsIn!U248</f>
        <v>0.97822580645161283</v>
      </c>
      <c r="V248" s="28">
        <f>OphrsIn!V247/SurveyHrsIn!V248</f>
        <v>0.98124999999999996</v>
      </c>
      <c r="W248" s="28">
        <f>OphrsIn!W247/SurveyHrsIn!W248</f>
        <v>0.98306451612903223</v>
      </c>
      <c r="X248" s="28">
        <f>OphrsIn!X247/SurveyHrsIn!X248</f>
        <v>0.98091397849462358</v>
      </c>
      <c r="Y248" s="28">
        <f>OphrsIn!Y247/SurveyHrsIn!Y248</f>
        <v>5.333333333333333E-2</v>
      </c>
      <c r="Z248" s="28">
        <f>OphrsIn!Z247/SurveyHrsIn!Z248</f>
        <v>0</v>
      </c>
      <c r="AA248" s="28">
        <f>OphrsIn!AA247/SurveyHrsIn!AA248</f>
        <v>9.5555555555555546E-2</v>
      </c>
      <c r="AB248" s="28">
        <f>OphrsIn!AB247/SurveyHrsIn!AB248</f>
        <v>0.87930107526881729</v>
      </c>
      <c r="AC248" s="28">
        <f>OphrsIn!AC247/SurveyHrsIn!AC248</f>
        <v>0.99771505376344083</v>
      </c>
      <c r="AD248" s="28">
        <f>OphrsIn!AD247/SurveyHrsIn!AD248</f>
        <v>0.98750000000000004</v>
      </c>
      <c r="AE248" s="28">
        <f>OphrsIn!AE247/SurveyHrsIn!AE248</f>
        <v>0.97084341397849461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0.92002380474189416</v>
      </c>
      <c r="AP248" s="28">
        <f t="shared" si="37"/>
        <v>0.7408337333589351</v>
      </c>
      <c r="AQ248" s="28">
        <f t="shared" si="38"/>
        <v>0.98535282258064516</v>
      </c>
      <c r="AR248" s="28">
        <f t="shared" si="39"/>
        <v>0.9225698306760598</v>
      </c>
      <c r="AS248" s="28">
        <f t="shared" si="40"/>
        <v>0.83913679808841091</v>
      </c>
      <c r="AT248" s="28">
        <f t="shared" si="41"/>
        <v>0.95241338112305851</v>
      </c>
      <c r="AU248" s="28">
        <f t="shared" si="42"/>
        <v>0.96597520908004775</v>
      </c>
      <c r="AV248" s="28">
        <f t="shared" si="43"/>
        <v>0.99352758576548894</v>
      </c>
      <c r="AW248" s="28">
        <f t="shared" si="44"/>
        <v>0.97241786140979691</v>
      </c>
      <c r="AX248" s="28">
        <f t="shared" si="45"/>
        <v>0.67243727598566305</v>
      </c>
      <c r="AY248" s="28">
        <f t="shared" si="46"/>
        <v>0.32495221027479093</v>
      </c>
      <c r="AZ248" s="28">
        <f t="shared" si="47"/>
        <v>0.98535282258064516</v>
      </c>
    </row>
    <row r="249" spans="1:52" hidden="1" x14ac:dyDescent="0.25">
      <c r="A249" s="86" t="s">
        <v>8</v>
      </c>
      <c r="B249" s="86">
        <v>1</v>
      </c>
      <c r="C249" s="86">
        <v>239</v>
      </c>
      <c r="D249" s="28">
        <f>OphrsIn!D248/SurveyHrsIn!D249</f>
        <v>0.99865591397849462</v>
      </c>
      <c r="E249" s="28">
        <f>OphrsIn!E248/SurveyHrsIn!E249</f>
        <v>0.99865591397849462</v>
      </c>
      <c r="F249" s="28">
        <f>OphrsIn!F248/SurveyHrsIn!F249</f>
        <v>0.99942528735632186</v>
      </c>
      <c r="G249" s="28">
        <f>OphrsIn!G248/SurveyHrsIn!G249</f>
        <v>0.86680107526881722</v>
      </c>
      <c r="H249" s="28">
        <f>OphrsIn!H248/SurveyHrsIn!H249</f>
        <v>0.66111111111111109</v>
      </c>
      <c r="I249" s="28">
        <f>OphrsIn!I248/SurveyHrsIn!I249</f>
        <v>0.99489247311827966</v>
      </c>
      <c r="J249" s="28">
        <f>OphrsIn!J248/SurveyHrsIn!J249</f>
        <v>0.98541666666666672</v>
      </c>
      <c r="K249" s="28">
        <f>OphrsIn!K248/SurveyHrsIn!K249</f>
        <v>0.93051075268817196</v>
      </c>
      <c r="L249" s="28">
        <f>OphrsIn!L248/SurveyHrsIn!L249</f>
        <v>0.87701612903225812</v>
      </c>
      <c r="M249" s="28">
        <f>OphrsIn!M248/SurveyHrsIn!M249</f>
        <v>0.9752777777777778</v>
      </c>
      <c r="N249" s="28">
        <f>OphrsIn!N248/SurveyHrsIn!N249</f>
        <v>0.99543010752688177</v>
      </c>
      <c r="O249" s="28">
        <f>OphrsIn!O248/SurveyHrsIn!O249</f>
        <v>1</v>
      </c>
      <c r="P249" s="28">
        <f>OphrsIn!P248/SurveyHrsIn!P249</f>
        <v>0.89368279569892473</v>
      </c>
      <c r="Q249" s="28">
        <f>OphrsIn!Q248/SurveyHrsIn!Q249</f>
        <v>0.98763440860215046</v>
      </c>
      <c r="R249" s="28">
        <f>OphrsIn!R248/SurveyHrsIn!R249</f>
        <v>0.97961309523809514</v>
      </c>
      <c r="S249" s="28">
        <f>OphrsIn!S248/SurveyHrsIn!S249</f>
        <v>0.9990591397849462</v>
      </c>
      <c r="T249" s="28">
        <f>OphrsIn!T248/SurveyHrsIn!T249</f>
        <v>0.98111111111111104</v>
      </c>
      <c r="U249" s="28">
        <f>OphrsIn!U248/SurveyHrsIn!U249</f>
        <v>0.99489247311827966</v>
      </c>
      <c r="V249" s="28">
        <f>OphrsIn!V248/SurveyHrsIn!V249</f>
        <v>0.99</v>
      </c>
      <c r="W249" s="28">
        <f>OphrsIn!W248/SurveyHrsIn!W249</f>
        <v>0.99919354838709673</v>
      </c>
      <c r="X249" s="28">
        <f>OphrsIn!X248/SurveyHrsIn!X249</f>
        <v>0.97258064516129039</v>
      </c>
      <c r="Y249" s="28">
        <f>OphrsIn!Y248/SurveyHrsIn!Y249</f>
        <v>0.94874999999999998</v>
      </c>
      <c r="Z249" s="28">
        <f>OphrsIn!Z248/SurveyHrsIn!Z249</f>
        <v>0.89475806451612905</v>
      </c>
      <c r="AA249" s="28">
        <f>OphrsIn!AA248/SurveyHrsIn!AA249</f>
        <v>0.9852777777777777</v>
      </c>
      <c r="AB249" s="28">
        <f>OphrsIn!AB248/SurveyHrsIn!AB249</f>
        <v>0.99825268817204305</v>
      </c>
      <c r="AC249" s="28">
        <f>OphrsIn!AC248/SurveyHrsIn!AC249</f>
        <v>0.88293010752688172</v>
      </c>
      <c r="AD249" s="28">
        <f>OphrsIn!AD248/SurveyHrsIn!AD249</f>
        <v>0.90758928571428565</v>
      </c>
      <c r="AE249" s="28">
        <f>OphrsIn!AE248/SurveyHrsIn!AE249</f>
        <v>0.97393588709677414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0.9315183408519756</v>
      </c>
      <c r="AP249" s="28">
        <f t="shared" si="37"/>
        <v>0.97759357932240987</v>
      </c>
      <c r="AQ249" s="28">
        <f t="shared" si="38"/>
        <v>0.92148509344598051</v>
      </c>
      <c r="AR249" s="28">
        <f t="shared" si="39"/>
        <v>0.95496075886787779</v>
      </c>
      <c r="AS249" s="28">
        <f t="shared" si="40"/>
        <v>0.88047341696535242</v>
      </c>
      <c r="AT249" s="28">
        <f t="shared" si="41"/>
        <v>0.9276015531660694</v>
      </c>
      <c r="AU249" s="28">
        <f t="shared" si="42"/>
        <v>0.96303763440860213</v>
      </c>
      <c r="AV249" s="28">
        <f t="shared" si="43"/>
        <v>0.98876888120839723</v>
      </c>
      <c r="AW249" s="28">
        <f t="shared" si="44"/>
        <v>0.9886678614097969</v>
      </c>
      <c r="AX249" s="28">
        <f t="shared" si="45"/>
        <v>0.97350806451612903</v>
      </c>
      <c r="AY249" s="28">
        <f t="shared" si="46"/>
        <v>0.95942951015531663</v>
      </c>
      <c r="AZ249" s="28">
        <f t="shared" si="47"/>
        <v>0.92148509344598051</v>
      </c>
    </row>
    <row r="250" spans="1:52" hidden="1" x14ac:dyDescent="0.25">
      <c r="A250" s="86" t="s">
        <v>8</v>
      </c>
      <c r="B250" s="86">
        <v>1</v>
      </c>
      <c r="C250" s="86">
        <v>240</v>
      </c>
      <c r="D250" s="28">
        <f>OphrsIn!D249/SurveyHrsIn!D250</f>
        <v>0.99731182795698925</v>
      </c>
      <c r="E250" s="28">
        <f>OphrsIn!E249/SurveyHrsIn!E250</f>
        <v>0.96908602150537637</v>
      </c>
      <c r="F250" s="28">
        <f>OphrsIn!F249/SurveyHrsIn!F250</f>
        <v>0.97614942528735626</v>
      </c>
      <c r="G250" s="28">
        <f>OphrsIn!G249/SurveyHrsIn!G250</f>
        <v>0.86263440860215046</v>
      </c>
      <c r="H250" s="28">
        <f>OphrsIn!H249/SurveyHrsIn!H250</f>
        <v>0.53888888888888886</v>
      </c>
      <c r="I250" s="28">
        <f>OphrsIn!I249/SurveyHrsIn!I250</f>
        <v>0.22096774193548388</v>
      </c>
      <c r="J250" s="28">
        <f>OphrsIn!J249/SurveyHrsIn!J250</f>
        <v>0.4408333333333333</v>
      </c>
      <c r="K250" s="28">
        <f>OphrsIn!K249/SurveyHrsIn!K250</f>
        <v>0.67768817204301068</v>
      </c>
      <c r="L250" s="28">
        <f>OphrsIn!L249/SurveyHrsIn!L250</f>
        <v>0.97809139784946242</v>
      </c>
      <c r="M250" s="28">
        <f>OphrsIn!M249/SurveyHrsIn!M250</f>
        <v>0.96166666666666667</v>
      </c>
      <c r="N250" s="28">
        <f>OphrsIn!N249/SurveyHrsIn!N250</f>
        <v>0.96626344086021498</v>
      </c>
      <c r="O250" s="28">
        <f>OphrsIn!O249/SurveyHrsIn!O250</f>
        <v>0.9491666666666666</v>
      </c>
      <c r="P250" s="28">
        <f>OphrsIn!P249/SurveyHrsIn!P250</f>
        <v>0.95739247311827946</v>
      </c>
      <c r="Q250" s="28">
        <f>OphrsIn!Q249/SurveyHrsIn!Q250</f>
        <v>0.98064516129032264</v>
      </c>
      <c r="R250" s="28">
        <f>OphrsIn!R249/SurveyHrsIn!R250</f>
        <v>0.84985119047619051</v>
      </c>
      <c r="S250" s="28">
        <f>OphrsIn!S249/SurveyHrsIn!S250</f>
        <v>0.97137096774193554</v>
      </c>
      <c r="T250" s="28">
        <f>OphrsIn!T249/SurveyHrsIn!T250</f>
        <v>0.77430555555555558</v>
      </c>
      <c r="U250" s="28">
        <f>OphrsIn!U249/SurveyHrsIn!U250</f>
        <v>0.969758064516129</v>
      </c>
      <c r="V250" s="28">
        <f>OphrsIn!V249/SurveyHrsIn!V250</f>
        <v>0.94638888888888884</v>
      </c>
      <c r="W250" s="28">
        <f>OphrsIn!W249/SurveyHrsIn!W250</f>
        <v>0.82069892473118278</v>
      </c>
      <c r="X250" s="28">
        <f>OphrsIn!X249/SurveyHrsIn!X250</f>
        <v>0.97688172043010746</v>
      </c>
      <c r="Y250" s="28">
        <f>OphrsIn!Y249/SurveyHrsIn!Y250</f>
        <v>0.7</v>
      </c>
      <c r="Z250" s="28">
        <f>OphrsIn!Z249/SurveyHrsIn!Z250</f>
        <v>0.74825268817204305</v>
      </c>
      <c r="AA250" s="28">
        <f>OphrsIn!AA249/SurveyHrsIn!AA250</f>
        <v>0.83027777777777767</v>
      </c>
      <c r="AB250" s="28">
        <f>OphrsIn!AB249/SurveyHrsIn!AB250</f>
        <v>0.94623655913978499</v>
      </c>
      <c r="AC250" s="28">
        <f>OphrsIn!AC249/SurveyHrsIn!AC250</f>
        <v>0.94422043010752688</v>
      </c>
      <c r="AD250" s="28">
        <f>OphrsIn!AD249/SurveyHrsIn!AD250</f>
        <v>0.96696428571428561</v>
      </c>
      <c r="AE250" s="28">
        <f>OphrsIn!AE249/SurveyHrsIn!AE250</f>
        <v>0.95044650537634412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0.79156905306307423</v>
      </c>
      <c r="AP250" s="28">
        <f t="shared" si="37"/>
        <v>0.87622229155999298</v>
      </c>
      <c r="AQ250" s="28">
        <f t="shared" si="38"/>
        <v>0.95387707373271891</v>
      </c>
      <c r="AR250" s="28">
        <f t="shared" si="39"/>
        <v>0.93595661846496103</v>
      </c>
      <c r="AS250" s="28">
        <f t="shared" si="40"/>
        <v>0.40022998805256865</v>
      </c>
      <c r="AT250" s="28">
        <f t="shared" si="41"/>
        <v>0.87248207885304652</v>
      </c>
      <c r="AU250" s="28">
        <f t="shared" si="42"/>
        <v>0.95760752688172035</v>
      </c>
      <c r="AV250" s="28">
        <f t="shared" si="43"/>
        <v>0.93395577316948286</v>
      </c>
      <c r="AW250" s="28">
        <f t="shared" si="44"/>
        <v>0.89681750298685781</v>
      </c>
      <c r="AX250" s="28">
        <f t="shared" si="45"/>
        <v>0.83252688172042999</v>
      </c>
      <c r="AY250" s="28">
        <f t="shared" si="46"/>
        <v>0.84158900836320194</v>
      </c>
      <c r="AZ250" s="28">
        <f t="shared" si="47"/>
        <v>0.95387707373271891</v>
      </c>
    </row>
    <row r="251" spans="1:52" hidden="1" x14ac:dyDescent="0.25">
      <c r="A251" s="86" t="s">
        <v>8</v>
      </c>
      <c r="B251" s="86">
        <v>1</v>
      </c>
      <c r="C251" s="86">
        <v>241</v>
      </c>
      <c r="D251" s="28">
        <f>OphrsIn!D250/SurveyHrsIn!D251</f>
        <v>0.896505376344086</v>
      </c>
      <c r="E251" s="28">
        <f>OphrsIn!E250/SurveyHrsIn!E251</f>
        <v>0.91129032258064513</v>
      </c>
      <c r="F251" s="28">
        <f>OphrsIn!F250/SurveyHrsIn!F251</f>
        <v>0.74310344827586217</v>
      </c>
      <c r="G251" s="28">
        <f>OphrsIn!G250/SurveyHrsIn!G251</f>
        <v>0.66680107526881727</v>
      </c>
      <c r="H251" s="28">
        <f>OphrsIn!H250/SurveyHrsIn!H251</f>
        <v>0.59305555555555556</v>
      </c>
      <c r="I251" s="28">
        <f>OphrsIn!I250/SurveyHrsIn!I251</f>
        <v>0.9682795698924731</v>
      </c>
      <c r="J251" s="28">
        <f>OphrsIn!J250/SurveyHrsIn!J251</f>
        <v>0.95</v>
      </c>
      <c r="K251" s="28">
        <f>OphrsIn!K250/SurveyHrsIn!K251</f>
        <v>0.52459677419354844</v>
      </c>
      <c r="L251" s="28">
        <f>OphrsIn!L250/SurveyHrsIn!L251</f>
        <v>0.84448924731182795</v>
      </c>
      <c r="M251" s="28">
        <f>OphrsIn!M250/SurveyHrsIn!M251</f>
        <v>0.94166666666666665</v>
      </c>
      <c r="N251" s="28">
        <f>OphrsIn!N250/SurveyHrsIn!N251</f>
        <v>0.96680107526881709</v>
      </c>
      <c r="O251" s="28">
        <f>OphrsIn!O250/SurveyHrsIn!O251</f>
        <v>0.99986111111111109</v>
      </c>
      <c r="P251" s="28">
        <f>OphrsIn!P250/SurveyHrsIn!P251</f>
        <v>0.98494623655913971</v>
      </c>
      <c r="Q251" s="28">
        <f>OphrsIn!Q250/SurveyHrsIn!Q251</f>
        <v>0.9946236559139785</v>
      </c>
      <c r="R251" s="28">
        <f>OphrsIn!R250/SurveyHrsIn!R251</f>
        <v>0.99538690476190472</v>
      </c>
      <c r="S251" s="28">
        <f>OphrsIn!S250/SurveyHrsIn!S251</f>
        <v>0.9990591397849462</v>
      </c>
      <c r="T251" s="28">
        <f>OphrsIn!T250/SurveyHrsIn!T251</f>
        <v>0.95347222222222228</v>
      </c>
      <c r="U251" s="28">
        <f>OphrsIn!U250/SurveyHrsIn!U251</f>
        <v>0.95295698924731187</v>
      </c>
      <c r="V251" s="28">
        <f>OphrsIn!V250/SurveyHrsIn!V251</f>
        <v>0.98083333333333345</v>
      </c>
      <c r="W251" s="28">
        <f>OphrsIn!W250/SurveyHrsIn!W251</f>
        <v>0.98870967741935489</v>
      </c>
      <c r="X251" s="28">
        <f>OphrsIn!X250/SurveyHrsIn!X251</f>
        <v>0.95604838709677409</v>
      </c>
      <c r="Y251" s="28">
        <f>OphrsIn!Y250/SurveyHrsIn!Y251</f>
        <v>0.98847222222222231</v>
      </c>
      <c r="Z251" s="28">
        <f>OphrsIn!Z250/SurveyHrsIn!Z251</f>
        <v>0.97190860215053765</v>
      </c>
      <c r="AA251" s="28">
        <f>OphrsIn!AA250/SurveyHrsIn!AA251</f>
        <v>0.99</v>
      </c>
      <c r="AB251" s="28">
        <f>OphrsIn!AB250/SurveyHrsIn!AB251</f>
        <v>0.99986559139784947</v>
      </c>
      <c r="AC251" s="28">
        <f>OphrsIn!AC250/SurveyHrsIn!AC251</f>
        <v>0.96599462365591404</v>
      </c>
      <c r="AD251" s="28">
        <f>OphrsIn!AD250/SurveyHrsIn!AD251</f>
        <v>0.99479166666666663</v>
      </c>
      <c r="AE251" s="28">
        <f>OphrsIn!AE250/SurveyHrsIn!AE251</f>
        <v>0.97440940860215053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0.8412409235570385</v>
      </c>
      <c r="AP251" s="28">
        <f t="shared" si="37"/>
        <v>0.980944727129203</v>
      </c>
      <c r="AQ251" s="28">
        <f t="shared" si="38"/>
        <v>0.97839856630824373</v>
      </c>
      <c r="AR251" s="28">
        <f t="shared" si="39"/>
        <v>0.77373161537510826</v>
      </c>
      <c r="AS251" s="28">
        <f t="shared" si="40"/>
        <v>0.83711170848267624</v>
      </c>
      <c r="AT251" s="28">
        <f t="shared" si="41"/>
        <v>0.77025089605734764</v>
      </c>
      <c r="AU251" s="28">
        <f t="shared" si="42"/>
        <v>0.98386947431302263</v>
      </c>
      <c r="AV251" s="28">
        <f t="shared" si="43"/>
        <v>0.99635656682027651</v>
      </c>
      <c r="AW251" s="28">
        <f t="shared" si="44"/>
        <v>0.96242084826762253</v>
      </c>
      <c r="AX251" s="28">
        <f t="shared" si="45"/>
        <v>0.97774342891278376</v>
      </c>
      <c r="AY251" s="28">
        <f t="shared" si="46"/>
        <v>0.98725806451612907</v>
      </c>
      <c r="AZ251" s="28">
        <f t="shared" si="47"/>
        <v>0.97839856630824373</v>
      </c>
    </row>
    <row r="252" spans="1:52" hidden="1" x14ac:dyDescent="0.25">
      <c r="A252" s="86" t="s">
        <v>8</v>
      </c>
      <c r="B252" s="86">
        <v>1</v>
      </c>
      <c r="C252" s="86">
        <v>242</v>
      </c>
      <c r="D252" s="28">
        <f>OphrsIn!D251/SurveyHrsIn!D252</f>
        <v>0.96370967741935487</v>
      </c>
      <c r="E252" s="28">
        <f>OphrsIn!E251/SurveyHrsIn!E252</f>
        <v>0.98118279569892475</v>
      </c>
      <c r="F252" s="28">
        <f>OphrsIn!F251/SurveyHrsIn!F252</f>
        <v>0.98232758620689664</v>
      </c>
      <c r="G252" s="28">
        <f>OphrsIn!G251/SurveyHrsIn!G252</f>
        <v>0.81733870967741939</v>
      </c>
      <c r="H252" s="28">
        <f>OphrsIn!H251/SurveyHrsIn!H252</f>
        <v>0.83888888888888891</v>
      </c>
      <c r="I252" s="28">
        <f>OphrsIn!I251/SurveyHrsIn!I252</f>
        <v>0.94032258064516128</v>
      </c>
      <c r="J252" s="28">
        <f>OphrsIn!J251/SurveyHrsIn!J252</f>
        <v>0.9852777777777777</v>
      </c>
      <c r="K252" s="28">
        <f>OphrsIn!K251/SurveyHrsIn!K252</f>
        <v>0.90779569892473111</v>
      </c>
      <c r="L252" s="28">
        <f>OphrsIn!L251/SurveyHrsIn!L252</f>
        <v>0.9721774193548387</v>
      </c>
      <c r="M252" s="28">
        <f>OphrsIn!M251/SurveyHrsIn!M252</f>
        <v>0.94458333333333333</v>
      </c>
      <c r="N252" s="28">
        <f>OphrsIn!N251/SurveyHrsIn!N252</f>
        <v>0.96841397849462363</v>
      </c>
      <c r="O252" s="28">
        <f>OphrsIn!O251/SurveyHrsIn!O252</f>
        <v>0.99527777777777782</v>
      </c>
      <c r="P252" s="28">
        <f>OphrsIn!P251/SurveyHrsIn!P252</f>
        <v>0.978494623655914</v>
      </c>
      <c r="Q252" s="28">
        <f>OphrsIn!Q251/SurveyHrsIn!Q252</f>
        <v>0.97137096774193554</v>
      </c>
      <c r="R252" s="28">
        <f>OphrsIn!R251/SurveyHrsIn!R252</f>
        <v>0.95833333333333337</v>
      </c>
      <c r="S252" s="28">
        <f>OphrsIn!S251/SurveyHrsIn!S252</f>
        <v>0.9629032258064516</v>
      </c>
      <c r="T252" s="28">
        <f>OphrsIn!T251/SurveyHrsIn!T252</f>
        <v>0.93722222222222218</v>
      </c>
      <c r="U252" s="28">
        <f>OphrsIn!U251/SurveyHrsIn!U252</f>
        <v>0.98360215053763433</v>
      </c>
      <c r="V252" s="28">
        <f>OphrsIn!V251/SurveyHrsIn!V252</f>
        <v>0.9540277777777777</v>
      </c>
      <c r="W252" s="28">
        <f>OphrsIn!W251/SurveyHrsIn!W252</f>
        <v>0.92889784946236564</v>
      </c>
      <c r="X252" s="28">
        <f>OphrsIn!X251/SurveyHrsIn!X252</f>
        <v>0.99811827956989252</v>
      </c>
      <c r="Y252" s="28">
        <f>OphrsIn!Y251/SurveyHrsIn!Y252</f>
        <v>0.98069444444444442</v>
      </c>
      <c r="Z252" s="28">
        <f>OphrsIn!Z251/SurveyHrsIn!Z252</f>
        <v>0.97795698924731189</v>
      </c>
      <c r="AA252" s="28">
        <f>OphrsIn!AA251/SurveyHrsIn!AA252</f>
        <v>0.93208333333333337</v>
      </c>
      <c r="AB252" s="28">
        <f>OphrsIn!AB251/SurveyHrsIn!AB252</f>
        <v>0.99986559139784947</v>
      </c>
      <c r="AC252" s="28">
        <f>OphrsIn!AC251/SurveyHrsIn!AC252</f>
        <v>0.99825268817204305</v>
      </c>
      <c r="AD252" s="28">
        <f>OphrsIn!AD251/SurveyHrsIn!AD252</f>
        <v>0.96949404761904767</v>
      </c>
      <c r="AE252" s="28">
        <f>OphrsIn!AE251/SurveyHrsIn!AE252</f>
        <v>0.96345470430107527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0.9426734308696908</v>
      </c>
      <c r="AP252" s="28">
        <f t="shared" si="37"/>
        <v>0.96542301373954598</v>
      </c>
      <c r="AQ252" s="28">
        <f t="shared" si="38"/>
        <v>0.9770671466973887</v>
      </c>
      <c r="AR252" s="28">
        <f t="shared" si="39"/>
        <v>0.92694969719441367</v>
      </c>
      <c r="AS252" s="28">
        <f t="shared" si="40"/>
        <v>0.92149641577060937</v>
      </c>
      <c r="AT252" s="28">
        <f t="shared" si="41"/>
        <v>0.94151881720430097</v>
      </c>
      <c r="AU252" s="28">
        <f t="shared" si="42"/>
        <v>0.98072879330943852</v>
      </c>
      <c r="AV252" s="28">
        <f t="shared" si="43"/>
        <v>0.96420250896057347</v>
      </c>
      <c r="AW252" s="28">
        <f t="shared" si="44"/>
        <v>0.95828405017921137</v>
      </c>
      <c r="AX252" s="28">
        <f t="shared" si="45"/>
        <v>0.96923685782556757</v>
      </c>
      <c r="AY252" s="28">
        <f t="shared" si="46"/>
        <v>0.96996863799283162</v>
      </c>
      <c r="AZ252" s="28">
        <f t="shared" si="47"/>
        <v>0.9770671466973887</v>
      </c>
    </row>
    <row r="253" spans="1:52" hidden="1" x14ac:dyDescent="0.25">
      <c r="A253" s="86" t="s">
        <v>8</v>
      </c>
      <c r="B253" s="86">
        <v>1</v>
      </c>
      <c r="C253" s="86">
        <v>243</v>
      </c>
      <c r="D253" s="28">
        <f>OphrsIn!D252/SurveyHrsIn!D253</f>
        <v>0.98252688172043012</v>
      </c>
      <c r="E253" s="28">
        <f>OphrsIn!E252/SurveyHrsIn!E253</f>
        <v>0.956989247311828</v>
      </c>
      <c r="F253" s="28">
        <f>OphrsIn!F252/SurveyHrsIn!F253</f>
        <v>0.99511494252873567</v>
      </c>
      <c r="G253" s="28">
        <f>OphrsIn!G252/SurveyHrsIn!G253</f>
        <v>0.90712365591397848</v>
      </c>
      <c r="H253" s="28">
        <f>OphrsIn!H252/SurveyHrsIn!H253</f>
        <v>0.58611111111111114</v>
      </c>
      <c r="I253" s="28">
        <f>OphrsIn!I252/SurveyHrsIn!I253</f>
        <v>0.98803763440860215</v>
      </c>
      <c r="J253" s="28">
        <f>OphrsIn!J252/SurveyHrsIn!J253</f>
        <v>0.98652777777777767</v>
      </c>
      <c r="K253" s="28">
        <f>OphrsIn!K252/SurveyHrsIn!K253</f>
        <v>0.97499999999999998</v>
      </c>
      <c r="L253" s="28">
        <f>OphrsIn!L252/SurveyHrsIn!L253</f>
        <v>0.9530913978494624</v>
      </c>
      <c r="M253" s="28">
        <f>OphrsIn!M252/SurveyHrsIn!M253</f>
        <v>0.98541666666666672</v>
      </c>
      <c r="N253" s="28">
        <f>OphrsIn!N252/SurveyHrsIn!N253</f>
        <v>0.97889784946236558</v>
      </c>
      <c r="O253" s="28">
        <f>OphrsIn!O252/SurveyHrsIn!O253</f>
        <v>0.87916666666666665</v>
      </c>
      <c r="P253" s="28">
        <f>OphrsIn!P252/SurveyHrsIn!P253</f>
        <v>0.99637096774193545</v>
      </c>
      <c r="Q253" s="28">
        <f>OphrsIn!Q252/SurveyHrsIn!Q253</f>
        <v>0.65698924731182795</v>
      </c>
      <c r="R253" s="28">
        <f>OphrsIn!R252/SurveyHrsIn!R253</f>
        <v>0</v>
      </c>
      <c r="S253" s="28">
        <f>OphrsIn!S252/SurveyHrsIn!S253</f>
        <v>0.16142473118279568</v>
      </c>
      <c r="T253" s="28">
        <f>OphrsIn!T252/SurveyHrsIn!T253</f>
        <v>0.97388888888888892</v>
      </c>
      <c r="U253" s="28">
        <f>OphrsIn!U252/SurveyHrsIn!U253</f>
        <v>0.98642473118279572</v>
      </c>
      <c r="V253" s="28">
        <f>OphrsIn!V252/SurveyHrsIn!V253</f>
        <v>0.70305555555555554</v>
      </c>
      <c r="W253" s="28">
        <f>OphrsIn!W252/SurveyHrsIn!W253</f>
        <v>0.99543010752688177</v>
      </c>
      <c r="X253" s="28">
        <f>OphrsIn!X252/SurveyHrsIn!X253</f>
        <v>0.98225806451612896</v>
      </c>
      <c r="Y253" s="28">
        <f>OphrsIn!Y252/SurveyHrsIn!Y253</f>
        <v>0.88291666666666668</v>
      </c>
      <c r="Z253" s="28">
        <f>OphrsIn!Z252/SurveyHrsIn!Z253</f>
        <v>0.95577956989247315</v>
      </c>
      <c r="AA253" s="28">
        <f>OphrsIn!AA252/SurveyHrsIn!AA253</f>
        <v>0.98708333333333342</v>
      </c>
      <c r="AB253" s="28">
        <f>OphrsIn!AB252/SurveyHrsIn!AB253</f>
        <v>0.99986559139784947</v>
      </c>
      <c r="AC253" s="28">
        <f>OphrsIn!AC252/SurveyHrsIn!AC253</f>
        <v>0.99986559139784947</v>
      </c>
      <c r="AD253" s="28">
        <f>OphrsIn!AD252/SurveyHrsIn!AD253</f>
        <v>0.99479166666666663</v>
      </c>
      <c r="AE253" s="28">
        <f>OphrsIn!AE252/SurveyHrsIn!AE253</f>
        <v>0.97456733870967749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0.93232065978659406</v>
      </c>
      <c r="AP253" s="28">
        <f t="shared" si="37"/>
        <v>0.77375970728793309</v>
      </c>
      <c r="AQ253" s="28">
        <f t="shared" si="38"/>
        <v>0.9897415322580646</v>
      </c>
      <c r="AR253" s="28">
        <f t="shared" si="39"/>
        <v>0.95307594858484734</v>
      </c>
      <c r="AS253" s="28">
        <f t="shared" si="40"/>
        <v>0.85355884109916358</v>
      </c>
      <c r="AT253" s="28">
        <f t="shared" si="41"/>
        <v>0.9711693548387097</v>
      </c>
      <c r="AU253" s="28">
        <f t="shared" si="42"/>
        <v>0.95147849462365597</v>
      </c>
      <c r="AV253" s="28">
        <f t="shared" si="43"/>
        <v>0.27280465949820787</v>
      </c>
      <c r="AW253" s="28">
        <f t="shared" si="44"/>
        <v>0.88778972520908006</v>
      </c>
      <c r="AX253" s="28">
        <f t="shared" si="45"/>
        <v>0.9535349462365591</v>
      </c>
      <c r="AY253" s="28">
        <f t="shared" si="46"/>
        <v>0.98090949820788531</v>
      </c>
      <c r="AZ253" s="28">
        <f t="shared" si="47"/>
        <v>0.9897415322580646</v>
      </c>
    </row>
    <row r="254" spans="1:52" hidden="1" x14ac:dyDescent="0.25">
      <c r="A254" s="86" t="s">
        <v>8</v>
      </c>
      <c r="B254" s="86">
        <v>1</v>
      </c>
      <c r="C254" s="86">
        <v>244</v>
      </c>
      <c r="D254" s="28">
        <f>OphrsIn!D253/SurveyHrsIn!D254</f>
        <v>0.90994623655913975</v>
      </c>
      <c r="E254" s="28">
        <f>OphrsIn!E253/SurveyHrsIn!E254</f>
        <v>0.98118279569892475</v>
      </c>
      <c r="F254" s="28">
        <f>OphrsIn!F253/SurveyHrsIn!F254</f>
        <v>0.93204022988505753</v>
      </c>
      <c r="G254" s="28">
        <f>OphrsIn!G253/SurveyHrsIn!G254</f>
        <v>0.86075268817204298</v>
      </c>
      <c r="H254" s="28">
        <f>OphrsIn!H253/SurveyHrsIn!H254</f>
        <v>0.53055555555555556</v>
      </c>
      <c r="I254" s="28">
        <f>OphrsIn!I253/SurveyHrsIn!I254</f>
        <v>0.98481182795698929</v>
      </c>
      <c r="J254" s="28">
        <f>OphrsIn!J253/SurveyHrsIn!J254</f>
        <v>0.98152777777777789</v>
      </c>
      <c r="K254" s="28">
        <f>OphrsIn!K253/SurveyHrsIn!K254</f>
        <v>0.96612903225806446</v>
      </c>
      <c r="L254" s="28">
        <f>OphrsIn!L253/SurveyHrsIn!L254</f>
        <v>0.99233870967741933</v>
      </c>
      <c r="M254" s="28">
        <f>OphrsIn!M253/SurveyHrsIn!M254</f>
        <v>0.99416666666666664</v>
      </c>
      <c r="N254" s="28">
        <f>OphrsIn!N253/SurveyHrsIn!N254</f>
        <v>0.9931451612903226</v>
      </c>
      <c r="O254" s="28">
        <f>OphrsIn!O253/SurveyHrsIn!O254</f>
        <v>0.9981944444444445</v>
      </c>
      <c r="P254" s="28">
        <f>OphrsIn!P253/SurveyHrsIn!P254</f>
        <v>0.97392473118279577</v>
      </c>
      <c r="Q254" s="28">
        <f>OphrsIn!Q253/SurveyHrsIn!Q254</f>
        <v>0.99529569892473113</v>
      </c>
      <c r="R254" s="28">
        <f>OphrsIn!R253/SurveyHrsIn!R254</f>
        <v>0.99568452380952388</v>
      </c>
      <c r="S254" s="28">
        <f>OphrsIn!S253/SurveyHrsIn!S254</f>
        <v>0.99637096774193545</v>
      </c>
      <c r="T254" s="28">
        <f>OphrsIn!T253/SurveyHrsIn!T254</f>
        <v>0.9441666666666666</v>
      </c>
      <c r="U254" s="28">
        <f>OphrsIn!U253/SurveyHrsIn!U254</f>
        <v>0.98064516129032264</v>
      </c>
      <c r="V254" s="28">
        <f>OphrsIn!V253/SurveyHrsIn!V254</f>
        <v>0.98486111111111119</v>
      </c>
      <c r="W254" s="28">
        <f>OphrsIn!W253/SurveyHrsIn!W254</f>
        <v>0.96048387096774201</v>
      </c>
      <c r="X254" s="28">
        <f>OphrsIn!X253/SurveyHrsIn!X254</f>
        <v>0.98198924731182802</v>
      </c>
      <c r="Y254" s="28">
        <f>OphrsIn!Y253/SurveyHrsIn!Y254</f>
        <v>0.99388888888888893</v>
      </c>
      <c r="Z254" s="28">
        <f>OphrsIn!Z253/SurveyHrsIn!Z254</f>
        <v>0.95873655913978484</v>
      </c>
      <c r="AA254" s="28">
        <f>OphrsIn!AA253/SurveyHrsIn!AA254</f>
        <v>0.93486111111111114</v>
      </c>
      <c r="AB254" s="28">
        <f>OphrsIn!AB253/SurveyHrsIn!AB254</f>
        <v>0.96276881720430096</v>
      </c>
      <c r="AC254" s="28">
        <f>OphrsIn!AC253/SurveyHrsIn!AC254</f>
        <v>0.98064516129032264</v>
      </c>
      <c r="AD254" s="28">
        <f>OphrsIn!AD253/SurveyHrsIn!AD254</f>
        <v>0.94047619047619047</v>
      </c>
      <c r="AE254" s="28">
        <f>OphrsIn!AE253/SurveyHrsIn!AE254</f>
        <v>0.95528293010752685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0.93239746838050508</v>
      </c>
      <c r="AP254" s="28">
        <f t="shared" si="37"/>
        <v>0.97414605201399562</v>
      </c>
      <c r="AQ254" s="28">
        <f t="shared" si="38"/>
        <v>0.95880142729134665</v>
      </c>
      <c r="AR254" s="28">
        <f t="shared" si="39"/>
        <v>0.92465857125200845</v>
      </c>
      <c r="AS254" s="28">
        <f t="shared" si="40"/>
        <v>0.83229838709677428</v>
      </c>
      <c r="AT254" s="28">
        <f t="shared" si="41"/>
        <v>0.98421146953405014</v>
      </c>
      <c r="AU254" s="28">
        <f t="shared" si="42"/>
        <v>0.98842144563918766</v>
      </c>
      <c r="AV254" s="28">
        <f t="shared" si="43"/>
        <v>0.99578373015873023</v>
      </c>
      <c r="AW254" s="28">
        <f t="shared" si="44"/>
        <v>0.96989097968936677</v>
      </c>
      <c r="AX254" s="28">
        <f t="shared" si="45"/>
        <v>0.97878733572281973</v>
      </c>
      <c r="AY254" s="28">
        <f t="shared" si="46"/>
        <v>0.95212216248506554</v>
      </c>
      <c r="AZ254" s="28">
        <f t="shared" si="47"/>
        <v>0.95880142729134665</v>
      </c>
    </row>
    <row r="255" spans="1:52" hidden="1" x14ac:dyDescent="0.25">
      <c r="A255" s="86" t="s">
        <v>8</v>
      </c>
      <c r="B255" s="86">
        <v>1</v>
      </c>
      <c r="C255" s="86">
        <v>245</v>
      </c>
      <c r="D255" s="28">
        <f>OphrsIn!D254/SurveyHrsIn!D255</f>
        <v>0.92741935483870963</v>
      </c>
      <c r="E255" s="28">
        <f>OphrsIn!E254/SurveyHrsIn!E255</f>
        <v>0.94758064516129037</v>
      </c>
      <c r="F255" s="28">
        <f>OphrsIn!F254/SurveyHrsIn!F255</f>
        <v>0.96566091954022992</v>
      </c>
      <c r="G255" s="28">
        <f>OphrsIn!G254/SurveyHrsIn!G255</f>
        <v>0.75672043010752688</v>
      </c>
      <c r="H255" s="28">
        <f>OphrsIn!H254/SurveyHrsIn!H255</f>
        <v>0.57777777777777772</v>
      </c>
      <c r="I255" s="28">
        <f>OphrsIn!I254/SurveyHrsIn!I255</f>
        <v>0.9961021505376344</v>
      </c>
      <c r="J255" s="28">
        <f>OphrsIn!J254/SurveyHrsIn!J255</f>
        <v>0.99027777777777781</v>
      </c>
      <c r="K255" s="28">
        <f>OphrsIn!K254/SurveyHrsIn!K255</f>
        <v>0.99637096774193545</v>
      </c>
      <c r="L255" s="28">
        <f>OphrsIn!L254/SurveyHrsIn!L255</f>
        <v>0.98696236559139783</v>
      </c>
      <c r="M255" s="28">
        <f>OphrsIn!M254/SurveyHrsIn!M255</f>
        <v>0.96652777777777776</v>
      </c>
      <c r="N255" s="28">
        <f>OphrsIn!N254/SurveyHrsIn!N255</f>
        <v>0.99784946236559136</v>
      </c>
      <c r="O255" s="28">
        <f>OphrsIn!O254/SurveyHrsIn!O255</f>
        <v>0.96819444444444447</v>
      </c>
      <c r="P255" s="28">
        <f>OphrsIn!P254/SurveyHrsIn!P255</f>
        <v>0.93723118279569884</v>
      </c>
      <c r="Q255" s="28">
        <f>OphrsIn!Q254/SurveyHrsIn!Q255</f>
        <v>0.9790322580645161</v>
      </c>
      <c r="R255" s="28">
        <f>OphrsIn!R254/SurveyHrsIn!R255</f>
        <v>0.96443452380952388</v>
      </c>
      <c r="S255" s="28">
        <f>OphrsIn!S254/SurveyHrsIn!S255</f>
        <v>0.99758064516129041</v>
      </c>
      <c r="T255" s="28">
        <f>OphrsIn!T254/SurveyHrsIn!T255</f>
        <v>0.20652777777777775</v>
      </c>
      <c r="U255" s="28">
        <f>OphrsIn!U254/SurveyHrsIn!U255</f>
        <v>0.46787634408602152</v>
      </c>
      <c r="V255" s="28">
        <f>OphrsIn!V254/SurveyHrsIn!V255</f>
        <v>0.98111111111111104</v>
      </c>
      <c r="W255" s="28">
        <f>OphrsIn!W254/SurveyHrsIn!W255</f>
        <v>0.97029569892473111</v>
      </c>
      <c r="X255" s="28">
        <f>OphrsIn!X254/SurveyHrsIn!X255</f>
        <v>0.95120967741935492</v>
      </c>
      <c r="Y255" s="28">
        <f>OphrsIn!Y254/SurveyHrsIn!Y255</f>
        <v>0.91319444444444442</v>
      </c>
      <c r="Z255" s="28">
        <f>OphrsIn!Z254/SurveyHrsIn!Z255</f>
        <v>0.89784946236559138</v>
      </c>
      <c r="AA255" s="28">
        <f>OphrsIn!AA254/SurveyHrsIn!AA255</f>
        <v>0.99986111111111109</v>
      </c>
      <c r="AB255" s="28">
        <f>OphrsIn!AB254/SurveyHrsIn!AB255</f>
        <v>0.9961021505376344</v>
      </c>
      <c r="AC255" s="28">
        <f>OphrsIn!AC254/SurveyHrsIn!AC255</f>
        <v>0.99986559139784947</v>
      </c>
      <c r="AD255" s="28">
        <f>OphrsIn!AD254/SurveyHrsIn!AD255</f>
        <v>0.99315476190476182</v>
      </c>
      <c r="AE255" s="28">
        <f>OphrsIn!AE254/SurveyHrsIn!AE255</f>
        <v>0.94836061827956997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0.92393799180159031</v>
      </c>
      <c r="AP255" s="28">
        <f t="shared" si="37"/>
        <v>0.86042293373442569</v>
      </c>
      <c r="AQ255" s="28">
        <f t="shared" si="38"/>
        <v>0.98046032386072701</v>
      </c>
      <c r="AR255" s="28">
        <f t="shared" si="39"/>
        <v>0.8899873316030158</v>
      </c>
      <c r="AS255" s="28">
        <f t="shared" si="40"/>
        <v>0.85471923536439665</v>
      </c>
      <c r="AT255" s="28">
        <f t="shared" si="41"/>
        <v>0.98328703703703713</v>
      </c>
      <c r="AU255" s="28">
        <f t="shared" si="42"/>
        <v>0.96775836320191155</v>
      </c>
      <c r="AV255" s="28">
        <f t="shared" si="43"/>
        <v>0.98034914234511017</v>
      </c>
      <c r="AW255" s="28">
        <f t="shared" si="44"/>
        <v>0.55183841099163677</v>
      </c>
      <c r="AX255" s="28">
        <f t="shared" si="45"/>
        <v>0.94489994026284341</v>
      </c>
      <c r="AY255" s="28">
        <f t="shared" si="46"/>
        <v>0.96460424133811229</v>
      </c>
      <c r="AZ255" s="28">
        <f t="shared" si="47"/>
        <v>0.98046032386072701</v>
      </c>
    </row>
    <row r="256" spans="1:52" hidden="1" x14ac:dyDescent="0.25">
      <c r="A256" s="86" t="s">
        <v>8</v>
      </c>
      <c r="B256" s="86">
        <v>1</v>
      </c>
      <c r="C256" s="86">
        <v>246</v>
      </c>
      <c r="D256" s="28">
        <f>OphrsIn!D255/SurveyHrsIn!D256</f>
        <v>0.99596774193548387</v>
      </c>
      <c r="E256" s="28">
        <f>OphrsIn!E255/SurveyHrsIn!E256</f>
        <v>0.96370967741935487</v>
      </c>
      <c r="F256" s="28">
        <f>OphrsIn!F255/SurveyHrsIn!F256</f>
        <v>0.96724137931034493</v>
      </c>
      <c r="G256" s="28">
        <f>OphrsIn!G255/SurveyHrsIn!G256</f>
        <v>0.74475806451612903</v>
      </c>
      <c r="H256" s="28">
        <f>OphrsIn!H255/SurveyHrsIn!H256</f>
        <v>0.45833333333333331</v>
      </c>
      <c r="I256" s="28">
        <f>OphrsIn!I255/SurveyHrsIn!I256</f>
        <v>0.99663978494623651</v>
      </c>
      <c r="J256" s="28">
        <f>OphrsIn!J255/SurveyHrsIn!J256</f>
        <v>0.99930555555555556</v>
      </c>
      <c r="K256" s="28">
        <f>OphrsIn!K255/SurveyHrsIn!K256</f>
        <v>0.99650537634408598</v>
      </c>
      <c r="L256" s="28">
        <f>OphrsIn!L255/SurveyHrsIn!L256</f>
        <v>0.99516129032258061</v>
      </c>
      <c r="M256" s="28">
        <f>OphrsIn!M255/SurveyHrsIn!M256</f>
        <v>0.99652777777777779</v>
      </c>
      <c r="N256" s="28">
        <f>OphrsIn!N255/SurveyHrsIn!N256</f>
        <v>0.99784946236559136</v>
      </c>
      <c r="O256" s="28">
        <f>OphrsIn!O255/SurveyHrsIn!O256</f>
        <v>0.99805555555555558</v>
      </c>
      <c r="P256" s="28">
        <f>OphrsIn!P255/SurveyHrsIn!P256</f>
        <v>0.93911290322580654</v>
      </c>
      <c r="Q256" s="28">
        <f>OphrsIn!Q255/SurveyHrsIn!Q256</f>
        <v>0.8657258064516129</v>
      </c>
      <c r="R256" s="28">
        <f>OphrsIn!R255/SurveyHrsIn!R256</f>
        <v>0.87425595238095233</v>
      </c>
      <c r="S256" s="28">
        <f>OphrsIn!S255/SurveyHrsIn!S256</f>
        <v>0.99422043010752692</v>
      </c>
      <c r="T256" s="28">
        <f>OphrsIn!T255/SurveyHrsIn!T256</f>
        <v>0.8768055555555555</v>
      </c>
      <c r="U256" s="28">
        <f>OphrsIn!U255/SurveyHrsIn!U256</f>
        <v>0.3002688172043011</v>
      </c>
      <c r="V256" s="28">
        <f>OphrsIn!V255/SurveyHrsIn!V256</f>
        <v>0.95152777777777786</v>
      </c>
      <c r="W256" s="28">
        <f>OphrsIn!W255/SurveyHrsIn!W256</f>
        <v>0.98655913978494625</v>
      </c>
      <c r="X256" s="28">
        <f>OphrsIn!X255/SurveyHrsIn!X256</f>
        <v>0.99448924731182797</v>
      </c>
      <c r="Y256" s="28">
        <f>OphrsIn!Y255/SurveyHrsIn!Y256</f>
        <v>0.89180555555555563</v>
      </c>
      <c r="Z256" s="28">
        <f>OphrsIn!Z255/SurveyHrsIn!Z256</f>
        <v>0.989247311827957</v>
      </c>
      <c r="AA256" s="28">
        <f>OphrsIn!AA255/SurveyHrsIn!AA256</f>
        <v>0.96680555555555558</v>
      </c>
      <c r="AB256" s="28">
        <f>OphrsIn!AB255/SurveyHrsIn!AB256</f>
        <v>0.83454301075268811</v>
      </c>
      <c r="AC256" s="28">
        <f>OphrsIn!AC255/SurveyHrsIn!AC256</f>
        <v>0.99973118279569884</v>
      </c>
      <c r="AD256" s="28">
        <f>OphrsIn!AD255/SurveyHrsIn!AD256</f>
        <v>0.94747023809523812</v>
      </c>
      <c r="AE256" s="28">
        <f>OphrsIn!AE255/SurveyHrsIn!AE256</f>
        <v>0.97224462365591402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0.92110001338936287</v>
      </c>
      <c r="AP256" s="28">
        <f t="shared" si="37"/>
        <v>0.87718784668885474</v>
      </c>
      <c r="AQ256" s="28">
        <f t="shared" si="38"/>
        <v>0.97314868151561695</v>
      </c>
      <c r="AR256" s="28">
        <f t="shared" si="39"/>
        <v>0.89190304041527624</v>
      </c>
      <c r="AS256" s="28">
        <f t="shared" si="40"/>
        <v>0.81809289127837514</v>
      </c>
      <c r="AT256" s="28">
        <f t="shared" si="41"/>
        <v>0.99606481481481479</v>
      </c>
      <c r="AU256" s="28">
        <f t="shared" si="42"/>
        <v>0.97833930704898453</v>
      </c>
      <c r="AV256" s="28">
        <f t="shared" si="43"/>
        <v>0.91140072964669738</v>
      </c>
      <c r="AW256" s="28">
        <f t="shared" si="44"/>
        <v>0.70953405017921145</v>
      </c>
      <c r="AX256" s="28">
        <f t="shared" si="45"/>
        <v>0.95761798088410988</v>
      </c>
      <c r="AY256" s="28">
        <f t="shared" si="46"/>
        <v>0.93019862604540027</v>
      </c>
      <c r="AZ256" s="28">
        <f t="shared" si="47"/>
        <v>0.97314868151561695</v>
      </c>
    </row>
    <row r="257" spans="1:52" hidden="1" x14ac:dyDescent="0.25">
      <c r="A257" s="86" t="s">
        <v>8</v>
      </c>
      <c r="B257" s="86">
        <v>1</v>
      </c>
      <c r="C257" s="86">
        <v>247</v>
      </c>
      <c r="D257" s="28">
        <f>OphrsIn!D256/SurveyHrsIn!D257</f>
        <v>0.86021505376344087</v>
      </c>
      <c r="E257" s="28">
        <f>OphrsIn!E256/SurveyHrsIn!E257</f>
        <v>0.92338709677419351</v>
      </c>
      <c r="F257" s="28">
        <f>OphrsIn!F256/SurveyHrsIn!F257</f>
        <v>0.9106321839080459</v>
      </c>
      <c r="G257" s="28">
        <f>OphrsIn!G256/SurveyHrsIn!G257</f>
        <v>0.78360215053763438</v>
      </c>
      <c r="H257" s="28">
        <f>OphrsIn!H256/SurveyHrsIn!H257</f>
        <v>0.76902777777777787</v>
      </c>
      <c r="I257" s="28">
        <f>OphrsIn!I256/SurveyHrsIn!I257</f>
        <v>0.82392473118279574</v>
      </c>
      <c r="J257" s="28">
        <f>OphrsIn!J256/SurveyHrsIn!J257</f>
        <v>0.83069444444444451</v>
      </c>
      <c r="K257" s="28">
        <f>OphrsIn!K256/SurveyHrsIn!K257</f>
        <v>0.91169354838709671</v>
      </c>
      <c r="L257" s="28">
        <f>OphrsIn!L256/SurveyHrsIn!L257</f>
        <v>0.98991935483870963</v>
      </c>
      <c r="M257" s="28">
        <f>OphrsIn!M256/SurveyHrsIn!M257</f>
        <v>0.98291666666666677</v>
      </c>
      <c r="N257" s="28">
        <f>OphrsIn!N256/SurveyHrsIn!N257</f>
        <v>0.99045698924731185</v>
      </c>
      <c r="O257" s="28">
        <f>OphrsIn!O256/SurveyHrsIn!O257</f>
        <v>0.98513888888888879</v>
      </c>
      <c r="P257" s="28">
        <f>OphrsIn!P256/SurveyHrsIn!P257</f>
        <v>0.99879032258064515</v>
      </c>
      <c r="Q257" s="28">
        <f>OphrsIn!Q256/SurveyHrsIn!Q257</f>
        <v>0.98790322580645162</v>
      </c>
      <c r="R257" s="28">
        <f>OphrsIn!R256/SurveyHrsIn!R257</f>
        <v>0.97782738095238098</v>
      </c>
      <c r="S257" s="28">
        <f>OphrsIn!S256/SurveyHrsIn!S257</f>
        <v>0.95443548387096777</v>
      </c>
      <c r="T257" s="28">
        <f>OphrsIn!T256/SurveyHrsIn!T257</f>
        <v>0.92902777777777779</v>
      </c>
      <c r="U257" s="28">
        <f>OphrsIn!U256/SurveyHrsIn!U257</f>
        <v>0.98709677419354835</v>
      </c>
      <c r="V257" s="28">
        <f>OphrsIn!V256/SurveyHrsIn!V257</f>
        <v>0.99208333333333332</v>
      </c>
      <c r="W257" s="28">
        <f>OphrsIn!W256/SurveyHrsIn!W257</f>
        <v>0.9389784946236559</v>
      </c>
      <c r="X257" s="28">
        <f>OphrsIn!X256/SurveyHrsIn!X257</f>
        <v>0.99838709677419346</v>
      </c>
      <c r="Y257" s="28">
        <f>OphrsIn!Y256/SurveyHrsIn!Y257</f>
        <v>0.99750000000000005</v>
      </c>
      <c r="Z257" s="28">
        <f>OphrsIn!Z256/SurveyHrsIn!Z257</f>
        <v>0.99435483870967734</v>
      </c>
      <c r="AA257" s="28">
        <f>OphrsIn!AA256/SurveyHrsIn!AA257</f>
        <v>0.92694444444444446</v>
      </c>
      <c r="AB257" s="28">
        <f>OphrsIn!AB256/SurveyHrsIn!AB257</f>
        <v>0.99435483870967734</v>
      </c>
      <c r="AC257" s="28">
        <f>OphrsIn!AC256/SurveyHrsIn!AC257</f>
        <v>1</v>
      </c>
      <c r="AD257" s="28">
        <f>OphrsIn!AD256/SurveyHrsIn!AD257</f>
        <v>0.98601190476190481</v>
      </c>
      <c r="AE257" s="28">
        <f>OphrsIn!AE256/SurveyHrsIn!AE257</f>
        <v>0.65971922043010756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0.90834867960285093</v>
      </c>
      <c r="AP257" s="28">
        <f t="shared" si="37"/>
        <v>0.97324114076634238</v>
      </c>
      <c r="AQ257" s="28">
        <f t="shared" si="38"/>
        <v>0.88191037506400416</v>
      </c>
      <c r="AR257" s="28">
        <f t="shared" si="39"/>
        <v>0.8725404770732913</v>
      </c>
      <c r="AS257" s="28">
        <f t="shared" si="40"/>
        <v>0.80788231780167274</v>
      </c>
      <c r="AT257" s="28">
        <f t="shared" si="41"/>
        <v>0.96150985663082433</v>
      </c>
      <c r="AU257" s="28">
        <f t="shared" si="42"/>
        <v>0.99146206690561522</v>
      </c>
      <c r="AV257" s="28">
        <f t="shared" si="43"/>
        <v>0.97338869687660023</v>
      </c>
      <c r="AW257" s="28">
        <f t="shared" si="44"/>
        <v>0.96940262843488645</v>
      </c>
      <c r="AX257" s="28">
        <f t="shared" si="45"/>
        <v>0.97828853046594977</v>
      </c>
      <c r="AY257" s="28">
        <f t="shared" si="46"/>
        <v>0.97188470728793297</v>
      </c>
      <c r="AZ257" s="28">
        <f t="shared" si="47"/>
        <v>0.88191037506400416</v>
      </c>
    </row>
    <row r="258" spans="1:52" hidden="1" x14ac:dyDescent="0.25">
      <c r="A258" s="86" t="s">
        <v>8</v>
      </c>
      <c r="B258" s="86">
        <v>1</v>
      </c>
      <c r="C258" s="86">
        <v>248</v>
      </c>
      <c r="D258" s="28">
        <f>OphrsIn!D257/SurveyHrsIn!D258</f>
        <v>0.9731182795698925</v>
      </c>
      <c r="E258" s="28">
        <f>OphrsIn!E257/SurveyHrsIn!E258</f>
        <v>0.99596774193548387</v>
      </c>
      <c r="F258" s="28">
        <f>OphrsIn!F257/SurveyHrsIn!F258</f>
        <v>0.95718390804597708</v>
      </c>
      <c r="G258" s="28">
        <f>OphrsIn!G257/SurveyHrsIn!G258</f>
        <v>0.74892473118279579</v>
      </c>
      <c r="H258" s="28">
        <f>OphrsIn!H257/SurveyHrsIn!H258</f>
        <v>0.98472222222222228</v>
      </c>
      <c r="I258" s="28">
        <f>OphrsIn!I257/SurveyHrsIn!I258</f>
        <v>0.93508064516129041</v>
      </c>
      <c r="J258" s="28">
        <f>OphrsIn!J257/SurveyHrsIn!J258</f>
        <v>0.99180555555555561</v>
      </c>
      <c r="K258" s="28">
        <f>OphrsIn!K257/SurveyHrsIn!K258</f>
        <v>0.95026881720430112</v>
      </c>
      <c r="L258" s="28">
        <f>OphrsIn!L257/SurveyHrsIn!L258</f>
        <v>0.93790322580645158</v>
      </c>
      <c r="M258" s="28">
        <f>OphrsIn!M257/SurveyHrsIn!M258</f>
        <v>0.97027777777777779</v>
      </c>
      <c r="N258" s="28">
        <f>OphrsIn!N257/SurveyHrsIn!N258</f>
        <v>0.97688172043010746</v>
      </c>
      <c r="O258" s="28">
        <f>OphrsIn!O257/SurveyHrsIn!O258</f>
        <v>0.95166666666666677</v>
      </c>
      <c r="P258" s="28">
        <f>OphrsIn!P257/SurveyHrsIn!P258</f>
        <v>0.94583333333333341</v>
      </c>
      <c r="Q258" s="28">
        <f>OphrsIn!Q257/SurveyHrsIn!Q258</f>
        <v>0.99260752688172038</v>
      </c>
      <c r="R258" s="28">
        <f>OphrsIn!R257/SurveyHrsIn!R258</f>
        <v>0.98824404761904761</v>
      </c>
      <c r="S258" s="28">
        <f>OphrsIn!S257/SurveyHrsIn!S258</f>
        <v>0.99327956989247312</v>
      </c>
      <c r="T258" s="28">
        <f>OphrsIn!T257/SurveyHrsIn!T258</f>
        <v>0.96250000000000002</v>
      </c>
      <c r="U258" s="28">
        <f>OphrsIn!U257/SurveyHrsIn!U258</f>
        <v>0.98817204301075279</v>
      </c>
      <c r="V258" s="28">
        <f>OphrsIn!V257/SurveyHrsIn!V258</f>
        <v>0.96486111111111117</v>
      </c>
      <c r="W258" s="28">
        <f>OphrsIn!W257/SurveyHrsIn!W258</f>
        <v>0.97325268817204302</v>
      </c>
      <c r="X258" s="28">
        <f>OphrsIn!X257/SurveyHrsIn!X258</f>
        <v>0.95510752688172051</v>
      </c>
      <c r="Y258" s="28">
        <f>OphrsIn!Y257/SurveyHrsIn!Y258</f>
        <v>0.9883333333333334</v>
      </c>
      <c r="Z258" s="28">
        <f>OphrsIn!Z257/SurveyHrsIn!Z258</f>
        <v>0.9931451612903226</v>
      </c>
      <c r="AA258" s="28">
        <f>OphrsIn!AA257/SurveyHrsIn!AA258</f>
        <v>0.99972222222222218</v>
      </c>
      <c r="AB258" s="28">
        <f>OphrsIn!AB257/SurveyHrsIn!AB258</f>
        <v>0.97956989247311821</v>
      </c>
      <c r="AC258" s="28">
        <f>OphrsIn!AC257/SurveyHrsIn!AC258</f>
        <v>1</v>
      </c>
      <c r="AD258" s="28">
        <f>OphrsIn!AD257/SurveyHrsIn!AD258</f>
        <v>0.98928571428571421</v>
      </c>
      <c r="AE258" s="28">
        <f>OphrsIn!AE257/SurveyHrsIn!AE258</f>
        <v>0.97012661290322588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0.94554302877683016</v>
      </c>
      <c r="AP258" s="28">
        <f t="shared" si="37"/>
        <v>0.9815662602406553</v>
      </c>
      <c r="AQ258" s="28">
        <f t="shared" si="38"/>
        <v>0.98647077572964681</v>
      </c>
      <c r="AR258" s="28">
        <f t="shared" si="39"/>
        <v>0.90069212705475221</v>
      </c>
      <c r="AS258" s="28">
        <f t="shared" si="40"/>
        <v>0.97053614097968943</v>
      </c>
      <c r="AT258" s="28">
        <f t="shared" si="41"/>
        <v>0.9528166069295102</v>
      </c>
      <c r="AU258" s="28">
        <f t="shared" si="42"/>
        <v>0.95812724014336925</v>
      </c>
      <c r="AV258" s="28">
        <f t="shared" si="43"/>
        <v>0.99137704813108041</v>
      </c>
      <c r="AW258" s="28">
        <f t="shared" si="44"/>
        <v>0.97184438470728784</v>
      </c>
      <c r="AX258" s="28">
        <f t="shared" si="45"/>
        <v>0.97223118279569898</v>
      </c>
      <c r="AY258" s="28">
        <f t="shared" si="46"/>
        <v>0.99081242532855429</v>
      </c>
      <c r="AZ258" s="28">
        <f t="shared" si="47"/>
        <v>0.98647077572964681</v>
      </c>
    </row>
    <row r="259" spans="1:52" hidden="1" x14ac:dyDescent="0.25">
      <c r="A259" s="86" t="s">
        <v>8</v>
      </c>
      <c r="B259" s="86">
        <v>1</v>
      </c>
      <c r="C259" s="86">
        <v>249</v>
      </c>
      <c r="D259" s="28">
        <f>OphrsIn!D258/SurveyHrsIn!D259</f>
        <v>0.956989247311828</v>
      </c>
      <c r="E259" s="28">
        <f>OphrsIn!E258/SurveyHrsIn!E259</f>
        <v>0.88172043010752688</v>
      </c>
      <c r="F259" s="28">
        <f>OphrsIn!F258/SurveyHrsIn!F259</f>
        <v>0.98908045977011494</v>
      </c>
      <c r="G259" s="28">
        <f>OphrsIn!G258/SurveyHrsIn!G259</f>
        <v>0.64529569892473126</v>
      </c>
      <c r="H259" s="28">
        <f>OphrsIn!H258/SurveyHrsIn!H259</f>
        <v>0.34027777777777779</v>
      </c>
      <c r="I259" s="28">
        <f>OphrsIn!I258/SurveyHrsIn!I259</f>
        <v>0.96747311827956983</v>
      </c>
      <c r="J259" s="28">
        <f>OphrsIn!J258/SurveyHrsIn!J259</f>
        <v>0.99305555555555558</v>
      </c>
      <c r="K259" s="28">
        <f>OphrsIn!K258/SurveyHrsIn!K259</f>
        <v>0.95322580645161292</v>
      </c>
      <c r="L259" s="28">
        <f>OphrsIn!L258/SurveyHrsIn!L259</f>
        <v>0.96465053763440867</v>
      </c>
      <c r="M259" s="28">
        <f>OphrsIn!M258/SurveyHrsIn!M259</f>
        <v>0.9868055555555556</v>
      </c>
      <c r="N259" s="28">
        <f>OphrsIn!N258/SurveyHrsIn!N259</f>
        <v>0.98790322580645162</v>
      </c>
      <c r="O259" s="28">
        <f>OphrsIn!O258/SurveyHrsIn!O259</f>
        <v>0.91625000000000001</v>
      </c>
      <c r="P259" s="28">
        <f>OphrsIn!P258/SurveyHrsIn!P259</f>
        <v>0.86680107526881722</v>
      </c>
      <c r="Q259" s="28">
        <f>OphrsIn!Q258/SurveyHrsIn!Q259</f>
        <v>0.99811827956989252</v>
      </c>
      <c r="R259" s="28">
        <f>OphrsIn!R258/SurveyHrsIn!R259</f>
        <v>0.96056547619047616</v>
      </c>
      <c r="S259" s="28">
        <f>OphrsIn!S258/SurveyHrsIn!S259</f>
        <v>0.17526881720430107</v>
      </c>
      <c r="T259" s="28">
        <f>OphrsIn!T258/SurveyHrsIn!T259</f>
        <v>0</v>
      </c>
      <c r="U259" s="28">
        <f>OphrsIn!U258/SurveyHrsIn!U259</f>
        <v>0.61989247311827955</v>
      </c>
      <c r="V259" s="28">
        <f>OphrsIn!V258/SurveyHrsIn!V259</f>
        <v>0.95791666666666675</v>
      </c>
      <c r="W259" s="28">
        <f>OphrsIn!W258/SurveyHrsIn!W259</f>
        <v>0.94811827956989247</v>
      </c>
      <c r="X259" s="28">
        <f>OphrsIn!X258/SurveyHrsIn!X259</f>
        <v>0.96411290322580634</v>
      </c>
      <c r="Y259" s="28">
        <f>OphrsIn!Y258/SurveyHrsIn!Y259</f>
        <v>0.96666666666666667</v>
      </c>
      <c r="Z259" s="28">
        <f>OphrsIn!Z258/SurveyHrsIn!Z259</f>
        <v>0.95349462365591398</v>
      </c>
      <c r="AA259" s="28">
        <f>OphrsIn!AA258/SurveyHrsIn!AA259</f>
        <v>1</v>
      </c>
      <c r="AB259" s="28">
        <f>OphrsIn!AB258/SurveyHrsIn!AB259</f>
        <v>0.98723118279569888</v>
      </c>
      <c r="AC259" s="28">
        <f>OphrsIn!AC258/SurveyHrsIn!AC259</f>
        <v>0.99986559139784947</v>
      </c>
      <c r="AD259" s="28">
        <f>OphrsIn!AD258/SurveyHrsIn!AD259</f>
        <v>0.99508928571428579</v>
      </c>
      <c r="AE259" s="28">
        <f>OphrsIn!AE258/SurveyHrsIn!AE259</f>
        <v>0.97918346774193554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0.87437827009434355</v>
      </c>
      <c r="AP259" s="28">
        <f t="shared" si="37"/>
        <v>0.79428211405529947</v>
      </c>
      <c r="AQ259" s="28">
        <f t="shared" si="38"/>
        <v>0.99137944828469016</v>
      </c>
      <c r="AR259" s="28">
        <f t="shared" si="39"/>
        <v>0.83869886293412443</v>
      </c>
      <c r="AS259" s="28">
        <f t="shared" si="40"/>
        <v>0.76693548387096777</v>
      </c>
      <c r="AT259" s="28">
        <f t="shared" si="41"/>
        <v>0.9682272998805258</v>
      </c>
      <c r="AU259" s="28">
        <f t="shared" si="42"/>
        <v>0.92365143369175629</v>
      </c>
      <c r="AV259" s="28">
        <f t="shared" si="43"/>
        <v>0.71131752432155659</v>
      </c>
      <c r="AW259" s="28">
        <f t="shared" si="44"/>
        <v>0.52593637992831543</v>
      </c>
      <c r="AX259" s="28">
        <f t="shared" si="45"/>
        <v>0.95963261648745524</v>
      </c>
      <c r="AY259" s="28">
        <f t="shared" si="46"/>
        <v>0.98024193548387106</v>
      </c>
      <c r="AZ259" s="28">
        <f t="shared" si="47"/>
        <v>0.99137944828469016</v>
      </c>
    </row>
    <row r="260" spans="1:52" hidden="1" x14ac:dyDescent="0.25">
      <c r="A260" s="86" t="s">
        <v>8</v>
      </c>
      <c r="B260" s="86">
        <v>1</v>
      </c>
      <c r="C260" s="86">
        <v>250</v>
      </c>
      <c r="D260" s="28">
        <f>OphrsIn!D259/SurveyHrsIn!D260</f>
        <v>0.831989247311828</v>
      </c>
      <c r="E260" s="28">
        <f>OphrsIn!E259/SurveyHrsIn!E260</f>
        <v>0.84005376344086025</v>
      </c>
      <c r="F260" s="28">
        <f>OphrsIn!F259/SurveyHrsIn!F260</f>
        <v>0.95474137931034486</v>
      </c>
      <c r="G260" s="28">
        <f>OphrsIn!G259/SurveyHrsIn!G260</f>
        <v>0.75282258064516128</v>
      </c>
      <c r="H260" s="28">
        <f>OphrsIn!H259/SurveyHrsIn!H260</f>
        <v>0.97083333333333333</v>
      </c>
      <c r="I260" s="28">
        <f>OphrsIn!I259/SurveyHrsIn!I260</f>
        <v>0.97701612903225799</v>
      </c>
      <c r="J260" s="28">
        <f>OphrsIn!J259/SurveyHrsIn!J260</f>
        <v>0.93625000000000003</v>
      </c>
      <c r="K260" s="28">
        <f>OphrsIn!K259/SurveyHrsIn!K260</f>
        <v>0.99704301075268809</v>
      </c>
      <c r="L260" s="28">
        <f>OphrsIn!L259/SurveyHrsIn!L260</f>
        <v>0.99099462365591395</v>
      </c>
      <c r="M260" s="28">
        <f>OphrsIn!M259/SurveyHrsIn!M260</f>
        <v>0.99208333333333332</v>
      </c>
      <c r="N260" s="28">
        <f>OphrsIn!N259/SurveyHrsIn!N260</f>
        <v>0.97244623655913975</v>
      </c>
      <c r="O260" s="28">
        <f>OphrsIn!O259/SurveyHrsIn!O260</f>
        <v>0.94680555555555557</v>
      </c>
      <c r="P260" s="28">
        <f>OphrsIn!P259/SurveyHrsIn!P260</f>
        <v>0.98239247311827949</v>
      </c>
      <c r="Q260" s="28">
        <f>OphrsIn!Q259/SurveyHrsIn!Q260</f>
        <v>0.9985215053763441</v>
      </c>
      <c r="R260" s="28">
        <f>OphrsIn!R259/SurveyHrsIn!R260</f>
        <v>0.98363095238095233</v>
      </c>
      <c r="S260" s="28">
        <f>OphrsIn!S259/SurveyHrsIn!S260</f>
        <v>0.91249999999999998</v>
      </c>
      <c r="T260" s="28">
        <f>OphrsIn!T259/SurveyHrsIn!T260</f>
        <v>0.91430555555555548</v>
      </c>
      <c r="U260" s="28">
        <f>OphrsIn!U259/SurveyHrsIn!U260</f>
        <v>0.93884408602150538</v>
      </c>
      <c r="V260" s="28">
        <f>OphrsIn!V259/SurveyHrsIn!V260</f>
        <v>0.95388888888888879</v>
      </c>
      <c r="W260" s="28">
        <f>OphrsIn!W259/SurveyHrsIn!W260</f>
        <v>0.99260752688172038</v>
      </c>
      <c r="X260" s="28">
        <f>OphrsIn!X259/SurveyHrsIn!X260</f>
        <v>0.99301075268817196</v>
      </c>
      <c r="Y260" s="28">
        <f>OphrsIn!Y259/SurveyHrsIn!Y260</f>
        <v>0.9770833333333333</v>
      </c>
      <c r="Z260" s="28">
        <f>OphrsIn!Z259/SurveyHrsIn!Z260</f>
        <v>0.9731182795698925</v>
      </c>
      <c r="AA260" s="28">
        <f>OphrsIn!AA259/SurveyHrsIn!AA260</f>
        <v>0.97958333333333325</v>
      </c>
      <c r="AB260" s="28">
        <f>OphrsIn!AB259/SurveyHrsIn!AB260</f>
        <v>0.95551075268817198</v>
      </c>
      <c r="AC260" s="28">
        <f>OphrsIn!AC259/SurveyHrsIn!AC260</f>
        <v>0.99422043010752692</v>
      </c>
      <c r="AD260" s="28">
        <f>OphrsIn!AD259/SurveyHrsIn!AD260</f>
        <v>0.97738095238095235</v>
      </c>
      <c r="AE260" s="28">
        <f>OphrsIn!AE259/SurveyHrsIn!AE260</f>
        <v>0.9063766129032258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0.94279020156140569</v>
      </c>
      <c r="AP260" s="28">
        <f t="shared" si="37"/>
        <v>0.9643837472264889</v>
      </c>
      <c r="AQ260" s="28">
        <f t="shared" si="38"/>
        <v>0.95932599846390165</v>
      </c>
      <c r="AR260" s="28">
        <f t="shared" si="39"/>
        <v>0.84920590779878891</v>
      </c>
      <c r="AS260" s="28">
        <f t="shared" si="40"/>
        <v>0.96136648745519704</v>
      </c>
      <c r="AT260" s="28">
        <f t="shared" si="41"/>
        <v>0.99337365591397842</v>
      </c>
      <c r="AU260" s="28">
        <f t="shared" si="42"/>
        <v>0.96721475507765831</v>
      </c>
      <c r="AV260" s="28">
        <f t="shared" si="43"/>
        <v>0.96488415258576543</v>
      </c>
      <c r="AW260" s="28">
        <f t="shared" si="44"/>
        <v>0.93567951015531658</v>
      </c>
      <c r="AX260" s="28">
        <f t="shared" si="45"/>
        <v>0.98756720430107514</v>
      </c>
      <c r="AY260" s="28">
        <f t="shared" si="46"/>
        <v>0.96940412186379932</v>
      </c>
      <c r="AZ260" s="28">
        <f t="shared" si="47"/>
        <v>0.95932599846390165</v>
      </c>
    </row>
    <row r="261" spans="1:52" hidden="1" x14ac:dyDescent="0.25">
      <c r="A261" s="86" t="s">
        <v>8</v>
      </c>
      <c r="B261" s="86">
        <v>1</v>
      </c>
      <c r="C261" s="86">
        <v>251</v>
      </c>
      <c r="D261" s="28">
        <f>OphrsIn!D260/SurveyHrsIn!D261</f>
        <v>0.79435483870967738</v>
      </c>
      <c r="E261" s="28">
        <f>OphrsIn!E260/SurveyHrsIn!E261</f>
        <v>0.93951612903225812</v>
      </c>
      <c r="F261" s="28">
        <f>OphrsIn!F260/SurveyHrsIn!F261</f>
        <v>0.96451149425287352</v>
      </c>
      <c r="G261" s="28">
        <f>OphrsIn!G260/SurveyHrsIn!G261</f>
        <v>0.79623655913978486</v>
      </c>
      <c r="H261" s="28">
        <f>OphrsIn!H260/SurveyHrsIn!H261</f>
        <v>0.97499999999999998</v>
      </c>
      <c r="I261" s="28">
        <f>OphrsIn!I260/SurveyHrsIn!I261</f>
        <v>0.96357526881720423</v>
      </c>
      <c r="J261" s="28">
        <f>OphrsIn!J260/SurveyHrsIn!J261</f>
        <v>0.8731944444444445</v>
      </c>
      <c r="K261" s="28">
        <f>OphrsIn!K260/SurveyHrsIn!K261</f>
        <v>0.98252688172043012</v>
      </c>
      <c r="L261" s="28">
        <f>OphrsIn!L260/SurveyHrsIn!L261</f>
        <v>0.99274193548387102</v>
      </c>
      <c r="M261" s="28">
        <f>OphrsIn!M260/SurveyHrsIn!M261</f>
        <v>0.99694444444444441</v>
      </c>
      <c r="N261" s="28">
        <f>OphrsIn!N260/SurveyHrsIn!N261</f>
        <v>0.99287634408602155</v>
      </c>
      <c r="O261" s="28">
        <f>OphrsIn!O260/SurveyHrsIn!O261</f>
        <v>0.93013888888888896</v>
      </c>
      <c r="P261" s="28">
        <f>OphrsIn!P260/SurveyHrsIn!P261</f>
        <v>0.7299731182795699</v>
      </c>
      <c r="Q261" s="28">
        <f>OphrsIn!Q260/SurveyHrsIn!Q261</f>
        <v>0.90483870967741942</v>
      </c>
      <c r="R261" s="28">
        <f>OphrsIn!R260/SurveyHrsIn!R261</f>
        <v>0.76056547619047621</v>
      </c>
      <c r="S261" s="28">
        <f>OphrsIn!S260/SurveyHrsIn!S261</f>
        <v>0.78104838709677427</v>
      </c>
      <c r="T261" s="28">
        <f>OphrsIn!T260/SurveyHrsIn!T261</f>
        <v>0.96194444444444449</v>
      </c>
      <c r="U261" s="28">
        <f>OphrsIn!U260/SurveyHrsIn!U261</f>
        <v>0.95322580645161292</v>
      </c>
      <c r="V261" s="28">
        <f>OphrsIn!V260/SurveyHrsIn!V261</f>
        <v>0.988611111111111</v>
      </c>
      <c r="W261" s="28">
        <f>OphrsIn!W260/SurveyHrsIn!W261</f>
        <v>0.9936827956989247</v>
      </c>
      <c r="X261" s="28">
        <f>OphrsIn!X260/SurveyHrsIn!X261</f>
        <v>0.96962365591397848</v>
      </c>
      <c r="Y261" s="28">
        <f>OphrsIn!Y260/SurveyHrsIn!Y261</f>
        <v>0.99083333333333334</v>
      </c>
      <c r="Z261" s="28">
        <f>OphrsIn!Z260/SurveyHrsIn!Z261</f>
        <v>0.98360215053763433</v>
      </c>
      <c r="AA261" s="28">
        <f>OphrsIn!AA260/SurveyHrsIn!AA261</f>
        <v>0.95208333333333328</v>
      </c>
      <c r="AB261" s="28">
        <f>OphrsIn!AB260/SurveyHrsIn!AB261</f>
        <v>0.97634408602150535</v>
      </c>
      <c r="AC261" s="28">
        <f>OphrsIn!AC260/SurveyHrsIn!AC261</f>
        <v>0.99986559139784947</v>
      </c>
      <c r="AD261" s="28">
        <f>OphrsIn!AD260/SurveyHrsIn!AD261</f>
        <v>0.99494047619047621</v>
      </c>
      <c r="AE261" s="28">
        <f>OphrsIn!AE260/SurveyHrsIn!AE261</f>
        <v>0.97955013440860217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0.9281029590491493</v>
      </c>
      <c r="AP261" s="28">
        <f t="shared" si="37"/>
        <v>0.93470027415087908</v>
      </c>
      <c r="AQ261" s="28">
        <f t="shared" si="38"/>
        <v>0.99145206733230928</v>
      </c>
      <c r="AR261" s="28">
        <f t="shared" si="39"/>
        <v>0.90008806080830561</v>
      </c>
      <c r="AS261" s="28">
        <f t="shared" si="40"/>
        <v>0.93725657108721627</v>
      </c>
      <c r="AT261" s="28">
        <f t="shared" si="41"/>
        <v>0.99073775388291507</v>
      </c>
      <c r="AU261" s="28">
        <f t="shared" si="42"/>
        <v>0.88432945041816013</v>
      </c>
      <c r="AV261" s="28">
        <f t="shared" si="43"/>
        <v>0.81548419098822322</v>
      </c>
      <c r="AW261" s="28">
        <f t="shared" si="44"/>
        <v>0.96792712066905617</v>
      </c>
      <c r="AX261" s="28">
        <f t="shared" si="45"/>
        <v>0.98471326164874551</v>
      </c>
      <c r="AY261" s="28">
        <f t="shared" si="46"/>
        <v>0.9706765232974911</v>
      </c>
      <c r="AZ261" s="28">
        <f t="shared" si="47"/>
        <v>0.99145206733230928</v>
      </c>
    </row>
    <row r="262" spans="1:52" hidden="1" x14ac:dyDescent="0.25">
      <c r="A262" s="86" t="s">
        <v>8</v>
      </c>
      <c r="B262" s="86">
        <v>1</v>
      </c>
      <c r="C262" s="86">
        <v>252</v>
      </c>
      <c r="D262" s="28">
        <f>OphrsIn!D261/SurveyHrsIn!D262</f>
        <v>0.97446236559139787</v>
      </c>
      <c r="E262" s="28">
        <f>OphrsIn!E261/SurveyHrsIn!E262</f>
        <v>0.7768817204301075</v>
      </c>
      <c r="F262" s="28">
        <f>OphrsIn!F261/SurveyHrsIn!F262</f>
        <v>0.99985632183908046</v>
      </c>
      <c r="G262" s="28">
        <f>OphrsIn!G261/SurveyHrsIn!G262</f>
        <v>0.80403225806451617</v>
      </c>
      <c r="H262" s="28">
        <f>OphrsIn!H261/SurveyHrsIn!H262</f>
        <v>0.98611111111111116</v>
      </c>
      <c r="I262" s="28">
        <f>OphrsIn!I261/SurveyHrsIn!I262</f>
        <v>0.99126344086021501</v>
      </c>
      <c r="J262" s="28">
        <f>OphrsIn!J261/SurveyHrsIn!J262</f>
        <v>0.96597222222222223</v>
      </c>
      <c r="K262" s="28">
        <f>OphrsIn!K261/SurveyHrsIn!K262</f>
        <v>0.97446236559139787</v>
      </c>
      <c r="L262" s="28">
        <f>OphrsIn!L261/SurveyHrsIn!L262</f>
        <v>0.99529569892473113</v>
      </c>
      <c r="M262" s="28">
        <f>OphrsIn!M261/SurveyHrsIn!M262</f>
        <v>0.99</v>
      </c>
      <c r="N262" s="28">
        <f>OphrsIn!N261/SurveyHrsIn!N262</f>
        <v>0.95604838709677409</v>
      </c>
      <c r="O262" s="28">
        <f>OphrsIn!O261/SurveyHrsIn!O262</f>
        <v>0.98638888888888898</v>
      </c>
      <c r="P262" s="28">
        <f>OphrsIn!P261/SurveyHrsIn!P262</f>
        <v>0.99946236559139789</v>
      </c>
      <c r="Q262" s="28">
        <f>OphrsIn!Q261/SurveyHrsIn!Q262</f>
        <v>0.84005376344086025</v>
      </c>
      <c r="R262" s="28">
        <f>OphrsIn!R261/SurveyHrsIn!R262</f>
        <v>0.78601190476190486</v>
      </c>
      <c r="S262" s="28">
        <f>OphrsIn!S261/SurveyHrsIn!S262</f>
        <v>0.99744623655913978</v>
      </c>
      <c r="T262" s="28">
        <f>OphrsIn!T261/SurveyHrsIn!T262</f>
        <v>0.94027777777777777</v>
      </c>
      <c r="U262" s="28">
        <f>OphrsIn!U261/SurveyHrsIn!U262</f>
        <v>0.99838709677419346</v>
      </c>
      <c r="V262" s="28">
        <f>OphrsIn!V261/SurveyHrsIn!V262</f>
        <v>0.99458333333333337</v>
      </c>
      <c r="W262" s="28">
        <f>OphrsIn!W261/SurveyHrsIn!W262</f>
        <v>0.98413978494623666</v>
      </c>
      <c r="X262" s="28">
        <f>OphrsIn!X261/SurveyHrsIn!X262</f>
        <v>0.96666666666666667</v>
      </c>
      <c r="Y262" s="28">
        <f>OphrsIn!Y261/SurveyHrsIn!Y262</f>
        <v>0.99750000000000005</v>
      </c>
      <c r="Z262" s="28">
        <f>OphrsIn!Z261/SurveyHrsIn!Z262</f>
        <v>0.98911290322580647</v>
      </c>
      <c r="AA262" s="28">
        <f>OphrsIn!AA261/SurveyHrsIn!AA262</f>
        <v>1</v>
      </c>
      <c r="AB262" s="28">
        <f>OphrsIn!AB261/SurveyHrsIn!AB262</f>
        <v>0.91021505376344092</v>
      </c>
      <c r="AC262" s="28">
        <f>OphrsIn!AC261/SurveyHrsIn!AC262</f>
        <v>0.99784946236559136</v>
      </c>
      <c r="AD262" s="28">
        <f>OphrsIn!AD261/SurveyHrsIn!AD262</f>
        <v>0.97336309523809528</v>
      </c>
      <c r="AE262" s="28">
        <f>OphrsIn!AE261/SurveyHrsIn!AE262</f>
        <v>0.94971249999999996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0.95214789838503677</v>
      </c>
      <c r="AP262" s="28">
        <f t="shared" si="37"/>
        <v>0.95036621010411337</v>
      </c>
      <c r="AQ262" s="28">
        <f t="shared" si="38"/>
        <v>0.97364168586789557</v>
      </c>
      <c r="AR262" s="28">
        <f t="shared" si="39"/>
        <v>0.86025676677790142</v>
      </c>
      <c r="AS262" s="28">
        <f t="shared" si="40"/>
        <v>0.98111559139784943</v>
      </c>
      <c r="AT262" s="28">
        <f t="shared" si="41"/>
        <v>0.98658602150537644</v>
      </c>
      <c r="AU262" s="28">
        <f t="shared" si="42"/>
        <v>0.98063321385902036</v>
      </c>
      <c r="AV262" s="28">
        <f t="shared" si="43"/>
        <v>0.87450396825396837</v>
      </c>
      <c r="AW262" s="28">
        <f t="shared" si="44"/>
        <v>0.97774940262843479</v>
      </c>
      <c r="AX262" s="28">
        <f t="shared" si="45"/>
        <v>0.98276881720430109</v>
      </c>
      <c r="AY262" s="28">
        <f t="shared" si="46"/>
        <v>0.96644265232974913</v>
      </c>
      <c r="AZ262" s="28">
        <f t="shared" si="47"/>
        <v>0.97364168586789557</v>
      </c>
    </row>
    <row r="263" spans="1:52" hidden="1" x14ac:dyDescent="0.25">
      <c r="A263" s="86" t="s">
        <v>8</v>
      </c>
      <c r="B263" s="86">
        <v>1</v>
      </c>
      <c r="C263" s="86">
        <v>253</v>
      </c>
      <c r="D263" s="28">
        <f>OphrsIn!D262/SurveyHrsIn!D263</f>
        <v>0.58870967741935487</v>
      </c>
      <c r="E263" s="28">
        <f>OphrsIn!E262/SurveyHrsIn!E263</f>
        <v>0.99596774193548387</v>
      </c>
      <c r="F263" s="28">
        <f>OphrsIn!F262/SurveyHrsIn!F263</f>
        <v>0.99195402298850577</v>
      </c>
      <c r="G263" s="28">
        <f>OphrsIn!G262/SurveyHrsIn!G263</f>
        <v>0.72674731182795704</v>
      </c>
      <c r="H263" s="28">
        <f>OphrsIn!H262/SurveyHrsIn!H263</f>
        <v>0.98611111111111116</v>
      </c>
      <c r="I263" s="28">
        <f>OphrsIn!I262/SurveyHrsIn!I263</f>
        <v>0.99126344086021501</v>
      </c>
      <c r="J263" s="28">
        <f>OphrsIn!J262/SurveyHrsIn!J263</f>
        <v>0.99944444444444447</v>
      </c>
      <c r="K263" s="28">
        <f>OphrsIn!K262/SurveyHrsIn!K263</f>
        <v>0.99744623655913978</v>
      </c>
      <c r="L263" s="28">
        <f>OphrsIn!L262/SurveyHrsIn!L263</f>
        <v>0.959005376344086</v>
      </c>
      <c r="M263" s="28">
        <f>OphrsIn!M262/SurveyHrsIn!M263</f>
        <v>0.96986111111111106</v>
      </c>
      <c r="N263" s="28">
        <f>OphrsIn!N262/SurveyHrsIn!N263</f>
        <v>0.99287634408602155</v>
      </c>
      <c r="O263" s="28">
        <f>OphrsIn!O262/SurveyHrsIn!O263</f>
        <v>0.99805555555555558</v>
      </c>
      <c r="P263" s="28">
        <f>OphrsIn!P262/SurveyHrsIn!P263</f>
        <v>0.83051075268817198</v>
      </c>
      <c r="Q263" s="28">
        <f>OphrsIn!Q262/SurveyHrsIn!Q263</f>
        <v>0.864247311827957</v>
      </c>
      <c r="R263" s="28">
        <f>OphrsIn!R262/SurveyHrsIn!R263</f>
        <v>0.8325892857142857</v>
      </c>
      <c r="S263" s="28">
        <f>OphrsIn!S262/SurveyHrsIn!S263</f>
        <v>0.99784946236559136</v>
      </c>
      <c r="T263" s="28">
        <f>OphrsIn!T262/SurveyHrsIn!T263</f>
        <v>0.98597222222222214</v>
      </c>
      <c r="U263" s="28">
        <f>OphrsIn!U262/SurveyHrsIn!U263</f>
        <v>0.9897849462365591</v>
      </c>
      <c r="V263" s="28">
        <f>OphrsIn!V262/SurveyHrsIn!V263</f>
        <v>0.96486111111111117</v>
      </c>
      <c r="W263" s="28">
        <f>OphrsIn!W262/SurveyHrsIn!W263</f>
        <v>0.92862903225806448</v>
      </c>
      <c r="X263" s="28">
        <f>OphrsIn!X262/SurveyHrsIn!X263</f>
        <v>0.98951612903225816</v>
      </c>
      <c r="Y263" s="28">
        <f>OphrsIn!Y262/SurveyHrsIn!Y263</f>
        <v>0.74763888888888885</v>
      </c>
      <c r="Z263" s="28">
        <f>OphrsIn!Z262/SurveyHrsIn!Z263</f>
        <v>0</v>
      </c>
      <c r="AA263" s="28">
        <f>OphrsIn!AA262/SurveyHrsIn!AA263</f>
        <v>0</v>
      </c>
      <c r="AB263" s="28">
        <f>OphrsIn!AB262/SurveyHrsIn!AB263</f>
        <v>0.52029569892473126</v>
      </c>
      <c r="AC263" s="28">
        <f>OphrsIn!AC262/SurveyHrsIn!AC263</f>
        <v>0.99986559139784947</v>
      </c>
      <c r="AD263" s="28">
        <f>OphrsIn!AD262/SurveyHrsIn!AD263</f>
        <v>0.99270833333333341</v>
      </c>
      <c r="AE263" s="28">
        <f>OphrsIn!AE262/SurveyHrsIn!AE263</f>
        <v>0.96760188172043016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0.95327028745931675</v>
      </c>
      <c r="AP263" s="28">
        <f t="shared" si="37"/>
        <v>0.73511534071513907</v>
      </c>
      <c r="AQ263" s="28">
        <f t="shared" si="38"/>
        <v>0.98672526881720435</v>
      </c>
      <c r="AR263" s="28">
        <f t="shared" si="39"/>
        <v>0.90488969225064897</v>
      </c>
      <c r="AS263" s="28">
        <f t="shared" si="40"/>
        <v>0.99227299880525688</v>
      </c>
      <c r="AT263" s="28">
        <f t="shared" si="41"/>
        <v>0.97543757467144554</v>
      </c>
      <c r="AU263" s="28">
        <f t="shared" si="42"/>
        <v>0.94048088410991637</v>
      </c>
      <c r="AV263" s="28">
        <f t="shared" si="43"/>
        <v>0.89822868663594468</v>
      </c>
      <c r="AW263" s="28">
        <f t="shared" si="44"/>
        <v>0.9802060931899641</v>
      </c>
      <c r="AX263" s="28">
        <f t="shared" si="45"/>
        <v>0.88859468339307046</v>
      </c>
      <c r="AY263" s="28">
        <f t="shared" si="46"/>
        <v>0.1734318996415771</v>
      </c>
      <c r="AZ263" s="28">
        <f t="shared" si="47"/>
        <v>0.98672526881720435</v>
      </c>
    </row>
    <row r="264" spans="1:52" hidden="1" x14ac:dyDescent="0.25">
      <c r="A264" s="86" t="s">
        <v>8</v>
      </c>
      <c r="B264" s="86">
        <v>1</v>
      </c>
      <c r="C264" s="86">
        <v>254</v>
      </c>
      <c r="D264" s="28">
        <f>OphrsIn!D263/SurveyHrsIn!D264</f>
        <v>0.19758064516129031</v>
      </c>
      <c r="E264" s="28">
        <f>OphrsIn!E263/SurveyHrsIn!E264</f>
        <v>0.97983870967741937</v>
      </c>
      <c r="F264" s="28">
        <f>OphrsIn!F263/SurveyHrsIn!F264</f>
        <v>0.99985632183908046</v>
      </c>
      <c r="G264" s="28">
        <f>OphrsIn!G263/SurveyHrsIn!G264</f>
        <v>0.67594086021505373</v>
      </c>
      <c r="H264" s="28">
        <f>OphrsIn!H263/SurveyHrsIn!H264</f>
        <v>0.95138888888888884</v>
      </c>
      <c r="I264" s="28">
        <f>OphrsIn!I263/SurveyHrsIn!I264</f>
        <v>0.98696236559139783</v>
      </c>
      <c r="J264" s="28">
        <f>OphrsIn!J263/SurveyHrsIn!J264</f>
        <v>0.99944444444444447</v>
      </c>
      <c r="K264" s="28">
        <f>OphrsIn!K263/SurveyHrsIn!K264</f>
        <v>0.99650537634408598</v>
      </c>
      <c r="L264" s="28">
        <f>OphrsIn!L263/SurveyHrsIn!L264</f>
        <v>0.99502688172043008</v>
      </c>
      <c r="M264" s="28">
        <f>OphrsIn!M263/SurveyHrsIn!M264</f>
        <v>0.99319444444444449</v>
      </c>
      <c r="N264" s="28">
        <f>OphrsIn!N263/SurveyHrsIn!N264</f>
        <v>0.9955645161290323</v>
      </c>
      <c r="O264" s="28">
        <f>OphrsIn!O263/SurveyHrsIn!O264</f>
        <v>0.98944444444444446</v>
      </c>
      <c r="P264" s="28">
        <f>OphrsIn!P263/SurveyHrsIn!P264</f>
        <v>0.95981182795698927</v>
      </c>
      <c r="Q264" s="28">
        <f>OphrsIn!Q263/SurveyHrsIn!Q264</f>
        <v>0.32204301075268815</v>
      </c>
      <c r="R264" s="28">
        <f>OphrsIn!R263/SurveyHrsIn!R264</f>
        <v>0.69107142857142856</v>
      </c>
      <c r="S264" s="28">
        <f>OphrsIn!S263/SurveyHrsIn!S264</f>
        <v>0.94663978494623646</v>
      </c>
      <c r="T264" s="28">
        <f>OphrsIn!T263/SurveyHrsIn!T264</f>
        <v>6.236111111111111E-2</v>
      </c>
      <c r="U264" s="28">
        <f>OphrsIn!U263/SurveyHrsIn!U264</f>
        <v>0.5625</v>
      </c>
      <c r="V264" s="28">
        <f>OphrsIn!V263/SurveyHrsIn!V264</f>
        <v>0.76236111111111104</v>
      </c>
      <c r="W264" s="28">
        <f>OphrsIn!W263/SurveyHrsIn!W264</f>
        <v>0.94852150537634417</v>
      </c>
      <c r="X264" s="28">
        <f>OphrsIn!X263/SurveyHrsIn!X264</f>
        <v>0.97567204301075261</v>
      </c>
      <c r="Y264" s="28">
        <f>OphrsIn!Y263/SurveyHrsIn!Y264</f>
        <v>0.22</v>
      </c>
      <c r="Z264" s="28">
        <f>OphrsIn!Z263/SurveyHrsIn!Z264</f>
        <v>0.99206989247311828</v>
      </c>
      <c r="AA264" s="28">
        <f>OphrsIn!AA263/SurveyHrsIn!AA264</f>
        <v>0.99416666666666664</v>
      </c>
      <c r="AB264" s="28">
        <f>OphrsIn!AB263/SurveyHrsIn!AB264</f>
        <v>0.99758064516129041</v>
      </c>
      <c r="AC264" s="28">
        <f>OphrsIn!AC263/SurveyHrsIn!AC264</f>
        <v>0.99919354838709673</v>
      </c>
      <c r="AD264" s="28">
        <f>OphrsIn!AD263/SurveyHrsIn!AD264</f>
        <v>0.99360119047619055</v>
      </c>
      <c r="AE264" s="28">
        <f>OphrsIn!AE263/SurveyHrsIn!AE264</f>
        <v>0.95091250000000005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0.96024825680797588</v>
      </c>
      <c r="AP264" s="28">
        <f t="shared" si="37"/>
        <v>0.70624893326506222</v>
      </c>
      <c r="AQ264" s="28">
        <f t="shared" si="38"/>
        <v>0.98123574628776244</v>
      </c>
      <c r="AR264" s="28">
        <f t="shared" si="39"/>
        <v>0.88521196391051793</v>
      </c>
      <c r="AS264" s="28">
        <f t="shared" si="40"/>
        <v>0.9792652329749103</v>
      </c>
      <c r="AT264" s="28">
        <f t="shared" si="41"/>
        <v>0.99490890083632022</v>
      </c>
      <c r="AU264" s="28">
        <f t="shared" si="42"/>
        <v>0.98160692951015538</v>
      </c>
      <c r="AV264" s="28">
        <f t="shared" si="43"/>
        <v>0.65325140809011772</v>
      </c>
      <c r="AW264" s="28">
        <f t="shared" si="44"/>
        <v>0.46240740740740738</v>
      </c>
      <c r="AX264" s="28">
        <f t="shared" si="45"/>
        <v>0.71473118279569903</v>
      </c>
      <c r="AY264" s="28">
        <f t="shared" si="46"/>
        <v>0.99460573476702507</v>
      </c>
      <c r="AZ264" s="28">
        <f t="shared" si="47"/>
        <v>0.98123574628776244</v>
      </c>
    </row>
    <row r="265" spans="1:52" hidden="1" x14ac:dyDescent="0.25">
      <c r="A265" s="86" t="s">
        <v>8</v>
      </c>
      <c r="B265" s="86">
        <v>1</v>
      </c>
      <c r="C265" s="86">
        <v>255</v>
      </c>
      <c r="D265" s="28">
        <f>OphrsIn!D264/SurveyHrsIn!D265</f>
        <v>0.98790322580645162</v>
      </c>
      <c r="E265" s="28">
        <f>OphrsIn!E264/SurveyHrsIn!E265</f>
        <v>0.99596774193548387</v>
      </c>
      <c r="F265" s="28">
        <f>OphrsIn!F264/SurveyHrsIn!F265</f>
        <v>0.99985632183908046</v>
      </c>
      <c r="G265" s="28">
        <f>OphrsIn!G264/SurveyHrsIn!G265</f>
        <v>0.71397849462365592</v>
      </c>
      <c r="H265" s="28">
        <f>OphrsIn!H264/SurveyHrsIn!H265</f>
        <v>0.98472222222222228</v>
      </c>
      <c r="I265" s="28">
        <f>OphrsIn!I264/SurveyHrsIn!I265</f>
        <v>0.99973118279569884</v>
      </c>
      <c r="J265" s="28">
        <f>OphrsIn!J264/SurveyHrsIn!J265</f>
        <v>0.92013888888888884</v>
      </c>
      <c r="K265" s="28">
        <f>OphrsIn!K264/SurveyHrsIn!K265</f>
        <v>0.99704301075268809</v>
      </c>
      <c r="L265" s="28">
        <f>OphrsIn!L264/SurveyHrsIn!L265</f>
        <v>0.97647849462365588</v>
      </c>
      <c r="M265" s="28">
        <f>OphrsIn!M264/SurveyHrsIn!M265</f>
        <v>0.94861111111111107</v>
      </c>
      <c r="N265" s="28">
        <f>OphrsIn!N264/SurveyHrsIn!N265</f>
        <v>0.99475806451612903</v>
      </c>
      <c r="O265" s="28">
        <f>OphrsIn!O264/SurveyHrsIn!O265</f>
        <v>0.99722222222222223</v>
      </c>
      <c r="P265" s="28">
        <f>OphrsIn!P264/SurveyHrsIn!P265</f>
        <v>0.959005376344086</v>
      </c>
      <c r="Q265" s="28">
        <f>OphrsIn!Q264/SurveyHrsIn!Q265</f>
        <v>0.86370967741935489</v>
      </c>
      <c r="R265" s="28">
        <f>OphrsIn!R264/SurveyHrsIn!R265</f>
        <v>0.87767857142857131</v>
      </c>
      <c r="S265" s="28">
        <f>OphrsIn!S264/SurveyHrsIn!S265</f>
        <v>0.83360215053763442</v>
      </c>
      <c r="T265" s="28">
        <f>OphrsIn!T264/SurveyHrsIn!T265</f>
        <v>0.95680555555555558</v>
      </c>
      <c r="U265" s="28">
        <f>OphrsIn!U264/SurveyHrsIn!U265</f>
        <v>0.96142473118279559</v>
      </c>
      <c r="V265" s="28">
        <f>OphrsIn!V264/SurveyHrsIn!V265</f>
        <v>0.96138888888888896</v>
      </c>
      <c r="W265" s="28">
        <f>OphrsIn!W264/SurveyHrsIn!W265</f>
        <v>0.95819892473118273</v>
      </c>
      <c r="X265" s="28">
        <f>OphrsIn!X264/SurveyHrsIn!X265</f>
        <v>0.99731182795698925</v>
      </c>
      <c r="Y265" s="28">
        <f>OphrsIn!Y264/SurveyHrsIn!Y265</f>
        <v>0.98111111111111104</v>
      </c>
      <c r="Z265" s="28">
        <f>OphrsIn!Z264/SurveyHrsIn!Z265</f>
        <v>0.90026881720430096</v>
      </c>
      <c r="AA265" s="28">
        <f>OphrsIn!AA264/SurveyHrsIn!AA265</f>
        <v>0.98597222222222214</v>
      </c>
      <c r="AB265" s="28">
        <f>OphrsIn!AB264/SurveyHrsIn!AB265</f>
        <v>0.99448924731182797</v>
      </c>
      <c r="AC265" s="28">
        <f>OphrsIn!AC264/SurveyHrsIn!AC265</f>
        <v>0.99422043010752692</v>
      </c>
      <c r="AD265" s="28">
        <f>OphrsIn!AD264/SurveyHrsIn!AD265</f>
        <v>0.98244047619047625</v>
      </c>
      <c r="AE265" s="28">
        <f>OphrsIn!AE264/SurveyHrsIn!AE265</f>
        <v>0.95545887096774196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0.95729276098957683</v>
      </c>
      <c r="AP265" s="28">
        <f t="shared" si="37"/>
        <v>0.93933014379586943</v>
      </c>
      <c r="AQ265" s="28">
        <f t="shared" si="38"/>
        <v>0.97737325908858175</v>
      </c>
      <c r="AR265" s="28">
        <f t="shared" si="39"/>
        <v>0.90326751946607342</v>
      </c>
      <c r="AS265" s="28">
        <f t="shared" si="40"/>
        <v>0.96819743130226998</v>
      </c>
      <c r="AT265" s="28">
        <f t="shared" si="41"/>
        <v>0.97404420549581838</v>
      </c>
      <c r="AU265" s="28">
        <f t="shared" si="42"/>
        <v>0.98366188769414575</v>
      </c>
      <c r="AV265" s="28">
        <f t="shared" si="43"/>
        <v>0.85833013312852025</v>
      </c>
      <c r="AW265" s="28">
        <f t="shared" si="44"/>
        <v>0.95987305854241345</v>
      </c>
      <c r="AX265" s="28">
        <f t="shared" si="45"/>
        <v>0.97887395459976112</v>
      </c>
      <c r="AY265" s="28">
        <f t="shared" si="46"/>
        <v>0.96024342891278369</v>
      </c>
      <c r="AZ265" s="28">
        <f t="shared" si="47"/>
        <v>0.97737325908858175</v>
      </c>
    </row>
    <row r="266" spans="1:52" hidden="1" x14ac:dyDescent="0.25">
      <c r="A266" s="86" t="s">
        <v>8</v>
      </c>
      <c r="B266" s="86">
        <v>1</v>
      </c>
      <c r="C266" s="86">
        <v>256</v>
      </c>
      <c r="D266" s="28">
        <f>OphrsIn!D265/SurveyHrsIn!D266</f>
        <v>0.90591397849462363</v>
      </c>
      <c r="E266" s="28">
        <f>OphrsIn!E265/SurveyHrsIn!E266</f>
        <v>0.9731182795698925</v>
      </c>
      <c r="F266" s="28">
        <f>OphrsIn!F265/SurveyHrsIn!F266</f>
        <v>0.87255747126436778</v>
      </c>
      <c r="G266" s="28">
        <f>OphrsIn!G265/SurveyHrsIn!G266</f>
        <v>0.84435483870967754</v>
      </c>
      <c r="H266" s="28">
        <f>OphrsIn!H265/SurveyHrsIn!H266</f>
        <v>0.64722222222222225</v>
      </c>
      <c r="I266" s="28">
        <f>OphrsIn!I265/SurveyHrsIn!I266</f>
        <v>0.956989247311828</v>
      </c>
      <c r="J266" s="28">
        <f>OphrsIn!J265/SurveyHrsIn!J266</f>
        <v>0.9752777777777778</v>
      </c>
      <c r="K266" s="28">
        <f>OphrsIn!K265/SurveyHrsIn!K266</f>
        <v>0.98306451612903223</v>
      </c>
      <c r="L266" s="28">
        <f>OphrsIn!L265/SurveyHrsIn!L266</f>
        <v>0.9931451612903226</v>
      </c>
      <c r="M266" s="28">
        <f>OphrsIn!M265/SurveyHrsIn!M266</f>
        <v>0.99638888888888888</v>
      </c>
      <c r="N266" s="28">
        <f>OphrsIn!N265/SurveyHrsIn!N266</f>
        <v>0.98844086021505373</v>
      </c>
      <c r="O266" s="28">
        <f>OphrsIn!O265/SurveyHrsIn!O266</f>
        <v>0.93722222222222218</v>
      </c>
      <c r="P266" s="28">
        <f>OphrsIn!P265/SurveyHrsIn!P266</f>
        <v>0.99341397849462365</v>
      </c>
      <c r="Q266" s="28">
        <f>OphrsIn!Q265/SurveyHrsIn!Q266</f>
        <v>0.70577956989247315</v>
      </c>
      <c r="R266" s="28">
        <f>OphrsIn!R265/SurveyHrsIn!R266</f>
        <v>0.98839285714285718</v>
      </c>
      <c r="S266" s="28">
        <f>OphrsIn!S265/SurveyHrsIn!S266</f>
        <v>0.99784946236559136</v>
      </c>
      <c r="T266" s="28">
        <f>OphrsIn!T265/SurveyHrsIn!T266</f>
        <v>0.98263888888888884</v>
      </c>
      <c r="U266" s="28">
        <f>OphrsIn!U265/SurveyHrsIn!U266</f>
        <v>0.99959677419354842</v>
      </c>
      <c r="V266" s="28">
        <f>OphrsIn!V265/SurveyHrsIn!V266</f>
        <v>0.98541666666666672</v>
      </c>
      <c r="W266" s="28">
        <f>OphrsIn!W265/SurveyHrsIn!W266</f>
        <v>0.98750000000000004</v>
      </c>
      <c r="X266" s="28">
        <f>OphrsIn!X265/SurveyHrsIn!X266</f>
        <v>0.96034946236559138</v>
      </c>
      <c r="Y266" s="28">
        <f>OphrsIn!Y265/SurveyHrsIn!Y266</f>
        <v>0.99291666666666667</v>
      </c>
      <c r="Z266" s="28">
        <f>OphrsIn!Z265/SurveyHrsIn!Z266</f>
        <v>0.98400537634408602</v>
      </c>
      <c r="AA266" s="28">
        <f>OphrsIn!AA265/SurveyHrsIn!AA266</f>
        <v>0.99986111111111109</v>
      </c>
      <c r="AB266" s="28">
        <f>OphrsIn!AB265/SurveyHrsIn!AB266</f>
        <v>0.98427419354838708</v>
      </c>
      <c r="AC266" s="28">
        <f>OphrsIn!AC265/SurveyHrsIn!AC266</f>
        <v>0.99986559139784947</v>
      </c>
      <c r="AD266" s="28">
        <f>OphrsIn!AD265/SurveyHrsIn!AD266</f>
        <v>0.98958333333333337</v>
      </c>
      <c r="AE266" s="28">
        <f>OphrsIn!AE265/SurveyHrsIn!AE266</f>
        <v>0.96865147849462363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0.93009962200799245</v>
      </c>
      <c r="AP266" s="28">
        <f t="shared" si="37"/>
        <v>0.96404841909882222</v>
      </c>
      <c r="AQ266" s="28">
        <f t="shared" si="38"/>
        <v>0.98603346774193545</v>
      </c>
      <c r="AR266" s="28">
        <f t="shared" si="39"/>
        <v>0.89667686318131257</v>
      </c>
      <c r="AS266" s="28">
        <f t="shared" si="40"/>
        <v>0.85982974910394272</v>
      </c>
      <c r="AT266" s="28">
        <f t="shared" si="41"/>
        <v>0.99086618876941446</v>
      </c>
      <c r="AU266" s="28">
        <f t="shared" si="42"/>
        <v>0.97302568697729974</v>
      </c>
      <c r="AV266" s="28">
        <f t="shared" si="43"/>
        <v>0.89734062980030715</v>
      </c>
      <c r="AW266" s="28">
        <f t="shared" si="44"/>
        <v>0.98921744324970129</v>
      </c>
      <c r="AX266" s="28">
        <f t="shared" si="45"/>
        <v>0.98025537634408588</v>
      </c>
      <c r="AY266" s="28">
        <f t="shared" si="46"/>
        <v>0.98938022700119477</v>
      </c>
      <c r="AZ266" s="28">
        <f t="shared" si="47"/>
        <v>0.98603346774193545</v>
      </c>
    </row>
    <row r="267" spans="1:52" hidden="1" x14ac:dyDescent="0.25">
      <c r="A267" s="86" t="s">
        <v>8</v>
      </c>
      <c r="B267" s="86">
        <v>1</v>
      </c>
      <c r="C267" s="86">
        <v>257</v>
      </c>
      <c r="D267" s="28">
        <f>OphrsIn!D266/SurveyHrsIn!D267</f>
        <v>0.88440860215053763</v>
      </c>
      <c r="E267" s="28">
        <f>OphrsIn!E266/SurveyHrsIn!E267</f>
        <v>0.92069892473118276</v>
      </c>
      <c r="F267" s="28">
        <f>OphrsIn!F266/SurveyHrsIn!F267</f>
        <v>0.9731321839080459</v>
      </c>
      <c r="G267" s="28">
        <f>OphrsIn!G266/SurveyHrsIn!G267</f>
        <v>0.83830645161290329</v>
      </c>
      <c r="H267" s="28">
        <f>OphrsIn!H266/SurveyHrsIn!H267</f>
        <v>0.52916666666666667</v>
      </c>
      <c r="I267" s="28">
        <f>OphrsIn!I266/SurveyHrsIn!I267</f>
        <v>9.9462365591397844E-2</v>
      </c>
      <c r="J267" s="28">
        <f>OphrsIn!J266/SurveyHrsIn!J267</f>
        <v>0.99958333333333338</v>
      </c>
      <c r="K267" s="28">
        <f>OphrsIn!K266/SurveyHrsIn!K267</f>
        <v>0.98306451612903223</v>
      </c>
      <c r="L267" s="28">
        <f>OphrsIn!L266/SurveyHrsIn!L267</f>
        <v>0.9955645161290323</v>
      </c>
      <c r="M267" s="28">
        <f>OphrsIn!M266/SurveyHrsIn!M267</f>
        <v>0.99777777777777776</v>
      </c>
      <c r="N267" s="28">
        <f>OphrsIn!N266/SurveyHrsIn!N267</f>
        <v>0.99771505376344083</v>
      </c>
      <c r="O267" s="28">
        <f>OphrsIn!O266/SurveyHrsIn!O267</f>
        <v>0.98847222222222231</v>
      </c>
      <c r="P267" s="28">
        <f>OphrsIn!P266/SurveyHrsIn!P267</f>
        <v>0.79475806451612896</v>
      </c>
      <c r="Q267" s="28">
        <f>OphrsIn!Q266/SurveyHrsIn!Q267</f>
        <v>0.93279569892473113</v>
      </c>
      <c r="R267" s="28">
        <f>OphrsIn!R266/SurveyHrsIn!R267</f>
        <v>0.89538690476190486</v>
      </c>
      <c r="S267" s="28">
        <f>OphrsIn!S266/SurveyHrsIn!S267</f>
        <v>0.95510752688172051</v>
      </c>
      <c r="T267" s="28">
        <f>OphrsIn!T266/SurveyHrsIn!T267</f>
        <v>0.99444444444444446</v>
      </c>
      <c r="U267" s="28">
        <f>OphrsIn!U266/SurveyHrsIn!U267</f>
        <v>0.99475806451612903</v>
      </c>
      <c r="V267" s="28">
        <f>OphrsIn!V266/SurveyHrsIn!V267</f>
        <v>0.99527777777777782</v>
      </c>
      <c r="W267" s="28">
        <f>OphrsIn!W266/SurveyHrsIn!W267</f>
        <v>0.9931451612903226</v>
      </c>
      <c r="X267" s="28">
        <f>OphrsIn!X266/SurveyHrsIn!X267</f>
        <v>0.98400537634408602</v>
      </c>
      <c r="Y267" s="28">
        <f>OphrsIn!Y266/SurveyHrsIn!Y267</f>
        <v>0.87152777777777779</v>
      </c>
      <c r="Z267" s="28">
        <f>OphrsIn!Z266/SurveyHrsIn!Z267</f>
        <v>0.90456989247311825</v>
      </c>
      <c r="AA267" s="28">
        <f>OphrsIn!AA266/SurveyHrsIn!AA267</f>
        <v>0.97749999999999992</v>
      </c>
      <c r="AB267" s="28">
        <f>OphrsIn!AB266/SurveyHrsIn!AB267</f>
        <v>0.9955645161290323</v>
      </c>
      <c r="AC267" s="28">
        <f>OphrsIn!AC266/SurveyHrsIn!AC267</f>
        <v>0.99986559139784947</v>
      </c>
      <c r="AD267" s="28">
        <f>OphrsIn!AD266/SurveyHrsIn!AD267</f>
        <v>0.93318452380952388</v>
      </c>
      <c r="AE267" s="28">
        <f>OphrsIn!AE266/SurveyHrsIn!AE267</f>
        <v>0.97576653225806464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0.84314183969843048</v>
      </c>
      <c r="AP267" s="28">
        <f t="shared" si="37"/>
        <v>0.95784026177675374</v>
      </c>
      <c r="AQ267" s="28">
        <f t="shared" si="38"/>
        <v>0.96960554915514596</v>
      </c>
      <c r="AR267" s="28">
        <f t="shared" si="39"/>
        <v>0.91071252008404402</v>
      </c>
      <c r="AS267" s="28">
        <f t="shared" si="40"/>
        <v>0.54273745519713268</v>
      </c>
      <c r="AT267" s="28">
        <f t="shared" si="41"/>
        <v>0.99213560334528073</v>
      </c>
      <c r="AU267" s="28">
        <f t="shared" si="42"/>
        <v>0.92698178016726407</v>
      </c>
      <c r="AV267" s="28">
        <f t="shared" si="43"/>
        <v>0.92776337685611887</v>
      </c>
      <c r="AW267" s="28">
        <f t="shared" si="44"/>
        <v>0.9948267622461171</v>
      </c>
      <c r="AX267" s="28">
        <f t="shared" si="45"/>
        <v>0.94955943847072877</v>
      </c>
      <c r="AY267" s="28">
        <f t="shared" si="46"/>
        <v>0.95921146953405012</v>
      </c>
      <c r="AZ267" s="28">
        <f t="shared" si="47"/>
        <v>0.96960554915514596</v>
      </c>
    </row>
    <row r="268" spans="1:52" hidden="1" x14ac:dyDescent="0.25">
      <c r="A268" s="86" t="s">
        <v>8</v>
      </c>
      <c r="B268" s="86">
        <v>1</v>
      </c>
      <c r="C268" s="86">
        <v>258</v>
      </c>
      <c r="D268" s="28">
        <f>OphrsIn!D267/SurveyHrsIn!D268</f>
        <v>0.918010752688172</v>
      </c>
      <c r="E268" s="28">
        <f>OphrsIn!E267/SurveyHrsIn!E268</f>
        <v>0.98790322580645162</v>
      </c>
      <c r="F268" s="28">
        <f>OphrsIn!F267/SurveyHrsIn!F268</f>
        <v>0.93936781609195397</v>
      </c>
      <c r="G268" s="28">
        <f>OphrsIn!G267/SurveyHrsIn!G268</f>
        <v>0.75887096774193552</v>
      </c>
      <c r="H268" s="28">
        <f>OphrsIn!H267/SurveyHrsIn!H268</f>
        <v>0.65555555555555556</v>
      </c>
      <c r="I268" s="28">
        <f>OphrsIn!I267/SurveyHrsIn!I268</f>
        <v>0.98615591397849467</v>
      </c>
      <c r="J268" s="28">
        <f>OphrsIn!J267/SurveyHrsIn!J268</f>
        <v>0.94597222222222221</v>
      </c>
      <c r="K268" s="28">
        <f>OphrsIn!K267/SurveyHrsIn!K268</f>
        <v>0.99650537634408598</v>
      </c>
      <c r="L268" s="28">
        <f>OphrsIn!L267/SurveyHrsIn!L268</f>
        <v>0.99341397849462365</v>
      </c>
      <c r="M268" s="28">
        <f>OphrsIn!M267/SurveyHrsIn!M268</f>
        <v>0.99375000000000002</v>
      </c>
      <c r="N268" s="28">
        <f>OphrsIn!N267/SurveyHrsIn!N268</f>
        <v>0.98669354838709677</v>
      </c>
      <c r="O268" s="28">
        <f>OphrsIn!O267/SurveyHrsIn!O268</f>
        <v>0.98361111111111121</v>
      </c>
      <c r="P268" s="28">
        <f>OphrsIn!P267/SurveyHrsIn!P268</f>
        <v>0.98655913978494625</v>
      </c>
      <c r="Q268" s="28">
        <f>OphrsIn!Q267/SurveyHrsIn!Q268</f>
        <v>0.97352150537634408</v>
      </c>
      <c r="R268" s="28">
        <f>OphrsIn!R267/SurveyHrsIn!R268</f>
        <v>0.93258928571428579</v>
      </c>
      <c r="S268" s="28">
        <f>OphrsIn!S267/SurveyHrsIn!S268</f>
        <v>0.99408602150537639</v>
      </c>
      <c r="T268" s="28">
        <f>OphrsIn!T267/SurveyHrsIn!T268</f>
        <v>0.99194444444444452</v>
      </c>
      <c r="U268" s="28">
        <f>OphrsIn!U267/SurveyHrsIn!U268</f>
        <v>0.95040322580645165</v>
      </c>
      <c r="V268" s="28">
        <f>OphrsIn!V267/SurveyHrsIn!V268</f>
        <v>0.96805555555555556</v>
      </c>
      <c r="W268" s="28">
        <f>OphrsIn!W267/SurveyHrsIn!W268</f>
        <v>0.99112903225806448</v>
      </c>
      <c r="X268" s="28">
        <f>OphrsIn!X267/SurveyHrsIn!X268</f>
        <v>0.99086021505376354</v>
      </c>
      <c r="Y268" s="28">
        <f>OphrsIn!Y267/SurveyHrsIn!Y268</f>
        <v>0.99513888888888891</v>
      </c>
      <c r="Z268" s="28">
        <f>OphrsIn!Z267/SurveyHrsIn!Z268</f>
        <v>0.94717741935483879</v>
      </c>
      <c r="AA268" s="28">
        <f>OphrsIn!AA267/SurveyHrsIn!AA268</f>
        <v>0.37819444444444444</v>
      </c>
      <c r="AB268" s="28">
        <f>OphrsIn!AB267/SurveyHrsIn!AB268</f>
        <v>0.94637096774193552</v>
      </c>
      <c r="AC268" s="28">
        <f>OphrsIn!AC267/SurveyHrsIn!AC268</f>
        <v>1</v>
      </c>
      <c r="AD268" s="28">
        <f>OphrsIn!AD267/SurveyHrsIn!AD268</f>
        <v>0.99642857142857144</v>
      </c>
      <c r="AE268" s="28">
        <f>OphrsIn!AE267/SurveyHrsIn!AE268</f>
        <v>0.9743302419354839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0.93452990462653973</v>
      </c>
      <c r="AP268" s="28">
        <f>AVERAGE(Q268:AB268)</f>
        <v>0.92162258384536633</v>
      </c>
      <c r="AQ268" s="28">
        <f>AVERAGE(AC268:AN268)</f>
        <v>0.99025293778801837</v>
      </c>
      <c r="AR268" s="28">
        <f>AVERAGE(E268:G268)</f>
        <v>0.89538066988011378</v>
      </c>
      <c r="AS268" s="28">
        <f>AVERAGE(H268:J268)</f>
        <v>0.86256123058542411</v>
      </c>
      <c r="AT268" s="28">
        <f>AVERAGE(K268:M268)</f>
        <v>0.99455645161290318</v>
      </c>
      <c r="AU268" s="28">
        <f>AVERAGE(N268:P268)</f>
        <v>0.98562126642771819</v>
      </c>
      <c r="AV268" s="28">
        <f>AVERAGE(Q268:S268)</f>
        <v>0.96673227086533542</v>
      </c>
      <c r="AW268" s="28">
        <f>AVERAGE(T268:V268)</f>
        <v>0.97013440860215061</v>
      </c>
      <c r="AX268" s="28">
        <f>AVERAGE(W268:Y268)</f>
        <v>0.99237604540023894</v>
      </c>
      <c r="AY268" s="28">
        <f>AVERAGE(Z268:AB268)</f>
        <v>0.75724761051373957</v>
      </c>
      <c r="AZ268" s="28">
        <f>AVERAGE(AC268:AE268)</f>
        <v>0.99025293778801837</v>
      </c>
    </row>
    <row r="269" spans="1:52" hidden="1" x14ac:dyDescent="0.25">
      <c r="A269" s="86" t="s">
        <v>8</v>
      </c>
      <c r="B269" s="86">
        <v>1</v>
      </c>
      <c r="C269" s="86">
        <v>259</v>
      </c>
      <c r="D269" s="28">
        <f>OphrsIn!D268/SurveyHrsIn!D269</f>
        <v>0.60618279569892475</v>
      </c>
      <c r="E269" s="28">
        <f>OphrsIn!E268/SurveyHrsIn!E269</f>
        <v>0.9838709677419355</v>
      </c>
      <c r="F269" s="28">
        <f>OphrsIn!F268/SurveyHrsIn!F269</f>
        <v>0.97298850574712648</v>
      </c>
      <c r="G269" s="28">
        <f>OphrsIn!G268/SurveyHrsIn!G269</f>
        <v>0.73548387096774204</v>
      </c>
      <c r="H269" s="28">
        <f>OphrsIn!H268/SurveyHrsIn!H269</f>
        <v>0.71666666666666667</v>
      </c>
      <c r="I269" s="28">
        <f>OphrsIn!I268/SurveyHrsIn!I269</f>
        <v>0.98750000000000004</v>
      </c>
      <c r="J269" s="28">
        <f>OphrsIn!J268/SurveyHrsIn!J269</f>
        <v>0.99916666666666665</v>
      </c>
      <c r="K269" s="28">
        <f>OphrsIn!K268/SurveyHrsIn!K269</f>
        <v>0.98118279569892475</v>
      </c>
      <c r="L269" s="28">
        <f>OphrsIn!L268/SurveyHrsIn!L269</f>
        <v>0.99516129032258061</v>
      </c>
      <c r="M269" s="28">
        <f>OphrsIn!M268/SurveyHrsIn!M269</f>
        <v>0.99375000000000002</v>
      </c>
      <c r="N269" s="28">
        <f>OphrsIn!N268/SurveyHrsIn!N269</f>
        <v>0.99758064516129041</v>
      </c>
      <c r="O269" s="28">
        <f>OphrsIn!O268/SurveyHrsIn!O269</f>
        <v>0.83194444444444449</v>
      </c>
      <c r="P269" s="28">
        <f>OphrsIn!P268/SurveyHrsIn!P269</f>
        <v>0.88508064516129037</v>
      </c>
      <c r="Q269" s="28">
        <f>OphrsIn!Q268/SurveyHrsIn!Q269</f>
        <v>0.9907258064516129</v>
      </c>
      <c r="R269" s="28">
        <f>OphrsIn!R268/SurveyHrsIn!R269</f>
        <v>0.96711309523809519</v>
      </c>
      <c r="S269" s="28">
        <f>OphrsIn!S268/SurveyHrsIn!S269</f>
        <v>0.99637096774193545</v>
      </c>
      <c r="T269" s="28">
        <f>OphrsIn!T268/SurveyHrsIn!T269</f>
        <v>0.99430555555555555</v>
      </c>
      <c r="U269" s="28">
        <f>OphrsIn!U268/SurveyHrsIn!U269</f>
        <v>0.99798387096774188</v>
      </c>
      <c r="V269" s="28">
        <f>OphrsIn!V268/SurveyHrsIn!V269</f>
        <v>0.97958333333333325</v>
      </c>
      <c r="W269" s="28">
        <f>OphrsIn!W268/SurveyHrsIn!W269</f>
        <v>0.99018817204301079</v>
      </c>
      <c r="X269" s="28">
        <f>OphrsIn!X268/SurveyHrsIn!X269</f>
        <v>0.99099462365591395</v>
      </c>
      <c r="Y269" s="28">
        <f>OphrsIn!Y268/SurveyHrsIn!Y269</f>
        <v>0.98555555555555563</v>
      </c>
      <c r="Z269" s="28">
        <f>OphrsIn!Z268/SurveyHrsIn!Z269</f>
        <v>0.98548387096774204</v>
      </c>
      <c r="AA269" s="28">
        <f>OphrsIn!AA268/SurveyHrsIn!AA269</f>
        <v>0.97930555555555554</v>
      </c>
      <c r="AB269" s="28">
        <f>OphrsIn!AB268/SurveyHrsIn!AB269</f>
        <v>0.98736559139784952</v>
      </c>
      <c r="AC269" s="28">
        <f>OphrsIn!AC268/SurveyHrsIn!AC269</f>
        <v>0.85685483870967738</v>
      </c>
      <c r="AD269" s="28">
        <f>OphrsIn!AD268/SurveyHrsIn!AD269</f>
        <v>0.93824404761904767</v>
      </c>
      <c r="AE269" s="28">
        <f>OphrsIn!AE268/SurveyHrsIn!AE269</f>
        <v>0.97557459677419356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0.92336470821488892</v>
      </c>
      <c r="AP269" s="28">
        <f>AVERAGE(Q269:AB269)</f>
        <v>0.98708133320532532</v>
      </c>
      <c r="AQ269" s="28">
        <f>AVERAGE(AC269:AN269)</f>
        <v>0.92355782770097283</v>
      </c>
      <c r="AR269" s="28">
        <f>AVERAGE(E269:G269)</f>
        <v>0.89744778148560123</v>
      </c>
      <c r="AS269" s="28">
        <f>AVERAGE(H269:J269)</f>
        <v>0.90111111111111108</v>
      </c>
      <c r="AT269" s="28">
        <f>AVERAGE(K269:M269)</f>
        <v>0.99003136200716846</v>
      </c>
      <c r="AU269" s="28">
        <f>AVERAGE(N269:P269)</f>
        <v>0.90486857825567502</v>
      </c>
      <c r="AV269" s="28">
        <f>AVERAGE(Q269:S269)</f>
        <v>0.98473662314388122</v>
      </c>
      <c r="AW269" s="28">
        <f>AVERAGE(T269:V269)</f>
        <v>0.9906242532855436</v>
      </c>
      <c r="AX269" s="28">
        <f>AVERAGE(W269:Y269)</f>
        <v>0.9889127837514935</v>
      </c>
      <c r="AY269" s="28">
        <f>AVERAGE(Z269:AB269)</f>
        <v>0.9840516726403824</v>
      </c>
      <c r="AZ269" s="28">
        <f>AVERAGE(AC269:AE269)</f>
        <v>0.92355782770097283</v>
      </c>
    </row>
    <row r="270" spans="1:52" hidden="1" x14ac:dyDescent="0.25">
      <c r="D270" s="10"/>
      <c r="E270" s="10"/>
      <c r="F270" s="10"/>
      <c r="G270" s="10"/>
      <c r="H270" s="10"/>
      <c r="I270" s="10"/>
      <c r="J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5">
      <c r="A271" s="86" t="s">
        <v>8</v>
      </c>
      <c r="B271" s="96" t="s">
        <v>25</v>
      </c>
      <c r="C271" s="86" t="s">
        <v>30</v>
      </c>
      <c r="D271" s="28">
        <f t="shared" ref="D271:I271" si="48">AVERAGE(D118:D269)</f>
        <v>0.86412086162988078</v>
      </c>
      <c r="E271" s="28">
        <f t="shared" si="48"/>
        <v>0.92482845217883414</v>
      </c>
      <c r="F271" s="28">
        <f t="shared" si="48"/>
        <v>0.93793103448275794</v>
      </c>
      <c r="G271" s="28">
        <f t="shared" si="48"/>
        <v>0.8576480263157894</v>
      </c>
      <c r="H271" s="28">
        <f t="shared" si="48"/>
        <v>0.77621345029239741</v>
      </c>
      <c r="I271" s="28">
        <f t="shared" si="48"/>
        <v>0.88804470854555806</v>
      </c>
      <c r="J271" s="28">
        <f t="shared" ref="J271:O271" si="49">AVERAGE(J118:J269)</f>
        <v>0.91713331505847895</v>
      </c>
      <c r="K271" s="28">
        <f t="shared" si="49"/>
        <v>0.9424417874356541</v>
      </c>
      <c r="L271" s="28">
        <f t="shared" si="49"/>
        <v>0.946246432082258</v>
      </c>
      <c r="M271" s="28">
        <f t="shared" si="49"/>
        <v>0.97219024122806985</v>
      </c>
      <c r="N271" s="28">
        <f t="shared" si="49"/>
        <v>0.96166251061120622</v>
      </c>
      <c r="O271" s="28">
        <f t="shared" si="49"/>
        <v>0.94180372807017565</v>
      </c>
      <c r="P271" s="28">
        <f t="shared" ref="P271:U271" si="50">AVERAGE(P118:P269)</f>
        <v>0.86329760894170871</v>
      </c>
      <c r="Q271" s="28">
        <f t="shared" si="50"/>
        <v>0.86108694114318063</v>
      </c>
      <c r="R271" s="28">
        <f t="shared" si="50"/>
        <v>0.82420014880952375</v>
      </c>
      <c r="S271" s="28">
        <f t="shared" si="50"/>
        <v>0.9074004315223545</v>
      </c>
      <c r="T271" s="28">
        <f t="shared" si="50"/>
        <v>0.92327668128654905</v>
      </c>
      <c r="U271" s="28">
        <f t="shared" si="50"/>
        <v>0.921509797679684</v>
      </c>
      <c r="V271" s="28">
        <f>AVERAGE(V118:V269)</f>
        <v>0.91830774853801211</v>
      </c>
      <c r="W271" s="28">
        <f>AVERAGE(W118:W269)</f>
        <v>0.92385752688172129</v>
      </c>
      <c r="X271" s="28">
        <f t="shared" ref="X271:AD271" si="51">AVERAGE(X118:X219,X222:X269)</f>
        <v>0.91654659498207969</v>
      </c>
      <c r="Y271" s="28">
        <f t="shared" si="51"/>
        <v>0.90465740740740808</v>
      </c>
      <c r="Z271" s="28">
        <f t="shared" si="51"/>
        <v>0.92041487455197135</v>
      </c>
      <c r="AA271" s="28">
        <f t="shared" si="51"/>
        <v>0.93072870370370353</v>
      </c>
      <c r="AB271" s="28">
        <f t="shared" si="51"/>
        <v>0.93581630824372819</v>
      </c>
      <c r="AC271" s="28">
        <f t="shared" si="51"/>
        <v>0.9492732974910395</v>
      </c>
      <c r="AD271" s="28">
        <f t="shared" si="51"/>
        <v>0.9552251984126986</v>
      </c>
      <c r="AE271" s="28">
        <f>AVERAGE(AE118:AE219,AE222:AE269)</f>
        <v>0.93242065322580614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U271" si="52">AVERAGE(AO118:AO219,AO222:AO269)</f>
        <v>0.91014550174138265</v>
      </c>
      <c r="AP271" s="28">
        <f t="shared" si="52"/>
        <v>0.90711585239233117</v>
      </c>
      <c r="AQ271" s="28">
        <f t="shared" si="52"/>
        <v>0.94563971637651512</v>
      </c>
      <c r="AR271" s="28">
        <f t="shared" si="52"/>
        <v>0.90612755942817136</v>
      </c>
      <c r="AS271" s="28">
        <f t="shared" si="52"/>
        <v>0.85917426025487831</v>
      </c>
      <c r="AT271" s="28">
        <f t="shared" si="52"/>
        <v>0.95348685793162569</v>
      </c>
      <c r="AU271" s="28">
        <f t="shared" si="52"/>
        <v>0.92179332935085634</v>
      </c>
      <c r="AV271" s="28"/>
      <c r="AW271" s="28">
        <f>AVERAGE(AW118:AW219,AW222:AW269)</f>
        <v>0.92063356232576632</v>
      </c>
      <c r="AX271" s="28">
        <f>AVERAGE(AX118:AX219,AX222:AX269)</f>
        <v>0.9147731979291116</v>
      </c>
      <c r="AY271" s="28">
        <f>AVERAGE(AY118:AY219,AY222:AY269)</f>
        <v>0.92898662883313399</v>
      </c>
      <c r="AZ271" s="28">
        <f>AVERAGE(AC271:AE271)</f>
        <v>0.94563971637651478</v>
      </c>
    </row>
    <row r="272" spans="1:52" x14ac:dyDescent="0.25">
      <c r="A272" s="86" t="s">
        <v>1</v>
      </c>
      <c r="B272" s="97" t="s">
        <v>25</v>
      </c>
      <c r="C272" s="86" t="s">
        <v>30</v>
      </c>
      <c r="D272" s="28">
        <f t="shared" ref="D272:I272" si="53">AVERAGE(D11:D117)</f>
        <v>0.96348733795598485</v>
      </c>
      <c r="E272" s="28">
        <f t="shared" si="53"/>
        <v>0.96788513717214308</v>
      </c>
      <c r="F272" s="28">
        <f t="shared" si="53"/>
        <v>0.92575867440111725</v>
      </c>
      <c r="G272" s="28">
        <f t="shared" si="53"/>
        <v>0.95393930258265491</v>
      </c>
      <c r="H272" s="28">
        <f t="shared" si="53"/>
        <v>0.94776479750778853</v>
      </c>
      <c r="I272" s="28">
        <f t="shared" si="53"/>
        <v>0.91365817505778335</v>
      </c>
      <c r="J272" s="28">
        <f t="shared" ref="J272:O272" si="54">AVERAGE(J11:J117)</f>
        <v>0.94279854620976133</v>
      </c>
      <c r="K272" s="28">
        <f t="shared" si="54"/>
        <v>0.9241407898703653</v>
      </c>
      <c r="L272" s="28">
        <f t="shared" si="54"/>
        <v>0.93261481258165047</v>
      </c>
      <c r="M272" s="28">
        <f t="shared" si="54"/>
        <v>0.97923416407061281</v>
      </c>
      <c r="N272" s="28">
        <f t="shared" si="54"/>
        <v>0.9821676213445889</v>
      </c>
      <c r="O272" s="28">
        <f t="shared" si="54"/>
        <v>0.95130451713395681</v>
      </c>
      <c r="P272" s="28">
        <f t="shared" ref="P272:U272" si="55">AVERAGE(P11:P117)</f>
        <v>0.90527459551803857</v>
      </c>
      <c r="Q272" s="28">
        <f t="shared" si="55"/>
        <v>0.87583911164707096</v>
      </c>
      <c r="R272" s="28">
        <f t="shared" si="55"/>
        <v>0.86198820649755226</v>
      </c>
      <c r="S272" s="28">
        <f t="shared" si="55"/>
        <v>0.94160888352929339</v>
      </c>
      <c r="T272" s="28">
        <f t="shared" si="55"/>
        <v>0.92205477673935632</v>
      </c>
      <c r="U272" s="28">
        <f t="shared" si="55"/>
        <v>0.95091699326700874</v>
      </c>
      <c r="V272" s="28">
        <f t="shared" ref="V272:AA272" si="56">AVERAGE(V11:V117)</f>
        <v>0.92944444444444452</v>
      </c>
      <c r="W272" s="28">
        <f t="shared" si="56"/>
        <v>0.88232464073962458</v>
      </c>
      <c r="X272" s="28">
        <f t="shared" si="56"/>
        <v>0.89874886946035593</v>
      </c>
      <c r="Y272" s="28">
        <f t="shared" si="56"/>
        <v>0.87679906542056096</v>
      </c>
      <c r="Z272" s="28">
        <f t="shared" si="56"/>
        <v>0.87980479348809182</v>
      </c>
      <c r="AA272" s="28">
        <f t="shared" si="56"/>
        <v>0.92157580477673984</v>
      </c>
      <c r="AB272" s="28">
        <f>AVERAGE(AB11:AB117)</f>
        <v>0.94374560345693947</v>
      </c>
      <c r="AC272" s="28">
        <f>AVERAGE(AC11:AC117)</f>
        <v>0.92046151140588917</v>
      </c>
      <c r="AD272" s="28">
        <f>AVERAGE(AD11:AD117)</f>
        <v>0.94870660881174917</v>
      </c>
      <c r="AE272" s="28">
        <f>AVERAGE(AE11:AE117)</f>
        <v>0.93364195711486286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U272" si="57">AVERAGE(AO11:AO117)</f>
        <v>0.94387842778753794</v>
      </c>
      <c r="AP272" s="28">
        <f t="shared" si="57"/>
        <v>0.90707093278891948</v>
      </c>
      <c r="AQ272" s="28">
        <f>AVERAGE(AQ11:AQ117)</f>
        <v>0.93427002577749974</v>
      </c>
      <c r="AR272" s="28">
        <f t="shared" si="57"/>
        <v>0.94919437138530516</v>
      </c>
      <c r="AS272" s="28">
        <f t="shared" si="57"/>
        <v>0.93474050625844407</v>
      </c>
      <c r="AT272" s="28">
        <f t="shared" si="57"/>
        <v>0.94532992217420908</v>
      </c>
      <c r="AU272" s="28">
        <f t="shared" si="57"/>
        <v>0.94624891133219469</v>
      </c>
      <c r="AV272" s="28"/>
      <c r="AW272" s="28">
        <f>AVERAGE(T272:V272)</f>
        <v>0.93413873815026982</v>
      </c>
      <c r="AX272" s="28">
        <f>AVERAGE(W272:Y272)</f>
        <v>0.88595752520684723</v>
      </c>
      <c r="AY272" s="28">
        <f>AVERAGE(Z272:AB272)</f>
        <v>0.91504206724059045</v>
      </c>
      <c r="AZ272" s="28">
        <f>AVERAGE(AC272:AE272)</f>
        <v>0.9342700257775004</v>
      </c>
    </row>
    <row r="273" spans="1:52" hidden="1" x14ac:dyDescent="0.25">
      <c r="A273" s="29" t="s">
        <v>10</v>
      </c>
      <c r="B273" s="97" t="s">
        <v>25</v>
      </c>
      <c r="C273" s="86" t="s">
        <v>30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X273" s="28">
        <f t="shared" ref="X273:AD273" si="58">AVERAGE(X121:X220)</f>
        <v>0.91196236559139832</v>
      </c>
      <c r="Y273" s="28">
        <f t="shared" si="58"/>
        <v>0.90734027777777793</v>
      </c>
      <c r="Z273" s="28">
        <f t="shared" si="58"/>
        <v>0.92774731182795689</v>
      </c>
      <c r="AA273" s="28">
        <f t="shared" si="58"/>
        <v>0.94795972222222258</v>
      </c>
      <c r="AB273" s="28">
        <f t="shared" si="58"/>
        <v>0.95617204301075276</v>
      </c>
      <c r="AC273" s="28">
        <f t="shared" si="58"/>
        <v>0.96553763440860241</v>
      </c>
      <c r="AD273" s="28">
        <f t="shared" si="58"/>
        <v>0.96241369047619074</v>
      </c>
      <c r="AE273" s="28">
        <f>AVERAGE(AE121:AE220)</f>
        <v>0.93940505107526862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U273" si="59">AVERAGE(AO121:AO220)</f>
        <v>0.91145652172796443</v>
      </c>
      <c r="AP273" s="28">
        <f t="shared" si="59"/>
        <v>0.9122921026945725</v>
      </c>
      <c r="AQ273" s="28">
        <f t="shared" si="59"/>
        <v>0.95578545865335363</v>
      </c>
      <c r="AR273" s="28">
        <f t="shared" si="59"/>
        <v>0.91202467247558983</v>
      </c>
      <c r="AS273" s="28">
        <f t="shared" si="59"/>
        <v>0.86520438620071649</v>
      </c>
      <c r="AT273" s="28">
        <f t="shared" si="59"/>
        <v>0.95086738367163193</v>
      </c>
      <c r="AU273" s="28">
        <f t="shared" si="59"/>
        <v>0.91772964456391892</v>
      </c>
      <c r="AV273" s="28"/>
      <c r="AW273" s="28">
        <f>AVERAGE(AW121:AW220)</f>
        <v>0.92627410394265186</v>
      </c>
      <c r="AX273" s="28">
        <f>AVERAGE(AX121:AX220)</f>
        <v>0.91503770908004778</v>
      </c>
      <c r="AY273" s="28">
        <f>AVERAGE(AY121:AY220)</f>
        <v>0.94395969235364408</v>
      </c>
      <c r="AZ273" s="28">
        <f>AVERAGE(AC273:AE273)</f>
        <v>0.95578545865335396</v>
      </c>
    </row>
    <row r="274" spans="1:52" x14ac:dyDescent="0.25">
      <c r="D274" s="4"/>
      <c r="E274" s="4"/>
      <c r="F274" s="4"/>
      <c r="G274" s="4"/>
      <c r="H274" s="4"/>
      <c r="I274" s="4"/>
      <c r="AW274" s="10"/>
    </row>
    <row r="275" spans="1:52" x14ac:dyDescent="0.25">
      <c r="AW275" s="10"/>
    </row>
    <row r="276" spans="1:52" x14ac:dyDescent="0.25"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AW276" s="10"/>
    </row>
    <row r="277" spans="1:52" x14ac:dyDescent="0.25">
      <c r="AW277" s="10"/>
    </row>
    <row r="278" spans="1:52" x14ac:dyDescent="0.25"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AW278" s="10"/>
    </row>
    <row r="279" spans="1:52" x14ac:dyDescent="0.25">
      <c r="AW279" s="10"/>
    </row>
    <row r="280" spans="1:52" x14ac:dyDescent="0.25">
      <c r="AW280" s="10"/>
    </row>
    <row r="281" spans="1:52" x14ac:dyDescent="0.25">
      <c r="AW281" s="10"/>
    </row>
  </sheetData>
  <pageMargins left="0.75" right="0.75" top="1" bottom="1" header="0.5" footer="0.5"/>
  <pageSetup fitToHeight="8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B277"/>
  <sheetViews>
    <sheetView topLeftCell="A5" workbookViewId="0">
      <selection activeCell="A5" sqref="A5"/>
    </sheetView>
  </sheetViews>
  <sheetFormatPr defaultRowHeight="13.2" x14ac:dyDescent="0.25"/>
  <cols>
    <col min="1" max="3" width="9.109375" style="29" customWidth="1"/>
    <col min="4" max="5" width="0" hidden="1" customWidth="1"/>
    <col min="6" max="6" width="9.33203125" hidden="1" customWidth="1"/>
    <col min="7" max="28" width="0" hidden="1" customWidth="1"/>
    <col min="29" max="31" width="11.44140625" customWidth="1"/>
    <col min="32" max="42" width="11.44140625" hidden="1" customWidth="1"/>
    <col min="43" max="43" width="11.44140625" customWidth="1"/>
    <col min="44" max="48" width="9.109375" hidden="1" customWidth="1"/>
    <col min="49" max="49" width="0" hidden="1" customWidth="1"/>
    <col min="50" max="50" width="10" hidden="1" customWidth="1"/>
    <col min="51" max="51" width="0" hidden="1" customWidth="1"/>
  </cols>
  <sheetData>
    <row r="1" spans="1:54" hidden="1" x14ac:dyDescent="0.25"/>
    <row r="2" spans="1:54" hidden="1" x14ac:dyDescent="0.25"/>
    <row r="3" spans="1:54" hidden="1" x14ac:dyDescent="0.25"/>
    <row r="4" spans="1:54" hidden="1" x14ac:dyDescent="0.25"/>
    <row r="5" spans="1:54" ht="19.95" customHeight="1" x14ac:dyDescent="0.4">
      <c r="A5" s="68"/>
    </row>
    <row r="6" spans="1:54" ht="21" x14ac:dyDescent="0.4">
      <c r="A6" s="133" t="s">
        <v>110</v>
      </c>
    </row>
    <row r="7" spans="1:54" ht="19.5" customHeight="1" x14ac:dyDescent="0.4">
      <c r="A7" s="133" t="s">
        <v>109</v>
      </c>
    </row>
    <row r="9" spans="1:54" x14ac:dyDescent="0.25">
      <c r="A9" s="196"/>
      <c r="B9" s="197"/>
      <c r="C9" s="198"/>
      <c r="D9" s="81">
        <v>1999</v>
      </c>
      <c r="E9" s="81">
        <v>2000</v>
      </c>
      <c r="F9" s="81">
        <v>2000</v>
      </c>
      <c r="G9" s="81">
        <v>2000</v>
      </c>
      <c r="H9" s="81">
        <v>2000</v>
      </c>
      <c r="I9" s="81">
        <v>2000</v>
      </c>
      <c r="J9" s="81">
        <v>2000</v>
      </c>
      <c r="K9" s="81">
        <v>2000</v>
      </c>
      <c r="L9" s="81">
        <v>2000</v>
      </c>
      <c r="M9" s="81">
        <v>2000</v>
      </c>
      <c r="N9" s="81">
        <v>2000</v>
      </c>
      <c r="O9" s="81">
        <v>2000</v>
      </c>
      <c r="P9" s="81">
        <v>2000</v>
      </c>
      <c r="Q9" s="81">
        <v>2001</v>
      </c>
      <c r="R9" s="81">
        <v>2001</v>
      </c>
      <c r="S9" s="81">
        <v>2001</v>
      </c>
      <c r="T9" s="81">
        <v>2001</v>
      </c>
      <c r="U9" s="81">
        <v>2001</v>
      </c>
      <c r="V9" s="81">
        <v>2001</v>
      </c>
      <c r="W9" s="81">
        <v>2001</v>
      </c>
      <c r="X9" s="81">
        <v>2001</v>
      </c>
      <c r="Y9" s="81">
        <v>2001</v>
      </c>
      <c r="Z9" s="81">
        <v>2001</v>
      </c>
      <c r="AA9" s="81">
        <v>2001</v>
      </c>
      <c r="AB9" s="81">
        <v>2001</v>
      </c>
      <c r="AC9" s="81">
        <v>2002</v>
      </c>
      <c r="AD9" s="81">
        <v>2002</v>
      </c>
      <c r="AE9" s="81">
        <v>2002</v>
      </c>
      <c r="AF9" s="81">
        <v>2002</v>
      </c>
      <c r="AG9" s="81">
        <v>2002</v>
      </c>
      <c r="AH9" s="81">
        <v>2002</v>
      </c>
      <c r="AI9" s="81">
        <v>2002</v>
      </c>
      <c r="AJ9" s="81">
        <v>2002</v>
      </c>
      <c r="AK9" s="81">
        <v>2002</v>
      </c>
      <c r="AL9" s="81">
        <v>2002</v>
      </c>
      <c r="AM9" s="81">
        <v>2002</v>
      </c>
      <c r="AN9" s="81">
        <v>2002</v>
      </c>
      <c r="AO9" s="81">
        <v>2000</v>
      </c>
      <c r="AP9" s="81">
        <v>2001</v>
      </c>
      <c r="AQ9" s="81">
        <v>2002</v>
      </c>
      <c r="AR9" s="81">
        <v>2000</v>
      </c>
      <c r="AS9" s="81">
        <v>2000</v>
      </c>
      <c r="AT9" s="81">
        <v>2000</v>
      </c>
      <c r="AU9" s="81">
        <v>2000</v>
      </c>
      <c r="AV9" s="81">
        <v>2001</v>
      </c>
      <c r="AW9" s="81">
        <v>2001</v>
      </c>
      <c r="AX9" s="81">
        <v>2001</v>
      </c>
      <c r="AY9" s="81">
        <v>2001</v>
      </c>
      <c r="AZ9" s="81">
        <v>2002</v>
      </c>
      <c r="BA9" s="135"/>
      <c r="BB9" s="135"/>
    </row>
    <row r="10" spans="1:54" x14ac:dyDescent="0.25">
      <c r="A10" s="199" t="s">
        <v>0</v>
      </c>
      <c r="B10" s="200" t="s">
        <v>3</v>
      </c>
      <c r="C10" s="201" t="s">
        <v>4</v>
      </c>
      <c r="D10" s="82" t="s">
        <v>24</v>
      </c>
      <c r="E10" s="82" t="s">
        <v>13</v>
      </c>
      <c r="F10" s="82" t="s">
        <v>14</v>
      </c>
      <c r="G10" s="82" t="s">
        <v>15</v>
      </c>
      <c r="H10" s="82" t="s">
        <v>16</v>
      </c>
      <c r="I10" s="82" t="s">
        <v>17</v>
      </c>
      <c r="J10" s="82" t="s">
        <v>18</v>
      </c>
      <c r="K10" s="82" t="s">
        <v>19</v>
      </c>
      <c r="L10" s="82" t="s">
        <v>20</v>
      </c>
      <c r="M10" s="82" t="s">
        <v>21</v>
      </c>
      <c r="N10" s="82" t="s">
        <v>22</v>
      </c>
      <c r="O10" s="82" t="s">
        <v>23</v>
      </c>
      <c r="P10" s="82" t="s">
        <v>24</v>
      </c>
      <c r="Q10" s="82" t="s">
        <v>13</v>
      </c>
      <c r="R10" s="82" t="s">
        <v>14</v>
      </c>
      <c r="S10" s="82" t="s">
        <v>15</v>
      </c>
      <c r="T10" s="82" t="s">
        <v>16</v>
      </c>
      <c r="U10" s="82" t="s">
        <v>17</v>
      </c>
      <c r="V10" s="82" t="s">
        <v>18</v>
      </c>
      <c r="W10" s="82" t="s">
        <v>19</v>
      </c>
      <c r="X10" s="82" t="s">
        <v>20</v>
      </c>
      <c r="Y10" s="82" t="s">
        <v>21</v>
      </c>
      <c r="Z10" s="82" t="s">
        <v>22</v>
      </c>
      <c r="AA10" s="82" t="s">
        <v>23</v>
      </c>
      <c r="AB10" s="82" t="s">
        <v>24</v>
      </c>
      <c r="AC10" s="82" t="s">
        <v>13</v>
      </c>
      <c r="AD10" s="82" t="s">
        <v>14</v>
      </c>
      <c r="AE10" s="82" t="s">
        <v>15</v>
      </c>
      <c r="AF10" s="82" t="s">
        <v>16</v>
      </c>
      <c r="AG10" s="82" t="s">
        <v>17</v>
      </c>
      <c r="AH10" s="82" t="s">
        <v>18</v>
      </c>
      <c r="AI10" s="82" t="s">
        <v>19</v>
      </c>
      <c r="AJ10" s="82" t="s">
        <v>20</v>
      </c>
      <c r="AK10" s="82" t="s">
        <v>21</v>
      </c>
      <c r="AL10" s="82" t="s">
        <v>22</v>
      </c>
      <c r="AM10" s="82" t="s">
        <v>23</v>
      </c>
      <c r="AN10" s="82" t="s">
        <v>24</v>
      </c>
      <c r="AO10" s="82" t="s">
        <v>34</v>
      </c>
      <c r="AP10" s="82" t="s">
        <v>34</v>
      </c>
      <c r="AQ10" s="82" t="s">
        <v>34</v>
      </c>
      <c r="AR10" s="82" t="s">
        <v>37</v>
      </c>
      <c r="AS10" s="82" t="s">
        <v>36</v>
      </c>
      <c r="AT10" s="82" t="s">
        <v>35</v>
      </c>
      <c r="AU10" s="82" t="s">
        <v>38</v>
      </c>
      <c r="AV10" s="82" t="s">
        <v>37</v>
      </c>
      <c r="AW10" s="82" t="s">
        <v>36</v>
      </c>
      <c r="AX10" s="82" t="s">
        <v>35</v>
      </c>
      <c r="AY10" s="82" t="s">
        <v>38</v>
      </c>
      <c r="AZ10" s="82" t="s">
        <v>37</v>
      </c>
      <c r="BA10" s="135"/>
      <c r="BB10" s="135"/>
    </row>
    <row r="11" spans="1:54" x14ac:dyDescent="0.25">
      <c r="A11" s="86" t="s">
        <v>1</v>
      </c>
      <c r="B11" s="86">
        <v>2</v>
      </c>
      <c r="C11" s="86">
        <v>1</v>
      </c>
      <c r="D11" s="28">
        <f>OphrsIn!D10/LinhrsIn!D11</f>
        <v>0.96303266568087109</v>
      </c>
      <c r="E11" s="28">
        <f>OphrsIn!E10/LinhrsIn!E11</f>
        <v>0.9096531325625169</v>
      </c>
      <c r="F11" s="28">
        <f>OphrsIn!F10/LinhrsIn!F11</f>
        <v>0.89628883774453394</v>
      </c>
      <c r="G11" s="28">
        <f>OphrsIn!G10/LinhrsIn!G11</f>
        <v>0.98000270233752185</v>
      </c>
      <c r="H11" s="28">
        <f>OphrsIn!H10/LinhrsIn!H11</f>
        <v>0.95470964156710214</v>
      </c>
      <c r="I11" s="28">
        <f>OphrsIn!I10/LinhrsIn!I11</f>
        <v>0.99729437229437234</v>
      </c>
      <c r="J11" s="28">
        <f>OphrsIn!J10/LinhrsIn!J11</f>
        <v>0.97331851028349081</v>
      </c>
      <c r="K11" s="28">
        <f>OphrsIn!K10/LinhrsIn!K11</f>
        <v>0.93489126029987857</v>
      </c>
      <c r="L11" s="28">
        <f>OphrsIn!L10/LinhrsIn!L11</f>
        <v>0.95841313269493844</v>
      </c>
      <c r="M11" s="28">
        <f>OphrsIn!M10/LinhrsIn!M11</f>
        <v>0.99930439621591538</v>
      </c>
      <c r="N11" s="28">
        <f>OphrsIn!N10/LinhrsIn!N11</f>
        <v>0.98087026808567979</v>
      </c>
      <c r="O11" s="28">
        <f>OphrsIn!O10/LinhrsIn!O11</f>
        <v>0.94846506459230451</v>
      </c>
      <c r="P11" s="28">
        <f>OphrsIn!P10/LinhrsIn!P11</f>
        <v>0.86543890307837068</v>
      </c>
      <c r="Q11" s="28">
        <f>OphrsIn!Q10/LinhrsIn!Q11</f>
        <v>0.95629370629370625</v>
      </c>
      <c r="R11" s="28">
        <f>OphrsIn!R10/LinhrsIn!R11</f>
        <v>0.9782219570405728</v>
      </c>
      <c r="S11" s="28">
        <f>OphrsIn!S10/LinhrsIn!S11</f>
        <v>1</v>
      </c>
      <c r="T11" s="28">
        <f>OphrsIn!T10/LinhrsIn!T11</f>
        <v>0.96484646380436279</v>
      </c>
      <c r="U11" s="28">
        <f>OphrsIn!U10/LinhrsIn!U11</f>
        <v>0.98601962629385675</v>
      </c>
      <c r="V11" s="28">
        <f>OphrsIn!V10/LinhrsIn!V11</f>
        <v>0.96678710394663703</v>
      </c>
      <c r="W11" s="28">
        <f>OphrsIn!W10/LinhrsIn!W11</f>
        <v>0.95334879279770834</v>
      </c>
      <c r="X11" s="28">
        <f>OphrsIn!X10/LinhrsIn!X11</f>
        <v>0.99959519632978</v>
      </c>
      <c r="Y11" s="28">
        <f>OphrsIn!Y10/LinhrsIn!Y11</f>
        <v>0.96135063485419281</v>
      </c>
      <c r="Z11" s="28">
        <f>OphrsIn!Z10/LinhrsIn!Z11</f>
        <v>0.98518917463309541</v>
      </c>
      <c r="AA11" s="28">
        <f>OphrsIn!AA10/LinhrsIn!AA11</f>
        <v>0.9242950409779136</v>
      </c>
      <c r="AB11" s="28">
        <f>OphrsIn!AB10/LinhrsIn!AB11</f>
        <v>0.9990588867975263</v>
      </c>
      <c r="AC11" s="28">
        <f>IF(LinhrsIn!AC11&gt;0,OphrsIn!AC10/LinhrsIn!AC11,0)</f>
        <v>0.99731182795698925</v>
      </c>
      <c r="AD11" s="28">
        <f>IF(LinhrsIn!AD11&gt;0,OphrsIn!AD10/LinhrsIn!AD11,0)</f>
        <v>0.93487458446660632</v>
      </c>
      <c r="AE11" s="28">
        <f>IF(LinhrsIn!AE11&gt;0,OphrsIn!AE10/LinhrsIn!AE11,0)</f>
        <v>0.98987586599895483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>AVERAGE(E11:P11)</f>
        <v>0.94988751847971875</v>
      </c>
      <c r="AP11" s="28">
        <f>AVERAGE(Q11:AB11)</f>
        <v>0.97291721531411268</v>
      </c>
      <c r="AQ11" s="28">
        <f>AVERAGE(AC11:AN11)</f>
        <v>0.97402075947418343</v>
      </c>
      <c r="AR11" s="28">
        <f>AVERAGE(E11:G11)</f>
        <v>0.9286482242148576</v>
      </c>
      <c r="AS11" s="28">
        <f>AVERAGE(H11:J11)</f>
        <v>0.97510750804832169</v>
      </c>
      <c r="AT11" s="28">
        <f>AVERAGE(K11:M11)</f>
        <v>0.9642029297369108</v>
      </c>
      <c r="AU11" s="28">
        <f>AVERAGE(N11:P11)</f>
        <v>0.93159141191878503</v>
      </c>
      <c r="AV11" s="28">
        <f>AVERAGE(Q11:S11)</f>
        <v>0.97817188777809305</v>
      </c>
      <c r="AW11" s="28">
        <f>AVERAGE(T11:V11)</f>
        <v>0.97255106468161889</v>
      </c>
      <c r="AX11" s="28">
        <f>AVERAGE(W11:Y11)</f>
        <v>0.97143154132722698</v>
      </c>
      <c r="AY11" s="28">
        <f>AVERAGE(Z11:AB11)</f>
        <v>0.96951436746951181</v>
      </c>
      <c r="AZ11" s="28">
        <f>AVERAGE(AC11:AE11)</f>
        <v>0.97402075947418343</v>
      </c>
    </row>
    <row r="12" spans="1:54" x14ac:dyDescent="0.25">
      <c r="A12" s="86" t="s">
        <v>1</v>
      </c>
      <c r="B12" s="86">
        <v>2</v>
      </c>
      <c r="C12" s="86">
        <v>2</v>
      </c>
      <c r="D12" s="28">
        <f>OphrsIn!D11/LinhrsIn!D12</f>
        <v>0.96904441453566625</v>
      </c>
      <c r="E12" s="28">
        <f>OphrsIn!E11/LinhrsIn!E12</f>
        <v>0.97969626939584031</v>
      </c>
      <c r="F12" s="28">
        <f>OphrsIn!F11/LinhrsIn!F12</f>
        <v>0.99870652486346656</v>
      </c>
      <c r="G12" s="28">
        <f>OphrsIn!G11/LinhrsIn!G12</f>
        <v>1</v>
      </c>
      <c r="H12" s="28">
        <f>OphrsIn!H11/LinhrsIn!H12</f>
        <v>0.69533203667685473</v>
      </c>
      <c r="I12" s="28">
        <v>0.51349527665317141</v>
      </c>
      <c r="J12" s="28">
        <f>OphrsIn!J11/LinhrsIn!J12</f>
        <v>0.96466332776850305</v>
      </c>
      <c r="K12" s="28">
        <f>OphrsIn!K11/LinhrsIn!K12</f>
        <v>0.99460334592552613</v>
      </c>
      <c r="L12" s="28">
        <f>OphrsIn!L11/LinhrsIn!L12</f>
        <v>0.85850599781897485</v>
      </c>
      <c r="M12" s="28">
        <f>OphrsIn!M11/LinhrsIn!M12</f>
        <v>0.99957482993197266</v>
      </c>
      <c r="N12" s="28">
        <f>OphrsIn!N11/LinhrsIn!N12</f>
        <v>0.99959677419354842</v>
      </c>
      <c r="O12" s="28">
        <f>OphrsIn!O11/LinhrsIn!O12</f>
        <v>0.99986111111111109</v>
      </c>
      <c r="P12" s="28">
        <f>OphrsIn!P11/LinhrsIn!P12</f>
        <v>0.87855123199138274</v>
      </c>
      <c r="Q12" s="28">
        <f>OphrsIn!Q11/LinhrsIn!Q12</f>
        <v>0.79598525194592384</v>
      </c>
      <c r="R12" s="28">
        <f>OphrsIn!R11/LinhrsIn!R12</f>
        <v>0.51880276285495008</v>
      </c>
      <c r="S12" s="28">
        <f>OphrsIn!S11/LinhrsIn!S12</f>
        <v>0.99905456509994606</v>
      </c>
      <c r="T12" s="28">
        <f>OphrsIn!T11/LinhrsIn!T12</f>
        <v>0.99777685146588857</v>
      </c>
      <c r="U12" s="28">
        <f>OphrsIn!U11/LinhrsIn!U12</f>
        <v>0.99986557332974857</v>
      </c>
      <c r="V12" s="28">
        <f>OphrsIn!V11/LinhrsIn!V12</f>
        <v>0.99916597164303578</v>
      </c>
      <c r="W12" s="28">
        <f>OphrsIn!W11/LinhrsIn!W12</f>
        <v>0.99472759226713525</v>
      </c>
      <c r="X12" s="28">
        <f>OphrsIn!X11/LinhrsIn!X12</f>
        <v>0.99905494802214112</v>
      </c>
      <c r="Y12" s="28">
        <f>OphrsIn!Y11/LinhrsIn!Y12</f>
        <v>0.99986064659977703</v>
      </c>
      <c r="Z12" s="28">
        <f>OphrsIn!Z11/LinhrsIn!Z12</f>
        <v>1</v>
      </c>
      <c r="AA12" s="28">
        <f>OphrsIn!AA11/LinhrsIn!AA12</f>
        <v>0.99986111111111109</v>
      </c>
      <c r="AB12" s="28">
        <f>OphrsIn!AB11/LinhrsIn!AB12</f>
        <v>0.96076839826839822</v>
      </c>
      <c r="AC12" s="28">
        <f>IF(LinhrsIn!AC12&gt;0,OphrsIn!AC11/LinhrsIn!AC12,0)</f>
        <v>0.99731074357940031</v>
      </c>
      <c r="AD12" s="28">
        <f>IF(LinhrsIn!AD12&gt;0,OphrsIn!AD11/LinhrsIn!AD12,0)</f>
        <v>0.99742930591259649</v>
      </c>
      <c r="AE12" s="28">
        <f>IF(LinhrsIn!AE12&gt;0,OphrsIn!AE11/LinhrsIn!AE12,0)</f>
        <v>0.99575383282105046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ref="AO12:AO75" si="0">AVERAGE(E12:P12)</f>
        <v>0.90688222719419587</v>
      </c>
      <c r="AP12" s="28">
        <f t="shared" ref="AP12:AP75" si="1">AVERAGE(Q12:AB12)</f>
        <v>0.93874363938400451</v>
      </c>
      <c r="AQ12" s="28">
        <f t="shared" ref="AQ12:AQ75" si="2">AVERAGE(AC12:AN12)</f>
        <v>0.99683129410434912</v>
      </c>
      <c r="AR12" s="28">
        <f t="shared" ref="AR12:AR75" si="3">AVERAGE(E12:G12)</f>
        <v>0.99280093141976888</v>
      </c>
      <c r="AS12" s="28">
        <f t="shared" ref="AS12:AS75" si="4">AVERAGE(H12:J12)</f>
        <v>0.72449688036617632</v>
      </c>
      <c r="AT12" s="28">
        <f t="shared" ref="AT12:AT75" si="5">AVERAGE(K12:M12)</f>
        <v>0.95089472455882451</v>
      </c>
      <c r="AU12" s="28">
        <f t="shared" ref="AU12:AU75" si="6">AVERAGE(N12:P12)</f>
        <v>0.95933637243201408</v>
      </c>
      <c r="AV12" s="28">
        <f t="shared" ref="AV12:AV75" si="7">AVERAGE(Q12:S12)</f>
        <v>0.77128085996693996</v>
      </c>
      <c r="AW12" s="28">
        <f t="shared" ref="AW12:AW75" si="8">AVERAGE(T12:V12)</f>
        <v>0.99893613214622434</v>
      </c>
      <c r="AX12" s="28">
        <f t="shared" ref="AX12:AX75" si="9">AVERAGE(W12:Y12)</f>
        <v>0.9978810622963511</v>
      </c>
      <c r="AY12" s="28">
        <f t="shared" ref="AY12:AY75" si="10">AVERAGE(Z12:AB12)</f>
        <v>0.9868765031265031</v>
      </c>
      <c r="AZ12" s="28">
        <f t="shared" ref="AZ12:AZ75" si="11">AVERAGE(AC12:AE12)</f>
        <v>0.99683129410434912</v>
      </c>
    </row>
    <row r="13" spans="1:54" x14ac:dyDescent="0.25">
      <c r="A13" s="86" t="s">
        <v>1</v>
      </c>
      <c r="B13" s="86">
        <v>2</v>
      </c>
      <c r="C13" s="86">
        <v>3</v>
      </c>
      <c r="D13" s="28">
        <f>OphrsIn!D12/LinhrsIn!D13</f>
        <v>0.98615219144931443</v>
      </c>
      <c r="E13" s="28">
        <f>OphrsIn!E12/LinhrsIn!E13</f>
        <v>0.98181328303920246</v>
      </c>
      <c r="F13" s="28">
        <f>OphrsIn!F12/LinhrsIn!F13</f>
        <v>0.99755676918654801</v>
      </c>
      <c r="G13" s="28">
        <f>OphrsIn!G12/LinhrsIn!G13</f>
        <v>1</v>
      </c>
      <c r="H13" s="28">
        <f>OphrsIn!H12/LinhrsIn!H13</f>
        <v>0.99972214504028911</v>
      </c>
      <c r="I13" s="28">
        <v>0.9979770734996628</v>
      </c>
      <c r="J13" s="28">
        <f>OphrsIn!J12/LinhrsIn!J13</f>
        <v>0.99916608756080605</v>
      </c>
      <c r="K13" s="28">
        <f>OphrsIn!K12/LinhrsIn!K13</f>
        <v>0.99395679105605073</v>
      </c>
      <c r="L13" s="28">
        <f>OphrsIn!L12/LinhrsIn!L13</f>
        <v>0.62939872540870057</v>
      </c>
      <c r="M13" s="28">
        <f>OphrsIn!M12/LinhrsIn!M13</f>
        <v>1.0002780094523214</v>
      </c>
      <c r="N13" s="28">
        <f>OphrsIn!N12/LinhrsIn!N13</f>
        <v>0.99973114665949736</v>
      </c>
      <c r="O13" s="28">
        <f>OphrsIn!O12/LinhrsIn!O13</f>
        <v>0.99986111111111109</v>
      </c>
      <c r="P13" s="28">
        <f>OphrsIn!P12/LinhrsIn!P13</f>
        <v>0.89608818389568501</v>
      </c>
      <c r="Q13" s="28">
        <f>OphrsIn!Q12/LinhrsIn!Q13</f>
        <v>0.97135171486213856</v>
      </c>
      <c r="R13" s="28">
        <f>OphrsIn!R12/LinhrsIn!R13</f>
        <v>0.7978436657681941</v>
      </c>
      <c r="S13" s="28">
        <f>OphrsIn!S12/LinhrsIn!S13</f>
        <v>0.97539210383991337</v>
      </c>
      <c r="T13" s="28">
        <f>OphrsIn!T12/LinhrsIn!T13</f>
        <v>0.9977771603223119</v>
      </c>
      <c r="U13" s="28">
        <f>OphrsIn!U12/LinhrsIn!U13</f>
        <v>0.99475735986019631</v>
      </c>
      <c r="V13" s="28">
        <f>OphrsIn!V12/LinhrsIn!V13</f>
        <v>0.99986101459346766</v>
      </c>
      <c r="W13" s="28">
        <f>OphrsIn!W12/LinhrsIn!W13</f>
        <v>0.99716599190283395</v>
      </c>
      <c r="X13" s="28">
        <f>OphrsIn!X12/LinhrsIn!X13</f>
        <v>0.97921166306695462</v>
      </c>
      <c r="Y13" s="28">
        <f>OphrsIn!Y12/LinhrsIn!Y13</f>
        <v>0.9998606271777003</v>
      </c>
      <c r="Z13" s="28">
        <f>OphrsIn!Z12/LinhrsIn!Z13</f>
        <v>0.99125285964204013</v>
      </c>
      <c r="AA13" s="28">
        <f>OphrsIn!AA12/LinhrsIn!AA13</f>
        <v>0.99958327545492431</v>
      </c>
      <c r="AB13" s="28">
        <f>OphrsIn!AB12/LinhrsIn!AB13</f>
        <v>0.94877655283678419</v>
      </c>
      <c r="AC13" s="28">
        <f>IF(LinhrsIn!AC13&gt;0,OphrsIn!AC12/LinhrsIn!AC13,0)</f>
        <v>0.99380804953560364</v>
      </c>
      <c r="AD13" s="28">
        <f>IF(LinhrsIn!AD13&gt;0,OphrsIn!AD12/LinhrsIn!AD13,0)</f>
        <v>0.9977307110438729</v>
      </c>
      <c r="AE13" s="28">
        <f>IF(LinhrsIn!AE13&gt;0,OphrsIn!AE12/LinhrsIn!AE13,0)</f>
        <v>0.99607889120927573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0.95796244382582285</v>
      </c>
      <c r="AP13" s="28">
        <f t="shared" si="1"/>
        <v>0.97106949911062179</v>
      </c>
      <c r="AQ13" s="28">
        <f t="shared" si="2"/>
        <v>0.99587255059625068</v>
      </c>
      <c r="AR13" s="28">
        <f t="shared" si="3"/>
        <v>0.99312335074191671</v>
      </c>
      <c r="AS13" s="28">
        <f t="shared" si="4"/>
        <v>0.99895510203358595</v>
      </c>
      <c r="AT13" s="28">
        <f t="shared" si="5"/>
        <v>0.87454450863902411</v>
      </c>
      <c r="AU13" s="28">
        <f t="shared" si="6"/>
        <v>0.96522681388876441</v>
      </c>
      <c r="AV13" s="28">
        <f t="shared" si="7"/>
        <v>0.91486249482341542</v>
      </c>
      <c r="AW13" s="28">
        <f t="shared" si="8"/>
        <v>0.99746517825865855</v>
      </c>
      <c r="AX13" s="28">
        <f t="shared" si="9"/>
        <v>0.99207942738249633</v>
      </c>
      <c r="AY13" s="28">
        <f t="shared" si="10"/>
        <v>0.97987089597791621</v>
      </c>
      <c r="AZ13" s="28">
        <f t="shared" si="11"/>
        <v>0.99587255059625068</v>
      </c>
    </row>
    <row r="14" spans="1:54" x14ac:dyDescent="0.25">
      <c r="A14" s="86" t="s">
        <v>1</v>
      </c>
      <c r="B14" s="86">
        <v>2</v>
      </c>
      <c r="C14" s="86">
        <v>4</v>
      </c>
      <c r="D14" s="28">
        <f>OphrsIn!D13/LinhrsIn!D14</f>
        <v>0.9909934130931578</v>
      </c>
      <c r="E14" s="28">
        <f>OphrsIn!E13/LinhrsIn!E14</f>
        <v>0.99852110782468417</v>
      </c>
      <c r="F14" s="28">
        <f>OphrsIn!F13/LinhrsIn!F14</f>
        <v>0.99265552995391704</v>
      </c>
      <c r="G14" s="28">
        <f>OphrsIn!G13/LinhrsIn!G14</f>
        <v>0.98532184217613794</v>
      </c>
      <c r="H14" s="28">
        <f>OphrsIn!H13/LinhrsIn!H14</f>
        <v>0.79323308270676696</v>
      </c>
      <c r="I14" s="28">
        <v>5.8423913043478264E-2</v>
      </c>
      <c r="J14" s="28">
        <f>OphrsIn!J13/LinhrsIn!J14</f>
        <v>0.92586294847814998</v>
      </c>
      <c r="K14" s="28">
        <f>OphrsIn!K13/LinhrsIn!K14</f>
        <v>0.98048048048048053</v>
      </c>
      <c r="L14" s="28">
        <f>OphrsIn!L13/LinhrsIn!L14</f>
        <v>0.9986550100874243</v>
      </c>
      <c r="M14" s="28">
        <f>OphrsIn!M13/LinhrsIn!M14</f>
        <v>0.99110617009449697</v>
      </c>
      <c r="N14" s="28">
        <f>OphrsIn!N13/LinhrsIn!N14</f>
        <v>0.99919354838709673</v>
      </c>
      <c r="O14" s="28">
        <f>OphrsIn!O13/LinhrsIn!O14</f>
        <v>0.79905643893063083</v>
      </c>
      <c r="P14" s="28">
        <f>OphrsIn!P13/LinhrsIn!P14</f>
        <v>0.99677375991396699</v>
      </c>
      <c r="Q14" s="28">
        <f>OphrsIn!Q13/LinhrsIn!Q14</f>
        <v>0.99878967186659495</v>
      </c>
      <c r="R14" s="28">
        <f>OphrsIn!R13/LinhrsIn!R14</f>
        <v>0.95779269202088002</v>
      </c>
      <c r="S14" s="28">
        <f>OphrsIn!S13/LinhrsIn!S14</f>
        <v>0.98742053293656162</v>
      </c>
      <c r="T14" s="28">
        <f>OphrsIn!T13/LinhrsIn!T14</f>
        <v>0.99722145040288968</v>
      </c>
      <c r="U14" s="28">
        <f>OphrsIn!U13/LinhrsIn!U14</f>
        <v>0.95643404598628468</v>
      </c>
      <c r="V14" s="28">
        <f>OphrsIn!V13/LinhrsIn!V14</f>
        <v>0.95690853489018624</v>
      </c>
      <c r="W14" s="28">
        <f>OphrsIn!W13/LinhrsIn!W14</f>
        <v>0.27127876889554681</v>
      </c>
      <c r="X14" s="28">
        <f>OphrsIn!X13/LinhrsIn!X14</f>
        <v>0.5725651981729778</v>
      </c>
      <c r="Y14" s="28">
        <f>OphrsIn!Y13/LinhrsIn!Y14</f>
        <v>0.97187237615449196</v>
      </c>
      <c r="Z14" s="28">
        <f>OphrsIn!Z13/LinhrsIn!Z14</f>
        <v>0.90947056446180796</v>
      </c>
      <c r="AA14" s="28">
        <f>OphrsIn!AA13/LinhrsIn!AA14</f>
        <v>0.99986111111111109</v>
      </c>
      <c r="AB14" s="28">
        <f>OphrsIn!AB13/LinhrsIn!AB14</f>
        <v>1</v>
      </c>
      <c r="AC14" s="28">
        <f>IF(LinhrsIn!AC14&gt;0,OphrsIn!AC13/LinhrsIn!AC14,0)</f>
        <v>0.99594539802676041</v>
      </c>
      <c r="AD14" s="28">
        <f>IF(LinhrsIn!AD14&gt;0,OphrsIn!AD13/LinhrsIn!AD14,0)</f>
        <v>0.99788327789537346</v>
      </c>
      <c r="AE14" s="28">
        <f>IF(LinhrsIn!AE14&gt;0,OphrsIn!AE13/LinhrsIn!AE14,0)</f>
        <v>0.99476907355151589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0.87660698600643594</v>
      </c>
      <c r="AP14" s="28">
        <f t="shared" si="1"/>
        <v>0.88163457890827768</v>
      </c>
      <c r="AQ14" s="28">
        <f t="shared" si="2"/>
        <v>0.99619924982454988</v>
      </c>
      <c r="AR14" s="28">
        <f t="shared" si="3"/>
        <v>0.99216615998491309</v>
      </c>
      <c r="AS14" s="28">
        <f t="shared" si="4"/>
        <v>0.59250664807613174</v>
      </c>
      <c r="AT14" s="28">
        <f t="shared" si="5"/>
        <v>0.99008055355413394</v>
      </c>
      <c r="AU14" s="28">
        <f t="shared" si="6"/>
        <v>0.93167458241056489</v>
      </c>
      <c r="AV14" s="28">
        <f t="shared" si="7"/>
        <v>0.9813342989413455</v>
      </c>
      <c r="AW14" s="28">
        <f t="shared" si="8"/>
        <v>0.97018801042645342</v>
      </c>
      <c r="AX14" s="28">
        <f t="shared" si="9"/>
        <v>0.60523878107433882</v>
      </c>
      <c r="AY14" s="28">
        <f t="shared" si="10"/>
        <v>0.96977722519097309</v>
      </c>
      <c r="AZ14" s="28">
        <f t="shared" si="11"/>
        <v>0.99619924982454988</v>
      </c>
    </row>
    <row r="15" spans="1:54" x14ac:dyDescent="0.25">
      <c r="A15" s="86" t="s">
        <v>1</v>
      </c>
      <c r="B15" s="86">
        <v>2</v>
      </c>
      <c r="C15" s="86">
        <v>5</v>
      </c>
      <c r="D15" s="28">
        <f>OphrsIn!D14/LinhrsIn!D15</f>
        <v>0.98884108631352519</v>
      </c>
      <c r="E15" s="28">
        <f>OphrsIn!E14/LinhrsIn!E15</f>
        <v>0.99650208529530482</v>
      </c>
      <c r="F15" s="28">
        <f>OphrsIn!F14/LinhrsIn!F15</f>
        <v>0.97179599590822741</v>
      </c>
      <c r="G15" s="28">
        <f>OphrsIn!G14/LinhrsIn!G15</f>
        <v>0.99973107435793995</v>
      </c>
      <c r="H15" s="28">
        <f>OphrsIn!H14/LinhrsIn!H15</f>
        <v>0.99972214504028911</v>
      </c>
      <c r="I15" s="28">
        <v>0.99838687995698361</v>
      </c>
      <c r="J15" s="28">
        <f>OphrsIn!J14/LinhrsIn!J15</f>
        <v>0.95116861435726219</v>
      </c>
      <c r="K15" s="28">
        <f>OphrsIn!K14/LinhrsIn!K15</f>
        <v>0.9358974358974359</v>
      </c>
      <c r="L15" s="28">
        <f>OphrsIn!L14/LinhrsIn!L15</f>
        <v>0.99341043571812804</v>
      </c>
      <c r="M15" s="28">
        <f>OphrsIn!M14/LinhrsIn!M15</f>
        <v>0.99972202918693531</v>
      </c>
      <c r="N15" s="28">
        <f>OphrsIn!N14/LinhrsIn!N15</f>
        <v>0.99959677419354842</v>
      </c>
      <c r="O15" s="28">
        <f>OphrsIn!O14/LinhrsIn!O15</f>
        <v>0.99986111111111109</v>
      </c>
      <c r="P15" s="28">
        <f>OphrsIn!P14/LinhrsIn!P15</f>
        <v>0.78397634090603585</v>
      </c>
      <c r="Q15" s="28">
        <f>OphrsIn!Q14/LinhrsIn!Q15</f>
        <v>0.93208714362560519</v>
      </c>
      <c r="R15" s="28">
        <f>OphrsIn!R14/LinhrsIn!R15</f>
        <v>0.90232209737827707</v>
      </c>
      <c r="S15" s="28">
        <f>OphrsIn!S14/LinhrsIn!S15</f>
        <v>0.8434629929767693</v>
      </c>
      <c r="T15" s="28">
        <f>OphrsIn!T14/LinhrsIn!T15</f>
        <v>0.96717206843789116</v>
      </c>
      <c r="U15" s="28">
        <f>OphrsIn!U14/LinhrsIn!U15</f>
        <v>0.98722946632611908</v>
      </c>
      <c r="V15" s="28">
        <f>OphrsIn!V14/LinhrsIn!V15</f>
        <v>0.99972206781545292</v>
      </c>
      <c r="W15" s="28">
        <f>OphrsIn!W14/LinhrsIn!W15</f>
        <v>0.99743693511398901</v>
      </c>
      <c r="X15" s="28">
        <f>OphrsIn!X14/LinhrsIn!X15</f>
        <v>0.9981109162056403</v>
      </c>
      <c r="Y15" s="28">
        <f>OphrsIn!Y14/LinhrsIn!Y15</f>
        <v>0.99972133203288271</v>
      </c>
      <c r="Z15" s="28">
        <f>OphrsIn!Z14/LinhrsIn!Z15</f>
        <v>1</v>
      </c>
      <c r="AA15" s="28">
        <f>OphrsIn!AA14/LinhrsIn!AA15</f>
        <v>0.99986111111111109</v>
      </c>
      <c r="AB15" s="28">
        <f>OphrsIn!AB14/LinhrsIn!AB15</f>
        <v>0.99919333154073686</v>
      </c>
      <c r="AC15" s="28">
        <f>IF(LinhrsIn!AC15&gt;0,OphrsIn!AC14/LinhrsIn!AC15,0)</f>
        <v>0.98857219682710407</v>
      </c>
      <c r="AD15" s="28">
        <f>IF(LinhrsIn!AD15&gt;0,OphrsIn!AD14/LinhrsIn!AD15,0)</f>
        <v>0.98607748184019384</v>
      </c>
      <c r="AE15" s="28">
        <f>IF(LinhrsIn!AE15&gt;0,OphrsIn!AE14/LinhrsIn!AE15,0)</f>
        <v>0.99518571569571235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0.96914757682743335</v>
      </c>
      <c r="AP15" s="28">
        <f t="shared" si="1"/>
        <v>0.96885995521370605</v>
      </c>
      <c r="AQ15" s="28">
        <f t="shared" si="2"/>
        <v>0.98994513145433671</v>
      </c>
      <c r="AR15" s="28">
        <f t="shared" si="3"/>
        <v>0.9893430518538241</v>
      </c>
      <c r="AS15" s="28">
        <f t="shared" si="4"/>
        <v>0.98309254645151167</v>
      </c>
      <c r="AT15" s="28">
        <f t="shared" si="5"/>
        <v>0.97634330026749971</v>
      </c>
      <c r="AU15" s="28">
        <f t="shared" si="6"/>
        <v>0.92781140873689838</v>
      </c>
      <c r="AV15" s="28">
        <f t="shared" si="7"/>
        <v>0.89262407799355048</v>
      </c>
      <c r="AW15" s="28">
        <f t="shared" si="8"/>
        <v>0.98470786752648776</v>
      </c>
      <c r="AX15" s="28">
        <f t="shared" si="9"/>
        <v>0.9984230611175039</v>
      </c>
      <c r="AY15" s="28">
        <f t="shared" si="10"/>
        <v>0.99968481421728261</v>
      </c>
      <c r="AZ15" s="28">
        <f t="shared" si="11"/>
        <v>0.98994513145433671</v>
      </c>
    </row>
    <row r="16" spans="1:54" x14ac:dyDescent="0.25">
      <c r="A16" s="86" t="s">
        <v>1</v>
      </c>
      <c r="B16" s="86">
        <v>2</v>
      </c>
      <c r="C16" s="86">
        <v>6</v>
      </c>
      <c r="D16" s="28">
        <f>OphrsIn!D15/LinhrsIn!D16</f>
        <v>0.969884377520839</v>
      </c>
      <c r="E16" s="28">
        <f>OphrsIn!E15/LinhrsIn!E16</f>
        <v>0.99905901330824043</v>
      </c>
      <c r="F16" s="28">
        <f>OphrsIn!F15/LinhrsIn!F16</f>
        <v>0.97625557634191973</v>
      </c>
      <c r="G16" s="28">
        <f>OphrsIn!G15/LinhrsIn!G16</f>
        <v>0.99637096774193545</v>
      </c>
      <c r="H16" s="28">
        <f>OphrsIn!H15/LinhrsIn!H16</f>
        <v>0.99027507641011392</v>
      </c>
      <c r="I16" s="28">
        <v>0.99610162656271006</v>
      </c>
      <c r="J16" s="28">
        <f>OphrsIn!J15/LinhrsIn!J16</f>
        <v>0.99179872115651935</v>
      </c>
      <c r="K16" s="28">
        <f>OphrsIn!K15/LinhrsIn!K16</f>
        <v>0.9721244925575101</v>
      </c>
      <c r="L16" s="28">
        <f>OphrsIn!L15/LinhrsIn!L16</f>
        <v>0.99493428258488503</v>
      </c>
      <c r="M16" s="28">
        <f>OphrsIn!M15/LinhrsIn!M16</f>
        <v>0.99944405837387074</v>
      </c>
      <c r="N16" s="28">
        <f>OphrsIn!N15/LinhrsIn!N16</f>
        <v>0.99758031993547525</v>
      </c>
      <c r="O16" s="28">
        <f>OphrsIn!O15/LinhrsIn!O16</f>
        <v>0.99527777777777782</v>
      </c>
      <c r="P16" s="28">
        <f>OphrsIn!P15/LinhrsIn!P16</f>
        <v>0.43048056155507558</v>
      </c>
      <c r="Q16" s="28">
        <f>OphrsIn!Q15/LinhrsIn!Q16</f>
        <v>0.93745796906523204</v>
      </c>
      <c r="R16" s="28">
        <f>OphrsIn!R15/LinhrsIn!R16</f>
        <v>0.85413870246085022</v>
      </c>
      <c r="S16" s="28">
        <f>OphrsIn!S15/LinhrsIn!S16</f>
        <v>0.99230665406937513</v>
      </c>
      <c r="T16" s="28">
        <f>OphrsIn!T15/LinhrsIn!T16</f>
        <v>0.9542091302526875</v>
      </c>
      <c r="U16" s="28">
        <f>OphrsIn!U15/LinhrsIn!U16</f>
        <v>0.98628847963435951</v>
      </c>
      <c r="V16" s="28">
        <f>OphrsIn!V15/LinhrsIn!V16</f>
        <v>0.97386711148179039</v>
      </c>
      <c r="W16" s="28">
        <f>OphrsIn!W15/LinhrsIn!W16</f>
        <v>0.90275155111950356</v>
      </c>
      <c r="X16" s="28">
        <f>OphrsIn!X15/LinhrsIn!X16</f>
        <v>0.97895304910955205</v>
      </c>
      <c r="Y16" s="28">
        <f>OphrsIn!Y15/LinhrsIn!Y16</f>
        <v>0.98495192977567214</v>
      </c>
      <c r="Z16" s="28">
        <f>OphrsIn!Z15/LinhrsIn!Z16</f>
        <v>0.976142337242216</v>
      </c>
      <c r="AA16" s="28">
        <f>OphrsIn!AA15/LinhrsIn!AA16</f>
        <v>0.98902625364633978</v>
      </c>
      <c r="AB16" s="28">
        <f>OphrsIn!AB15/LinhrsIn!AB16</f>
        <v>0.93371874159720358</v>
      </c>
      <c r="AC16" s="28">
        <f>IF(LinhrsIn!AC16&gt;0,OphrsIn!AC15/LinhrsIn!AC16,0)</f>
        <v>0.96893073301950228</v>
      </c>
      <c r="AD16" s="28">
        <f>IF(LinhrsIn!AD16&gt;0,OphrsIn!AD15/LinhrsIn!AD16,0)</f>
        <v>0.99758015728977611</v>
      </c>
      <c r="AE16" s="28">
        <f>IF(LinhrsIn!AE16&gt;0,OphrsIn!AE15/LinhrsIn!AE16,0)</f>
        <v>0.98640173313858748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0.94497520619216946</v>
      </c>
      <c r="AP16" s="28">
        <f t="shared" si="1"/>
        <v>0.95531765912123179</v>
      </c>
      <c r="AQ16" s="28">
        <f t="shared" si="2"/>
        <v>0.98430420781595529</v>
      </c>
      <c r="AR16" s="28">
        <f t="shared" si="3"/>
        <v>0.99056185246403194</v>
      </c>
      <c r="AS16" s="28">
        <f t="shared" si="4"/>
        <v>0.99272514137644785</v>
      </c>
      <c r="AT16" s="28">
        <f t="shared" si="5"/>
        <v>0.98883427783875533</v>
      </c>
      <c r="AU16" s="28">
        <f t="shared" si="6"/>
        <v>0.80777955308944283</v>
      </c>
      <c r="AV16" s="28">
        <f t="shared" si="7"/>
        <v>0.92796777519848572</v>
      </c>
      <c r="AW16" s="28">
        <f t="shared" si="8"/>
        <v>0.9714549071229458</v>
      </c>
      <c r="AX16" s="28">
        <f t="shared" si="9"/>
        <v>0.95555217666824266</v>
      </c>
      <c r="AY16" s="28">
        <f t="shared" si="10"/>
        <v>0.96629577749525308</v>
      </c>
      <c r="AZ16" s="28">
        <f t="shared" si="11"/>
        <v>0.98430420781595529</v>
      </c>
    </row>
    <row r="17" spans="1:52" x14ac:dyDescent="0.25">
      <c r="A17" s="86" t="s">
        <v>1</v>
      </c>
      <c r="B17" s="86">
        <v>2</v>
      </c>
      <c r="C17" s="86">
        <v>7</v>
      </c>
      <c r="D17" s="28">
        <f>OphrsIn!D16/LinhrsIn!D17</f>
        <v>0.97150154590670801</v>
      </c>
      <c r="E17" s="28">
        <f>OphrsIn!E16/LinhrsIn!E17</f>
        <v>0.95442935878478297</v>
      </c>
      <c r="F17" s="28">
        <f>OphrsIn!F16/LinhrsIn!F17</f>
        <v>0.99956531188871978</v>
      </c>
      <c r="G17" s="28">
        <f>OphrsIn!G16/LinhrsIn!G17</f>
        <v>0.99986559139784947</v>
      </c>
      <c r="H17" s="28">
        <f>OphrsIn!H16/LinhrsIn!H17</f>
        <v>0.99972214504028911</v>
      </c>
      <c r="I17" s="28">
        <v>0.9572523188600619</v>
      </c>
      <c r="J17" s="28">
        <f>OphrsIn!J16/LinhrsIn!J17</f>
        <v>0.94649061848505911</v>
      </c>
      <c r="K17" s="28">
        <f>OphrsIn!K16/LinhrsIn!K17</f>
        <v>0.96610169491525422</v>
      </c>
      <c r="L17" s="28">
        <f>OphrsIn!L16/LinhrsIn!L17</f>
        <v>0.99838601210490918</v>
      </c>
      <c r="M17" s="28">
        <f>OphrsIn!M16/LinhrsIn!M17</f>
        <v>0.97984711605281449</v>
      </c>
      <c r="N17" s="28">
        <f>OphrsIn!N16/LinhrsIn!N17</f>
        <v>0.99973114665949736</v>
      </c>
      <c r="O17" s="28">
        <f>OphrsIn!O16/LinhrsIn!O17</f>
        <v>0.99986111111111109</v>
      </c>
      <c r="P17" s="28">
        <f>OphrsIn!P16/LinhrsIn!P17</f>
        <v>0.97660975937626027</v>
      </c>
      <c r="Q17" s="28">
        <f>OphrsIn!Q16/LinhrsIn!Q17</f>
        <v>0.99878967186659495</v>
      </c>
      <c r="R17" s="28">
        <f>OphrsIn!R16/LinhrsIn!R17</f>
        <v>0.95390811455847258</v>
      </c>
      <c r="S17" s="28">
        <f>OphrsIn!S16/LinhrsIn!S17</f>
        <v>0.98059299191374671</v>
      </c>
      <c r="T17" s="28">
        <f>OphrsIn!T16/LinhrsIn!T17</f>
        <v>0.96610169491525422</v>
      </c>
      <c r="U17" s="28">
        <f>OphrsIn!U16/LinhrsIn!U17</f>
        <v>0.96879623402824477</v>
      </c>
      <c r="V17" s="28">
        <f>OphrsIn!V16/LinhrsIn!V17</f>
        <v>0.97373540856031127</v>
      </c>
      <c r="W17" s="28">
        <f>OphrsIn!W16/LinhrsIn!W17</f>
        <v>0.91596978688966824</v>
      </c>
      <c r="X17" s="28">
        <f>OphrsIn!X16/LinhrsIn!X17</f>
        <v>0.97760388559093359</v>
      </c>
      <c r="Y17" s="28">
        <f>OphrsIn!Y16/LinhrsIn!Y17</f>
        <v>0.99888205701509214</v>
      </c>
      <c r="Z17" s="28">
        <f>OphrsIn!Z16/LinhrsIn!Z17</f>
        <v>0.94765723934149426</v>
      </c>
      <c r="AA17" s="28">
        <f>OphrsIn!AA16/LinhrsIn!AA17</f>
        <v>0.99749791492910767</v>
      </c>
      <c r="AB17" s="28">
        <f>OphrsIn!AB16/LinhrsIn!AB17</f>
        <v>0.9249487354750513</v>
      </c>
      <c r="AC17" s="28">
        <f>IF(LinhrsIn!AC17&gt;0,OphrsIn!AC16/LinhrsIn!AC17,0)</f>
        <v>0.44572368421052627</v>
      </c>
      <c r="AD17" s="28">
        <f>IF(LinhrsIn!AD17&gt;0,OphrsIn!AD16/LinhrsIn!AD17,0)</f>
        <v>0.98472468916518641</v>
      </c>
      <c r="AE17" s="28">
        <f>IF(LinhrsIn!AE17&gt;0,OphrsIn!AE16/LinhrsIn!AE17,0)</f>
        <v>0.95549094149866776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0.98148851538971738</v>
      </c>
      <c r="AP17" s="28">
        <f t="shared" si="1"/>
        <v>0.96704031125699774</v>
      </c>
      <c r="AQ17" s="28">
        <f t="shared" si="2"/>
        <v>0.79531310495812679</v>
      </c>
      <c r="AR17" s="28">
        <f t="shared" si="3"/>
        <v>0.98462008735711748</v>
      </c>
      <c r="AS17" s="28">
        <f t="shared" si="4"/>
        <v>0.96782169412847008</v>
      </c>
      <c r="AT17" s="28">
        <f t="shared" si="5"/>
        <v>0.98144494102432589</v>
      </c>
      <c r="AU17" s="28">
        <f t="shared" si="6"/>
        <v>0.99206733904895616</v>
      </c>
      <c r="AV17" s="28">
        <f t="shared" si="7"/>
        <v>0.97776359277960478</v>
      </c>
      <c r="AW17" s="28">
        <f t="shared" si="8"/>
        <v>0.96954444583460342</v>
      </c>
      <c r="AX17" s="28">
        <f t="shared" si="9"/>
        <v>0.96415190983189802</v>
      </c>
      <c r="AY17" s="28">
        <f t="shared" si="10"/>
        <v>0.9567012965818843</v>
      </c>
      <c r="AZ17" s="28">
        <f t="shared" si="11"/>
        <v>0.79531310495812679</v>
      </c>
    </row>
    <row r="18" spans="1:52" x14ac:dyDescent="0.25">
      <c r="A18" s="86" t="s">
        <v>1</v>
      </c>
      <c r="B18" s="86">
        <v>2</v>
      </c>
      <c r="C18" s="86">
        <v>8</v>
      </c>
      <c r="D18" s="28">
        <f>OphrsIn!D17/LinhrsIn!D18</f>
        <v>0.97324549610110245</v>
      </c>
      <c r="E18" s="28">
        <f>OphrsIn!E17/LinhrsIn!E18</f>
        <v>0.97592468056489579</v>
      </c>
      <c r="F18" s="28">
        <f>OphrsIn!F17/LinhrsIn!F18</f>
        <v>0.97653325655053258</v>
      </c>
      <c r="G18" s="28">
        <f>OphrsIn!G17/LinhrsIn!G18</f>
        <v>0.98238063214525884</v>
      </c>
      <c r="H18" s="28">
        <f>OphrsIn!H17/LinhrsIn!H18</f>
        <v>0.99958321756043356</v>
      </c>
      <c r="I18" s="28">
        <v>0.99865482916330373</v>
      </c>
      <c r="J18" s="28">
        <f>OphrsIn!J17/LinhrsIn!J18</f>
        <v>0.98388665092373939</v>
      </c>
      <c r="K18" s="28">
        <f>OphrsIn!K17/LinhrsIn!K18</f>
        <v>0.99417502031969651</v>
      </c>
      <c r="L18" s="28">
        <f>OphrsIn!L17/LinhrsIn!L18</f>
        <v>0.96722199647839635</v>
      </c>
      <c r="M18" s="28">
        <f>OphrsIn!M17/LinhrsIn!M18</f>
        <v>0.98985406532314113</v>
      </c>
      <c r="N18" s="28">
        <f>OphrsIn!N17/LinhrsIn!N18</f>
        <v>0.93051974487718836</v>
      </c>
      <c r="O18" s="28">
        <f>OphrsIn!O17/LinhrsIn!O18</f>
        <v>0.48482490272373541</v>
      </c>
      <c r="P18" s="28">
        <f>OphrsIn!P17/LinhrsIn!P18</f>
        <v>0.8580072609923356</v>
      </c>
      <c r="Q18" s="28">
        <f>OphrsIn!Q17/LinhrsIn!Q18</f>
        <v>0.85987089833243668</v>
      </c>
      <c r="R18" s="28">
        <f>OphrsIn!R17/LinhrsIn!R18</f>
        <v>0.7372349955210511</v>
      </c>
      <c r="S18" s="28">
        <f>OphrsIn!S17/LinhrsIn!S18</f>
        <v>0.95553145336225587</v>
      </c>
      <c r="T18" s="28">
        <f>OphrsIn!T17/LinhrsIn!T18</f>
        <v>0.93273416654964192</v>
      </c>
      <c r="U18" s="28">
        <f>OphrsIn!U17/LinhrsIn!U18</f>
        <v>0.99623554719010488</v>
      </c>
      <c r="V18" s="28">
        <f>OphrsIn!V17/LinhrsIn!V18</f>
        <v>0.98769230769230776</v>
      </c>
      <c r="W18" s="28">
        <f>OphrsIn!W17/LinhrsIn!W18</f>
        <v>0.99526963103122046</v>
      </c>
      <c r="X18" s="28">
        <f>OphrsIn!X17/LinhrsIn!X18</f>
        <v>0.99878558898934022</v>
      </c>
      <c r="Y18" s="28">
        <f>OphrsIn!Y17/LinhrsIn!Y18</f>
        <v>0.98808522567984303</v>
      </c>
      <c r="Z18" s="28">
        <f>OphrsIn!Z17/LinhrsIn!Z18</f>
        <v>0.91494810621377543</v>
      </c>
      <c r="AA18" s="28">
        <f>OphrsIn!AA17/LinhrsIn!AA18</f>
        <v>0.99305555555555558</v>
      </c>
      <c r="AB18" s="28">
        <f>OphrsIn!AB17/LinhrsIn!AB18</f>
        <v>1</v>
      </c>
      <c r="AC18" s="28">
        <f>IF(LinhrsIn!AC18&gt;0,OphrsIn!AC17/LinhrsIn!AC18,0)</f>
        <v>0.96233292831105699</v>
      </c>
      <c r="AD18" s="28">
        <f>IF(LinhrsIn!AD18&gt;0,OphrsIn!AD17/LinhrsIn!AD18,0)</f>
        <v>0.98008148483476676</v>
      </c>
      <c r="AE18" s="28">
        <f>IF(LinhrsIn!AE18&gt;0,OphrsIn!AE17/LinhrsIn!AE18,0)</f>
        <v>0.99252844541848551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0.92846385480188809</v>
      </c>
      <c r="AP18" s="28">
        <f t="shared" si="1"/>
        <v>0.94662028967646095</v>
      </c>
      <c r="AQ18" s="28">
        <f t="shared" si="2"/>
        <v>0.97831428618810301</v>
      </c>
      <c r="AR18" s="28">
        <f t="shared" si="3"/>
        <v>0.9782795230868957</v>
      </c>
      <c r="AS18" s="28">
        <f t="shared" si="4"/>
        <v>0.99404156588249215</v>
      </c>
      <c r="AT18" s="28">
        <f t="shared" si="5"/>
        <v>0.98375036070707811</v>
      </c>
      <c r="AU18" s="28">
        <f t="shared" si="6"/>
        <v>0.7577839695310864</v>
      </c>
      <c r="AV18" s="28">
        <f t="shared" si="7"/>
        <v>0.85087911573858122</v>
      </c>
      <c r="AW18" s="28">
        <f t="shared" si="8"/>
        <v>0.97222067381068478</v>
      </c>
      <c r="AX18" s="28">
        <f t="shared" si="9"/>
        <v>0.99404681523346794</v>
      </c>
      <c r="AY18" s="28">
        <f t="shared" si="10"/>
        <v>0.9693345539231103</v>
      </c>
      <c r="AZ18" s="28">
        <f t="shared" si="11"/>
        <v>0.97831428618810301</v>
      </c>
    </row>
    <row r="19" spans="1:52" x14ac:dyDescent="0.25">
      <c r="A19" s="86" t="s">
        <v>1</v>
      </c>
      <c r="B19" s="86">
        <v>2</v>
      </c>
      <c r="C19" s="86">
        <v>9</v>
      </c>
      <c r="D19" s="28">
        <f>OphrsIn!D18/LinhrsIn!D19</f>
        <v>0.93451660615839716</v>
      </c>
      <c r="E19" s="28">
        <f>OphrsIn!E18/LinhrsIn!E19</f>
        <v>0.99556391988170456</v>
      </c>
      <c r="F19" s="28">
        <f>OphrsIn!F18/LinhrsIn!F19</f>
        <v>0.99496330407252842</v>
      </c>
      <c r="G19" s="28">
        <f>OphrsIn!G18/LinhrsIn!G19</f>
        <v>0.98869143780290791</v>
      </c>
      <c r="H19" s="28">
        <f>OphrsIn!H18/LinhrsIn!H19</f>
        <v>0.99972214504028911</v>
      </c>
      <c r="I19" s="28">
        <v>0.96101626562710041</v>
      </c>
      <c r="J19" s="28">
        <f>OphrsIn!J18/LinhrsIn!J19</f>
        <v>0.96527295457702456</v>
      </c>
      <c r="K19" s="28">
        <f>OphrsIn!K18/LinhrsIn!K19</f>
        <v>0.99185778260279545</v>
      </c>
      <c r="L19" s="28">
        <f>OphrsIn!L18/LinhrsIn!L19</f>
        <v>0.99652488184598276</v>
      </c>
      <c r="M19" s="28">
        <f>OphrsIn!M18/LinhrsIn!M19</f>
        <v>0.98942535132878806</v>
      </c>
      <c r="N19" s="28">
        <f>OphrsIn!N18/LinhrsIn!N19</f>
        <v>0.99959677419354842</v>
      </c>
      <c r="O19" s="28">
        <f>OphrsIn!O18/LinhrsIn!O19</f>
        <v>0.99986111111111109</v>
      </c>
      <c r="P19" s="28">
        <f>OphrsIn!P18/LinhrsIn!P19</f>
        <v>0.99986559139784947</v>
      </c>
      <c r="Q19" s="28">
        <f>OphrsIn!Q18/LinhrsIn!Q19</f>
        <v>0.94593867670790743</v>
      </c>
      <c r="R19" s="28">
        <f>OphrsIn!R18/LinhrsIn!R19</f>
        <v>0.90126771066368372</v>
      </c>
      <c r="S19" s="28">
        <f>OphrsIn!S18/LinhrsIn!S19</f>
        <v>0.99717057396928044</v>
      </c>
      <c r="T19" s="28">
        <f>OphrsIn!T18/LinhrsIn!T19</f>
        <v>0.99736037788274523</v>
      </c>
      <c r="U19" s="28">
        <f>OphrsIn!U18/LinhrsIn!U19</f>
        <v>0.9990588867975263</v>
      </c>
      <c r="V19" s="28">
        <f>OphrsIn!V18/LinhrsIn!V19</f>
        <v>0.91925988225399491</v>
      </c>
      <c r="W19" s="28">
        <f>OphrsIn!W18/LinhrsIn!W19</f>
        <v>0.92305615550755937</v>
      </c>
      <c r="X19" s="28">
        <f>OphrsIn!X18/LinhrsIn!X19</f>
        <v>0.93550128187828896</v>
      </c>
      <c r="Y19" s="28">
        <f>OphrsIn!Y18/LinhrsIn!Y19</f>
        <v>0.99191750278706792</v>
      </c>
      <c r="Z19" s="28">
        <f>OphrsIn!Z18/LinhrsIn!Z19</f>
        <v>0.99851911685514283</v>
      </c>
      <c r="AA19" s="28">
        <f>OphrsIn!AA18/LinhrsIn!AA19</f>
        <v>0.99986109181830807</v>
      </c>
      <c r="AB19" s="28">
        <f>OphrsIn!AB18/LinhrsIn!AB19</f>
        <v>0.95963401506996771</v>
      </c>
      <c r="AC19" s="28">
        <f>IF(LinhrsIn!AC19&gt;0,OphrsIn!AC18/LinhrsIn!AC19,0)</f>
        <v>1</v>
      </c>
      <c r="AD19" s="28">
        <f>IF(LinhrsIn!AD19&gt;0,OphrsIn!AD18/LinhrsIn!AD19,0)</f>
        <v>0.99727932285368792</v>
      </c>
      <c r="AE19" s="28">
        <f>IF(LinhrsIn!AE19&gt;0,OphrsIn!AE18/LinhrsIn!AE19,0)</f>
        <v>0.99486014670120271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0.99019679329013588</v>
      </c>
      <c r="AP19" s="28">
        <f t="shared" si="1"/>
        <v>0.96404543934928932</v>
      </c>
      <c r="AQ19" s="28">
        <f t="shared" si="2"/>
        <v>0.99737982318496365</v>
      </c>
      <c r="AR19" s="28">
        <f t="shared" si="3"/>
        <v>0.9930728872523803</v>
      </c>
      <c r="AS19" s="28">
        <f t="shared" si="4"/>
        <v>0.97533712174813803</v>
      </c>
      <c r="AT19" s="28">
        <f t="shared" si="5"/>
        <v>0.9926026719258555</v>
      </c>
      <c r="AU19" s="28">
        <f t="shared" si="6"/>
        <v>0.9997744922341697</v>
      </c>
      <c r="AV19" s="28">
        <f t="shared" si="7"/>
        <v>0.94812565378029046</v>
      </c>
      <c r="AW19" s="28">
        <f t="shared" si="8"/>
        <v>0.97189304897808881</v>
      </c>
      <c r="AX19" s="28">
        <f t="shared" si="9"/>
        <v>0.95015831339097201</v>
      </c>
      <c r="AY19" s="28">
        <f t="shared" si="10"/>
        <v>0.98600474124780624</v>
      </c>
      <c r="AZ19" s="28">
        <f t="shared" si="11"/>
        <v>0.99737982318496365</v>
      </c>
    </row>
    <row r="20" spans="1:52" x14ac:dyDescent="0.25">
      <c r="A20" s="86" t="s">
        <v>1</v>
      </c>
      <c r="B20" s="86">
        <v>2</v>
      </c>
      <c r="C20" s="86">
        <v>10</v>
      </c>
      <c r="D20" s="28">
        <f>OphrsIn!D19/LinhrsIn!D20</f>
        <v>0.99946236559139789</v>
      </c>
      <c r="E20" s="28">
        <f>OphrsIn!E19/LinhrsIn!E20</f>
        <v>0.92969485145852948</v>
      </c>
      <c r="F20" s="28">
        <f>OphrsIn!F19/LinhrsIn!F20</f>
        <v>0.92356412840074853</v>
      </c>
      <c r="G20" s="28">
        <f>OphrsIn!G19/LinhrsIn!G20</f>
        <v>1</v>
      </c>
      <c r="H20" s="28">
        <f>OphrsIn!H19/LinhrsIn!H20</f>
        <v>0.9809669352597945</v>
      </c>
      <c r="I20" s="28">
        <v>0.99986557332974857</v>
      </c>
      <c r="J20" s="28">
        <f>OphrsIn!J19/LinhrsIn!J20</f>
        <v>0.999444212866472</v>
      </c>
      <c r="K20" s="28">
        <f>OphrsIn!K19/LinhrsIn!K20</f>
        <v>0.97463230333288342</v>
      </c>
      <c r="L20" s="28">
        <f>OphrsIn!L19/LinhrsIn!L20</f>
        <v>0.9977138246369015</v>
      </c>
      <c r="M20" s="28">
        <f>OphrsIn!M19/LinhrsIn!M20</f>
        <v>0.99958118106938443</v>
      </c>
      <c r="N20" s="28">
        <f>OphrsIn!N19/LinhrsIn!N20</f>
        <v>0.99932786664874307</v>
      </c>
      <c r="O20" s="28">
        <f>OphrsIn!O19/LinhrsIn!O20</f>
        <v>1</v>
      </c>
      <c r="P20" s="28">
        <f>OphrsIn!P19/LinhrsIn!P20</f>
        <v>0.97082941255545108</v>
      </c>
      <c r="Q20" s="28">
        <f>OphrsIn!Q19/LinhrsIn!Q20</f>
        <v>0.8372781065088758</v>
      </c>
      <c r="R20" s="28">
        <f>OphrsIn!R19/LinhrsIn!R20</f>
        <v>0.78502163210502773</v>
      </c>
      <c r="S20" s="28">
        <f>OphrsIn!S19/LinhrsIn!S20</f>
        <v>0.96774628879892044</v>
      </c>
      <c r="T20" s="28">
        <f>OphrsIn!T19/LinhrsIn!T20</f>
        <v>0.99708211754897869</v>
      </c>
      <c r="U20" s="28">
        <f>OphrsIn!U19/LinhrsIn!U20</f>
        <v>0.97566550147889231</v>
      </c>
      <c r="V20" s="28">
        <f>OphrsIn!V19/LinhrsIn!V20</f>
        <v>0.9946599213041033</v>
      </c>
      <c r="W20" s="28">
        <f>OphrsIn!W19/LinhrsIn!W20</f>
        <v>0.99509536784741137</v>
      </c>
      <c r="X20" s="28">
        <f>OphrsIn!X19/LinhrsIn!X20</f>
        <v>0.98866396761133601</v>
      </c>
      <c r="Y20" s="28">
        <f>OphrsIn!Y19/LinhrsIn!Y20</f>
        <v>0.99357182783678033</v>
      </c>
      <c r="Z20" s="28">
        <f>OphrsIn!Z19/LinhrsIn!Z20</f>
        <v>0.97187288708586894</v>
      </c>
      <c r="AA20" s="28">
        <f>OphrsIn!AA19/LinhrsIn!AA20</f>
        <v>0.99971485600228127</v>
      </c>
      <c r="AB20" s="28">
        <f>OphrsIn!AB19/LinhrsIn!AB20</f>
        <v>0.99983797796500318</v>
      </c>
      <c r="AC20" s="28">
        <f>IF(LinhrsIn!AC20&gt;0,OphrsIn!AC19/LinhrsIn!AC20,0)</f>
        <v>2.5188916876574307E-3</v>
      </c>
      <c r="AD20" s="28">
        <f>IF(LinhrsIn!AD20&gt;0,OphrsIn!AD19/LinhrsIn!AD20,0)</f>
        <v>1.6615059285552453E-3</v>
      </c>
      <c r="AE20" s="28">
        <f>IF(LinhrsIn!AE20&gt;0,OphrsIn!AE19/LinhrsIn!AE20,0)</f>
        <v>0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0.98130169079655483</v>
      </c>
      <c r="AP20" s="28">
        <f t="shared" si="1"/>
        <v>0.95885087100778987</v>
      </c>
      <c r="AQ20" s="28">
        <f t="shared" si="2"/>
        <v>1.393465872070892E-3</v>
      </c>
      <c r="AR20" s="28">
        <f t="shared" si="3"/>
        <v>0.95108632661975934</v>
      </c>
      <c r="AS20" s="28">
        <f t="shared" si="4"/>
        <v>0.99342557381867158</v>
      </c>
      <c r="AT20" s="28">
        <f t="shared" si="5"/>
        <v>0.99064243634638982</v>
      </c>
      <c r="AU20" s="28">
        <f t="shared" si="6"/>
        <v>0.99005242640139812</v>
      </c>
      <c r="AV20" s="28">
        <f t="shared" si="7"/>
        <v>0.86334867580427466</v>
      </c>
      <c r="AW20" s="28">
        <f t="shared" si="8"/>
        <v>0.9891358467773248</v>
      </c>
      <c r="AX20" s="28">
        <f t="shared" si="9"/>
        <v>0.9924437210985092</v>
      </c>
      <c r="AY20" s="28">
        <f t="shared" si="10"/>
        <v>0.99047524035105106</v>
      </c>
      <c r="AZ20" s="28">
        <f t="shared" si="11"/>
        <v>1.393465872070892E-3</v>
      </c>
    </row>
    <row r="21" spans="1:52" x14ac:dyDescent="0.25">
      <c r="A21" s="86" t="s">
        <v>1</v>
      </c>
      <c r="B21" s="86">
        <v>2</v>
      </c>
      <c r="C21" s="86">
        <v>11</v>
      </c>
      <c r="D21" s="28">
        <f>OphrsIn!D20/LinhrsIn!D21</f>
        <v>0.97876058610028238</v>
      </c>
      <c r="E21" s="28">
        <f>OphrsIn!E20/LinhrsIn!E21</f>
        <v>0.9931442398171797</v>
      </c>
      <c r="F21" s="28">
        <f>OphrsIn!F20/LinhrsIn!F21</f>
        <v>0.95744373918061165</v>
      </c>
      <c r="G21" s="28">
        <f>OphrsIn!G20/LinhrsIn!G21</f>
        <v>0.92265193370165755</v>
      </c>
      <c r="H21" s="28">
        <f>OphrsIn!H20/LinhrsIn!H21</f>
        <v>0.99009348402399888</v>
      </c>
      <c r="I21" s="28">
        <v>0.9926065331361742</v>
      </c>
      <c r="J21" s="28">
        <f>OphrsIn!J20/LinhrsIn!J21</f>
        <v>0.99611003056404568</v>
      </c>
      <c r="K21" s="28">
        <f>OphrsIn!K20/LinhrsIn!K21</f>
        <v>0.99500876837987329</v>
      </c>
      <c r="L21" s="28">
        <f>OphrsIn!L20/LinhrsIn!L21</f>
        <v>0.99327595481441633</v>
      </c>
      <c r="M21" s="28">
        <f>OphrsIn!M20/LinhrsIn!M21</f>
        <v>0.99972206781545292</v>
      </c>
      <c r="N21" s="28">
        <f>OphrsIn!N20/LinhrsIn!N21</f>
        <v>0.88836265223274691</v>
      </c>
      <c r="O21" s="28">
        <f>OphrsIn!O20/LinhrsIn!O21</f>
        <v>0.99444367273232392</v>
      </c>
      <c r="P21" s="28">
        <f>OphrsIn!P20/LinhrsIn!P21</f>
        <v>0.96711147054859148</v>
      </c>
      <c r="Q21" s="28">
        <f>OphrsIn!Q20/LinhrsIn!Q21</f>
        <v>0.99865519096288324</v>
      </c>
      <c r="R21" s="28">
        <f>OphrsIn!R20/LinhrsIn!R21</f>
        <v>0.96331096196868005</v>
      </c>
      <c r="S21" s="28">
        <f>OphrsIn!S20/LinhrsIn!S21</f>
        <v>1</v>
      </c>
      <c r="T21" s="28">
        <f>OphrsIn!T20/LinhrsIn!T21</f>
        <v>0.99388719088635735</v>
      </c>
      <c r="U21" s="28">
        <f>OphrsIn!U20/LinhrsIn!U21</f>
        <v>0.66285791100954439</v>
      </c>
      <c r="V21" s="28">
        <f>OphrsIn!V20/LinhrsIn!V21</f>
        <v>0.99930516953863258</v>
      </c>
      <c r="W21" s="28">
        <f>OphrsIn!W20/LinhrsIn!W21</f>
        <v>0.92368171343364502</v>
      </c>
      <c r="X21" s="28">
        <f>OphrsIn!X20/LinhrsIn!X21</f>
        <v>0.25020955574182735</v>
      </c>
      <c r="Y21" s="28">
        <f>OphrsIn!Y20/LinhrsIn!Y21</f>
        <v>0</v>
      </c>
      <c r="Z21" s="28">
        <f>OphrsIn!Z20/LinhrsIn!Z21</f>
        <v>0.75916442048517518</v>
      </c>
      <c r="AA21" s="28">
        <f>OphrsIn!AA20/LinhrsIn!AA21</f>
        <v>0.96625000000000005</v>
      </c>
      <c r="AB21" s="28">
        <f>OphrsIn!AB20/LinhrsIn!AB21</f>
        <v>0.99959666577036843</v>
      </c>
      <c r="AC21" s="28">
        <f>IF(LinhrsIn!AC21&gt;0,OphrsIn!AC20/LinhrsIn!AC21,0)</f>
        <v>0.99462293318994488</v>
      </c>
      <c r="AD21" s="28">
        <f>IF(LinhrsIn!AD21&gt;0,OphrsIn!AD20/LinhrsIn!AD21,0)</f>
        <v>0.98294339622641513</v>
      </c>
      <c r="AE21" s="28">
        <f>IF(LinhrsIn!AE21&gt;0,OphrsIn!AE20/LinhrsIn!AE21,0)</f>
        <v>0.99583184184279938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0.97416454557892251</v>
      </c>
      <c r="AP21" s="28">
        <f t="shared" si="1"/>
        <v>0.79307656498309287</v>
      </c>
      <c r="AQ21" s="28">
        <f t="shared" si="2"/>
        <v>0.99113272375305306</v>
      </c>
      <c r="AR21" s="28">
        <f t="shared" si="3"/>
        <v>0.95774663756648293</v>
      </c>
      <c r="AS21" s="28">
        <f t="shared" si="4"/>
        <v>0.99293668257473966</v>
      </c>
      <c r="AT21" s="28">
        <f t="shared" si="5"/>
        <v>0.99600226366991418</v>
      </c>
      <c r="AU21" s="28">
        <f t="shared" si="6"/>
        <v>0.94997259850455418</v>
      </c>
      <c r="AV21" s="28">
        <f t="shared" si="7"/>
        <v>0.98732205097718773</v>
      </c>
      <c r="AW21" s="28">
        <f t="shared" si="8"/>
        <v>0.88535009047817814</v>
      </c>
      <c r="AX21" s="28">
        <f t="shared" si="9"/>
        <v>0.39129708972515748</v>
      </c>
      <c r="AY21" s="28">
        <f t="shared" si="10"/>
        <v>0.90833702875184796</v>
      </c>
      <c r="AZ21" s="28">
        <f t="shared" si="11"/>
        <v>0.99113272375305306</v>
      </c>
    </row>
    <row r="22" spans="1:52" x14ac:dyDescent="0.25">
      <c r="A22" s="86" t="s">
        <v>1</v>
      </c>
      <c r="B22" s="86">
        <v>2</v>
      </c>
      <c r="C22" s="86">
        <v>12</v>
      </c>
      <c r="D22" s="28">
        <f>OphrsIn!D21/LinhrsIn!D22</f>
        <v>0.95264361630566396</v>
      </c>
      <c r="E22" s="28">
        <f>OphrsIn!E21/LinhrsIn!E22</f>
        <v>0.98413338711846166</v>
      </c>
      <c r="F22" s="28">
        <f>OphrsIn!F21/LinhrsIn!F22</f>
        <v>0.98445819542380208</v>
      </c>
      <c r="G22" s="28">
        <f>OphrsIn!G21/LinhrsIn!G22</f>
        <v>0.40061861215707367</v>
      </c>
      <c r="H22" s="28">
        <f>OphrsIn!H21/LinhrsIn!H22</f>
        <v>0.29360636417206837</v>
      </c>
      <c r="I22" s="28">
        <v>0.96622712594187299</v>
      </c>
      <c r="J22" s="28">
        <f>OphrsIn!J21/LinhrsIn!J22</f>
        <v>0.99861053216618034</v>
      </c>
      <c r="K22" s="28">
        <f>OphrsIn!K21/LinhrsIn!K22</f>
        <v>0.9959525094441446</v>
      </c>
      <c r="L22" s="28">
        <f>OphrsIn!L21/LinhrsIn!L22</f>
        <v>0.68398085585585588</v>
      </c>
      <c r="M22" s="28">
        <f>OphrsIn!M21/LinhrsIn!M22</f>
        <v>1.0001389854065323</v>
      </c>
      <c r="N22" s="28">
        <f>OphrsIn!N21/LinhrsIn!N22</f>
        <v>0.99932795698924726</v>
      </c>
      <c r="O22" s="28">
        <f>OphrsIn!O21/LinhrsIn!O22</f>
        <v>0.99986111111111109</v>
      </c>
      <c r="P22" s="28">
        <f>OphrsIn!P21/LinhrsIn!P22</f>
        <v>0.91813415781691088</v>
      </c>
      <c r="Q22" s="28">
        <f>OphrsIn!Q21/LinhrsIn!Q22</f>
        <v>0.84546065904505718</v>
      </c>
      <c r="R22" s="28">
        <f>OphrsIn!R21/LinhrsIn!R22</f>
        <v>0.99761336515513122</v>
      </c>
      <c r="S22" s="28">
        <f>OphrsIn!S21/LinhrsIn!S22</f>
        <v>0.99420641336566951</v>
      </c>
      <c r="T22" s="28">
        <f>OphrsIn!T21/LinhrsIn!T22</f>
        <v>0.99777685146588857</v>
      </c>
      <c r="U22" s="28">
        <f>OphrsIn!U21/LinhrsIn!U22</f>
        <v>0.98684939091915835</v>
      </c>
      <c r="V22" s="28">
        <f>OphrsIn!V21/LinhrsIn!V22</f>
        <v>0.99972206781545292</v>
      </c>
      <c r="W22" s="28">
        <f>OphrsIn!W21/LinhrsIn!W22</f>
        <v>0.99379301038996082</v>
      </c>
      <c r="X22" s="28">
        <f>OphrsIn!X21/LinhrsIn!X22</f>
        <v>0.99433351322180241</v>
      </c>
      <c r="Y22" s="28">
        <f>OphrsIn!Y21/LinhrsIn!Y22</f>
        <v>0.99930333008220706</v>
      </c>
      <c r="Z22" s="28">
        <f>OphrsIn!Z21/LinhrsIn!Z22</f>
        <v>0.99986542860987748</v>
      </c>
      <c r="AA22" s="28">
        <f>OphrsIn!AA21/LinhrsIn!AA22</f>
        <v>0.98777608001111272</v>
      </c>
      <c r="AB22" s="28">
        <f>OphrsIn!AB21/LinhrsIn!AB22</f>
        <v>1</v>
      </c>
      <c r="AC22" s="28">
        <f>IF(LinhrsIn!AC22&gt;0,OphrsIn!AC21/LinhrsIn!AC22,0)</f>
        <v>0.99824774228332669</v>
      </c>
      <c r="AD22" s="28">
        <f>IF(LinhrsIn!AD22&gt;0,OphrsIn!AD21/LinhrsIn!AD22,0)</f>
        <v>0.99788551578311435</v>
      </c>
      <c r="AE22" s="28">
        <f>IF(LinhrsIn!AE22&gt;0,OphrsIn!AE21/LinhrsIn!AE22,0)</f>
        <v>0.99511301252385242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0.8520874828002718</v>
      </c>
      <c r="AP22" s="28">
        <f t="shared" si="1"/>
        <v>0.98305834250677648</v>
      </c>
      <c r="AQ22" s="28">
        <f t="shared" si="2"/>
        <v>0.99708209019676453</v>
      </c>
      <c r="AR22" s="28">
        <f t="shared" si="3"/>
        <v>0.78973673156644575</v>
      </c>
      <c r="AS22" s="28">
        <f t="shared" si="4"/>
        <v>0.75281467409337388</v>
      </c>
      <c r="AT22" s="28">
        <f t="shared" si="5"/>
        <v>0.89335745023551105</v>
      </c>
      <c r="AU22" s="28">
        <f t="shared" si="6"/>
        <v>0.97244107530575652</v>
      </c>
      <c r="AV22" s="28">
        <f t="shared" si="7"/>
        <v>0.94576014585528601</v>
      </c>
      <c r="AW22" s="28">
        <f t="shared" si="8"/>
        <v>0.99478277006683324</v>
      </c>
      <c r="AX22" s="28">
        <f t="shared" si="9"/>
        <v>0.99580995123132343</v>
      </c>
      <c r="AY22" s="28">
        <f t="shared" si="10"/>
        <v>0.99588050287366336</v>
      </c>
      <c r="AZ22" s="28">
        <f t="shared" si="11"/>
        <v>0.99708209019676453</v>
      </c>
    </row>
    <row r="23" spans="1:52" x14ac:dyDescent="0.25">
      <c r="A23" s="86" t="s">
        <v>1</v>
      </c>
      <c r="B23" s="86">
        <v>2</v>
      </c>
      <c r="C23" s="86">
        <v>13</v>
      </c>
      <c r="D23" s="28">
        <f>OphrsIn!D22/LinhrsIn!D23</f>
        <v>0.97135941912061308</v>
      </c>
      <c r="E23" s="28">
        <f>OphrsIn!E22/LinhrsIn!E23</f>
        <v>0.99650537634408598</v>
      </c>
      <c r="F23" s="28">
        <f>OphrsIn!F22/LinhrsIn!F23</f>
        <v>0.97175385502233746</v>
      </c>
      <c r="G23" s="28">
        <f>OphrsIn!G22/LinhrsIn!G23</f>
        <v>0.97929272556138214</v>
      </c>
      <c r="H23" s="28">
        <f>OphrsIn!H22/LinhrsIn!H23</f>
        <v>0.98027229786051695</v>
      </c>
      <c r="I23" s="28">
        <v>0.88134680134680132</v>
      </c>
      <c r="J23" s="28">
        <f>OphrsIn!J22/LinhrsIn!J23</f>
        <v>0.99819419363800532</v>
      </c>
      <c r="K23" s="28">
        <f>OphrsIn!K22/LinhrsIn!K23</f>
        <v>0.98569886670264428</v>
      </c>
      <c r="L23" s="28">
        <f>OphrsIn!L22/LinhrsIn!L23</f>
        <v>0.92900526386826832</v>
      </c>
      <c r="M23" s="28">
        <f>OphrsIn!M22/LinhrsIn!M23</f>
        <v>0.99832565927166173</v>
      </c>
      <c r="N23" s="28">
        <f>OphrsIn!N22/LinhrsIn!N23</f>
        <v>0.99973114665949736</v>
      </c>
      <c r="O23" s="28">
        <f>OphrsIn!O22/LinhrsIn!O23</f>
        <v>0.99958333333333338</v>
      </c>
      <c r="P23" s="28">
        <f>OphrsIn!P22/LinhrsIn!P23</f>
        <v>0.89904557064121515</v>
      </c>
      <c r="Q23" s="28">
        <f>OphrsIn!Q22/LinhrsIn!Q23</f>
        <v>0.99838622915545983</v>
      </c>
      <c r="R23" s="28">
        <f>OphrsIn!R22/LinhrsIn!R23</f>
        <v>0.9249813571961224</v>
      </c>
      <c r="S23" s="28">
        <f>OphrsIn!S22/LinhrsIn!S23</f>
        <v>5.6001493373156609E-4</v>
      </c>
      <c r="T23" s="28">
        <f>OphrsIn!T22/LinhrsIn!T23</f>
        <v>0.19577119124032469</v>
      </c>
      <c r="U23" s="28">
        <f>OphrsIn!U22/LinhrsIn!U23</f>
        <v>0.98436868346584017</v>
      </c>
      <c r="V23" s="28">
        <f>OphrsIn!V22/LinhrsIn!V23</f>
        <v>0.98957464553794827</v>
      </c>
      <c r="W23" s="28">
        <f>OphrsIn!W22/LinhrsIn!W23</f>
        <v>0.95506679260558625</v>
      </c>
      <c r="X23" s="28">
        <f>OphrsIn!X22/LinhrsIn!X23</f>
        <v>0.98064690756529982</v>
      </c>
      <c r="Y23" s="28">
        <f>OphrsIn!Y22/LinhrsIn!Y23</f>
        <v>0.98662207357859533</v>
      </c>
      <c r="Z23" s="28">
        <f>OphrsIn!Z22/LinhrsIn!Z23</f>
        <v>0.99092263920877921</v>
      </c>
      <c r="AA23" s="28">
        <f>OphrsIn!AA22/LinhrsIn!AA23</f>
        <v>0.9986054943522521</v>
      </c>
      <c r="AB23" s="28">
        <f>OphrsIn!AB22/LinhrsIn!AB23</f>
        <v>0.92188760419467608</v>
      </c>
      <c r="AC23" s="28">
        <f>IF(LinhrsIn!AC23&gt;0,OphrsIn!AC22/LinhrsIn!AC23,0)</f>
        <v>0.98238721040509414</v>
      </c>
      <c r="AD23" s="28">
        <f>IF(LinhrsIn!AD23&gt;0,OphrsIn!AD22/LinhrsIn!AD23,0)</f>
        <v>0.9970952453753249</v>
      </c>
      <c r="AE23" s="28">
        <f>IF(LinhrsIn!AE23&gt;0,OphrsIn!AE22/LinhrsIn!AE23,0)</f>
        <v>0.96045216780972564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0.96822959085414595</v>
      </c>
      <c r="AP23" s="28">
        <f t="shared" si="1"/>
        <v>0.82728280275288479</v>
      </c>
      <c r="AQ23" s="28">
        <f t="shared" si="2"/>
        <v>0.97997820786338163</v>
      </c>
      <c r="AR23" s="28">
        <f t="shared" si="3"/>
        <v>0.98251731897593519</v>
      </c>
      <c r="AS23" s="28">
        <f t="shared" si="4"/>
        <v>0.95327109761510787</v>
      </c>
      <c r="AT23" s="28">
        <f t="shared" si="5"/>
        <v>0.97100992994752477</v>
      </c>
      <c r="AU23" s="28">
        <f t="shared" si="6"/>
        <v>0.96612001687801541</v>
      </c>
      <c r="AV23" s="28">
        <f t="shared" si="7"/>
        <v>0.64130920042843786</v>
      </c>
      <c r="AW23" s="28">
        <f t="shared" si="8"/>
        <v>0.72323817341470431</v>
      </c>
      <c r="AX23" s="28">
        <f t="shared" si="9"/>
        <v>0.97411192458316043</v>
      </c>
      <c r="AY23" s="28">
        <f t="shared" si="10"/>
        <v>0.9704719125852358</v>
      </c>
      <c r="AZ23" s="28">
        <f t="shared" si="11"/>
        <v>0.97997820786338163</v>
      </c>
    </row>
    <row r="24" spans="1:52" x14ac:dyDescent="0.25">
      <c r="A24" s="86" t="s">
        <v>1</v>
      </c>
      <c r="B24" s="86">
        <v>2</v>
      </c>
      <c r="C24" s="86">
        <v>14</v>
      </c>
      <c r="D24" s="28">
        <f>OphrsIn!D23/LinhrsIn!D24</f>
        <v>0.99099099099099097</v>
      </c>
      <c r="E24" s="28">
        <f>OphrsIn!E23/LinhrsIn!E24</f>
        <v>0.98951331002957787</v>
      </c>
      <c r="F24" s="28">
        <f>OphrsIn!F23/LinhrsIn!F24</f>
        <v>0.99841954022988499</v>
      </c>
      <c r="G24" s="28">
        <f>OphrsIn!G23/LinhrsIn!G24</f>
        <v>0.99986557332974857</v>
      </c>
      <c r="H24" s="28">
        <f>OphrsIn!H23/LinhrsIn!H24</f>
        <v>0.999583159649854</v>
      </c>
      <c r="I24" s="28">
        <v>0.99986559139784947</v>
      </c>
      <c r="J24" s="28">
        <f>OphrsIn!J23/LinhrsIn!J24</f>
        <v>0.99623220764722298</v>
      </c>
      <c r="K24" s="28">
        <f>OphrsIn!K23/LinhrsIn!K24</f>
        <v>0.99662663608150048</v>
      </c>
      <c r="L24" s="28">
        <f>OphrsIn!L23/LinhrsIn!L24</f>
        <v>0.9977138246369015</v>
      </c>
      <c r="M24" s="28">
        <f>OphrsIn!M23/LinhrsIn!M24</f>
        <v>0.99916631929970823</v>
      </c>
      <c r="N24" s="28">
        <f>OphrsIn!N23/LinhrsIn!N24</f>
        <v>0.9775537634408602</v>
      </c>
      <c r="O24" s="28">
        <f>OphrsIn!O23/LinhrsIn!O24</f>
        <v>0.99986111111111109</v>
      </c>
      <c r="P24" s="28">
        <f>OphrsIn!P23/LinhrsIn!P24</f>
        <v>0.94945557198548192</v>
      </c>
      <c r="Q24" s="28">
        <f>OphrsIn!Q23/LinhrsIn!Q24</f>
        <v>0.99529380126395051</v>
      </c>
      <c r="R24" s="28">
        <f>OphrsIn!R23/LinhrsIn!R24</f>
        <v>0.79600420609884326</v>
      </c>
      <c r="S24" s="28">
        <f>OphrsIn!S23/LinhrsIn!S24</f>
        <v>0.80316772708812767</v>
      </c>
      <c r="T24" s="28">
        <f>OphrsIn!T23/LinhrsIn!T24</f>
        <v>0.99347040844679091</v>
      </c>
      <c r="U24" s="28">
        <f>OphrsIn!U23/LinhrsIn!U24</f>
        <v>0.93113245839534575</v>
      </c>
      <c r="V24" s="28">
        <f>OphrsIn!V23/LinhrsIn!V24</f>
        <v>0.95799137571289483</v>
      </c>
      <c r="W24" s="28">
        <f>OphrsIn!W23/LinhrsIn!W24</f>
        <v>0.95814769812339684</v>
      </c>
      <c r="X24" s="28">
        <f>OphrsIn!X23/LinhrsIn!X24</f>
        <v>0.99797488861887407</v>
      </c>
      <c r="Y24" s="28">
        <f>OphrsIn!Y23/LinhrsIn!Y24</f>
        <v>0.99718349528235461</v>
      </c>
      <c r="Z24" s="28">
        <f>OphrsIn!Z23/LinhrsIn!Z24</f>
        <v>0.99986542860987748</v>
      </c>
      <c r="AA24" s="28">
        <f>OphrsIn!AA23/LinhrsIn!AA24</f>
        <v>1</v>
      </c>
      <c r="AB24" s="28">
        <f>OphrsIn!AB23/LinhrsIn!AB24</f>
        <v>0.98152892004853709</v>
      </c>
      <c r="AC24" s="28">
        <f>IF(LinhrsIn!AC24&gt;0,OphrsIn!AC23/LinhrsIn!AC24,0)</f>
        <v>0.99462221027157838</v>
      </c>
      <c r="AD24" s="28">
        <f>IF(LinhrsIn!AD24&gt;0,OphrsIn!AD23/LinhrsIn!AD24,0)</f>
        <v>0.99909365558912389</v>
      </c>
      <c r="AE24" s="28">
        <f>IF(LinhrsIn!AE24&gt;0,OphrsIn!AE23/LinhrsIn!AE24,0)</f>
        <v>0.98071798957559952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0.99198805073664154</v>
      </c>
      <c r="AP24" s="28">
        <f t="shared" si="1"/>
        <v>0.95098003397408271</v>
      </c>
      <c r="AQ24" s="28">
        <f t="shared" si="2"/>
        <v>0.99147795181210052</v>
      </c>
      <c r="AR24" s="28">
        <f t="shared" si="3"/>
        <v>0.99593280786307048</v>
      </c>
      <c r="AS24" s="28">
        <f t="shared" si="4"/>
        <v>0.99856031956497537</v>
      </c>
      <c r="AT24" s="28">
        <f t="shared" si="5"/>
        <v>0.99783559333937</v>
      </c>
      <c r="AU24" s="28">
        <f t="shared" si="6"/>
        <v>0.97562348217915107</v>
      </c>
      <c r="AV24" s="28">
        <f t="shared" si="7"/>
        <v>0.86482191148364052</v>
      </c>
      <c r="AW24" s="28">
        <f t="shared" si="8"/>
        <v>0.96086474751834372</v>
      </c>
      <c r="AX24" s="28">
        <f t="shared" si="9"/>
        <v>0.98443536067487525</v>
      </c>
      <c r="AY24" s="28">
        <f t="shared" si="10"/>
        <v>0.99379811621947167</v>
      </c>
      <c r="AZ24" s="28">
        <f t="shared" si="11"/>
        <v>0.99147795181210052</v>
      </c>
    </row>
    <row r="25" spans="1:52" x14ac:dyDescent="0.25">
      <c r="A25" s="86" t="s">
        <v>1</v>
      </c>
      <c r="B25" s="86">
        <v>2</v>
      </c>
      <c r="C25" s="86">
        <v>15</v>
      </c>
      <c r="D25" s="28">
        <f>OphrsIn!D24/LinhrsIn!D25</f>
        <v>0.97741935483870979</v>
      </c>
      <c r="E25" s="28">
        <f>OphrsIn!E24/LinhrsIn!E25</f>
        <v>0.94196849333512855</v>
      </c>
      <c r="F25" s="28">
        <f>OphrsIn!F24/LinhrsIn!F25</f>
        <v>0.99827089337175789</v>
      </c>
      <c r="G25" s="28">
        <f>OphrsIn!G24/LinhrsIn!G25</f>
        <v>0.98938029305014119</v>
      </c>
      <c r="H25" s="28">
        <f>OphrsIn!H24/LinhrsIn!H25</f>
        <v>0.99569324812447912</v>
      </c>
      <c r="I25" s="28">
        <v>0.99001079913606915</v>
      </c>
      <c r="J25" s="28">
        <f>OphrsIn!J24/LinhrsIn!J25</f>
        <v>0.99958327545492431</v>
      </c>
      <c r="K25" s="28">
        <f>OphrsIn!K24/LinhrsIn!K25</f>
        <v>0.9940636805180787</v>
      </c>
      <c r="L25" s="28">
        <f>OphrsIn!L24/LinhrsIn!L25</f>
        <v>0.97191466378611924</v>
      </c>
      <c r="M25" s="28">
        <f>OphrsIn!M24/LinhrsIn!M25</f>
        <v>1.0001389854065323</v>
      </c>
      <c r="N25" s="28">
        <f>OphrsIn!N24/LinhrsIn!N25</f>
        <v>0.9926065331361742</v>
      </c>
      <c r="O25" s="28">
        <f>OphrsIn!O24/LinhrsIn!O25</f>
        <v>0.99027642728156684</v>
      </c>
      <c r="P25" s="28">
        <f>OphrsIn!P24/LinhrsIn!P25</f>
        <v>0.86874663797740714</v>
      </c>
      <c r="Q25" s="28">
        <f>OphrsIn!Q24/LinhrsIn!Q25</f>
        <v>0.9986553717897001</v>
      </c>
      <c r="R25" s="28">
        <f>OphrsIn!R24/LinhrsIn!R25</f>
        <v>0.81930766935243204</v>
      </c>
      <c r="S25" s="28">
        <f>OphrsIn!S24/LinhrsIn!S25</f>
        <v>0.94481087629559835</v>
      </c>
      <c r="T25" s="28">
        <f>OphrsIn!T24/LinhrsIn!T25</f>
        <v>0.98944151153098092</v>
      </c>
      <c r="U25" s="28">
        <f>OphrsIn!U24/LinhrsIn!U25</f>
        <v>1</v>
      </c>
      <c r="V25" s="28">
        <f>OphrsIn!V24/LinhrsIn!V25</f>
        <v>0.99958304378040308</v>
      </c>
      <c r="W25" s="28">
        <f>OphrsIn!W24/LinhrsIn!W25</f>
        <v>0.99648220809092136</v>
      </c>
      <c r="X25" s="28">
        <f>OphrsIn!X24/LinhrsIn!X25</f>
        <v>6.1841749932487165E-2</v>
      </c>
      <c r="Y25" s="28">
        <f>OphrsIn!Y24/LinhrsIn!Y25</f>
        <v>0.32615124630333753</v>
      </c>
      <c r="Z25" s="28">
        <f>OphrsIn!Z24/LinhrsIn!Z25</f>
        <v>0.99986542860987748</v>
      </c>
      <c r="AA25" s="28">
        <f>OphrsIn!AA24/LinhrsIn!AA25</f>
        <v>1</v>
      </c>
      <c r="AB25" s="28">
        <f>OphrsIn!AB24/LinhrsIn!AB25</f>
        <v>0.87751519243754217</v>
      </c>
      <c r="AC25" s="28">
        <f>IF(LinhrsIn!AC25&gt;0,OphrsIn!AC24/LinhrsIn!AC25,0)</f>
        <v>0.99300793330644066</v>
      </c>
      <c r="AD25" s="28">
        <f>IF(LinhrsIn!AD25&gt;0,OphrsIn!AD24/LinhrsIn!AD25,0)</f>
        <v>0.99864048338368583</v>
      </c>
      <c r="AE25" s="28">
        <f>IF(LinhrsIn!AE25&gt;0,OphrsIn!AE24/LinhrsIn!AE25,0)</f>
        <v>0.93554966864880951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0.97772116088153149</v>
      </c>
      <c r="AP25" s="28">
        <f t="shared" si="1"/>
        <v>0.83447119151027327</v>
      </c>
      <c r="AQ25" s="28">
        <f t="shared" si="2"/>
        <v>0.97573269511297867</v>
      </c>
      <c r="AR25" s="28">
        <f t="shared" si="3"/>
        <v>0.97653989325234258</v>
      </c>
      <c r="AS25" s="28">
        <f t="shared" si="4"/>
        <v>0.99509577423849083</v>
      </c>
      <c r="AT25" s="28">
        <f t="shared" si="5"/>
        <v>0.9887057765702435</v>
      </c>
      <c r="AU25" s="28">
        <f t="shared" si="6"/>
        <v>0.95054319946504939</v>
      </c>
      <c r="AV25" s="28">
        <f t="shared" si="7"/>
        <v>0.92092463914591016</v>
      </c>
      <c r="AW25" s="28">
        <f t="shared" si="8"/>
        <v>0.99634151843712804</v>
      </c>
      <c r="AX25" s="28">
        <f t="shared" si="9"/>
        <v>0.46149173477558203</v>
      </c>
      <c r="AY25" s="28">
        <f t="shared" si="10"/>
        <v>0.95912687368247329</v>
      </c>
      <c r="AZ25" s="28">
        <f t="shared" si="11"/>
        <v>0.97573269511297867</v>
      </c>
    </row>
    <row r="26" spans="1:52" x14ac:dyDescent="0.25">
      <c r="A26" s="86" t="s">
        <v>1</v>
      </c>
      <c r="B26" s="86">
        <v>2</v>
      </c>
      <c r="C26" s="86">
        <v>16</v>
      </c>
      <c r="D26" s="28">
        <f>OphrsIn!D25/LinhrsIn!D26</f>
        <v>0.98198440440978763</v>
      </c>
      <c r="E26" s="28">
        <f>OphrsIn!E25/LinhrsIn!E26</f>
        <v>0.99918721213763206</v>
      </c>
      <c r="F26" s="28">
        <f>OphrsIn!F25/LinhrsIn!F26</f>
        <v>0.95069713957165436</v>
      </c>
      <c r="G26" s="28">
        <f>OphrsIn!G25/LinhrsIn!G26</f>
        <v>1</v>
      </c>
      <c r="H26" s="28">
        <f>OphrsIn!H25/LinhrsIn!H26</f>
        <v>0.93428730202834132</v>
      </c>
      <c r="I26" s="28">
        <v>0.9557676794837322</v>
      </c>
      <c r="J26" s="28">
        <f>OphrsIn!J25/LinhrsIn!J26</f>
        <v>0.99861053216618034</v>
      </c>
      <c r="K26" s="28">
        <f>OphrsIn!K25/LinhrsIn!K26</f>
        <v>0.99554715962758056</v>
      </c>
      <c r="L26" s="28">
        <f>OphrsIn!L25/LinhrsIn!L26</f>
        <v>0.99825174825174812</v>
      </c>
      <c r="M26" s="28">
        <f>OphrsIn!M25/LinhrsIn!M26</f>
        <v>1.0001389660922735</v>
      </c>
      <c r="N26" s="28">
        <f>OphrsIn!N25/LinhrsIn!N26</f>
        <v>0.99973118279569884</v>
      </c>
      <c r="O26" s="28">
        <f>OphrsIn!O25/LinhrsIn!O26</f>
        <v>0.99888111888111897</v>
      </c>
      <c r="P26" s="28">
        <f>OphrsIn!P25/LinhrsIn!P26</f>
        <v>0.99986557332974857</v>
      </c>
      <c r="Q26" s="28">
        <f>OphrsIn!Q25/LinhrsIn!Q26</f>
        <v>0.91077916834880901</v>
      </c>
      <c r="R26" s="28">
        <f>OphrsIn!R25/LinhrsIn!R26</f>
        <v>0.99731423455684864</v>
      </c>
      <c r="S26" s="28">
        <f>OphrsIn!S25/LinhrsIn!S26</f>
        <v>0.9954134628355592</v>
      </c>
      <c r="T26" s="28">
        <f>OphrsIn!T25/LinhrsIn!T26</f>
        <v>0.98652028904947187</v>
      </c>
      <c r="U26" s="28">
        <f>OphrsIn!U25/LinhrsIn!U26</f>
        <v>1</v>
      </c>
      <c r="V26" s="28">
        <f>OphrsIn!V25/LinhrsIn!V26</f>
        <v>0.9972168104647926</v>
      </c>
      <c r="W26" s="28">
        <f>OphrsIn!W25/LinhrsIn!W26</f>
        <v>0.99919017411256572</v>
      </c>
      <c r="X26" s="28">
        <f>OphrsIn!X25/LinhrsIn!X26</f>
        <v>0.96554541740433075</v>
      </c>
      <c r="Y26" s="28">
        <f>OphrsIn!Y25/LinhrsIn!Y26</f>
        <v>0.99915564311849137</v>
      </c>
      <c r="Z26" s="28">
        <f>OphrsIn!Z25/LinhrsIn!Z26</f>
        <v>0.95006729475100937</v>
      </c>
      <c r="AA26" s="28">
        <f>OphrsIn!AA25/LinhrsIn!AA26</f>
        <v>0.82606279522089476</v>
      </c>
      <c r="AB26" s="28">
        <f>OphrsIn!AB25/LinhrsIn!AB26</f>
        <v>1</v>
      </c>
      <c r="AC26" s="28">
        <f>IF(LinhrsIn!AC26&gt;0,OphrsIn!AC25/LinhrsIn!AC26,0)</f>
        <v>0.97175521183591118</v>
      </c>
      <c r="AD26" s="28">
        <f>IF(LinhrsIn!AD26&gt;0,OphrsIn!AD25/LinhrsIn!AD26,0)</f>
        <v>0.99864048338368583</v>
      </c>
      <c r="AE26" s="28">
        <f>IF(LinhrsIn!AE26&gt;0,OphrsIn!AE25/LinhrsIn!AE26,0)</f>
        <v>0.90058823947294786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0.98591380119714245</v>
      </c>
      <c r="AP26" s="28">
        <f t="shared" si="1"/>
        <v>0.96893877415523111</v>
      </c>
      <c r="AQ26" s="28">
        <f t="shared" si="2"/>
        <v>0.95699464489751485</v>
      </c>
      <c r="AR26" s="28">
        <f t="shared" si="3"/>
        <v>0.98329478390309555</v>
      </c>
      <c r="AS26" s="28">
        <f t="shared" si="4"/>
        <v>0.96288850455941788</v>
      </c>
      <c r="AT26" s="28">
        <f t="shared" si="5"/>
        <v>0.99797929132386731</v>
      </c>
      <c r="AU26" s="28">
        <f t="shared" si="6"/>
        <v>0.99949262500218872</v>
      </c>
      <c r="AV26" s="28">
        <f t="shared" si="7"/>
        <v>0.96783562191373906</v>
      </c>
      <c r="AW26" s="28">
        <f t="shared" si="8"/>
        <v>0.99457903317142149</v>
      </c>
      <c r="AX26" s="28">
        <f t="shared" si="9"/>
        <v>0.98796374487846261</v>
      </c>
      <c r="AY26" s="28">
        <f t="shared" si="10"/>
        <v>0.92537669665730127</v>
      </c>
      <c r="AZ26" s="28">
        <f t="shared" si="11"/>
        <v>0.95699464489751485</v>
      </c>
    </row>
    <row r="27" spans="1:52" x14ac:dyDescent="0.25">
      <c r="A27" s="86" t="s">
        <v>1</v>
      </c>
      <c r="B27" s="86">
        <v>2</v>
      </c>
      <c r="C27" s="86">
        <v>17</v>
      </c>
      <c r="D27" s="28">
        <f>OphrsIn!D26/LinhrsIn!D27</f>
        <v>0.99569892473118271</v>
      </c>
      <c r="E27" s="28">
        <f>OphrsIn!E26/LinhrsIn!E27</f>
        <v>0.96491465727445125</v>
      </c>
      <c r="F27" s="28">
        <f>OphrsIn!F26/LinhrsIn!F27</f>
        <v>0.99612013220290285</v>
      </c>
      <c r="G27" s="28">
        <f>OphrsIn!G26/LinhrsIn!G27</f>
        <v>1</v>
      </c>
      <c r="H27" s="28">
        <f>OphrsIn!H26/LinhrsIn!H27</f>
        <v>0.99972214504028911</v>
      </c>
      <c r="I27" s="28">
        <v>0.99758031993547525</v>
      </c>
      <c r="J27" s="28">
        <f>OphrsIn!J26/LinhrsIn!J27</f>
        <v>0.98157711095603617</v>
      </c>
      <c r="K27" s="28">
        <f>OphrsIn!K26/LinhrsIn!K27</f>
        <v>0.99757117797868022</v>
      </c>
      <c r="L27" s="28">
        <f>OphrsIn!L26/LinhrsIn!L27</f>
        <v>0.99852071005917153</v>
      </c>
      <c r="M27" s="28">
        <f>OphrsIn!M26/LinhrsIn!M27</f>
        <v>1</v>
      </c>
      <c r="N27" s="28">
        <f>OphrsIn!N26/LinhrsIn!N27</f>
        <v>0.99973118279569884</v>
      </c>
      <c r="O27" s="28">
        <f>OphrsIn!O26/LinhrsIn!O27</f>
        <v>0.99986111111111109</v>
      </c>
      <c r="P27" s="28">
        <f>OphrsIn!P26/LinhrsIn!P27</f>
        <v>0.99126226643366044</v>
      </c>
      <c r="Q27" s="28">
        <f>OphrsIn!Q26/LinhrsIn!Q27</f>
        <v>0.97996503966653203</v>
      </c>
      <c r="R27" s="28">
        <f>OphrsIn!R26/LinhrsIn!R27</f>
        <v>0.9402539208364451</v>
      </c>
      <c r="S27" s="28">
        <f>OphrsIn!S26/LinhrsIn!S27</f>
        <v>0.99231080534196692</v>
      </c>
      <c r="T27" s="28">
        <f>OphrsIn!T26/LinhrsIn!T27</f>
        <v>0.81733184482277421</v>
      </c>
      <c r="U27" s="28">
        <f>OphrsIn!U26/LinhrsIn!U27</f>
        <v>1</v>
      </c>
      <c r="V27" s="28">
        <f>OphrsIn!V26/LinhrsIn!V27</f>
        <v>0.96969696969696972</v>
      </c>
      <c r="W27" s="28">
        <f>OphrsIn!W26/LinhrsIn!W27</f>
        <v>0.9972969320178402</v>
      </c>
      <c r="X27" s="28">
        <f>OphrsIn!X26/LinhrsIn!X27</f>
        <v>1</v>
      </c>
      <c r="Y27" s="28">
        <f>OphrsIn!Y26/LinhrsIn!Y27</f>
        <v>0.99944398109535726</v>
      </c>
      <c r="Z27" s="28">
        <f>OphrsIn!Z26/LinhrsIn!Z27</f>
        <v>0.93122476446837144</v>
      </c>
      <c r="AA27" s="28">
        <f>OphrsIn!AA26/LinhrsIn!AA27</f>
        <v>0.77420701168614359</v>
      </c>
      <c r="AB27" s="28">
        <f>OphrsIn!AB26/LinhrsIn!AB27</f>
        <v>0.67696250337199892</v>
      </c>
      <c r="AC27" s="28">
        <f>IF(LinhrsIn!AC27&gt;0,OphrsIn!AC26/LinhrsIn!AC27,0)</f>
        <v>0.37940306534014523</v>
      </c>
      <c r="AD27" s="28">
        <f>IF(LinhrsIn!AD27&gt;0,OphrsIn!AD26/LinhrsIn!AD27,0)</f>
        <v>0.99728096676737166</v>
      </c>
      <c r="AE27" s="28">
        <f>IF(LinhrsIn!AE27&gt;0,OphrsIn!AE26/LinhrsIn!AE27,0)</f>
        <v>0.99224284252527839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0.99390506781562316</v>
      </c>
      <c r="AP27" s="28">
        <f t="shared" si="1"/>
        <v>0.92322448108370014</v>
      </c>
      <c r="AQ27" s="28">
        <f t="shared" si="2"/>
        <v>0.78964229154426502</v>
      </c>
      <c r="AR27" s="28">
        <f t="shared" si="3"/>
        <v>0.9870115964924514</v>
      </c>
      <c r="AS27" s="28">
        <f t="shared" si="4"/>
        <v>0.99295985864393355</v>
      </c>
      <c r="AT27" s="28">
        <f t="shared" si="5"/>
        <v>0.99869729601261736</v>
      </c>
      <c r="AU27" s="28">
        <f t="shared" si="6"/>
        <v>0.99695152011349009</v>
      </c>
      <c r="AV27" s="28">
        <f t="shared" si="7"/>
        <v>0.97084325528164805</v>
      </c>
      <c r="AW27" s="28">
        <f t="shared" si="8"/>
        <v>0.92900960483991468</v>
      </c>
      <c r="AX27" s="28">
        <f t="shared" si="9"/>
        <v>0.99891363770439912</v>
      </c>
      <c r="AY27" s="28">
        <f t="shared" si="10"/>
        <v>0.79413142650883806</v>
      </c>
      <c r="AZ27" s="28">
        <f t="shared" si="11"/>
        <v>0.78964229154426502</v>
      </c>
    </row>
    <row r="28" spans="1:52" x14ac:dyDescent="0.25">
      <c r="A28" s="86" t="s">
        <v>1</v>
      </c>
      <c r="B28" s="86">
        <v>2</v>
      </c>
      <c r="C28" s="86">
        <v>18</v>
      </c>
      <c r="D28" s="28">
        <f>OphrsIn!D27/LinhrsIn!D28</f>
        <v>0.95872546383436419</v>
      </c>
      <c r="E28" s="28">
        <f>OphrsIn!E27/LinhrsIn!E28</f>
        <v>0.99596719989245863</v>
      </c>
      <c r="F28" s="28">
        <f>OphrsIn!F27/LinhrsIn!F28</f>
        <v>0.99453630481667876</v>
      </c>
      <c r="G28" s="28">
        <f>OphrsIn!G27/LinhrsIn!G28</f>
        <v>0.99932786664874307</v>
      </c>
      <c r="H28" s="28">
        <f>OphrsIn!H27/LinhrsIn!H28</f>
        <v>0.99972214504028911</v>
      </c>
      <c r="I28" s="28">
        <v>0.95994085226508941</v>
      </c>
      <c r="J28" s="28">
        <f>OphrsIn!J27/LinhrsIn!J28</f>
        <v>0.62978960568482645</v>
      </c>
      <c r="K28" s="28">
        <f>OphrsIn!K27/LinhrsIn!K28</f>
        <v>0.95453318942255794</v>
      </c>
      <c r="L28" s="28">
        <f>OphrsIn!L27/LinhrsIn!L28</f>
        <v>0.92627472083949958</v>
      </c>
      <c r="M28" s="28">
        <f>OphrsIn!M27/LinhrsIn!M28</f>
        <v>1.0001389660922735</v>
      </c>
      <c r="N28" s="28">
        <f>OphrsIn!N27/LinhrsIn!N28</f>
        <v>0.99986557332974857</v>
      </c>
      <c r="O28" s="28">
        <f>OphrsIn!O27/LinhrsIn!O28</f>
        <v>0.99152542372881369</v>
      </c>
      <c r="P28" s="28">
        <f>OphrsIn!P27/LinhrsIn!P28</f>
        <v>0.97647849462365588</v>
      </c>
      <c r="Q28" s="28">
        <f>OphrsIn!Q27/LinhrsIn!Q28</f>
        <v>0.99502487562189046</v>
      </c>
      <c r="R28" s="28">
        <f>OphrsIn!R27/LinhrsIn!R28</f>
        <v>0.99746344374813478</v>
      </c>
      <c r="S28" s="28">
        <f>OphrsIn!S27/LinhrsIn!S28</f>
        <v>0.99340511440107671</v>
      </c>
      <c r="T28" s="28">
        <f>OphrsIn!T27/LinhrsIn!T28</f>
        <v>0.99541475614839503</v>
      </c>
      <c r="U28" s="28">
        <f>OphrsIn!U27/LinhrsIn!U28</f>
        <v>0.99919343997849175</v>
      </c>
      <c r="V28" s="28">
        <f>OphrsIn!V27/LinhrsIn!V28</f>
        <v>0.99569145239749823</v>
      </c>
      <c r="W28" s="28">
        <f>OphrsIn!W27/LinhrsIn!W28</f>
        <v>0.9973009446693657</v>
      </c>
      <c r="X28" s="28">
        <f>OphrsIn!X27/LinhrsIn!X28</f>
        <v>0.99487110271291679</v>
      </c>
      <c r="Y28" s="28">
        <f>OphrsIn!Y27/LinhrsIn!Y28</f>
        <v>0.99929597296536188</v>
      </c>
      <c r="Z28" s="28">
        <f>OphrsIn!Z27/LinhrsIn!Z28</f>
        <v>0.98476876211575737</v>
      </c>
      <c r="AA28" s="28">
        <f>OphrsIn!AA27/LinhrsIn!AA28</f>
        <v>0.97315716272600838</v>
      </c>
      <c r="AB28" s="28">
        <f>OphrsIn!AB27/LinhrsIn!AB28</f>
        <v>0.34699932569116659</v>
      </c>
      <c r="AC28" s="28">
        <f>IF(LinhrsIn!AC28&gt;0,OphrsIn!AC27/LinhrsIn!AC28,0)</f>
        <v>3.1256511773286103E-3</v>
      </c>
      <c r="AD28" s="28">
        <f>IF(LinhrsIn!AD28&gt;0,OphrsIn!AD27/LinhrsIn!AD28,0)</f>
        <v>0.78452453058752281</v>
      </c>
      <c r="AE28" s="28">
        <f>IF(LinhrsIn!AE28&gt;0,OphrsIn!AE27/LinhrsIn!AE28,0)</f>
        <v>0.92307104761571701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0.95234169519871947</v>
      </c>
      <c r="AP28" s="28">
        <f t="shared" si="1"/>
        <v>0.93938219609800555</v>
      </c>
      <c r="AQ28" s="28">
        <f t="shared" si="2"/>
        <v>0.57024040979352286</v>
      </c>
      <c r="AR28" s="28">
        <f t="shared" si="3"/>
        <v>0.99661045711929352</v>
      </c>
      <c r="AS28" s="28">
        <f t="shared" si="4"/>
        <v>0.86315086766340166</v>
      </c>
      <c r="AT28" s="28">
        <f t="shared" si="5"/>
        <v>0.96031562545144367</v>
      </c>
      <c r="AU28" s="28">
        <f t="shared" si="6"/>
        <v>0.98928983056073949</v>
      </c>
      <c r="AV28" s="28">
        <f t="shared" si="7"/>
        <v>0.99529781125703398</v>
      </c>
      <c r="AW28" s="28">
        <f t="shared" si="8"/>
        <v>0.99676654950812826</v>
      </c>
      <c r="AX28" s="28">
        <f t="shared" si="9"/>
        <v>0.99715600678254823</v>
      </c>
      <c r="AY28" s="28">
        <f t="shared" si="10"/>
        <v>0.76830841684431084</v>
      </c>
      <c r="AZ28" s="28">
        <f t="shared" si="11"/>
        <v>0.57024040979352286</v>
      </c>
    </row>
    <row r="29" spans="1:52" x14ac:dyDescent="0.25">
      <c r="A29" s="86" t="s">
        <v>1</v>
      </c>
      <c r="B29" s="86">
        <v>2</v>
      </c>
      <c r="C29" s="86">
        <v>19</v>
      </c>
      <c r="D29" s="28">
        <f>OphrsIn!D28/LinhrsIn!D29</f>
        <v>0.98158602150537633</v>
      </c>
      <c r="E29" s="28">
        <f>OphrsIn!E28/LinhrsIn!E29</f>
        <v>0.99637096774193545</v>
      </c>
      <c r="F29" s="28">
        <f>OphrsIn!F28/LinhrsIn!F29</f>
        <v>0.96382764087044237</v>
      </c>
      <c r="G29" s="28">
        <f>OphrsIn!G28/LinhrsIn!G29</f>
        <v>1</v>
      </c>
      <c r="H29" s="28">
        <f>OphrsIn!H28/LinhrsIn!H29</f>
        <v>0.9926368435676578</v>
      </c>
      <c r="I29" s="28">
        <v>0.99717703992472106</v>
      </c>
      <c r="J29" s="28">
        <f>OphrsIn!J28/LinhrsIn!J29</f>
        <v>0.99958327545492431</v>
      </c>
      <c r="K29" s="28">
        <f>OphrsIn!K28/LinhrsIn!K29</f>
        <v>0.99919050188882885</v>
      </c>
      <c r="L29" s="28">
        <f>OphrsIn!L28/LinhrsIn!L29</f>
        <v>0.98682087143625596</v>
      </c>
      <c r="M29" s="28">
        <f>OphrsIn!M28/LinhrsIn!M29</f>
        <v>1</v>
      </c>
      <c r="N29" s="28">
        <f>OphrsIn!N28/LinhrsIn!N29</f>
        <v>0.99973118279569884</v>
      </c>
      <c r="O29" s="28">
        <f>OphrsIn!O28/LinhrsIn!O29</f>
        <v>0.99986111111111109</v>
      </c>
      <c r="P29" s="28">
        <f>OphrsIn!P28/LinhrsIn!P29</f>
        <v>0.86491582491582497</v>
      </c>
      <c r="Q29" s="28">
        <f>OphrsIn!Q28/LinhrsIn!Q29</f>
        <v>0.99233561920129076</v>
      </c>
      <c r="R29" s="28">
        <f>OphrsIn!R28/LinhrsIn!R29</f>
        <v>0.97091288782816232</v>
      </c>
      <c r="S29" s="28">
        <f>OphrsIn!S28/LinhrsIn!S29</f>
        <v>0.99301075268817196</v>
      </c>
      <c r="T29" s="28">
        <f>OphrsIn!T28/LinhrsIn!T29</f>
        <v>0.99583217560433457</v>
      </c>
      <c r="U29" s="28">
        <f>OphrsIn!U28/LinhrsIn!U29</f>
        <v>0.95066541201774446</v>
      </c>
      <c r="V29" s="28">
        <f>OphrsIn!V28/LinhrsIn!V29</f>
        <v>0.99972202918693531</v>
      </c>
      <c r="W29" s="28">
        <f>OphrsIn!W28/LinhrsIn!W29</f>
        <v>0.98974358974358967</v>
      </c>
      <c r="X29" s="28">
        <f>OphrsIn!X28/LinhrsIn!X29</f>
        <v>0.99703023758099363</v>
      </c>
      <c r="Y29" s="28">
        <f>OphrsIn!Y28/LinhrsIn!Y29</f>
        <v>0.67676910064843532</v>
      </c>
      <c r="Z29" s="28">
        <f>OphrsIn!Z28/LinhrsIn!Z29</f>
        <v>0.99529000134571388</v>
      </c>
      <c r="AA29" s="28">
        <f>OphrsIn!AA28/LinhrsIn!AA29</f>
        <v>0.99958333333333338</v>
      </c>
      <c r="AB29" s="28">
        <f>OphrsIn!AB28/LinhrsIn!AB29</f>
        <v>1</v>
      </c>
      <c r="AC29" s="28">
        <f>IF(LinhrsIn!AC29&gt;0,OphrsIn!AC28/LinhrsIn!AC29,0)</f>
        <v>0.99448850651969345</v>
      </c>
      <c r="AD29" s="28">
        <f>IF(LinhrsIn!AD29&gt;0,OphrsIn!AD28/LinhrsIn!AD29,0)</f>
        <v>0.99365654734934294</v>
      </c>
      <c r="AE29" s="28">
        <f>IF(LinhrsIn!AE29&gt;0,OphrsIn!AE28/LinhrsIn!AE29,0)</f>
        <v>0.98457989843779725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0.98334293830895003</v>
      </c>
      <c r="AP29" s="28">
        <f t="shared" si="1"/>
        <v>0.96340792826489219</v>
      </c>
      <c r="AQ29" s="28">
        <f t="shared" si="2"/>
        <v>0.99090831743561125</v>
      </c>
      <c r="AR29" s="28">
        <f t="shared" si="3"/>
        <v>0.98673286953745931</v>
      </c>
      <c r="AS29" s="28">
        <f t="shared" si="4"/>
        <v>0.99646571964910102</v>
      </c>
      <c r="AT29" s="28">
        <f t="shared" si="5"/>
        <v>0.99533712444169498</v>
      </c>
      <c r="AU29" s="28">
        <f t="shared" si="6"/>
        <v>0.95483603960754493</v>
      </c>
      <c r="AV29" s="28">
        <f t="shared" si="7"/>
        <v>0.9854197532392085</v>
      </c>
      <c r="AW29" s="28">
        <f t="shared" si="8"/>
        <v>0.98207320560300471</v>
      </c>
      <c r="AX29" s="28">
        <f t="shared" si="9"/>
        <v>0.88784764265767302</v>
      </c>
      <c r="AY29" s="28">
        <f t="shared" si="10"/>
        <v>0.99829111155968242</v>
      </c>
      <c r="AZ29" s="28">
        <f t="shared" si="11"/>
        <v>0.99090831743561125</v>
      </c>
    </row>
    <row r="30" spans="1:52" x14ac:dyDescent="0.25">
      <c r="A30" s="86" t="s">
        <v>1</v>
      </c>
      <c r="B30" s="86">
        <v>2</v>
      </c>
      <c r="C30" s="86">
        <v>20</v>
      </c>
      <c r="D30" s="28">
        <f>OphrsIn!D29/LinhrsIn!D30</f>
        <v>0.97187079407806198</v>
      </c>
      <c r="E30" s="28">
        <f>OphrsIn!E29/LinhrsIn!E30</f>
        <v>0.99243958417712974</v>
      </c>
      <c r="F30" s="28">
        <f>OphrsIn!F29/LinhrsIn!F30</f>
        <v>0.99942396313364057</v>
      </c>
      <c r="G30" s="28">
        <f>OphrsIn!G29/LinhrsIn!G30</f>
        <v>0.99932795698924726</v>
      </c>
      <c r="H30" s="28">
        <f>OphrsIn!H29/LinhrsIn!H30</f>
        <v>0.99972214504028911</v>
      </c>
      <c r="I30" s="28">
        <v>0.99986559139784947</v>
      </c>
      <c r="J30" s="28">
        <f>OphrsIn!J29/LinhrsIn!J30</f>
        <v>0.9941553019760645</v>
      </c>
      <c r="K30" s="28">
        <f>OphrsIn!K29/LinhrsIn!K30</f>
        <v>0.99352226720647785</v>
      </c>
      <c r="L30" s="28">
        <f>OphrsIn!L29/LinhrsIn!L30</f>
        <v>0.99892415277030655</v>
      </c>
      <c r="M30" s="28">
        <f>OphrsIn!M29/LinhrsIn!M30</f>
        <v>1</v>
      </c>
      <c r="N30" s="28">
        <f>OphrsIn!N29/LinhrsIn!N30</f>
        <v>1</v>
      </c>
      <c r="O30" s="28">
        <f>OphrsIn!O29/LinhrsIn!O30</f>
        <v>1.0002778935667638</v>
      </c>
      <c r="P30" s="28">
        <f>OphrsIn!P29/LinhrsIn!P30</f>
        <v>0.94112903225806455</v>
      </c>
      <c r="Q30" s="28">
        <f>OphrsIn!Q29/LinhrsIn!Q30</f>
        <v>0.97794513179128562</v>
      </c>
      <c r="R30" s="28">
        <f>OphrsIn!R29/LinhrsIn!R30</f>
        <v>0.99593373493975901</v>
      </c>
      <c r="S30" s="28">
        <f>OphrsIn!S29/LinhrsIn!S30</f>
        <v>1</v>
      </c>
      <c r="T30" s="28">
        <f>OphrsIn!T29/LinhrsIn!T30</f>
        <v>0.97540641934139216</v>
      </c>
      <c r="U30" s="28">
        <f>OphrsIn!U29/LinhrsIn!U30</f>
        <v>0.93882764183920409</v>
      </c>
      <c r="V30" s="28">
        <f>OphrsIn!V29/LinhrsIn!V30</f>
        <v>0.99082568807339444</v>
      </c>
      <c r="W30" s="28">
        <f>OphrsIn!W29/LinhrsIn!W30</f>
        <v>0.99946011607504393</v>
      </c>
      <c r="X30" s="28">
        <f>OphrsIn!X29/LinhrsIn!X30</f>
        <v>0.98158927846216326</v>
      </c>
      <c r="Y30" s="28">
        <f>OphrsIn!Y29/LinhrsIn!Y30</f>
        <v>0.98753364499220864</v>
      </c>
      <c r="Z30" s="28">
        <f>OphrsIn!Z29/LinhrsIn!Z30</f>
        <v>0.98905701161848147</v>
      </c>
      <c r="AA30" s="28">
        <f>OphrsIn!AA29/LinhrsIn!AA30</f>
        <v>1</v>
      </c>
      <c r="AB30" s="28">
        <f>OphrsIn!AB29/LinhrsIn!AB30</f>
        <v>1</v>
      </c>
      <c r="AC30" s="28">
        <f>IF(LinhrsIn!AC30&gt;0,OphrsIn!AC29/LinhrsIn!AC30,0)</f>
        <v>0.99583221296047342</v>
      </c>
      <c r="AD30" s="28">
        <f>IF(LinhrsIn!AD30&gt;0,OphrsIn!AD29/LinhrsIn!AD30,0)</f>
        <v>0.99501510574018137</v>
      </c>
      <c r="AE30" s="28">
        <f>IF(LinhrsIn!AE30&gt;0,OphrsIn!AE29/LinhrsIn!AE30,0)</f>
        <v>0.99600924377803324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0.99323232404298611</v>
      </c>
      <c r="AP30" s="28">
        <f t="shared" si="1"/>
        <v>0.9863815555944111</v>
      </c>
      <c r="AQ30" s="28">
        <f t="shared" si="2"/>
        <v>0.99561885415956264</v>
      </c>
      <c r="AR30" s="28">
        <f t="shared" si="3"/>
        <v>0.99706383476667249</v>
      </c>
      <c r="AS30" s="28">
        <f t="shared" si="4"/>
        <v>0.99791434613806762</v>
      </c>
      <c r="AT30" s="28">
        <f t="shared" si="5"/>
        <v>0.99748213999226143</v>
      </c>
      <c r="AU30" s="28">
        <f t="shared" si="6"/>
        <v>0.9804689752749427</v>
      </c>
      <c r="AV30" s="28">
        <f t="shared" si="7"/>
        <v>0.99129295557701491</v>
      </c>
      <c r="AW30" s="28">
        <f t="shared" si="8"/>
        <v>0.96835324975133019</v>
      </c>
      <c r="AX30" s="28">
        <f t="shared" si="9"/>
        <v>0.98952767984313861</v>
      </c>
      <c r="AY30" s="28">
        <f t="shared" si="10"/>
        <v>0.99635233720616057</v>
      </c>
      <c r="AZ30" s="28">
        <f t="shared" si="11"/>
        <v>0.99561885415956264</v>
      </c>
    </row>
    <row r="31" spans="1:52" x14ac:dyDescent="0.25">
      <c r="A31" s="86" t="s">
        <v>1</v>
      </c>
      <c r="B31" s="86">
        <v>2</v>
      </c>
      <c r="C31" s="86">
        <v>21</v>
      </c>
      <c r="D31" s="28">
        <f>OphrsIn!D30/LinhrsIn!D31</f>
        <v>0.95763281775386688</v>
      </c>
      <c r="E31" s="28">
        <f>OphrsIn!E30/LinhrsIn!E31</f>
        <v>0.99771505376344083</v>
      </c>
      <c r="F31" s="28">
        <f>OphrsIn!F30/LinhrsIn!F31</f>
        <v>0.96578985194767852</v>
      </c>
      <c r="G31" s="28">
        <f>OphrsIn!G30/LinhrsIn!G31</f>
        <v>0.97311105135789189</v>
      </c>
      <c r="H31" s="28">
        <f>OphrsIn!H30/LinhrsIn!H31</f>
        <v>0.89258846475341336</v>
      </c>
      <c r="I31" s="28">
        <v>0.99193439978491738</v>
      </c>
      <c r="J31" s="28">
        <f>OphrsIn!J30/LinhrsIn!J31</f>
        <v>0.99819394276187834</v>
      </c>
      <c r="K31" s="28">
        <f>OphrsIn!K30/LinhrsIn!K31</f>
        <v>0.99757117797868022</v>
      </c>
      <c r="L31" s="28">
        <f>OphrsIn!L30/LinhrsIn!L31</f>
        <v>0.9977138246369015</v>
      </c>
      <c r="M31" s="28">
        <f>OphrsIn!M30/LinhrsIn!M31</f>
        <v>1</v>
      </c>
      <c r="N31" s="28">
        <f>OphrsIn!N30/LinhrsIn!N31</f>
        <v>1</v>
      </c>
      <c r="O31" s="28">
        <f>OphrsIn!O30/LinhrsIn!O31</f>
        <v>1.0002778935667638</v>
      </c>
      <c r="P31" s="28">
        <f>OphrsIn!P30/LinhrsIn!P31</f>
        <v>0.99758031993547525</v>
      </c>
      <c r="Q31" s="28">
        <f>OphrsIn!Q30/LinhrsIn!Q31</f>
        <v>0.99690735511631023</v>
      </c>
      <c r="R31" s="28">
        <f>OphrsIn!R30/LinhrsIn!R31</f>
        <v>0.99610953164746385</v>
      </c>
      <c r="S31" s="28">
        <f>OphrsIn!S30/LinhrsIn!S31</f>
        <v>0.97645000672856952</v>
      </c>
      <c r="T31" s="28">
        <f>OphrsIn!T30/LinhrsIn!T31</f>
        <v>0.97249235898860797</v>
      </c>
      <c r="U31" s="28">
        <f>OphrsIn!U30/LinhrsIn!U31</f>
        <v>0.99368194649818531</v>
      </c>
      <c r="V31" s="28">
        <f>OphrsIn!V30/LinhrsIn!V31</f>
        <v>0.99513212795549377</v>
      </c>
      <c r="W31" s="28">
        <f>OphrsIn!W30/LinhrsIn!W31</f>
        <v>0.96196534921494325</v>
      </c>
      <c r="X31" s="28">
        <f>OphrsIn!X30/LinhrsIn!X31</f>
        <v>0.99324233004460061</v>
      </c>
      <c r="Y31" s="28">
        <f>OphrsIn!Y30/LinhrsIn!Y31</f>
        <v>0.99887860947575002</v>
      </c>
      <c r="Z31" s="28">
        <f>OphrsIn!Z30/LinhrsIn!Z31</f>
        <v>0.98990578734858681</v>
      </c>
      <c r="AA31" s="28">
        <f>OphrsIn!AA30/LinhrsIn!AA31</f>
        <v>0.99152660091679401</v>
      </c>
      <c r="AB31" s="28">
        <f>OphrsIn!AB30/LinhrsIn!AB31</f>
        <v>1</v>
      </c>
      <c r="AC31" s="28">
        <f>IF(LinhrsIn!AC31&gt;0,OphrsIn!AC30/LinhrsIn!AC31,0)</f>
        <v>0.98951612903225816</v>
      </c>
      <c r="AD31" s="28">
        <f>IF(LinhrsIn!AD31&gt;0,OphrsIn!AD30/LinhrsIn!AD31,0)</f>
        <v>0.98156821272095496</v>
      </c>
      <c r="AE31" s="28">
        <f>IF(LinhrsIn!AE31&gt;0,OphrsIn!AE30/LinhrsIn!AE31,0)</f>
        <v>0.99459363222428776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0.98437299837392012</v>
      </c>
      <c r="AP31" s="28">
        <f t="shared" si="1"/>
        <v>0.98885766699460886</v>
      </c>
      <c r="AQ31" s="28">
        <f t="shared" si="2"/>
        <v>0.98855932465916696</v>
      </c>
      <c r="AR31" s="28">
        <f t="shared" si="3"/>
        <v>0.97887198568967049</v>
      </c>
      <c r="AS31" s="28">
        <f t="shared" si="4"/>
        <v>0.96090560243340306</v>
      </c>
      <c r="AT31" s="28">
        <f t="shared" si="5"/>
        <v>0.99842833420519383</v>
      </c>
      <c r="AU31" s="28">
        <f t="shared" si="6"/>
        <v>0.99928607116741297</v>
      </c>
      <c r="AV31" s="28">
        <f t="shared" si="7"/>
        <v>0.98982229783078124</v>
      </c>
      <c r="AW31" s="28">
        <f t="shared" si="8"/>
        <v>0.98710214448076228</v>
      </c>
      <c r="AX31" s="28">
        <f t="shared" si="9"/>
        <v>0.98469542957843126</v>
      </c>
      <c r="AY31" s="28">
        <f t="shared" si="10"/>
        <v>0.99381079608846024</v>
      </c>
      <c r="AZ31" s="28">
        <f t="shared" si="11"/>
        <v>0.98855932465916696</v>
      </c>
    </row>
    <row r="32" spans="1:52" x14ac:dyDescent="0.25">
      <c r="A32" s="86" t="s">
        <v>1</v>
      </c>
      <c r="B32" s="86">
        <v>2</v>
      </c>
      <c r="C32" s="86">
        <v>22</v>
      </c>
      <c r="D32" s="28">
        <f>OphrsIn!D31/LinhrsIn!D32</f>
        <v>0.99731182795698925</v>
      </c>
      <c r="E32" s="28">
        <f>OphrsIn!E31/LinhrsIn!E32</f>
        <v>0.98239010619706946</v>
      </c>
      <c r="F32" s="28">
        <f>OphrsIn!F31/LinhrsIn!F32</f>
        <v>0.97434419140962825</v>
      </c>
      <c r="G32" s="28">
        <f>OphrsIn!G31/LinhrsIn!G32</f>
        <v>0.95255376344086029</v>
      </c>
      <c r="H32" s="28">
        <f>OphrsIn!H31/LinhrsIn!H32</f>
        <v>0.97221064332360707</v>
      </c>
      <c r="I32" s="28">
        <v>0.90146525070574013</v>
      </c>
      <c r="J32" s="28">
        <f>OphrsIn!J31/LinhrsIn!J32</f>
        <v>0.95832754549242949</v>
      </c>
      <c r="K32" s="28">
        <f>OphrsIn!K31/LinhrsIn!K32</f>
        <v>0.98163203854260761</v>
      </c>
      <c r="L32" s="28">
        <f>OphrsIn!L31/LinhrsIn!L32</f>
        <v>0.99447737068965514</v>
      </c>
      <c r="M32" s="28">
        <f>OphrsIn!M31/LinhrsIn!M32</f>
        <v>0.97986770204199025</v>
      </c>
      <c r="N32" s="28">
        <f>OphrsIn!N31/LinhrsIn!N32</f>
        <v>0.99892444205431574</v>
      </c>
      <c r="O32" s="28">
        <f>OphrsIn!O31/LinhrsIn!O32</f>
        <v>0.99958333333333338</v>
      </c>
      <c r="P32" s="28">
        <f>OphrsIn!P31/LinhrsIn!P32</f>
        <v>0.97620967741935483</v>
      </c>
      <c r="Q32" s="28">
        <f>OphrsIn!Q31/LinhrsIn!Q32</f>
        <v>0.99461786867599566</v>
      </c>
      <c r="R32" s="28">
        <f>OphrsIn!R31/LinhrsIn!R32</f>
        <v>0.99507829977628637</v>
      </c>
      <c r="S32" s="28">
        <f>OphrsIn!S31/LinhrsIn!S32</f>
        <v>0.99610162656271006</v>
      </c>
      <c r="T32" s="28">
        <f>OphrsIn!T31/LinhrsIn!T32</f>
        <v>0.99471635150166837</v>
      </c>
      <c r="U32" s="28">
        <f>OphrsIn!U31/LinhrsIn!U32</f>
        <v>0.99879015996773768</v>
      </c>
      <c r="V32" s="28">
        <f>OphrsIn!V31/LinhrsIn!V32</f>
        <v>0.99902750764101145</v>
      </c>
      <c r="W32" s="28">
        <f>OphrsIn!W31/LinhrsIn!W32</f>
        <v>0.99825104264765241</v>
      </c>
      <c r="X32" s="28">
        <f>OphrsIn!X31/LinhrsIn!X32</f>
        <v>0.80786380218889331</v>
      </c>
      <c r="Y32" s="28">
        <f>OphrsIn!Y31/LinhrsIn!Y32</f>
        <v>0.99789296249473236</v>
      </c>
      <c r="Z32" s="28">
        <f>OphrsIn!Z31/LinhrsIn!Z32</f>
        <v>0.95934693877551025</v>
      </c>
      <c r="AA32" s="28">
        <f>OphrsIn!AA31/LinhrsIn!AA32</f>
        <v>0.60503261882572235</v>
      </c>
      <c r="AB32" s="28">
        <f>OphrsIn!AB31/LinhrsIn!AB32</f>
        <v>1</v>
      </c>
      <c r="AC32" s="28">
        <f>IF(LinhrsIn!AC32&gt;0,OphrsIn!AC31/LinhrsIn!AC32,0)</f>
        <v>0.99811802661648075</v>
      </c>
      <c r="AD32" s="28">
        <f>IF(LinhrsIn!AD32&gt;0,OphrsIn!AD31/LinhrsIn!AD32,0)</f>
        <v>0.99442014779068011</v>
      </c>
      <c r="AE32" s="28">
        <f>IF(LinhrsIn!AE32&gt;0,OphrsIn!AE31/LinhrsIn!AE32,0)</f>
        <v>0.92739021056907256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0.97266550538754926</v>
      </c>
      <c r="AP32" s="28">
        <f t="shared" si="1"/>
        <v>0.9455599315881601</v>
      </c>
      <c r="AQ32" s="28">
        <f t="shared" si="2"/>
        <v>0.97330946165874455</v>
      </c>
      <c r="AR32" s="28">
        <f t="shared" si="3"/>
        <v>0.96976268701585278</v>
      </c>
      <c r="AS32" s="28">
        <f t="shared" si="4"/>
        <v>0.94400114650725886</v>
      </c>
      <c r="AT32" s="28">
        <f t="shared" si="5"/>
        <v>0.98532570375808437</v>
      </c>
      <c r="AU32" s="28">
        <f t="shared" si="6"/>
        <v>0.99157248426900135</v>
      </c>
      <c r="AV32" s="28">
        <f t="shared" si="7"/>
        <v>0.99526593167166411</v>
      </c>
      <c r="AW32" s="28">
        <f t="shared" si="8"/>
        <v>0.99751133970347239</v>
      </c>
      <c r="AX32" s="28">
        <f t="shared" si="9"/>
        <v>0.93466926911042592</v>
      </c>
      <c r="AY32" s="28">
        <f t="shared" si="10"/>
        <v>0.85479318586707753</v>
      </c>
      <c r="AZ32" s="28">
        <f t="shared" si="11"/>
        <v>0.97330946165874455</v>
      </c>
    </row>
    <row r="33" spans="1:52" x14ac:dyDescent="0.25">
      <c r="A33" s="86" t="s">
        <v>1</v>
      </c>
      <c r="B33" s="86">
        <v>2</v>
      </c>
      <c r="C33" s="86">
        <v>23</v>
      </c>
      <c r="D33" s="28">
        <f>OphrsIn!D32/LinhrsIn!D33</f>
        <v>0.99220430107526891</v>
      </c>
      <c r="E33" s="28">
        <f>OphrsIn!E32/LinhrsIn!E33</f>
        <v>0.95469821212528572</v>
      </c>
      <c r="F33" s="28">
        <f>OphrsIn!F32/LinhrsIn!F33</f>
        <v>0.99971227161559484</v>
      </c>
      <c r="G33" s="28">
        <f>OphrsIn!G32/LinhrsIn!G33</f>
        <v>0.99986559139784947</v>
      </c>
      <c r="H33" s="28">
        <f>OphrsIn!H32/LinhrsIn!H33</f>
        <v>0.63387522578852296</v>
      </c>
      <c r="I33" s="28">
        <v>0.94945557198548192</v>
      </c>
      <c r="J33" s="28">
        <f>OphrsIn!J32/LinhrsIn!J33</f>
        <v>0.9451312682316988</v>
      </c>
      <c r="K33" s="28">
        <f>OphrsIn!K32/LinhrsIn!K33</f>
        <v>0.99889365233024463</v>
      </c>
      <c r="L33" s="28">
        <f>OphrsIn!L32/LinhrsIn!L33</f>
        <v>0.70645873585426433</v>
      </c>
      <c r="M33" s="28">
        <f>OphrsIn!M32/LinhrsIn!M33</f>
        <v>1</v>
      </c>
      <c r="N33" s="28">
        <f>OphrsIn!N32/LinhrsIn!N33</f>
        <v>0.998924586637989</v>
      </c>
      <c r="O33" s="28">
        <f>OphrsIn!O32/LinhrsIn!O33</f>
        <v>0.89984720100013882</v>
      </c>
      <c r="P33" s="28">
        <f>OphrsIn!P32/LinhrsIn!P33</f>
        <v>0.98185483870967738</v>
      </c>
      <c r="Q33" s="28">
        <f>OphrsIn!Q32/LinhrsIn!Q33</f>
        <v>0.74899448830627147</v>
      </c>
      <c r="R33" s="28">
        <f>OphrsIn!R32/LinhrsIn!R33</f>
        <v>0.80460788657509974</v>
      </c>
      <c r="S33" s="28">
        <f>OphrsIn!S32/LinhrsIn!S33</f>
        <v>0.99475242195909563</v>
      </c>
      <c r="T33" s="28">
        <f>OphrsIn!T32/LinhrsIn!T33</f>
        <v>0.95400861470056963</v>
      </c>
      <c r="U33" s="28">
        <f>OphrsIn!U32/LinhrsIn!U33</f>
        <v>0.98911143970963833</v>
      </c>
      <c r="V33" s="28">
        <f>OphrsIn!V32/LinhrsIn!V33</f>
        <v>1</v>
      </c>
      <c r="W33" s="28">
        <f>OphrsIn!W32/LinhrsIn!W33</f>
        <v>0.99959639445715065</v>
      </c>
      <c r="X33" s="28">
        <f>OphrsIn!X32/LinhrsIn!X33</f>
        <v>0.99150599973034914</v>
      </c>
      <c r="Y33" s="28">
        <f>OphrsIn!Y32/LinhrsIn!Y33</f>
        <v>0.96224454450987196</v>
      </c>
      <c r="Z33" s="28">
        <f>OphrsIn!Z32/LinhrsIn!Z33</f>
        <v>0.99932221770367358</v>
      </c>
      <c r="AA33" s="28">
        <f>OphrsIn!AA32/LinhrsIn!AA33</f>
        <v>0.99456987710774514</v>
      </c>
      <c r="AB33" s="28">
        <f>OphrsIn!AB32/LinhrsIn!AB33</f>
        <v>0.96570275722932075</v>
      </c>
      <c r="AC33" s="28">
        <f>IF(LinhrsIn!AC33&gt;0,OphrsIn!AC32/LinhrsIn!AC33,0)</f>
        <v>0.99610110244689432</v>
      </c>
      <c r="AD33" s="28">
        <f>IF(LinhrsIn!AD33&gt;0,OphrsIn!AD32/LinhrsIn!AD33,0)</f>
        <v>0.95503922751961379</v>
      </c>
      <c r="AE33" s="28">
        <f>IF(LinhrsIn!AE33&gt;0,OphrsIn!AE32/LinhrsIn!AE33,0)</f>
        <v>0.99492655981350264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0.92239309630639565</v>
      </c>
      <c r="AP33" s="28">
        <f t="shared" si="1"/>
        <v>0.95036805349906561</v>
      </c>
      <c r="AQ33" s="28">
        <f t="shared" si="2"/>
        <v>0.98202229659333684</v>
      </c>
      <c r="AR33" s="28">
        <f t="shared" si="3"/>
        <v>0.98475869171290997</v>
      </c>
      <c r="AS33" s="28">
        <f t="shared" si="4"/>
        <v>0.84282068866856774</v>
      </c>
      <c r="AT33" s="28">
        <f t="shared" si="5"/>
        <v>0.90178412939483632</v>
      </c>
      <c r="AU33" s="28">
        <f t="shared" si="6"/>
        <v>0.96020887544926836</v>
      </c>
      <c r="AV33" s="28">
        <f t="shared" si="7"/>
        <v>0.84945159894682221</v>
      </c>
      <c r="AW33" s="28">
        <f t="shared" si="8"/>
        <v>0.98104001813673591</v>
      </c>
      <c r="AX33" s="28">
        <f t="shared" si="9"/>
        <v>0.98444897956579058</v>
      </c>
      <c r="AY33" s="28">
        <f t="shared" si="10"/>
        <v>0.98653161734691308</v>
      </c>
      <c r="AZ33" s="28">
        <f t="shared" si="11"/>
        <v>0.98202229659333684</v>
      </c>
    </row>
    <row r="34" spans="1:52" x14ac:dyDescent="0.25">
      <c r="A34" s="86" t="s">
        <v>1</v>
      </c>
      <c r="B34" s="86">
        <v>2</v>
      </c>
      <c r="C34" s="86">
        <v>24</v>
      </c>
      <c r="D34" s="28">
        <f>OphrsIn!D33/LinhrsIn!D34</f>
        <v>0.98642473118279572</v>
      </c>
      <c r="E34" s="28">
        <f>OphrsIn!E33/LinhrsIn!E34</f>
        <v>0.97522552847717769</v>
      </c>
      <c r="F34" s="28">
        <f>OphrsIn!F33/LinhrsIn!F34</f>
        <v>0.99267030755964369</v>
      </c>
      <c r="G34" s="28">
        <f>OphrsIn!G33/LinhrsIn!G34</f>
        <v>1</v>
      </c>
      <c r="H34" s="28">
        <f>OphrsIn!H33/LinhrsIn!H34</f>
        <v>0.96200417536534455</v>
      </c>
      <c r="I34" s="28">
        <v>1.0066775688198419</v>
      </c>
      <c r="J34" s="28">
        <f>OphrsIn!J33/LinhrsIn!J34</f>
        <v>0.98008973639932695</v>
      </c>
      <c r="K34" s="28">
        <f>OphrsIn!K33/LinhrsIn!K34</f>
        <v>0.98569245728573418</v>
      </c>
      <c r="L34" s="28">
        <f>OphrsIn!L33/LinhrsIn!L34</f>
        <v>0.99717133620689657</v>
      </c>
      <c r="M34" s="28">
        <f>OphrsIn!M33/LinhrsIn!M34</f>
        <v>0.96535893155258767</v>
      </c>
      <c r="N34" s="28">
        <f>OphrsIn!N33/LinhrsIn!N34</f>
        <v>0.99959677419354842</v>
      </c>
      <c r="O34" s="28">
        <f>OphrsIn!O33/LinhrsIn!O34</f>
        <v>0.91707181552993478</v>
      </c>
      <c r="P34" s="28">
        <f>OphrsIn!P33/LinhrsIn!P34</f>
        <v>0.91571447775238612</v>
      </c>
      <c r="Q34" s="28">
        <f>OphrsIn!Q33/LinhrsIn!Q34</f>
        <v>0.85375706975491517</v>
      </c>
      <c r="R34" s="28">
        <f>OphrsIn!R33/LinhrsIn!R34</f>
        <v>0.78813180259430449</v>
      </c>
      <c r="S34" s="28">
        <f>OphrsIn!S33/LinhrsIn!S34</f>
        <v>0.95932203389830506</v>
      </c>
      <c r="T34" s="28">
        <f>OphrsIn!T33/LinhrsIn!T34</f>
        <v>0.97261648745519713</v>
      </c>
      <c r="U34" s="28">
        <f>OphrsIn!U33/LinhrsIn!U34</f>
        <v>0.98426784993949168</v>
      </c>
      <c r="V34" s="28">
        <f>OphrsIn!V33/LinhrsIn!V34</f>
        <v>0.99619771863117867</v>
      </c>
      <c r="W34" s="28">
        <f>OphrsIn!W33/LinhrsIn!W34</f>
        <v>0.30005704506560182</v>
      </c>
      <c r="X34" s="28">
        <f>OphrsIn!X33/LinhrsIn!X34</f>
        <v>0.99393040194227134</v>
      </c>
      <c r="Y34" s="28">
        <f>OphrsIn!Y33/LinhrsIn!Y34</f>
        <v>0.99592982456140355</v>
      </c>
      <c r="Z34" s="28">
        <f>OphrsIn!Z33/LinhrsIn!Z34</f>
        <v>0.99744314358767328</v>
      </c>
      <c r="AA34" s="28">
        <f>OphrsIn!AA33/LinhrsIn!AA34</f>
        <v>0.99888888888888894</v>
      </c>
      <c r="AB34" s="28">
        <f>OphrsIn!AB33/LinhrsIn!AB34</f>
        <v>1</v>
      </c>
      <c r="AC34" s="28">
        <f>IF(LinhrsIn!AC34&gt;0,OphrsIn!AC33/LinhrsIn!AC34,0)</f>
        <v>0.98977395048439176</v>
      </c>
      <c r="AD34" s="28">
        <f>IF(LinhrsIn!AD34&gt;0,OphrsIn!AD33/LinhrsIn!AD34,0)</f>
        <v>0.9806938159879337</v>
      </c>
      <c r="AE34" s="28">
        <f>IF(LinhrsIn!AE34&gt;0,OphrsIn!AE33/LinhrsIn!AE34,0)</f>
        <v>0.99347766744657462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0.974772759095202</v>
      </c>
      <c r="AP34" s="28">
        <f t="shared" si="1"/>
        <v>0.9033785221932692</v>
      </c>
      <c r="AQ34" s="28">
        <f t="shared" si="2"/>
        <v>0.98798181130629992</v>
      </c>
      <c r="AR34" s="28">
        <f t="shared" si="3"/>
        <v>0.98929861201227387</v>
      </c>
      <c r="AS34" s="28">
        <f t="shared" si="4"/>
        <v>0.98292382686150448</v>
      </c>
      <c r="AT34" s="28">
        <f t="shared" si="5"/>
        <v>0.98274090834840611</v>
      </c>
      <c r="AU34" s="28">
        <f t="shared" si="6"/>
        <v>0.94412768915862311</v>
      </c>
      <c r="AV34" s="28">
        <f t="shared" si="7"/>
        <v>0.86707030208250835</v>
      </c>
      <c r="AW34" s="28">
        <f t="shared" si="8"/>
        <v>0.98436068534195575</v>
      </c>
      <c r="AX34" s="28">
        <f t="shared" si="9"/>
        <v>0.7633057571897589</v>
      </c>
      <c r="AY34" s="28">
        <f t="shared" si="10"/>
        <v>0.998777344158854</v>
      </c>
      <c r="AZ34" s="28">
        <f t="shared" si="11"/>
        <v>0.98798181130629992</v>
      </c>
    </row>
    <row r="35" spans="1:52" x14ac:dyDescent="0.25">
      <c r="A35" s="86" t="s">
        <v>1</v>
      </c>
      <c r="B35" s="86">
        <v>2</v>
      </c>
      <c r="C35" s="86">
        <v>25</v>
      </c>
      <c r="D35" s="28">
        <f>OphrsIn!D34/LinhrsIn!D35</f>
        <v>0.97634090603575752</v>
      </c>
      <c r="E35" s="28">
        <f>OphrsIn!E34/LinhrsIn!E35</f>
        <v>0.99085775746168336</v>
      </c>
      <c r="F35" s="28">
        <f>OphrsIn!F34/LinhrsIn!F35</f>
        <v>0.99582252953039452</v>
      </c>
      <c r="G35" s="28">
        <f>OphrsIn!G34/LinhrsIn!G35</f>
        <v>0.99986559139784947</v>
      </c>
      <c r="H35" s="28">
        <f>OphrsIn!H34/LinhrsIn!H35</f>
        <v>0.98777268306238697</v>
      </c>
      <c r="I35" s="28">
        <v>0.99408522650893938</v>
      </c>
      <c r="J35" s="28">
        <f>OphrsIn!J34/LinhrsIn!J35</f>
        <v>0.98965179695147532</v>
      </c>
      <c r="K35" s="28">
        <f>OphrsIn!K34/LinhrsIn!K35</f>
        <v>0.98612267554815436</v>
      </c>
      <c r="L35" s="28">
        <f>OphrsIn!L34/LinhrsIn!L35</f>
        <v>0.9921832884097036</v>
      </c>
      <c r="M35" s="28">
        <f>OphrsIn!M34/LinhrsIn!M35</f>
        <v>0.96326189813526308</v>
      </c>
      <c r="N35" s="28">
        <f>OphrsIn!N34/LinhrsIn!N35</f>
        <v>0.98171797284581253</v>
      </c>
      <c r="O35" s="28">
        <f>OphrsIn!O34/LinhrsIn!O35</f>
        <v>0.99986111111111109</v>
      </c>
      <c r="P35" s="28">
        <f>OphrsIn!P34/LinhrsIn!P35</f>
        <v>0.90643903750504096</v>
      </c>
      <c r="Q35" s="28">
        <f>OphrsIn!Q34/LinhrsIn!Q35</f>
        <v>0.90581270182992468</v>
      </c>
      <c r="R35" s="28">
        <f>OphrsIn!R34/LinhrsIn!R35</f>
        <v>0.99850857568978379</v>
      </c>
      <c r="S35" s="28">
        <f>OphrsIn!S34/LinhrsIn!S35</f>
        <v>0.99569776821726275</v>
      </c>
      <c r="T35" s="28">
        <f>OphrsIn!T34/LinhrsIn!T35</f>
        <v>0.9942824471126358</v>
      </c>
      <c r="U35" s="28">
        <f>OphrsIn!U34/LinhrsIn!U35</f>
        <v>0.99515998924442062</v>
      </c>
      <c r="V35" s="28">
        <f>OphrsIn!V34/LinhrsIn!V35</f>
        <v>0.9391497638232843</v>
      </c>
      <c r="W35" s="28">
        <f>OphrsIn!W34/LinhrsIn!W35</f>
        <v>0.98547020045741962</v>
      </c>
      <c r="X35" s="28">
        <f>OphrsIn!X34/LinhrsIn!X35</f>
        <v>0.9940676823513549</v>
      </c>
      <c r="Y35" s="28">
        <f>OphrsIn!Y34/LinhrsIn!Y35</f>
        <v>0.99915789473684202</v>
      </c>
      <c r="Z35" s="28">
        <f>OphrsIn!Z34/LinhrsIn!Z35</f>
        <v>0.99919257165926523</v>
      </c>
      <c r="AA35" s="28">
        <f>OphrsIn!AA34/LinhrsIn!AA35</f>
        <v>1</v>
      </c>
      <c r="AB35" s="28">
        <f>OphrsIn!AB34/LinhrsIn!AB35</f>
        <v>1</v>
      </c>
      <c r="AC35" s="28">
        <f>IF(LinhrsIn!AC35&gt;0,OphrsIn!AC34/LinhrsIn!AC35,0)</f>
        <v>0.99704261325446975</v>
      </c>
      <c r="AD35" s="28">
        <f>IF(LinhrsIn!AD35&gt;0,OphrsIn!AD34/LinhrsIn!AD35,0)</f>
        <v>0.99547579550595688</v>
      </c>
      <c r="AE35" s="28">
        <f>IF(LinhrsIn!AE35&gt;0,OphrsIn!AE34/LinhrsIn!AE35,0)</f>
        <v>0.99444912846580713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0.98230346403898461</v>
      </c>
      <c r="AP35" s="28">
        <f t="shared" si="1"/>
        <v>0.98387496626018278</v>
      </c>
      <c r="AQ35" s="28">
        <f t="shared" si="2"/>
        <v>0.99565584574207788</v>
      </c>
      <c r="AR35" s="28">
        <f t="shared" si="3"/>
        <v>0.99551529279664253</v>
      </c>
      <c r="AS35" s="28">
        <f t="shared" si="4"/>
        <v>0.99050323550760055</v>
      </c>
      <c r="AT35" s="28">
        <f t="shared" si="5"/>
        <v>0.98052262069770701</v>
      </c>
      <c r="AU35" s="28">
        <f t="shared" si="6"/>
        <v>0.96267270715398823</v>
      </c>
      <c r="AV35" s="28">
        <f t="shared" si="7"/>
        <v>0.96667301524565696</v>
      </c>
      <c r="AW35" s="28">
        <f t="shared" si="8"/>
        <v>0.97619740006011357</v>
      </c>
      <c r="AX35" s="28">
        <f t="shared" si="9"/>
        <v>0.99289859251520551</v>
      </c>
      <c r="AY35" s="28">
        <f t="shared" si="10"/>
        <v>0.99973085721975508</v>
      </c>
      <c r="AZ35" s="28">
        <f t="shared" si="11"/>
        <v>0.99565584574207788</v>
      </c>
    </row>
    <row r="36" spans="1:52" x14ac:dyDescent="0.25">
      <c r="A36" s="86" t="s">
        <v>1</v>
      </c>
      <c r="B36" s="86">
        <v>2</v>
      </c>
      <c r="C36" s="86">
        <v>26</v>
      </c>
      <c r="D36" s="28">
        <f>OphrsIn!D35/LinhrsIn!D36</f>
        <v>0.9907258064516129</v>
      </c>
      <c r="E36" s="28">
        <f>OphrsIn!E35/LinhrsIn!E36</f>
        <v>0.9961021505376344</v>
      </c>
      <c r="F36" s="28">
        <f>OphrsIn!F35/LinhrsIn!F36</f>
        <v>0.98782432236556028</v>
      </c>
      <c r="G36" s="28">
        <f>OphrsIn!G35/LinhrsIn!G36</f>
        <v>0.9955645161290323</v>
      </c>
      <c r="H36" s="28">
        <f>OphrsIn!H35/LinhrsIn!H36</f>
        <v>0.98054745032652491</v>
      </c>
      <c r="I36" s="28">
        <v>0.9648900169204736</v>
      </c>
      <c r="J36" s="28">
        <f>OphrsIn!J35/LinhrsIn!J36</f>
        <v>0.99152424621370017</v>
      </c>
      <c r="K36" s="28">
        <f>OphrsIn!K35/LinhrsIn!K36</f>
        <v>0.97482014388489213</v>
      </c>
      <c r="L36" s="28">
        <f>OphrsIn!L35/LinhrsIn!L36</f>
        <v>0.90167025862068961</v>
      </c>
      <c r="M36" s="28">
        <f>OphrsIn!M35/LinhrsIn!M36</f>
        <v>0.99972183588317098</v>
      </c>
      <c r="N36" s="28">
        <f>OphrsIn!N35/LinhrsIn!N36</f>
        <v>0.97970157279204195</v>
      </c>
      <c r="O36" s="28">
        <f>OphrsIn!O35/LinhrsIn!O36</f>
        <v>0.99986109181830807</v>
      </c>
      <c r="P36" s="28">
        <f>OphrsIn!P35/LinhrsIn!P36</f>
        <v>0.99986557332974857</v>
      </c>
      <c r="Q36" s="28">
        <f>OphrsIn!Q35/LinhrsIn!Q36</f>
        <v>0.96207128446536649</v>
      </c>
      <c r="R36" s="28">
        <f>OphrsIn!R35/LinhrsIn!R36</f>
        <v>0.93199105145413863</v>
      </c>
      <c r="S36" s="28">
        <f>OphrsIn!S35/LinhrsIn!S36</f>
        <v>0.92651413189771192</v>
      </c>
      <c r="T36" s="28">
        <f>OphrsIn!T35/LinhrsIn!T36</f>
        <v>0.52943710511200459</v>
      </c>
      <c r="U36" s="28">
        <f>OphrsIn!U35/LinhrsIn!U36</f>
        <v>0.99394998655552569</v>
      </c>
      <c r="V36" s="28">
        <f>OphrsIn!V35/LinhrsIn!V36</f>
        <v>0.99888858016115589</v>
      </c>
      <c r="W36" s="28">
        <f>OphrsIn!W35/LinhrsIn!W36</f>
        <v>0.99192571659265238</v>
      </c>
      <c r="X36" s="28">
        <f>OphrsIn!X35/LinhrsIn!X36</f>
        <v>0.99460698395577729</v>
      </c>
      <c r="Y36" s="28">
        <f>OphrsIn!Y35/LinhrsIn!Y36</f>
        <v>0.99915789473684202</v>
      </c>
      <c r="Z36" s="28">
        <f>OphrsIn!Z35/LinhrsIn!Z36</f>
        <v>0.98223657650383522</v>
      </c>
      <c r="AA36" s="28">
        <f>OphrsIn!AA35/LinhrsIn!AA36</f>
        <v>0.99958333333333338</v>
      </c>
      <c r="AB36" s="28">
        <f>OphrsIn!AB35/LinhrsIn!AB36</f>
        <v>0.99946222102715787</v>
      </c>
      <c r="AC36" s="28">
        <f>IF(LinhrsIn!AC36&gt;0,OphrsIn!AC35/LinhrsIn!AC36,0)</f>
        <v>0.97579772850189295</v>
      </c>
      <c r="AD36" s="28">
        <f>IF(LinhrsIn!AD36&gt;0,OphrsIn!AD35/LinhrsIn!AD36,0)</f>
        <v>0.99547443053250873</v>
      </c>
      <c r="AE36" s="28">
        <f>IF(LinhrsIn!AE36&gt;0,OphrsIn!AE35/LinhrsIn!AE36,0)</f>
        <v>0.99554134438032382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0.98100776490181474</v>
      </c>
      <c r="AP36" s="28">
        <f t="shared" si="1"/>
        <v>0.94248540548295845</v>
      </c>
      <c r="AQ36" s="28">
        <f t="shared" si="2"/>
        <v>0.98893783447157502</v>
      </c>
      <c r="AR36" s="28">
        <f t="shared" si="3"/>
        <v>0.99316366301074233</v>
      </c>
      <c r="AS36" s="28">
        <f t="shared" si="4"/>
        <v>0.97898723782023289</v>
      </c>
      <c r="AT36" s="28">
        <f t="shared" si="5"/>
        <v>0.95873741279625102</v>
      </c>
      <c r="AU36" s="28">
        <f t="shared" si="6"/>
        <v>0.99314274598003272</v>
      </c>
      <c r="AV36" s="28">
        <f t="shared" si="7"/>
        <v>0.94019215593907235</v>
      </c>
      <c r="AW36" s="28">
        <f t="shared" si="8"/>
        <v>0.84075855727622872</v>
      </c>
      <c r="AX36" s="28">
        <f t="shared" si="9"/>
        <v>0.99523019842842386</v>
      </c>
      <c r="AY36" s="28">
        <f t="shared" si="10"/>
        <v>0.99376071028810875</v>
      </c>
      <c r="AZ36" s="28">
        <f t="shared" si="11"/>
        <v>0.98893783447157502</v>
      </c>
    </row>
    <row r="37" spans="1:52" x14ac:dyDescent="0.25">
      <c r="A37" s="86" t="s">
        <v>1</v>
      </c>
      <c r="B37" s="86">
        <v>2</v>
      </c>
      <c r="C37" s="86">
        <v>27</v>
      </c>
      <c r="D37" s="28">
        <f>OphrsIn!D36/LinhrsIn!D37</f>
        <v>0.61446461235401706</v>
      </c>
      <c r="E37" s="28">
        <f>OphrsIn!E36/LinhrsIn!E37</f>
        <v>0.41381178063642521</v>
      </c>
      <c r="F37" s="28">
        <f>OphrsIn!F36/LinhrsIn!F37</f>
        <v>0.94770114942528738</v>
      </c>
      <c r="G37" s="28">
        <f>OphrsIn!G36/LinhrsIn!G37</f>
        <v>0.98615219144931443</v>
      </c>
      <c r="H37" s="28">
        <f>OphrsIn!H36/LinhrsIn!H37</f>
        <v>0.99242424242424232</v>
      </c>
      <c r="I37" s="28">
        <v>0.97110841096260281</v>
      </c>
      <c r="J37" s="28">
        <f>OphrsIn!J36/LinhrsIn!J37</f>
        <v>0.99360578259660826</v>
      </c>
      <c r="K37" s="28">
        <f>OphrsIn!K36/LinhrsIn!K37</f>
        <v>0.99875518672199171</v>
      </c>
      <c r="L37" s="28">
        <f>OphrsIn!L36/LinhrsIn!L37</f>
        <v>0.94395796847635738</v>
      </c>
      <c r="M37" s="28">
        <f>OphrsIn!M36/LinhrsIn!M37</f>
        <v>0.97635605006954107</v>
      </c>
      <c r="N37" s="28">
        <f>OphrsIn!N36/LinhrsIn!N37</f>
        <v>0.96810228802153431</v>
      </c>
      <c r="O37" s="28">
        <f>OphrsIn!O36/LinhrsIn!O37</f>
        <v>0.9242950409779136</v>
      </c>
      <c r="P37" s="28">
        <f>OphrsIn!P36/LinhrsIn!P37</f>
        <v>0.76448447371958606</v>
      </c>
      <c r="Q37" s="28">
        <f>OphrsIn!Q36/LinhrsIn!Q37</f>
        <v>0.9985205110961668</v>
      </c>
      <c r="R37" s="28">
        <f>OphrsIn!R36/LinhrsIn!R37</f>
        <v>0.96898762486953915</v>
      </c>
      <c r="S37" s="28">
        <f>OphrsIn!S36/LinhrsIn!S37</f>
        <v>0.99595469255663427</v>
      </c>
      <c r="T37" s="28">
        <f>OphrsIn!T36/LinhrsIn!T37</f>
        <v>0.98856979568509784</v>
      </c>
      <c r="U37" s="28">
        <f>OphrsIn!U36/LinhrsIn!U37</f>
        <v>0.98614846691769764</v>
      </c>
      <c r="V37" s="28">
        <f>OphrsIn!V36/LinhrsIn!V37</f>
        <v>0.93949930458970787</v>
      </c>
      <c r="W37" s="28">
        <f>OphrsIn!W36/LinhrsIn!W37</f>
        <v>0.99892371855240147</v>
      </c>
      <c r="X37" s="28">
        <f>OphrsIn!X36/LinhrsIn!X37</f>
        <v>0.98958761474174539</v>
      </c>
      <c r="Y37" s="28">
        <f>OphrsIn!Y36/LinhrsIn!Y37</f>
        <v>0.99817518248175185</v>
      </c>
      <c r="Z37" s="28">
        <f>OphrsIn!Z36/LinhrsIn!Z37</f>
        <v>0.99973085721975496</v>
      </c>
      <c r="AA37" s="28">
        <f>OphrsIn!AA36/LinhrsIn!AA37</f>
        <v>0.98860952910126421</v>
      </c>
      <c r="AB37" s="28">
        <f>OphrsIn!AB36/LinhrsIn!AB37</f>
        <v>1</v>
      </c>
      <c r="AC37" s="28">
        <f>IF(LinhrsIn!AC37&gt;0,OphrsIn!AC36/LinhrsIn!AC37,0)</f>
        <v>0.9931451612903226</v>
      </c>
      <c r="AD37" s="28">
        <f>IF(LinhrsIn!AD37&gt;0,OphrsIn!AD36/LinhrsIn!AD37,0)</f>
        <v>0.99396499698249852</v>
      </c>
      <c r="AE37" s="28">
        <f>IF(LinhrsIn!AE37&gt;0,OphrsIn!AE36/LinhrsIn!AE37,0)</f>
        <v>0.99091356024072674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0.90672954712345033</v>
      </c>
      <c r="AP37" s="28">
        <f t="shared" si="1"/>
        <v>0.98772560815098009</v>
      </c>
      <c r="AQ37" s="28">
        <f t="shared" si="2"/>
        <v>0.99267457283784921</v>
      </c>
      <c r="AR37" s="28">
        <f t="shared" si="3"/>
        <v>0.78255504050367575</v>
      </c>
      <c r="AS37" s="28">
        <f t="shared" si="4"/>
        <v>0.98571281199448446</v>
      </c>
      <c r="AT37" s="28">
        <f t="shared" si="5"/>
        <v>0.97302306842263009</v>
      </c>
      <c r="AU37" s="28">
        <f t="shared" si="6"/>
        <v>0.88562726757301136</v>
      </c>
      <c r="AV37" s="28">
        <f t="shared" si="7"/>
        <v>0.98782094284078015</v>
      </c>
      <c r="AW37" s="28">
        <f t="shared" si="8"/>
        <v>0.97140585573083449</v>
      </c>
      <c r="AX37" s="28">
        <f t="shared" si="9"/>
        <v>0.9955621719252995</v>
      </c>
      <c r="AY37" s="28">
        <f t="shared" si="10"/>
        <v>0.99611346210700635</v>
      </c>
      <c r="AZ37" s="28">
        <f t="shared" si="11"/>
        <v>0.99267457283784921</v>
      </c>
    </row>
    <row r="38" spans="1:52" x14ac:dyDescent="0.25">
      <c r="A38" s="86" t="s">
        <v>1</v>
      </c>
      <c r="B38" s="86">
        <v>2</v>
      </c>
      <c r="C38" s="86">
        <v>28</v>
      </c>
      <c r="D38" s="28">
        <f>OphrsIn!D37/LinhrsIn!D38</f>
        <v>0.99650537634408598</v>
      </c>
      <c r="E38" s="28">
        <f>OphrsIn!E37/LinhrsIn!E38</f>
        <v>0.99515933844292048</v>
      </c>
      <c r="F38" s="28">
        <f>OphrsIn!F37/LinhrsIn!F38</f>
        <v>0.99855866243874314</v>
      </c>
      <c r="G38" s="28">
        <f>OphrsIn!G37/LinhrsIn!G38</f>
        <v>1</v>
      </c>
      <c r="H38" s="28">
        <f>OphrsIn!H37/LinhrsIn!H38</f>
        <v>1.003206021745191</v>
      </c>
      <c r="I38" s="28">
        <v>0.99671862182116489</v>
      </c>
      <c r="J38" s="28">
        <f>OphrsIn!J37/LinhrsIn!J38</f>
        <v>0.97228798217518453</v>
      </c>
      <c r="K38" s="28">
        <f>OphrsIn!K37/LinhrsIn!K38</f>
        <v>0.13940127003326278</v>
      </c>
      <c r="L38" s="28">
        <f>OphrsIn!L37/LinhrsIn!L38</f>
        <v>0.14510556621880996</v>
      </c>
      <c r="M38" s="28">
        <f>OphrsIn!M37/LinhrsIn!M38</f>
        <v>0.99693976909166793</v>
      </c>
      <c r="N38" s="28">
        <f>OphrsIn!N37/LinhrsIn!N38</f>
        <v>0.9959634015069968</v>
      </c>
      <c r="O38" s="28">
        <f>OphrsIn!O37/LinhrsIn!O38</f>
        <v>0.99986111111111109</v>
      </c>
      <c r="P38" s="28">
        <f>OphrsIn!P37/LinhrsIn!P38</f>
        <v>0.96854838709677427</v>
      </c>
      <c r="Q38" s="28">
        <f>OphrsIn!Q37/LinhrsIn!Q38</f>
        <v>0.99179556153328852</v>
      </c>
      <c r="R38" s="28">
        <f>OphrsIn!R37/LinhrsIn!R38</f>
        <v>0.99835943325876209</v>
      </c>
      <c r="S38" s="28">
        <f>OphrsIn!S37/LinhrsIn!S38</f>
        <v>0.99649973074851927</v>
      </c>
      <c r="T38" s="28">
        <f>OphrsIn!T37/LinhrsIn!T38</f>
        <v>0.99557016290368694</v>
      </c>
      <c r="U38" s="28">
        <f>OphrsIn!U37/LinhrsIn!U38</f>
        <v>0.98547996773326174</v>
      </c>
      <c r="V38" s="28">
        <f>OphrsIn!V37/LinhrsIn!V38</f>
        <v>0.98930109767958863</v>
      </c>
      <c r="W38" s="28">
        <f>OphrsIn!W37/LinhrsIn!W38</f>
        <v>0.2943728813559322</v>
      </c>
      <c r="X38" s="28">
        <f>OphrsIn!X37/LinhrsIn!X38</f>
        <v>4.1903217085698845E-3</v>
      </c>
      <c r="Y38" s="28">
        <f>OphrsIn!Y37/LinhrsIn!Y38</f>
        <v>0</v>
      </c>
      <c r="Z38" s="28">
        <f>OphrsIn!Z37/LinhrsIn!Z38</f>
        <v>0</v>
      </c>
      <c r="AA38" s="28">
        <f>OphrsIn!AA37/LinhrsIn!AA38</f>
        <v>0</v>
      </c>
      <c r="AB38" s="28">
        <f>OphrsIn!AB37/LinhrsIn!AB38</f>
        <v>0</v>
      </c>
      <c r="AC38" s="28">
        <f>IF(LinhrsIn!AC38&gt;0,OphrsIn!AC37/LinhrsIn!AC38,0)</f>
        <v>6.8984174218855677E-3</v>
      </c>
      <c r="AD38" s="28">
        <f>IF(LinhrsIn!AD38&gt;0,OphrsIn!AD37/LinhrsIn!AD38,0)</f>
        <v>0.95269860521528194</v>
      </c>
      <c r="AE38" s="28">
        <f>IF(LinhrsIn!AE38&gt;0,OphrsIn!AE37/LinhrsIn!AE38,0)</f>
        <v>0.94908822991183173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0.85097917764015218</v>
      </c>
      <c r="AP38" s="28">
        <f t="shared" si="1"/>
        <v>0.52129742974346727</v>
      </c>
      <c r="AQ38" s="28">
        <f t="shared" si="2"/>
        <v>0.63622841751633308</v>
      </c>
      <c r="AR38" s="28">
        <f t="shared" si="3"/>
        <v>0.99790600029388787</v>
      </c>
      <c r="AS38" s="28">
        <f t="shared" si="4"/>
        <v>0.99073754191384678</v>
      </c>
      <c r="AT38" s="28">
        <f t="shared" si="5"/>
        <v>0.42714886844791361</v>
      </c>
      <c r="AU38" s="28">
        <f t="shared" si="6"/>
        <v>0.98812429990496076</v>
      </c>
      <c r="AV38" s="28">
        <f t="shared" si="7"/>
        <v>0.99555157518018988</v>
      </c>
      <c r="AW38" s="28">
        <f t="shared" si="8"/>
        <v>0.99011707610551236</v>
      </c>
      <c r="AX38" s="28">
        <f t="shared" si="9"/>
        <v>9.9521067688167361E-2</v>
      </c>
      <c r="AY38" s="28">
        <f t="shared" si="10"/>
        <v>0</v>
      </c>
      <c r="AZ38" s="28">
        <f t="shared" si="11"/>
        <v>0.63622841751633308</v>
      </c>
    </row>
    <row r="39" spans="1:52" x14ac:dyDescent="0.25">
      <c r="A39" s="86" t="s">
        <v>1</v>
      </c>
      <c r="B39" s="86">
        <v>2</v>
      </c>
      <c r="C39" s="86">
        <v>29</v>
      </c>
      <c r="D39" s="28">
        <f>OphrsIn!D38/LinhrsIn!D39</f>
        <v>0.99299946149703833</v>
      </c>
      <c r="E39" s="28">
        <f>OphrsIn!E38/LinhrsIn!E39</f>
        <v>0.98327574291637865</v>
      </c>
      <c r="F39" s="28">
        <f>OphrsIn!F38/LinhrsIn!F39</f>
        <v>0.99784110535405868</v>
      </c>
      <c r="G39" s="28">
        <f>OphrsIn!G38/LinhrsIn!G39</f>
        <v>0.97199675324675316</v>
      </c>
      <c r="H39" s="28">
        <f>OphrsIn!H38/LinhrsIn!H39</f>
        <v>1.0091138530566461</v>
      </c>
      <c r="I39" s="28">
        <v>1</v>
      </c>
      <c r="J39" s="28">
        <f>OphrsIn!J38/LinhrsIn!J39</f>
        <v>0.9742801230081074</v>
      </c>
      <c r="K39" s="28">
        <f>OphrsIn!K38/LinhrsIn!K39</f>
        <v>0.9926694329183956</v>
      </c>
      <c r="L39" s="28">
        <f>OphrsIn!L38/LinhrsIn!L39</f>
        <v>0.93898168103448287</v>
      </c>
      <c r="M39" s="28">
        <f>OphrsIn!M38/LinhrsIn!M39</f>
        <v>0.9800654990744696</v>
      </c>
      <c r="N39" s="28">
        <f>OphrsIn!N38/LinhrsIn!N39</f>
        <v>0.9958327732222072</v>
      </c>
      <c r="O39" s="28">
        <f>OphrsIn!O38/LinhrsIn!O39</f>
        <v>0.99986111111111109</v>
      </c>
      <c r="P39" s="28">
        <f>OphrsIn!P38/LinhrsIn!P39</f>
        <v>0.90845543755881164</v>
      </c>
      <c r="Q39" s="28">
        <f>OphrsIn!Q38/LinhrsIn!Q39</f>
        <v>0.97761294672960208</v>
      </c>
      <c r="R39" s="28">
        <f>OphrsIn!R38/LinhrsIn!R39</f>
        <v>0.85552069326161673</v>
      </c>
      <c r="S39" s="28">
        <f>OphrsIn!S38/LinhrsIn!S39</f>
        <v>0.97956714612179063</v>
      </c>
      <c r="T39" s="28">
        <f>OphrsIn!T38/LinhrsIn!T39</f>
        <v>0.96906773593011608</v>
      </c>
      <c r="U39" s="28">
        <f>OphrsIn!U38/LinhrsIn!U39</f>
        <v>0.98104329120731393</v>
      </c>
      <c r="V39" s="28">
        <f>OphrsIn!V38/LinhrsIn!V39</f>
        <v>0.9977771603223119</v>
      </c>
      <c r="W39" s="28">
        <f>OphrsIn!W38/LinhrsIn!W39</f>
        <v>0.9987519068090418</v>
      </c>
      <c r="X39" s="28">
        <f>OphrsIn!X38/LinhrsIn!X39</f>
        <v>0.94479650753415001</v>
      </c>
      <c r="Y39" s="28">
        <f>OphrsIn!Y38/LinhrsIn!Y39</f>
        <v>0.55853981463968216</v>
      </c>
      <c r="Z39" s="28">
        <f>OphrsIn!Z38/LinhrsIn!Z39</f>
        <v>0.99744314358767328</v>
      </c>
      <c r="AA39" s="28">
        <f>OphrsIn!AA38/LinhrsIn!AA39</f>
        <v>1</v>
      </c>
      <c r="AB39" s="28">
        <f>OphrsIn!AB38/LinhrsIn!AB39</f>
        <v>1</v>
      </c>
      <c r="AC39" s="28">
        <f>IF(LinhrsIn!AC39&gt;0,OphrsIn!AC38/LinhrsIn!AC39,0)</f>
        <v>0.99395161290322576</v>
      </c>
      <c r="AD39" s="28">
        <f>IF(LinhrsIn!AD39&gt;0,OphrsIn!AD38/LinhrsIn!AD39,0)</f>
        <v>0.99485238455715375</v>
      </c>
      <c r="AE39" s="28">
        <f>IF(LinhrsIn!AE39&gt;0,OphrsIn!AE38/LinhrsIn!AE39,0)</f>
        <v>0.994779789599185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0.9793644593751184</v>
      </c>
      <c r="AP39" s="28">
        <f t="shared" si="1"/>
        <v>0.93834336217860825</v>
      </c>
      <c r="AQ39" s="28">
        <f t="shared" si="2"/>
        <v>0.99452792901985487</v>
      </c>
      <c r="AR39" s="28">
        <f t="shared" si="3"/>
        <v>0.98437120050573013</v>
      </c>
      <c r="AS39" s="28">
        <f t="shared" si="4"/>
        <v>0.99446465868825118</v>
      </c>
      <c r="AT39" s="28">
        <f t="shared" si="5"/>
        <v>0.9705722043424494</v>
      </c>
      <c r="AU39" s="28">
        <f t="shared" si="6"/>
        <v>0.96804977396404335</v>
      </c>
      <c r="AV39" s="28">
        <f t="shared" si="7"/>
        <v>0.93756692870433644</v>
      </c>
      <c r="AW39" s="28">
        <f t="shared" si="8"/>
        <v>0.98262939581991393</v>
      </c>
      <c r="AX39" s="28">
        <f t="shared" si="9"/>
        <v>0.83402940966095807</v>
      </c>
      <c r="AY39" s="28">
        <f t="shared" si="10"/>
        <v>0.99914771452922446</v>
      </c>
      <c r="AZ39" s="28">
        <f t="shared" si="11"/>
        <v>0.99452792901985487</v>
      </c>
    </row>
    <row r="40" spans="1:52" x14ac:dyDescent="0.25">
      <c r="A40" s="86" t="s">
        <v>1</v>
      </c>
      <c r="B40" s="86">
        <v>2</v>
      </c>
      <c r="C40" s="86">
        <v>30</v>
      </c>
      <c r="D40" s="28">
        <f>OphrsIn!D39/LinhrsIn!D40</f>
        <v>0.95307247546053508</v>
      </c>
      <c r="E40" s="28">
        <f>OphrsIn!E39/LinhrsIn!E40</f>
        <v>0.99932732409525094</v>
      </c>
      <c r="F40" s="28">
        <f>OphrsIn!F39/LinhrsIn!F40</f>
        <v>0.99511494252873567</v>
      </c>
      <c r="G40" s="28">
        <f>OphrsIn!G39/LinhrsIn!G40</f>
        <v>0.99986559139784947</v>
      </c>
      <c r="H40" s="28">
        <f>OphrsIn!H39/LinhrsIn!H40</f>
        <v>1</v>
      </c>
      <c r="I40" s="28">
        <v>0.9778195994085227</v>
      </c>
      <c r="J40" s="28">
        <f>OphrsIn!J39/LinhrsIn!J40</f>
        <v>0.97263888888888883</v>
      </c>
      <c r="K40" s="28">
        <f>OphrsIn!K39/LinhrsIn!K40</f>
        <v>0.91617015380351952</v>
      </c>
      <c r="L40" s="28">
        <f>OphrsIn!L39/LinhrsIn!L40</f>
        <v>0.93897346086487954</v>
      </c>
      <c r="M40" s="28">
        <f>OphrsIn!M39/LinhrsIn!M40</f>
        <v>0.99930458970792768</v>
      </c>
      <c r="N40" s="28">
        <f>OphrsIn!N39/LinhrsIn!N40</f>
        <v>0.99959666577036843</v>
      </c>
      <c r="O40" s="28">
        <f>OphrsIn!O39/LinhrsIn!O40</f>
        <v>0.95124322822614249</v>
      </c>
      <c r="P40" s="28">
        <f>OphrsIn!P39/LinhrsIn!P40</f>
        <v>0.95214410539050942</v>
      </c>
      <c r="Q40" s="28">
        <f>OphrsIn!Q39/LinhrsIn!Q40</f>
        <v>0.31459381739755571</v>
      </c>
      <c r="R40" s="28">
        <f>OphrsIn!R39/LinhrsIn!R40</f>
        <v>5.9862316671655197E-4</v>
      </c>
      <c r="S40" s="28">
        <f>OphrsIn!S39/LinhrsIn!S40</f>
        <v>0.76492699147029053</v>
      </c>
      <c r="T40" s="28">
        <f>OphrsIn!T39/LinhrsIn!T40</f>
        <v>0.96235065295915545</v>
      </c>
      <c r="U40" s="28">
        <f>OphrsIn!U39/LinhrsIn!U40</f>
        <v>0.94093630919978233</v>
      </c>
      <c r="V40" s="28">
        <f>OphrsIn!V39/LinhrsIn!V40</f>
        <v>0.90586763070077858</v>
      </c>
      <c r="W40" s="28">
        <f>OphrsIn!W39/LinhrsIn!W40</f>
        <v>0.99851991388589878</v>
      </c>
      <c r="X40" s="28">
        <f>OphrsIn!X39/LinhrsIn!X40</f>
        <v>0.98108619292083221</v>
      </c>
      <c r="Y40" s="28">
        <f>OphrsIn!Y39/LinhrsIn!Y40</f>
        <v>0.94679650014112327</v>
      </c>
      <c r="Z40" s="28">
        <f>OphrsIn!Z39/LinhrsIn!Z40</f>
        <v>0.99973085721975496</v>
      </c>
      <c r="AA40" s="28">
        <f>OphrsIn!AA39/LinhrsIn!AA40</f>
        <v>1</v>
      </c>
      <c r="AB40" s="28">
        <f>OphrsIn!AB39/LinhrsIn!AB40</f>
        <v>0.98493205973362041</v>
      </c>
      <c r="AC40" s="28">
        <f>IF(LinhrsIn!AC40&gt;0,OphrsIn!AC39/LinhrsIn!AC40,0)</f>
        <v>0.96127378221562532</v>
      </c>
      <c r="AD40" s="28">
        <f>IF(LinhrsIn!AD40&gt;0,OphrsIn!AD39/LinhrsIn!AD40,0)</f>
        <v>0.99530587522713498</v>
      </c>
      <c r="AE40" s="28">
        <f>IF(LinhrsIn!AE40&gt;0,OphrsIn!AE39/LinhrsIn!AE40,0)</f>
        <v>0.95036657236825695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0.97518321250688278</v>
      </c>
      <c r="AP40" s="28">
        <f t="shared" si="1"/>
        <v>0.8166949623996258</v>
      </c>
      <c r="AQ40" s="28">
        <f t="shared" si="2"/>
        <v>0.96898207660367242</v>
      </c>
      <c r="AR40" s="28">
        <f t="shared" si="3"/>
        <v>0.99810261934061206</v>
      </c>
      <c r="AS40" s="28">
        <f t="shared" si="4"/>
        <v>0.98348616276580392</v>
      </c>
      <c r="AT40" s="28">
        <f t="shared" si="5"/>
        <v>0.95148273479210888</v>
      </c>
      <c r="AU40" s="28">
        <f t="shared" si="6"/>
        <v>0.96766133312900671</v>
      </c>
      <c r="AV40" s="28">
        <f t="shared" si="7"/>
        <v>0.36003981067818763</v>
      </c>
      <c r="AW40" s="28">
        <f t="shared" si="8"/>
        <v>0.93638486428657208</v>
      </c>
      <c r="AX40" s="28">
        <f t="shared" si="9"/>
        <v>0.97546753564928468</v>
      </c>
      <c r="AY40" s="28">
        <f t="shared" si="10"/>
        <v>0.99488763898445853</v>
      </c>
      <c r="AZ40" s="28">
        <f t="shared" si="11"/>
        <v>0.96898207660367242</v>
      </c>
    </row>
    <row r="41" spans="1:52" x14ac:dyDescent="0.25">
      <c r="A41" s="86" t="s">
        <v>1</v>
      </c>
      <c r="B41" s="86">
        <v>2</v>
      </c>
      <c r="C41" s="86">
        <v>31</v>
      </c>
      <c r="D41" s="28">
        <f>OphrsIn!D40/LinhrsIn!D41</f>
        <v>0.99959661153690993</v>
      </c>
      <c r="E41" s="28">
        <f>OphrsIn!E40/LinhrsIn!E41</f>
        <v>0.99919235428725262</v>
      </c>
      <c r="F41" s="28">
        <f>OphrsIn!F40/LinhrsIn!F41</f>
        <v>0.99841840402588067</v>
      </c>
      <c r="G41" s="28">
        <f>OphrsIn!G40/LinhrsIn!G41</f>
        <v>1</v>
      </c>
      <c r="H41" s="28">
        <f>OphrsIn!H40/LinhrsIn!H41</f>
        <v>1.0033500837520937</v>
      </c>
      <c r="I41" s="28">
        <v>0.26376529477196881</v>
      </c>
      <c r="J41" s="28">
        <f>OphrsIn!J40/LinhrsIn!J41</f>
        <v>0.26181868743047831</v>
      </c>
      <c r="K41" s="28">
        <f>OphrsIn!K40/LinhrsIn!K41</f>
        <v>0.52406026034810582</v>
      </c>
      <c r="L41" s="28">
        <f>OphrsIn!L40/LinhrsIn!L41</f>
        <v>0.96275226872545039</v>
      </c>
      <c r="M41" s="28">
        <f>OphrsIn!M40/LinhrsIn!M41</f>
        <v>0.99930458970792768</v>
      </c>
      <c r="N41" s="28">
        <f>OphrsIn!N40/LinhrsIn!N41</f>
        <v>0.99959677419354842</v>
      </c>
      <c r="O41" s="28">
        <f>OphrsIn!O40/LinhrsIn!O41</f>
        <v>0.98222222222222233</v>
      </c>
      <c r="P41" s="28">
        <f>OphrsIn!P40/LinhrsIn!P41</f>
        <v>0.87484876999596717</v>
      </c>
      <c r="Q41" s="28">
        <f>OphrsIn!Q40/LinhrsIn!Q41</f>
        <v>0.96733702254015397</v>
      </c>
      <c r="R41" s="28">
        <f>OphrsIn!R40/LinhrsIn!R41</f>
        <v>0.74727896227821677</v>
      </c>
      <c r="S41" s="28">
        <f>OphrsIn!S40/LinhrsIn!S41</f>
        <v>0.99698836413415459</v>
      </c>
      <c r="T41" s="28">
        <f>OphrsIn!T40/LinhrsIn!T41</f>
        <v>0.99430318188133937</v>
      </c>
      <c r="U41" s="28">
        <f>OphrsIn!U40/LinhrsIn!U41</f>
        <v>0.99986557332974857</v>
      </c>
      <c r="V41" s="28">
        <f>OphrsIn!V40/LinhrsIn!V41</f>
        <v>0.99916608756080605</v>
      </c>
      <c r="W41" s="28">
        <f>OphrsIn!W40/LinhrsIn!W41</f>
        <v>0.99542518837459626</v>
      </c>
      <c r="X41" s="28">
        <f>OphrsIn!X40/LinhrsIn!X41</f>
        <v>0.99135602377093468</v>
      </c>
      <c r="Y41" s="28">
        <f>OphrsIn!Y40/LinhrsIn!Y41</f>
        <v>0.98990607037712053</v>
      </c>
      <c r="Z41" s="28">
        <f>OphrsIn!Z40/LinhrsIn!Z41</f>
        <v>0.99973085721975496</v>
      </c>
      <c r="AA41" s="28">
        <f>OphrsIn!AA40/LinhrsIn!AA41</f>
        <v>0.93893448323828077</v>
      </c>
      <c r="AB41" s="28">
        <f>OphrsIn!AB40/LinhrsIn!AB41</f>
        <v>1</v>
      </c>
      <c r="AC41" s="28">
        <f>IF(LinhrsIn!AC41&gt;0,OphrsIn!AC40/LinhrsIn!AC41,0)</f>
        <v>0.99810452206877875</v>
      </c>
      <c r="AD41" s="28">
        <f>IF(LinhrsIn!AD41&gt;0,OphrsIn!AD40/LinhrsIn!AD41,0)</f>
        <v>0.99666919000756993</v>
      </c>
      <c r="AE41" s="28">
        <f>IF(LinhrsIn!AE41&gt;0,OphrsIn!AE40/LinhrsIn!AE41,0)</f>
        <v>0.99546580275049656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0.8224441424550748</v>
      </c>
      <c r="AP41" s="28">
        <f t="shared" si="1"/>
        <v>0.96835765122542539</v>
      </c>
      <c r="AQ41" s="28">
        <f t="shared" si="2"/>
        <v>0.99674650494228167</v>
      </c>
      <c r="AR41" s="28">
        <f t="shared" si="3"/>
        <v>0.99920358610437765</v>
      </c>
      <c r="AS41" s="28">
        <f t="shared" si="4"/>
        <v>0.50964468865151369</v>
      </c>
      <c r="AT41" s="28">
        <f t="shared" si="5"/>
        <v>0.82870570626049467</v>
      </c>
      <c r="AU41" s="28">
        <f t="shared" si="6"/>
        <v>0.95222258880391264</v>
      </c>
      <c r="AV41" s="28">
        <f t="shared" si="7"/>
        <v>0.9038681163175083</v>
      </c>
      <c r="AW41" s="28">
        <f t="shared" si="8"/>
        <v>0.9977782809239647</v>
      </c>
      <c r="AX41" s="28">
        <f t="shared" si="9"/>
        <v>0.99222909417421723</v>
      </c>
      <c r="AY41" s="28">
        <f t="shared" si="10"/>
        <v>0.97955511348601199</v>
      </c>
      <c r="AZ41" s="28">
        <f t="shared" si="11"/>
        <v>0.99674650494228167</v>
      </c>
    </row>
    <row r="42" spans="1:52" x14ac:dyDescent="0.25">
      <c r="A42" s="86" t="s">
        <v>1</v>
      </c>
      <c r="B42" s="86">
        <v>2</v>
      </c>
      <c r="C42" s="86">
        <v>32</v>
      </c>
      <c r="D42" s="28">
        <f>OphrsIn!D41/LinhrsIn!D42</f>
        <v>0.99717703992472106</v>
      </c>
      <c r="E42" s="28">
        <f>OphrsIn!E41/LinhrsIn!E42</f>
        <v>0.9920688264551687</v>
      </c>
      <c r="F42" s="28">
        <f>OphrsIn!F41/LinhrsIn!F42</f>
        <v>0.97005039596832265</v>
      </c>
      <c r="G42" s="28">
        <f>OphrsIn!G41/LinhrsIn!G42</f>
        <v>0.99986559139784947</v>
      </c>
      <c r="H42" s="28">
        <f>OphrsIn!H41/LinhrsIn!H42</f>
        <v>0.97650820127884352</v>
      </c>
      <c r="I42" s="28">
        <v>0.9778195994085227</v>
      </c>
      <c r="J42" s="28">
        <f>OphrsIn!J41/LinhrsIn!J42</f>
        <v>0.97731384829505918</v>
      </c>
      <c r="K42" s="28">
        <f>OphrsIn!K41/LinhrsIn!K42</f>
        <v>0.99253525020735422</v>
      </c>
      <c r="L42" s="28">
        <f>OphrsIn!L41/LinhrsIn!L42</f>
        <v>0.96672504378283719</v>
      </c>
      <c r="M42" s="28">
        <f>OphrsIn!M41/LinhrsIn!M42</f>
        <v>0.99888718876060656</v>
      </c>
      <c r="N42" s="28">
        <f>OphrsIn!N41/LinhrsIn!N42</f>
        <v>0.99919322307382008</v>
      </c>
      <c r="O42" s="28">
        <f>OphrsIn!O41/LinhrsIn!O42</f>
        <v>1.000277932184547</v>
      </c>
      <c r="P42" s="28">
        <f>OphrsIn!P41/LinhrsIn!P42</f>
        <v>0.98749663888141981</v>
      </c>
      <c r="Q42" s="28">
        <f>OphrsIn!Q41/LinhrsIn!Q42</f>
        <v>0.28027303754266214</v>
      </c>
      <c r="R42" s="28">
        <f>OphrsIn!R41/LinhrsIn!R42</f>
        <v>0.7367077200360469</v>
      </c>
      <c r="S42" s="28">
        <f>OphrsIn!S41/LinhrsIn!S42</f>
        <v>0.78667390419324201</v>
      </c>
      <c r="T42" s="28">
        <f>OphrsIn!T41/LinhrsIn!T42</f>
        <v>0.95886031966643503</v>
      </c>
      <c r="U42" s="28">
        <f>OphrsIn!U41/LinhrsIn!U42</f>
        <v>0.9916588187811114</v>
      </c>
      <c r="V42" s="28">
        <f>OphrsIn!V41/LinhrsIn!V42</f>
        <v>0.9963868816008894</v>
      </c>
      <c r="W42" s="28">
        <f>OphrsIn!W41/LinhrsIn!W42</f>
        <v>0.98304856720032296</v>
      </c>
      <c r="X42" s="28">
        <f>OphrsIn!X41/LinhrsIn!X42</f>
        <v>0.97948717948717945</v>
      </c>
      <c r="Y42" s="28">
        <f>OphrsIn!Y41/LinhrsIn!Y42</f>
        <v>0.96447275300778479</v>
      </c>
      <c r="Z42" s="28">
        <f>OphrsIn!Z41/LinhrsIn!Z42</f>
        <v>0.82559547840129188</v>
      </c>
      <c r="AA42" s="28">
        <f>OphrsIn!AA41/LinhrsIn!AA42</f>
        <v>5.1417454141189549E-3</v>
      </c>
      <c r="AB42" s="28">
        <f>OphrsIn!AB41/LinhrsIn!AB42</f>
        <v>0.87668101129639586</v>
      </c>
      <c r="AC42" s="28">
        <f>IF(LinhrsIn!AC42&gt;0,OphrsIn!AC41/LinhrsIn!AC42,0)</f>
        <v>0.96935071918268589</v>
      </c>
      <c r="AD42" s="28">
        <f>IF(LinhrsIn!AD42&gt;0,OphrsIn!AD41/LinhrsIn!AD42,0)</f>
        <v>0.93383685800604233</v>
      </c>
      <c r="AE42" s="28">
        <f>IF(LinhrsIn!AE42&gt;0,OphrsIn!AE41/LinhrsIn!AE42,0)</f>
        <v>0.93652173840224495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0.98656181164119594</v>
      </c>
      <c r="AP42" s="28">
        <f t="shared" si="1"/>
        <v>0.78208228471895691</v>
      </c>
      <c r="AQ42" s="28">
        <f t="shared" si="2"/>
        <v>0.94656977186365776</v>
      </c>
      <c r="AR42" s="28">
        <f t="shared" si="3"/>
        <v>0.9873282712737802</v>
      </c>
      <c r="AS42" s="28">
        <f t="shared" si="4"/>
        <v>0.9772138829941418</v>
      </c>
      <c r="AT42" s="28">
        <f t="shared" si="5"/>
        <v>0.98604916091693262</v>
      </c>
      <c r="AU42" s="28">
        <f t="shared" si="6"/>
        <v>0.99565593137992892</v>
      </c>
      <c r="AV42" s="28">
        <f t="shared" si="7"/>
        <v>0.60121822059065033</v>
      </c>
      <c r="AW42" s="28">
        <f t="shared" si="8"/>
        <v>0.98230200668281198</v>
      </c>
      <c r="AX42" s="28">
        <f t="shared" si="9"/>
        <v>0.9756694998984291</v>
      </c>
      <c r="AY42" s="28">
        <f t="shared" si="10"/>
        <v>0.56913941170393556</v>
      </c>
      <c r="AZ42" s="28">
        <f t="shared" si="11"/>
        <v>0.94656977186365776</v>
      </c>
    </row>
    <row r="43" spans="1:52" x14ac:dyDescent="0.25">
      <c r="A43" s="86" t="s">
        <v>1</v>
      </c>
      <c r="B43" s="86">
        <v>2</v>
      </c>
      <c r="C43" s="86">
        <v>33</v>
      </c>
      <c r="D43" s="28">
        <f>OphrsIn!D42/LinhrsIn!D43</f>
        <v>0.99986559139784947</v>
      </c>
      <c r="E43" s="28">
        <f>OphrsIn!E42/LinhrsIn!E43</f>
        <v>0.98748149145241626</v>
      </c>
      <c r="F43" s="28">
        <f>OphrsIn!F42/LinhrsIn!F43</f>
        <v>0.99554533697370307</v>
      </c>
      <c r="G43" s="28">
        <f>OphrsIn!G42/LinhrsIn!G43</f>
        <v>0.92668818940005382</v>
      </c>
      <c r="H43" s="28">
        <f>OphrsIn!H42/LinhrsIn!H43</f>
        <v>0.99249791608780225</v>
      </c>
      <c r="I43" s="28">
        <v>1.0047290906634239</v>
      </c>
      <c r="J43" s="28">
        <f>OphrsIn!J42/LinhrsIn!J43</f>
        <v>1.0001390047261607</v>
      </c>
      <c r="K43" s="28">
        <f>OphrsIn!K42/LinhrsIn!K43</f>
        <v>0.99820317899101596</v>
      </c>
      <c r="L43" s="28">
        <f>OphrsIn!L42/LinhrsIn!L43</f>
        <v>0.99932650862068961</v>
      </c>
      <c r="M43" s="28">
        <f>OphrsIn!M42/LinhrsIn!M43</f>
        <v>0.99776473875384197</v>
      </c>
      <c r="N43" s="28">
        <f>OphrsIn!N42/LinhrsIn!N43</f>
        <v>0.98857526881720426</v>
      </c>
      <c r="O43" s="28">
        <f>OphrsIn!O42/LinhrsIn!O43</f>
        <v>0.99972222222222218</v>
      </c>
      <c r="P43" s="28">
        <f>OphrsIn!P42/LinhrsIn!P43</f>
        <v>0.56779543883897721</v>
      </c>
      <c r="Q43" s="28">
        <f>OphrsIn!Q42/LinhrsIn!Q43</f>
        <v>0.33600552868002764</v>
      </c>
      <c r="R43" s="28">
        <f>OphrsIn!R42/LinhrsIn!R43</f>
        <v>0.93633517220814066</v>
      </c>
      <c r="S43" s="28">
        <f>OphrsIn!S42/LinhrsIn!S43</f>
        <v>0.9647553205910262</v>
      </c>
      <c r="T43" s="28">
        <f>OphrsIn!T42/LinhrsIn!T43</f>
        <v>0.97443379185771839</v>
      </c>
      <c r="U43" s="28">
        <f>OphrsIn!U42/LinhrsIn!U43</f>
        <v>0.99986559139784947</v>
      </c>
      <c r="V43" s="28">
        <f>OphrsIn!V42/LinhrsIn!V43</f>
        <v>0.99722145040288968</v>
      </c>
      <c r="W43" s="28">
        <f>OphrsIn!W42/LinhrsIn!W43</f>
        <v>0.99959639445715065</v>
      </c>
      <c r="X43" s="28">
        <f>OphrsIn!X42/LinhrsIn!X43</f>
        <v>0.99591503267973858</v>
      </c>
      <c r="Y43" s="28">
        <f>OphrsIn!Y42/LinhrsIn!Y43</f>
        <v>0.90113685422362944</v>
      </c>
      <c r="Z43" s="28">
        <f>OphrsIn!Z42/LinhrsIn!Z43</f>
        <v>0.99946171443951015</v>
      </c>
      <c r="AA43" s="28">
        <f>OphrsIn!AA42/LinhrsIn!AA43</f>
        <v>0.99902777777777774</v>
      </c>
      <c r="AB43" s="28">
        <f>OphrsIn!AB42/LinhrsIn!AB43</f>
        <v>0.97768217262705037</v>
      </c>
      <c r="AC43" s="28">
        <f>IF(LinhrsIn!AC43&gt;0,OphrsIn!AC42/LinhrsIn!AC43,0)</f>
        <v>0.98289792620522487</v>
      </c>
      <c r="AD43" s="28">
        <f>IF(LinhrsIn!AD43&gt;0,OphrsIn!AD42/LinhrsIn!AD43,0)</f>
        <v>0.99094886106501734</v>
      </c>
      <c r="AE43" s="28">
        <f>IF(LinhrsIn!AE43&gt;0,OphrsIn!AE42/LinhrsIn!AE43,0)</f>
        <v>0.99680556301508838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0.9548723654622927</v>
      </c>
      <c r="AP43" s="28">
        <f t="shared" si="1"/>
        <v>0.92345306677854255</v>
      </c>
      <c r="AQ43" s="28">
        <f t="shared" si="2"/>
        <v>0.99021745009511031</v>
      </c>
      <c r="AR43" s="28">
        <f t="shared" si="3"/>
        <v>0.96990500594205775</v>
      </c>
      <c r="AS43" s="28">
        <f t="shared" si="4"/>
        <v>0.99912200382579552</v>
      </c>
      <c r="AT43" s="28">
        <f t="shared" si="5"/>
        <v>0.99843147545518252</v>
      </c>
      <c r="AU43" s="28">
        <f t="shared" si="6"/>
        <v>0.85203097662613458</v>
      </c>
      <c r="AV43" s="28">
        <f t="shared" si="7"/>
        <v>0.74569867382639821</v>
      </c>
      <c r="AW43" s="28">
        <f t="shared" si="8"/>
        <v>0.99050694455281929</v>
      </c>
      <c r="AX43" s="28">
        <f t="shared" si="9"/>
        <v>0.96554942712017289</v>
      </c>
      <c r="AY43" s="28">
        <f t="shared" si="10"/>
        <v>0.99205722161477949</v>
      </c>
      <c r="AZ43" s="28">
        <f t="shared" si="11"/>
        <v>0.99021745009511031</v>
      </c>
    </row>
    <row r="44" spans="1:52" x14ac:dyDescent="0.25">
      <c r="A44" s="86" t="s">
        <v>1</v>
      </c>
      <c r="B44" s="86">
        <v>2</v>
      </c>
      <c r="C44" s="86">
        <v>34</v>
      </c>
      <c r="D44" s="28">
        <f>OphrsIn!D43/LinhrsIn!D44</f>
        <v>0.99731182795698925</v>
      </c>
      <c r="E44" s="28">
        <f>OphrsIn!E43/LinhrsIn!E44</f>
        <v>0.99932786664874307</v>
      </c>
      <c r="F44" s="28">
        <f>OphrsIn!F43/LinhrsIn!F44</f>
        <v>0.99956822107081178</v>
      </c>
      <c r="G44" s="28">
        <f>OphrsIn!G43/LinhrsIn!G44</f>
        <v>0.99986559139784947</v>
      </c>
      <c r="H44" s="28">
        <f>OphrsIn!H43/LinhrsIn!H44</f>
        <v>0.99972214504028911</v>
      </c>
      <c r="I44" s="28">
        <v>0.99838492597577377</v>
      </c>
      <c r="J44" s="28">
        <f>OphrsIn!J43/LinhrsIn!J44</f>
        <v>0.99290187891440496</v>
      </c>
      <c r="K44" s="28">
        <f>OphrsIn!K43/LinhrsIn!K44</f>
        <v>0.92861961948455007</v>
      </c>
      <c r="L44" s="28">
        <f>OphrsIn!L43/LinhrsIn!L44</f>
        <v>0.99757966922146013</v>
      </c>
      <c r="M44" s="28">
        <f>OphrsIn!M43/LinhrsIn!M44</f>
        <v>0.99721487258042052</v>
      </c>
      <c r="N44" s="28">
        <f>OphrsIn!N43/LinhrsIn!N44</f>
        <v>0.99744623655913978</v>
      </c>
      <c r="O44" s="28">
        <f>OphrsIn!O43/LinhrsIn!O44</f>
        <v>0.96410684474123542</v>
      </c>
      <c r="P44" s="28">
        <f>OphrsIn!P43/LinhrsIn!P44</f>
        <v>0.97634408602150535</v>
      </c>
      <c r="Q44" s="28">
        <f>OphrsIn!Q43/LinhrsIn!Q44</f>
        <v>0.94029850746268639</v>
      </c>
      <c r="R44" s="28">
        <f>OphrsIn!R43/LinhrsIn!R44</f>
        <v>0.99597135183527297</v>
      </c>
      <c r="S44" s="28">
        <f>OphrsIn!S43/LinhrsIn!S44</f>
        <v>0.99838405601939129</v>
      </c>
      <c r="T44" s="28">
        <f>OphrsIn!T43/LinhrsIn!T44</f>
        <v>0.96373992775771056</v>
      </c>
      <c r="U44" s="28">
        <f>OphrsIn!U43/LinhrsIn!U44</f>
        <v>0.94085226508939368</v>
      </c>
      <c r="V44" s="28">
        <f>OphrsIn!V43/LinhrsIn!V44</f>
        <v>0.99777499652343205</v>
      </c>
      <c r="W44" s="28">
        <f>OphrsIn!W43/LinhrsIn!W44</f>
        <v>0.99500876837987329</v>
      </c>
      <c r="X44" s="28">
        <f>OphrsIn!X43/LinhrsIn!X44</f>
        <v>0.99594923035376726</v>
      </c>
      <c r="Y44" s="28">
        <f>OphrsIn!Y43/LinhrsIn!Y44</f>
        <v>1</v>
      </c>
      <c r="Z44" s="28">
        <f>OphrsIn!Z43/LinhrsIn!Z44</f>
        <v>0.99973085721975496</v>
      </c>
      <c r="AA44" s="28">
        <f>OphrsIn!AA43/LinhrsIn!AA44</f>
        <v>0.98583136546742611</v>
      </c>
      <c r="AB44" s="28">
        <f>OphrsIn!AB43/LinhrsIn!AB44</f>
        <v>1</v>
      </c>
      <c r="AC44" s="28">
        <f>IF(LinhrsIn!AC44&gt;0,OphrsIn!AC43/LinhrsIn!AC44,0)</f>
        <v>0.9920688264551687</v>
      </c>
      <c r="AD44" s="28">
        <f>IF(LinhrsIn!AD44&gt;0,OphrsIn!AD43/LinhrsIn!AD44,0)</f>
        <v>0.99803655037003458</v>
      </c>
      <c r="AE44" s="28">
        <f>IF(LinhrsIn!AE44&gt;0,OphrsIn!AE43/LinhrsIn!AE44,0)</f>
        <v>0.99011219029435726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0.98759016313801551</v>
      </c>
      <c r="AP44" s="28">
        <f t="shared" si="1"/>
        <v>0.98446177717572569</v>
      </c>
      <c r="AQ44" s="28">
        <f t="shared" si="2"/>
        <v>0.99340585570652029</v>
      </c>
      <c r="AR44" s="28">
        <f t="shared" si="3"/>
        <v>0.99958722637246822</v>
      </c>
      <c r="AS44" s="28">
        <f t="shared" si="4"/>
        <v>0.99700298331015602</v>
      </c>
      <c r="AT44" s="28">
        <f t="shared" si="5"/>
        <v>0.97447138709547687</v>
      </c>
      <c r="AU44" s="28">
        <f t="shared" si="6"/>
        <v>0.97929905577396015</v>
      </c>
      <c r="AV44" s="28">
        <f t="shared" si="7"/>
        <v>0.97821797177245029</v>
      </c>
      <c r="AW44" s="28">
        <f t="shared" si="8"/>
        <v>0.96745572979017869</v>
      </c>
      <c r="AX44" s="28">
        <f t="shared" si="9"/>
        <v>0.99698599957788014</v>
      </c>
      <c r="AY44" s="28">
        <f t="shared" si="10"/>
        <v>0.99518740756239366</v>
      </c>
      <c r="AZ44" s="28">
        <f t="shared" si="11"/>
        <v>0.99340585570652029</v>
      </c>
    </row>
    <row r="45" spans="1:52" x14ac:dyDescent="0.25">
      <c r="A45" s="86" t="s">
        <v>1</v>
      </c>
      <c r="B45" s="86">
        <v>2</v>
      </c>
      <c r="C45" s="86">
        <v>35</v>
      </c>
      <c r="D45" s="28">
        <f>OphrsIn!D44/LinhrsIn!D45</f>
        <v>0.8987068965517242</v>
      </c>
      <c r="E45" s="28">
        <f>OphrsIn!E44/LinhrsIn!E45</f>
        <v>0.99744245524296682</v>
      </c>
      <c r="F45" s="28">
        <f>OphrsIn!F44/LinhrsIn!F45</f>
        <v>0.99956766104626038</v>
      </c>
      <c r="G45" s="28">
        <f>OphrsIn!G44/LinhrsIn!G45</f>
        <v>0.97256958450988285</v>
      </c>
      <c r="H45" s="28">
        <f>OphrsIn!H44/LinhrsIn!H45</f>
        <v>0.99902737251632623</v>
      </c>
      <c r="I45" s="28">
        <v>0.99959628582963256</v>
      </c>
      <c r="J45" s="28">
        <f>OphrsIn!J44/LinhrsIn!J45</f>
        <v>0.99319349909709687</v>
      </c>
      <c r="K45" s="28">
        <f>OphrsIn!K44/LinhrsIn!K45</f>
        <v>0.99689692390717743</v>
      </c>
      <c r="L45" s="28">
        <f>OphrsIn!L44/LinhrsIn!L45</f>
        <v>0.99757966922146013</v>
      </c>
      <c r="M45" s="28">
        <f>OphrsIn!M44/LinhrsIn!M45</f>
        <v>0.99944413563090606</v>
      </c>
      <c r="N45" s="28">
        <f>OphrsIn!N44/LinhrsIn!N45</f>
        <v>0.8705297122882496</v>
      </c>
      <c r="O45" s="28">
        <f>OphrsIn!O44/LinhrsIn!O45</f>
        <v>1.0002778935667638</v>
      </c>
      <c r="P45" s="28">
        <f>OphrsIn!P44/LinhrsIn!P45</f>
        <v>0.99502621320069906</v>
      </c>
      <c r="Q45" s="28">
        <f>OphrsIn!Q44/LinhrsIn!Q45</f>
        <v>0.97570067651525627</v>
      </c>
      <c r="R45" s="28">
        <f>OphrsIn!R44/LinhrsIn!R45</f>
        <v>0.99731423455684864</v>
      </c>
      <c r="S45" s="28">
        <f>OphrsIn!S44/LinhrsIn!S45</f>
        <v>0.99703143975172037</v>
      </c>
      <c r="T45" s="28">
        <f>OphrsIn!T44/LinhrsIn!T45</f>
        <v>0.97582325969153805</v>
      </c>
      <c r="U45" s="28">
        <f>OphrsIn!U44/LinhrsIn!U45</f>
        <v>0.99973114665949736</v>
      </c>
      <c r="V45" s="28">
        <f>OphrsIn!V44/LinhrsIn!V45</f>
        <v>0.99791434927697442</v>
      </c>
      <c r="W45" s="28">
        <f>OphrsIn!W44/LinhrsIn!W45</f>
        <v>0.94765951706461626</v>
      </c>
      <c r="X45" s="28">
        <f>OphrsIn!X44/LinhrsIn!X45</f>
        <v>0.99620853080568728</v>
      </c>
      <c r="Y45" s="28">
        <f>OphrsIn!Y44/LinhrsIn!Y45</f>
        <v>0.99985996359053353</v>
      </c>
      <c r="Z45" s="28">
        <f>OphrsIn!Z44/LinhrsIn!Z45</f>
        <v>0.98585286984640264</v>
      </c>
      <c r="AA45" s="28">
        <f>OphrsIn!AA44/LinhrsIn!AA45</f>
        <v>0.90540352826781489</v>
      </c>
      <c r="AB45" s="28">
        <f>OphrsIn!AB44/LinhrsIn!AB45</f>
        <v>0.98964218455743891</v>
      </c>
      <c r="AC45" s="28">
        <f>IF(LinhrsIn!AC45&gt;0,OphrsIn!AC44/LinhrsIn!AC45,0)</f>
        <v>0.99919354838709673</v>
      </c>
      <c r="AD45" s="28">
        <f>IF(LinhrsIn!AD45&gt;0,OphrsIn!AD44/LinhrsIn!AD45,0)</f>
        <v>0.99879135821121023</v>
      </c>
      <c r="AE45" s="28">
        <f>IF(LinhrsIn!AE45&gt;0,OphrsIn!AE44/LinhrsIn!AE45,0)</f>
        <v>0.91293405895567736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0.98509595050478505</v>
      </c>
      <c r="AP45" s="28">
        <f t="shared" si="1"/>
        <v>0.98067847504869399</v>
      </c>
      <c r="AQ45" s="28">
        <f t="shared" si="2"/>
        <v>0.97030632185132804</v>
      </c>
      <c r="AR45" s="28">
        <f t="shared" si="3"/>
        <v>0.98985990026636994</v>
      </c>
      <c r="AS45" s="28">
        <f t="shared" si="4"/>
        <v>0.99727238581435185</v>
      </c>
      <c r="AT45" s="28">
        <f t="shared" si="5"/>
        <v>0.99797357625318117</v>
      </c>
      <c r="AU45" s="28">
        <f t="shared" si="6"/>
        <v>0.95527793968523744</v>
      </c>
      <c r="AV45" s="28">
        <f t="shared" si="7"/>
        <v>0.99001545027460836</v>
      </c>
      <c r="AW45" s="28">
        <f t="shared" si="8"/>
        <v>0.9911562518760032</v>
      </c>
      <c r="AX45" s="28">
        <f t="shared" si="9"/>
        <v>0.98124267048694558</v>
      </c>
      <c r="AY45" s="28">
        <f t="shared" si="10"/>
        <v>0.96029952755721881</v>
      </c>
      <c r="AZ45" s="28">
        <f t="shared" si="11"/>
        <v>0.97030632185132804</v>
      </c>
    </row>
    <row r="46" spans="1:52" x14ac:dyDescent="0.25">
      <c r="A46" s="86" t="s">
        <v>1</v>
      </c>
      <c r="B46" s="86">
        <v>2</v>
      </c>
      <c r="C46" s="86">
        <v>36</v>
      </c>
      <c r="D46" s="28">
        <f>OphrsIn!D45/LinhrsIn!D46</f>
        <v>0.99758064516129041</v>
      </c>
      <c r="E46" s="28">
        <f>OphrsIn!E45/LinhrsIn!E46</f>
        <v>0.99986557332974857</v>
      </c>
      <c r="F46" s="28">
        <f>OphrsIn!F45/LinhrsIn!F46</f>
        <v>0.91366906474820142</v>
      </c>
      <c r="G46" s="28">
        <f>OphrsIn!G45/LinhrsIn!G46</f>
        <v>0.9049347855318004</v>
      </c>
      <c r="H46" s="28">
        <f>OphrsIn!H45/LinhrsIn!H46</f>
        <v>0.99569324812447912</v>
      </c>
      <c r="I46" s="28">
        <v>0.5877605917955615</v>
      </c>
      <c r="J46" s="28">
        <f>OphrsIn!J45/LinhrsIn!J46</f>
        <v>0.88309613708974732</v>
      </c>
      <c r="K46" s="28">
        <f>OphrsIn!K45/LinhrsIn!K46</f>
        <v>1</v>
      </c>
      <c r="L46" s="28">
        <f>OphrsIn!L45/LinhrsIn!L46</f>
        <v>0.97480033048746895</v>
      </c>
      <c r="M46" s="28">
        <f>OphrsIn!M45/LinhrsIn!M46</f>
        <v>0.99958310172317943</v>
      </c>
      <c r="N46" s="28">
        <f>OphrsIn!N45/LinhrsIn!N46</f>
        <v>0.99973118279569884</v>
      </c>
      <c r="O46" s="28">
        <f>OphrsIn!O45/LinhrsIn!O46</f>
        <v>0.98708153910265317</v>
      </c>
      <c r="P46" s="28">
        <f>OphrsIn!P45/LinhrsIn!P46</f>
        <v>0.96074741228659777</v>
      </c>
      <c r="Q46" s="28">
        <f>OphrsIn!Q45/LinhrsIn!Q46</f>
        <v>0.97802049622437959</v>
      </c>
      <c r="R46" s="28">
        <f>OphrsIn!R45/LinhrsIn!R46</f>
        <v>0.95493882423157261</v>
      </c>
      <c r="S46" s="28">
        <f>OphrsIn!S45/LinhrsIn!S46</f>
        <v>0.99298340304952093</v>
      </c>
      <c r="T46" s="28">
        <f>OphrsIn!T45/LinhrsIn!T46</f>
        <v>0.99025069637883012</v>
      </c>
      <c r="U46" s="28">
        <f>OphrsIn!U45/LinhrsIn!U46</f>
        <v>0.99516063987095038</v>
      </c>
      <c r="V46" s="28">
        <f>OphrsIn!V45/LinhrsIn!V46</f>
        <v>0.99819318971507998</v>
      </c>
      <c r="W46" s="28">
        <f>OphrsIn!W45/LinhrsIn!W46</f>
        <v>0.9998651382333108</v>
      </c>
      <c r="X46" s="28">
        <f>OphrsIn!X45/LinhrsIn!X46</f>
        <v>0.98500405295865978</v>
      </c>
      <c r="Y46" s="28">
        <f>OphrsIn!Y45/LinhrsIn!Y46</f>
        <v>1</v>
      </c>
      <c r="Z46" s="28">
        <f>OphrsIn!Z45/LinhrsIn!Z46</f>
        <v>0.98371686179518236</v>
      </c>
      <c r="AA46" s="28">
        <f>OphrsIn!AA45/LinhrsIn!AA46</f>
        <v>0.99986111111111109</v>
      </c>
      <c r="AB46" s="28">
        <f>OphrsIn!AB45/LinhrsIn!AB46</f>
        <v>0.98400107555794569</v>
      </c>
      <c r="AC46" s="28">
        <f>IF(LinhrsIn!AC46&gt;0,OphrsIn!AC45/LinhrsIn!AC46,0)</f>
        <v>0.95158687466379777</v>
      </c>
      <c r="AD46" s="28">
        <f>IF(LinhrsIn!AD46&gt;0,OphrsIn!AD45/LinhrsIn!AD46,0)</f>
        <v>0.99046465869532307</v>
      </c>
      <c r="AE46" s="28">
        <f>IF(LinhrsIn!AE46&gt;0,OphrsIn!AE45/LinhrsIn!AE46,0)</f>
        <v>0.98706810727546823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0.93391358058459473</v>
      </c>
      <c r="AP46" s="28">
        <f t="shared" si="1"/>
        <v>0.98849962409387848</v>
      </c>
      <c r="AQ46" s="28">
        <f t="shared" si="2"/>
        <v>0.97637321354486295</v>
      </c>
      <c r="AR46" s="28">
        <f t="shared" si="3"/>
        <v>0.93948980786991676</v>
      </c>
      <c r="AS46" s="28">
        <f t="shared" si="4"/>
        <v>0.82218332566992924</v>
      </c>
      <c r="AT46" s="28">
        <f t="shared" si="5"/>
        <v>0.99146114407021624</v>
      </c>
      <c r="AU46" s="28">
        <f t="shared" si="6"/>
        <v>0.98252004472831656</v>
      </c>
      <c r="AV46" s="28">
        <f t="shared" si="7"/>
        <v>0.97531424116849108</v>
      </c>
      <c r="AW46" s="28">
        <f t="shared" si="8"/>
        <v>0.9945348419882869</v>
      </c>
      <c r="AX46" s="28">
        <f t="shared" si="9"/>
        <v>0.99495639706399019</v>
      </c>
      <c r="AY46" s="28">
        <f t="shared" si="10"/>
        <v>0.98919301615474631</v>
      </c>
      <c r="AZ46" s="28">
        <f t="shared" si="11"/>
        <v>0.97637321354486295</v>
      </c>
    </row>
    <row r="47" spans="1:52" x14ac:dyDescent="0.25">
      <c r="A47" s="86" t="s">
        <v>1</v>
      </c>
      <c r="B47" s="86">
        <v>2</v>
      </c>
      <c r="C47" s="86">
        <v>37</v>
      </c>
      <c r="D47" s="28">
        <f>OphrsIn!D46/LinhrsIn!D47</f>
        <v>0.96464103253562794</v>
      </c>
      <c r="E47" s="28">
        <f>OphrsIn!E46/LinhrsIn!E47</f>
        <v>0.99986559139784947</v>
      </c>
      <c r="F47" s="28">
        <f>OphrsIn!F46/LinhrsIn!F47</f>
        <v>0.99870260919705911</v>
      </c>
      <c r="G47" s="28">
        <f>OphrsIn!G46/LinhrsIn!G47</f>
        <v>0.99744623655913978</v>
      </c>
      <c r="H47" s="28">
        <f>OphrsIn!H46/LinhrsIn!H47</f>
        <v>0.85877378435517959</v>
      </c>
      <c r="I47" s="28">
        <v>0</v>
      </c>
      <c r="J47" s="28">
        <f>OphrsIn!J46/LinhrsIn!J47</f>
        <v>0.84513078173488987</v>
      </c>
      <c r="K47" s="28">
        <f>OphrsIn!K46/LinhrsIn!K47</f>
        <v>0.98393845323255502</v>
      </c>
      <c r="L47" s="28">
        <f>OphrsIn!L46/LinhrsIn!L47</f>
        <v>0.97996503966653203</v>
      </c>
      <c r="M47" s="28">
        <f>OphrsIn!M46/LinhrsIn!M47</f>
        <v>1</v>
      </c>
      <c r="N47" s="28">
        <f>OphrsIn!N46/LinhrsIn!N47</f>
        <v>0.98306451612903223</v>
      </c>
      <c r="O47" s="28">
        <f>OphrsIn!O46/LinhrsIn!O47</f>
        <v>0.97316089556389918</v>
      </c>
      <c r="P47" s="28">
        <f>OphrsIn!P46/LinhrsIn!P47</f>
        <v>0.89390458170022979</v>
      </c>
      <c r="Q47" s="28">
        <f>OphrsIn!Q46/LinhrsIn!Q47</f>
        <v>0.91288951841359778</v>
      </c>
      <c r="R47" s="28">
        <f>OphrsIn!R46/LinhrsIn!R47</f>
        <v>0.95218885402659492</v>
      </c>
      <c r="S47" s="28">
        <f>OphrsIn!S46/LinhrsIn!S47</f>
        <v>0.99973089343379973</v>
      </c>
      <c r="T47" s="28">
        <f>OphrsIn!T46/LinhrsIn!T47</f>
        <v>0.5324842587292502</v>
      </c>
      <c r="U47" s="28">
        <f>OphrsIn!U46/LinhrsIn!U47</f>
        <v>0.74764721699381564</v>
      </c>
      <c r="V47" s="28">
        <f>OphrsIn!V46/LinhrsIn!V47</f>
        <v>0.97678298345613801</v>
      </c>
      <c r="W47" s="28">
        <f>OphrsIn!W46/LinhrsIn!W47</f>
        <v>0.98724212812160694</v>
      </c>
      <c r="X47" s="28">
        <f>OphrsIn!X46/LinhrsIn!X47</f>
        <v>0.98474004051316688</v>
      </c>
      <c r="Y47" s="28">
        <f>OphrsIn!Y46/LinhrsIn!Y47</f>
        <v>0.97886929750909601</v>
      </c>
      <c r="Z47" s="28">
        <f>OphrsIn!Z46/LinhrsIn!Z47</f>
        <v>0.99959666577036843</v>
      </c>
      <c r="AA47" s="28">
        <f>OphrsIn!AA46/LinhrsIn!AA47</f>
        <v>0.99888888888888894</v>
      </c>
      <c r="AB47" s="28">
        <f>OphrsIn!AB46/LinhrsIn!AB47</f>
        <v>1</v>
      </c>
      <c r="AC47" s="28">
        <f>IF(LinhrsIn!AC47&gt;0,OphrsIn!AC46/LinhrsIn!AC47,0)</f>
        <v>0.99394428744448926</v>
      </c>
      <c r="AD47" s="28">
        <f>IF(LinhrsIn!AD47&gt;0,OphrsIn!AD46/LinhrsIn!AD47,0)</f>
        <v>0.99742813918305595</v>
      </c>
      <c r="AE47" s="28">
        <f>IF(LinhrsIn!AE47&gt;0,OphrsIn!AE46/LinhrsIn!AE47,0)</f>
        <v>0.99229787485022813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0.87616270746136371</v>
      </c>
      <c r="AP47" s="28">
        <f t="shared" si="1"/>
        <v>0.92258839548802696</v>
      </c>
      <c r="AQ47" s="28">
        <f t="shared" si="2"/>
        <v>0.99455676715925778</v>
      </c>
      <c r="AR47" s="28">
        <f t="shared" si="3"/>
        <v>0.99867147905134945</v>
      </c>
      <c r="AS47" s="28">
        <f t="shared" si="4"/>
        <v>0.56796818869668986</v>
      </c>
      <c r="AT47" s="28">
        <f t="shared" si="5"/>
        <v>0.98796783096636231</v>
      </c>
      <c r="AU47" s="28">
        <f t="shared" si="6"/>
        <v>0.95004333113105377</v>
      </c>
      <c r="AV47" s="28">
        <f t="shared" si="7"/>
        <v>0.95493642195799744</v>
      </c>
      <c r="AW47" s="28">
        <f t="shared" si="8"/>
        <v>0.75230481972640117</v>
      </c>
      <c r="AX47" s="28">
        <f t="shared" si="9"/>
        <v>0.98361715538128991</v>
      </c>
      <c r="AY47" s="28">
        <f t="shared" si="10"/>
        <v>0.99949518488641909</v>
      </c>
      <c r="AZ47" s="28">
        <f t="shared" si="11"/>
        <v>0.99455676715925778</v>
      </c>
    </row>
    <row r="48" spans="1:52" x14ac:dyDescent="0.25">
      <c r="A48" s="86" t="s">
        <v>1</v>
      </c>
      <c r="B48" s="86">
        <v>2</v>
      </c>
      <c r="C48" s="86">
        <v>38</v>
      </c>
      <c r="D48" s="28">
        <f>OphrsIn!D47/LinhrsIn!D48</f>
        <v>0.99986559139784947</v>
      </c>
      <c r="E48" s="28">
        <f>OphrsIn!E47/LinhrsIn!E48</f>
        <v>0.97067133055293964</v>
      </c>
      <c r="F48" s="28">
        <f>OphrsIn!F47/LinhrsIn!F48</f>
        <v>0.99856321839080464</v>
      </c>
      <c r="G48" s="28">
        <f>OphrsIn!G47/LinhrsIn!G48</f>
        <v>1</v>
      </c>
      <c r="H48" s="28">
        <f>OphrsIn!H47/LinhrsIn!H48</f>
        <v>0.98121734218330736</v>
      </c>
      <c r="I48" s="28">
        <v>0.93007933306440771</v>
      </c>
      <c r="J48" s="28">
        <f>OphrsIn!J47/LinhrsIn!J48</f>
        <v>0.97497914929107588</v>
      </c>
      <c r="K48" s="28">
        <f>OphrsIn!K47/LinhrsIn!K48</f>
        <v>0.95058061031595997</v>
      </c>
      <c r="L48" s="28">
        <f>OphrsIn!L47/LinhrsIn!L48</f>
        <v>0.95941558441558439</v>
      </c>
      <c r="M48" s="28">
        <f>OphrsIn!M47/LinhrsIn!M48</f>
        <v>0.97093993325917671</v>
      </c>
      <c r="N48" s="28">
        <f>OphrsIn!N47/LinhrsIn!N48</f>
        <v>0.99852090896867018</v>
      </c>
      <c r="O48" s="28">
        <f>OphrsIn!O47/LinhrsIn!O48</f>
        <v>1</v>
      </c>
      <c r="P48" s="28">
        <f>OphrsIn!P47/LinhrsIn!P48</f>
        <v>0.82367182246133153</v>
      </c>
      <c r="Q48" s="28">
        <f>OphrsIn!Q47/LinhrsIn!Q48</f>
        <v>0.85812449474535157</v>
      </c>
      <c r="R48" s="28">
        <f>OphrsIn!R47/LinhrsIn!R48</f>
        <v>0.99731423455684864</v>
      </c>
      <c r="S48" s="28">
        <f>OphrsIn!S47/LinhrsIn!S48</f>
        <v>0.99986559139784947</v>
      </c>
      <c r="T48" s="28">
        <f>OphrsIn!T47/LinhrsIn!T48</f>
        <v>0.99206901349659105</v>
      </c>
      <c r="U48" s="28">
        <f>OphrsIn!U47/LinhrsIn!U48</f>
        <v>0.99366662174909037</v>
      </c>
      <c r="V48" s="28">
        <f>OphrsIn!V47/LinhrsIn!V48</f>
        <v>0.97083274623080174</v>
      </c>
      <c r="W48" s="28">
        <f>OphrsIn!W47/LinhrsIn!W48</f>
        <v>0.54489210804285504</v>
      </c>
      <c r="X48" s="28">
        <f>OphrsIn!X47/LinhrsIn!X48</f>
        <v>0.71310187169595662</v>
      </c>
      <c r="Y48" s="28">
        <f>OphrsIn!Y47/LinhrsIn!Y48</f>
        <v>0.97466050678986438</v>
      </c>
      <c r="Z48" s="28">
        <f>OphrsIn!Z47/LinhrsIn!Z48</f>
        <v>0.83414239482200647</v>
      </c>
      <c r="AA48" s="28">
        <f>OphrsIn!AA47/LinhrsIn!AA48</f>
        <v>0.98179544191217338</v>
      </c>
      <c r="AB48" s="28">
        <f>OphrsIn!AB47/LinhrsIn!AB48</f>
        <v>0.99193331540736762</v>
      </c>
      <c r="AC48" s="28">
        <f>IF(LinhrsIn!AC48&gt;0,OphrsIn!AC47/LinhrsIn!AC48,0)</f>
        <v>0.96867858583142896</v>
      </c>
      <c r="AD48" s="28">
        <f>IF(LinhrsIn!AD48&gt;0,OphrsIn!AD47/LinhrsIn!AD48,0)</f>
        <v>0.97567975830815712</v>
      </c>
      <c r="AE48" s="28">
        <f>IF(LinhrsIn!AE48&gt;0,OphrsIn!AE47/LinhrsIn!AE48,0)</f>
        <v>0.9449615069913303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0.96321993607527157</v>
      </c>
      <c r="AP48" s="28">
        <f t="shared" si="1"/>
        <v>0.90436652840389631</v>
      </c>
      <c r="AQ48" s="28">
        <f t="shared" si="2"/>
        <v>0.96310661704363876</v>
      </c>
      <c r="AR48" s="28">
        <f t="shared" si="3"/>
        <v>0.98974484964791476</v>
      </c>
      <c r="AS48" s="28">
        <f t="shared" si="4"/>
        <v>0.96209194151293032</v>
      </c>
      <c r="AT48" s="28">
        <f t="shared" si="5"/>
        <v>0.96031204266357362</v>
      </c>
      <c r="AU48" s="28">
        <f t="shared" si="6"/>
        <v>0.94073091047666724</v>
      </c>
      <c r="AV48" s="28">
        <f t="shared" si="7"/>
        <v>0.95176810690001667</v>
      </c>
      <c r="AW48" s="28">
        <f t="shared" si="8"/>
        <v>0.98552279382549435</v>
      </c>
      <c r="AX48" s="28">
        <f t="shared" si="9"/>
        <v>0.74421816217622538</v>
      </c>
      <c r="AY48" s="28">
        <f t="shared" si="10"/>
        <v>0.93595705071384916</v>
      </c>
      <c r="AZ48" s="28">
        <f t="shared" si="11"/>
        <v>0.96310661704363876</v>
      </c>
    </row>
    <row r="49" spans="1:52" x14ac:dyDescent="0.25">
      <c r="A49" s="86" t="s">
        <v>1</v>
      </c>
      <c r="B49" s="86">
        <v>2</v>
      </c>
      <c r="C49" s="86">
        <v>39</v>
      </c>
      <c r="D49" s="28">
        <f>OphrsIn!D48/LinhrsIn!D49</f>
        <v>0.98938029305014119</v>
      </c>
      <c r="E49" s="28">
        <f>OphrsIn!E48/LinhrsIn!E49</f>
        <v>0.70512129380053912</v>
      </c>
      <c r="F49" s="28">
        <f>OphrsIn!F48/LinhrsIn!F49</f>
        <v>4.8289738430583505E-2</v>
      </c>
      <c r="G49" s="28">
        <f>OphrsIn!G48/LinhrsIn!G49</f>
        <v>6.9616336633663367E-3</v>
      </c>
      <c r="H49" s="28">
        <f>OphrsIn!H48/LinhrsIn!H49</f>
        <v>0.89541473467284916</v>
      </c>
      <c r="I49" s="28">
        <v>0.87941927678451415</v>
      </c>
      <c r="J49" s="28">
        <f>OphrsIn!J48/LinhrsIn!J49</f>
        <v>0.94846506459230451</v>
      </c>
      <c r="K49" s="28">
        <f>OphrsIn!K48/LinhrsIn!K49</f>
        <v>0.90972972972972976</v>
      </c>
      <c r="L49" s="28">
        <f>OphrsIn!L48/LinhrsIn!L49</f>
        <v>0.95374478956568498</v>
      </c>
      <c r="M49" s="28">
        <f>OphrsIn!M48/LinhrsIn!M49</f>
        <v>0.99916631929970823</v>
      </c>
      <c r="N49" s="28">
        <f>OphrsIn!N48/LinhrsIn!N49</f>
        <v>0.99771474660572668</v>
      </c>
      <c r="O49" s="28">
        <f>OphrsIn!O48/LinhrsIn!O49</f>
        <v>0.99486111111111108</v>
      </c>
      <c r="P49" s="28">
        <f>OphrsIn!P48/LinhrsIn!P49</f>
        <v>0.94824573195321948</v>
      </c>
      <c r="Q49" s="28">
        <f>OphrsIn!Q48/LinhrsIn!Q49</f>
        <v>0.9803684281296221</v>
      </c>
      <c r="R49" s="28">
        <f>OphrsIn!R48/LinhrsIn!R49</f>
        <v>0.73847530956288232</v>
      </c>
      <c r="S49" s="28">
        <f>OphrsIn!S48/LinhrsIn!S49</f>
        <v>0.99919343997849175</v>
      </c>
      <c r="T49" s="28">
        <f>OphrsIn!T48/LinhrsIn!T49</f>
        <v>0.99595311191738767</v>
      </c>
      <c r="U49" s="28">
        <f>OphrsIn!U48/LinhrsIn!U49</f>
        <v>0.99865573329748625</v>
      </c>
      <c r="V49" s="28">
        <f>OphrsIn!V48/LinhrsIn!V49</f>
        <v>0.99541411895497489</v>
      </c>
      <c r="W49" s="28">
        <f>OphrsIn!W48/LinhrsIn!W49</f>
        <v>0.60400829302004144</v>
      </c>
      <c r="X49" s="28">
        <f>OphrsIn!X48/LinhrsIn!X49</f>
        <v>0.99068197164078331</v>
      </c>
      <c r="Y49" s="28">
        <f>OphrsIn!Y48/LinhrsIn!Y49</f>
        <v>0.98926829268292682</v>
      </c>
      <c r="Z49" s="28">
        <f>OphrsIn!Z48/LinhrsIn!Z49</f>
        <v>0.99394998655552569</v>
      </c>
      <c r="AA49" s="28">
        <f>OphrsIn!AA48/LinhrsIn!AA49</f>
        <v>0.99749965272954588</v>
      </c>
      <c r="AB49" s="28">
        <f>OphrsIn!AB48/LinhrsIn!AB49</f>
        <v>0.99166442592094661</v>
      </c>
      <c r="AC49" s="28">
        <f>IF(LinhrsIn!AC49&gt;0,OphrsIn!AC48/LinhrsIn!AC49,0)</f>
        <v>0.93749159833310924</v>
      </c>
      <c r="AD49" s="28">
        <f>IF(LinhrsIn!AD49&gt;0,OphrsIn!AD48/LinhrsIn!AD49,0)</f>
        <v>0.98837384870904432</v>
      </c>
      <c r="AE49" s="28">
        <f>IF(LinhrsIn!AE49&gt;0,OphrsIn!AE48/LinhrsIn!AE49,0)</f>
        <v>0.92379386129047625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0.77392784751744481</v>
      </c>
      <c r="AP49" s="28">
        <f t="shared" si="1"/>
        <v>0.93959439703255132</v>
      </c>
      <c r="AQ49" s="28">
        <f t="shared" si="2"/>
        <v>0.94988643611087653</v>
      </c>
      <c r="AR49" s="28">
        <f t="shared" si="3"/>
        <v>0.253457555298163</v>
      </c>
      <c r="AS49" s="28">
        <f t="shared" si="4"/>
        <v>0.90776635868322264</v>
      </c>
      <c r="AT49" s="28">
        <f t="shared" si="5"/>
        <v>0.95421361286504103</v>
      </c>
      <c r="AU49" s="28">
        <f t="shared" si="6"/>
        <v>0.98027386322335242</v>
      </c>
      <c r="AV49" s="28">
        <f t="shared" si="7"/>
        <v>0.90601239255699884</v>
      </c>
      <c r="AW49" s="28">
        <f t="shared" si="8"/>
        <v>0.99667432138994971</v>
      </c>
      <c r="AX49" s="28">
        <f t="shared" si="9"/>
        <v>0.86131951911458382</v>
      </c>
      <c r="AY49" s="28">
        <f t="shared" si="10"/>
        <v>0.99437135506867269</v>
      </c>
      <c r="AZ49" s="28">
        <f t="shared" si="11"/>
        <v>0.94988643611087653</v>
      </c>
    </row>
    <row r="50" spans="1:52" x14ac:dyDescent="0.25">
      <c r="A50" s="86" t="s">
        <v>1</v>
      </c>
      <c r="B50" s="86">
        <v>2</v>
      </c>
      <c r="C50" s="86">
        <v>40</v>
      </c>
      <c r="D50" s="28">
        <f>OphrsIn!D49/LinhrsIn!D50</f>
        <v>0.93614733163059549</v>
      </c>
      <c r="E50" s="28">
        <f>OphrsIn!E49/LinhrsIn!E50</f>
        <v>0.92268387790775852</v>
      </c>
      <c r="F50" s="28">
        <f>OphrsIn!F49/LinhrsIn!F50</f>
        <v>0.99971264367816082</v>
      </c>
      <c r="G50" s="28">
        <f>OphrsIn!G49/LinhrsIn!G50</f>
        <v>0.99986559139784947</v>
      </c>
      <c r="H50" s="28">
        <f>OphrsIn!H49/LinhrsIn!H50</f>
        <v>0.94252232142857151</v>
      </c>
      <c r="I50" s="28">
        <v>0.9994622933189945</v>
      </c>
      <c r="J50" s="28">
        <f>OphrsIn!J49/LinhrsIn!J50</f>
        <v>0.9795804972912906</v>
      </c>
      <c r="K50" s="28">
        <f>OphrsIn!K49/LinhrsIn!K50</f>
        <v>0.99959525094441437</v>
      </c>
      <c r="L50" s="28">
        <f>OphrsIn!L49/LinhrsIn!L50</f>
        <v>0.98560860793544047</v>
      </c>
      <c r="M50" s="28">
        <f>OphrsIn!M49/LinhrsIn!M50</f>
        <v>0.99902710215427371</v>
      </c>
      <c r="N50" s="28">
        <f>OphrsIn!N49/LinhrsIn!N50</f>
        <v>0.99958819492107076</v>
      </c>
      <c r="O50" s="28">
        <f>OphrsIn!O49/LinhrsIn!O50</f>
        <v>0.95960311835577605</v>
      </c>
      <c r="P50" s="28">
        <f>OphrsIn!P49/LinhrsIn!P50</f>
        <v>0.99986559139784947</v>
      </c>
      <c r="Q50" s="28">
        <f>OphrsIn!Q49/LinhrsIn!Q50</f>
        <v>0.97673793196181247</v>
      </c>
      <c r="R50" s="28">
        <f>OphrsIn!R49/LinhrsIn!R50</f>
        <v>0.98940930787589498</v>
      </c>
      <c r="S50" s="28">
        <f>OphrsIn!S49/LinhrsIn!S50</f>
        <v>0.97991573033707868</v>
      </c>
      <c r="T50" s="28">
        <f>OphrsIn!T49/LinhrsIn!T50</f>
        <v>0.98518518518518516</v>
      </c>
      <c r="U50" s="28">
        <f>OphrsIn!U49/LinhrsIn!U50</f>
        <v>0.98225413167163367</v>
      </c>
      <c r="V50" s="28">
        <f>OphrsIn!V49/LinhrsIn!V50</f>
        <v>0.99430159833217513</v>
      </c>
      <c r="W50" s="28">
        <f>OphrsIn!W49/LinhrsIn!W50</f>
        <v>0.96790722761596537</v>
      </c>
      <c r="X50" s="28">
        <f>OphrsIn!X49/LinhrsIn!X50</f>
        <v>0.94567733151803957</v>
      </c>
      <c r="Y50" s="28">
        <f>OphrsIn!Y49/LinhrsIn!Y50</f>
        <v>0.28575486436585712</v>
      </c>
      <c r="Z50" s="28">
        <f>OphrsIn!Z49/LinhrsIn!Z50</f>
        <v>0.25960372017792155</v>
      </c>
      <c r="AA50" s="28">
        <f>OphrsIn!AA49/LinhrsIn!AA50</f>
        <v>0.99791637727462146</v>
      </c>
      <c r="AB50" s="28">
        <f>OphrsIn!AB49/LinhrsIn!AB50</f>
        <v>1</v>
      </c>
      <c r="AC50" s="28">
        <f>IF(LinhrsIn!AC50&gt;0,OphrsIn!AC49/LinhrsIn!AC50,0)</f>
        <v>1</v>
      </c>
      <c r="AD50" s="28">
        <f>IF(LinhrsIn!AD50&gt;0,OphrsIn!AD49/LinhrsIn!AD50,0)</f>
        <v>0.96963746223564951</v>
      </c>
      <c r="AE50" s="28">
        <f>IF(LinhrsIn!AE50&gt;0,OphrsIn!AE49/LinhrsIn!AE50,0)</f>
        <v>0.9949266411005373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0.9822595908942876</v>
      </c>
      <c r="AP50" s="28">
        <f t="shared" si="1"/>
        <v>0.86372195052634881</v>
      </c>
      <c r="AQ50" s="28">
        <f t="shared" si="2"/>
        <v>0.9881880344453956</v>
      </c>
      <c r="AR50" s="28">
        <f t="shared" si="3"/>
        <v>0.97408737099458964</v>
      </c>
      <c r="AS50" s="28">
        <f t="shared" si="4"/>
        <v>0.97385503734628553</v>
      </c>
      <c r="AT50" s="28">
        <f t="shared" si="5"/>
        <v>0.99474365367804285</v>
      </c>
      <c r="AU50" s="28">
        <f t="shared" si="6"/>
        <v>0.98635230155823217</v>
      </c>
      <c r="AV50" s="28">
        <f t="shared" si="7"/>
        <v>0.98202099005826204</v>
      </c>
      <c r="AW50" s="28">
        <f t="shared" si="8"/>
        <v>0.98724697172966458</v>
      </c>
      <c r="AX50" s="28">
        <f t="shared" si="9"/>
        <v>0.73311314116662063</v>
      </c>
      <c r="AY50" s="28">
        <f t="shared" si="10"/>
        <v>0.75250669915084767</v>
      </c>
      <c r="AZ50" s="28">
        <f t="shared" si="11"/>
        <v>0.9881880344453956</v>
      </c>
    </row>
    <row r="51" spans="1:52" x14ac:dyDescent="0.25">
      <c r="A51" s="86" t="s">
        <v>1</v>
      </c>
      <c r="B51" s="86">
        <v>2</v>
      </c>
      <c r="C51" s="86">
        <v>41</v>
      </c>
      <c r="D51" s="28">
        <f>OphrsIn!D50/LinhrsIn!D51</f>
        <v>0.9990591397849462</v>
      </c>
      <c r="E51" s="28">
        <f>OphrsIn!E50/LinhrsIn!E51</f>
        <v>0.99959661153690993</v>
      </c>
      <c r="F51" s="28">
        <f>OphrsIn!F50/LinhrsIn!F51</f>
        <v>0.95301049001293303</v>
      </c>
      <c r="G51" s="28">
        <f>OphrsIn!G50/LinhrsIn!G51</f>
        <v>0.99180107526881722</v>
      </c>
      <c r="H51" s="28">
        <f>OphrsIn!H50/LinhrsIn!H51</f>
        <v>0.97860219535917736</v>
      </c>
      <c r="I51" s="28">
        <v>0.88837899851531932</v>
      </c>
      <c r="J51" s="28">
        <f>OphrsIn!J50/LinhrsIn!J51</f>
        <v>0.96819002639255458</v>
      </c>
      <c r="K51" s="28">
        <f>OphrsIn!K50/LinhrsIn!K51</f>
        <v>0.95669018956690177</v>
      </c>
      <c r="L51" s="28">
        <f>OphrsIn!L50/LinhrsIn!L51</f>
        <v>0.99070581896551724</v>
      </c>
      <c r="M51" s="28">
        <f>OphrsIn!M50/LinhrsIn!M51</f>
        <v>0.99360133537348727</v>
      </c>
      <c r="N51" s="28">
        <f>OphrsIn!N50/LinhrsIn!N51</f>
        <v>0.94784245194246541</v>
      </c>
      <c r="O51" s="28">
        <f>OphrsIn!O50/LinhrsIn!O51</f>
        <v>0.99986111111111109</v>
      </c>
      <c r="P51" s="28">
        <f>OphrsIn!P50/LinhrsIn!P51</f>
        <v>0.99932795698924726</v>
      </c>
      <c r="Q51" s="28">
        <f>OphrsIn!Q50/LinhrsIn!Q51</f>
        <v>0.98567579066799027</v>
      </c>
      <c r="R51" s="28">
        <f>OphrsIn!R50/LinhrsIn!R51</f>
        <v>0.69554159186116093</v>
      </c>
      <c r="S51" s="28">
        <f>OphrsIn!S50/LinhrsIn!S51</f>
        <v>0.99986559139784947</v>
      </c>
      <c r="T51" s="28">
        <f>OphrsIn!T50/LinhrsIn!T51</f>
        <v>0.97352654312386788</v>
      </c>
      <c r="U51" s="28">
        <f>OphrsIn!U50/LinhrsIn!U51</f>
        <v>0.99690818658421843</v>
      </c>
      <c r="V51" s="28">
        <f>OphrsIn!V50/LinhrsIn!V51</f>
        <v>0.99930536260072245</v>
      </c>
      <c r="W51" s="28">
        <f>OphrsIn!W50/LinhrsIn!W51</f>
        <v>0.99865464819050187</v>
      </c>
      <c r="X51" s="28">
        <f>OphrsIn!X50/LinhrsIn!X51</f>
        <v>0.99784162956967504</v>
      </c>
      <c r="Y51" s="28">
        <f>OphrsIn!Y50/LinhrsIn!Y51</f>
        <v>0.99592238470191208</v>
      </c>
      <c r="Z51" s="28">
        <f>OphrsIn!Z50/LinhrsIn!Z51</f>
        <v>0.99986517459889435</v>
      </c>
      <c r="AA51" s="28">
        <f>OphrsIn!AA50/LinhrsIn!AA51</f>
        <v>0.99861091818308101</v>
      </c>
      <c r="AB51" s="28">
        <f>OphrsIn!AB50/LinhrsIn!AB51</f>
        <v>1</v>
      </c>
      <c r="AC51" s="28">
        <f>IF(LinhrsIn!AC51&gt;0,OphrsIn!AC50/LinhrsIn!AC51,0)</f>
        <v>0.99919354838709673</v>
      </c>
      <c r="AD51" s="28">
        <f>IF(LinhrsIn!AD51&gt;0,OphrsIn!AD50/LinhrsIn!AD51,0)</f>
        <v>0.99834137515078403</v>
      </c>
      <c r="AE51" s="28">
        <f>IF(LinhrsIn!AE51&gt;0,OphrsIn!AE50/LinhrsIn!AE51,0)</f>
        <v>0.99206217162276056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0.97230068841953676</v>
      </c>
      <c r="AP51" s="28">
        <f t="shared" si="1"/>
        <v>0.97014315178998956</v>
      </c>
      <c r="AQ51" s="28">
        <f t="shared" si="2"/>
        <v>0.99653236505354714</v>
      </c>
      <c r="AR51" s="28">
        <f t="shared" si="3"/>
        <v>0.98146939227288676</v>
      </c>
      <c r="AS51" s="28">
        <f t="shared" si="4"/>
        <v>0.94505707342235035</v>
      </c>
      <c r="AT51" s="28">
        <f t="shared" si="5"/>
        <v>0.98033244796863539</v>
      </c>
      <c r="AU51" s="28">
        <f t="shared" si="6"/>
        <v>0.98234384001427466</v>
      </c>
      <c r="AV51" s="28">
        <f t="shared" si="7"/>
        <v>0.89369432464233356</v>
      </c>
      <c r="AW51" s="28">
        <f t="shared" si="8"/>
        <v>0.98991336410293629</v>
      </c>
      <c r="AX51" s="28">
        <f t="shared" si="9"/>
        <v>0.99747288748736296</v>
      </c>
      <c r="AY51" s="28">
        <f t="shared" si="10"/>
        <v>0.99949203092732508</v>
      </c>
      <c r="AZ51" s="28">
        <f t="shared" si="11"/>
        <v>0.99653236505354714</v>
      </c>
    </row>
    <row r="52" spans="1:52" x14ac:dyDescent="0.25">
      <c r="A52" s="86" t="s">
        <v>1</v>
      </c>
      <c r="B52" s="86">
        <v>2</v>
      </c>
      <c r="C52" s="86">
        <v>42</v>
      </c>
      <c r="D52" s="28">
        <f>OphrsIn!D51/LinhrsIn!D52</f>
        <v>0.92929157144777519</v>
      </c>
      <c r="E52" s="28">
        <f>OphrsIn!E51/LinhrsIn!E52</f>
        <v>0.99596774193548387</v>
      </c>
      <c r="F52" s="28">
        <f>OphrsIn!F51/LinhrsIn!F52</f>
        <v>0.99064478986758775</v>
      </c>
      <c r="G52" s="28">
        <f>OphrsIn!G51/LinhrsIn!G52</f>
        <v>1</v>
      </c>
      <c r="H52" s="28">
        <f>OphrsIn!H51/LinhrsIn!H52</f>
        <v>0.9740169515075725</v>
      </c>
      <c r="I52" s="28">
        <v>0.99246805648957626</v>
      </c>
      <c r="J52" s="28">
        <f>OphrsIn!J51/LinhrsIn!J52</f>
        <v>0.97027364911793312</v>
      </c>
      <c r="K52" s="28">
        <f>OphrsIn!K51/LinhrsIn!K52</f>
        <v>0.99916977999169776</v>
      </c>
      <c r="L52" s="28">
        <f>OphrsIn!L51/LinhrsIn!L52</f>
        <v>0.99946120689655171</v>
      </c>
      <c r="M52" s="28">
        <f>OphrsIn!M51/LinhrsIn!M52</f>
        <v>0.99986089859507576</v>
      </c>
      <c r="N52" s="28">
        <f>OphrsIn!N51/LinhrsIn!N52</f>
        <v>0.99475806451612903</v>
      </c>
      <c r="O52" s="28">
        <f>OphrsIn!O51/LinhrsIn!O52</f>
        <v>0.969806595241408</v>
      </c>
      <c r="P52" s="28">
        <f>OphrsIn!P51/LinhrsIn!P52</f>
        <v>0.97647849462365588</v>
      </c>
      <c r="Q52" s="28">
        <f>OphrsIn!Q51/LinhrsIn!Q52</f>
        <v>0.9986550100874243</v>
      </c>
      <c r="R52" s="28">
        <f>OphrsIn!R51/LinhrsIn!R52</f>
        <v>0.99850857568978379</v>
      </c>
      <c r="S52" s="28">
        <f>OphrsIn!S51/LinhrsIn!S52</f>
        <v>0.99986559139784947</v>
      </c>
      <c r="T52" s="28">
        <f>OphrsIn!T51/LinhrsIn!T52</f>
        <v>0.9312891986062718</v>
      </c>
      <c r="U52" s="28">
        <f>OphrsIn!U51/LinhrsIn!U52</f>
        <v>0.96921629251243446</v>
      </c>
      <c r="V52" s="28">
        <f>OphrsIn!V51/LinhrsIn!V52</f>
        <v>0.99916620344635909</v>
      </c>
      <c r="W52" s="28">
        <f>OphrsIn!W51/LinhrsIn!W52</f>
        <v>0.99905825373335133</v>
      </c>
      <c r="X52" s="28">
        <f>OphrsIn!X51/LinhrsIn!X52</f>
        <v>0.99757314278009968</v>
      </c>
      <c r="Y52" s="28">
        <f>OphrsIn!Y51/LinhrsIn!Y52</f>
        <v>0.9585906793935991</v>
      </c>
      <c r="Z52" s="28">
        <f>OphrsIn!Z51/LinhrsIn!Z52</f>
        <v>0.99986542860987748</v>
      </c>
      <c r="AA52" s="28">
        <f>OphrsIn!AA51/LinhrsIn!AA52</f>
        <v>0.99986111111111109</v>
      </c>
      <c r="AB52" s="28">
        <f>OphrsIn!AB51/LinhrsIn!AB52</f>
        <v>0.99986555525678955</v>
      </c>
      <c r="AC52" s="28">
        <f>IF(LinhrsIn!AC52&gt;0,OphrsIn!AC51/LinhrsIn!AC52,0)</f>
        <v>0.99676985195154777</v>
      </c>
      <c r="AD52" s="28">
        <f>IF(LinhrsIn!AD52&gt;0,OphrsIn!AD51/LinhrsIn!AD52,0)</f>
        <v>0.99562594268476623</v>
      </c>
      <c r="AE52" s="28">
        <f>IF(LinhrsIn!AE52&gt;0,OphrsIn!AE51/LinhrsIn!AE52,0)</f>
        <v>0.91970837336385869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0.98857551906522267</v>
      </c>
      <c r="AP52" s="28">
        <f t="shared" si="1"/>
        <v>0.98762625355207934</v>
      </c>
      <c r="AQ52" s="28">
        <f t="shared" si="2"/>
        <v>0.9707013893333909</v>
      </c>
      <c r="AR52" s="28">
        <f t="shared" si="3"/>
        <v>0.99553751060102391</v>
      </c>
      <c r="AS52" s="28">
        <f t="shared" si="4"/>
        <v>0.97891955237169392</v>
      </c>
      <c r="AT52" s="28">
        <f t="shared" si="5"/>
        <v>0.99949729516110841</v>
      </c>
      <c r="AU52" s="28">
        <f t="shared" si="6"/>
        <v>0.98034771812706423</v>
      </c>
      <c r="AV52" s="28">
        <f t="shared" si="7"/>
        <v>0.99900972572501923</v>
      </c>
      <c r="AW52" s="28">
        <f t="shared" si="8"/>
        <v>0.96655723152168849</v>
      </c>
      <c r="AX52" s="28">
        <f t="shared" si="9"/>
        <v>0.98507402530235</v>
      </c>
      <c r="AY52" s="28">
        <f t="shared" si="10"/>
        <v>0.99986403165925941</v>
      </c>
      <c r="AZ52" s="28">
        <f t="shared" si="11"/>
        <v>0.9707013893333909</v>
      </c>
    </row>
    <row r="53" spans="1:52" x14ac:dyDescent="0.25">
      <c r="A53" s="86" t="s">
        <v>1</v>
      </c>
      <c r="B53" s="86">
        <v>2</v>
      </c>
      <c r="C53" s="86">
        <v>43</v>
      </c>
      <c r="D53" s="28">
        <f>OphrsIn!D52/LinhrsIn!D53</f>
        <v>0.99932795698924726</v>
      </c>
      <c r="E53" s="28">
        <f>OphrsIn!E52/LinhrsIn!E53</f>
        <v>0.99502018842530282</v>
      </c>
      <c r="F53" s="28">
        <f>OphrsIn!F52/LinhrsIn!F53</f>
        <v>0.95210617426428157</v>
      </c>
      <c r="G53" s="28">
        <f>OphrsIn!G52/LinhrsIn!G53</f>
        <v>0.93203621132279413</v>
      </c>
      <c r="H53" s="28">
        <f>OphrsIn!H52/LinhrsIn!H53</f>
        <v>0.9934695011810476</v>
      </c>
      <c r="I53" s="28">
        <v>0.98747913188647751</v>
      </c>
      <c r="J53" s="28">
        <f>OphrsIn!J52/LinhrsIn!J53</f>
        <v>0.94356881508584289</v>
      </c>
      <c r="K53" s="28">
        <f>OphrsIn!K52/LinhrsIn!K53</f>
        <v>0.99889303998893031</v>
      </c>
      <c r="L53" s="28">
        <f>OphrsIn!L52/LinhrsIn!L53</f>
        <v>0.99501616379310354</v>
      </c>
      <c r="M53" s="28">
        <f>OphrsIn!M52/LinhrsIn!M53</f>
        <v>0.98719198106640693</v>
      </c>
      <c r="N53" s="28">
        <f>OphrsIn!N52/LinhrsIn!N53</f>
        <v>0.99959677419354842</v>
      </c>
      <c r="O53" s="28">
        <f>OphrsIn!O52/LinhrsIn!O53</f>
        <v>0.99736074454785395</v>
      </c>
      <c r="P53" s="28">
        <f>OphrsIn!P52/LinhrsIn!P53</f>
        <v>0.74418291862811026</v>
      </c>
      <c r="Q53" s="28">
        <f>OphrsIn!Q52/LinhrsIn!Q53</f>
        <v>0</v>
      </c>
      <c r="R53" s="28">
        <f>OphrsIn!R52/LinhrsIn!R53</f>
        <v>0.82459791863765375</v>
      </c>
      <c r="S53" s="28">
        <f>OphrsIn!S52/LinhrsIn!S53</f>
        <v>0.99341220758268356</v>
      </c>
      <c r="T53" s="28">
        <f>OphrsIn!T52/LinhrsIn!T53</f>
        <v>0.992877094972067</v>
      </c>
      <c r="U53" s="28">
        <f>OphrsIn!U52/LinhrsIn!U53</f>
        <v>0.99744589326522382</v>
      </c>
      <c r="V53" s="28">
        <f>OphrsIn!V52/LinhrsIn!V53</f>
        <v>0.999444212866472</v>
      </c>
      <c r="W53" s="28">
        <f>OphrsIn!W52/LinhrsIn!W53</f>
        <v>0.91298454865817302</v>
      </c>
      <c r="X53" s="28">
        <f>OphrsIn!X52/LinhrsIn!X53</f>
        <v>0.99946018893387323</v>
      </c>
      <c r="Y53" s="28">
        <f>OphrsIn!Y52/LinhrsIn!Y53</f>
        <v>0.99270175438596486</v>
      </c>
      <c r="Z53" s="28">
        <f>OphrsIn!Z52/LinhrsIn!Z53</f>
        <v>0.98613728129205924</v>
      </c>
      <c r="AA53" s="28">
        <f>OphrsIn!AA52/LinhrsIn!AA53</f>
        <v>1</v>
      </c>
      <c r="AB53" s="28">
        <f>OphrsIn!AB52/LinhrsIn!AB53</f>
        <v>1</v>
      </c>
      <c r="AC53" s="28">
        <f>IF(LinhrsIn!AC53&gt;0,OphrsIn!AC52/LinhrsIn!AC53,0)</f>
        <v>0.9990588867975263</v>
      </c>
      <c r="AD53" s="28">
        <f>IF(LinhrsIn!AD53&gt;0,OphrsIn!AD52/LinhrsIn!AD53,0)</f>
        <v>0.99697976442162484</v>
      </c>
      <c r="AE53" s="28">
        <f>IF(LinhrsIn!AE53&gt;0,OphrsIn!AE52/LinhrsIn!AE53,0)</f>
        <v>0.99188771182282665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0.96049347036530841</v>
      </c>
      <c r="AP53" s="28">
        <f t="shared" si="1"/>
        <v>0.89158842504951419</v>
      </c>
      <c r="AQ53" s="28">
        <f t="shared" si="2"/>
        <v>0.99597545434732593</v>
      </c>
      <c r="AR53" s="28">
        <f t="shared" si="3"/>
        <v>0.95972085800412621</v>
      </c>
      <c r="AS53" s="28">
        <f t="shared" si="4"/>
        <v>0.97483914938445604</v>
      </c>
      <c r="AT53" s="28">
        <f t="shared" si="5"/>
        <v>0.99370039494948026</v>
      </c>
      <c r="AU53" s="28">
        <f t="shared" si="6"/>
        <v>0.91371347912317091</v>
      </c>
      <c r="AV53" s="28">
        <f t="shared" si="7"/>
        <v>0.60600337540677918</v>
      </c>
      <c r="AW53" s="28">
        <f t="shared" si="8"/>
        <v>0.99658906703458749</v>
      </c>
      <c r="AX53" s="28">
        <f t="shared" si="9"/>
        <v>0.96838216399267052</v>
      </c>
      <c r="AY53" s="28">
        <f t="shared" si="10"/>
        <v>0.99537909376401978</v>
      </c>
      <c r="AZ53" s="28">
        <f t="shared" si="11"/>
        <v>0.99597545434732593</v>
      </c>
    </row>
    <row r="54" spans="1:52" x14ac:dyDescent="0.25">
      <c r="A54" s="86" t="s">
        <v>1</v>
      </c>
      <c r="B54" s="86">
        <v>2</v>
      </c>
      <c r="C54" s="86">
        <v>44</v>
      </c>
      <c r="D54" s="28">
        <f>OphrsIn!D53/LinhrsIn!D54</f>
        <v>0.9990591397849462</v>
      </c>
      <c r="E54" s="28">
        <f>OphrsIn!E53/LinhrsIn!E54</f>
        <v>0.98265895953757232</v>
      </c>
      <c r="F54" s="28">
        <f>OphrsIn!F53/LinhrsIn!F54</f>
        <v>0.99797746316093605</v>
      </c>
      <c r="G54" s="28">
        <f>OphrsIn!G53/LinhrsIn!G54</f>
        <v>1</v>
      </c>
      <c r="H54" s="28">
        <f>OphrsIn!H53/LinhrsIn!H54</f>
        <v>0.99388294174892255</v>
      </c>
      <c r="I54" s="28">
        <v>0.99985369422092174</v>
      </c>
      <c r="J54" s="28">
        <f>OphrsIn!J53/LinhrsIn!J54</f>
        <v>0.98455759599332238</v>
      </c>
      <c r="K54" s="28">
        <f>OphrsIn!K53/LinhrsIn!K54</f>
        <v>0.99917593737124022</v>
      </c>
      <c r="L54" s="28">
        <f>OphrsIn!L53/LinhrsIn!L54</f>
        <v>0.99905711206896564</v>
      </c>
      <c r="M54" s="28">
        <f>OphrsIn!M53/LinhrsIn!M54</f>
        <v>0.80812578266314172</v>
      </c>
      <c r="N54" s="28">
        <f>OphrsIn!N53/LinhrsIn!N54</f>
        <v>1</v>
      </c>
      <c r="O54" s="28">
        <f>OphrsIn!O53/LinhrsIn!O54</f>
        <v>0.9990197451337347</v>
      </c>
      <c r="P54" s="28">
        <f>OphrsIn!P53/LinhrsIn!P54</f>
        <v>0.91732759779540263</v>
      </c>
      <c r="Q54" s="28">
        <f>OphrsIn!Q53/LinhrsIn!Q54</f>
        <v>0.98050551223447158</v>
      </c>
      <c r="R54" s="28">
        <f>OphrsIn!R53/LinhrsIn!R54</f>
        <v>0.99686847599164918</v>
      </c>
      <c r="S54" s="28">
        <f>OphrsIn!S53/LinhrsIn!S54</f>
        <v>0.97822287941927688</v>
      </c>
      <c r="T54" s="28">
        <f>OphrsIn!T53/LinhrsIn!T54</f>
        <v>0.92741710782947906</v>
      </c>
      <c r="U54" s="28">
        <f>OphrsIn!U53/LinhrsIn!U54</f>
        <v>0.99905901330824043</v>
      </c>
      <c r="V54" s="28">
        <f>OphrsIn!V53/LinhrsIn!V54</f>
        <v>0.99930526608309023</v>
      </c>
      <c r="W54" s="28">
        <f>OphrsIn!W53/LinhrsIn!W54</f>
        <v>0.99878950907868191</v>
      </c>
      <c r="X54" s="28">
        <f>OphrsIn!X53/LinhrsIn!X54</f>
        <v>0.99905622219226098</v>
      </c>
      <c r="Y54" s="28">
        <f>OphrsIn!Y53/LinhrsIn!Y54</f>
        <v>0.99986099527383931</v>
      </c>
      <c r="Z54" s="28">
        <f>OphrsIn!Z53/LinhrsIn!Z54</f>
        <v>0.99865428609877538</v>
      </c>
      <c r="AA54" s="28">
        <f>OphrsIn!AA53/LinhrsIn!AA54</f>
        <v>0.99069315182664264</v>
      </c>
      <c r="AB54" s="28">
        <f>OphrsIn!AB53/LinhrsIn!AB54</f>
        <v>1</v>
      </c>
      <c r="AC54" s="28">
        <f>IF(LinhrsIn!AC54&gt;0,OphrsIn!AC53/LinhrsIn!AC54,0)</f>
        <v>0.99757999462221036</v>
      </c>
      <c r="AD54" s="28">
        <f>IF(LinhrsIn!AD54&gt;0,OphrsIn!AD53/LinhrsIn!AD54,0)</f>
        <v>0.99848369977255491</v>
      </c>
      <c r="AE54" s="28">
        <f>IF(LinhrsIn!AE54&gt;0,OphrsIn!AE53/LinhrsIn!AE54,0)</f>
        <v>0.99006528874156696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0.97346973580784668</v>
      </c>
      <c r="AP54" s="28">
        <f t="shared" si="1"/>
        <v>0.9890360349447006</v>
      </c>
      <c r="AQ54" s="28">
        <f t="shared" si="2"/>
        <v>0.99537632771211071</v>
      </c>
      <c r="AR54" s="28">
        <f t="shared" si="3"/>
        <v>0.99354547423283612</v>
      </c>
      <c r="AS54" s="28">
        <f t="shared" si="4"/>
        <v>0.9927647439877223</v>
      </c>
      <c r="AT54" s="28">
        <f t="shared" si="5"/>
        <v>0.93545294403444912</v>
      </c>
      <c r="AU54" s="28">
        <f t="shared" si="6"/>
        <v>0.97211578097637918</v>
      </c>
      <c r="AV54" s="28">
        <f t="shared" si="7"/>
        <v>0.98519895588179918</v>
      </c>
      <c r="AW54" s="28">
        <f t="shared" si="8"/>
        <v>0.97526046240693665</v>
      </c>
      <c r="AX54" s="28">
        <f t="shared" si="9"/>
        <v>0.99923557551492737</v>
      </c>
      <c r="AY54" s="28">
        <f t="shared" si="10"/>
        <v>0.99644914597513934</v>
      </c>
      <c r="AZ54" s="28">
        <f t="shared" si="11"/>
        <v>0.99537632771211071</v>
      </c>
    </row>
    <row r="55" spans="1:52" x14ac:dyDescent="0.25">
      <c r="A55" s="86" t="s">
        <v>1</v>
      </c>
      <c r="B55" s="86">
        <v>2</v>
      </c>
      <c r="C55" s="86">
        <v>45</v>
      </c>
      <c r="D55" s="28">
        <f>OphrsIn!D54/LinhrsIn!D55</f>
        <v>0.98252453286732089</v>
      </c>
      <c r="E55" s="28">
        <f>OphrsIn!E54/LinhrsIn!E55</f>
        <v>0.99354231131440873</v>
      </c>
      <c r="F55" s="28">
        <f>OphrsIn!F54/LinhrsIn!F55</f>
        <v>0.98247126436781607</v>
      </c>
      <c r="G55" s="28">
        <f>OphrsIn!G54/LinhrsIn!G55</f>
        <v>0.98897701303938712</v>
      </c>
      <c r="H55" s="28">
        <f>OphrsIn!H54/LinhrsIn!H55</f>
        <v>0.90383546414674809</v>
      </c>
      <c r="I55" s="28">
        <v>1.0004345936549328</v>
      </c>
      <c r="J55" s="28">
        <f>OphrsIn!J54/LinhrsIn!J55</f>
        <v>0.99360400444938812</v>
      </c>
      <c r="K55" s="28">
        <f>OphrsIn!K54/LinhrsIn!K55</f>
        <v>0.9918967174838621</v>
      </c>
      <c r="L55" s="28">
        <f>OphrsIn!L54/LinhrsIn!L55</f>
        <v>0.99528301886792447</v>
      </c>
      <c r="M55" s="28">
        <f>OphrsIn!M54/LinhrsIn!M55</f>
        <v>0.99346405228758161</v>
      </c>
      <c r="N55" s="28">
        <f>OphrsIn!N54/LinhrsIn!N55</f>
        <v>0.99986559139784947</v>
      </c>
      <c r="O55" s="28">
        <f>OphrsIn!O54/LinhrsIn!O55</f>
        <v>0.96315936366173605</v>
      </c>
      <c r="P55" s="28">
        <f>OphrsIn!P54/LinhrsIn!P55</f>
        <v>0.71755002704164417</v>
      </c>
      <c r="Q55" s="28">
        <f>OphrsIn!Q54/LinhrsIn!Q55</f>
        <v>0.99852071005917153</v>
      </c>
      <c r="R55" s="28">
        <f>OphrsIn!R54/LinhrsIn!R55</f>
        <v>0.82483933642205942</v>
      </c>
      <c r="S55" s="28">
        <f>OphrsIn!S54/LinhrsIn!S55</f>
        <v>0.97015727920419426</v>
      </c>
      <c r="T55" s="28">
        <f>OphrsIn!T54/LinhrsIn!T55</f>
        <v>0.95020282557000979</v>
      </c>
      <c r="U55" s="28">
        <f>OphrsIn!U54/LinhrsIn!U55</f>
        <v>0.99986557332974857</v>
      </c>
      <c r="V55" s="28">
        <f>OphrsIn!V54/LinhrsIn!V55</f>
        <v>0.99874913134120924</v>
      </c>
      <c r="W55" s="28">
        <f>OphrsIn!W54/LinhrsIn!W55</f>
        <v>0.9951586874663797</v>
      </c>
      <c r="X55" s="28">
        <f>OphrsIn!X54/LinhrsIn!X55</f>
        <v>0.97303491977888634</v>
      </c>
      <c r="Y55" s="28">
        <f>OphrsIn!Y54/LinhrsIn!Y55</f>
        <v>0.96010186757215632</v>
      </c>
      <c r="Z55" s="28">
        <f>OphrsIn!Z54/LinhrsIn!Z55</f>
        <v>0.87811447811447807</v>
      </c>
      <c r="AA55" s="28">
        <f>OphrsIn!AA54/LinhrsIn!AA55</f>
        <v>0.86025836921794685</v>
      </c>
      <c r="AB55" s="28">
        <f>OphrsIn!AB54/LinhrsIn!AB55</f>
        <v>0.99502621320069906</v>
      </c>
      <c r="AC55" s="28">
        <f>IF(LinhrsIn!AC55&gt;0,OphrsIn!AC54/LinhrsIn!AC55,0)</f>
        <v>0.96088183895684898</v>
      </c>
      <c r="AD55" s="28">
        <f>IF(LinhrsIn!AD55&gt;0,OphrsIn!AD54/LinhrsIn!AD55,0)</f>
        <v>0.95775497887748939</v>
      </c>
      <c r="AE55" s="28">
        <f>IF(LinhrsIn!AE55&gt;0,OphrsIn!AE54/LinhrsIn!AE55,0)</f>
        <v>0.99048352261107364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0.96034028514277336</v>
      </c>
      <c r="AP55" s="28">
        <f t="shared" si="1"/>
        <v>0.95033578260641161</v>
      </c>
      <c r="AQ55" s="28">
        <f t="shared" si="2"/>
        <v>0.96970678014847067</v>
      </c>
      <c r="AR55" s="28">
        <f t="shared" si="3"/>
        <v>0.98833019624053742</v>
      </c>
      <c r="AS55" s="28">
        <f t="shared" si="4"/>
        <v>0.96595802075035631</v>
      </c>
      <c r="AT55" s="28">
        <f t="shared" si="5"/>
        <v>0.9935479295464561</v>
      </c>
      <c r="AU55" s="28">
        <f t="shared" si="6"/>
        <v>0.89352499403374319</v>
      </c>
      <c r="AV55" s="28">
        <f t="shared" si="7"/>
        <v>0.93117244189514181</v>
      </c>
      <c r="AW55" s="28">
        <f t="shared" si="8"/>
        <v>0.98293917674698916</v>
      </c>
      <c r="AX55" s="28">
        <f t="shared" si="9"/>
        <v>0.97609849160580742</v>
      </c>
      <c r="AY55" s="28">
        <f t="shared" si="10"/>
        <v>0.91113302017770792</v>
      </c>
      <c r="AZ55" s="28">
        <f t="shared" si="11"/>
        <v>0.96970678014847067</v>
      </c>
    </row>
    <row r="56" spans="1:52" x14ac:dyDescent="0.25">
      <c r="A56" s="86" t="s">
        <v>1</v>
      </c>
      <c r="B56" s="86">
        <v>2</v>
      </c>
      <c r="C56" s="86">
        <v>46</v>
      </c>
      <c r="D56" s="28">
        <f>OphrsIn!D55/LinhrsIn!D56</f>
        <v>0.99408522650893938</v>
      </c>
      <c r="E56" s="28">
        <f>OphrsIn!E55/LinhrsIn!E56</f>
        <v>0.97108271687962344</v>
      </c>
      <c r="F56" s="28">
        <f>OphrsIn!F55/LinhrsIn!F56</f>
        <v>0.99265552995391704</v>
      </c>
      <c r="G56" s="28">
        <f>OphrsIn!G55/LinhrsIn!G56</f>
        <v>1</v>
      </c>
      <c r="H56" s="28">
        <f>OphrsIn!H55/LinhrsIn!H56</f>
        <v>0.99512738410135038</v>
      </c>
      <c r="I56" s="28">
        <v>0.98387805950461671</v>
      </c>
      <c r="J56" s="28">
        <f>OphrsIn!J55/LinhrsIn!J56</f>
        <v>0.9965137358806303</v>
      </c>
      <c r="K56" s="28">
        <f>OphrsIn!K55/LinhrsIn!K56</f>
        <v>0.96645125807782206</v>
      </c>
      <c r="L56" s="28">
        <f>OphrsIn!L55/LinhrsIn!L56</f>
        <v>0.9987875522026135</v>
      </c>
      <c r="M56" s="28">
        <f>OphrsIn!M55/LinhrsIn!M56</f>
        <v>0.99958170663692125</v>
      </c>
      <c r="N56" s="28">
        <f>OphrsIn!N55/LinhrsIn!N56</f>
        <v>0.99986559139784947</v>
      </c>
      <c r="O56" s="28">
        <f>OphrsIn!O55/LinhrsIn!O56</f>
        <v>0.99986111111111109</v>
      </c>
      <c r="P56" s="28">
        <f>OphrsIn!P55/LinhrsIn!P56</f>
        <v>0.97620967741935483</v>
      </c>
      <c r="Q56" s="28">
        <f>OphrsIn!Q55/LinhrsIn!Q56</f>
        <v>0.93665949435180207</v>
      </c>
      <c r="R56" s="28">
        <f>OphrsIn!R55/LinhrsIn!R56</f>
        <v>0.69134875337939328</v>
      </c>
      <c r="S56" s="28">
        <f>OphrsIn!S55/LinhrsIn!S56</f>
        <v>0.91835911230665768</v>
      </c>
      <c r="T56" s="28">
        <f>OphrsIn!T55/LinhrsIn!T56</f>
        <v>0.98944004446297062</v>
      </c>
      <c r="U56" s="28">
        <f>OphrsIn!U55/LinhrsIn!U56</f>
        <v>0.94295028524857372</v>
      </c>
      <c r="V56" s="28">
        <f>OphrsIn!V55/LinhrsIn!V56</f>
        <v>0.17421067337245041</v>
      </c>
      <c r="W56" s="28">
        <f>OphrsIn!W55/LinhrsIn!W56</f>
        <v>0.21754334838991699</v>
      </c>
      <c r="X56" s="28">
        <f>OphrsIn!X55/LinhrsIn!X56</f>
        <v>0.96153846153846156</v>
      </c>
      <c r="Y56" s="28">
        <f>OphrsIn!Y55/LinhrsIn!Y56</f>
        <v>0.990856660571107</v>
      </c>
      <c r="Z56" s="28">
        <f>OphrsIn!Z55/LinhrsIn!Z56</f>
        <v>0.99946171443951015</v>
      </c>
      <c r="AA56" s="28">
        <f>OphrsIn!AA55/LinhrsIn!AA56</f>
        <v>0.99986111111111109</v>
      </c>
      <c r="AB56" s="28">
        <f>OphrsIn!AB55/LinhrsIn!AB56</f>
        <v>1</v>
      </c>
      <c r="AC56" s="28">
        <f>IF(LinhrsIn!AC56&gt;0,OphrsIn!AC55/LinhrsIn!AC56,0)</f>
        <v>0.99811726734803663</v>
      </c>
      <c r="AD56" s="28">
        <f>IF(LinhrsIn!AD56&gt;0,OphrsIn!AD55/LinhrsIn!AD56,0)</f>
        <v>0.99728342891638988</v>
      </c>
      <c r="AE56" s="28">
        <f>IF(LinhrsIn!AE56&gt;0,OphrsIn!AE55/LinhrsIn!AE56,0)</f>
        <v>0.99033226720549095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0.99000119359715077</v>
      </c>
      <c r="AP56" s="28">
        <f t="shared" si="1"/>
        <v>0.81851913826432954</v>
      </c>
      <c r="AQ56" s="28">
        <f t="shared" si="2"/>
        <v>0.99524432115663919</v>
      </c>
      <c r="AR56" s="28">
        <f t="shared" si="3"/>
        <v>0.98791274894451353</v>
      </c>
      <c r="AS56" s="28">
        <f t="shared" si="4"/>
        <v>0.99183972649553243</v>
      </c>
      <c r="AT56" s="28">
        <f t="shared" si="5"/>
        <v>0.98827350563911887</v>
      </c>
      <c r="AU56" s="28">
        <f t="shared" si="6"/>
        <v>0.9919787933094385</v>
      </c>
      <c r="AV56" s="28">
        <f t="shared" si="7"/>
        <v>0.84878912001261764</v>
      </c>
      <c r="AW56" s="28">
        <f t="shared" si="8"/>
        <v>0.70220033436133156</v>
      </c>
      <c r="AX56" s="28">
        <f t="shared" si="9"/>
        <v>0.72331282349982862</v>
      </c>
      <c r="AY56" s="28">
        <f t="shared" si="10"/>
        <v>0.99977427518354034</v>
      </c>
      <c r="AZ56" s="28">
        <f t="shared" si="11"/>
        <v>0.99524432115663919</v>
      </c>
    </row>
    <row r="57" spans="1:52" x14ac:dyDescent="0.25">
      <c r="A57" s="86" t="s">
        <v>1</v>
      </c>
      <c r="B57" s="86">
        <v>2</v>
      </c>
      <c r="C57" s="86">
        <v>47</v>
      </c>
      <c r="D57" s="28">
        <f>OphrsIn!D56/LinhrsIn!D57</f>
        <v>0.99932795698924726</v>
      </c>
      <c r="E57" s="28">
        <f>OphrsIn!E56/LinhrsIn!E57</f>
        <v>0.99367769706752762</v>
      </c>
      <c r="F57" s="28">
        <f>OphrsIn!F56/LinhrsIn!F57</f>
        <v>0.99913706313821382</v>
      </c>
      <c r="G57" s="28">
        <f>OphrsIn!G56/LinhrsIn!G57</f>
        <v>0.99944918755163858</v>
      </c>
      <c r="H57" s="28">
        <f>OphrsIn!H56/LinhrsIn!H57</f>
        <v>0.9934685936631461</v>
      </c>
      <c r="I57" s="28">
        <v>0.99838209518673315</v>
      </c>
      <c r="J57" s="28">
        <f>OphrsIn!J56/LinhrsIn!J57</f>
        <v>0.9883333333333334</v>
      </c>
      <c r="K57" s="28">
        <f>OphrsIn!K56/LinhrsIn!K57</f>
        <v>0.94417643004824259</v>
      </c>
      <c r="L57" s="28">
        <f>OphrsIn!L56/LinhrsIn!L57</f>
        <v>0.80749574105621802</v>
      </c>
      <c r="M57" s="28">
        <f>OphrsIn!M56/LinhrsIn!M57</f>
        <v>0.99513280489500766</v>
      </c>
      <c r="N57" s="28">
        <f>OphrsIn!N56/LinhrsIn!N57</f>
        <v>0.99986559139784947</v>
      </c>
      <c r="O57" s="28">
        <f>OphrsIn!O56/LinhrsIn!O57</f>
        <v>0.98928472028945169</v>
      </c>
      <c r="P57" s="28">
        <f>OphrsIn!P56/LinhrsIn!P57</f>
        <v>0.93655061164134978</v>
      </c>
      <c r="Q57" s="28">
        <f>OphrsIn!Q56/LinhrsIn!Q57</f>
        <v>0.99865519096288324</v>
      </c>
      <c r="R57" s="28">
        <f>OphrsIn!R56/LinhrsIn!R57</f>
        <v>0.99967272132220575</v>
      </c>
      <c r="S57" s="28">
        <f>OphrsIn!S56/LinhrsIn!S57</f>
        <v>1</v>
      </c>
      <c r="T57" s="28">
        <f>OphrsIn!T56/LinhrsIn!T57</f>
        <v>0.9578565447948646</v>
      </c>
      <c r="U57" s="28">
        <f>OphrsIn!U56/LinhrsIn!U57</f>
        <v>0.99448850651969345</v>
      </c>
      <c r="V57" s="28">
        <f>OphrsIn!V56/LinhrsIn!V57</f>
        <v>0.98763373627900497</v>
      </c>
      <c r="W57" s="28">
        <f>OphrsIn!W56/LinhrsIn!W57</f>
        <v>0.9838470857450532</v>
      </c>
      <c r="X57" s="28">
        <f>OphrsIn!X56/LinhrsIn!X57</f>
        <v>0.99852090896867018</v>
      </c>
      <c r="Y57" s="28">
        <f>OphrsIn!Y56/LinhrsIn!Y57</f>
        <v>1.0001413627367826</v>
      </c>
      <c r="Z57" s="28">
        <f>OphrsIn!Z56/LinhrsIn!Z57</f>
        <v>0.28438761776581428</v>
      </c>
      <c r="AA57" s="28">
        <f>OphrsIn!AA56/LinhrsIn!AA57</f>
        <v>0</v>
      </c>
      <c r="AB57" s="28">
        <f>OphrsIn!AB56/LinhrsIn!AB57</f>
        <v>1.2113055181695827E-3</v>
      </c>
      <c r="AC57" s="28">
        <f>IF(LinhrsIn!AC57&gt;0,OphrsIn!AC56/LinhrsIn!AC57,0)</f>
        <v>0</v>
      </c>
      <c r="AD57" s="28">
        <f>IF(LinhrsIn!AD57&gt;0,OphrsIn!AD56/LinhrsIn!AD57,0)</f>
        <v>0</v>
      </c>
      <c r="AE57" s="28">
        <f>IF(LinhrsIn!AE57&gt;0,OphrsIn!AE56/LinhrsIn!AE57,0)</f>
        <v>3.035887277350359E-3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0.97041282243905946</v>
      </c>
      <c r="AP57" s="28">
        <f t="shared" si="1"/>
        <v>0.76720124838442849</v>
      </c>
      <c r="AQ57" s="28">
        <f t="shared" si="2"/>
        <v>1.0119624257834529E-3</v>
      </c>
      <c r="AR57" s="28">
        <f t="shared" si="3"/>
        <v>0.99742131591912664</v>
      </c>
      <c r="AS57" s="28">
        <f t="shared" si="4"/>
        <v>0.99339467406107085</v>
      </c>
      <c r="AT57" s="28">
        <f t="shared" si="5"/>
        <v>0.91560165866648935</v>
      </c>
      <c r="AU57" s="28">
        <f t="shared" si="6"/>
        <v>0.97523364110955024</v>
      </c>
      <c r="AV57" s="28">
        <f t="shared" si="7"/>
        <v>0.99944263742836303</v>
      </c>
      <c r="AW57" s="28">
        <f t="shared" si="8"/>
        <v>0.97999292919785441</v>
      </c>
      <c r="AX57" s="28">
        <f t="shared" si="9"/>
        <v>0.99416978581683535</v>
      </c>
      <c r="AY57" s="28">
        <f t="shared" si="10"/>
        <v>9.519964109466128E-2</v>
      </c>
      <c r="AZ57" s="28">
        <f t="shared" si="11"/>
        <v>1.0119624257834529E-3</v>
      </c>
    </row>
    <row r="58" spans="1:52" x14ac:dyDescent="0.25">
      <c r="A58" s="86" t="s">
        <v>1</v>
      </c>
      <c r="B58" s="86">
        <v>2</v>
      </c>
      <c r="C58" s="86">
        <v>48</v>
      </c>
      <c r="D58" s="28">
        <f>OphrsIn!D57/LinhrsIn!D58</f>
        <v>0.99543010752688177</v>
      </c>
      <c r="E58" s="28">
        <f>OphrsIn!E57/LinhrsIn!E58</f>
        <v>0.99206349206349209</v>
      </c>
      <c r="F58" s="28">
        <f>OphrsIn!F57/LinhrsIn!F58</f>
        <v>0.91672659283762403</v>
      </c>
      <c r="G58" s="28">
        <f>OphrsIn!G57/LinhrsIn!G58</f>
        <v>0.99986559139784947</v>
      </c>
      <c r="H58" s="28">
        <f>OphrsIn!H57/LinhrsIn!H58</f>
        <v>1</v>
      </c>
      <c r="I58" s="28">
        <v>1</v>
      </c>
      <c r="J58" s="28">
        <f>OphrsIn!J57/LinhrsIn!J58</f>
        <v>0.9966666666666667</v>
      </c>
      <c r="K58" s="28">
        <f>OphrsIn!K57/LinhrsIn!K58</f>
        <v>0.99972531245707996</v>
      </c>
      <c r="L58" s="28">
        <f>OphrsIn!L57/LinhrsIn!L58</f>
        <v>0.99892226862454536</v>
      </c>
      <c r="M58" s="28">
        <f>OphrsIn!M57/LinhrsIn!M58</f>
        <v>0.96592489568845619</v>
      </c>
      <c r="N58" s="28">
        <f>OphrsIn!N57/LinhrsIn!N58</f>
        <v>0.99986559139784947</v>
      </c>
      <c r="O58" s="28">
        <f>OphrsIn!O57/LinhrsIn!O58</f>
        <v>0.9768023336574525</v>
      </c>
      <c r="P58" s="28">
        <f>OphrsIn!P57/LinhrsIn!P58</f>
        <v>0.96168839897835734</v>
      </c>
      <c r="Q58" s="28">
        <f>OphrsIn!Q57/LinhrsIn!Q58</f>
        <v>0.96180742334588487</v>
      </c>
      <c r="R58" s="28">
        <f>OphrsIn!R57/LinhrsIn!R58</f>
        <v>0.98657517899761338</v>
      </c>
      <c r="S58" s="28">
        <f>OphrsIn!S57/LinhrsIn!S58</f>
        <v>0.99273607748184023</v>
      </c>
      <c r="T58" s="28">
        <f>OphrsIn!T57/LinhrsIn!T58</f>
        <v>0.9126443177076089</v>
      </c>
      <c r="U58" s="28">
        <f>OphrsIn!U57/LinhrsIn!U58</f>
        <v>0.97808845274902545</v>
      </c>
      <c r="V58" s="28">
        <f>OphrsIn!V57/LinhrsIn!V58</f>
        <v>0.97720005560962053</v>
      </c>
      <c r="W58" s="28">
        <f>OphrsIn!W57/LinhrsIn!W58</f>
        <v>0.99905850706119703</v>
      </c>
      <c r="X58" s="28">
        <f>OphrsIn!X57/LinhrsIn!X58</f>
        <v>0.99852090896867018</v>
      </c>
      <c r="Y58" s="28">
        <f>OphrsIn!Y57/LinhrsIn!Y58</f>
        <v>0.99873167981961675</v>
      </c>
      <c r="Z58" s="28">
        <f>OphrsIn!Z57/LinhrsIn!Z58</f>
        <v>0.96864486610146672</v>
      </c>
      <c r="AA58" s="28">
        <f>OphrsIn!AA57/LinhrsIn!AA58</f>
        <v>0.99722183636616202</v>
      </c>
      <c r="AB58" s="28">
        <f>OphrsIn!AB57/LinhrsIn!AB58</f>
        <v>0.99650490657346413</v>
      </c>
      <c r="AC58" s="28">
        <f>IF(LinhrsIn!AC58&gt;0,OphrsIn!AC57/LinhrsIn!AC58,0)</f>
        <v>0.99959530554431408</v>
      </c>
      <c r="AD58" s="28">
        <f>IF(LinhrsIn!AD58&gt;0,OphrsIn!AD57/LinhrsIn!AD58,0)</f>
        <v>0.99712556732223911</v>
      </c>
      <c r="AE58" s="28">
        <f>IF(LinhrsIn!AE58&gt;0,OphrsIn!AE57/LinhrsIn!AE58,0)</f>
        <v>0.9337332868727084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0.98402092864744783</v>
      </c>
      <c r="AP58" s="28">
        <f t="shared" si="1"/>
        <v>0.98064451756518078</v>
      </c>
      <c r="AQ58" s="28">
        <f t="shared" si="2"/>
        <v>0.97681805324642046</v>
      </c>
      <c r="AR58" s="28">
        <f t="shared" si="3"/>
        <v>0.9695518920996552</v>
      </c>
      <c r="AS58" s="28">
        <f t="shared" si="4"/>
        <v>0.99888888888888883</v>
      </c>
      <c r="AT58" s="28">
        <f t="shared" si="5"/>
        <v>0.98819082559002724</v>
      </c>
      <c r="AU58" s="28">
        <f t="shared" si="6"/>
        <v>0.97945210801121974</v>
      </c>
      <c r="AV58" s="28">
        <f t="shared" si="7"/>
        <v>0.9803728932751129</v>
      </c>
      <c r="AW58" s="28">
        <f t="shared" si="8"/>
        <v>0.9559776086887517</v>
      </c>
      <c r="AX58" s="28">
        <f t="shared" si="9"/>
        <v>0.99877036528316132</v>
      </c>
      <c r="AY58" s="28">
        <f t="shared" si="10"/>
        <v>0.98745720301369755</v>
      </c>
      <c r="AZ58" s="28">
        <f t="shared" si="11"/>
        <v>0.97681805324642046</v>
      </c>
    </row>
    <row r="59" spans="1:52" x14ac:dyDescent="0.25">
      <c r="A59" s="86" t="s">
        <v>1</v>
      </c>
      <c r="B59" s="86">
        <v>2</v>
      </c>
      <c r="C59" s="86">
        <v>49</v>
      </c>
      <c r="D59" s="28">
        <f>OphrsIn!D58/LinhrsIn!D59</f>
        <v>0.87002688172043008</v>
      </c>
      <c r="E59" s="28">
        <f>OphrsIn!E58/LinhrsIn!E59</f>
        <v>0.9861447403820286</v>
      </c>
      <c r="F59" s="28">
        <f>OphrsIn!F58/LinhrsIn!F59</f>
        <v>0.97169540229885054</v>
      </c>
      <c r="G59" s="28">
        <f>OphrsIn!G58/LinhrsIn!G59</f>
        <v>0.9413978494623656</v>
      </c>
      <c r="H59" s="28">
        <f>OphrsIn!H58/LinhrsIn!H59</f>
        <v>0.98179797137696256</v>
      </c>
      <c r="I59" s="28">
        <v>0.97404169468728996</v>
      </c>
      <c r="J59" s="28">
        <f>OphrsIn!J58/LinhrsIn!J59</f>
        <v>0.98166571915861289</v>
      </c>
      <c r="K59" s="28">
        <f>OphrsIn!K58/LinhrsIn!K59</f>
        <v>0.95758807588075889</v>
      </c>
      <c r="L59" s="28">
        <f>OphrsIn!L58/LinhrsIn!L59</f>
        <v>0.99112067805731208</v>
      </c>
      <c r="M59" s="28">
        <f>OphrsIn!M58/LinhrsIn!M59</f>
        <v>0.99833101529902635</v>
      </c>
      <c r="N59" s="28">
        <f>OphrsIn!N58/LinhrsIn!N59</f>
        <v>1</v>
      </c>
      <c r="O59" s="28">
        <f>OphrsIn!O58/LinhrsIn!O59</f>
        <v>1</v>
      </c>
      <c r="P59" s="28">
        <f>OphrsIn!P58/LinhrsIn!P59</f>
        <v>0.98700041488037615</v>
      </c>
      <c r="Q59" s="28">
        <f>OphrsIn!Q58/LinhrsIn!Q59</f>
        <v>0.94593140551445853</v>
      </c>
      <c r="R59" s="28">
        <f>OphrsIn!R58/LinhrsIn!R59</f>
        <v>0.64806802924063855</v>
      </c>
      <c r="S59" s="28">
        <f>OphrsIn!S58/LinhrsIn!S59</f>
        <v>0.98427207958058893</v>
      </c>
      <c r="T59" s="28">
        <f>OphrsIn!T58/LinhrsIn!T59</f>
        <v>0.97913478926137154</v>
      </c>
      <c r="U59" s="28">
        <f>OphrsIn!U58/LinhrsIn!U59</f>
        <v>0.99704261325446975</v>
      </c>
      <c r="V59" s="28">
        <f>OphrsIn!V58/LinhrsIn!V59</f>
        <v>0.98607630186577555</v>
      </c>
      <c r="W59" s="28">
        <f>OphrsIn!W58/LinhrsIn!W59</f>
        <v>0.99327233584499464</v>
      </c>
      <c r="X59" s="28">
        <f>OphrsIn!X58/LinhrsIn!X59</f>
        <v>0.9942017259978424</v>
      </c>
      <c r="Y59" s="28">
        <f>OphrsIn!Y58/LinhrsIn!Y59</f>
        <v>0.99831602582093737</v>
      </c>
      <c r="Z59" s="28">
        <f>OphrsIn!Z58/LinhrsIn!Z59</f>
        <v>0.96551724137931028</v>
      </c>
      <c r="AA59" s="28">
        <f>OphrsIn!AA58/LinhrsIn!AA59</f>
        <v>0.95541047367689957</v>
      </c>
      <c r="AB59" s="28">
        <f>OphrsIn!AB58/LinhrsIn!AB59</f>
        <v>0.99448776552836793</v>
      </c>
      <c r="AC59" s="28">
        <f>IF(LinhrsIn!AC59&gt;0,OphrsIn!AC58/LinhrsIn!AC59,0)</f>
        <v>0.99677375991396699</v>
      </c>
      <c r="AD59" s="28">
        <f>IF(LinhrsIn!AD59&gt;0,OphrsIn!AD58/LinhrsIn!AD59,0)</f>
        <v>0.99538140643623363</v>
      </c>
      <c r="AE59" s="28">
        <f>IF(LinhrsIn!AE59&gt;0,OphrsIn!AE58/LinhrsIn!AE59,0)</f>
        <v>0.99155129172317213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0.98089863012363188</v>
      </c>
      <c r="AP59" s="28">
        <f t="shared" si="1"/>
        <v>0.95347756558047114</v>
      </c>
      <c r="AQ59" s="28">
        <f t="shared" si="2"/>
        <v>0.99456881935779096</v>
      </c>
      <c r="AR59" s="28">
        <f t="shared" si="3"/>
        <v>0.96641266404774828</v>
      </c>
      <c r="AS59" s="28">
        <f t="shared" si="4"/>
        <v>0.97916846174095518</v>
      </c>
      <c r="AT59" s="28">
        <f t="shared" si="5"/>
        <v>0.98234658974569911</v>
      </c>
      <c r="AU59" s="28">
        <f t="shared" si="6"/>
        <v>0.9956668049601255</v>
      </c>
      <c r="AV59" s="28">
        <f t="shared" si="7"/>
        <v>0.85942383811189538</v>
      </c>
      <c r="AW59" s="28">
        <f t="shared" si="8"/>
        <v>0.98741790146053898</v>
      </c>
      <c r="AX59" s="28">
        <f t="shared" si="9"/>
        <v>0.99526336255459158</v>
      </c>
      <c r="AY59" s="28">
        <f t="shared" si="10"/>
        <v>0.9718051601948593</v>
      </c>
      <c r="AZ59" s="28">
        <f t="shared" si="11"/>
        <v>0.99456881935779096</v>
      </c>
    </row>
    <row r="60" spans="1:52" x14ac:dyDescent="0.25">
      <c r="A60" s="86" t="s">
        <v>1</v>
      </c>
      <c r="B60" s="86">
        <v>2</v>
      </c>
      <c r="C60" s="86">
        <v>50</v>
      </c>
      <c r="D60" s="28">
        <f>OphrsIn!D59/LinhrsIn!D60</f>
        <v>0.96263440860215055</v>
      </c>
      <c r="E60" s="28">
        <f>OphrsIn!E59/LinhrsIn!E60</f>
        <v>0.99677419354838714</v>
      </c>
      <c r="F60" s="28">
        <f>OphrsIn!F59/LinhrsIn!F60</f>
        <v>0.99913631783503665</v>
      </c>
      <c r="G60" s="28">
        <f>OphrsIn!G59/LinhrsIn!G60</f>
        <v>1</v>
      </c>
      <c r="H60" s="28">
        <f>OphrsIn!H59/LinhrsIn!H60</f>
        <v>0.99305266083090171</v>
      </c>
      <c r="I60" s="28">
        <v>0.99959122496252906</v>
      </c>
      <c r="J60" s="28">
        <f>OphrsIn!J59/LinhrsIn!J60</f>
        <v>0.99916666666666665</v>
      </c>
      <c r="K60" s="28">
        <f>OphrsIn!K59/LinhrsIn!K60</f>
        <v>0.9413279132791329</v>
      </c>
      <c r="L60" s="28">
        <f>OphrsIn!L59/LinhrsIn!L60</f>
        <v>0.99704062415926831</v>
      </c>
      <c r="M60" s="28">
        <f>OphrsIn!M59/LinhrsIn!M60</f>
        <v>0.99721797190151618</v>
      </c>
      <c r="N60" s="28">
        <f>OphrsIn!N59/LinhrsIn!N60</f>
        <v>1</v>
      </c>
      <c r="O60" s="28">
        <f>OphrsIn!O59/LinhrsIn!O60</f>
        <v>0.97923634336677823</v>
      </c>
      <c r="P60" s="28">
        <f>OphrsIn!P59/LinhrsIn!P60</f>
        <v>0.96864908503767488</v>
      </c>
      <c r="Q60" s="28">
        <f>OphrsIn!Q59/LinhrsIn!Q60</f>
        <v>0.9986550100874243</v>
      </c>
      <c r="R60" s="28">
        <f>OphrsIn!R59/LinhrsIn!R60</f>
        <v>0.99776219603162764</v>
      </c>
      <c r="S60" s="28">
        <f>OphrsIn!S59/LinhrsIn!S60</f>
        <v>0.91007000538502969</v>
      </c>
      <c r="T60" s="28">
        <f>OphrsIn!T59/LinhrsIn!T60</f>
        <v>0.99279642702780579</v>
      </c>
      <c r="U60" s="28">
        <f>OphrsIn!U59/LinhrsIn!U60</f>
        <v>0.99798387096774188</v>
      </c>
      <c r="V60" s="28">
        <f>OphrsIn!V59/LinhrsIn!V60</f>
        <v>0.96797103467483636</v>
      </c>
      <c r="W60" s="28">
        <f>OphrsIn!W59/LinhrsIn!W60</f>
        <v>0.69788228822882281</v>
      </c>
      <c r="X60" s="28">
        <f>OphrsIn!X59/LinhrsIn!X60</f>
        <v>0.93284789644012933</v>
      </c>
      <c r="Y60" s="28">
        <f>OphrsIn!Y59/LinhrsIn!Y60</f>
        <v>0.99594632373497349</v>
      </c>
      <c r="Z60" s="28">
        <f>OphrsIn!Z59/LinhrsIn!Z60</f>
        <v>0.98817045301787876</v>
      </c>
      <c r="AA60" s="28">
        <f>OphrsIn!AA59/LinhrsIn!AA60</f>
        <v>0.9545770245867482</v>
      </c>
      <c r="AB60" s="28">
        <f>OphrsIn!AB59/LinhrsIn!AB60</f>
        <v>1</v>
      </c>
      <c r="AC60" s="28">
        <f>IF(LinhrsIn!AC60&gt;0,OphrsIn!AC59/LinhrsIn!AC60,0)</f>
        <v>0.93964242505713136</v>
      </c>
      <c r="AD60" s="28">
        <f>IF(LinhrsIn!AD60&gt;0,OphrsIn!AD59/LinhrsIn!AD60,0)</f>
        <v>0.98584835394011616</v>
      </c>
      <c r="AE60" s="28">
        <f>IF(LinhrsIn!AE60&gt;0,OphrsIn!AE59/LinhrsIn!AE60,0)</f>
        <v>0.9903100581850236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0.9892660834656577</v>
      </c>
      <c r="AP60" s="28">
        <f t="shared" si="1"/>
        <v>0.95288854418191826</v>
      </c>
      <c r="AQ60" s="28">
        <f t="shared" si="2"/>
        <v>0.97193361239409037</v>
      </c>
      <c r="AR60" s="28">
        <f t="shared" si="3"/>
        <v>0.99863683712780793</v>
      </c>
      <c r="AS60" s="28">
        <f t="shared" si="4"/>
        <v>0.99727018415336577</v>
      </c>
      <c r="AT60" s="28">
        <f t="shared" si="5"/>
        <v>0.97852883644663924</v>
      </c>
      <c r="AU60" s="28">
        <f t="shared" si="6"/>
        <v>0.98262847613481774</v>
      </c>
      <c r="AV60" s="28">
        <f t="shared" si="7"/>
        <v>0.96882907050136058</v>
      </c>
      <c r="AW60" s="28">
        <f t="shared" si="8"/>
        <v>0.98625044422346131</v>
      </c>
      <c r="AX60" s="28">
        <f t="shared" si="9"/>
        <v>0.87555883613464192</v>
      </c>
      <c r="AY60" s="28">
        <f t="shared" si="10"/>
        <v>0.98091582586820891</v>
      </c>
      <c r="AZ60" s="28">
        <f t="shared" si="11"/>
        <v>0.97193361239409037</v>
      </c>
    </row>
    <row r="61" spans="1:52" x14ac:dyDescent="0.25">
      <c r="A61" s="86" t="s">
        <v>1</v>
      </c>
      <c r="B61" s="86">
        <v>2</v>
      </c>
      <c r="C61" s="86">
        <v>51</v>
      </c>
      <c r="D61" s="28">
        <f>OphrsIn!D60/LinhrsIn!D61</f>
        <v>0.99099462365591395</v>
      </c>
      <c r="E61" s="28">
        <f>OphrsIn!E60/LinhrsIn!E61</f>
        <v>0.99529569892473113</v>
      </c>
      <c r="F61" s="28">
        <f>OphrsIn!F60/LinhrsIn!F61</f>
        <v>0.96865564342199861</v>
      </c>
      <c r="G61" s="28">
        <f>OphrsIn!G60/LinhrsIn!G61</f>
        <v>0.99690818658421843</v>
      </c>
      <c r="H61" s="28">
        <f>OphrsIn!H60/LinhrsIn!H61</f>
        <v>0.99138649624895814</v>
      </c>
      <c r="I61" s="28">
        <v>0.96353814989871711</v>
      </c>
      <c r="J61" s="28">
        <f>OphrsIn!J60/LinhrsIn!J61</f>
        <v>0.90133407448582548</v>
      </c>
      <c r="K61" s="28">
        <f>OphrsIn!K60/LinhrsIn!K61</f>
        <v>0.99498577042959757</v>
      </c>
      <c r="L61" s="28">
        <f>OphrsIn!L60/LinhrsIn!L61</f>
        <v>0.99381387842926305</v>
      </c>
      <c r="M61" s="28">
        <f>OphrsIn!M60/LinhrsIn!M61</f>
        <v>0.9463937621832359</v>
      </c>
      <c r="N61" s="28">
        <f>OphrsIn!N60/LinhrsIn!N61</f>
        <v>1</v>
      </c>
      <c r="O61" s="28">
        <f>OphrsIn!O60/LinhrsIn!O61</f>
        <v>0.98694263092096124</v>
      </c>
      <c r="P61" s="28">
        <f>OphrsIn!P60/LinhrsIn!P61</f>
        <v>0.99959677419354842</v>
      </c>
      <c r="Q61" s="28">
        <f>OphrsIn!Q60/LinhrsIn!Q61</f>
        <v>0.94540075309306071</v>
      </c>
      <c r="R61" s="28">
        <f>OphrsIn!R60/LinhrsIn!R61</f>
        <v>0.82067730866776079</v>
      </c>
      <c r="S61" s="28">
        <f>OphrsIn!S60/LinhrsIn!S61</f>
        <v>0.98494623655913971</v>
      </c>
      <c r="T61" s="28">
        <f>OphrsIn!T60/LinhrsIn!T61</f>
        <v>0.91622599499025881</v>
      </c>
      <c r="U61" s="28">
        <f>OphrsIn!U60/LinhrsIn!U61</f>
        <v>0.7089610187917379</v>
      </c>
      <c r="V61" s="28">
        <f>OphrsIn!V60/LinhrsIn!V61</f>
        <v>0.96192858135334158</v>
      </c>
      <c r="W61" s="28">
        <f>OphrsIn!W60/LinhrsIn!W61</f>
        <v>0.9344637330103619</v>
      </c>
      <c r="X61" s="28">
        <f>OphrsIn!X60/LinhrsIn!X61</f>
        <v>0.95293324342548891</v>
      </c>
      <c r="Y61" s="28">
        <f>OphrsIn!Y60/LinhrsIn!Y61</f>
        <v>0.93377205264631746</v>
      </c>
      <c r="Z61" s="28">
        <f>OphrsIn!Z60/LinhrsIn!Z61</f>
        <v>0.94448178518618098</v>
      </c>
      <c r="AA61" s="28">
        <f>OphrsIn!AA60/LinhrsIn!AA61</f>
        <v>0.99958327545492431</v>
      </c>
      <c r="AB61" s="28">
        <f>OphrsIn!AB60/LinhrsIn!AB61</f>
        <v>0.96351642434033402</v>
      </c>
      <c r="AC61" s="28">
        <f>IF(LinhrsIn!AC61&gt;0,OphrsIn!AC60/LinhrsIn!AC61,0)</f>
        <v>0.99905850706119703</v>
      </c>
      <c r="AD61" s="28">
        <f>IF(LinhrsIn!AD61&gt;0,OphrsIn!AD60/LinhrsIn!AD61,0)</f>
        <v>0.99672228843861732</v>
      </c>
      <c r="AE61" s="28">
        <f>IF(LinhrsIn!AE61&gt;0,OphrsIn!AE60/LinhrsIn!AE61,0)</f>
        <v>0.98559095367363936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0.97823758881008782</v>
      </c>
      <c r="AP61" s="28">
        <f t="shared" si="1"/>
        <v>0.92224086729324217</v>
      </c>
      <c r="AQ61" s="28">
        <f t="shared" si="2"/>
        <v>0.99379058305781787</v>
      </c>
      <c r="AR61" s="28">
        <f t="shared" si="3"/>
        <v>0.98695317631031598</v>
      </c>
      <c r="AS61" s="28">
        <f t="shared" si="4"/>
        <v>0.95208624021116695</v>
      </c>
      <c r="AT61" s="28">
        <f t="shared" si="5"/>
        <v>0.97839780368069873</v>
      </c>
      <c r="AU61" s="28">
        <f t="shared" si="6"/>
        <v>0.99551313503816985</v>
      </c>
      <c r="AV61" s="28">
        <f t="shared" si="7"/>
        <v>0.91700809943998707</v>
      </c>
      <c r="AW61" s="28">
        <f t="shared" si="8"/>
        <v>0.86237186504511276</v>
      </c>
      <c r="AX61" s="28">
        <f t="shared" si="9"/>
        <v>0.94038967636072268</v>
      </c>
      <c r="AY61" s="28">
        <f t="shared" si="10"/>
        <v>0.96919382832714651</v>
      </c>
      <c r="AZ61" s="28">
        <f t="shared" si="11"/>
        <v>0.99379058305781787</v>
      </c>
    </row>
    <row r="62" spans="1:52" x14ac:dyDescent="0.25">
      <c r="A62" s="86" t="s">
        <v>1</v>
      </c>
      <c r="B62" s="86">
        <v>2</v>
      </c>
      <c r="C62" s="86">
        <v>52</v>
      </c>
      <c r="D62" s="28">
        <f>OphrsIn!D61/LinhrsIn!D62</f>
        <v>0.9958327732222072</v>
      </c>
      <c r="E62" s="28">
        <f>OphrsIn!E61/LinhrsIn!E62</f>
        <v>0.99313870577155938</v>
      </c>
      <c r="F62" s="28">
        <f>OphrsIn!F61/LinhrsIn!F62</f>
        <v>0.99482758620689649</v>
      </c>
      <c r="G62" s="28">
        <f>OphrsIn!G61/LinhrsIn!G62</f>
        <v>0.99986559139784947</v>
      </c>
      <c r="H62" s="28">
        <f>OphrsIn!H61/LinhrsIn!H62</f>
        <v>1</v>
      </c>
      <c r="I62" s="28">
        <v>0.99784917327597789</v>
      </c>
      <c r="J62" s="28">
        <f>OphrsIn!J61/LinhrsIn!J62</f>
        <v>0.98263888888888884</v>
      </c>
      <c r="K62" s="28">
        <f>OphrsIn!K61/LinhrsIn!K62</f>
        <v>0.99525616698292219</v>
      </c>
      <c r="L62" s="28">
        <f>OphrsIn!L61/LinhrsIn!L62</f>
        <v>0.99020859940400152</v>
      </c>
      <c r="M62" s="28">
        <f>OphrsIn!M61/LinhrsIn!M62</f>
        <v>0.99540965363750178</v>
      </c>
      <c r="N62" s="28">
        <f>OphrsIn!N61/LinhrsIn!N62</f>
        <v>1</v>
      </c>
      <c r="O62" s="28">
        <f>OphrsIn!O61/LinhrsIn!O62</f>
        <v>0.98166412001666903</v>
      </c>
      <c r="P62" s="28">
        <f>OphrsIn!P61/LinhrsIn!P62</f>
        <v>0.8818389568490389</v>
      </c>
      <c r="Q62" s="28">
        <f>OphrsIn!Q61/LinhrsIn!Q62</f>
        <v>0.91149966375252189</v>
      </c>
      <c r="R62" s="28">
        <f>OphrsIn!R61/LinhrsIn!R62</f>
        <v>0.98090407280322256</v>
      </c>
      <c r="S62" s="28">
        <f>OphrsIn!S61/LinhrsIn!S62</f>
        <v>0.9021929234494821</v>
      </c>
      <c r="T62" s="28">
        <f>OphrsIn!T61/LinhrsIn!T62</f>
        <v>0.96978175713486303</v>
      </c>
      <c r="U62" s="28">
        <f>OphrsIn!U61/LinhrsIn!U62</f>
        <v>0.99569834655195599</v>
      </c>
      <c r="V62" s="28">
        <f>OphrsIn!V61/LinhrsIn!V62</f>
        <v>0.99694274596998322</v>
      </c>
      <c r="W62" s="28">
        <f>OphrsIn!W61/LinhrsIn!W62</f>
        <v>0.97738287560581594</v>
      </c>
      <c r="X62" s="28">
        <f>OphrsIn!X61/LinhrsIn!X62</f>
        <v>0.97451456310679618</v>
      </c>
      <c r="Y62" s="28">
        <f>OphrsIn!Y61/LinhrsIn!Y62</f>
        <v>0.80120229274430321</v>
      </c>
      <c r="Z62" s="28">
        <f>OphrsIn!Z61/LinhrsIn!Z62</f>
        <v>0</v>
      </c>
      <c r="AA62" s="28">
        <f>OphrsIn!AA61/LinhrsIn!AA62</f>
        <v>0.97374635366023066</v>
      </c>
      <c r="AB62" s="28">
        <f>OphrsIn!AB61/LinhrsIn!AB62</f>
        <v>1</v>
      </c>
      <c r="AC62" s="28">
        <f>IF(LinhrsIn!AC62&gt;0,OphrsIn!AC61/LinhrsIn!AC62,0)</f>
        <v>0.99717703992472106</v>
      </c>
      <c r="AD62" s="28">
        <f>IF(LinhrsIn!AD62&gt;0,OphrsIn!AD61/LinhrsIn!AD62,0)</f>
        <v>0.99194630872483225</v>
      </c>
      <c r="AE62" s="28">
        <f>IF(LinhrsIn!AE62&gt;0,OphrsIn!AE61/LinhrsIn!AE62,0)</f>
        <v>0.9678670072460106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0.98439145353594215</v>
      </c>
      <c r="AP62" s="28">
        <f t="shared" si="1"/>
        <v>0.87365546623159795</v>
      </c>
      <c r="AQ62" s="28">
        <f t="shared" si="2"/>
        <v>0.98566345196518801</v>
      </c>
      <c r="AR62" s="28">
        <f t="shared" si="3"/>
        <v>0.99594396112543515</v>
      </c>
      <c r="AS62" s="28">
        <f t="shared" si="4"/>
        <v>0.99349602072162224</v>
      </c>
      <c r="AT62" s="28">
        <f t="shared" si="5"/>
        <v>0.99362480667480846</v>
      </c>
      <c r="AU62" s="28">
        <f t="shared" si="6"/>
        <v>0.95450102562190253</v>
      </c>
      <c r="AV62" s="28">
        <f t="shared" si="7"/>
        <v>0.93153222000174229</v>
      </c>
      <c r="AW62" s="28">
        <f t="shared" si="8"/>
        <v>0.98747428321893416</v>
      </c>
      <c r="AX62" s="28">
        <f t="shared" si="9"/>
        <v>0.91769991048563837</v>
      </c>
      <c r="AY62" s="28">
        <f t="shared" si="10"/>
        <v>0.65791545122007689</v>
      </c>
      <c r="AZ62" s="28">
        <f t="shared" si="11"/>
        <v>0.98566345196518801</v>
      </c>
    </row>
    <row r="63" spans="1:52" x14ac:dyDescent="0.25">
      <c r="A63" s="86" t="s">
        <v>1</v>
      </c>
      <c r="B63" s="86">
        <v>2</v>
      </c>
      <c r="C63" s="86">
        <v>53</v>
      </c>
      <c r="D63" s="28">
        <f>OphrsIn!D62/LinhrsIn!D63</f>
        <v>0.9985215053763441</v>
      </c>
      <c r="E63" s="28">
        <f>OphrsIn!E62/LinhrsIn!E63</f>
        <v>0.99448924731182797</v>
      </c>
      <c r="F63" s="28">
        <f>OphrsIn!F62/LinhrsIn!F63</f>
        <v>0.75546487904401038</v>
      </c>
      <c r="G63" s="28">
        <f>OphrsIn!G62/LinhrsIn!G63</f>
        <v>0.99838709677419346</v>
      </c>
      <c r="H63" s="28">
        <f>OphrsIn!H62/LinhrsIn!H63</f>
        <v>1</v>
      </c>
      <c r="I63" s="28">
        <v>0.99959671998924593</v>
      </c>
      <c r="J63" s="28">
        <f>OphrsIn!J62/LinhrsIn!J63</f>
        <v>0.93010976795887168</v>
      </c>
      <c r="K63" s="28">
        <f>OphrsIn!K62/LinhrsIn!K63</f>
        <v>0.9764163730008133</v>
      </c>
      <c r="L63" s="28">
        <f>OphrsIn!L62/LinhrsIn!L63</f>
        <v>0.97160543668416088</v>
      </c>
      <c r="M63" s="28">
        <f>OphrsIn!M62/LinhrsIn!M63</f>
        <v>0.94506258692628653</v>
      </c>
      <c r="N63" s="28">
        <f>OphrsIn!N62/LinhrsIn!N63</f>
        <v>1</v>
      </c>
      <c r="O63" s="28">
        <f>OphrsIn!O62/LinhrsIn!O63</f>
        <v>0.95678755036820895</v>
      </c>
      <c r="P63" s="28">
        <f>OphrsIn!P62/LinhrsIn!P63</f>
        <v>0.8862597472438829</v>
      </c>
      <c r="Q63" s="28">
        <f>OphrsIn!Q62/LinhrsIn!Q63</f>
        <v>0.9478214093598708</v>
      </c>
      <c r="R63" s="28">
        <f>OphrsIn!R62/LinhrsIn!R63</f>
        <v>0.97150529613605863</v>
      </c>
      <c r="S63" s="28">
        <f>OphrsIn!S62/LinhrsIn!S63</f>
        <v>0.92697768762677479</v>
      </c>
      <c r="T63" s="28">
        <f>OphrsIn!T62/LinhrsIn!T63</f>
        <v>0.9748156393488242</v>
      </c>
      <c r="U63" s="28">
        <f>OphrsIn!U62/LinhrsIn!U63</f>
        <v>0.91349387864926679</v>
      </c>
      <c r="V63" s="28">
        <f>OphrsIn!V62/LinhrsIn!V63</f>
        <v>0.99638637943015984</v>
      </c>
      <c r="W63" s="28">
        <f>OphrsIn!W62/LinhrsIn!W63</f>
        <v>0.97227829363477325</v>
      </c>
      <c r="X63" s="28">
        <f>OphrsIn!X62/LinhrsIn!X63</f>
        <v>0.98514379174049327</v>
      </c>
      <c r="Y63" s="28">
        <f>OphrsIn!Y62/LinhrsIn!Y63</f>
        <v>0.89251681614349765</v>
      </c>
      <c r="Z63" s="28">
        <f>OphrsIn!Z62/LinhrsIn!Z63</f>
        <v>1</v>
      </c>
      <c r="AA63" s="28">
        <f>OphrsIn!AA62/LinhrsIn!AA63</f>
        <v>0.68293749089319544</v>
      </c>
      <c r="AB63" s="28">
        <f>OphrsIn!AB62/LinhrsIn!AB63</f>
        <v>0.81210884353741497</v>
      </c>
      <c r="AC63" s="28">
        <f>IF(LinhrsIn!AC63&gt;0,OphrsIn!AC62/LinhrsIn!AC63,0)</f>
        <v>0.94434735851592955</v>
      </c>
      <c r="AD63" s="28">
        <f>IF(LinhrsIn!AD63&gt;0,OphrsIn!AD62/LinhrsIn!AD63,0)</f>
        <v>0.57144985844136487</v>
      </c>
      <c r="AE63" s="28">
        <f>IF(LinhrsIn!AE63&gt;0,OphrsIn!AE62/LinhrsIn!AE63,0)</f>
        <v>0.97782011497485133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0.9511816171084585</v>
      </c>
      <c r="AP63" s="28">
        <f t="shared" si="1"/>
        <v>0.92299879387502737</v>
      </c>
      <c r="AQ63" s="28">
        <f t="shared" si="2"/>
        <v>0.83120577731071521</v>
      </c>
      <c r="AR63" s="28">
        <f t="shared" si="3"/>
        <v>0.91611374104334387</v>
      </c>
      <c r="AS63" s="28">
        <f t="shared" si="4"/>
        <v>0.97656882931603928</v>
      </c>
      <c r="AT63" s="28">
        <f t="shared" si="5"/>
        <v>0.9643614655370869</v>
      </c>
      <c r="AU63" s="28">
        <f t="shared" si="6"/>
        <v>0.94768243253736395</v>
      </c>
      <c r="AV63" s="28">
        <f t="shared" si="7"/>
        <v>0.94876813104090141</v>
      </c>
      <c r="AW63" s="28">
        <f t="shared" si="8"/>
        <v>0.96156529914275035</v>
      </c>
      <c r="AX63" s="28">
        <f t="shared" si="9"/>
        <v>0.94997963383958817</v>
      </c>
      <c r="AY63" s="28">
        <f t="shared" si="10"/>
        <v>0.8316821114768701</v>
      </c>
      <c r="AZ63" s="28">
        <f t="shared" si="11"/>
        <v>0.83120577731071521</v>
      </c>
    </row>
    <row r="64" spans="1:52" x14ac:dyDescent="0.25">
      <c r="A64" s="86" t="s">
        <v>1</v>
      </c>
      <c r="B64" s="86">
        <v>2</v>
      </c>
      <c r="C64" s="86">
        <v>54</v>
      </c>
      <c r="D64" s="28">
        <f>OphrsIn!D63/LinhrsIn!D64</f>
        <v>0.99099099099099097</v>
      </c>
      <c r="E64" s="28">
        <f>OphrsIn!E63/LinhrsIn!E64</f>
        <v>0.97615519331806555</v>
      </c>
      <c r="F64" s="28">
        <f>OphrsIn!F63/LinhrsIn!F64</f>
        <v>0.98624233383059845</v>
      </c>
      <c r="G64" s="28">
        <f>OphrsIn!G63/LinhrsIn!G64</f>
        <v>0.93618456556934693</v>
      </c>
      <c r="H64" s="28">
        <f>OphrsIn!H63/LinhrsIn!H64</f>
        <v>0.90646780039029828</v>
      </c>
      <c r="I64" s="28">
        <v>0.9738241308793455</v>
      </c>
      <c r="J64" s="28">
        <f>OphrsIn!J63/LinhrsIn!J64</f>
        <v>0.99079626272486399</v>
      </c>
      <c r="K64" s="28">
        <f>OphrsIn!K63/LinhrsIn!K64</f>
        <v>0.92381474376541528</v>
      </c>
      <c r="L64" s="28">
        <f>OphrsIn!L63/LinhrsIn!L64</f>
        <v>0.99152884227511084</v>
      </c>
      <c r="M64" s="28">
        <f>OphrsIn!M63/LinhrsIn!M64</f>
        <v>0.99944367176634219</v>
      </c>
      <c r="N64" s="28">
        <f>OphrsIn!N63/LinhrsIn!N64</f>
        <v>1</v>
      </c>
      <c r="O64" s="28">
        <f>OphrsIn!O63/LinhrsIn!O64</f>
        <v>0.99986109181830807</v>
      </c>
      <c r="P64" s="28">
        <f>OphrsIn!P63/LinhrsIn!P64</f>
        <v>0.87099380554807426</v>
      </c>
      <c r="Q64" s="28">
        <f>OphrsIn!Q63/LinhrsIn!Q64</f>
        <v>0.48419636852723602</v>
      </c>
      <c r="R64" s="28">
        <f>OphrsIn!R63/LinhrsIn!R64</f>
        <v>0.94170269867302814</v>
      </c>
      <c r="S64" s="28">
        <f>OphrsIn!S63/LinhrsIn!S64</f>
        <v>0.92592094649099232</v>
      </c>
      <c r="T64" s="28">
        <f>OphrsIn!T63/LinhrsIn!T64</f>
        <v>0.9518425460636516</v>
      </c>
      <c r="U64" s="28">
        <f>OphrsIn!U63/LinhrsIn!U64</f>
        <v>0.99919343997849175</v>
      </c>
      <c r="V64" s="28">
        <f>OphrsIn!V63/LinhrsIn!V64</f>
        <v>0.99847158538279834</v>
      </c>
      <c r="W64" s="28">
        <f>OphrsIn!W63/LinhrsIn!W64</f>
        <v>0.99568791268023171</v>
      </c>
      <c r="X64" s="28">
        <f>OphrsIn!X63/LinhrsIn!X64</f>
        <v>0.99986504723346825</v>
      </c>
      <c r="Y64" s="28">
        <f>OphrsIn!Y63/LinhrsIn!Y64</f>
        <v>0.99552635257933741</v>
      </c>
      <c r="Z64" s="28">
        <f>OphrsIn!Z63/LinhrsIn!Z64</f>
        <v>0.99825198332661014</v>
      </c>
      <c r="AA64" s="28">
        <f>OphrsIn!AA63/LinhrsIn!AA64</f>
        <v>1</v>
      </c>
      <c r="AB64" s="28">
        <f>OphrsIn!AB63/LinhrsIn!AB64</f>
        <v>0.94419792927255619</v>
      </c>
      <c r="AC64" s="28">
        <f>IF(LinhrsIn!AC64&gt;0,OphrsIn!AC63/LinhrsIn!AC64,0)</f>
        <v>0.9419276784514049</v>
      </c>
      <c r="AD64" s="28">
        <f>IF(LinhrsIn!AD64&gt;0,OphrsIn!AD63/LinhrsIn!AD64,0)</f>
        <v>0.99404229967232649</v>
      </c>
      <c r="AE64" s="28">
        <f>IF(LinhrsIn!AE64&gt;0,OphrsIn!AE63/LinhrsIn!AE64,0)</f>
        <v>0.992629155408012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0.96294270349048083</v>
      </c>
      <c r="AP64" s="28">
        <f t="shared" si="1"/>
        <v>0.93623806751736705</v>
      </c>
      <c r="AQ64" s="28">
        <f t="shared" si="2"/>
        <v>0.97619971117724769</v>
      </c>
      <c r="AR64" s="28">
        <f t="shared" si="3"/>
        <v>0.96619403090600364</v>
      </c>
      <c r="AS64" s="28">
        <f t="shared" si="4"/>
        <v>0.95702939799816933</v>
      </c>
      <c r="AT64" s="28">
        <f t="shared" si="5"/>
        <v>0.97159575260228948</v>
      </c>
      <c r="AU64" s="28">
        <f t="shared" si="6"/>
        <v>0.95695163245546089</v>
      </c>
      <c r="AV64" s="28">
        <f t="shared" si="7"/>
        <v>0.78394000456375224</v>
      </c>
      <c r="AW64" s="28">
        <f t="shared" si="8"/>
        <v>0.98316919047498053</v>
      </c>
      <c r="AX64" s="28">
        <f t="shared" si="9"/>
        <v>0.99702643749767927</v>
      </c>
      <c r="AY64" s="28">
        <f t="shared" si="10"/>
        <v>0.98081663753305548</v>
      </c>
      <c r="AZ64" s="28">
        <f t="shared" si="11"/>
        <v>0.97619971117724769</v>
      </c>
    </row>
    <row r="65" spans="1:52" x14ac:dyDescent="0.25">
      <c r="A65" s="86" t="s">
        <v>1</v>
      </c>
      <c r="B65" s="86">
        <v>2</v>
      </c>
      <c r="C65" s="86">
        <v>55</v>
      </c>
      <c r="D65" s="28">
        <f>OphrsIn!D64/LinhrsIn!D65</f>
        <v>0.99825268817204305</v>
      </c>
      <c r="E65" s="28">
        <f>OphrsIn!E64/LinhrsIn!E65</f>
        <v>0.99018817204301079</v>
      </c>
      <c r="F65" s="28">
        <f>OphrsIn!F64/LinhrsIn!F65</f>
        <v>0.97439585730724965</v>
      </c>
      <c r="G65" s="28">
        <f>OphrsIn!G64/LinhrsIn!G65</f>
        <v>0.99838687995698361</v>
      </c>
      <c r="H65" s="28">
        <f>OphrsIn!H64/LinhrsIn!H65</f>
        <v>0.94831897749374838</v>
      </c>
      <c r="I65" s="28">
        <v>0.97726661285983318</v>
      </c>
      <c r="J65" s="28">
        <f>OphrsIn!J64/LinhrsIn!J65</f>
        <v>0.96096680094457565</v>
      </c>
      <c r="K65" s="28">
        <f>OphrsIn!K64/LinhrsIn!K65</f>
        <v>0.99520482257843546</v>
      </c>
      <c r="L65" s="28">
        <f>OphrsIn!L64/LinhrsIn!L65</f>
        <v>0.98278875890816175</v>
      </c>
      <c r="M65" s="28">
        <f>OphrsIn!M64/LinhrsIn!M65</f>
        <v>0.95855931024892216</v>
      </c>
      <c r="N65" s="28">
        <f>OphrsIn!N64/LinhrsIn!N65</f>
        <v>1</v>
      </c>
      <c r="O65" s="28">
        <f>OphrsIn!O64/LinhrsIn!O65</f>
        <v>0.84364141765114664</v>
      </c>
      <c r="P65" s="28">
        <f>OphrsIn!P64/LinhrsIn!P65</f>
        <v>0.83006889099013914</v>
      </c>
      <c r="Q65" s="28">
        <f>OphrsIn!Q64/LinhrsIn!Q65</f>
        <v>0.90961667787491585</v>
      </c>
      <c r="R65" s="28">
        <f>OphrsIn!R64/LinhrsIn!R65</f>
        <v>0.99776353063963019</v>
      </c>
      <c r="S65" s="28">
        <f>OphrsIn!S64/LinhrsIn!S65</f>
        <v>0.97319504310344829</v>
      </c>
      <c r="T65" s="28">
        <f>OphrsIn!T64/LinhrsIn!T65</f>
        <v>0.98218611942425538</v>
      </c>
      <c r="U65" s="28">
        <f>OphrsIn!U64/LinhrsIn!U65</f>
        <v>0.89504977876106184</v>
      </c>
      <c r="V65" s="28">
        <f>OphrsIn!V64/LinhrsIn!V65</f>
        <v>0.42356597909013849</v>
      </c>
      <c r="W65" s="28">
        <f>OphrsIn!W64/LinhrsIn!W65</f>
        <v>0.54515195369030389</v>
      </c>
      <c r="X65" s="28">
        <f>OphrsIn!X64/LinhrsIn!X65</f>
        <v>0.99797570850202433</v>
      </c>
      <c r="Y65" s="28">
        <f>OphrsIn!Y64/LinhrsIn!Y65</f>
        <v>0.96222719641857857</v>
      </c>
      <c r="Z65" s="28">
        <f>OphrsIn!Z64/LinhrsIn!Z65</f>
        <v>0.99958768554150623</v>
      </c>
      <c r="AA65" s="28">
        <f>OphrsIn!AA64/LinhrsIn!AA65</f>
        <v>1</v>
      </c>
      <c r="AB65" s="28">
        <f>OphrsIn!AB64/LinhrsIn!AB65</f>
        <v>0.99731110513578924</v>
      </c>
      <c r="AC65" s="28">
        <f>IF(LinhrsIn!AC65&gt;0,OphrsIn!AC64/LinhrsIn!AC65,0)</f>
        <v>0.99865591397849462</v>
      </c>
      <c r="AD65" s="28">
        <f>IF(LinhrsIn!AD65&gt;0,OphrsIn!AD64/LinhrsIn!AD65,0)</f>
        <v>0.96931784331248139</v>
      </c>
      <c r="AE65" s="28">
        <f>IF(LinhrsIn!AE65&gt;0,OphrsIn!AE64/LinhrsIn!AE65,0)</f>
        <v>0.98677879023316106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0.954982208415184</v>
      </c>
      <c r="AP65" s="28">
        <f t="shared" si="1"/>
        <v>0.89030256484847115</v>
      </c>
      <c r="AQ65" s="28">
        <f t="shared" si="2"/>
        <v>0.9849175158413791</v>
      </c>
      <c r="AR65" s="28">
        <f t="shared" si="3"/>
        <v>0.98765696976908135</v>
      </c>
      <c r="AS65" s="28">
        <f t="shared" si="4"/>
        <v>0.962184130432719</v>
      </c>
      <c r="AT65" s="28">
        <f t="shared" si="5"/>
        <v>0.97885096391183979</v>
      </c>
      <c r="AU65" s="28">
        <f t="shared" si="6"/>
        <v>0.89123676954709519</v>
      </c>
      <c r="AV65" s="28">
        <f t="shared" si="7"/>
        <v>0.96019175053933148</v>
      </c>
      <c r="AW65" s="28">
        <f t="shared" si="8"/>
        <v>0.76693395909181861</v>
      </c>
      <c r="AX65" s="28">
        <f t="shared" si="9"/>
        <v>0.8351182862036356</v>
      </c>
      <c r="AY65" s="28">
        <f t="shared" si="10"/>
        <v>0.99896626355909846</v>
      </c>
      <c r="AZ65" s="28">
        <f t="shared" si="11"/>
        <v>0.9849175158413791</v>
      </c>
    </row>
    <row r="66" spans="1:52" x14ac:dyDescent="0.25">
      <c r="A66" s="86" t="s">
        <v>1</v>
      </c>
      <c r="B66" s="86">
        <v>2</v>
      </c>
      <c r="C66" s="86">
        <v>56</v>
      </c>
      <c r="D66" s="28">
        <f>OphrsIn!D65/LinhrsIn!D66</f>
        <v>0.9567146121790564</v>
      </c>
      <c r="E66" s="28">
        <f>OphrsIn!E65/LinhrsIn!E66</f>
        <v>0.99838709677419346</v>
      </c>
      <c r="F66" s="28">
        <f>OphrsIn!F65/LinhrsIn!F66</f>
        <v>0.94984911625233515</v>
      </c>
      <c r="G66" s="28">
        <f>OphrsIn!G65/LinhrsIn!G66</f>
        <v>0.99959677419354842</v>
      </c>
      <c r="H66" s="28">
        <f>OphrsIn!H65/LinhrsIn!H66</f>
        <v>0.97429841622672964</v>
      </c>
      <c r="I66" s="28">
        <v>0.95990312163616787</v>
      </c>
      <c r="J66" s="28">
        <f>OphrsIn!J65/LinhrsIn!J66</f>
        <v>0.99888842573294423</v>
      </c>
      <c r="K66" s="28">
        <f>OphrsIn!K65/LinhrsIn!K66</f>
        <v>0.99178082191780825</v>
      </c>
      <c r="L66" s="28">
        <f>OphrsIn!L65/LinhrsIn!L66</f>
        <v>0.96154363318542424</v>
      </c>
      <c r="M66" s="28">
        <f>OphrsIn!M65/LinhrsIn!M66</f>
        <v>0.99986093728271452</v>
      </c>
      <c r="N66" s="28">
        <f>OphrsIn!N65/LinhrsIn!N66</f>
        <v>1</v>
      </c>
      <c r="O66" s="28">
        <f>OphrsIn!O65/LinhrsIn!O66</f>
        <v>1</v>
      </c>
      <c r="P66" s="28">
        <f>OphrsIn!P65/LinhrsIn!P66</f>
        <v>0.97725437415881566</v>
      </c>
      <c r="Q66" s="28">
        <f>OphrsIn!Q65/LinhrsIn!Q66</f>
        <v>0.97888081786386882</v>
      </c>
      <c r="R66" s="28">
        <f>OphrsIn!R65/LinhrsIn!R66</f>
        <v>0.88489637691963619</v>
      </c>
      <c r="S66" s="28">
        <f>OphrsIn!S65/LinhrsIn!S66</f>
        <v>0.99946236559139789</v>
      </c>
      <c r="T66" s="28">
        <f>OphrsIn!T65/LinhrsIn!T66</f>
        <v>0.9714484679665738</v>
      </c>
      <c r="U66" s="28">
        <f>OphrsIn!U65/LinhrsIn!U66</f>
        <v>0.99569661108122642</v>
      </c>
      <c r="V66" s="28">
        <f>OphrsIn!V65/LinhrsIn!V66</f>
        <v>0.98846581434130065</v>
      </c>
      <c r="W66" s="28">
        <f>OphrsIn!W65/LinhrsIn!W66</f>
        <v>0.97655618431689561</v>
      </c>
      <c r="X66" s="28">
        <f>OphrsIn!X65/LinhrsIn!X66</f>
        <v>0.9997300944669365</v>
      </c>
      <c r="Y66" s="28">
        <f>OphrsIn!Y65/LinhrsIn!Y66</f>
        <v>0.99103766979414654</v>
      </c>
      <c r="Z66" s="28">
        <f>OphrsIn!Z65/LinhrsIn!Z66</f>
        <v>0.97055264219443316</v>
      </c>
      <c r="AA66" s="28">
        <f>OphrsIn!AA65/LinhrsIn!AA66</f>
        <v>1</v>
      </c>
      <c r="AB66" s="28">
        <f>OphrsIn!AB65/LinhrsIn!AB66</f>
        <v>1</v>
      </c>
      <c r="AC66" s="28">
        <f>IF(LinhrsIn!AC66&gt;0,OphrsIn!AC65/LinhrsIn!AC66,0)</f>
        <v>0.25267003934794829</v>
      </c>
      <c r="AD66" s="28">
        <f>IF(LinhrsIn!AD66&gt;0,OphrsIn!AD65/LinhrsIn!AD66,0)</f>
        <v>0.98073347980395453</v>
      </c>
      <c r="AE66" s="28">
        <f>IF(LinhrsIn!AE66&gt;0,OphrsIn!AE65/LinhrsIn!AE66,0)</f>
        <v>0.99143937529061033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0.98428022644672353</v>
      </c>
      <c r="AP66" s="28">
        <f t="shared" si="1"/>
        <v>0.97972725371136782</v>
      </c>
      <c r="AQ66" s="28">
        <f t="shared" si="2"/>
        <v>0.74161429814750435</v>
      </c>
      <c r="AR66" s="28">
        <f t="shared" si="3"/>
        <v>0.98261099574002564</v>
      </c>
      <c r="AS66" s="28">
        <f t="shared" si="4"/>
        <v>0.97769665453194732</v>
      </c>
      <c r="AT66" s="28">
        <f t="shared" si="5"/>
        <v>0.98439513079531571</v>
      </c>
      <c r="AU66" s="28">
        <f t="shared" si="6"/>
        <v>0.99241812471960522</v>
      </c>
      <c r="AV66" s="28">
        <f t="shared" si="7"/>
        <v>0.95441318679163434</v>
      </c>
      <c r="AW66" s="28">
        <f t="shared" si="8"/>
        <v>0.98520363112970033</v>
      </c>
      <c r="AX66" s="28">
        <f t="shared" si="9"/>
        <v>0.98910798285932611</v>
      </c>
      <c r="AY66" s="28">
        <f t="shared" si="10"/>
        <v>0.99018421406481105</v>
      </c>
      <c r="AZ66" s="28">
        <f t="shared" si="11"/>
        <v>0.74161429814750435</v>
      </c>
    </row>
    <row r="67" spans="1:52" x14ac:dyDescent="0.25">
      <c r="A67" s="86" t="s">
        <v>1</v>
      </c>
      <c r="B67" s="86">
        <v>2</v>
      </c>
      <c r="C67" s="86">
        <v>57</v>
      </c>
      <c r="D67" s="28">
        <f>OphrsIn!D66/LinhrsIn!D67</f>
        <v>0.98951471972039262</v>
      </c>
      <c r="E67" s="28">
        <f>OphrsIn!E66/LinhrsIn!E67</f>
        <v>0.99704301075268809</v>
      </c>
      <c r="F67" s="28">
        <f>OphrsIn!F66/LinhrsIn!F67</f>
        <v>0.99971239574345705</v>
      </c>
      <c r="G67" s="28">
        <f>OphrsIn!G66/LinhrsIn!G67</f>
        <v>1</v>
      </c>
      <c r="H67" s="28">
        <f>OphrsIn!H66/LinhrsIn!H67</f>
        <v>1.0004170141784821</v>
      </c>
      <c r="I67" s="28">
        <v>0.99986416734582995</v>
      </c>
      <c r="J67" s="28">
        <f>OphrsIn!J66/LinhrsIn!J67</f>
        <v>0.99053715558029487</v>
      </c>
      <c r="K67" s="28">
        <f>OphrsIn!K66/LinhrsIn!K67</f>
        <v>0.99561643835616431</v>
      </c>
      <c r="L67" s="28">
        <f>OphrsIn!L66/LinhrsIn!L67</f>
        <v>0.96211806995714089</v>
      </c>
      <c r="M67" s="28">
        <f>OphrsIn!M66/LinhrsIn!M67</f>
        <v>0.98303198887343524</v>
      </c>
      <c r="N67" s="28">
        <f>OphrsIn!N66/LinhrsIn!N67</f>
        <v>1</v>
      </c>
      <c r="O67" s="28">
        <f>OphrsIn!O66/LinhrsIn!O67</f>
        <v>0.99708333333333332</v>
      </c>
      <c r="P67" s="28">
        <f>OphrsIn!P66/LinhrsIn!P67</f>
        <v>0.92781287807501012</v>
      </c>
      <c r="Q67" s="28">
        <f>OphrsIn!Q66/LinhrsIn!Q67</f>
        <v>0.92306657700067241</v>
      </c>
      <c r="R67" s="28">
        <f>OphrsIn!R66/LinhrsIn!R67</f>
        <v>0.89888143176733792</v>
      </c>
      <c r="S67" s="28">
        <f>OphrsIn!S66/LinhrsIn!S67</f>
        <v>0.98520908968670162</v>
      </c>
      <c r="T67" s="28">
        <f>OphrsIn!T66/LinhrsIn!T67</f>
        <v>0.98692264885920977</v>
      </c>
      <c r="U67" s="28">
        <f>OphrsIn!U66/LinhrsIn!U67</f>
        <v>0.99368194649818531</v>
      </c>
      <c r="V67" s="28">
        <f>OphrsIn!V66/LinhrsIn!V67</f>
        <v>0.99986107252014456</v>
      </c>
      <c r="W67" s="28">
        <f>OphrsIn!W66/LinhrsIn!W67</f>
        <v>0.97857720291026662</v>
      </c>
      <c r="X67" s="28">
        <f>OphrsIn!X66/LinhrsIn!X67</f>
        <v>0.99986504723346825</v>
      </c>
      <c r="Y67" s="28">
        <f>OphrsIn!Y66/LinhrsIn!Y67</f>
        <v>0.99267136082770513</v>
      </c>
      <c r="Z67" s="28">
        <f>OphrsIn!Z66/LinhrsIn!Z67</f>
        <v>0.98238773863941931</v>
      </c>
      <c r="AA67" s="28">
        <f>OphrsIn!AA66/LinhrsIn!AA67</f>
        <v>0.98760445682451259</v>
      </c>
      <c r="AB67" s="28">
        <f>OphrsIn!AB66/LinhrsIn!AB67</f>
        <v>0.99959666577036843</v>
      </c>
      <c r="AC67" s="28">
        <f>IF(LinhrsIn!AC67&gt;0,OphrsIn!AC66/LinhrsIn!AC67,0)</f>
        <v>0.99502621320069906</v>
      </c>
      <c r="AD67" s="28">
        <f>IF(LinhrsIn!AD67&gt;0,OphrsIn!AD66/LinhrsIn!AD67,0)</f>
        <v>0.99851079672375276</v>
      </c>
      <c r="AE67" s="28">
        <f>IF(LinhrsIn!AE67&gt;0,OphrsIn!AE66/LinhrsIn!AE67,0)</f>
        <v>0.93076733467892148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0.98776970434965283</v>
      </c>
      <c r="AP67" s="28">
        <f t="shared" si="1"/>
        <v>0.97736043654483262</v>
      </c>
      <c r="AQ67" s="28">
        <f t="shared" si="2"/>
        <v>0.97476811486779102</v>
      </c>
      <c r="AR67" s="28">
        <f t="shared" si="3"/>
        <v>0.99891846883204838</v>
      </c>
      <c r="AS67" s="28">
        <f t="shared" si="4"/>
        <v>0.99693944570153581</v>
      </c>
      <c r="AT67" s="28">
        <f t="shared" si="5"/>
        <v>0.98025549906224674</v>
      </c>
      <c r="AU67" s="28">
        <f t="shared" si="6"/>
        <v>0.97496540380278118</v>
      </c>
      <c r="AV67" s="28">
        <f t="shared" si="7"/>
        <v>0.93571903281823732</v>
      </c>
      <c r="AW67" s="28">
        <f t="shared" si="8"/>
        <v>0.99348855595917984</v>
      </c>
      <c r="AX67" s="28">
        <f t="shared" si="9"/>
        <v>0.9903712036571467</v>
      </c>
      <c r="AY67" s="28">
        <f t="shared" si="10"/>
        <v>0.98986295374476674</v>
      </c>
      <c r="AZ67" s="28">
        <f t="shared" si="11"/>
        <v>0.97476811486779102</v>
      </c>
    </row>
    <row r="68" spans="1:52" x14ac:dyDescent="0.25">
      <c r="A68" s="86" t="s">
        <v>1</v>
      </c>
      <c r="B68" s="86">
        <v>2</v>
      </c>
      <c r="C68" s="86">
        <v>58</v>
      </c>
      <c r="D68" s="28">
        <f>OphrsIn!D67/LinhrsIn!D68</f>
        <v>0.99825174825174812</v>
      </c>
      <c r="E68" s="28">
        <f>OphrsIn!E67/LinhrsIn!E68</f>
        <v>0.99758064516129041</v>
      </c>
      <c r="F68" s="28">
        <f>OphrsIn!F67/LinhrsIn!F68</f>
        <v>0.96777905638665118</v>
      </c>
      <c r="G68" s="28">
        <f>OphrsIn!G67/LinhrsIn!G68</f>
        <v>0.40396279822078446</v>
      </c>
      <c r="H68" s="28">
        <f>OphrsIn!H67/LinhrsIn!H68</f>
        <v>1.0263929618768328E-3</v>
      </c>
      <c r="I68" s="28">
        <v>0</v>
      </c>
      <c r="J68" s="28">
        <f>OphrsIn!J67/LinhrsIn!J68</f>
        <v>0</v>
      </c>
      <c r="K68" s="28">
        <f>OphrsIn!K67/LinhrsIn!K68</f>
        <v>0.88746987951807232</v>
      </c>
      <c r="L68" s="28">
        <f>OphrsIn!L67/LinhrsIn!L68</f>
        <v>0.99792387543252592</v>
      </c>
      <c r="M68" s="28">
        <f>OphrsIn!M67/LinhrsIn!M68</f>
        <v>0.99986093728271452</v>
      </c>
      <c r="N68" s="28">
        <f>OphrsIn!N67/LinhrsIn!N68</f>
        <v>1</v>
      </c>
      <c r="O68" s="28">
        <f>OphrsIn!O67/LinhrsIn!O68</f>
        <v>0.99819369181603435</v>
      </c>
      <c r="P68" s="28">
        <f>OphrsIn!P67/LinhrsIn!P68</f>
        <v>0.99973118279569884</v>
      </c>
      <c r="Q68" s="28">
        <f>OphrsIn!Q67/LinhrsIn!Q68</f>
        <v>0.99838601210490918</v>
      </c>
      <c r="R68" s="28">
        <f>OphrsIn!R67/LinhrsIn!R68</f>
        <v>0.94937671024627557</v>
      </c>
      <c r="S68" s="28">
        <f>OphrsIn!S67/LinhrsIn!S68</f>
        <v>0.99986559139784947</v>
      </c>
      <c r="T68" s="28">
        <f>OphrsIn!T67/LinhrsIn!T68</f>
        <v>0.98456833032114566</v>
      </c>
      <c r="U68" s="28">
        <f>OphrsIn!U67/LinhrsIn!U68</f>
        <v>0.96706708057767587</v>
      </c>
      <c r="V68" s="28">
        <f>OphrsIn!V67/LinhrsIn!V68</f>
        <v>0.99471488178025036</v>
      </c>
      <c r="W68" s="28">
        <f>OphrsIn!W67/LinhrsIn!W68</f>
        <v>0.9994610617084343</v>
      </c>
      <c r="X68" s="28">
        <f>OphrsIn!X67/LinhrsIn!X68</f>
        <v>0.98811774237105043</v>
      </c>
      <c r="Y68" s="28">
        <f>OphrsIn!Y67/LinhrsIn!Y68</f>
        <v>0.94806103877922454</v>
      </c>
      <c r="Z68" s="28">
        <f>OphrsIn!Z67/LinhrsIn!Z68</f>
        <v>0.99743935309973053</v>
      </c>
      <c r="AA68" s="28">
        <f>OphrsIn!AA67/LinhrsIn!AA68</f>
        <v>0.9862480900125018</v>
      </c>
      <c r="AB68" s="28">
        <f>OphrsIn!AB67/LinhrsIn!AB68</f>
        <v>0.9694677114293434</v>
      </c>
      <c r="AC68" s="28">
        <f>IF(LinhrsIn!AC68&gt;0,OphrsIn!AC67/LinhrsIn!AC68,0)</f>
        <v>0.72776353084086931</v>
      </c>
      <c r="AD68" s="28">
        <f>IF(LinhrsIn!AD68&gt;0,OphrsIn!AD67/LinhrsIn!AD68,0)</f>
        <v>0.9937434827945778</v>
      </c>
      <c r="AE68" s="28">
        <f>IF(LinhrsIn!AE68&gt;0,OphrsIn!AE67/LinhrsIn!AE68,0)</f>
        <v>0.99356742675277787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0.6877940382979707</v>
      </c>
      <c r="AP68" s="28">
        <f t="shared" si="1"/>
        <v>0.98189780031903273</v>
      </c>
      <c r="AQ68" s="28">
        <f t="shared" si="2"/>
        <v>0.90502481346274166</v>
      </c>
      <c r="AR68" s="28">
        <f t="shared" si="3"/>
        <v>0.78977416658957533</v>
      </c>
      <c r="AS68" s="28">
        <f t="shared" si="4"/>
        <v>3.4213098729227761E-4</v>
      </c>
      <c r="AT68" s="28">
        <f t="shared" si="5"/>
        <v>0.96175156407777085</v>
      </c>
      <c r="AU68" s="28">
        <f t="shared" si="6"/>
        <v>0.99930829153724432</v>
      </c>
      <c r="AV68" s="28">
        <f t="shared" si="7"/>
        <v>0.98254277124967804</v>
      </c>
      <c r="AW68" s="28">
        <f t="shared" si="8"/>
        <v>0.9821167642263573</v>
      </c>
      <c r="AX68" s="28">
        <f t="shared" si="9"/>
        <v>0.97854661428623635</v>
      </c>
      <c r="AY68" s="28">
        <f t="shared" si="10"/>
        <v>0.98438505151385858</v>
      </c>
      <c r="AZ68" s="28">
        <f t="shared" si="11"/>
        <v>0.90502481346274166</v>
      </c>
    </row>
    <row r="69" spans="1:52" x14ac:dyDescent="0.25">
      <c r="A69" s="86" t="s">
        <v>1</v>
      </c>
      <c r="B69" s="86">
        <v>2</v>
      </c>
      <c r="C69" s="86">
        <v>59</v>
      </c>
      <c r="D69" s="28">
        <f>OphrsIn!D68/LinhrsIn!D69</f>
        <v>0.99341397849462365</v>
      </c>
      <c r="E69" s="28">
        <f>OphrsIn!E68/LinhrsIn!E69</f>
        <v>0.91598333109288887</v>
      </c>
      <c r="F69" s="28">
        <f>OphrsIn!F68/LinhrsIn!F69</f>
        <v>0.99970773052754647</v>
      </c>
      <c r="G69" s="28">
        <f>OphrsIn!G68/LinhrsIn!G69</f>
        <v>0.96988842586369139</v>
      </c>
      <c r="H69" s="28">
        <f>OphrsIn!H68/LinhrsIn!H69</f>
        <v>0.90733537093637129</v>
      </c>
      <c r="I69" s="28">
        <v>1</v>
      </c>
      <c r="J69" s="28">
        <f>OphrsIn!J68/LinhrsIn!J69</f>
        <v>0.93191607614283734</v>
      </c>
      <c r="K69" s="28">
        <f>OphrsIn!K68/LinhrsIn!K69</f>
        <v>0.99548007122311999</v>
      </c>
      <c r="L69" s="28">
        <f>OphrsIn!L68/LinhrsIn!L69</f>
        <v>0.99623504101116034</v>
      </c>
      <c r="M69" s="28">
        <f>OphrsIn!M68/LinhrsIn!M69</f>
        <v>0.92762602083920009</v>
      </c>
      <c r="N69" s="28">
        <f>OphrsIn!N68/LinhrsIn!N69</f>
        <v>1</v>
      </c>
      <c r="O69" s="28">
        <f>OphrsIn!O68/LinhrsIn!O69</f>
        <v>0.70505696026674081</v>
      </c>
      <c r="P69" s="28">
        <f>OphrsIn!P68/LinhrsIn!P69</f>
        <v>0.84717977215893303</v>
      </c>
      <c r="Q69" s="28">
        <f>OphrsIn!Q68/LinhrsIn!Q69</f>
        <v>0.87808988764044948</v>
      </c>
      <c r="R69" s="28">
        <f>OphrsIn!R68/LinhrsIn!R69</f>
        <v>0.92569143618793737</v>
      </c>
      <c r="S69" s="28">
        <f>OphrsIn!S68/LinhrsIn!S69</f>
        <v>0.82118561710398452</v>
      </c>
      <c r="T69" s="28">
        <f>OphrsIn!T68/LinhrsIn!T69</f>
        <v>0.88742004264392316</v>
      </c>
      <c r="U69" s="28">
        <f>OphrsIn!U68/LinhrsIn!U69</f>
        <v>0.91630990194724482</v>
      </c>
      <c r="V69" s="28">
        <f>OphrsIn!V68/LinhrsIn!V69</f>
        <v>0.97025298860161246</v>
      </c>
      <c r="W69" s="28">
        <f>OphrsIn!W68/LinhrsIn!W69</f>
        <v>0.97803530521493054</v>
      </c>
      <c r="X69" s="28">
        <f>OphrsIn!X68/LinhrsIn!X69</f>
        <v>0.92183288409703501</v>
      </c>
      <c r="Y69" s="28">
        <f>OphrsIn!Y68/LinhrsIn!Y69</f>
        <v>0.95700141442715703</v>
      </c>
      <c r="Z69" s="28">
        <f>OphrsIn!Z68/LinhrsIn!Z69</f>
        <v>0.74564509276306468</v>
      </c>
      <c r="AA69" s="28">
        <f>OphrsIn!AA68/LinhrsIn!AA69</f>
        <v>0.96662494785148101</v>
      </c>
      <c r="AB69" s="28">
        <f>OphrsIn!AB68/LinhrsIn!AB69</f>
        <v>0.99892429743176003</v>
      </c>
      <c r="AC69" s="28">
        <f>IF(LinhrsIn!AC69&gt;0,OphrsIn!AC68/LinhrsIn!AC69,0)</f>
        <v>1</v>
      </c>
      <c r="AD69" s="28">
        <f>IF(LinhrsIn!AD69&gt;0,OphrsIn!AD68/LinhrsIn!AD69,0)</f>
        <v>0.98674609084139986</v>
      </c>
      <c r="AE69" s="28">
        <f>IF(LinhrsIn!AE69&gt;0,OphrsIn!AE68/LinhrsIn!AE69,0)</f>
        <v>0.99255983400426473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0.93303406667187405</v>
      </c>
      <c r="AP69" s="28">
        <f t="shared" si="1"/>
        <v>0.91391781799254834</v>
      </c>
      <c r="AQ69" s="28">
        <f t="shared" si="2"/>
        <v>0.9931019749485549</v>
      </c>
      <c r="AR69" s="28">
        <f t="shared" si="3"/>
        <v>0.96185982916137558</v>
      </c>
      <c r="AS69" s="28">
        <f t="shared" si="4"/>
        <v>0.94641714902640273</v>
      </c>
      <c r="AT69" s="28">
        <f t="shared" si="5"/>
        <v>0.97311371102449351</v>
      </c>
      <c r="AU69" s="28">
        <f t="shared" si="6"/>
        <v>0.8507455774752245</v>
      </c>
      <c r="AV69" s="28">
        <f t="shared" si="7"/>
        <v>0.87498898031079042</v>
      </c>
      <c r="AW69" s="28">
        <f t="shared" si="8"/>
        <v>0.92466097773092681</v>
      </c>
      <c r="AX69" s="28">
        <f t="shared" si="9"/>
        <v>0.95228986791304082</v>
      </c>
      <c r="AY69" s="28">
        <f t="shared" si="10"/>
        <v>0.9037314460154352</v>
      </c>
      <c r="AZ69" s="28">
        <f t="shared" si="11"/>
        <v>0.9931019749485549</v>
      </c>
    </row>
    <row r="70" spans="1:52" x14ac:dyDescent="0.25">
      <c r="A70" s="86" t="s">
        <v>1</v>
      </c>
      <c r="B70" s="86">
        <v>2</v>
      </c>
      <c r="C70" s="86">
        <v>60</v>
      </c>
      <c r="D70" s="28">
        <f>OphrsIn!D69/LinhrsIn!D70</f>
        <v>0.99498257839721249</v>
      </c>
      <c r="E70" s="28">
        <f>OphrsIn!E69/LinhrsIn!E70</f>
        <v>0.97370550161812297</v>
      </c>
      <c r="F70" s="28">
        <f>OphrsIn!F69/LinhrsIn!F70</f>
        <v>0.99726900318616285</v>
      </c>
      <c r="G70" s="28">
        <f>OphrsIn!G69/LinhrsIn!G70</f>
        <v>0.99738400110147329</v>
      </c>
      <c r="H70" s="28">
        <f>OphrsIn!H69/LinhrsIn!H70</f>
        <v>0.9998520272269904</v>
      </c>
      <c r="I70" s="28">
        <v>0.96807151979565775</v>
      </c>
      <c r="J70" s="28">
        <f>OphrsIn!J69/LinhrsIn!J70</f>
        <v>0.99916620344635909</v>
      </c>
      <c r="K70" s="28">
        <f>OphrsIn!K69/LinhrsIn!K70</f>
        <v>0.99525680986583542</v>
      </c>
      <c r="L70" s="28">
        <f>OphrsIn!L69/LinhrsIn!L70</f>
        <v>0.99690735511631023</v>
      </c>
      <c r="M70" s="28">
        <f>OphrsIn!M69/LinhrsIn!M70</f>
        <v>0.99930458970792768</v>
      </c>
      <c r="N70" s="28">
        <f>OphrsIn!N69/LinhrsIn!N70</f>
        <v>1</v>
      </c>
      <c r="O70" s="28">
        <f>OphrsIn!O69/LinhrsIn!O70</f>
        <v>0.99916666666666665</v>
      </c>
      <c r="P70" s="28">
        <f>OphrsIn!P69/LinhrsIn!P70</f>
        <v>0.97352150537634408</v>
      </c>
      <c r="Q70" s="28">
        <f>OphrsIn!Q69/LinhrsIn!Q70</f>
        <v>0.99811676082862522</v>
      </c>
      <c r="R70" s="28">
        <f>OphrsIn!R69/LinhrsIn!R70</f>
        <v>0.98076636350081992</v>
      </c>
      <c r="S70" s="28">
        <f>OphrsIn!S69/LinhrsIn!S70</f>
        <v>0.99919354838709673</v>
      </c>
      <c r="T70" s="28">
        <f>OphrsIn!T69/LinhrsIn!T70</f>
        <v>0.9948546794604366</v>
      </c>
      <c r="U70" s="28">
        <f>OphrsIn!U69/LinhrsIn!U70</f>
        <v>0.99287634408602155</v>
      </c>
      <c r="V70" s="28">
        <f>OphrsIn!V69/LinhrsIn!V70</f>
        <v>0.999444290080578</v>
      </c>
      <c r="W70" s="28">
        <f>OphrsIn!W69/LinhrsIn!W70</f>
        <v>0.99825080731969851</v>
      </c>
      <c r="X70" s="28">
        <f>OphrsIn!X69/LinhrsIn!X70</f>
        <v>0.99176565874730038</v>
      </c>
      <c r="Y70" s="28">
        <f>OphrsIn!Y69/LinhrsIn!Y70</f>
        <v>0.99986021805982661</v>
      </c>
      <c r="Z70" s="28">
        <f>OphrsIn!Z69/LinhrsIn!Z70</f>
        <v>0.99220220489378874</v>
      </c>
      <c r="AA70" s="28">
        <f>OphrsIn!AA69/LinhrsIn!AA70</f>
        <v>0.99750000000000005</v>
      </c>
      <c r="AB70" s="28">
        <f>OphrsIn!AB69/LinhrsIn!AB70</f>
        <v>0.99892081478483752</v>
      </c>
      <c r="AC70" s="28">
        <f>IF(LinhrsIn!AC70&gt;0,OphrsIn!AC69/LinhrsIn!AC70,0)</f>
        <v>1</v>
      </c>
      <c r="AD70" s="28">
        <f>IF(LinhrsIn!AD70&gt;0,OphrsIn!AD69/LinhrsIn!AD70,0)</f>
        <v>0.99597855227882048</v>
      </c>
      <c r="AE70" s="28">
        <f>IF(LinhrsIn!AE70&gt;0,OphrsIn!AE69/LinhrsIn!AE70,0)</f>
        <v>0.99090280380595031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0.9916337652589875</v>
      </c>
      <c r="AP70" s="28">
        <f t="shared" si="1"/>
        <v>0.99531264084575233</v>
      </c>
      <c r="AQ70" s="28">
        <f t="shared" si="2"/>
        <v>0.9956271186949236</v>
      </c>
      <c r="AR70" s="28">
        <f t="shared" si="3"/>
        <v>0.98945283530191974</v>
      </c>
      <c r="AS70" s="28">
        <f t="shared" si="4"/>
        <v>0.98902991682300245</v>
      </c>
      <c r="AT70" s="28">
        <f t="shared" si="5"/>
        <v>0.99715625156335774</v>
      </c>
      <c r="AU70" s="28">
        <f t="shared" si="6"/>
        <v>0.99089605734767028</v>
      </c>
      <c r="AV70" s="28">
        <f t="shared" si="7"/>
        <v>0.99269222423884729</v>
      </c>
      <c r="AW70" s="28">
        <f t="shared" si="8"/>
        <v>0.99572510454234531</v>
      </c>
      <c r="AX70" s="28">
        <f t="shared" si="9"/>
        <v>0.99662556137560854</v>
      </c>
      <c r="AY70" s="28">
        <f t="shared" si="10"/>
        <v>0.99620767322620873</v>
      </c>
      <c r="AZ70" s="28">
        <f t="shared" si="11"/>
        <v>0.9956271186949236</v>
      </c>
    </row>
    <row r="71" spans="1:52" x14ac:dyDescent="0.25">
      <c r="A71" s="86" t="s">
        <v>1</v>
      </c>
      <c r="B71" s="86">
        <v>2</v>
      </c>
      <c r="C71" s="86">
        <v>61</v>
      </c>
      <c r="D71" s="28">
        <f>OphrsIn!D70/LinhrsIn!D71</f>
        <v>0.99462293318994488</v>
      </c>
      <c r="E71" s="28">
        <f>OphrsIn!E70/LinhrsIn!E71</f>
        <v>0.98613914681738657</v>
      </c>
      <c r="F71" s="28">
        <f>OphrsIn!F70/LinhrsIn!F71</f>
        <v>0.92010346314125591</v>
      </c>
      <c r="G71" s="28">
        <f>OphrsIn!G70/LinhrsIn!G71</f>
        <v>0.95785646963780791</v>
      </c>
      <c r="H71" s="28">
        <f>OphrsIn!H70/LinhrsIn!H71</f>
        <v>0.97596554598499585</v>
      </c>
      <c r="I71" s="28">
        <v>0.95145892160817536</v>
      </c>
      <c r="J71" s="28">
        <f>OphrsIn!J70/LinhrsIn!J71</f>
        <v>0.94679816641200176</v>
      </c>
      <c r="K71" s="28">
        <f>OphrsIn!K70/LinhrsIn!K71</f>
        <v>0.97836801752464408</v>
      </c>
      <c r="L71" s="28">
        <f>OphrsIn!L70/LinhrsIn!L71</f>
        <v>0.99583165254807038</v>
      </c>
      <c r="M71" s="28">
        <f>OphrsIn!M70/LinhrsIn!M71</f>
        <v>0.98331015299026425</v>
      </c>
      <c r="N71" s="28">
        <f>OphrsIn!N70/LinhrsIn!N71</f>
        <v>1</v>
      </c>
      <c r="O71" s="28">
        <f>OphrsIn!O70/LinhrsIn!O71</f>
        <v>0.78399777746909294</v>
      </c>
      <c r="P71" s="28">
        <f>OphrsIn!P70/LinhrsIn!P71</f>
        <v>0.63530044360801186</v>
      </c>
      <c r="Q71" s="28">
        <f>OphrsIn!Q70/LinhrsIn!Q71</f>
        <v>0.48809043197416224</v>
      </c>
      <c r="R71" s="28">
        <f>OphrsIn!R70/LinhrsIn!R71</f>
        <v>0.98105891126025346</v>
      </c>
      <c r="S71" s="28">
        <f>OphrsIn!S70/LinhrsIn!S71</f>
        <v>0.98479752455267056</v>
      </c>
      <c r="T71" s="28">
        <f>OphrsIn!T70/LinhrsIn!T71</f>
        <v>0.98384401114206121</v>
      </c>
      <c r="U71" s="28">
        <f>OphrsIn!U70/LinhrsIn!U71</f>
        <v>0.99757706286175807</v>
      </c>
      <c r="V71" s="28">
        <f>OphrsIn!V70/LinhrsIn!V71</f>
        <v>0.98152007781019857</v>
      </c>
      <c r="W71" s="28">
        <f>OphrsIn!W70/LinhrsIn!W71</f>
        <v>0.99593771157752198</v>
      </c>
      <c r="X71" s="28">
        <f>OphrsIn!X70/LinhrsIn!X71</f>
        <v>0.99986504723346825</v>
      </c>
      <c r="Y71" s="28">
        <f>OphrsIn!Y70/LinhrsIn!Y71</f>
        <v>5.0847457627118647E-2</v>
      </c>
      <c r="Z71" s="28">
        <f>OphrsIn!Z70/LinhrsIn!Z71</f>
        <v>0</v>
      </c>
      <c r="AA71" s="28">
        <f>OphrsIn!AA70/LinhrsIn!AA71</f>
        <v>0.8611655926029701</v>
      </c>
      <c r="AB71" s="28">
        <f>OphrsIn!AB70/LinhrsIn!AB71</f>
        <v>1</v>
      </c>
      <c r="AC71" s="28">
        <f>IF(LinhrsIn!AC71&gt;0,OphrsIn!AC70/LinhrsIn!AC71,0)</f>
        <v>0.97405565264148408</v>
      </c>
      <c r="AD71" s="28">
        <f>IF(LinhrsIn!AD71&gt;0,OphrsIn!AD70/LinhrsIn!AD71,0)</f>
        <v>0.99672131147540977</v>
      </c>
      <c r="AE71" s="28">
        <f>IF(LinhrsIn!AE71&gt;0,OphrsIn!AE70/LinhrsIn!AE71,0)</f>
        <v>0.99328847414306776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0.9262608131451423</v>
      </c>
      <c r="AP71" s="28">
        <f t="shared" si="1"/>
        <v>0.77705865238684868</v>
      </c>
      <c r="AQ71" s="28">
        <f t="shared" si="2"/>
        <v>0.98802181275332046</v>
      </c>
      <c r="AR71" s="28">
        <f t="shared" si="3"/>
        <v>0.95469969319881676</v>
      </c>
      <c r="AS71" s="28">
        <f t="shared" si="4"/>
        <v>0.95807421133505766</v>
      </c>
      <c r="AT71" s="28">
        <f t="shared" si="5"/>
        <v>0.98583660768765957</v>
      </c>
      <c r="AU71" s="28">
        <f t="shared" si="6"/>
        <v>0.80643274035903489</v>
      </c>
      <c r="AV71" s="28">
        <f t="shared" si="7"/>
        <v>0.81798228926236216</v>
      </c>
      <c r="AW71" s="28">
        <f t="shared" si="8"/>
        <v>0.98764705060467251</v>
      </c>
      <c r="AX71" s="28">
        <f t="shared" si="9"/>
        <v>0.68221673881270295</v>
      </c>
      <c r="AY71" s="28">
        <f t="shared" si="10"/>
        <v>0.62038853086765666</v>
      </c>
      <c r="AZ71" s="28">
        <f t="shared" si="11"/>
        <v>0.98802181275332046</v>
      </c>
    </row>
    <row r="72" spans="1:52" x14ac:dyDescent="0.25">
      <c r="A72" s="86" t="s">
        <v>1</v>
      </c>
      <c r="B72" s="86">
        <v>2</v>
      </c>
      <c r="C72" s="86">
        <v>62</v>
      </c>
      <c r="D72" s="28">
        <f>OphrsIn!D71/LinhrsIn!D72</f>
        <v>0.98964914639064394</v>
      </c>
      <c r="E72" s="28">
        <f>OphrsIn!E71/LinhrsIn!E72</f>
        <v>0.98479138627187091</v>
      </c>
      <c r="F72" s="28">
        <f>OphrsIn!F71/LinhrsIn!F72</f>
        <v>0.98131647025007185</v>
      </c>
      <c r="G72" s="28">
        <f>OphrsIn!G71/LinhrsIn!G72</f>
        <v>1</v>
      </c>
      <c r="H72" s="28">
        <f>OphrsIn!H71/LinhrsIn!H72</f>
        <v>0.99485682513205453</v>
      </c>
      <c r="I72" s="28">
        <v>0.98775235531628525</v>
      </c>
      <c r="J72" s="28">
        <f>OphrsIn!J71/LinhrsIn!J72</f>
        <v>0.97092376182526441</v>
      </c>
      <c r="K72" s="28">
        <f>OphrsIn!K71/LinhrsIn!K72</f>
        <v>1</v>
      </c>
      <c r="L72" s="28">
        <f>OphrsIn!L71/LinhrsIn!L72</f>
        <v>0.98816090407641599</v>
      </c>
      <c r="M72" s="28">
        <f>OphrsIn!M71/LinhrsIn!M72</f>
        <v>0.99860917941585536</v>
      </c>
      <c r="N72" s="28">
        <f>OphrsIn!N71/LinhrsIn!N72</f>
        <v>1</v>
      </c>
      <c r="O72" s="28">
        <f>OphrsIn!O71/LinhrsIn!O72</f>
        <v>0.86775941102930976</v>
      </c>
      <c r="P72" s="28">
        <f>OphrsIn!P71/LinhrsIn!P72</f>
        <v>0.92633418470224493</v>
      </c>
      <c r="Q72" s="28">
        <f>OphrsIn!Q71/LinhrsIn!Q72</f>
        <v>0.9045950680501279</v>
      </c>
      <c r="R72" s="28">
        <f>OphrsIn!R71/LinhrsIn!R72</f>
        <v>0.87822713027906285</v>
      </c>
      <c r="S72" s="28">
        <f>OphrsIn!S71/LinhrsIn!S72</f>
        <v>1</v>
      </c>
      <c r="T72" s="28">
        <f>OphrsIn!T71/LinhrsIn!T72</f>
        <v>0.98136041174015864</v>
      </c>
      <c r="U72" s="28">
        <f>OphrsIn!U71/LinhrsIn!U72</f>
        <v>0.97338351929022726</v>
      </c>
      <c r="V72" s="28">
        <f>OphrsIn!V71/LinhrsIn!V72</f>
        <v>0.97512852577462816</v>
      </c>
      <c r="W72" s="28">
        <f>OphrsIn!W71/LinhrsIn!W72</f>
        <v>0.82014095960965039</v>
      </c>
      <c r="X72" s="28">
        <f>OphrsIn!X71/LinhrsIn!X72</f>
        <v>0.9991891891891892</v>
      </c>
      <c r="Y72" s="28">
        <f>OphrsIn!Y71/LinhrsIn!Y72</f>
        <v>0.99972043611965344</v>
      </c>
      <c r="Z72" s="28">
        <f>OphrsIn!Z71/LinhrsIn!Z72</f>
        <v>0.99791033434650456</v>
      </c>
      <c r="AA72" s="28">
        <f>OphrsIn!AA71/LinhrsIn!AA72</f>
        <v>0.96915809947207565</v>
      </c>
      <c r="AB72" s="28">
        <f>OphrsIn!AB71/LinhrsIn!AB72</f>
        <v>0.99946222102715787</v>
      </c>
      <c r="AC72" s="28">
        <f>IF(LinhrsIn!AC72&gt;0,OphrsIn!AC71/LinhrsIn!AC72,0)</f>
        <v>0.99986551909628829</v>
      </c>
      <c r="AD72" s="28">
        <f>IF(LinhrsIn!AD72&gt;0,OphrsIn!AD71/LinhrsIn!AD72,0)</f>
        <v>0.97817638266068752</v>
      </c>
      <c r="AE72" s="28">
        <f>IF(LinhrsIn!AE72&gt;0,OphrsIn!AE71/LinhrsIn!AE72,0)</f>
        <v>0.99427732246129674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0.97504203983494786</v>
      </c>
      <c r="AP72" s="28">
        <f t="shared" si="1"/>
        <v>0.9581896579082031</v>
      </c>
      <c r="AQ72" s="28">
        <f t="shared" si="2"/>
        <v>0.99077307473942422</v>
      </c>
      <c r="AR72" s="28">
        <f t="shared" si="3"/>
        <v>0.98870261884064758</v>
      </c>
      <c r="AS72" s="28">
        <f t="shared" si="4"/>
        <v>0.98451098075786803</v>
      </c>
      <c r="AT72" s="28">
        <f t="shared" si="5"/>
        <v>0.99559002783075723</v>
      </c>
      <c r="AU72" s="28">
        <f t="shared" si="6"/>
        <v>0.93136453191051816</v>
      </c>
      <c r="AV72" s="28">
        <f t="shared" si="7"/>
        <v>0.92760739944306358</v>
      </c>
      <c r="AW72" s="28">
        <f t="shared" si="8"/>
        <v>0.97662415226833799</v>
      </c>
      <c r="AX72" s="28">
        <f t="shared" si="9"/>
        <v>0.93968352830616431</v>
      </c>
      <c r="AY72" s="28">
        <f t="shared" si="10"/>
        <v>0.98884355161524606</v>
      </c>
      <c r="AZ72" s="28">
        <f t="shared" si="11"/>
        <v>0.99077307473942422</v>
      </c>
    </row>
    <row r="73" spans="1:52" x14ac:dyDescent="0.25">
      <c r="A73" s="86" t="s">
        <v>1</v>
      </c>
      <c r="B73" s="86">
        <v>2</v>
      </c>
      <c r="C73" s="86">
        <v>63</v>
      </c>
      <c r="D73" s="28">
        <f>OphrsIn!D72/LinhrsIn!D73</f>
        <v>0.91786108048511572</v>
      </c>
      <c r="E73" s="28">
        <f>OphrsIn!E72/LinhrsIn!E73</f>
        <v>0.99878853143087898</v>
      </c>
      <c r="F73" s="28">
        <f>OphrsIn!F72/LinhrsIn!F73</f>
        <v>0.9991378071562006</v>
      </c>
      <c r="G73" s="28">
        <f>OphrsIn!G72/LinhrsIn!G73</f>
        <v>0.99986559139784947</v>
      </c>
      <c r="H73" s="28">
        <f>OphrsIn!H72/LinhrsIn!H73</f>
        <v>0.99986107252014456</v>
      </c>
      <c r="I73" s="28">
        <v>0.94219653179190754</v>
      </c>
      <c r="J73" s="28">
        <f>OphrsIn!J72/LinhrsIn!J73</f>
        <v>0.99138769273510219</v>
      </c>
      <c r="K73" s="28">
        <f>OphrsIn!K72/LinhrsIn!K73</f>
        <v>0.89488966318234608</v>
      </c>
      <c r="L73" s="28">
        <f>OphrsIn!L72/LinhrsIn!L73</f>
        <v>0.85294517752686705</v>
      </c>
      <c r="M73" s="28">
        <f>OphrsIn!M72/LinhrsIn!M73</f>
        <v>0.94466127683300816</v>
      </c>
      <c r="N73" s="28">
        <f>OphrsIn!N72/LinhrsIn!N73</f>
        <v>1.000404858299595</v>
      </c>
      <c r="O73" s="28">
        <f>OphrsIn!O72/LinhrsIn!O73</f>
        <v>1</v>
      </c>
      <c r="P73" s="28">
        <f>OphrsIn!P72/LinhrsIn!P73</f>
        <v>0.88370529712288248</v>
      </c>
      <c r="Q73" s="28">
        <f>OphrsIn!Q72/LinhrsIn!Q73</f>
        <v>0.99784743710480306</v>
      </c>
      <c r="R73" s="28">
        <f>OphrsIn!R72/LinhrsIn!R73</f>
        <v>0.97987177575667217</v>
      </c>
      <c r="S73" s="28">
        <f>OphrsIn!S72/LinhrsIn!S73</f>
        <v>1</v>
      </c>
      <c r="T73" s="28">
        <f>OphrsIn!T72/LinhrsIn!T73</f>
        <v>0.98871394733175422</v>
      </c>
      <c r="U73" s="28">
        <f>OphrsIn!U72/LinhrsIn!U73</f>
        <v>0.99448776552836793</v>
      </c>
      <c r="V73" s="28">
        <f>OphrsIn!V72/LinhrsIn!V73</f>
        <v>0.99216344808284351</v>
      </c>
      <c r="W73" s="28">
        <f>OphrsIn!W72/LinhrsIn!W73</f>
        <v>0.99932614555256061</v>
      </c>
      <c r="X73" s="28">
        <f>OphrsIn!X72/LinhrsIn!X73</f>
        <v>0.99959514170040487</v>
      </c>
      <c r="Y73" s="28">
        <f>OphrsIn!Y72/LinhrsIn!Y73</f>
        <v>0.99944087223930667</v>
      </c>
      <c r="Z73" s="28">
        <f>OphrsIn!Z72/LinhrsIn!Z73</f>
        <v>0.99247210646592277</v>
      </c>
      <c r="AA73" s="28">
        <f>OphrsIn!AA72/LinhrsIn!AA73</f>
        <v>0.97874704820113911</v>
      </c>
      <c r="AB73" s="28">
        <f>OphrsIn!AB72/LinhrsIn!AB73</f>
        <v>0.98238773863941931</v>
      </c>
      <c r="AC73" s="28">
        <f>IF(LinhrsIn!AC73&gt;0,OphrsIn!AC72/LinhrsIn!AC73,0)</f>
        <v>0.98252218338262975</v>
      </c>
      <c r="AD73" s="28">
        <f>IF(LinhrsIn!AD73&gt;0,OphrsIn!AD72/LinhrsIn!AD73,0)</f>
        <v>0.9868930592791183</v>
      </c>
      <c r="AE73" s="28">
        <f>IF(LinhrsIn!AE73&gt;0,OphrsIn!AE72/LinhrsIn!AE73,0)</f>
        <v>0.99592848313527726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0.95898695833306513</v>
      </c>
      <c r="AP73" s="28">
        <f t="shared" si="1"/>
        <v>0.99208778555026622</v>
      </c>
      <c r="AQ73" s="28">
        <f t="shared" si="2"/>
        <v>0.98844790859900844</v>
      </c>
      <c r="AR73" s="28">
        <f t="shared" si="3"/>
        <v>0.99926397666164302</v>
      </c>
      <c r="AS73" s="28">
        <f t="shared" si="4"/>
        <v>0.97781509901571806</v>
      </c>
      <c r="AT73" s="28">
        <f t="shared" si="5"/>
        <v>0.89749870584740699</v>
      </c>
      <c r="AU73" s="28">
        <f t="shared" si="6"/>
        <v>0.96137005180749247</v>
      </c>
      <c r="AV73" s="28">
        <f t="shared" si="7"/>
        <v>0.99257307095382508</v>
      </c>
      <c r="AW73" s="28">
        <f t="shared" si="8"/>
        <v>0.99178838698098859</v>
      </c>
      <c r="AX73" s="28">
        <f t="shared" si="9"/>
        <v>0.99945405316409064</v>
      </c>
      <c r="AY73" s="28">
        <f t="shared" si="10"/>
        <v>0.98453563110216036</v>
      </c>
      <c r="AZ73" s="28">
        <f t="shared" si="11"/>
        <v>0.98844790859900844</v>
      </c>
    </row>
    <row r="74" spans="1:52" x14ac:dyDescent="0.25">
      <c r="A74" s="86" t="s">
        <v>1</v>
      </c>
      <c r="B74" s="86">
        <v>2</v>
      </c>
      <c r="C74" s="86">
        <v>64</v>
      </c>
      <c r="D74" s="28">
        <f>OphrsIn!D73/LinhrsIn!D74</f>
        <v>0.97956714612179063</v>
      </c>
      <c r="E74" s="28">
        <f>OphrsIn!E73/LinhrsIn!E74</f>
        <v>0.97842793582310905</v>
      </c>
      <c r="F74" s="28">
        <f>OphrsIn!F73/LinhrsIn!F74</f>
        <v>0.99769850402761795</v>
      </c>
      <c r="G74" s="28">
        <f>OphrsIn!G73/LinhrsIn!G74</f>
        <v>1</v>
      </c>
      <c r="H74" s="28">
        <f>OphrsIn!H73/LinhrsIn!H74</f>
        <v>0.94773519163763065</v>
      </c>
      <c r="I74" s="28">
        <v>0.98108293351610698</v>
      </c>
      <c r="J74" s="28">
        <f>OphrsIn!J73/LinhrsIn!J74</f>
        <v>1.0048875855327468</v>
      </c>
      <c r="K74" s="28">
        <f>OphrsIn!K73/LinhrsIn!K74</f>
        <v>0.98332429501084595</v>
      </c>
      <c r="L74" s="28">
        <f>OphrsIn!L73/LinhrsIn!L74</f>
        <v>0.94043297028371642</v>
      </c>
      <c r="M74" s="28">
        <f>OphrsIn!M73/LinhrsIn!M74</f>
        <v>1.0001390820584144</v>
      </c>
      <c r="N74" s="28">
        <f>OphrsIn!N73/LinhrsIn!N74</f>
        <v>0.98427207958058893</v>
      </c>
      <c r="O74" s="28">
        <f>OphrsIn!O73/LinhrsIn!O74</f>
        <v>1</v>
      </c>
      <c r="P74" s="28">
        <f>OphrsIn!P73/LinhrsIn!P74</f>
        <v>0.98212125285656682</v>
      </c>
      <c r="Q74" s="28">
        <f>OphrsIn!Q73/LinhrsIn!Q74</f>
        <v>0.99852071005917153</v>
      </c>
      <c r="R74" s="28">
        <f>OphrsIn!R73/LinhrsIn!R74</f>
        <v>0.8988663484486874</v>
      </c>
      <c r="S74" s="28">
        <f>OphrsIn!S73/LinhrsIn!S74</f>
        <v>0.93130904183535768</v>
      </c>
      <c r="T74" s="28">
        <f>OphrsIn!T73/LinhrsIn!T74</f>
        <v>0.98790490754900606</v>
      </c>
      <c r="U74" s="28">
        <f>OphrsIn!U73/LinhrsIn!U74</f>
        <v>1</v>
      </c>
      <c r="V74" s="28">
        <f>OphrsIn!V73/LinhrsIn!V74</f>
        <v>0.96998332406892718</v>
      </c>
      <c r="W74" s="28">
        <f>OphrsIn!W73/LinhrsIn!W74</f>
        <v>0.99798251513113656</v>
      </c>
      <c r="X74" s="28">
        <f>OphrsIn!X73/LinhrsIn!X74</f>
        <v>0.99811701412239406</v>
      </c>
      <c r="Y74" s="28">
        <f>OphrsIn!Y73/LinhrsIn!Y74</f>
        <v>0.97791445345261396</v>
      </c>
      <c r="Z74" s="28">
        <f>OphrsIn!Z73/LinhrsIn!Z74</f>
        <v>0.75248086192231356</v>
      </c>
      <c r="AA74" s="28">
        <f>OphrsIn!AA73/LinhrsIn!AA74</f>
        <v>0.49277229139831114</v>
      </c>
      <c r="AB74" s="28">
        <f>OphrsIn!AB73/LinhrsIn!AB74</f>
        <v>0.99986555525678955</v>
      </c>
      <c r="AC74" s="28">
        <f>IF(LinhrsIn!AC74&gt;0,OphrsIn!AC73/LinhrsIn!AC74,0)</f>
        <v>0.99986559139784947</v>
      </c>
      <c r="AD74" s="28">
        <f>IF(LinhrsIn!AD74&gt;0,OphrsIn!AD73/LinhrsIn!AD74,0)</f>
        <v>0.99389244748994499</v>
      </c>
      <c r="AE74" s="28">
        <f>IF(LinhrsIn!AE74&gt;0,OphrsIn!AE73/LinhrsIn!AE74,0)</f>
        <v>0.99439564679364878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0.98334348586061193</v>
      </c>
      <c r="AP74" s="28">
        <f t="shared" si="1"/>
        <v>0.91714308527039234</v>
      </c>
      <c r="AQ74" s="28">
        <f t="shared" si="2"/>
        <v>0.99605122856048112</v>
      </c>
      <c r="AR74" s="28">
        <f t="shared" si="3"/>
        <v>0.99204214661690904</v>
      </c>
      <c r="AS74" s="28">
        <f t="shared" si="4"/>
        <v>0.97790190356216156</v>
      </c>
      <c r="AT74" s="28">
        <f t="shared" si="5"/>
        <v>0.97463211578432551</v>
      </c>
      <c r="AU74" s="28">
        <f t="shared" si="6"/>
        <v>0.98879777747905206</v>
      </c>
      <c r="AV74" s="28">
        <f t="shared" si="7"/>
        <v>0.94289870011440557</v>
      </c>
      <c r="AW74" s="28">
        <f t="shared" si="8"/>
        <v>0.98596274387264449</v>
      </c>
      <c r="AX74" s="28">
        <f t="shared" si="9"/>
        <v>0.9913379942353816</v>
      </c>
      <c r="AY74" s="28">
        <f t="shared" si="10"/>
        <v>0.74837290285913804</v>
      </c>
      <c r="AZ74" s="28">
        <f t="shared" si="11"/>
        <v>0.99605122856048112</v>
      </c>
    </row>
    <row r="75" spans="1:52" x14ac:dyDescent="0.25">
      <c r="A75" s="86" t="s">
        <v>1</v>
      </c>
      <c r="B75" s="86">
        <v>2</v>
      </c>
      <c r="C75" s="86">
        <v>65</v>
      </c>
      <c r="D75" s="28">
        <f>OphrsIn!D74/LinhrsIn!D75</f>
        <v>0.94475063852668362</v>
      </c>
      <c r="E75" s="28">
        <f>OphrsIn!E74/LinhrsIn!E75</f>
        <v>0.96985600861256904</v>
      </c>
      <c r="F75" s="28">
        <f>OphrsIn!F74/LinhrsIn!F75</f>
        <v>0.9688173588159219</v>
      </c>
      <c r="G75" s="28">
        <f>OphrsIn!G74/LinhrsIn!G75</f>
        <v>0.98444895199459093</v>
      </c>
      <c r="H75" s="28">
        <f>OphrsIn!H74/LinhrsIn!H75</f>
        <v>0.99068279794187175</v>
      </c>
      <c r="I75" s="28">
        <v>0.96852957135105799</v>
      </c>
      <c r="J75" s="28">
        <f>OphrsIn!J74/LinhrsIn!J75</f>
        <v>0.86675958188153301</v>
      </c>
      <c r="K75" s="28">
        <f>OphrsIn!K74/LinhrsIn!K75</f>
        <v>0.97887037789516473</v>
      </c>
      <c r="L75" s="28">
        <f>OphrsIn!L74/LinhrsIn!L75</f>
        <v>0.89377437138631166</v>
      </c>
      <c r="M75" s="28">
        <f>OphrsIn!M74/LinhrsIn!M75</f>
        <v>0.98108484005563279</v>
      </c>
      <c r="N75" s="28">
        <f>OphrsIn!N74/LinhrsIn!N75</f>
        <v>0.98427207958058893</v>
      </c>
      <c r="O75" s="28">
        <f>OphrsIn!O74/LinhrsIn!O75</f>
        <v>0.9862480900125018</v>
      </c>
      <c r="P75" s="28">
        <f>OphrsIn!P74/LinhrsIn!P75</f>
        <v>0.59702942809550252</v>
      </c>
      <c r="Q75" s="28">
        <f>OphrsIn!Q74/LinhrsIn!Q75</f>
        <v>0</v>
      </c>
      <c r="R75" s="28">
        <f>OphrsIn!R74/LinhrsIn!R75</f>
        <v>0.75732009925558319</v>
      </c>
      <c r="S75" s="28">
        <f>OphrsIn!S74/LinhrsIn!S75</f>
        <v>0.99986559139784947</v>
      </c>
      <c r="T75" s="28">
        <f>OphrsIn!T74/LinhrsIn!T75</f>
        <v>0.99610949006530491</v>
      </c>
      <c r="U75" s="28">
        <f>OphrsIn!U74/LinhrsIn!U75</f>
        <v>0.99112783976340901</v>
      </c>
      <c r="V75" s="28">
        <f>OphrsIn!V74/LinhrsIn!V75</f>
        <v>0.99068668334723387</v>
      </c>
      <c r="W75" s="28">
        <f>OphrsIn!W74/LinhrsIn!W75</f>
        <v>1</v>
      </c>
      <c r="X75" s="28">
        <f>OphrsIn!X74/LinhrsIn!X75</f>
        <v>1</v>
      </c>
      <c r="Y75" s="28">
        <f>OphrsIn!Y74/LinhrsIn!Y75</f>
        <v>0.99958065417948005</v>
      </c>
      <c r="Z75" s="28">
        <f>OphrsIn!Z74/LinhrsIn!Z75</f>
        <v>0.99227746917761817</v>
      </c>
      <c r="AA75" s="28">
        <f>OphrsIn!AA74/LinhrsIn!AA75</f>
        <v>0.99986111111111109</v>
      </c>
      <c r="AB75" s="28">
        <f>OphrsIn!AB74/LinhrsIn!AB75</f>
        <v>1</v>
      </c>
      <c r="AC75" s="28">
        <f>IF(LinhrsIn!AC75&gt;0,OphrsIn!AC74/LinhrsIn!AC75,0)</f>
        <v>0.98236640193834968</v>
      </c>
      <c r="AD75" s="28">
        <f>IF(LinhrsIn!AD75&gt;0,OphrsIn!AD74/LinhrsIn!AD75,0)</f>
        <v>0.99567551446465852</v>
      </c>
      <c r="AE75" s="28">
        <f>IF(LinhrsIn!AE75&gt;0,OphrsIn!AE74/LinhrsIn!AE75,0)</f>
        <v>0.99374497963413699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si="0"/>
        <v>0.93086445480193725</v>
      </c>
      <c r="AP75" s="28">
        <f t="shared" si="1"/>
        <v>0.89390241152479899</v>
      </c>
      <c r="AQ75" s="28">
        <f t="shared" si="2"/>
        <v>0.99059563201238177</v>
      </c>
      <c r="AR75" s="28">
        <f t="shared" si="3"/>
        <v>0.97437410647436062</v>
      </c>
      <c r="AS75" s="28">
        <f t="shared" si="4"/>
        <v>0.94199065039148755</v>
      </c>
      <c r="AT75" s="28">
        <f t="shared" si="5"/>
        <v>0.9512431964457031</v>
      </c>
      <c r="AU75" s="28">
        <f t="shared" si="6"/>
        <v>0.85584986589619783</v>
      </c>
      <c r="AV75" s="28">
        <f t="shared" si="7"/>
        <v>0.58572856355114422</v>
      </c>
      <c r="AW75" s="28">
        <f t="shared" si="8"/>
        <v>0.99264133772531604</v>
      </c>
      <c r="AX75" s="28">
        <f t="shared" si="9"/>
        <v>0.99986021805982672</v>
      </c>
      <c r="AY75" s="28">
        <f t="shared" si="10"/>
        <v>0.99737952676290975</v>
      </c>
      <c r="AZ75" s="28">
        <f t="shared" si="11"/>
        <v>0.99059563201238177</v>
      </c>
    </row>
    <row r="76" spans="1:52" x14ac:dyDescent="0.25">
      <c r="A76" s="86" t="s">
        <v>1</v>
      </c>
      <c r="B76" s="86">
        <v>2</v>
      </c>
      <c r="C76" s="86">
        <v>66</v>
      </c>
      <c r="D76" s="28">
        <f>OphrsIn!D75/LinhrsIn!D76</f>
        <v>0.99949664429530205</v>
      </c>
      <c r="E76" s="28">
        <f>OphrsIn!E75/LinhrsIn!E76</f>
        <v>0.92202517936916206</v>
      </c>
      <c r="F76" s="28">
        <f>OphrsIn!F75/LinhrsIn!F76</f>
        <v>0.95611510791366905</v>
      </c>
      <c r="G76" s="28">
        <f>OphrsIn!G75/LinhrsIn!G76</f>
        <v>0.99715215622457276</v>
      </c>
      <c r="H76" s="28">
        <f>OphrsIn!H75/LinhrsIn!H76</f>
        <v>0.95629175946547884</v>
      </c>
      <c r="I76" s="28">
        <v>0.99986325721318214</v>
      </c>
      <c r="J76" s="28">
        <f>OphrsIn!J75/LinhrsIn!J76</f>
        <v>0.99231950844854067</v>
      </c>
      <c r="K76" s="28">
        <f>OphrsIn!K75/LinhrsIn!K76</f>
        <v>0.99187212137632075</v>
      </c>
      <c r="L76" s="28">
        <f>OphrsIn!L75/LinhrsIn!L76</f>
        <v>0.96450658779241738</v>
      </c>
      <c r="M76" s="28">
        <f>OphrsIn!M75/LinhrsIn!M76</f>
        <v>0.99123783031988877</v>
      </c>
      <c r="N76" s="28">
        <f>OphrsIn!N75/LinhrsIn!N76</f>
        <v>0.98560860793544047</v>
      </c>
      <c r="O76" s="28">
        <f>OphrsIn!O75/LinhrsIn!O76</f>
        <v>0.97388888888888892</v>
      </c>
      <c r="P76" s="28">
        <f>OphrsIn!P75/LinhrsIn!P76</f>
        <v>0.88681274364833995</v>
      </c>
      <c r="Q76" s="28">
        <f>OphrsIn!Q75/LinhrsIn!Q76</f>
        <v>0.90840618695359787</v>
      </c>
      <c r="R76" s="28">
        <f>OphrsIn!R75/LinhrsIn!R76</f>
        <v>0.95598985528867675</v>
      </c>
      <c r="S76" s="28">
        <f>OphrsIn!S75/LinhrsIn!S76</f>
        <v>0.94152439844065061</v>
      </c>
      <c r="T76" s="28">
        <f>OphrsIn!T75/LinhrsIn!T76</f>
        <v>0.9660828468167918</v>
      </c>
      <c r="U76" s="28">
        <f>OphrsIn!U75/LinhrsIn!U76</f>
        <v>0.98776717300712458</v>
      </c>
      <c r="V76" s="28">
        <f>OphrsIn!V75/LinhrsIn!V76</f>
        <v>0.90953307392996108</v>
      </c>
      <c r="W76" s="28">
        <f>OphrsIn!W75/LinhrsIn!W76</f>
        <v>0.99045057162071282</v>
      </c>
      <c r="X76" s="28">
        <f>OphrsIn!X75/LinhrsIn!X76</f>
        <v>0.95752427184466016</v>
      </c>
      <c r="Y76" s="28">
        <f>OphrsIn!Y75/LinhrsIn!Y76</f>
        <v>0.59603019289907744</v>
      </c>
      <c r="Z76" s="28">
        <f>OphrsIn!Z75/LinhrsIn!Z76</f>
        <v>0.90890742734122709</v>
      </c>
      <c r="AA76" s="28">
        <f>OphrsIn!AA75/LinhrsIn!AA76</f>
        <v>0.99652777777777779</v>
      </c>
      <c r="AB76" s="28">
        <f>OphrsIn!AB75/LinhrsIn!AB76</f>
        <v>0.99220115638026074</v>
      </c>
      <c r="AC76" s="28">
        <f>IF(LinhrsIn!AC76&gt;0,OphrsIn!AC75/LinhrsIn!AC76,0)</f>
        <v>0.99408602150537639</v>
      </c>
      <c r="AD76" s="28">
        <f>IF(LinhrsIn!AD76&gt;0,OphrsIn!AD75/LinhrsIn!AD76,0)</f>
        <v>0.99582712369597626</v>
      </c>
      <c r="AE76" s="28">
        <f>IF(LinhrsIn!AE76&gt;0,OphrsIn!AE75/LinhrsIn!AE76,0)</f>
        <v>0.99129870283833565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ref="AO76:AO139" si="12">AVERAGE(E76:P76)</f>
        <v>0.96814114571632492</v>
      </c>
      <c r="AP76" s="28">
        <f t="shared" ref="AP76:AP139" si="13">AVERAGE(Q76:AB76)</f>
        <v>0.92591207769170991</v>
      </c>
      <c r="AQ76" s="28">
        <f t="shared" ref="AQ76:AQ139" si="14">AVERAGE(AC76:AN76)</f>
        <v>0.99373728267989614</v>
      </c>
      <c r="AR76" s="28">
        <f t="shared" ref="AR76:AR139" si="15">AVERAGE(E76:G76)</f>
        <v>0.95843081450246792</v>
      </c>
      <c r="AS76" s="28">
        <f t="shared" ref="AS76:AS139" si="16">AVERAGE(H76:J76)</f>
        <v>0.98282484170906725</v>
      </c>
      <c r="AT76" s="28">
        <f t="shared" ref="AT76:AT139" si="17">AVERAGE(K76:M76)</f>
        <v>0.98253884649620904</v>
      </c>
      <c r="AU76" s="28">
        <f t="shared" ref="AU76:AU139" si="18">AVERAGE(N76:P76)</f>
        <v>0.94877008015755637</v>
      </c>
      <c r="AV76" s="28">
        <f t="shared" ref="AV76:AV139" si="19">AVERAGE(Q76:S76)</f>
        <v>0.93530681356097511</v>
      </c>
      <c r="AW76" s="28">
        <f t="shared" ref="AW76:AW139" si="20">AVERAGE(T76:V76)</f>
        <v>0.95446103125129245</v>
      </c>
      <c r="AX76" s="28">
        <f t="shared" ref="AX76:AX139" si="21">AVERAGE(W76:Y76)</f>
        <v>0.84800167878815014</v>
      </c>
      <c r="AY76" s="28">
        <f t="shared" ref="AY76:AY139" si="22">AVERAGE(Z76:AB76)</f>
        <v>0.96587878716642184</v>
      </c>
      <c r="AZ76" s="28">
        <f t="shared" ref="AZ76:AZ139" si="23">AVERAGE(AC76:AE76)</f>
        <v>0.99373728267989614</v>
      </c>
    </row>
    <row r="77" spans="1:52" x14ac:dyDescent="0.25">
      <c r="A77" s="86" t="s">
        <v>1</v>
      </c>
      <c r="B77" s="86">
        <v>2</v>
      </c>
      <c r="C77" s="86">
        <v>67</v>
      </c>
      <c r="D77" s="28">
        <f>OphrsIn!D76/LinhrsIn!D77</f>
        <v>0.97303855486654089</v>
      </c>
      <c r="E77" s="28">
        <f>OphrsIn!E76/LinhrsIn!E77</f>
        <v>0.96206107897215132</v>
      </c>
      <c r="F77" s="28">
        <f>OphrsIn!F76/LinhrsIn!F77</f>
        <v>0.99985341542069772</v>
      </c>
      <c r="G77" s="28">
        <f>OphrsIn!G76/LinhrsIn!G77</f>
        <v>0.99274193548387102</v>
      </c>
      <c r="H77" s="28">
        <f>OphrsIn!H76/LinhrsIn!H77</f>
        <v>0.93651014170602953</v>
      </c>
      <c r="I77" s="28">
        <v>0.96706546578841246</v>
      </c>
      <c r="J77" s="28">
        <f>OphrsIn!J76/LinhrsIn!J77</f>
        <v>0.98305320183358813</v>
      </c>
      <c r="K77" s="28">
        <f>OphrsIn!K76/LinhrsIn!K77</f>
        <v>0.99338016752229119</v>
      </c>
      <c r="L77" s="28">
        <f>OphrsIn!L76/LinhrsIn!L77</f>
        <v>0.98884108631352519</v>
      </c>
      <c r="M77" s="28">
        <f>OphrsIn!M76/LinhrsIn!M77</f>
        <v>1</v>
      </c>
      <c r="N77" s="28">
        <f>OphrsIn!N76/LinhrsIn!N77</f>
        <v>0.93641618497109835</v>
      </c>
      <c r="O77" s="28">
        <f>OphrsIn!O76/LinhrsIn!O77</f>
        <v>0.9981944444444445</v>
      </c>
      <c r="P77" s="28">
        <f>OphrsIn!P76/LinhrsIn!P77</f>
        <v>0.96491935483870961</v>
      </c>
      <c r="Q77" s="28">
        <f>OphrsIn!Q76/LinhrsIn!Q77</f>
        <v>0.99865519096288324</v>
      </c>
      <c r="R77" s="28">
        <f>OphrsIn!R76/LinhrsIn!R77</f>
        <v>0.9723723723723724</v>
      </c>
      <c r="S77" s="28">
        <f>OphrsIn!S76/LinhrsIn!S77</f>
        <v>0.99986559139784947</v>
      </c>
      <c r="T77" s="28">
        <f>OphrsIn!T76/LinhrsIn!T77</f>
        <v>0.98457047539616349</v>
      </c>
      <c r="U77" s="28">
        <f>OphrsIn!U76/LinhrsIn!U77</f>
        <v>0.99811802661648075</v>
      </c>
      <c r="V77" s="28">
        <f>OphrsIn!V76/LinhrsIn!V77</f>
        <v>0.9937473947478116</v>
      </c>
      <c r="W77" s="28">
        <f>OphrsIn!W76/LinhrsIn!W77</f>
        <v>0.98883207750269098</v>
      </c>
      <c r="X77" s="28">
        <f>OphrsIn!X76/LinhrsIn!X77</f>
        <v>0.97435551356458361</v>
      </c>
      <c r="Y77" s="28">
        <f>OphrsIn!Y76/LinhrsIn!Y77</f>
        <v>0.89916083916083911</v>
      </c>
      <c r="Z77" s="28">
        <f>OphrsIn!Z76/LinhrsIn!Z77</f>
        <v>0.81469519580137262</v>
      </c>
      <c r="AA77" s="28">
        <f>OphrsIn!AA76/LinhrsIn!AA77</f>
        <v>0.57452423947770526</v>
      </c>
      <c r="AB77" s="28">
        <f>OphrsIn!AB76/LinhrsIn!AB77</f>
        <v>0.97445893265223815</v>
      </c>
      <c r="AC77" s="28">
        <f>IF(LinhrsIn!AC77&gt;0,OphrsIn!AC76/LinhrsIn!AC77,0)</f>
        <v>0.99986559139784947</v>
      </c>
      <c r="AD77" s="28">
        <f>IF(LinhrsIn!AD77&gt;0,OphrsIn!AD76/LinhrsIn!AD77,0)</f>
        <v>0.97524154589371981</v>
      </c>
      <c r="AE77" s="28">
        <f>IF(LinhrsIn!AE77&gt;0,OphrsIn!AE76/LinhrsIn!AE77,0)</f>
        <v>0.98168669128334174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12"/>
        <v>0.9769197064412346</v>
      </c>
      <c r="AP77" s="28">
        <f t="shared" si="13"/>
        <v>0.93111298747108251</v>
      </c>
      <c r="AQ77" s="28">
        <f t="shared" si="14"/>
        <v>0.98559794285830371</v>
      </c>
      <c r="AR77" s="28">
        <f t="shared" si="15"/>
        <v>0.98488547662557335</v>
      </c>
      <c r="AS77" s="28">
        <f t="shared" si="16"/>
        <v>0.96220960310934334</v>
      </c>
      <c r="AT77" s="28">
        <f t="shared" si="17"/>
        <v>0.99407375127860542</v>
      </c>
      <c r="AU77" s="28">
        <f t="shared" si="18"/>
        <v>0.96650999475141752</v>
      </c>
      <c r="AV77" s="28">
        <f t="shared" si="19"/>
        <v>0.99029771824436841</v>
      </c>
      <c r="AW77" s="28">
        <f t="shared" si="20"/>
        <v>0.99214529892015202</v>
      </c>
      <c r="AX77" s="28">
        <f t="shared" si="21"/>
        <v>0.95411614340937134</v>
      </c>
      <c r="AY77" s="28">
        <f t="shared" si="22"/>
        <v>0.7878927893104386</v>
      </c>
      <c r="AZ77" s="28">
        <f t="shared" si="23"/>
        <v>0.98559794285830371</v>
      </c>
    </row>
    <row r="78" spans="1:52" x14ac:dyDescent="0.25">
      <c r="A78" s="86" t="s">
        <v>1</v>
      </c>
      <c r="B78" s="86">
        <v>2</v>
      </c>
      <c r="C78" s="86">
        <v>68</v>
      </c>
      <c r="D78" s="28">
        <f>OphrsIn!D77/LinhrsIn!D78</f>
        <v>0.99131850244167108</v>
      </c>
      <c r="E78" s="28">
        <f>OphrsIn!E77/LinhrsIn!E78</f>
        <v>0.99287634408602155</v>
      </c>
      <c r="F78" s="28">
        <f>OphrsIn!F77/LinhrsIn!F78</f>
        <v>1</v>
      </c>
      <c r="G78" s="28">
        <f>OphrsIn!G77/LinhrsIn!G78</f>
        <v>1</v>
      </c>
      <c r="H78" s="28">
        <f>OphrsIn!H77/LinhrsIn!H78</f>
        <v>0.99958321756043356</v>
      </c>
      <c r="I78" s="28">
        <v>0.99959671998924593</v>
      </c>
      <c r="J78" s="28">
        <f>OphrsIn!J77/LinhrsIn!J78</f>
        <v>0.99958327545492431</v>
      </c>
      <c r="K78" s="28">
        <f>OphrsIn!K77/LinhrsIn!K78</f>
        <v>0.99824395515331632</v>
      </c>
      <c r="L78" s="28">
        <f>OphrsIn!L77/LinhrsIn!L78</f>
        <v>0.99784888410863148</v>
      </c>
      <c r="M78" s="28">
        <f>OphrsIn!M77/LinhrsIn!M78</f>
        <v>0.99986101459346766</v>
      </c>
      <c r="N78" s="28">
        <f>OphrsIn!N77/LinhrsIn!N78</f>
        <v>1</v>
      </c>
      <c r="O78" s="28">
        <f>OphrsIn!O77/LinhrsIn!O78</f>
        <v>0.69120711209890273</v>
      </c>
      <c r="P78" s="28">
        <f>OphrsIn!P77/LinhrsIn!P78</f>
        <v>0.96343594569162527</v>
      </c>
      <c r="Q78" s="28">
        <f>OphrsIn!Q77/LinhrsIn!Q78</f>
        <v>0.99865519096288324</v>
      </c>
      <c r="R78" s="28">
        <f>OphrsIn!R77/LinhrsIn!R78</f>
        <v>0.93558968242135077</v>
      </c>
      <c r="S78" s="28">
        <f>OphrsIn!S77/LinhrsIn!S78</f>
        <v>0.99986559139784947</v>
      </c>
      <c r="T78" s="28">
        <f>OphrsIn!T77/LinhrsIn!T78</f>
        <v>0.93591905564924116</v>
      </c>
      <c r="U78" s="28">
        <f>OphrsIn!U77/LinhrsIn!U78</f>
        <v>0.98373437289958321</v>
      </c>
      <c r="V78" s="28">
        <f>OphrsIn!V77/LinhrsIn!V78</f>
        <v>0.99833287024173389</v>
      </c>
      <c r="W78" s="28">
        <f>OphrsIn!W77/LinhrsIn!W78</f>
        <v>0.91644241119483316</v>
      </c>
      <c r="X78" s="28">
        <f>OphrsIn!X77/LinhrsIn!X78</f>
        <v>0.99932514509380488</v>
      </c>
      <c r="Y78" s="28">
        <f>OphrsIn!Y77/LinhrsIn!Y78</f>
        <v>0.9993017734953219</v>
      </c>
      <c r="Z78" s="28">
        <f>OphrsIn!Z77/LinhrsIn!Z78</f>
        <v>1</v>
      </c>
      <c r="AA78" s="28">
        <f>OphrsIn!AA77/LinhrsIn!AA78</f>
        <v>0.99774808587299202</v>
      </c>
      <c r="AB78" s="28">
        <f>OphrsIn!AB77/LinhrsIn!AB78</f>
        <v>0.98594847775175654</v>
      </c>
      <c r="AC78" s="28">
        <f>IF(LinhrsIn!AC78&gt;0,OphrsIn!AC77/LinhrsIn!AC78,0)</f>
        <v>0.99986559139784947</v>
      </c>
      <c r="AD78" s="28">
        <f>IF(LinhrsIn!AD78&gt;0,OphrsIn!AD77/LinhrsIn!AD78,0)</f>
        <v>0.99320549599879204</v>
      </c>
      <c r="AE78" s="28">
        <f>IF(LinhrsIn!AE78&gt;0,OphrsIn!AE77/LinhrsIn!AE78,0)</f>
        <v>0.995801201271035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12"/>
        <v>0.97018637239471406</v>
      </c>
      <c r="AP78" s="28">
        <f t="shared" si="13"/>
        <v>0.9792385547484459</v>
      </c>
      <c r="AQ78" s="28">
        <f t="shared" si="14"/>
        <v>0.99629076288922558</v>
      </c>
      <c r="AR78" s="28">
        <f t="shared" si="15"/>
        <v>0.99762544802867392</v>
      </c>
      <c r="AS78" s="28">
        <f t="shared" si="16"/>
        <v>0.99958773766820119</v>
      </c>
      <c r="AT78" s="28">
        <f t="shared" si="17"/>
        <v>0.99865128461847197</v>
      </c>
      <c r="AU78" s="28">
        <f t="shared" si="18"/>
        <v>0.88488101926350937</v>
      </c>
      <c r="AV78" s="28">
        <f t="shared" si="19"/>
        <v>0.97803682159402783</v>
      </c>
      <c r="AW78" s="28">
        <f t="shared" si="20"/>
        <v>0.97266209959685268</v>
      </c>
      <c r="AX78" s="28">
        <f t="shared" si="21"/>
        <v>0.97168977659465339</v>
      </c>
      <c r="AY78" s="28">
        <f t="shared" si="22"/>
        <v>0.99456552120824948</v>
      </c>
      <c r="AZ78" s="28">
        <f t="shared" si="23"/>
        <v>0.99629076288922558</v>
      </c>
    </row>
    <row r="79" spans="1:52" x14ac:dyDescent="0.25">
      <c r="A79" s="86" t="s">
        <v>1</v>
      </c>
      <c r="B79" s="86">
        <v>2</v>
      </c>
      <c r="C79" s="86">
        <v>69</v>
      </c>
      <c r="D79" s="28">
        <f>OphrsIn!D78/LinhrsIn!D79</f>
        <v>0.92063064277051609</v>
      </c>
      <c r="E79" s="28">
        <f>OphrsIn!E78/LinhrsIn!E79</f>
        <v>0.95631720430107525</v>
      </c>
      <c r="F79" s="28">
        <f>OphrsIn!F78/LinhrsIn!F79</f>
        <v>0.99223443223443231</v>
      </c>
      <c r="G79" s="28">
        <f>OphrsIn!G78/LinhrsIn!G79</f>
        <v>0.9768318965517242</v>
      </c>
      <c r="H79" s="28">
        <f>OphrsIn!H78/LinhrsIn!H79</f>
        <v>0.99305459091540493</v>
      </c>
      <c r="I79" s="28">
        <v>0.97190482591746208</v>
      </c>
      <c r="J79" s="28">
        <f>OphrsIn!J78/LinhrsIn!J79</f>
        <v>0.95152104458952635</v>
      </c>
      <c r="K79" s="28">
        <f>OphrsIn!K78/LinhrsIn!K79</f>
        <v>0.99594594594594599</v>
      </c>
      <c r="L79" s="28">
        <f>OphrsIn!L78/LinhrsIn!L79</f>
        <v>0.99408363587468052</v>
      </c>
      <c r="M79" s="28">
        <f>OphrsIn!M78/LinhrsIn!M79</f>
        <v>0.99958310172317943</v>
      </c>
      <c r="N79" s="28">
        <f>OphrsIn!N78/LinhrsIn!N79</f>
        <v>1</v>
      </c>
      <c r="O79" s="28">
        <f>OphrsIn!O78/LinhrsIn!O79</f>
        <v>0.85720238922072511</v>
      </c>
      <c r="P79" s="28">
        <f>OphrsIn!P78/LinhrsIn!P79</f>
        <v>0.8417372596477074</v>
      </c>
      <c r="Q79" s="28">
        <f>OphrsIn!Q78/LinhrsIn!Q79</f>
        <v>0.99865519096288324</v>
      </c>
      <c r="R79" s="28">
        <f>OphrsIn!R78/LinhrsIn!R79</f>
        <v>0.99239373601789704</v>
      </c>
      <c r="S79" s="28">
        <f>OphrsIn!S78/LinhrsIn!S79</f>
        <v>0.99986559139784947</v>
      </c>
      <c r="T79" s="28">
        <f>OphrsIn!T78/LinhrsIn!T79</f>
        <v>0.91382904794996522</v>
      </c>
      <c r="U79" s="28">
        <f>OphrsIn!U78/LinhrsIn!U79</f>
        <v>0.99932786664874307</v>
      </c>
      <c r="V79" s="28">
        <f>OphrsIn!V78/LinhrsIn!V79</f>
        <v>0.97206781545302945</v>
      </c>
      <c r="W79" s="28">
        <f>OphrsIn!W78/LinhrsIn!W79</f>
        <v>0.99811625403659832</v>
      </c>
      <c r="X79" s="28">
        <f>OphrsIn!X78/LinhrsIn!X79</f>
        <v>0.98459875709267752</v>
      </c>
      <c r="Y79" s="28">
        <f>OphrsIn!Y78/LinhrsIn!Y79</f>
        <v>1</v>
      </c>
      <c r="Z79" s="28">
        <f>OphrsIn!Z78/LinhrsIn!Z79</f>
        <v>0.99986542860987748</v>
      </c>
      <c r="AA79" s="28">
        <f>OphrsIn!AA78/LinhrsIn!AA79</f>
        <v>0.75975473801560767</v>
      </c>
      <c r="AB79" s="28">
        <f>OphrsIn!AB78/LinhrsIn!AB79</f>
        <v>0.99973111051357899</v>
      </c>
      <c r="AC79" s="28">
        <f>IF(LinhrsIn!AC79&gt;0,OphrsIn!AC78/LinhrsIn!AC79,0)</f>
        <v>0.99986559139784947</v>
      </c>
      <c r="AD79" s="28">
        <f>IF(LinhrsIn!AD79&gt;0,OphrsIn!AD78/LinhrsIn!AD79,0)</f>
        <v>0.99501585863162656</v>
      </c>
      <c r="AE79" s="28">
        <f>IF(LinhrsIn!AE79&gt;0,OphrsIn!AE78/LinhrsIn!AE79,0)</f>
        <v>0.99565394566243592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12"/>
        <v>0.96086802724348874</v>
      </c>
      <c r="AP79" s="28">
        <f t="shared" si="13"/>
        <v>0.96818379472489224</v>
      </c>
      <c r="AQ79" s="28">
        <f t="shared" si="14"/>
        <v>0.99684513189730406</v>
      </c>
      <c r="AR79" s="28">
        <f t="shared" si="15"/>
        <v>0.97512784436241062</v>
      </c>
      <c r="AS79" s="28">
        <f t="shared" si="16"/>
        <v>0.97216015380746457</v>
      </c>
      <c r="AT79" s="28">
        <f t="shared" si="17"/>
        <v>0.99653756118126868</v>
      </c>
      <c r="AU79" s="28">
        <f t="shared" si="18"/>
        <v>0.89964654962281088</v>
      </c>
      <c r="AV79" s="28">
        <f t="shared" si="19"/>
        <v>0.99697150612620999</v>
      </c>
      <c r="AW79" s="28">
        <f t="shared" si="20"/>
        <v>0.96174157668391258</v>
      </c>
      <c r="AX79" s="28">
        <f t="shared" si="21"/>
        <v>0.99423833704309195</v>
      </c>
      <c r="AY79" s="28">
        <f t="shared" si="22"/>
        <v>0.91978375904635479</v>
      </c>
      <c r="AZ79" s="28">
        <f t="shared" si="23"/>
        <v>0.99684513189730406</v>
      </c>
    </row>
    <row r="80" spans="1:52" x14ac:dyDescent="0.25">
      <c r="A80" s="86" t="s">
        <v>1</v>
      </c>
      <c r="B80" s="86">
        <v>2</v>
      </c>
      <c r="C80" s="86">
        <v>70</v>
      </c>
      <c r="D80" s="28">
        <f>OphrsIn!D79/LinhrsIn!D80</f>
        <v>0.98598571621075326</v>
      </c>
      <c r="E80" s="28">
        <f>OphrsIn!E79/LinhrsIn!E80</f>
        <v>0.9682795698924731</v>
      </c>
      <c r="F80" s="28">
        <f>OphrsIn!F79/LinhrsIn!F80</f>
        <v>0.88598295621510426</v>
      </c>
      <c r="G80" s="28">
        <f>OphrsIn!G79/LinhrsIn!G80</f>
        <v>0.9844086021505376</v>
      </c>
      <c r="H80" s="28">
        <f>OphrsIn!H79/LinhrsIn!H80</f>
        <v>0.97596554598499585</v>
      </c>
      <c r="I80" s="28">
        <v>0.3101172032870807</v>
      </c>
      <c r="J80" s="28">
        <f>OphrsIn!J79/LinhrsIn!J80</f>
        <v>0.99888873454646487</v>
      </c>
      <c r="K80" s="28">
        <f>OphrsIn!K79/LinhrsIn!K80</f>
        <v>0.99878427664460356</v>
      </c>
      <c r="L80" s="28">
        <f>OphrsIn!L79/LinhrsIn!L80</f>
        <v>0.99636999193331555</v>
      </c>
      <c r="M80" s="28">
        <f>OphrsIn!M79/LinhrsIn!M80</f>
        <v>0.99041000694927039</v>
      </c>
      <c r="N80" s="28">
        <f>OphrsIn!N79/LinhrsIn!N80</f>
        <v>1</v>
      </c>
      <c r="O80" s="28">
        <f>OphrsIn!O79/LinhrsIn!O80</f>
        <v>0.93319444444444444</v>
      </c>
      <c r="P80" s="28">
        <f>OphrsIn!P79/LinhrsIn!P80</f>
        <v>0.80268809754745729</v>
      </c>
      <c r="Q80" s="28">
        <f>OphrsIn!Q79/LinhrsIn!Q80</f>
        <v>0.99878950907868191</v>
      </c>
      <c r="R80" s="28">
        <f>OphrsIn!R79/LinhrsIn!R80</f>
        <v>0.99731383375615568</v>
      </c>
      <c r="S80" s="28">
        <f>OphrsIn!S79/LinhrsIn!S80</f>
        <v>0.99096791588029132</v>
      </c>
      <c r="T80" s="28">
        <f>OphrsIn!T79/LinhrsIn!T80</f>
        <v>0.9747151986662963</v>
      </c>
      <c r="U80" s="28">
        <f>OphrsIn!U79/LinhrsIn!U80</f>
        <v>0.60449468443009013</v>
      </c>
      <c r="V80" s="28">
        <f>OphrsIn!V79/LinhrsIn!V80</f>
        <v>0.32488801791713329</v>
      </c>
      <c r="W80" s="28">
        <f>OphrsIn!W79/LinhrsIn!W80</f>
        <v>0.90681693238042871</v>
      </c>
      <c r="X80" s="28">
        <f>OphrsIn!X79/LinhrsIn!X80</f>
        <v>0.94554789893257662</v>
      </c>
      <c r="Y80" s="28">
        <f>OphrsIn!Y79/LinhrsIn!Y80</f>
        <v>1</v>
      </c>
      <c r="Z80" s="28">
        <f>OphrsIn!Z79/LinhrsIn!Z80</f>
        <v>0.99905901330824043</v>
      </c>
      <c r="AA80" s="28">
        <f>OphrsIn!AA79/LinhrsIn!AA80</f>
        <v>0.99930323299888513</v>
      </c>
      <c r="AB80" s="28">
        <f>OphrsIn!AB79/LinhrsIn!AB80</f>
        <v>0.99058760252790101</v>
      </c>
      <c r="AC80" s="28">
        <f>IF(LinhrsIn!AC80&gt;0,OphrsIn!AC79/LinhrsIn!AC80,0)</f>
        <v>0.99986559139784947</v>
      </c>
      <c r="AD80" s="28">
        <f>IF(LinhrsIn!AD80&gt;0,OphrsIn!AD79/LinhrsIn!AD80,0)</f>
        <v>0.99652357920193457</v>
      </c>
      <c r="AE80" s="28">
        <f>IF(LinhrsIn!AE80&gt;0,OphrsIn!AE79/LinhrsIn!AE80,0)</f>
        <v>0.95006528669590018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12"/>
        <v>0.90375745246631245</v>
      </c>
      <c r="AP80" s="28">
        <f t="shared" si="13"/>
        <v>0.89437365332305674</v>
      </c>
      <c r="AQ80" s="28">
        <f t="shared" si="14"/>
        <v>0.98215148576522804</v>
      </c>
      <c r="AR80" s="28">
        <f t="shared" si="15"/>
        <v>0.94622370941937162</v>
      </c>
      <c r="AS80" s="28">
        <f t="shared" si="16"/>
        <v>0.76165716127284711</v>
      </c>
      <c r="AT80" s="28">
        <f t="shared" si="17"/>
        <v>0.99518809184239654</v>
      </c>
      <c r="AU80" s="28">
        <f t="shared" si="18"/>
        <v>0.91196084733063387</v>
      </c>
      <c r="AV80" s="28">
        <f t="shared" si="19"/>
        <v>0.99569041957170956</v>
      </c>
      <c r="AW80" s="28">
        <f t="shared" si="20"/>
        <v>0.63469930033783983</v>
      </c>
      <c r="AX80" s="28">
        <f t="shared" si="21"/>
        <v>0.95078827710433511</v>
      </c>
      <c r="AY80" s="28">
        <f t="shared" si="22"/>
        <v>0.99631661627834223</v>
      </c>
      <c r="AZ80" s="28">
        <f t="shared" si="23"/>
        <v>0.98215148576522804</v>
      </c>
    </row>
    <row r="81" spans="1:52" x14ac:dyDescent="0.25">
      <c r="A81" s="86" t="s">
        <v>1</v>
      </c>
      <c r="B81" s="86">
        <v>2</v>
      </c>
      <c r="C81" s="86">
        <v>71</v>
      </c>
      <c r="D81" s="28">
        <f>OphrsIn!D80/LinhrsIn!D81</f>
        <v>0.95327102803738317</v>
      </c>
      <c r="E81" s="28">
        <f>OphrsIn!E80/LinhrsIn!E81</f>
        <v>0.98413978494623666</v>
      </c>
      <c r="F81" s="28">
        <f>OphrsIn!F80/LinhrsIn!F81</f>
        <v>0.54540111666176905</v>
      </c>
      <c r="G81" s="28">
        <f>OphrsIn!G80/LinhrsIn!G81</f>
        <v>0.7874714343325715</v>
      </c>
      <c r="H81" s="28">
        <f>OphrsIn!H80/LinhrsIn!H81</f>
        <v>0.9978858350951374</v>
      </c>
      <c r="I81" s="28">
        <v>0.97029170587444546</v>
      </c>
      <c r="J81" s="28">
        <f>OphrsIn!J80/LinhrsIn!J81</f>
        <v>0.98235621005834961</v>
      </c>
      <c r="K81" s="28">
        <f>OphrsIn!K80/LinhrsIn!K81</f>
        <v>0.99891525423728822</v>
      </c>
      <c r="L81" s="28">
        <f>OphrsIn!L80/LinhrsIn!L81</f>
        <v>0.9979830576845502</v>
      </c>
      <c r="M81" s="28">
        <f>OphrsIn!M80/LinhrsIn!M81</f>
        <v>0.99833240689271807</v>
      </c>
      <c r="N81" s="28">
        <f>OphrsIn!N80/LinhrsIn!N81</f>
        <v>1</v>
      </c>
      <c r="O81" s="28">
        <f>OphrsIn!O80/LinhrsIn!O81</f>
        <v>1</v>
      </c>
      <c r="P81" s="28">
        <f>OphrsIn!P80/LinhrsIn!P81</f>
        <v>0.99959671998924593</v>
      </c>
      <c r="Q81" s="28">
        <f>OphrsIn!Q80/LinhrsIn!Q81</f>
        <v>0.99865519096288324</v>
      </c>
      <c r="R81" s="28">
        <f>OphrsIn!R80/LinhrsIn!R81</f>
        <v>0.98075775656324582</v>
      </c>
      <c r="S81" s="28">
        <f>OphrsIn!S80/LinhrsIn!S81</f>
        <v>0.99986559139784947</v>
      </c>
      <c r="T81" s="28">
        <f>OphrsIn!T80/LinhrsIn!T81</f>
        <v>0.87051958877465974</v>
      </c>
      <c r="U81" s="28">
        <f>OphrsIn!U80/LinhrsIn!U81</f>
        <v>1</v>
      </c>
      <c r="V81" s="28">
        <f>OphrsIn!V80/LinhrsIn!V81</f>
        <v>0.99581823250627266</v>
      </c>
      <c r="W81" s="28">
        <f>OphrsIn!W80/LinhrsIn!W81</f>
        <v>0.98627371820750898</v>
      </c>
      <c r="X81" s="28">
        <f>OphrsIn!X80/LinhrsIn!X81</f>
        <v>0.99325327216300097</v>
      </c>
      <c r="Y81" s="28">
        <f>OphrsIn!Y80/LinhrsIn!Y81</f>
        <v>0.99958106409719305</v>
      </c>
      <c r="Z81" s="28">
        <f>OphrsIn!Z80/LinhrsIn!Z81</f>
        <v>0.99825057192840794</v>
      </c>
      <c r="AA81" s="28">
        <f>OphrsIn!AA80/LinhrsIn!AA81</f>
        <v>0.96693985275732752</v>
      </c>
      <c r="AB81" s="28">
        <f>OphrsIn!AB80/LinhrsIn!AB81</f>
        <v>0.99556332347405219</v>
      </c>
      <c r="AC81" s="28">
        <f>IF(LinhrsIn!AC81&gt;0,OphrsIn!AC80/LinhrsIn!AC81,0)</f>
        <v>1</v>
      </c>
      <c r="AD81" s="28">
        <f>IF(LinhrsIn!AD81&gt;0,OphrsIn!AD80/LinhrsIn!AD81,0)</f>
        <v>0.99441003172684705</v>
      </c>
      <c r="AE81" s="28">
        <f>IF(LinhrsIn!AE81&gt;0,OphrsIn!AE80/LinhrsIn!AE81,0)</f>
        <v>0.99504271129977484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12"/>
        <v>0.9385311271476926</v>
      </c>
      <c r="AP81" s="28">
        <f t="shared" si="13"/>
        <v>0.9821231802360334</v>
      </c>
      <c r="AQ81" s="28">
        <f t="shared" si="14"/>
        <v>0.99648424767554067</v>
      </c>
      <c r="AR81" s="28">
        <f t="shared" si="15"/>
        <v>0.77233744531352577</v>
      </c>
      <c r="AS81" s="28">
        <f t="shared" si="16"/>
        <v>0.98351125034264408</v>
      </c>
      <c r="AT81" s="28">
        <f t="shared" si="17"/>
        <v>0.9984102396048522</v>
      </c>
      <c r="AU81" s="28">
        <f t="shared" si="18"/>
        <v>0.99986557332974868</v>
      </c>
      <c r="AV81" s="28">
        <f t="shared" si="19"/>
        <v>0.99309284630799288</v>
      </c>
      <c r="AW81" s="28">
        <f t="shared" si="20"/>
        <v>0.95544594042697739</v>
      </c>
      <c r="AX81" s="28">
        <f t="shared" si="21"/>
        <v>0.99303601815590092</v>
      </c>
      <c r="AY81" s="28">
        <f t="shared" si="22"/>
        <v>0.98691791605326262</v>
      </c>
      <c r="AZ81" s="28">
        <f t="shared" si="23"/>
        <v>0.99648424767554067</v>
      </c>
    </row>
    <row r="82" spans="1:52" x14ac:dyDescent="0.25">
      <c r="A82" s="86" t="s">
        <v>1</v>
      </c>
      <c r="B82" s="86">
        <v>2</v>
      </c>
      <c r="C82" s="86">
        <v>72</v>
      </c>
      <c r="D82" s="28">
        <f>OphrsIn!D81/LinhrsIn!D82</f>
        <v>0.97943548387096779</v>
      </c>
      <c r="E82" s="28">
        <f>OphrsIn!E81/LinhrsIn!E82</f>
        <v>0.99865591397849462</v>
      </c>
      <c r="F82" s="28">
        <f>OphrsIn!F81/LinhrsIn!F82</f>
        <v>0.96174313246080845</v>
      </c>
      <c r="G82" s="28">
        <f>OphrsIn!G81/LinhrsIn!G82</f>
        <v>0.99932795698924726</v>
      </c>
      <c r="H82" s="28">
        <f>OphrsIn!H81/LinhrsIn!H82</f>
        <v>0.98652403445401515</v>
      </c>
      <c r="I82" s="28">
        <v>0.97835730608952809</v>
      </c>
      <c r="J82" s="28">
        <f>OphrsIn!J81/LinhrsIn!J82</f>
        <v>0.98457904973603794</v>
      </c>
      <c r="K82" s="28">
        <f>OphrsIn!K81/LinhrsIn!K82</f>
        <v>0.10152186476594105</v>
      </c>
      <c r="L82" s="28">
        <f>OphrsIn!L81/LinhrsIn!L82</f>
        <v>0.86495220142722495</v>
      </c>
      <c r="M82" s="28">
        <f>OphrsIn!M81/LinhrsIn!M82</f>
        <v>0.92962447844228091</v>
      </c>
      <c r="N82" s="28">
        <f>OphrsIn!N81/LinhrsIn!N82</f>
        <v>1</v>
      </c>
      <c r="O82" s="28">
        <f>OphrsIn!O81/LinhrsIn!O82</f>
        <v>0.99986111111111109</v>
      </c>
      <c r="P82" s="28">
        <f>OphrsIn!P81/LinhrsIn!P82</f>
        <v>0.60938550490789289</v>
      </c>
      <c r="Q82" s="28">
        <f>OphrsIn!Q81/LinhrsIn!Q82</f>
        <v>5.7471264367816091E-3</v>
      </c>
      <c r="R82" s="28">
        <f>OphrsIn!R81/LinhrsIn!R82</f>
        <v>0.82872628726287256</v>
      </c>
      <c r="S82" s="28">
        <f>OphrsIn!S81/LinhrsIn!S82</f>
        <v>0.8902635825712748</v>
      </c>
      <c r="T82" s="28">
        <f>OphrsIn!T81/LinhrsIn!T82</f>
        <v>0.95817701820202861</v>
      </c>
      <c r="U82" s="28">
        <f>OphrsIn!U81/LinhrsIn!U82</f>
        <v>1.0106108012515302</v>
      </c>
      <c r="V82" s="28">
        <f>OphrsIn!V81/LinhrsIn!V82</f>
        <v>0.97275886031966641</v>
      </c>
      <c r="W82" s="28">
        <f>OphrsIn!W81/LinhrsIn!W82</f>
        <v>0.9716522678185745</v>
      </c>
      <c r="X82" s="28">
        <f>OphrsIn!X81/LinhrsIn!X82</f>
        <v>0.98772757923128784</v>
      </c>
      <c r="Y82" s="28">
        <f>OphrsIn!Y81/LinhrsIn!Y82</f>
        <v>0.99972043611965344</v>
      </c>
      <c r="Z82" s="28">
        <f>OphrsIn!Z81/LinhrsIn!Z82</f>
        <v>0.99126226643366044</v>
      </c>
      <c r="AA82" s="28">
        <f>OphrsIn!AA81/LinhrsIn!AA82</f>
        <v>0.97555216002222522</v>
      </c>
      <c r="AB82" s="28">
        <f>OphrsIn!AB81/LinhrsIn!AB82</f>
        <v>1</v>
      </c>
      <c r="AC82" s="28">
        <f>IF(LinhrsIn!AC82&gt;0,OphrsIn!AC81/LinhrsIn!AC82,0)</f>
        <v>0.99327956989247312</v>
      </c>
      <c r="AD82" s="28">
        <f>IF(LinhrsIn!AD82&gt;0,OphrsIn!AD81/LinhrsIn!AD82,0)</f>
        <v>0.99835698282300223</v>
      </c>
      <c r="AE82" s="28">
        <f>IF(LinhrsIn!AE82&gt;0,OphrsIn!AE81/LinhrsIn!AE82,0)</f>
        <v>0.99519501007321209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12"/>
        <v>0.86787771286354853</v>
      </c>
      <c r="AP82" s="28">
        <f t="shared" si="13"/>
        <v>0.88268319880579627</v>
      </c>
      <c r="AQ82" s="28">
        <f t="shared" si="14"/>
        <v>0.99561052092956237</v>
      </c>
      <c r="AR82" s="28">
        <f t="shared" si="15"/>
        <v>0.98657566780951678</v>
      </c>
      <c r="AS82" s="28">
        <f t="shared" si="16"/>
        <v>0.9831534634265271</v>
      </c>
      <c r="AT82" s="28">
        <f t="shared" si="17"/>
        <v>0.6320328482118156</v>
      </c>
      <c r="AU82" s="28">
        <f t="shared" si="18"/>
        <v>0.86974887200633466</v>
      </c>
      <c r="AV82" s="28">
        <f t="shared" si="19"/>
        <v>0.57491233209030967</v>
      </c>
      <c r="AW82" s="28">
        <f t="shared" si="20"/>
        <v>0.98051555992440831</v>
      </c>
      <c r="AX82" s="28">
        <f t="shared" si="21"/>
        <v>0.98636676105650523</v>
      </c>
      <c r="AY82" s="28">
        <f t="shared" si="22"/>
        <v>0.98893814215196185</v>
      </c>
      <c r="AZ82" s="28">
        <f t="shared" si="23"/>
        <v>0.99561052092956237</v>
      </c>
    </row>
    <row r="83" spans="1:52" x14ac:dyDescent="0.25">
      <c r="A83" s="86" t="s">
        <v>1</v>
      </c>
      <c r="B83" s="86">
        <v>2</v>
      </c>
      <c r="C83" s="86">
        <v>73</v>
      </c>
      <c r="D83" s="28">
        <f>OphrsIn!D82/LinhrsIn!D83</f>
        <v>0.9907258064516129</v>
      </c>
      <c r="E83" s="28">
        <f>OphrsIn!E82/LinhrsIn!E83</f>
        <v>0.98870967741935489</v>
      </c>
      <c r="F83" s="28">
        <f>OphrsIn!F82/LinhrsIn!F83</f>
        <v>0.97669064748201428</v>
      </c>
      <c r="G83" s="28">
        <f>OphrsIn!G82/LinhrsIn!G83</f>
        <v>0.99798088571813159</v>
      </c>
      <c r="H83" s="28">
        <f>OphrsIn!H82/LinhrsIn!H83</f>
        <v>0.98207088255733155</v>
      </c>
      <c r="I83" s="28">
        <v>0.94663951120162937</v>
      </c>
      <c r="J83" s="28">
        <f>OphrsIn!J82/LinhrsIn!J83</f>
        <v>0.99012380025038249</v>
      </c>
      <c r="K83" s="28">
        <f>OphrsIn!K82/LinhrsIn!K83</f>
        <v>0.99254439474040934</v>
      </c>
      <c r="L83" s="28">
        <f>OphrsIn!L82/LinhrsIn!L83</f>
        <v>0.99432278994322798</v>
      </c>
      <c r="M83" s="28">
        <f>OphrsIn!M82/LinhrsIn!M83</f>
        <v>0.98915159944367181</v>
      </c>
      <c r="N83" s="28">
        <f>OphrsIn!N82/LinhrsIn!N83</f>
        <v>1</v>
      </c>
      <c r="O83" s="28">
        <f>OphrsIn!O82/LinhrsIn!O83</f>
        <v>0.94110293096263375</v>
      </c>
      <c r="P83" s="28">
        <f>OphrsIn!P82/LinhrsIn!P83</f>
        <v>0.85239951606398712</v>
      </c>
      <c r="Q83" s="28">
        <f>OphrsIn!Q82/LinhrsIn!Q83</f>
        <v>0.94889725658956425</v>
      </c>
      <c r="R83" s="28">
        <f>OphrsIn!R82/LinhrsIn!R83</f>
        <v>0.65687444079928425</v>
      </c>
      <c r="S83" s="28">
        <f>OphrsIn!S82/LinhrsIn!S83</f>
        <v>0.99986559139784947</v>
      </c>
      <c r="T83" s="28">
        <f>OphrsIn!T82/LinhrsIn!T83</f>
        <v>0.34928631402183036</v>
      </c>
      <c r="U83" s="28">
        <f>OphrsIn!U82/LinhrsIn!U83</f>
        <v>0.42757391175159709</v>
      </c>
      <c r="V83" s="28">
        <f>OphrsIn!V82/LinhrsIn!V83</f>
        <v>0.98916215089620663</v>
      </c>
      <c r="W83" s="28">
        <f>OphrsIn!W82/LinhrsIn!W83</f>
        <v>0.99932714304938774</v>
      </c>
      <c r="X83" s="28">
        <f>OphrsIn!X82/LinhrsIn!X83</f>
        <v>0.99352663519892115</v>
      </c>
      <c r="Y83" s="28">
        <f>OphrsIn!Y82/LinhrsIn!Y83</f>
        <v>0.98923076923076914</v>
      </c>
      <c r="Z83" s="28">
        <f>OphrsIn!Z82/LinhrsIn!Z83</f>
        <v>0.99784917327597789</v>
      </c>
      <c r="AA83" s="28">
        <f>OphrsIn!AA82/LinhrsIn!AA83</f>
        <v>0.98194193638005278</v>
      </c>
      <c r="AB83" s="28">
        <f>OphrsIn!AB82/LinhrsIn!AB83</f>
        <v>0.97835439634310306</v>
      </c>
      <c r="AC83" s="28">
        <f>IF(LinhrsIn!AC83&gt;0,OphrsIn!AC82/LinhrsIn!AC83,0)</f>
        <v>0.99677419354838714</v>
      </c>
      <c r="AD83" s="28">
        <f>IF(LinhrsIn!AD83&gt;0,OphrsIn!AD82/LinhrsIn!AD83,0)</f>
        <v>0.99344652963955915</v>
      </c>
      <c r="AE83" s="28">
        <f>IF(LinhrsIn!AE83&gt;0,OphrsIn!AE82/LinhrsIn!AE83,0)</f>
        <v>0.99558697613889535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12"/>
        <v>0.97097805298189777</v>
      </c>
      <c r="AP83" s="28">
        <f t="shared" si="13"/>
        <v>0.85932414324454542</v>
      </c>
      <c r="AQ83" s="28">
        <f t="shared" si="14"/>
        <v>0.99526923310894722</v>
      </c>
      <c r="AR83" s="28">
        <f t="shared" si="15"/>
        <v>0.98779373687316685</v>
      </c>
      <c r="AS83" s="28">
        <f t="shared" si="16"/>
        <v>0.97294473133644777</v>
      </c>
      <c r="AT83" s="28">
        <f t="shared" si="17"/>
        <v>0.99200626137576975</v>
      </c>
      <c r="AU83" s="28">
        <f t="shared" si="18"/>
        <v>0.93116748234220692</v>
      </c>
      <c r="AV83" s="28">
        <f t="shared" si="19"/>
        <v>0.86854576292889929</v>
      </c>
      <c r="AW83" s="28">
        <f t="shared" si="20"/>
        <v>0.58867412555654475</v>
      </c>
      <c r="AX83" s="28">
        <f t="shared" si="21"/>
        <v>0.99402818249302605</v>
      </c>
      <c r="AY83" s="28">
        <f t="shared" si="22"/>
        <v>0.98604850199971128</v>
      </c>
      <c r="AZ83" s="28">
        <f t="shared" si="23"/>
        <v>0.99526923310894722</v>
      </c>
    </row>
    <row r="84" spans="1:52" x14ac:dyDescent="0.25">
      <c r="A84" s="86" t="s">
        <v>1</v>
      </c>
      <c r="B84" s="86">
        <v>2</v>
      </c>
      <c r="C84" s="86">
        <v>74</v>
      </c>
      <c r="D84" s="28">
        <f>OphrsIn!D83/LinhrsIn!D84</f>
        <v>0.98292781287807507</v>
      </c>
      <c r="E84" s="28">
        <f>OphrsIn!E83/LinhrsIn!E84</f>
        <v>0.98775894538606401</v>
      </c>
      <c r="F84" s="28">
        <f>OphrsIn!F83/LinhrsIn!F84</f>
        <v>0.97540629943909118</v>
      </c>
      <c r="G84" s="28">
        <f>OphrsIn!G83/LinhrsIn!G84</f>
        <v>0.99717741935483872</v>
      </c>
      <c r="H84" s="28">
        <f>OphrsIn!H83/LinhrsIn!H84</f>
        <v>0.99347040844679091</v>
      </c>
      <c r="I84" s="28">
        <v>0.98091141282430439</v>
      </c>
      <c r="J84" s="28">
        <f>OphrsIn!J83/LinhrsIn!J84</f>
        <v>0.95079916608756088</v>
      </c>
      <c r="K84" s="28">
        <f>OphrsIn!K83/LinhrsIn!K84</f>
        <v>0.99136513157894723</v>
      </c>
      <c r="L84" s="28">
        <f>OphrsIn!L83/LinhrsIn!L84</f>
        <v>0.83873592838735933</v>
      </c>
      <c r="M84" s="28">
        <f>OphrsIn!M83/LinhrsIn!M84</f>
        <v>1.0001390820584144</v>
      </c>
      <c r="N84" s="28">
        <f>OphrsIn!N83/LinhrsIn!N84</f>
        <v>1</v>
      </c>
      <c r="O84" s="28">
        <f>OphrsIn!O83/LinhrsIn!O84</f>
        <v>0.93763022642033622</v>
      </c>
      <c r="P84" s="28">
        <f>OphrsIn!P83/LinhrsIn!P84</f>
        <v>0.97567204301075261</v>
      </c>
      <c r="Q84" s="28">
        <f>OphrsIn!Q83/LinhrsIn!Q84</f>
        <v>0.99452354874041626</v>
      </c>
      <c r="R84" s="28">
        <f>OphrsIn!R83/LinhrsIn!R84</f>
        <v>0.95641791044776114</v>
      </c>
      <c r="S84" s="28">
        <f>OphrsIn!S83/LinhrsIn!S84</f>
        <v>0.99986559139784947</v>
      </c>
      <c r="T84" s="28">
        <f>OphrsIn!T83/LinhrsIn!T84</f>
        <v>0.99749652294853974</v>
      </c>
      <c r="U84" s="28">
        <f>OphrsIn!U83/LinhrsIn!U84</f>
        <v>0.99879015996773768</v>
      </c>
      <c r="V84" s="28">
        <f>OphrsIn!V83/LinhrsIn!V84</f>
        <v>0.99582811848143515</v>
      </c>
      <c r="W84" s="28">
        <f>OphrsIn!W83/LinhrsIn!W84</f>
        <v>0.96891819160387516</v>
      </c>
      <c r="X84" s="28">
        <f>OphrsIn!X83/LinhrsIn!X84</f>
        <v>0.99339266450916941</v>
      </c>
      <c r="Y84" s="28">
        <f>OphrsIn!Y83/LinhrsIn!Y84</f>
        <v>0.96490982804417735</v>
      </c>
      <c r="Z84" s="28">
        <f>OphrsIn!Z83/LinhrsIn!Z84</f>
        <v>0.98775894538606401</v>
      </c>
      <c r="AA84" s="28">
        <f>OphrsIn!AA83/LinhrsIn!AA84</f>
        <v>0.99305266083090171</v>
      </c>
      <c r="AB84" s="28">
        <f>OphrsIn!AB83/LinhrsIn!AB84</f>
        <v>0.98247269785627611</v>
      </c>
      <c r="AC84" s="28">
        <f>IF(LinhrsIn!AC84&gt;0,OphrsIn!AC83/LinhrsIn!AC84,0)</f>
        <v>0.99086021505376354</v>
      </c>
      <c r="AD84" s="28">
        <f>IF(LinhrsIn!AD84&gt;0,OphrsIn!AD83/LinhrsIn!AD84,0)</f>
        <v>0.97035602562192769</v>
      </c>
      <c r="AE84" s="28">
        <f>IF(LinhrsIn!AE84&gt;0,OphrsIn!AE83/LinhrsIn!AE84,0)</f>
        <v>0.9873986292691862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12"/>
        <v>0.96908883858287176</v>
      </c>
      <c r="AP84" s="28">
        <f t="shared" si="13"/>
        <v>0.98611890335118346</v>
      </c>
      <c r="AQ84" s="28">
        <f t="shared" si="14"/>
        <v>0.98287162331495914</v>
      </c>
      <c r="AR84" s="28">
        <f t="shared" si="15"/>
        <v>0.98678088805999797</v>
      </c>
      <c r="AS84" s="28">
        <f t="shared" si="16"/>
        <v>0.97506032911955209</v>
      </c>
      <c r="AT84" s="28">
        <f t="shared" si="17"/>
        <v>0.94341338067490688</v>
      </c>
      <c r="AU84" s="28">
        <f t="shared" si="18"/>
        <v>0.97110075647702965</v>
      </c>
      <c r="AV84" s="28">
        <f t="shared" si="19"/>
        <v>0.98360235019534237</v>
      </c>
      <c r="AW84" s="28">
        <f t="shared" si="20"/>
        <v>0.99737160046590423</v>
      </c>
      <c r="AX84" s="28">
        <f t="shared" si="21"/>
        <v>0.97574022805240723</v>
      </c>
      <c r="AY84" s="28">
        <f t="shared" si="22"/>
        <v>0.98776143469108069</v>
      </c>
      <c r="AZ84" s="28">
        <f t="shared" si="23"/>
        <v>0.98287162331495914</v>
      </c>
    </row>
    <row r="85" spans="1:52" x14ac:dyDescent="0.25">
      <c r="A85" s="86" t="s">
        <v>1</v>
      </c>
      <c r="B85" s="86">
        <v>2</v>
      </c>
      <c r="C85" s="86">
        <v>75</v>
      </c>
      <c r="D85" s="28">
        <f>OphrsIn!D84/LinhrsIn!D85</f>
        <v>0.98588519962360532</v>
      </c>
      <c r="E85" s="28">
        <f>OphrsIn!E84/LinhrsIn!E85</f>
        <v>0.9948855989232841</v>
      </c>
      <c r="F85" s="28">
        <f>OphrsIn!F84/LinhrsIn!F85</f>
        <v>0.99942446043165467</v>
      </c>
      <c r="G85" s="28">
        <f>OphrsIn!G84/LinhrsIn!G85</f>
        <v>0.9783398358670794</v>
      </c>
      <c r="H85" s="28">
        <f>OphrsIn!H84/LinhrsIn!H85</f>
        <v>0.74350423787689313</v>
      </c>
      <c r="I85" s="28">
        <v>0.88833579981165078</v>
      </c>
      <c r="J85" s="28">
        <f>OphrsIn!J84/LinhrsIn!J85</f>
        <v>0.99847222222222221</v>
      </c>
      <c r="K85" s="28">
        <f>OphrsIn!K84/LinhrsIn!K85</f>
        <v>0.9558145838980755</v>
      </c>
      <c r="L85" s="28">
        <f>OphrsIn!L84/LinhrsIn!L85</f>
        <v>0.94783663566518406</v>
      </c>
      <c r="M85" s="28">
        <f>OphrsIn!M84/LinhrsIn!M85</f>
        <v>0.99916562369628703</v>
      </c>
      <c r="N85" s="28">
        <f>OphrsIn!N84/LinhrsIn!N85</f>
        <v>1</v>
      </c>
      <c r="O85" s="28">
        <f>OphrsIn!O84/LinhrsIn!O85</f>
        <v>1</v>
      </c>
      <c r="P85" s="28">
        <f>OphrsIn!P84/LinhrsIn!P85</f>
        <v>0.99341309315768256</v>
      </c>
      <c r="Q85" s="28">
        <f>OphrsIn!Q84/LinhrsIn!Q85</f>
        <v>0.99865519096288324</v>
      </c>
      <c r="R85" s="28">
        <f>OphrsIn!R84/LinhrsIn!R85</f>
        <v>0.99776252983293556</v>
      </c>
      <c r="S85" s="28">
        <f>OphrsIn!S84/LinhrsIn!S85</f>
        <v>0.95994085226508941</v>
      </c>
      <c r="T85" s="28">
        <f>OphrsIn!T84/LinhrsIn!T85</f>
        <v>0.80638861765936676</v>
      </c>
      <c r="U85" s="28">
        <f>OphrsIn!U84/LinhrsIn!U85</f>
        <v>0.98009950248756206</v>
      </c>
      <c r="V85" s="28">
        <f>OphrsIn!V84/LinhrsIn!V85</f>
        <v>0.99105645612073789</v>
      </c>
      <c r="W85" s="28">
        <f>OphrsIn!W84/LinhrsIn!W85</f>
        <v>0.99663616792249732</v>
      </c>
      <c r="X85" s="28">
        <f>OphrsIn!X84/LinhrsIn!X85</f>
        <v>0.99851652056641937</v>
      </c>
      <c r="Y85" s="28">
        <f>OphrsIn!Y84/LinhrsIn!Y85</f>
        <v>0.99203242941012026</v>
      </c>
      <c r="Z85" s="28">
        <f>OphrsIn!Z84/LinhrsIn!Z85</f>
        <v>0.99798359994622932</v>
      </c>
      <c r="AA85" s="28">
        <f>OphrsIn!AA84/LinhrsIn!AA85</f>
        <v>0.99361022364217244</v>
      </c>
      <c r="AB85" s="28">
        <f>OphrsIn!AB84/LinhrsIn!AB85</f>
        <v>0.98561054330285092</v>
      </c>
      <c r="AC85" s="28">
        <f>IF(LinhrsIn!AC85&gt;0,OphrsIn!AC84/LinhrsIn!AC85,0)</f>
        <v>0.99986559139784947</v>
      </c>
      <c r="AD85" s="28">
        <f>IF(LinhrsIn!AD85&gt;0,OphrsIn!AD84/LinhrsIn!AD85,0)</f>
        <v>0.98658518408108509</v>
      </c>
      <c r="AE85" s="28">
        <f>IF(LinhrsIn!AE85&gt;0,OphrsIn!AE84/LinhrsIn!AE85,0)</f>
        <v>0.98174007950112352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12"/>
        <v>0.95826600762916792</v>
      </c>
      <c r="AP85" s="28">
        <f t="shared" si="13"/>
        <v>0.97485771950990541</v>
      </c>
      <c r="AQ85" s="28">
        <f t="shared" si="14"/>
        <v>0.9893969516600194</v>
      </c>
      <c r="AR85" s="28">
        <f t="shared" si="15"/>
        <v>0.99088329840733935</v>
      </c>
      <c r="AS85" s="28">
        <f t="shared" si="16"/>
        <v>0.87677075330358856</v>
      </c>
      <c r="AT85" s="28">
        <f t="shared" si="17"/>
        <v>0.96760561441984894</v>
      </c>
      <c r="AU85" s="28">
        <f t="shared" si="18"/>
        <v>0.99780436438589426</v>
      </c>
      <c r="AV85" s="28">
        <f t="shared" si="19"/>
        <v>0.98545285768696933</v>
      </c>
      <c r="AW85" s="28">
        <f t="shared" si="20"/>
        <v>0.9258481920892222</v>
      </c>
      <c r="AX85" s="28">
        <f t="shared" si="21"/>
        <v>0.99572837263301228</v>
      </c>
      <c r="AY85" s="28">
        <f t="shared" si="22"/>
        <v>0.99240145563041759</v>
      </c>
      <c r="AZ85" s="28">
        <f t="shared" si="23"/>
        <v>0.9893969516600194</v>
      </c>
    </row>
    <row r="86" spans="1:52" x14ac:dyDescent="0.25">
      <c r="A86" s="86" t="s">
        <v>1</v>
      </c>
      <c r="B86" s="86">
        <v>2</v>
      </c>
      <c r="C86" s="86">
        <v>76</v>
      </c>
      <c r="D86" s="28">
        <f>OphrsIn!D85/LinhrsIn!D86</f>
        <v>0.99569892473118271</v>
      </c>
      <c r="E86" s="28">
        <f>OphrsIn!E85/LinhrsIn!E86</f>
        <v>0.99124697010503637</v>
      </c>
      <c r="F86" s="28">
        <f>OphrsIn!F85/LinhrsIn!F86</f>
        <v>0.97510625379477844</v>
      </c>
      <c r="G86" s="28">
        <f>OphrsIn!G85/LinhrsIn!G86</f>
        <v>0.9861447403820286</v>
      </c>
      <c r="H86" s="28">
        <f>OphrsIn!H85/LinhrsIn!H86</f>
        <v>0.99790385690329797</v>
      </c>
      <c r="I86" s="28">
        <v>0.97908232118758431</v>
      </c>
      <c r="J86" s="28">
        <f>OphrsIn!J85/LinhrsIn!J86</f>
        <v>0.98137854363535304</v>
      </c>
      <c r="K86" s="28">
        <f>OphrsIn!K85/LinhrsIn!K86</f>
        <v>0.90854785947944805</v>
      </c>
      <c r="L86" s="28">
        <f>OphrsIn!L85/LinhrsIn!L86</f>
        <v>0.96302272421675406</v>
      </c>
      <c r="M86" s="28">
        <f>OphrsIn!M85/LinhrsIn!M86</f>
        <v>0.99944367176634219</v>
      </c>
      <c r="N86" s="28">
        <f>OphrsIn!N85/LinhrsIn!N86</f>
        <v>0.99919333154073686</v>
      </c>
      <c r="O86" s="28">
        <f>OphrsIn!O85/LinhrsIn!O86</f>
        <v>0.99986111111111109</v>
      </c>
      <c r="P86" s="28">
        <f>OphrsIn!P85/LinhrsIn!P86</f>
        <v>0.97607205269525477</v>
      </c>
      <c r="Q86" s="28">
        <f>OphrsIn!Q85/LinhrsIn!Q86</f>
        <v>0.99878950907868191</v>
      </c>
      <c r="R86" s="28">
        <f>OphrsIn!R85/LinhrsIn!R86</f>
        <v>0.99627199522815391</v>
      </c>
      <c r="S86" s="28">
        <f>OphrsIn!S85/LinhrsIn!S86</f>
        <v>0.91374190064794814</v>
      </c>
      <c r="T86" s="28">
        <f>OphrsIn!T85/LinhrsIn!T86</f>
        <v>0.97705784204671853</v>
      </c>
      <c r="U86" s="28">
        <f>OphrsIn!U85/LinhrsIn!U86</f>
        <v>0.98615591397849467</v>
      </c>
      <c r="V86" s="28">
        <f>OphrsIn!V85/LinhrsIn!V86</f>
        <v>0.94779452819653831</v>
      </c>
      <c r="W86" s="28">
        <f>OphrsIn!W85/LinhrsIn!W86</f>
        <v>0.98990850376749195</v>
      </c>
      <c r="X86" s="28">
        <f>OphrsIn!X85/LinhrsIn!X86</f>
        <v>0.99824419232847117</v>
      </c>
      <c r="Y86" s="28">
        <f>OphrsIn!Y85/LinhrsIn!Y86</f>
        <v>0.99986021805982661</v>
      </c>
      <c r="Z86" s="28">
        <f>OphrsIn!Z85/LinhrsIn!Z86</f>
        <v>0.99865464819050187</v>
      </c>
      <c r="AA86" s="28">
        <f>OphrsIn!AA85/LinhrsIn!AA86</f>
        <v>0.99875000000000003</v>
      </c>
      <c r="AB86" s="28">
        <f>OphrsIn!AB85/LinhrsIn!AB86</f>
        <v>0.99569776821726275</v>
      </c>
      <c r="AC86" s="28">
        <f>IF(LinhrsIn!AC86&gt;0,OphrsIn!AC85/LinhrsIn!AC86,0)</f>
        <v>0.97027572293207798</v>
      </c>
      <c r="AD86" s="28">
        <f>IF(LinhrsIn!AD86&gt;0,OphrsIn!AD85/LinhrsIn!AD86,0)</f>
        <v>0.89374720191016255</v>
      </c>
      <c r="AE86" s="28">
        <f>IF(LinhrsIn!AE86&gt;0,OphrsIn!AE85/LinhrsIn!AE86,0)</f>
        <v>0.99506525162220316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12"/>
        <v>0.97975028640147699</v>
      </c>
      <c r="AP86" s="28">
        <f t="shared" si="13"/>
        <v>0.98341058497834066</v>
      </c>
      <c r="AQ86" s="28">
        <f t="shared" si="14"/>
        <v>0.95302939215481464</v>
      </c>
      <c r="AR86" s="28">
        <f t="shared" si="15"/>
        <v>0.98416598809394784</v>
      </c>
      <c r="AS86" s="28">
        <f t="shared" si="16"/>
        <v>0.98612157390874511</v>
      </c>
      <c r="AT86" s="28">
        <f t="shared" si="17"/>
        <v>0.9570047518208481</v>
      </c>
      <c r="AU86" s="28">
        <f t="shared" si="18"/>
        <v>0.99170883178236757</v>
      </c>
      <c r="AV86" s="28">
        <f t="shared" si="19"/>
        <v>0.96960113498492806</v>
      </c>
      <c r="AW86" s="28">
        <f t="shared" si="20"/>
        <v>0.97033609474058391</v>
      </c>
      <c r="AX86" s="28">
        <f t="shared" si="21"/>
        <v>0.99600430471859658</v>
      </c>
      <c r="AY86" s="28">
        <f t="shared" si="22"/>
        <v>0.99770080546925488</v>
      </c>
      <c r="AZ86" s="28">
        <f t="shared" si="23"/>
        <v>0.95302939215481464</v>
      </c>
    </row>
    <row r="87" spans="1:52" x14ac:dyDescent="0.25">
      <c r="A87" s="86" t="s">
        <v>1</v>
      </c>
      <c r="B87" s="86">
        <v>2</v>
      </c>
      <c r="C87" s="86">
        <v>77</v>
      </c>
      <c r="D87" s="28">
        <f>OphrsIn!D86/LinhrsIn!D87</f>
        <v>0.84025816861637748</v>
      </c>
      <c r="E87" s="28">
        <f>OphrsIn!E86/LinhrsIn!E87</f>
        <v>0.76784514047587049</v>
      </c>
      <c r="F87" s="28">
        <f>OphrsIn!F86/LinhrsIn!F87</f>
        <v>0.76808051761322793</v>
      </c>
      <c r="G87" s="28">
        <f>OphrsIn!G86/LinhrsIn!G87</f>
        <v>0.9751344086021505</v>
      </c>
      <c r="H87" s="28">
        <f>OphrsIn!H86/LinhrsIn!H87</f>
        <v>0.99388719088635735</v>
      </c>
      <c r="I87" s="28">
        <v>0.99690319105964709</v>
      </c>
      <c r="J87" s="28">
        <f>OphrsIn!J86/LinhrsIn!J87</f>
        <v>0.93832476732879566</v>
      </c>
      <c r="K87" s="28">
        <f>OphrsIn!K86/LinhrsIn!K87</f>
        <v>0.92850372376438728</v>
      </c>
      <c r="L87" s="28">
        <f>OphrsIn!L86/LinhrsIn!L87</f>
        <v>0.99381387842926305</v>
      </c>
      <c r="M87" s="28">
        <f>OphrsIn!M86/LinhrsIn!M87</f>
        <v>0.96980239354300024</v>
      </c>
      <c r="N87" s="28">
        <f>OphrsIn!N86/LinhrsIn!N87</f>
        <v>0.99946236559139789</v>
      </c>
      <c r="O87" s="28">
        <f>OphrsIn!O86/LinhrsIn!O87</f>
        <v>0.99375000000000002</v>
      </c>
      <c r="P87" s="28">
        <f>OphrsIn!P86/LinhrsIn!P87</f>
        <v>0.9219086021505376</v>
      </c>
      <c r="Q87" s="28">
        <f>OphrsIn!Q86/LinhrsIn!Q87</f>
        <v>0.85885360602798699</v>
      </c>
      <c r="R87" s="28">
        <f>OphrsIn!R86/LinhrsIn!R87</f>
        <v>0.93692215926036371</v>
      </c>
      <c r="S87" s="28">
        <f>OphrsIn!S86/LinhrsIn!S87</f>
        <v>0.99877133105802052</v>
      </c>
      <c r="T87" s="28">
        <f>OphrsIn!T86/LinhrsIn!T87</f>
        <v>0.61910756749195694</v>
      </c>
      <c r="U87" s="28">
        <f>OphrsIn!U86/LinhrsIn!U87</f>
        <v>0.87888198757763969</v>
      </c>
      <c r="V87" s="28">
        <f>OphrsIn!V86/LinhrsIn!V87</f>
        <v>0.82628786582235159</v>
      </c>
      <c r="W87" s="28">
        <f>OphrsIn!W86/LinhrsIn!W87</f>
        <v>0.68968636911942094</v>
      </c>
      <c r="X87" s="28">
        <f>OphrsIn!X86/LinhrsIn!X87</f>
        <v>0.99958448753462614</v>
      </c>
      <c r="Y87" s="28">
        <f>OphrsIn!Y86/LinhrsIn!Y87</f>
        <v>0.99972024059309006</v>
      </c>
      <c r="Z87" s="28">
        <f>OphrsIn!Z86/LinhrsIn!Z87</f>
        <v>0.93512636842816599</v>
      </c>
      <c r="AA87" s="28">
        <f>OphrsIn!AA86/LinhrsIn!AA87</f>
        <v>0.98996935079409321</v>
      </c>
      <c r="AB87" s="28">
        <f>OphrsIn!AB86/LinhrsIn!AB87</f>
        <v>0.99838557782860227</v>
      </c>
      <c r="AC87" s="28">
        <f>IF(LinhrsIn!AC87&gt;0,OphrsIn!AC86/LinhrsIn!AC87,0)</f>
        <v>0.99932786664874307</v>
      </c>
      <c r="AD87" s="28">
        <f>IF(LinhrsIn!AD87&gt;0,OphrsIn!AD86/LinhrsIn!AD87,0)</f>
        <v>0.97646007151370673</v>
      </c>
      <c r="AE87" s="28">
        <f>IF(LinhrsIn!AE87&gt;0,OphrsIn!AE86/LinhrsIn!AE87,0)</f>
        <v>0.83211778397199165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12"/>
        <v>0.93728468162038636</v>
      </c>
      <c r="AP87" s="28">
        <f t="shared" si="13"/>
        <v>0.89427474262802653</v>
      </c>
      <c r="AQ87" s="28">
        <f t="shared" si="14"/>
        <v>0.93596857404481382</v>
      </c>
      <c r="AR87" s="28">
        <f t="shared" si="15"/>
        <v>0.83702002223041638</v>
      </c>
      <c r="AS87" s="28">
        <f t="shared" si="16"/>
        <v>0.97637171642493337</v>
      </c>
      <c r="AT87" s="28">
        <f t="shared" si="17"/>
        <v>0.96403999857888356</v>
      </c>
      <c r="AU87" s="28">
        <f t="shared" si="18"/>
        <v>0.9717069892473118</v>
      </c>
      <c r="AV87" s="28">
        <f t="shared" si="19"/>
        <v>0.93151569878212381</v>
      </c>
      <c r="AW87" s="28">
        <f t="shared" si="20"/>
        <v>0.77475914029731607</v>
      </c>
      <c r="AX87" s="28">
        <f t="shared" si="21"/>
        <v>0.89633036574904568</v>
      </c>
      <c r="AY87" s="28">
        <f t="shared" si="22"/>
        <v>0.97449376568362045</v>
      </c>
      <c r="AZ87" s="28">
        <f t="shared" si="23"/>
        <v>0.93596857404481382</v>
      </c>
    </row>
    <row r="88" spans="1:52" x14ac:dyDescent="0.25">
      <c r="A88" s="86" t="s">
        <v>1</v>
      </c>
      <c r="B88" s="86">
        <v>2</v>
      </c>
      <c r="C88" s="86">
        <v>78</v>
      </c>
      <c r="D88" s="28">
        <f>OphrsIn!D87/LinhrsIn!D88</f>
        <v>0.96881301250168039</v>
      </c>
      <c r="E88" s="28">
        <f>OphrsIn!E87/LinhrsIn!E88</f>
        <v>0.94380209733799414</v>
      </c>
      <c r="F88" s="28">
        <f>OphrsIn!F87/LinhrsIn!F88</f>
        <v>1</v>
      </c>
      <c r="G88" s="28">
        <f>OphrsIn!G87/LinhrsIn!G88</f>
        <v>0.93455037187288714</v>
      </c>
      <c r="H88" s="28">
        <f>OphrsIn!H87/LinhrsIn!H88</f>
        <v>0.93004172461752443</v>
      </c>
      <c r="I88" s="28">
        <v>0.8618777056277056</v>
      </c>
      <c r="J88" s="28">
        <f>OphrsIn!J87/LinhrsIn!J88</f>
        <v>0.9201055995553703</v>
      </c>
      <c r="K88" s="28">
        <f>OphrsIn!K87/LinhrsIn!K88</f>
        <v>0.86548064918851442</v>
      </c>
      <c r="L88" s="28">
        <f>OphrsIn!L87/LinhrsIn!L88</f>
        <v>0.93541442411194831</v>
      </c>
      <c r="M88" s="28">
        <f>OphrsIn!M87/LinhrsIn!M88</f>
        <v>0.98511821974965219</v>
      </c>
      <c r="N88" s="28">
        <f>OphrsIn!N87/LinhrsIn!N88</f>
        <v>0.9736523726307299</v>
      </c>
      <c r="O88" s="28">
        <f>OphrsIn!O87/LinhrsIn!O88</f>
        <v>0.88276149465203502</v>
      </c>
      <c r="P88" s="28">
        <f>OphrsIn!P87/LinhrsIn!P88</f>
        <v>0.93238338486355699</v>
      </c>
      <c r="Q88" s="28">
        <f>OphrsIn!Q87/LinhrsIn!Q88</f>
        <v>0.93964678069809482</v>
      </c>
      <c r="R88" s="28">
        <f>OphrsIn!R87/LinhrsIn!R88</f>
        <v>0.85380116959064323</v>
      </c>
      <c r="S88" s="28">
        <f>OphrsIn!S87/LinhrsIn!S88</f>
        <v>0.99623655913978504</v>
      </c>
      <c r="T88" s="28">
        <f>OphrsIn!T87/LinhrsIn!T88</f>
        <v>0.92063933287004862</v>
      </c>
      <c r="U88" s="28">
        <f>OphrsIn!U87/LinhrsIn!U88</f>
        <v>0.97657196714689631</v>
      </c>
      <c r="V88" s="28">
        <f>OphrsIn!V87/LinhrsIn!V88</f>
        <v>0.97184276554223592</v>
      </c>
      <c r="W88" s="28">
        <f>OphrsIn!W87/LinhrsIn!W88</f>
        <v>0.96670276123443433</v>
      </c>
      <c r="X88" s="28">
        <f>OphrsIn!X87/LinhrsIn!X88</f>
        <v>0.97450847457627121</v>
      </c>
      <c r="Y88" s="28">
        <f>OphrsIn!Y87/LinhrsIn!Y88</f>
        <v>0.99930109029913339</v>
      </c>
      <c r="Z88" s="28">
        <f>OphrsIn!Z87/LinhrsIn!Z88</f>
        <v>0.99623605323296149</v>
      </c>
      <c r="AA88" s="28">
        <f>OphrsIn!AA87/LinhrsIn!AA88</f>
        <v>0.959535936615733</v>
      </c>
      <c r="AB88" s="28">
        <f>OphrsIn!AB87/LinhrsIn!AB88</f>
        <v>0.99932777628394731</v>
      </c>
      <c r="AC88" s="28">
        <f>IF(LinhrsIn!AC88&gt;0,OphrsIn!AC87/LinhrsIn!AC88,0)</f>
        <v>0.99247210646592277</v>
      </c>
      <c r="AD88" s="28">
        <f>IF(LinhrsIn!AD88&gt;0,OphrsIn!AD87/LinhrsIn!AD88,0)</f>
        <v>0.99119797105773533</v>
      </c>
      <c r="AE88" s="28">
        <f>IF(LinhrsIn!AE88&gt;0,OphrsIn!AE87/LinhrsIn!AE88,0)</f>
        <v>0.99042127419030956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12"/>
        <v>0.93043233701732653</v>
      </c>
      <c r="AP88" s="28">
        <f t="shared" si="13"/>
        <v>0.9628625556025151</v>
      </c>
      <c r="AQ88" s="28">
        <f t="shared" si="14"/>
        <v>0.99136378390465596</v>
      </c>
      <c r="AR88" s="28">
        <f t="shared" si="15"/>
        <v>0.95945082307029372</v>
      </c>
      <c r="AS88" s="28">
        <f t="shared" si="16"/>
        <v>0.90400834326686674</v>
      </c>
      <c r="AT88" s="28">
        <f t="shared" si="17"/>
        <v>0.92867109768337164</v>
      </c>
      <c r="AU88" s="28">
        <f t="shared" si="18"/>
        <v>0.92959908404877412</v>
      </c>
      <c r="AV88" s="28">
        <f t="shared" si="19"/>
        <v>0.92989483647617421</v>
      </c>
      <c r="AW88" s="28">
        <f t="shared" si="20"/>
        <v>0.95635135518639369</v>
      </c>
      <c r="AX88" s="28">
        <f t="shared" si="21"/>
        <v>0.98017077536994635</v>
      </c>
      <c r="AY88" s="28">
        <f t="shared" si="22"/>
        <v>0.98503325537754727</v>
      </c>
      <c r="AZ88" s="28">
        <f t="shared" si="23"/>
        <v>0.99136378390465596</v>
      </c>
    </row>
    <row r="89" spans="1:52" x14ac:dyDescent="0.25">
      <c r="A89" s="86" t="s">
        <v>1</v>
      </c>
      <c r="B89" s="86">
        <v>2</v>
      </c>
      <c r="C89" s="86">
        <v>79</v>
      </c>
      <c r="D89" s="28">
        <f>OphrsIn!D88/LinhrsIn!D89</f>
        <v>0.99879032258064515</v>
      </c>
      <c r="E89" s="28">
        <f>OphrsIn!E88/LinhrsIn!E89</f>
        <v>0.98911290322580647</v>
      </c>
      <c r="F89" s="28">
        <f>OphrsIn!F88/LinhrsIn!F89</f>
        <v>0.98546135022311787</v>
      </c>
      <c r="G89" s="28">
        <f>OphrsIn!G88/LinhrsIn!G89</f>
        <v>0.99986559139784947</v>
      </c>
      <c r="H89" s="28">
        <f>OphrsIn!H88/LinhrsIn!H89</f>
        <v>0.9746728577458843</v>
      </c>
      <c r="I89" s="28">
        <v>0.99488835082055427</v>
      </c>
      <c r="J89" s="28">
        <f>OphrsIn!J88/LinhrsIn!J89</f>
        <v>0.98763888888888896</v>
      </c>
      <c r="K89" s="28">
        <f>OphrsIn!K88/LinhrsIn!K89</f>
        <v>0.87474610697359512</v>
      </c>
      <c r="L89" s="28">
        <f>OphrsIn!L88/LinhrsIn!L89</f>
        <v>0.96006454215409431</v>
      </c>
      <c r="M89" s="28">
        <f>OphrsIn!M88/LinhrsIn!M89</f>
        <v>0.99471488178025036</v>
      </c>
      <c r="N89" s="28">
        <f>OphrsIn!N88/LinhrsIn!N89</f>
        <v>0.99489178653044774</v>
      </c>
      <c r="O89" s="28">
        <f>OphrsIn!O88/LinhrsIn!O89</f>
        <v>1</v>
      </c>
      <c r="P89" s="28">
        <f>OphrsIn!P88/LinhrsIn!P89</f>
        <v>0.93006333378250916</v>
      </c>
      <c r="Q89" s="28">
        <f>OphrsIn!Q88/LinhrsIn!Q89</f>
        <v>0.97097340353719452</v>
      </c>
      <c r="R89" s="28">
        <f>OphrsIn!R88/LinhrsIn!R89</f>
        <v>0.73799276983990358</v>
      </c>
      <c r="S89" s="28">
        <f>OphrsIn!S88/LinhrsIn!S89</f>
        <v>0.96678321678321677</v>
      </c>
      <c r="T89" s="28">
        <f>OphrsIn!T88/LinhrsIn!T89</f>
        <v>0.90062981105668305</v>
      </c>
      <c r="U89" s="28">
        <f>OphrsIn!U88/LinhrsIn!U89</f>
        <v>0.90635223555070876</v>
      </c>
      <c r="V89" s="28">
        <f>OphrsIn!V88/LinhrsIn!V89</f>
        <v>0.16872828353022934</v>
      </c>
      <c r="W89" s="28">
        <f>OphrsIn!W88/LinhrsIn!W89</f>
        <v>0</v>
      </c>
      <c r="X89" s="28">
        <f>OphrsIn!X88/LinhrsIn!X89</f>
        <v>0</v>
      </c>
      <c r="Y89" s="28">
        <f>OphrsIn!Y88/LinhrsIn!Y89</f>
        <v>0</v>
      </c>
      <c r="Z89" s="28">
        <f>OphrsIn!Z88/LinhrsIn!Z89</f>
        <v>0</v>
      </c>
      <c r="AA89" s="28">
        <f>OphrsIn!AA88/LinhrsIn!AA89</f>
        <v>0.94030889105329052</v>
      </c>
      <c r="AB89" s="28">
        <f>OphrsIn!AB88/LinhrsIn!AB89</f>
        <v>1</v>
      </c>
      <c r="AC89" s="28">
        <f>IF(LinhrsIn!AC89&gt;0,OphrsIn!AC88/LinhrsIn!AC89,0)</f>
        <v>1</v>
      </c>
      <c r="AD89" s="28">
        <f>IF(LinhrsIn!AD89&gt;0,OphrsIn!AD88/LinhrsIn!AD89,0)</f>
        <v>0.99179104477611946</v>
      </c>
      <c r="AE89" s="28">
        <f>IF(LinhrsIn!AE89&gt;0,OphrsIn!AE88/LinhrsIn!AE89,0)</f>
        <v>0.99494457809608516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12"/>
        <v>0.97384338279358318</v>
      </c>
      <c r="AP89" s="28">
        <f t="shared" si="13"/>
        <v>0.54931405094593555</v>
      </c>
      <c r="AQ89" s="28">
        <f t="shared" si="14"/>
        <v>0.9955785409574015</v>
      </c>
      <c r="AR89" s="28">
        <f t="shared" si="15"/>
        <v>0.99147994828225794</v>
      </c>
      <c r="AS89" s="28">
        <f t="shared" si="16"/>
        <v>0.98573336581844251</v>
      </c>
      <c r="AT89" s="28">
        <f t="shared" si="17"/>
        <v>0.94317517696931319</v>
      </c>
      <c r="AU89" s="28">
        <f t="shared" si="18"/>
        <v>0.97498504010431908</v>
      </c>
      <c r="AV89" s="28">
        <f t="shared" si="19"/>
        <v>0.89191646338677166</v>
      </c>
      <c r="AW89" s="28">
        <f t="shared" si="20"/>
        <v>0.65857011004587374</v>
      </c>
      <c r="AX89" s="28">
        <f t="shared" si="21"/>
        <v>0</v>
      </c>
      <c r="AY89" s="28">
        <f t="shared" si="22"/>
        <v>0.64676963035109691</v>
      </c>
      <c r="AZ89" s="28">
        <f t="shared" si="23"/>
        <v>0.9955785409574015</v>
      </c>
    </row>
    <row r="90" spans="1:52" x14ac:dyDescent="0.25">
      <c r="A90" s="86" t="s">
        <v>1</v>
      </c>
      <c r="B90" s="86">
        <v>2</v>
      </c>
      <c r="C90" s="86">
        <v>80</v>
      </c>
      <c r="D90" s="28">
        <f>OphrsIn!D89/LinhrsIn!D90</f>
        <v>0.9989219781700579</v>
      </c>
      <c r="E90" s="28">
        <f>OphrsIn!E89/LinhrsIn!E90</f>
        <v>0.9941985968699405</v>
      </c>
      <c r="F90" s="28">
        <f>OphrsIn!F89/LinhrsIn!F90</f>
        <v>0.44716400410376672</v>
      </c>
      <c r="G90" s="28">
        <f>OphrsIn!G89/LinhrsIn!G90</f>
        <v>0.99973118279569884</v>
      </c>
      <c r="H90" s="28">
        <f>OphrsIn!H89/LinhrsIn!H90</f>
        <v>0.99554503689266338</v>
      </c>
      <c r="I90" s="28">
        <v>0.99959671998924593</v>
      </c>
      <c r="J90" s="28">
        <f>OphrsIn!J89/LinhrsIn!J90</f>
        <v>0.999861053216618</v>
      </c>
      <c r="K90" s="28">
        <f>OphrsIn!K89/LinhrsIn!K90</f>
        <v>0.94611834961997843</v>
      </c>
      <c r="L90" s="28">
        <f>OphrsIn!L89/LinhrsIn!L90</f>
        <v>0.99905876025279006</v>
      </c>
      <c r="M90" s="28">
        <f>OphrsIn!M89/LinhrsIn!M90</f>
        <v>0.99958304378040308</v>
      </c>
      <c r="N90" s="28">
        <f>OphrsIn!N89/LinhrsIn!N90</f>
        <v>1</v>
      </c>
      <c r="O90" s="28">
        <f>OphrsIn!O89/LinhrsIn!O90</f>
        <v>0.948888888888889</v>
      </c>
      <c r="P90" s="28">
        <f>OphrsIn!P89/LinhrsIn!P90</f>
        <v>0.88333333333333341</v>
      </c>
      <c r="Q90" s="28">
        <f>OphrsIn!Q89/LinhrsIn!Q90</f>
        <v>0.96668914362778147</v>
      </c>
      <c r="R90" s="28">
        <f>OphrsIn!R89/LinhrsIn!R90</f>
        <v>0.99761265293942103</v>
      </c>
      <c r="S90" s="28">
        <f>OphrsIn!S89/LinhrsIn!S90</f>
        <v>0.99986559139784947</v>
      </c>
      <c r="T90" s="28">
        <f>OphrsIn!T89/LinhrsIn!T90</f>
        <v>0.97359277275886036</v>
      </c>
      <c r="U90" s="28">
        <f>OphrsIn!U89/LinhrsIn!U90</f>
        <v>0.99744589326522382</v>
      </c>
      <c r="V90" s="28">
        <f>OphrsIn!V89/LinhrsIn!V90</f>
        <v>0.99318782149311835</v>
      </c>
      <c r="W90" s="28">
        <f>OphrsIn!W89/LinhrsIn!W90</f>
        <v>0.96109316101238562</v>
      </c>
      <c r="X90" s="28">
        <f>OphrsIn!X89/LinhrsIn!X90</f>
        <v>0.99972980275601186</v>
      </c>
      <c r="Y90" s="28">
        <f>OphrsIn!Y89/LinhrsIn!Y90</f>
        <v>0.88540207340991883</v>
      </c>
      <c r="Z90" s="28">
        <f>OphrsIn!Z89/LinhrsIn!Z90</f>
        <v>0.99986542860987748</v>
      </c>
      <c r="AA90" s="28">
        <f>OphrsIn!AA89/LinhrsIn!AA90</f>
        <v>0.98805389637449648</v>
      </c>
      <c r="AB90" s="28">
        <f>OphrsIn!AB89/LinhrsIn!AB90</f>
        <v>1</v>
      </c>
      <c r="AC90" s="28">
        <f>IF(LinhrsIn!AC90&gt;0,OphrsIn!AC89/LinhrsIn!AC90,0)</f>
        <v>0.99193548387096775</v>
      </c>
      <c r="AD90" s="28">
        <f>IF(LinhrsIn!AD90&gt;0,OphrsIn!AD89/LinhrsIn!AD90,0)</f>
        <v>0.94856186273017795</v>
      </c>
      <c r="AE90" s="28">
        <f>IF(LinhrsIn!AE90&gt;0,OphrsIn!AE89/LinhrsIn!AE90,0)</f>
        <v>0.99660278204048214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12"/>
        <v>0.93442324747861072</v>
      </c>
      <c r="AP90" s="28">
        <f t="shared" si="13"/>
        <v>0.98021151980374555</v>
      </c>
      <c r="AQ90" s="28">
        <f t="shared" si="14"/>
        <v>0.97903337621387598</v>
      </c>
      <c r="AR90" s="28">
        <f t="shared" si="15"/>
        <v>0.81369792792313544</v>
      </c>
      <c r="AS90" s="28">
        <f t="shared" si="16"/>
        <v>0.99833427003284247</v>
      </c>
      <c r="AT90" s="28">
        <f t="shared" si="17"/>
        <v>0.98158671788439056</v>
      </c>
      <c r="AU90" s="28">
        <f t="shared" si="18"/>
        <v>0.94407407407407407</v>
      </c>
      <c r="AV90" s="28">
        <f t="shared" si="19"/>
        <v>0.98805579598835058</v>
      </c>
      <c r="AW90" s="28">
        <f t="shared" si="20"/>
        <v>0.98807549583906751</v>
      </c>
      <c r="AX90" s="28">
        <f t="shared" si="21"/>
        <v>0.94874167905943863</v>
      </c>
      <c r="AY90" s="28">
        <f t="shared" si="22"/>
        <v>0.99597310832812458</v>
      </c>
      <c r="AZ90" s="28">
        <f t="shared" si="23"/>
        <v>0.97903337621387598</v>
      </c>
    </row>
    <row r="91" spans="1:52" x14ac:dyDescent="0.25">
      <c r="A91" s="86" t="s">
        <v>1</v>
      </c>
      <c r="B91" s="86">
        <v>2</v>
      </c>
      <c r="C91" s="86">
        <v>81</v>
      </c>
      <c r="D91" s="28">
        <f>OphrsIn!D90/LinhrsIn!D91</f>
        <v>0.99636167632394546</v>
      </c>
      <c r="E91" s="28">
        <f>OphrsIn!E90/LinhrsIn!E91</f>
        <v>0.9907258064516129</v>
      </c>
      <c r="F91" s="28">
        <f>OphrsIn!F90/LinhrsIn!F91</f>
        <v>0.99838733323559592</v>
      </c>
      <c r="G91" s="28">
        <f>OphrsIn!G90/LinhrsIn!G91</f>
        <v>0.99986559139784947</v>
      </c>
      <c r="H91" s="28">
        <f>OphrsIn!H90/LinhrsIn!H91</f>
        <v>0.99972202918693531</v>
      </c>
      <c r="I91" s="28">
        <v>0.99986557332974857</v>
      </c>
      <c r="J91" s="28">
        <f>OphrsIn!J90/LinhrsIn!J91</f>
        <v>0.97189760712298279</v>
      </c>
      <c r="K91" s="28">
        <f>OphrsIn!K90/LinhrsIn!K91</f>
        <v>0.98565046703668602</v>
      </c>
      <c r="L91" s="28">
        <f>OphrsIn!L90/LinhrsIn!L91</f>
        <v>0.99515933844292048</v>
      </c>
      <c r="M91" s="28">
        <f>OphrsIn!M90/LinhrsIn!M91</f>
        <v>0.99930516953863258</v>
      </c>
      <c r="N91" s="28">
        <f>OphrsIn!N90/LinhrsIn!N91</f>
        <v>1</v>
      </c>
      <c r="O91" s="28">
        <f>OphrsIn!O90/LinhrsIn!O91</f>
        <v>0.98610918183080987</v>
      </c>
      <c r="P91" s="28">
        <f>OphrsIn!P90/LinhrsIn!P91</f>
        <v>0.90858986422906307</v>
      </c>
      <c r="Q91" s="28">
        <f>OphrsIn!Q90/LinhrsIn!Q91</f>
        <v>0.9782901833872707</v>
      </c>
      <c r="R91" s="28">
        <f>OphrsIn!R90/LinhrsIn!R91</f>
        <v>0.88904151404151399</v>
      </c>
      <c r="S91" s="28">
        <f>OphrsIn!S90/LinhrsIn!S91</f>
        <v>0.99260752688172038</v>
      </c>
      <c r="T91" s="28">
        <f>OphrsIn!T90/LinhrsIn!T91</f>
        <v>0.97678970917225949</v>
      </c>
      <c r="U91" s="28">
        <f>OphrsIn!U90/LinhrsIn!U91</f>
        <v>0.9731146659497244</v>
      </c>
      <c r="V91" s="28">
        <f>OphrsIn!V90/LinhrsIn!V91</f>
        <v>0.99197477787331623</v>
      </c>
      <c r="W91" s="28">
        <f>OphrsIn!W90/LinhrsIn!W91</f>
        <v>0.98923573735199144</v>
      </c>
      <c r="X91" s="28">
        <f>OphrsIn!X90/LinhrsIn!X91</f>
        <v>0.97271007835720069</v>
      </c>
      <c r="Y91" s="28">
        <f>OphrsIn!Y90/LinhrsIn!Y91</f>
        <v>0.99815157116451025</v>
      </c>
      <c r="Z91" s="28">
        <f>OphrsIn!Z90/LinhrsIn!Z91</f>
        <v>0.99986542860987748</v>
      </c>
      <c r="AA91" s="28">
        <f>OphrsIn!AA90/LinhrsIn!AA91</f>
        <v>0.99597166273093485</v>
      </c>
      <c r="AB91" s="28">
        <f>OphrsIn!AB90/LinhrsIn!AB91</f>
        <v>0.98601962629385675</v>
      </c>
      <c r="AC91" s="28">
        <f>IF(LinhrsIn!AC91&gt;0,OphrsIn!AC90/LinhrsIn!AC91,0)</f>
        <v>0.99986559139784947</v>
      </c>
      <c r="AD91" s="28">
        <f>IF(LinhrsIn!AD91&gt;0,OphrsIn!AD90/LinhrsIn!AD91,0)</f>
        <v>0.99441172028394498</v>
      </c>
      <c r="AE91" s="28">
        <f>IF(LinhrsIn!AE91&gt;0,OphrsIn!AE90/LinhrsIn!AE91,0)</f>
        <v>0.95268107087214504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12"/>
        <v>0.98627316348356964</v>
      </c>
      <c r="AP91" s="28">
        <f t="shared" si="13"/>
        <v>0.97864770681784796</v>
      </c>
      <c r="AQ91" s="28">
        <f t="shared" si="14"/>
        <v>0.98231946085131316</v>
      </c>
      <c r="AR91" s="28">
        <f t="shared" si="15"/>
        <v>0.99632624369501943</v>
      </c>
      <c r="AS91" s="28">
        <f t="shared" si="16"/>
        <v>0.990495069879889</v>
      </c>
      <c r="AT91" s="28">
        <f t="shared" si="17"/>
        <v>0.99337165833941299</v>
      </c>
      <c r="AU91" s="28">
        <f t="shared" si="18"/>
        <v>0.96489968201995768</v>
      </c>
      <c r="AV91" s="28">
        <f t="shared" si="19"/>
        <v>0.95331307477016836</v>
      </c>
      <c r="AW91" s="28">
        <f t="shared" si="20"/>
        <v>0.98062638433176674</v>
      </c>
      <c r="AX91" s="28">
        <f t="shared" si="21"/>
        <v>0.98669912895790091</v>
      </c>
      <c r="AY91" s="28">
        <f t="shared" si="22"/>
        <v>0.9939522392115564</v>
      </c>
      <c r="AZ91" s="28">
        <f t="shared" si="23"/>
        <v>0.98231946085131316</v>
      </c>
    </row>
    <row r="92" spans="1:52" x14ac:dyDescent="0.25">
      <c r="A92" s="86" t="s">
        <v>1</v>
      </c>
      <c r="B92" s="86">
        <v>2</v>
      </c>
      <c r="C92" s="86">
        <v>82</v>
      </c>
      <c r="D92" s="28">
        <f>OphrsIn!D91/LinhrsIn!D92</f>
        <v>0.64748883173142002</v>
      </c>
      <c r="E92" s="28">
        <f>OphrsIn!E91/LinhrsIn!E92</f>
        <v>0.7768415330252787</v>
      </c>
      <c r="F92" s="28">
        <f>OphrsIn!F91/LinhrsIn!F92</f>
        <v>0.94123681125439618</v>
      </c>
      <c r="G92" s="28">
        <f>OphrsIn!G91/LinhrsIn!G92</f>
        <v>1</v>
      </c>
      <c r="H92" s="28">
        <f>OphrsIn!H91/LinhrsIn!H92</f>
        <v>0.99722145040288968</v>
      </c>
      <c r="I92" s="28">
        <v>0.9923366496369993</v>
      </c>
      <c r="J92" s="28">
        <f>OphrsIn!J91/LinhrsIn!J92</f>
        <v>0.97330738217711676</v>
      </c>
      <c r="K92" s="28">
        <f>OphrsIn!K91/LinhrsIn!K92</f>
        <v>0.99932441561951091</v>
      </c>
      <c r="L92" s="28">
        <f>OphrsIn!L91/LinhrsIn!L92</f>
        <v>0.15589660743134087</v>
      </c>
      <c r="M92" s="28">
        <f>OphrsIn!M91/LinhrsIn!M92</f>
        <v>0.57228234534000966</v>
      </c>
      <c r="N92" s="28">
        <f>OphrsIn!N91/LinhrsIn!N92</f>
        <v>1</v>
      </c>
      <c r="O92" s="28">
        <f>OphrsIn!O91/LinhrsIn!O92</f>
        <v>0.7804988662131519</v>
      </c>
      <c r="P92" s="28">
        <f>OphrsIn!P91/LinhrsIn!P92</f>
        <v>0.96161616161616159</v>
      </c>
      <c r="Q92" s="28">
        <f>OphrsIn!Q91/LinhrsIn!Q92</f>
        <v>0.97793326157158222</v>
      </c>
      <c r="R92" s="28">
        <f>OphrsIn!R91/LinhrsIn!R92</f>
        <v>0.98045651200954809</v>
      </c>
      <c r="S92" s="28">
        <f>OphrsIn!S91/LinhrsIn!S92</f>
        <v>0.98669175964511358</v>
      </c>
      <c r="T92" s="28">
        <f>OphrsIn!T91/LinhrsIn!T92</f>
        <v>0.95507185712292442</v>
      </c>
      <c r="U92" s="28">
        <f>OphrsIn!U91/LinhrsIn!U92</f>
        <v>0.97198653198653207</v>
      </c>
      <c r="V92" s="28">
        <f>OphrsIn!V91/LinhrsIn!V92</f>
        <v>0.9910689366452694</v>
      </c>
      <c r="W92" s="28">
        <f>OphrsIn!W91/LinhrsIn!W92</f>
        <v>0.9940624136978734</v>
      </c>
      <c r="X92" s="28">
        <f>OphrsIn!X91/LinhrsIn!X92</f>
        <v>0.92833964305029748</v>
      </c>
      <c r="Y92" s="28">
        <f>OphrsIn!Y91/LinhrsIn!Y92</f>
        <v>0.99972109887045035</v>
      </c>
      <c r="Z92" s="28">
        <f>OphrsIn!Z91/LinhrsIn!Z92</f>
        <v>0.99852090896867018</v>
      </c>
      <c r="AA92" s="28">
        <f>OphrsIn!AA91/LinhrsIn!AA92</f>
        <v>0.99208223364356174</v>
      </c>
      <c r="AB92" s="28">
        <f>OphrsIn!AB91/LinhrsIn!AB92</f>
        <v>0.97271138593897033</v>
      </c>
      <c r="AC92" s="28">
        <f>IF(LinhrsIn!AC92&gt;0,OphrsIn!AC91/LinhrsIn!AC92,0)</f>
        <v>1</v>
      </c>
      <c r="AD92" s="28">
        <f>IF(LinhrsIn!AD92&gt;0,OphrsIn!AD91/LinhrsIn!AD92,0)</f>
        <v>0.99637516991391029</v>
      </c>
      <c r="AE92" s="28">
        <f>IF(LinhrsIn!AE92&gt;0,OphrsIn!AE91/LinhrsIn!AE92,0)</f>
        <v>0.99781619789457809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12"/>
        <v>0.84588018522640473</v>
      </c>
      <c r="AP92" s="28">
        <f t="shared" si="13"/>
        <v>0.97905387859589943</v>
      </c>
      <c r="AQ92" s="28">
        <f t="shared" si="14"/>
        <v>0.99806378926949613</v>
      </c>
      <c r="AR92" s="28">
        <f t="shared" si="15"/>
        <v>0.90602611475989159</v>
      </c>
      <c r="AS92" s="28">
        <f t="shared" si="16"/>
        <v>0.98762182740566862</v>
      </c>
      <c r="AT92" s="28">
        <f t="shared" si="17"/>
        <v>0.57583445613028716</v>
      </c>
      <c r="AU92" s="28">
        <f t="shared" si="18"/>
        <v>0.91403834260977124</v>
      </c>
      <c r="AV92" s="28">
        <f t="shared" si="19"/>
        <v>0.98169384440874785</v>
      </c>
      <c r="AW92" s="28">
        <f t="shared" si="20"/>
        <v>0.97270910858490855</v>
      </c>
      <c r="AX92" s="28">
        <f t="shared" si="21"/>
        <v>0.97404105187287371</v>
      </c>
      <c r="AY92" s="28">
        <f t="shared" si="22"/>
        <v>0.98777150951706749</v>
      </c>
      <c r="AZ92" s="28">
        <f t="shared" si="23"/>
        <v>0.99806378926949613</v>
      </c>
    </row>
    <row r="93" spans="1:52" x14ac:dyDescent="0.25">
      <c r="A93" s="86" t="s">
        <v>1</v>
      </c>
      <c r="B93" s="86">
        <v>2</v>
      </c>
      <c r="C93" s="86">
        <v>83</v>
      </c>
      <c r="D93" s="28">
        <f>OphrsIn!D92/LinhrsIn!D93</f>
        <v>1</v>
      </c>
      <c r="E93" s="28">
        <f>OphrsIn!E92/LinhrsIn!E93</f>
        <v>0.97419007931173551</v>
      </c>
      <c r="F93" s="28">
        <f>OphrsIn!F92/LinhrsIn!F93</f>
        <v>0.98130142109199703</v>
      </c>
      <c r="G93" s="28">
        <f>OphrsIn!G92/LinhrsIn!G93</f>
        <v>0.99986559139784947</v>
      </c>
      <c r="H93" s="28">
        <f>OphrsIn!H92/LinhrsIn!H93</f>
        <v>0.99624895804390112</v>
      </c>
      <c r="I93" s="28">
        <v>0.99986557332974857</v>
      </c>
      <c r="J93" s="28">
        <f>OphrsIn!J92/LinhrsIn!J93</f>
        <v>0.99902764272815681</v>
      </c>
      <c r="K93" s="28">
        <f>OphrsIn!K92/LinhrsIn!K93</f>
        <v>0.89664012953717442</v>
      </c>
      <c r="L93" s="28">
        <f>OphrsIn!L92/LinhrsIn!L93</f>
        <v>0.99731074357940031</v>
      </c>
      <c r="M93" s="28">
        <f>OphrsIn!M92/LinhrsIn!M93</f>
        <v>0.99888641425389757</v>
      </c>
      <c r="N93" s="28">
        <f>OphrsIn!N92/LinhrsIn!N93</f>
        <v>1</v>
      </c>
      <c r="O93" s="28">
        <f>OphrsIn!O92/LinhrsIn!O93</f>
        <v>0.97833032365606332</v>
      </c>
      <c r="P93" s="28">
        <f>OphrsIn!P92/LinhrsIn!P93</f>
        <v>0.80180180180180172</v>
      </c>
      <c r="Q93" s="28">
        <f>OphrsIn!Q92/LinhrsIn!Q93</f>
        <v>0.99473968168330185</v>
      </c>
      <c r="R93" s="28">
        <f>OphrsIn!R92/LinhrsIn!R93</f>
        <v>0.95392186101998211</v>
      </c>
      <c r="S93" s="28">
        <f>OphrsIn!S92/LinhrsIn!S93</f>
        <v>1.0001344447432106</v>
      </c>
      <c r="T93" s="28">
        <f>OphrsIn!T92/LinhrsIn!T93</f>
        <v>0.98741610738255037</v>
      </c>
      <c r="U93" s="28">
        <f>OphrsIn!U92/LinhrsIn!U93</f>
        <v>1</v>
      </c>
      <c r="V93" s="28">
        <f>OphrsIn!V92/LinhrsIn!V93</f>
        <v>0.90135342542207331</v>
      </c>
      <c r="W93" s="28">
        <f>OphrsIn!W92/LinhrsIn!W93</f>
        <v>0.99825104264765241</v>
      </c>
      <c r="X93" s="28">
        <f>OphrsIn!X92/LinhrsIn!X93</f>
        <v>8.9937543372657872E-2</v>
      </c>
      <c r="Y93" s="28">
        <f>OphrsIn!Y92/LinhrsIn!Y93</f>
        <v>0</v>
      </c>
      <c r="Z93" s="28">
        <f>OphrsIn!Z92/LinhrsIn!Z93</f>
        <v>0.21943995691976306</v>
      </c>
      <c r="AA93" s="28">
        <f>OphrsIn!AA92/LinhrsIn!AA93</f>
        <v>0.95619208087615837</v>
      </c>
      <c r="AB93" s="28">
        <f>OphrsIn!AB92/LinhrsIn!AB93</f>
        <v>1</v>
      </c>
      <c r="AC93" s="28">
        <f>IF(LinhrsIn!AC93&gt;0,OphrsIn!AC92/LinhrsIn!AC93,0)</f>
        <v>0.99986559139784947</v>
      </c>
      <c r="AD93" s="28">
        <f>IF(LinhrsIn!AD93&gt;0,OphrsIn!AD92/LinhrsIn!AD93,0)</f>
        <v>0.99471219217404439</v>
      </c>
      <c r="AE93" s="28">
        <f>IF(LinhrsIn!AE93&gt;0,OphrsIn!AE92/LinhrsIn!AE93,0)</f>
        <v>0.99408037120231463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12"/>
        <v>0.96862238989431049</v>
      </c>
      <c r="AP93" s="28">
        <f t="shared" si="13"/>
        <v>0.75844884533894585</v>
      </c>
      <c r="AQ93" s="28">
        <f t="shared" si="14"/>
        <v>0.99621938492473616</v>
      </c>
      <c r="AR93" s="28">
        <f t="shared" si="15"/>
        <v>0.98511903060052741</v>
      </c>
      <c r="AS93" s="28">
        <f t="shared" si="16"/>
        <v>0.99838072470060213</v>
      </c>
      <c r="AT93" s="28">
        <f t="shared" si="17"/>
        <v>0.96427909579015747</v>
      </c>
      <c r="AU93" s="28">
        <f t="shared" si="18"/>
        <v>0.92671070848595505</v>
      </c>
      <c r="AV93" s="28">
        <f t="shared" si="19"/>
        <v>0.98293199581549828</v>
      </c>
      <c r="AW93" s="28">
        <f t="shared" si="20"/>
        <v>0.96292317760154134</v>
      </c>
      <c r="AX93" s="28">
        <f t="shared" si="21"/>
        <v>0.36272952867343672</v>
      </c>
      <c r="AY93" s="28">
        <f t="shared" si="22"/>
        <v>0.72521067926530713</v>
      </c>
      <c r="AZ93" s="28">
        <f t="shared" si="23"/>
        <v>0.99621938492473616</v>
      </c>
    </row>
    <row r="94" spans="1:52" x14ac:dyDescent="0.25">
      <c r="A94" s="86" t="s">
        <v>1</v>
      </c>
      <c r="B94" s="86">
        <v>2</v>
      </c>
      <c r="C94" s="86">
        <v>84</v>
      </c>
      <c r="D94" s="28">
        <f>OphrsIn!D93/LinhrsIn!D94</f>
        <v>0.99878722544131526</v>
      </c>
      <c r="E94" s="28">
        <f>OphrsIn!E93/LinhrsIn!E94</f>
        <v>0.99084175084175086</v>
      </c>
      <c r="F94" s="28">
        <f>OphrsIn!F93/LinhrsIn!F94</f>
        <v>0.9315589353612167</v>
      </c>
      <c r="G94" s="28">
        <f>OphrsIn!G93/LinhrsIn!G94</f>
        <v>0.96088183895684898</v>
      </c>
      <c r="H94" s="28">
        <f>OphrsIn!H93/LinhrsIn!H94</f>
        <v>0.9777746909292957</v>
      </c>
      <c r="I94" s="28">
        <v>0.20322580645161289</v>
      </c>
      <c r="J94" s="28">
        <f>OphrsIn!J93/LinhrsIn!J94</f>
        <v>0.65248226950354604</v>
      </c>
      <c r="K94" s="28">
        <f>OphrsIn!K93/LinhrsIn!K94</f>
        <v>0.99891950297136689</v>
      </c>
      <c r="L94" s="28">
        <f>OphrsIn!L93/LinhrsIn!L94</f>
        <v>0.99959655728886487</v>
      </c>
      <c r="M94" s="28">
        <f>OphrsIn!M93/LinhrsIn!M94</f>
        <v>0.97512161223071581</v>
      </c>
      <c r="N94" s="28">
        <f>OphrsIn!N93/LinhrsIn!N94</f>
        <v>1</v>
      </c>
      <c r="O94" s="28">
        <f>OphrsIn!O93/LinhrsIn!O94</f>
        <v>0.9834722222222223</v>
      </c>
      <c r="P94" s="28">
        <f>OphrsIn!P93/LinhrsIn!P94</f>
        <v>0.81053766338768363</v>
      </c>
      <c r="Q94" s="28">
        <f>OphrsIn!Q93/LinhrsIn!Q94</f>
        <v>0.91276081040217727</v>
      </c>
      <c r="R94" s="28">
        <f>OphrsIn!R93/LinhrsIn!R94</f>
        <v>0.54528985507246375</v>
      </c>
      <c r="S94" s="28">
        <f>OphrsIn!S93/LinhrsIn!S94</f>
        <v>1</v>
      </c>
      <c r="T94" s="28">
        <f>OphrsIn!T93/LinhrsIn!T94</f>
        <v>0.97235343150875242</v>
      </c>
      <c r="U94" s="28">
        <f>OphrsIn!U93/LinhrsIn!U94</f>
        <v>0.99341309315768256</v>
      </c>
      <c r="V94" s="28">
        <f>OphrsIn!V93/LinhrsIn!V94</f>
        <v>0.94924210819079402</v>
      </c>
      <c r="W94" s="28">
        <f>OphrsIn!W93/LinhrsIn!W94</f>
        <v>0.97833692142088269</v>
      </c>
      <c r="X94" s="28">
        <f>OphrsIn!X93/LinhrsIn!X94</f>
        <v>0.95448519664162623</v>
      </c>
      <c r="Y94" s="28">
        <f>OphrsIn!Y93/LinhrsIn!Y94</f>
        <v>0.99916212819438621</v>
      </c>
      <c r="Z94" s="28">
        <f>OphrsIn!Z93/LinhrsIn!Z94</f>
        <v>0.99986542860987748</v>
      </c>
      <c r="AA94" s="28">
        <f>OphrsIn!AA93/LinhrsIn!AA94</f>
        <v>0.99374913182386437</v>
      </c>
      <c r="AB94" s="28">
        <f>OphrsIn!AB93/LinhrsIn!AB94</f>
        <v>1</v>
      </c>
      <c r="AC94" s="28">
        <f>IF(LinhrsIn!AC94&gt;0,OphrsIn!AC93/LinhrsIn!AC94,0)</f>
        <v>1</v>
      </c>
      <c r="AD94" s="28">
        <f>IF(LinhrsIn!AD94&gt;0,OphrsIn!AD93/LinhrsIn!AD94,0)</f>
        <v>0.99334341906202728</v>
      </c>
      <c r="AE94" s="28">
        <f>IF(LinhrsIn!AE94&gt;0,OphrsIn!AE93/LinhrsIn!AE94,0)</f>
        <v>0.99609490532332789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12"/>
        <v>0.87370107084542703</v>
      </c>
      <c r="AP94" s="28">
        <f t="shared" si="13"/>
        <v>0.94155484208520901</v>
      </c>
      <c r="AQ94" s="28">
        <f t="shared" si="14"/>
        <v>0.99647944146178491</v>
      </c>
      <c r="AR94" s="28">
        <f t="shared" si="15"/>
        <v>0.9610941750532721</v>
      </c>
      <c r="AS94" s="28">
        <f t="shared" si="16"/>
        <v>0.61116092229481822</v>
      </c>
      <c r="AT94" s="28">
        <f t="shared" si="17"/>
        <v>0.99121255749698245</v>
      </c>
      <c r="AU94" s="28">
        <f t="shared" si="18"/>
        <v>0.93133662853663524</v>
      </c>
      <c r="AV94" s="28">
        <f t="shared" si="19"/>
        <v>0.81935022182488026</v>
      </c>
      <c r="AW94" s="28">
        <f t="shared" si="20"/>
        <v>0.97166954428574304</v>
      </c>
      <c r="AX94" s="28">
        <f t="shared" si="21"/>
        <v>0.97732808208563171</v>
      </c>
      <c r="AY94" s="28">
        <f t="shared" si="22"/>
        <v>0.99787152014458069</v>
      </c>
      <c r="AZ94" s="28">
        <f t="shared" si="23"/>
        <v>0.99647944146178491</v>
      </c>
    </row>
    <row r="95" spans="1:52" x14ac:dyDescent="0.25">
      <c r="A95" s="86" t="s">
        <v>1</v>
      </c>
      <c r="B95" s="86">
        <v>2</v>
      </c>
      <c r="C95" s="86">
        <v>85</v>
      </c>
      <c r="D95" s="28">
        <f>OphrsIn!D94/LinhrsIn!D95</f>
        <v>0.87213997308209956</v>
      </c>
      <c r="E95" s="28">
        <f>OphrsIn!E94/LinhrsIn!E95</f>
        <v>0.99287538647667706</v>
      </c>
      <c r="F95" s="28">
        <f>OphrsIn!F94/LinhrsIn!F95</f>
        <v>0.99809467975963662</v>
      </c>
      <c r="G95" s="28">
        <f>OphrsIn!G94/LinhrsIn!G95</f>
        <v>0.74481514878268706</v>
      </c>
      <c r="H95" s="28">
        <f>OphrsIn!H94/LinhrsIn!H95</f>
        <v>0.85151872603951628</v>
      </c>
      <c r="I95" s="28">
        <v>0.88327057557826782</v>
      </c>
      <c r="J95" s="28">
        <f>OphrsIn!J94/LinhrsIn!J95</f>
        <v>0.92372881355932202</v>
      </c>
      <c r="K95" s="28">
        <f>OphrsIn!K94/LinhrsIn!K95</f>
        <v>0.97695852534562211</v>
      </c>
      <c r="L95" s="28">
        <f>OphrsIn!L94/LinhrsIn!L95</f>
        <v>0.80894035276693133</v>
      </c>
      <c r="M95" s="28">
        <f>OphrsIn!M94/LinhrsIn!M95</f>
        <v>0.99596998332406894</v>
      </c>
      <c r="N95" s="28">
        <f>OphrsIn!N94/LinhrsIn!N95</f>
        <v>1</v>
      </c>
      <c r="O95" s="28">
        <f>OphrsIn!O94/LinhrsIn!O95</f>
        <v>0.9934722222222222</v>
      </c>
      <c r="P95" s="28">
        <f>OphrsIn!P94/LinhrsIn!P95</f>
        <v>1</v>
      </c>
      <c r="Q95" s="28">
        <f>OphrsIn!Q94/LinhrsIn!Q95</f>
        <v>0.5134358384825406</v>
      </c>
      <c r="R95" s="28">
        <f>OphrsIn!R94/LinhrsIn!R95</f>
        <v>0.64838323353293414</v>
      </c>
      <c r="S95" s="28">
        <f>OphrsIn!S94/LinhrsIn!S95</f>
        <v>0.99623605323296149</v>
      </c>
      <c r="T95" s="28">
        <f>OphrsIn!T94/LinhrsIn!T95</f>
        <v>0.94565670604586516</v>
      </c>
      <c r="U95" s="28">
        <f>OphrsIn!U94/LinhrsIn!U95</f>
        <v>0.99018817204301079</v>
      </c>
      <c r="V95" s="28">
        <f>OphrsIn!V94/LinhrsIn!V95</f>
        <v>0.64613265105294238</v>
      </c>
      <c r="W95" s="28">
        <f>OphrsIn!W94/LinhrsIn!W95</f>
        <v>0.50446609825416155</v>
      </c>
      <c r="X95" s="28">
        <f>OphrsIn!X94/LinhrsIn!X95</f>
        <v>0.99972983925435643</v>
      </c>
      <c r="Y95" s="28">
        <f>OphrsIn!Y94/LinhrsIn!Y95</f>
        <v>1</v>
      </c>
      <c r="Z95" s="28">
        <f>OphrsIn!Z94/LinhrsIn!Z95</f>
        <v>0.94123974720989645</v>
      </c>
      <c r="AA95" s="28">
        <f>OphrsIn!AA94/LinhrsIn!AA95</f>
        <v>0.99416098985124435</v>
      </c>
      <c r="AB95" s="28">
        <f>OphrsIn!AB94/LinhrsIn!AB95</f>
        <v>0.99193439978491738</v>
      </c>
      <c r="AC95" s="28">
        <f>IF(LinhrsIn!AC95&gt;0,OphrsIn!AC94/LinhrsIn!AC95,0)</f>
        <v>1</v>
      </c>
      <c r="AD95" s="28">
        <f>IF(LinhrsIn!AD95&gt;0,OphrsIn!AD94/LinhrsIn!AD95,0)</f>
        <v>0.97428917120387171</v>
      </c>
      <c r="AE95" s="28">
        <f>IF(LinhrsIn!AE95&gt;0,OphrsIn!AE94/LinhrsIn!AE95,0)</f>
        <v>0.95421914392575158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12"/>
        <v>0.93080370115457922</v>
      </c>
      <c r="AP95" s="28">
        <f t="shared" si="13"/>
        <v>0.84763031072873574</v>
      </c>
      <c r="AQ95" s="28">
        <f t="shared" si="14"/>
        <v>0.97616943837654102</v>
      </c>
      <c r="AR95" s="28">
        <f t="shared" si="15"/>
        <v>0.91192840500633354</v>
      </c>
      <c r="AS95" s="28">
        <f t="shared" si="16"/>
        <v>0.88617270505903534</v>
      </c>
      <c r="AT95" s="28">
        <f t="shared" si="17"/>
        <v>0.92728962047887409</v>
      </c>
      <c r="AU95" s="28">
        <f t="shared" si="18"/>
        <v>0.99782407407407403</v>
      </c>
      <c r="AV95" s="28">
        <f t="shared" si="19"/>
        <v>0.71935170841614549</v>
      </c>
      <c r="AW95" s="28">
        <f t="shared" si="20"/>
        <v>0.86065917638060618</v>
      </c>
      <c r="AX95" s="28">
        <f t="shared" si="21"/>
        <v>0.83473197916950603</v>
      </c>
      <c r="AY95" s="28">
        <f t="shared" si="22"/>
        <v>0.97577837894868613</v>
      </c>
      <c r="AZ95" s="28">
        <f t="shared" si="23"/>
        <v>0.97616943837654102</v>
      </c>
    </row>
    <row r="96" spans="1:52" x14ac:dyDescent="0.25">
      <c r="A96" s="86" t="s">
        <v>1</v>
      </c>
      <c r="B96" s="86">
        <v>2</v>
      </c>
      <c r="C96" s="86">
        <v>86</v>
      </c>
      <c r="D96" s="28">
        <f>OphrsIn!D95/LinhrsIn!D96</f>
        <v>0.99932623635628626</v>
      </c>
      <c r="E96" s="28">
        <f>OphrsIn!E95/LinhrsIn!E96</f>
        <v>0.99166218396987627</v>
      </c>
      <c r="F96" s="28">
        <f>OphrsIn!F95/LinhrsIn!F96</f>
        <v>0.97989728539985321</v>
      </c>
      <c r="G96" s="28">
        <f>OphrsIn!G95/LinhrsIn!G96</f>
        <v>0.99986559139784947</v>
      </c>
      <c r="H96" s="28">
        <f>OphrsIn!H95/LinhrsIn!H96</f>
        <v>0.999166435120867</v>
      </c>
      <c r="I96" s="28">
        <v>0.99193548387096775</v>
      </c>
      <c r="J96" s="28">
        <f>OphrsIn!J95/LinhrsIn!J96</f>
        <v>0.97360744547853872</v>
      </c>
      <c r="K96" s="28">
        <f>OphrsIn!K95/LinhrsIn!K96</f>
        <v>0.99891921102404746</v>
      </c>
      <c r="L96" s="28">
        <f>OphrsIn!L95/LinhrsIn!L96</f>
        <v>0.99838644614764016</v>
      </c>
      <c r="M96" s="28">
        <f>OphrsIn!M95/LinhrsIn!M96</f>
        <v>1</v>
      </c>
      <c r="N96" s="28">
        <f>OphrsIn!N95/LinhrsIn!N96</f>
        <v>1</v>
      </c>
      <c r="O96" s="28">
        <f>OphrsIn!O95/LinhrsIn!O96</f>
        <v>0.9276388888888889</v>
      </c>
      <c r="P96" s="28">
        <f>OphrsIn!P95/LinhrsIn!P96</f>
        <v>0.97419354838709671</v>
      </c>
      <c r="Q96" s="28">
        <f>OphrsIn!Q95/LinhrsIn!Q96</f>
        <v>0.97258609047940592</v>
      </c>
      <c r="R96" s="28">
        <f>OphrsIn!R95/LinhrsIn!R96</f>
        <v>0.8666666666666667</v>
      </c>
      <c r="S96" s="28">
        <f>OphrsIn!S95/LinhrsIn!S96</f>
        <v>0.94502688172043015</v>
      </c>
      <c r="T96" s="28">
        <f>OphrsIn!T95/LinhrsIn!T96</f>
        <v>0.94886758371543689</v>
      </c>
      <c r="U96" s="28">
        <f>OphrsIn!U95/LinhrsIn!U96</f>
        <v>0.99973118279569884</v>
      </c>
      <c r="V96" s="28">
        <f>OphrsIn!V95/LinhrsIn!V96</f>
        <v>0.85021717808603048</v>
      </c>
      <c r="W96" s="28">
        <f>OphrsIn!W95/LinhrsIn!W96</f>
        <v>0.94636118598382757</v>
      </c>
      <c r="X96" s="28">
        <f>OphrsIn!X95/LinhrsIn!X96</f>
        <v>0.94907908992416035</v>
      </c>
      <c r="Y96" s="28">
        <f>OphrsIn!Y95/LinhrsIn!Y96</f>
        <v>0.98896802122608574</v>
      </c>
      <c r="Z96" s="28">
        <f>OphrsIn!Z95/LinhrsIn!Z96</f>
        <v>0.97618086394832448</v>
      </c>
      <c r="AA96" s="28">
        <f>OphrsIn!AA95/LinhrsIn!AA96</f>
        <v>0.98759408976860885</v>
      </c>
      <c r="AB96" s="28">
        <f>OphrsIn!AB95/LinhrsIn!AB96</f>
        <v>0.92444684295736645</v>
      </c>
      <c r="AC96" s="28">
        <f>IF(LinhrsIn!AC96&gt;0,OphrsIn!AC95/LinhrsIn!AC96,0)</f>
        <v>0.99435180204410967</v>
      </c>
      <c r="AD96" s="28">
        <f>IF(LinhrsIn!AD96&gt;0,OphrsIn!AD95/LinhrsIn!AD96,0)</f>
        <v>0.99516908212560395</v>
      </c>
      <c r="AE96" s="28">
        <f>IF(LinhrsIn!AE96&gt;0,OphrsIn!AE95/LinhrsIn!AE96,0)</f>
        <v>0.98642684586565921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12"/>
        <v>0.98627270997380212</v>
      </c>
      <c r="AP96" s="28">
        <f t="shared" si="13"/>
        <v>0.94631047310600336</v>
      </c>
      <c r="AQ96" s="28">
        <f t="shared" si="14"/>
        <v>0.99198257667845757</v>
      </c>
      <c r="AR96" s="28">
        <f t="shared" si="15"/>
        <v>0.99047502025585965</v>
      </c>
      <c r="AS96" s="28">
        <f t="shared" si="16"/>
        <v>0.98823645482345779</v>
      </c>
      <c r="AT96" s="28">
        <f t="shared" si="17"/>
        <v>0.99910188572389591</v>
      </c>
      <c r="AU96" s="28">
        <f t="shared" si="18"/>
        <v>0.96727747909199524</v>
      </c>
      <c r="AV96" s="28">
        <f t="shared" si="19"/>
        <v>0.92809321295550085</v>
      </c>
      <c r="AW96" s="28">
        <f t="shared" si="20"/>
        <v>0.93293864819905536</v>
      </c>
      <c r="AX96" s="28">
        <f t="shared" si="21"/>
        <v>0.96146943237802451</v>
      </c>
      <c r="AY96" s="28">
        <f t="shared" si="22"/>
        <v>0.96274059889143315</v>
      </c>
      <c r="AZ96" s="28">
        <f t="shared" si="23"/>
        <v>0.99198257667845757</v>
      </c>
    </row>
    <row r="97" spans="1:52" x14ac:dyDescent="0.25">
      <c r="A97" s="86" t="s">
        <v>1</v>
      </c>
      <c r="B97" s="86">
        <v>2</v>
      </c>
      <c r="C97" s="86">
        <v>87</v>
      </c>
      <c r="D97" s="28">
        <f>OphrsIn!D96/LinhrsIn!D97</f>
        <v>0.97304945425144862</v>
      </c>
      <c r="E97" s="28">
        <f>OphrsIn!E96/LinhrsIn!E97</f>
        <v>0.97490217244636346</v>
      </c>
      <c r="F97" s="28">
        <f>OphrsIn!F96/LinhrsIn!F97</f>
        <v>0.96863549758170897</v>
      </c>
      <c r="G97" s="28">
        <f>OphrsIn!G96/LinhrsIn!G97</f>
        <v>0.99784279358231087</v>
      </c>
      <c r="H97" s="28">
        <f>OphrsIn!H96/LinhrsIn!H97</f>
        <v>0.99069767441860457</v>
      </c>
      <c r="I97" s="28">
        <v>0.99986557332974857</v>
      </c>
      <c r="J97" s="28">
        <f>OphrsIn!J96/LinhrsIn!J97</f>
        <v>0.98677064475699761</v>
      </c>
      <c r="K97" s="28">
        <f>OphrsIn!K96/LinhrsIn!K97</f>
        <v>0.97193361219808383</v>
      </c>
      <c r="L97" s="28">
        <f>OphrsIn!L96/LinhrsIn!L97</f>
        <v>0.97148237826203931</v>
      </c>
      <c r="M97" s="28">
        <f>OphrsIn!M96/LinhrsIn!M97</f>
        <v>0.96091794158553545</v>
      </c>
      <c r="N97" s="28">
        <f>OphrsIn!N96/LinhrsIn!N97</f>
        <v>1</v>
      </c>
      <c r="O97" s="28">
        <f>OphrsIn!O96/LinhrsIn!O97</f>
        <v>0.80055594162612931</v>
      </c>
      <c r="P97" s="28">
        <f>OphrsIn!P96/LinhrsIn!P97</f>
        <v>0.92445221131872568</v>
      </c>
      <c r="Q97" s="28">
        <f>OphrsIn!Q96/LinhrsIn!Q97</f>
        <v>0.9472690492245448</v>
      </c>
      <c r="R97" s="28">
        <f>OphrsIn!R96/LinhrsIn!R97</f>
        <v>0.90689346463742149</v>
      </c>
      <c r="S97" s="28">
        <f>OphrsIn!S96/LinhrsIn!S97</f>
        <v>1</v>
      </c>
      <c r="T97" s="28">
        <f>OphrsIn!T96/LinhrsIn!T97</f>
        <v>0.89873417721519</v>
      </c>
      <c r="U97" s="28">
        <f>OphrsIn!U96/LinhrsIn!U97</f>
        <v>0.99583221296047342</v>
      </c>
      <c r="V97" s="28">
        <f>OphrsIn!V96/LinhrsIn!V97</f>
        <v>0.97247706422018354</v>
      </c>
      <c r="W97" s="28">
        <f>OphrsIn!W96/LinhrsIn!W97</f>
        <v>0.97201291711517757</v>
      </c>
      <c r="X97" s="28">
        <f>OphrsIn!X96/LinhrsIn!X97</f>
        <v>0.98622552329507085</v>
      </c>
      <c r="Y97" s="28">
        <f>OphrsIn!Y96/LinhrsIn!Y97</f>
        <v>0.99441496788606532</v>
      </c>
      <c r="Z97" s="28">
        <f>OphrsIn!Z96/LinhrsIn!Z97</f>
        <v>0.99663842947425041</v>
      </c>
      <c r="AA97" s="28">
        <f>OphrsIn!AA96/LinhrsIn!AA97</f>
        <v>0.97749687456591206</v>
      </c>
      <c r="AB97" s="28">
        <f>OphrsIn!AB96/LinhrsIn!AB97</f>
        <v>0.95603656897015332</v>
      </c>
      <c r="AC97" s="28">
        <f>IF(LinhrsIn!AC97&gt;0,OphrsIn!AC96/LinhrsIn!AC97,0)</f>
        <v>0.96289823901061966</v>
      </c>
      <c r="AD97" s="28">
        <f>IF(LinhrsIn!AD97&gt;0,OphrsIn!AD96/LinhrsIn!AD97,0)</f>
        <v>0.96496526729084864</v>
      </c>
      <c r="AE97" s="28">
        <f>IF(LinhrsIn!AE97&gt;0,OphrsIn!AE96/LinhrsIn!AE97,0)</f>
        <v>0.95013323890923618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12"/>
        <v>0.96233803675885399</v>
      </c>
      <c r="AP97" s="28">
        <f t="shared" si="13"/>
        <v>0.9670026041303702</v>
      </c>
      <c r="AQ97" s="28">
        <f t="shared" si="14"/>
        <v>0.95933224840356812</v>
      </c>
      <c r="AR97" s="28">
        <f t="shared" si="15"/>
        <v>0.98046015453679447</v>
      </c>
      <c r="AS97" s="28">
        <f t="shared" si="16"/>
        <v>0.99244463083511691</v>
      </c>
      <c r="AT97" s="28">
        <f t="shared" si="17"/>
        <v>0.96811131068188627</v>
      </c>
      <c r="AU97" s="28">
        <f t="shared" si="18"/>
        <v>0.90833605098161829</v>
      </c>
      <c r="AV97" s="28">
        <f t="shared" si="19"/>
        <v>0.95138750462065547</v>
      </c>
      <c r="AW97" s="28">
        <f t="shared" si="20"/>
        <v>0.95568115146528232</v>
      </c>
      <c r="AX97" s="28">
        <f t="shared" si="21"/>
        <v>0.98421780276543791</v>
      </c>
      <c r="AY97" s="28">
        <f t="shared" si="22"/>
        <v>0.97672395767010523</v>
      </c>
      <c r="AZ97" s="28">
        <f t="shared" si="23"/>
        <v>0.95933224840356812</v>
      </c>
    </row>
    <row r="98" spans="1:52" x14ac:dyDescent="0.25">
      <c r="A98" s="86" t="s">
        <v>1</v>
      </c>
      <c r="B98" s="86">
        <v>2</v>
      </c>
      <c r="C98" s="86">
        <v>88</v>
      </c>
      <c r="D98" s="28">
        <f>OphrsIn!D97/LinhrsIn!D98</f>
        <v>0.90571194315386716</v>
      </c>
      <c r="E98" s="28">
        <f>OphrsIn!E97/LinhrsIn!E98</f>
        <v>0.99730748519116852</v>
      </c>
      <c r="F98" s="28">
        <f>OphrsIn!F97/LinhrsIn!F98</f>
        <v>0.98930716273619446</v>
      </c>
      <c r="G98" s="28">
        <f>OphrsIn!G97/LinhrsIn!G98</f>
        <v>0.96558677241564728</v>
      </c>
      <c r="H98" s="28">
        <f>OphrsIn!H97/LinhrsIn!H98</f>
        <v>0.99124756876910258</v>
      </c>
      <c r="I98" s="28">
        <v>0.97876058610028238</v>
      </c>
      <c r="J98" s="28">
        <f>OphrsIn!J97/LinhrsIn!J98</f>
        <v>0.96888456730101402</v>
      </c>
      <c r="K98" s="28">
        <f>OphrsIn!K97/LinhrsIn!K98</f>
        <v>0.99216639654240957</v>
      </c>
      <c r="L98" s="28">
        <f>OphrsIn!L97/LinhrsIn!L98</f>
        <v>0.99448702433777059</v>
      </c>
      <c r="M98" s="28">
        <f>OphrsIn!M97/LinhrsIn!M98</f>
        <v>1</v>
      </c>
      <c r="N98" s="28">
        <f>OphrsIn!N97/LinhrsIn!N98</f>
        <v>1</v>
      </c>
      <c r="O98" s="28">
        <f>OphrsIn!O97/LinhrsIn!O98</f>
        <v>0.97457980275038203</v>
      </c>
      <c r="P98" s="28">
        <f>OphrsIn!P97/LinhrsIn!P98</f>
        <v>0.94661826005109584</v>
      </c>
      <c r="Q98" s="28">
        <f>OphrsIn!Q97/LinhrsIn!Q98</f>
        <v>0.97248949722184586</v>
      </c>
      <c r="R98" s="28">
        <f>OphrsIn!R97/LinhrsIn!R98</f>
        <v>0.99731423455684864</v>
      </c>
      <c r="S98" s="28">
        <f>OphrsIn!S97/LinhrsIn!S98</f>
        <v>0.99986559139784947</v>
      </c>
      <c r="T98" s="28">
        <f>OphrsIn!T97/LinhrsIn!T98</f>
        <v>0.97064552031163065</v>
      </c>
      <c r="U98" s="28">
        <f>OphrsIn!U97/LinhrsIn!U98</f>
        <v>0.99973118279569884</v>
      </c>
      <c r="V98" s="28">
        <f>OphrsIn!V97/LinhrsIn!V98</f>
        <v>0.92206886937125332</v>
      </c>
      <c r="W98" s="28">
        <f>OphrsIn!W97/LinhrsIn!W98</f>
        <v>0.95452710883896141</v>
      </c>
      <c r="X98" s="28">
        <f>OphrsIn!X97/LinhrsIn!X98</f>
        <v>0.9998649925745916</v>
      </c>
      <c r="Y98" s="28">
        <f>OphrsIn!Y97/LinhrsIn!Y98</f>
        <v>0.99958106409719305</v>
      </c>
      <c r="Z98" s="28">
        <f>OphrsIn!Z97/LinhrsIn!Z98</f>
        <v>0.98681200376799882</v>
      </c>
      <c r="AA98" s="28">
        <f>OphrsIn!AA97/LinhrsIn!AA98</f>
        <v>0.99958333333333338</v>
      </c>
      <c r="AB98" s="28">
        <f>OphrsIn!AB97/LinhrsIn!AB98</f>
        <v>0.98116254036598494</v>
      </c>
      <c r="AC98" s="28">
        <f>IF(LinhrsIn!AC98&gt;0,OphrsIn!AC97/LinhrsIn!AC98,0)</f>
        <v>0.99717019269640206</v>
      </c>
      <c r="AD98" s="28">
        <f>IF(LinhrsIn!AD98&gt;0,OphrsIn!AD97/LinhrsIn!AD98,0)</f>
        <v>0.99743357487922713</v>
      </c>
      <c r="AE98" s="28">
        <f>IF(LinhrsIn!AE98&gt;0,OphrsIn!AE97/LinhrsIn!AE98,0)</f>
        <v>0.28259739261851274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12"/>
        <v>0.98324546884958908</v>
      </c>
      <c r="AP98" s="28">
        <f t="shared" si="13"/>
        <v>0.98197049488609922</v>
      </c>
      <c r="AQ98" s="28">
        <f t="shared" si="14"/>
        <v>0.75906705339804725</v>
      </c>
      <c r="AR98" s="28">
        <f t="shared" si="15"/>
        <v>0.98406714011433671</v>
      </c>
      <c r="AS98" s="28">
        <f t="shared" si="16"/>
        <v>0.97963090739013303</v>
      </c>
      <c r="AT98" s="28">
        <f t="shared" si="17"/>
        <v>0.99555114029339331</v>
      </c>
      <c r="AU98" s="28">
        <f t="shared" si="18"/>
        <v>0.97373268760049259</v>
      </c>
      <c r="AV98" s="28">
        <f t="shared" si="19"/>
        <v>0.98988977439218129</v>
      </c>
      <c r="AW98" s="28">
        <f t="shared" si="20"/>
        <v>0.96414852415952768</v>
      </c>
      <c r="AX98" s="28">
        <f t="shared" si="21"/>
        <v>0.98465772183691536</v>
      </c>
      <c r="AY98" s="28">
        <f t="shared" si="22"/>
        <v>0.98918595915577223</v>
      </c>
      <c r="AZ98" s="28">
        <f t="shared" si="23"/>
        <v>0.75906705339804725</v>
      </c>
    </row>
    <row r="99" spans="1:52" x14ac:dyDescent="0.25">
      <c r="A99" s="86" t="s">
        <v>1</v>
      </c>
      <c r="B99" s="86">
        <v>2</v>
      </c>
      <c r="C99" s="86">
        <v>89</v>
      </c>
      <c r="D99" s="28">
        <f>OphrsIn!D98/LinhrsIn!D99</f>
        <v>0.9869289853119525</v>
      </c>
      <c r="E99" s="28">
        <f>OphrsIn!E98/LinhrsIn!E99</f>
        <v>0.99381720430107523</v>
      </c>
      <c r="F99" s="28">
        <f>OphrsIn!F98/LinhrsIn!F99</f>
        <v>1</v>
      </c>
      <c r="G99" s="28">
        <f>OphrsIn!G98/LinhrsIn!G99</f>
        <v>0.96117551900781883</v>
      </c>
      <c r="H99" s="28">
        <f>OphrsIn!H98/LinhrsIn!H99</f>
        <v>0.99972156480579155</v>
      </c>
      <c r="I99" s="28">
        <v>0.94112870483150635</v>
      </c>
      <c r="J99" s="28">
        <f>OphrsIn!J98/LinhrsIn!J99</f>
        <v>0.919572162800389</v>
      </c>
      <c r="K99" s="28">
        <f>OphrsIn!K98/LinhrsIn!K99</f>
        <v>0.92268261426740716</v>
      </c>
      <c r="L99" s="28">
        <f>OphrsIn!L98/LinhrsIn!L99</f>
        <v>0.93620857023991122</v>
      </c>
      <c r="M99" s="28">
        <f>OphrsIn!M98/LinhrsIn!M99</f>
        <v>0.98138113102681657</v>
      </c>
      <c r="N99" s="28">
        <f>OphrsIn!N98/LinhrsIn!N99</f>
        <v>1</v>
      </c>
      <c r="O99" s="28">
        <f>OphrsIn!O98/LinhrsIn!O99</f>
        <v>1</v>
      </c>
      <c r="P99" s="28">
        <f>OphrsIn!P98/LinhrsIn!P99</f>
        <v>0.73809523809523814</v>
      </c>
      <c r="Q99" s="28">
        <f>OphrsIn!Q98/LinhrsIn!Q99</f>
        <v>0</v>
      </c>
      <c r="R99" s="28">
        <f>OphrsIn!R98/LinhrsIn!R99</f>
        <v>0</v>
      </c>
      <c r="S99" s="28">
        <f>OphrsIn!S98/LinhrsIn!S99</f>
        <v>0</v>
      </c>
      <c r="T99" s="28">
        <f>OphrsIn!T98/LinhrsIn!T99</f>
        <v>0</v>
      </c>
      <c r="U99" s="28">
        <f>OphrsIn!U98/LinhrsIn!U99</f>
        <v>0.99093359470717945</v>
      </c>
      <c r="V99" s="28">
        <f>OphrsIn!V98/LinhrsIn!V99</f>
        <v>0.97404771871075757</v>
      </c>
      <c r="W99" s="28">
        <f>OphrsIn!W98/LinhrsIn!W99</f>
        <v>0.9386519574868829</v>
      </c>
      <c r="X99" s="28">
        <f>OphrsIn!X98/LinhrsIn!X99</f>
        <v>0.95441633978087392</v>
      </c>
      <c r="Y99" s="28">
        <f>OphrsIn!Y98/LinhrsIn!Y99</f>
        <v>0.99916212819438621</v>
      </c>
      <c r="Z99" s="28">
        <f>OphrsIn!Z98/LinhrsIn!Z99</f>
        <v>0.99825057192840794</v>
      </c>
      <c r="AA99" s="28">
        <f>OphrsIn!AA98/LinhrsIn!AA99</f>
        <v>0.82097044060234237</v>
      </c>
      <c r="AB99" s="28">
        <f>OphrsIn!AB98/LinhrsIn!AB99</f>
        <v>0.98677641343948175</v>
      </c>
      <c r="AC99" s="28">
        <f>IF(LinhrsIn!AC99&gt;0,OphrsIn!AC98/LinhrsIn!AC99,0)</f>
        <v>0.99986559139784947</v>
      </c>
      <c r="AD99" s="28">
        <f>IF(LinhrsIn!AD99&gt;0,OphrsIn!AD98/LinhrsIn!AD99,0)</f>
        <v>0.99713034284851232</v>
      </c>
      <c r="AE99" s="28">
        <f>IF(LinhrsIn!AE99&gt;0,OphrsIn!AE98/LinhrsIn!AE99,0)</f>
        <v>0.99340392968795677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12"/>
        <v>0.9494818924479963</v>
      </c>
      <c r="AP99" s="28">
        <f t="shared" si="13"/>
        <v>0.63860076373752606</v>
      </c>
      <c r="AQ99" s="28">
        <f t="shared" si="14"/>
        <v>0.99679995464477278</v>
      </c>
      <c r="AR99" s="28">
        <f t="shared" si="15"/>
        <v>0.98499757443629798</v>
      </c>
      <c r="AS99" s="28">
        <f t="shared" si="16"/>
        <v>0.95347414414589571</v>
      </c>
      <c r="AT99" s="28">
        <f t="shared" si="17"/>
        <v>0.94675743851137828</v>
      </c>
      <c r="AU99" s="28">
        <f t="shared" si="18"/>
        <v>0.91269841269841268</v>
      </c>
      <c r="AV99" s="28">
        <f t="shared" si="19"/>
        <v>0</v>
      </c>
      <c r="AW99" s="28">
        <f t="shared" si="20"/>
        <v>0.65499377113931234</v>
      </c>
      <c r="AX99" s="28">
        <f t="shared" si="21"/>
        <v>0.96407680848738098</v>
      </c>
      <c r="AY99" s="28">
        <f t="shared" si="22"/>
        <v>0.93533247532341068</v>
      </c>
      <c r="AZ99" s="28">
        <f t="shared" si="23"/>
        <v>0.99679995464477278</v>
      </c>
    </row>
    <row r="100" spans="1:52" x14ac:dyDescent="0.25">
      <c r="A100" s="86" t="s">
        <v>1</v>
      </c>
      <c r="B100" s="86">
        <v>2</v>
      </c>
      <c r="C100" s="86">
        <v>90</v>
      </c>
      <c r="D100" s="28">
        <f>OphrsIn!D99/LinhrsIn!D100</f>
        <v>0.98719849076943811</v>
      </c>
      <c r="E100" s="28">
        <f>OphrsIn!E99/LinhrsIn!E100</f>
        <v>0.99540912773426959</v>
      </c>
      <c r="F100" s="28">
        <f>OphrsIn!F99/LinhrsIn!F100</f>
        <v>0.94140052739525348</v>
      </c>
      <c r="G100" s="28">
        <f>OphrsIn!G99/LinhrsIn!G100</f>
        <v>0.99986559139784947</v>
      </c>
      <c r="H100" s="28">
        <f>OphrsIn!H99/LinhrsIn!H100</f>
        <v>0.99958327545492431</v>
      </c>
      <c r="I100" s="28">
        <v>0.97150537634408596</v>
      </c>
      <c r="J100" s="28">
        <f>OphrsIn!J99/LinhrsIn!J100</f>
        <v>0.9905542436449507</v>
      </c>
      <c r="K100" s="28">
        <f>OphrsIn!K99/LinhrsIn!K100</f>
        <v>0.88077858880778592</v>
      </c>
      <c r="L100" s="28">
        <f>OphrsIn!L99/LinhrsIn!L100</f>
        <v>0.5608244645022229</v>
      </c>
      <c r="M100" s="28">
        <f>OphrsIn!M99/LinhrsIn!M100</f>
        <v>0.9993037181451051</v>
      </c>
      <c r="N100" s="28">
        <f>OphrsIn!N99/LinhrsIn!N100</f>
        <v>1</v>
      </c>
      <c r="O100" s="28">
        <f>OphrsIn!O99/LinhrsIn!O100</f>
        <v>0.99986111111111109</v>
      </c>
      <c r="P100" s="28">
        <f>OphrsIn!P99/LinhrsIn!P100</f>
        <v>0.88909799704261328</v>
      </c>
      <c r="Q100" s="28">
        <f>OphrsIn!Q99/LinhrsIn!Q100</f>
        <v>0.88544766026507993</v>
      </c>
      <c r="R100" s="28">
        <f>OphrsIn!R99/LinhrsIn!R100</f>
        <v>0.9795491864457383</v>
      </c>
      <c r="S100" s="28">
        <f>OphrsIn!S99/LinhrsIn!S100</f>
        <v>0.99892473118279579</v>
      </c>
      <c r="T100" s="28">
        <f>OphrsIn!T99/LinhrsIn!T100</f>
        <v>0.98943123348630224</v>
      </c>
      <c r="U100" s="28">
        <f>OphrsIn!U99/LinhrsIn!U100</f>
        <v>0.99986541049798117</v>
      </c>
      <c r="V100" s="28">
        <f>OphrsIn!V99/LinhrsIn!V100</f>
        <v>0.99666481378543637</v>
      </c>
      <c r="W100" s="28">
        <f>OphrsIn!W99/LinhrsIn!W100</f>
        <v>0.99865464819050187</v>
      </c>
      <c r="X100" s="28">
        <f>OphrsIn!X99/LinhrsIn!X100</f>
        <v>0.9994595324956087</v>
      </c>
      <c r="Y100" s="28">
        <f>OphrsIn!Y99/LinhrsIn!Y100</f>
        <v>0.99958106409719305</v>
      </c>
      <c r="Z100" s="28">
        <f>OphrsIn!Z99/LinhrsIn!Z100</f>
        <v>0.99461714439510163</v>
      </c>
      <c r="AA100" s="28">
        <f>OphrsIn!AA99/LinhrsIn!AA100</f>
        <v>0.99986111111111109</v>
      </c>
      <c r="AB100" s="28">
        <f>OphrsIn!AB99/LinhrsIn!AB100</f>
        <v>0.99340600188399952</v>
      </c>
      <c r="AC100" s="28">
        <f>IF(LinhrsIn!AC100&gt;0,OphrsIn!AC99/LinhrsIn!AC100,0)</f>
        <v>0.79881417598706361</v>
      </c>
      <c r="AD100" s="28">
        <f>IF(LinhrsIn!AD100&gt;0,OphrsIn!AD99/LinhrsIn!AD100,0)</f>
        <v>0.99333938843475633</v>
      </c>
      <c r="AE100" s="28">
        <f>IF(LinhrsIn!AE100&gt;0,OphrsIn!AE99/LinhrsIn!AE100,0)</f>
        <v>0.99343055429887472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12"/>
        <v>0.9356820017983476</v>
      </c>
      <c r="AP100" s="28">
        <f t="shared" si="13"/>
        <v>0.98628854481973738</v>
      </c>
      <c r="AQ100" s="28">
        <f t="shared" si="14"/>
        <v>0.92852803957356489</v>
      </c>
      <c r="AR100" s="28">
        <f t="shared" si="15"/>
        <v>0.97889174884245744</v>
      </c>
      <c r="AS100" s="28">
        <f t="shared" si="16"/>
        <v>0.98721429848132036</v>
      </c>
      <c r="AT100" s="28">
        <f t="shared" si="17"/>
        <v>0.81363559048503797</v>
      </c>
      <c r="AU100" s="28">
        <f t="shared" si="18"/>
        <v>0.96298636938457483</v>
      </c>
      <c r="AV100" s="28">
        <f t="shared" si="19"/>
        <v>0.95464052596453808</v>
      </c>
      <c r="AW100" s="28">
        <f t="shared" si="20"/>
        <v>0.99532048592323985</v>
      </c>
      <c r="AX100" s="28">
        <f t="shared" si="21"/>
        <v>0.99923174826110117</v>
      </c>
      <c r="AY100" s="28">
        <f t="shared" si="22"/>
        <v>0.99596141913007064</v>
      </c>
      <c r="AZ100" s="28">
        <f t="shared" si="23"/>
        <v>0.92852803957356489</v>
      </c>
    </row>
    <row r="101" spans="1:52" x14ac:dyDescent="0.25">
      <c r="A101" s="86" t="s">
        <v>1</v>
      </c>
      <c r="B101" s="86">
        <v>2</v>
      </c>
      <c r="C101" s="86">
        <v>91</v>
      </c>
      <c r="D101" s="28">
        <f>OphrsIn!D100/LinhrsIn!D101</f>
        <v>0.95135426492386466</v>
      </c>
      <c r="E101" s="28">
        <f>OphrsIn!E100/LinhrsIn!E101</f>
        <v>0.97080586573388949</v>
      </c>
      <c r="F101" s="28">
        <f>OphrsIn!F100/LinhrsIn!F101</f>
        <v>0.99926729191090269</v>
      </c>
      <c r="G101" s="28">
        <f>OphrsIn!G100/LinhrsIn!G101</f>
        <v>1</v>
      </c>
      <c r="H101" s="28">
        <f>OphrsIn!H100/LinhrsIn!H101</f>
        <v>0.99972214504028911</v>
      </c>
      <c r="I101" s="28">
        <v>0.96531791907514453</v>
      </c>
      <c r="J101" s="28">
        <f>OphrsIn!J100/LinhrsIn!J101</f>
        <v>0.74687239366138447</v>
      </c>
      <c r="K101" s="28">
        <f>OphrsIn!K100/LinhrsIn!K101</f>
        <v>0.98594240480414896</v>
      </c>
      <c r="L101" s="28">
        <f>OphrsIn!L100/LinhrsIn!L101</f>
        <v>0.97955340328221696</v>
      </c>
      <c r="M101" s="28">
        <f>OphrsIn!M100/LinhrsIn!M101</f>
        <v>0.98652028904947187</v>
      </c>
      <c r="N101" s="28">
        <f>OphrsIn!N100/LinhrsIn!N101</f>
        <v>1</v>
      </c>
      <c r="O101" s="28">
        <f>OphrsIn!O100/LinhrsIn!O101</f>
        <v>1</v>
      </c>
      <c r="P101" s="28">
        <f>OphrsIn!P100/LinhrsIn!P101</f>
        <v>0.95471749121384153</v>
      </c>
      <c r="Q101" s="28">
        <f>OphrsIn!Q100/LinhrsIn!Q101</f>
        <v>0.99878983461073001</v>
      </c>
      <c r="R101" s="28">
        <f>OphrsIn!R100/LinhrsIn!R101</f>
        <v>0.99832444782939833</v>
      </c>
      <c r="S101" s="28">
        <f>OphrsIn!S100/LinhrsIn!S101</f>
        <v>0.99986559139784947</v>
      </c>
      <c r="T101" s="28">
        <f>OphrsIn!T100/LinhrsIn!T101</f>
        <v>0.96012781328146712</v>
      </c>
      <c r="U101" s="28">
        <f>OphrsIn!U100/LinhrsIn!U101</f>
        <v>0.99986544671689981</v>
      </c>
      <c r="V101" s="28">
        <f>OphrsIn!V100/LinhrsIn!V101</f>
        <v>0.99025476820270086</v>
      </c>
      <c r="W101" s="28">
        <f>OphrsIn!W100/LinhrsIn!W101</f>
        <v>0.99367684649535859</v>
      </c>
      <c r="X101" s="28">
        <f>OphrsIn!X100/LinhrsIn!X101</f>
        <v>0.99932459813589081</v>
      </c>
      <c r="Y101" s="28">
        <f>OphrsIn!Y100/LinhrsIn!Y101</f>
        <v>0.99832659322270245</v>
      </c>
      <c r="Z101" s="28">
        <f>OphrsIn!Z100/LinhrsIn!Z101</f>
        <v>0.97536879144674526</v>
      </c>
      <c r="AA101" s="28">
        <f>OphrsIn!AA100/LinhrsIn!AA101</f>
        <v>0.98638699819419373</v>
      </c>
      <c r="AB101" s="28">
        <f>OphrsIn!AB100/LinhrsIn!AB101</f>
        <v>0.99663888141973644</v>
      </c>
      <c r="AC101" s="28">
        <f>IF(LinhrsIn!AC101&gt;0,OphrsIn!AC100/LinhrsIn!AC101,0)</f>
        <v>0.99959671998924593</v>
      </c>
      <c r="AD101" s="28">
        <f>IF(LinhrsIn!AD101&gt;0,OphrsIn!AD100/LinhrsIn!AD101,0)</f>
        <v>0.98520531400966194</v>
      </c>
      <c r="AE101" s="28">
        <f>IF(LinhrsIn!AE101&gt;0,OphrsIn!AE100/LinhrsIn!AE101,0)</f>
        <v>0.99419113877619869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12"/>
        <v>0.96572660031427404</v>
      </c>
      <c r="AP101" s="28">
        <f t="shared" si="13"/>
        <v>0.99141255091280611</v>
      </c>
      <c r="AQ101" s="28">
        <f t="shared" si="14"/>
        <v>0.99299772425836885</v>
      </c>
      <c r="AR101" s="28">
        <f t="shared" si="15"/>
        <v>0.99002438588159736</v>
      </c>
      <c r="AS101" s="28">
        <f t="shared" si="16"/>
        <v>0.90397081925893941</v>
      </c>
      <c r="AT101" s="28">
        <f t="shared" si="17"/>
        <v>0.98400536571194597</v>
      </c>
      <c r="AU101" s="28">
        <f t="shared" si="18"/>
        <v>0.98490583040461388</v>
      </c>
      <c r="AV101" s="28">
        <f t="shared" si="19"/>
        <v>0.99899329127932601</v>
      </c>
      <c r="AW101" s="28">
        <f t="shared" si="20"/>
        <v>0.98341600940035601</v>
      </c>
      <c r="AX101" s="28">
        <f t="shared" si="21"/>
        <v>0.99710934595131728</v>
      </c>
      <c r="AY101" s="28">
        <f t="shared" si="22"/>
        <v>0.98613155702022526</v>
      </c>
      <c r="AZ101" s="28">
        <f t="shared" si="23"/>
        <v>0.99299772425836885</v>
      </c>
    </row>
    <row r="102" spans="1:52" x14ac:dyDescent="0.25">
      <c r="A102" s="86" t="s">
        <v>1</v>
      </c>
      <c r="B102" s="86">
        <v>2</v>
      </c>
      <c r="C102" s="86">
        <v>92</v>
      </c>
      <c r="D102" s="28">
        <f>OphrsIn!D101/LinhrsIn!D102</f>
        <v>0.95984368683465826</v>
      </c>
      <c r="E102" s="28">
        <f>OphrsIn!E101/LinhrsIn!E102</f>
        <v>0.95658018550880497</v>
      </c>
      <c r="F102" s="28">
        <f>OphrsIn!F101/LinhrsIn!F102</f>
        <v>0.9610085019055995</v>
      </c>
      <c r="G102" s="28">
        <f>OphrsIn!G101/LinhrsIn!G102</f>
        <v>0.99284846849278086</v>
      </c>
      <c r="H102" s="28">
        <f>OphrsIn!H101/LinhrsIn!H102</f>
        <v>0.99972214504028911</v>
      </c>
      <c r="I102" s="28">
        <v>0.99986557332974857</v>
      </c>
      <c r="J102" s="28">
        <f>OphrsIn!J101/LinhrsIn!J102</f>
        <v>0.96957910820947357</v>
      </c>
      <c r="K102" s="28">
        <f>OphrsIn!K101/LinhrsIn!K102</f>
        <v>0.97004452840372413</v>
      </c>
      <c r="L102" s="28">
        <f>OphrsIn!L101/LinhrsIn!L102</f>
        <v>0.99233561920129076</v>
      </c>
      <c r="M102" s="28">
        <f>OphrsIn!M101/LinhrsIn!M102</f>
        <v>0.99582463465553239</v>
      </c>
      <c r="N102" s="28">
        <f>OphrsIn!N101/LinhrsIn!N102</f>
        <v>1</v>
      </c>
      <c r="O102" s="28">
        <f>OphrsIn!O101/LinhrsIn!O102</f>
        <v>0.93803230543318639</v>
      </c>
      <c r="P102" s="28">
        <f>OphrsIn!P101/LinhrsIn!P102</f>
        <v>0.97257127415214151</v>
      </c>
      <c r="Q102" s="28">
        <f>OphrsIn!Q101/LinhrsIn!Q102</f>
        <v>0.99300793330644066</v>
      </c>
      <c r="R102" s="28">
        <f>OphrsIn!R101/LinhrsIn!R102</f>
        <v>0.97240453460620524</v>
      </c>
      <c r="S102" s="28">
        <f>OphrsIn!S101/LinhrsIn!S102</f>
        <v>0.99986559139784947</v>
      </c>
      <c r="T102" s="28">
        <f>OphrsIn!T101/LinhrsIn!T102</f>
        <v>0.99179415855354658</v>
      </c>
      <c r="U102" s="28">
        <f>OphrsIn!U101/LinhrsIn!U102</f>
        <v>1</v>
      </c>
      <c r="V102" s="28">
        <f>OphrsIn!V101/LinhrsIn!V102</f>
        <v>0.9852695942190105</v>
      </c>
      <c r="W102" s="28">
        <f>OphrsIn!W101/LinhrsIn!W102</f>
        <v>0.99352314127648078</v>
      </c>
      <c r="X102" s="28">
        <f>OphrsIn!X101/LinhrsIn!X102</f>
        <v>0.99783256570035217</v>
      </c>
      <c r="Y102" s="28">
        <f>OphrsIn!Y101/LinhrsIn!Y102</f>
        <v>0.9993027471761261</v>
      </c>
      <c r="Z102" s="28">
        <f>OphrsIn!Z101/LinhrsIn!Z102</f>
        <v>0.99905800026914271</v>
      </c>
      <c r="AA102" s="28">
        <f>OphrsIn!AA101/LinhrsIn!AA102</f>
        <v>0.98805555555555558</v>
      </c>
      <c r="AB102" s="28">
        <f>OphrsIn!AB101/LinhrsIn!AB102</f>
        <v>0.97551789077212814</v>
      </c>
      <c r="AC102" s="28">
        <f>IF(LinhrsIn!AC102&gt;0,OphrsIn!AC101/LinhrsIn!AC102,0)</f>
        <v>0.98640280021540128</v>
      </c>
      <c r="AD102" s="28">
        <f>IF(LinhrsIn!AD102&gt;0,OphrsIn!AD101/LinhrsIn!AD102,0)</f>
        <v>0.99728055597522292</v>
      </c>
      <c r="AE102" s="28">
        <f>IF(LinhrsIn!AE102&gt;0,OphrsIn!AE101/LinhrsIn!AE102,0)</f>
        <v>0.97677751583107142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12"/>
        <v>0.97903436202771432</v>
      </c>
      <c r="AP102" s="28">
        <f t="shared" si="13"/>
        <v>0.99130264273606983</v>
      </c>
      <c r="AQ102" s="28">
        <f t="shared" si="14"/>
        <v>0.98682029067389854</v>
      </c>
      <c r="AR102" s="28">
        <f t="shared" si="15"/>
        <v>0.9701457186357284</v>
      </c>
      <c r="AS102" s="28">
        <f t="shared" si="16"/>
        <v>0.98972227552650371</v>
      </c>
      <c r="AT102" s="28">
        <f t="shared" si="17"/>
        <v>0.98606826075351572</v>
      </c>
      <c r="AU102" s="28">
        <f t="shared" si="18"/>
        <v>0.97020119319510945</v>
      </c>
      <c r="AV102" s="28">
        <f t="shared" si="19"/>
        <v>0.98842601977016509</v>
      </c>
      <c r="AW102" s="28">
        <f t="shared" si="20"/>
        <v>0.99235458425751899</v>
      </c>
      <c r="AX102" s="28">
        <f t="shared" si="21"/>
        <v>0.99688615138431969</v>
      </c>
      <c r="AY102" s="28">
        <f t="shared" si="22"/>
        <v>0.98754381553227544</v>
      </c>
      <c r="AZ102" s="28">
        <f t="shared" si="23"/>
        <v>0.98682029067389854</v>
      </c>
    </row>
    <row r="103" spans="1:52" x14ac:dyDescent="0.25">
      <c r="A103" s="86" t="s">
        <v>1</v>
      </c>
      <c r="B103" s="86">
        <v>2</v>
      </c>
      <c r="C103" s="86">
        <v>93</v>
      </c>
      <c r="D103" s="28">
        <f>OphrsIn!D102/LinhrsIn!D103</f>
        <v>0.98208424507658643</v>
      </c>
      <c r="E103" s="28">
        <f>OphrsIn!E102/LinhrsIn!E103</f>
        <v>0.9407077255537547</v>
      </c>
      <c r="F103" s="28">
        <f>OphrsIn!F102/LinhrsIn!F103</f>
        <v>0.97669305189094091</v>
      </c>
      <c r="G103" s="28">
        <f>OphrsIn!G102/LinhrsIn!G103</f>
        <v>1</v>
      </c>
      <c r="H103" s="28">
        <f>OphrsIn!H102/LinhrsIn!H103</f>
        <v>0.99972214504028911</v>
      </c>
      <c r="I103" s="28">
        <v>0.99959671998924593</v>
      </c>
      <c r="J103" s="28">
        <f>OphrsIn!J102/LinhrsIn!J103</f>
        <v>0.99027642728156684</v>
      </c>
      <c r="K103" s="28">
        <f>OphrsIn!K102/LinhrsIn!K103</f>
        <v>0.99</v>
      </c>
      <c r="L103" s="28">
        <f>OphrsIn!L102/LinhrsIn!L103</f>
        <v>0.97158931082981714</v>
      </c>
      <c r="M103" s="28">
        <f>OphrsIn!M102/LinhrsIn!M103</f>
        <v>0.99607072691552057</v>
      </c>
      <c r="N103" s="28">
        <f>OphrsIn!N102/LinhrsIn!N103</f>
        <v>1</v>
      </c>
      <c r="O103" s="28">
        <f>OphrsIn!O102/LinhrsIn!O103</f>
        <v>0.97360744547853872</v>
      </c>
      <c r="P103" s="28">
        <f>OphrsIn!P102/LinhrsIn!P103</f>
        <v>0.97315526777283157</v>
      </c>
      <c r="Q103" s="28">
        <f>OphrsIn!Q102/LinhrsIn!Q103</f>
        <v>0.96705217859064008</v>
      </c>
      <c r="R103" s="28">
        <f>OphrsIn!R102/LinhrsIn!R103</f>
        <v>0.82452999104744851</v>
      </c>
      <c r="S103" s="28">
        <f>OphrsIn!S102/LinhrsIn!S103</f>
        <v>0.99986559139784947</v>
      </c>
      <c r="T103" s="28">
        <f>OphrsIn!T102/LinhrsIn!T103</f>
        <v>0.98469245755635959</v>
      </c>
      <c r="U103" s="28">
        <f>OphrsIn!U102/LinhrsIn!U103</f>
        <v>0.99551813119652321</v>
      </c>
      <c r="V103" s="28">
        <f>OphrsIn!V102/LinhrsIn!V103</f>
        <v>0.96125250214469538</v>
      </c>
      <c r="W103" s="28">
        <f>OphrsIn!W102/LinhrsIn!W103</f>
        <v>0.99463917525773204</v>
      </c>
      <c r="X103" s="28">
        <f>OphrsIn!X102/LinhrsIn!X103</f>
        <v>0.99618528610354229</v>
      </c>
      <c r="Y103" s="28">
        <f>OphrsIn!Y102/LinhrsIn!Y103</f>
        <v>0.94695787831513267</v>
      </c>
      <c r="Z103" s="28">
        <f>OphrsIn!Z102/LinhrsIn!Z103</f>
        <v>0.95105553314508529</v>
      </c>
      <c r="AA103" s="28">
        <f>OphrsIn!AA102/LinhrsIn!AA103</f>
        <v>0.98388665092373939</v>
      </c>
      <c r="AB103" s="28">
        <f>OphrsIn!AB102/LinhrsIn!AB103</f>
        <v>0.99071832122679582</v>
      </c>
      <c r="AC103" s="28">
        <f>IF(LinhrsIn!AC103&gt;0,OphrsIn!AC102/LinhrsIn!AC103,0)</f>
        <v>0.7099072455975266</v>
      </c>
      <c r="AD103" s="28">
        <f>IF(LinhrsIn!AD103&gt;0,OphrsIn!AD102/LinhrsIn!AD103,0)</f>
        <v>0.98231827111984271</v>
      </c>
      <c r="AE103" s="28">
        <f>IF(LinhrsIn!AE103&gt;0,OphrsIn!AE102/LinhrsIn!AE103,0)</f>
        <v>0.98540378410117169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12"/>
        <v>0.98428490172937544</v>
      </c>
      <c r="AP103" s="28">
        <f t="shared" si="13"/>
        <v>0.96636280807546215</v>
      </c>
      <c r="AQ103" s="28">
        <f t="shared" si="14"/>
        <v>0.89254310027284711</v>
      </c>
      <c r="AR103" s="28">
        <f t="shared" si="15"/>
        <v>0.97246692581489846</v>
      </c>
      <c r="AS103" s="28">
        <f t="shared" si="16"/>
        <v>0.9965317641037007</v>
      </c>
      <c r="AT103" s="28">
        <f t="shared" si="17"/>
        <v>0.98588667924844586</v>
      </c>
      <c r="AU103" s="28">
        <f t="shared" si="18"/>
        <v>0.98225423775045684</v>
      </c>
      <c r="AV103" s="28">
        <f t="shared" si="19"/>
        <v>0.93048258701197939</v>
      </c>
      <c r="AW103" s="28">
        <f t="shared" si="20"/>
        <v>0.98048769696585936</v>
      </c>
      <c r="AX103" s="28">
        <f t="shared" si="21"/>
        <v>0.97926077989213578</v>
      </c>
      <c r="AY103" s="28">
        <f t="shared" si="22"/>
        <v>0.97522016843187342</v>
      </c>
      <c r="AZ103" s="28">
        <f t="shared" si="23"/>
        <v>0.89254310027284711</v>
      </c>
    </row>
    <row r="104" spans="1:52" x14ac:dyDescent="0.25">
      <c r="A104" s="86" t="s">
        <v>1</v>
      </c>
      <c r="B104" s="86">
        <v>2</v>
      </c>
      <c r="C104" s="86">
        <v>94</v>
      </c>
      <c r="D104" s="28">
        <f>OphrsIn!D103/LinhrsIn!D104</f>
        <v>0.81501485282203623</v>
      </c>
      <c r="E104" s="28">
        <f>OphrsIn!E103/LinhrsIn!E104</f>
        <v>0.989247311827957</v>
      </c>
      <c r="F104" s="28">
        <f>OphrsIn!F103/LinhrsIn!F104</f>
        <v>0.99970670186244326</v>
      </c>
      <c r="G104" s="28">
        <f>OphrsIn!G103/LinhrsIn!G104</f>
        <v>0.94583333333333341</v>
      </c>
      <c r="H104" s="28">
        <f>OphrsIn!H103/LinhrsIn!H104</f>
        <v>0.99027507641011392</v>
      </c>
      <c r="I104" s="28">
        <v>0.94918671864497928</v>
      </c>
      <c r="J104" s="28">
        <f>OphrsIn!J103/LinhrsIn!J104</f>
        <v>0.9711070982080845</v>
      </c>
      <c r="K104" s="28">
        <f>OphrsIn!K103/LinhrsIn!K104</f>
        <v>0.99972943722943719</v>
      </c>
      <c r="L104" s="28">
        <f>OphrsIn!L103/LinhrsIn!L104</f>
        <v>0.99663842947425041</v>
      </c>
      <c r="M104" s="28">
        <f>OphrsIn!M103/LinhrsIn!M104</f>
        <v>0.99652633041545091</v>
      </c>
      <c r="N104" s="28">
        <f>OphrsIn!N103/LinhrsIn!N104</f>
        <v>1</v>
      </c>
      <c r="O104" s="28">
        <f>OphrsIn!O103/LinhrsIn!O104</f>
        <v>0.97360744547853872</v>
      </c>
      <c r="P104" s="28">
        <f>OphrsIn!P103/LinhrsIn!P104</f>
        <v>0.98424666756429235</v>
      </c>
      <c r="Q104" s="28">
        <f>OphrsIn!Q103/LinhrsIn!Q104</f>
        <v>0.98399892429743163</v>
      </c>
      <c r="R104" s="28">
        <f>OphrsIn!R103/LinhrsIn!R104</f>
        <v>0.98212676479423255</v>
      </c>
      <c r="S104" s="28">
        <f>OphrsIn!S103/LinhrsIn!S104</f>
        <v>0.99986559139784947</v>
      </c>
      <c r="T104" s="28">
        <f>OphrsIn!T103/LinhrsIn!T104</f>
        <v>0.99735780837157562</v>
      </c>
      <c r="U104" s="28">
        <f>OphrsIn!U103/LinhrsIn!U104</f>
        <v>0.98521306627234839</v>
      </c>
      <c r="V104" s="28">
        <f>OphrsIn!V103/LinhrsIn!V104</f>
        <v>0.70914396887159536</v>
      </c>
      <c r="W104" s="28">
        <f>OphrsIn!W103/LinhrsIn!W104</f>
        <v>0.64712466769273813</v>
      </c>
      <c r="X104" s="28">
        <f>OphrsIn!X103/LinhrsIn!X104</f>
        <v>0.99432585787624961</v>
      </c>
      <c r="Y104" s="28">
        <f>OphrsIn!Y103/LinhrsIn!Y104</f>
        <v>0.98800557880055784</v>
      </c>
      <c r="Z104" s="28">
        <f>OphrsIn!Z103/LinhrsIn!Z104</f>
        <v>0.99015907252628743</v>
      </c>
      <c r="AA104" s="28">
        <f>OphrsIn!AA103/LinhrsIn!AA104</f>
        <v>1</v>
      </c>
      <c r="AB104" s="28">
        <f>OphrsIn!AB103/LinhrsIn!AB104</f>
        <v>0.99381637316843663</v>
      </c>
      <c r="AC104" s="28">
        <f>IF(LinhrsIn!AC104&gt;0,OphrsIn!AC103/LinhrsIn!AC104,0)</f>
        <v>0.99986559139784947</v>
      </c>
      <c r="AD104" s="28">
        <f>IF(LinhrsIn!AD104&gt;0,OphrsIn!AD103/LinhrsIn!AD104,0)</f>
        <v>0.99637407463363048</v>
      </c>
      <c r="AE104" s="28">
        <f>IF(LinhrsIn!AE104&gt;0,OphrsIn!AE103/LinhrsIn!AE104,0)</f>
        <v>0.99343837191834961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12"/>
        <v>0.98300871253740674</v>
      </c>
      <c r="AP104" s="28">
        <f t="shared" si="13"/>
        <v>0.93926147283910855</v>
      </c>
      <c r="AQ104" s="28">
        <f t="shared" si="14"/>
        <v>0.99655934598327656</v>
      </c>
      <c r="AR104" s="28">
        <f t="shared" si="15"/>
        <v>0.97826244900791126</v>
      </c>
      <c r="AS104" s="28">
        <f t="shared" si="16"/>
        <v>0.97018963108772593</v>
      </c>
      <c r="AT104" s="28">
        <f t="shared" si="17"/>
        <v>0.99763139903971287</v>
      </c>
      <c r="AU104" s="28">
        <f t="shared" si="18"/>
        <v>0.9859513710142771</v>
      </c>
      <c r="AV104" s="28">
        <f t="shared" si="19"/>
        <v>0.98866376016317126</v>
      </c>
      <c r="AW104" s="28">
        <f t="shared" si="20"/>
        <v>0.89723828117183979</v>
      </c>
      <c r="AX104" s="28">
        <f t="shared" si="21"/>
        <v>0.8764853681231819</v>
      </c>
      <c r="AY104" s="28">
        <f t="shared" si="22"/>
        <v>0.99465848189824124</v>
      </c>
      <c r="AZ104" s="28">
        <f t="shared" si="23"/>
        <v>0.99655934598327656</v>
      </c>
    </row>
    <row r="105" spans="1:52" x14ac:dyDescent="0.25">
      <c r="A105" s="86" t="s">
        <v>1</v>
      </c>
      <c r="B105" s="86">
        <v>2</v>
      </c>
      <c r="C105" s="86">
        <v>95</v>
      </c>
      <c r="D105" s="28">
        <f>OphrsIn!D104/LinhrsIn!D105</f>
        <v>0.94529039213044064</v>
      </c>
      <c r="E105" s="28">
        <f>OphrsIn!E104/LinhrsIn!E105</f>
        <v>0.98289562289562282</v>
      </c>
      <c r="F105" s="28">
        <f>OphrsIn!F104/LinhrsIn!F105</f>
        <v>0.97888872599325616</v>
      </c>
      <c r="G105" s="28">
        <f>OphrsIn!G104/LinhrsIn!G105</f>
        <v>0.92624495289367437</v>
      </c>
      <c r="H105" s="28">
        <f>OphrsIn!H104/LinhrsIn!H105</f>
        <v>1</v>
      </c>
      <c r="I105" s="28">
        <v>0.98669175964511358</v>
      </c>
      <c r="J105" s="28">
        <f>OphrsIn!J104/LinhrsIn!J105</f>
        <v>0.96680094457563559</v>
      </c>
      <c r="K105" s="28">
        <f>OphrsIn!K104/LinhrsIn!K105</f>
        <v>0.99608795359503577</v>
      </c>
      <c r="L105" s="28">
        <f>OphrsIn!L104/LinhrsIn!L105</f>
        <v>0.97834566240753196</v>
      </c>
      <c r="M105" s="28">
        <f>OphrsIn!M104/LinhrsIn!M105</f>
        <v>0.95420273666573574</v>
      </c>
      <c r="N105" s="28">
        <f>OphrsIn!N104/LinhrsIn!N105</f>
        <v>1</v>
      </c>
      <c r="O105" s="28">
        <f>OphrsIn!O104/LinhrsIn!O105</f>
        <v>0.91639960986484603</v>
      </c>
      <c r="P105" s="28">
        <f>OphrsIn!P104/LinhrsIn!P105</f>
        <v>0.98016729627630861</v>
      </c>
      <c r="Q105" s="28">
        <f>OphrsIn!Q104/LinhrsIn!Q105</f>
        <v>0.9056070996369503</v>
      </c>
      <c r="R105" s="28">
        <f>OphrsIn!R104/LinhrsIn!R105</f>
        <v>0.73750932140193881</v>
      </c>
      <c r="S105" s="28">
        <f>OphrsIn!S104/LinhrsIn!S105</f>
        <v>0.95214410539050942</v>
      </c>
      <c r="T105" s="28">
        <f>OphrsIn!T104/LinhrsIn!T105</f>
        <v>0.89057359462165642</v>
      </c>
      <c r="U105" s="28">
        <f>OphrsIn!U104/LinhrsIn!U105</f>
        <v>0.80663802044747368</v>
      </c>
      <c r="V105" s="28">
        <f>OphrsIn!V104/LinhrsIn!V105</f>
        <v>0.96817864619679006</v>
      </c>
      <c r="W105" s="28">
        <f>OphrsIn!W104/LinhrsIn!W105</f>
        <v>0.18280010937927263</v>
      </c>
      <c r="X105" s="28">
        <f>OphrsIn!X104/LinhrsIn!X105</f>
        <v>0</v>
      </c>
      <c r="Y105" s="28">
        <f>OphrsIn!Y104/LinhrsIn!Y105</f>
        <v>0</v>
      </c>
      <c r="Z105" s="28">
        <f>OphrsIn!Z104/LinhrsIn!Z105</f>
        <v>4.0496760259179265E-4</v>
      </c>
      <c r="AA105" s="28">
        <f>OphrsIn!AA104/LinhrsIn!AA105</f>
        <v>1.1112654535352132E-3</v>
      </c>
      <c r="AB105" s="28">
        <f>OphrsIn!AB104/LinhrsIn!AB105</f>
        <v>3.7764350453172205E-4</v>
      </c>
      <c r="AC105" s="28">
        <f>IF(LinhrsIn!AC105&gt;0,OphrsIn!AC104/LinhrsIn!AC105,0)</f>
        <v>0.4242098184263618</v>
      </c>
      <c r="AD105" s="28">
        <f>IF(LinhrsIn!AD105&gt;0,OphrsIn!AD104/LinhrsIn!AD105,0)</f>
        <v>0.99622128174123337</v>
      </c>
      <c r="AE105" s="28">
        <f>IF(LinhrsIn!AE105&gt;0,OphrsIn!AE104/LinhrsIn!AE105,0)</f>
        <v>0.99507701038623708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12"/>
        <v>0.97222710540106327</v>
      </c>
      <c r="AP105" s="28">
        <f t="shared" si="13"/>
        <v>0.45377873113627087</v>
      </c>
      <c r="AQ105" s="28">
        <f t="shared" si="14"/>
        <v>0.80516937018461077</v>
      </c>
      <c r="AR105" s="28">
        <f t="shared" si="15"/>
        <v>0.96267643392751767</v>
      </c>
      <c r="AS105" s="28">
        <f t="shared" si="16"/>
        <v>0.98449756807358302</v>
      </c>
      <c r="AT105" s="28">
        <f t="shared" si="17"/>
        <v>0.97621211755610116</v>
      </c>
      <c r="AU105" s="28">
        <f t="shared" si="18"/>
        <v>0.96552230204705147</v>
      </c>
      <c r="AV105" s="28">
        <f t="shared" si="19"/>
        <v>0.86508684214313281</v>
      </c>
      <c r="AW105" s="28">
        <f t="shared" si="20"/>
        <v>0.88846342042197346</v>
      </c>
      <c r="AX105" s="28">
        <f t="shared" si="21"/>
        <v>6.0933369793090879E-2</v>
      </c>
      <c r="AY105" s="28">
        <f t="shared" si="22"/>
        <v>6.3129218688624258E-4</v>
      </c>
      <c r="AZ105" s="28">
        <f t="shared" si="23"/>
        <v>0.80516937018461077</v>
      </c>
    </row>
    <row r="106" spans="1:52" x14ac:dyDescent="0.25">
      <c r="A106" s="86" t="s">
        <v>1</v>
      </c>
      <c r="B106" s="86">
        <v>2</v>
      </c>
      <c r="C106" s="86">
        <v>96</v>
      </c>
      <c r="D106" s="28">
        <f>OphrsIn!D105/LinhrsIn!D106</f>
        <v>0.96590755962808239</v>
      </c>
      <c r="E106" s="28">
        <f>OphrsIn!E105/LinhrsIn!E106</f>
        <v>0.98655733297486226</v>
      </c>
      <c r="F106" s="28">
        <f>OphrsIn!F105/LinhrsIn!F106</f>
        <v>0.99780058651026393</v>
      </c>
      <c r="G106" s="28">
        <f>OphrsIn!G105/LinhrsIn!G106</f>
        <v>0.99932795698924726</v>
      </c>
      <c r="H106" s="28">
        <f>OphrsIn!H105/LinhrsIn!H106</f>
        <v>1</v>
      </c>
      <c r="I106" s="28">
        <v>0.75313300094326907</v>
      </c>
      <c r="J106" s="28">
        <f>OphrsIn!J105/LinhrsIn!J106</f>
        <v>0.98346992637866371</v>
      </c>
      <c r="K106" s="28">
        <f>OphrsIn!K105/LinhrsIn!K106</f>
        <v>0.59639487396141388</v>
      </c>
      <c r="L106" s="28">
        <f>OphrsIn!L105/LinhrsIn!L106</f>
        <v>0.66881807180314634</v>
      </c>
      <c r="M106" s="28">
        <f>OphrsIn!M105/LinhrsIn!M106</f>
        <v>0.97637576431350748</v>
      </c>
      <c r="N106" s="28">
        <f>OphrsIn!N105/LinhrsIn!N106</f>
        <v>1</v>
      </c>
      <c r="O106" s="28">
        <f>OphrsIn!O105/LinhrsIn!O106</f>
        <v>0.94276982914293661</v>
      </c>
      <c r="P106" s="28">
        <f>OphrsIn!P105/LinhrsIn!P106</f>
        <v>0.69003389830508477</v>
      </c>
      <c r="Q106" s="28">
        <f>OphrsIn!Q105/LinhrsIn!Q106</f>
        <v>0.97902662005915586</v>
      </c>
      <c r="R106" s="28">
        <f>OphrsIn!R105/LinhrsIn!R106</f>
        <v>0.99716587112171839</v>
      </c>
      <c r="S106" s="28">
        <f>OphrsIn!S105/LinhrsIn!S106</f>
        <v>1</v>
      </c>
      <c r="T106" s="28">
        <f>OphrsIn!T105/LinhrsIn!T106</f>
        <v>0.99067890929326663</v>
      </c>
      <c r="U106" s="28">
        <f>OphrsIn!U105/LinhrsIn!U106</f>
        <v>0.96746437214304926</v>
      </c>
      <c r="V106" s="28">
        <f>OphrsIn!V105/LinhrsIn!V106</f>
        <v>0.9927616926503342</v>
      </c>
      <c r="W106" s="28">
        <f>OphrsIn!W105/LinhrsIn!W106</f>
        <v>0.80906889128094717</v>
      </c>
      <c r="X106" s="28">
        <f>OphrsIn!X105/LinhrsIn!X106</f>
        <v>0</v>
      </c>
      <c r="Y106" s="28">
        <f>OphrsIn!Y105/LinhrsIn!Y106</f>
        <v>2.5891115446001065E-2</v>
      </c>
      <c r="Z106" s="28">
        <f>OphrsIn!Z105/LinhrsIn!Z106</f>
        <v>0.87794692172975897</v>
      </c>
      <c r="AA106" s="28">
        <f>OphrsIn!AA105/LinhrsIn!AA106</f>
        <v>0.99986111111111109</v>
      </c>
      <c r="AB106" s="28">
        <f>OphrsIn!AB105/LinhrsIn!AB106</f>
        <v>0.99744004311506318</v>
      </c>
      <c r="AC106" s="28">
        <f>IF(LinhrsIn!AC106&gt;0,OphrsIn!AC105/LinhrsIn!AC106,0)</f>
        <v>0.99973118279569884</v>
      </c>
      <c r="AD106" s="28">
        <f>IF(LinhrsIn!AD106&gt;0,OphrsIn!AD105/LinhrsIn!AD106,0)</f>
        <v>0.9909200968523002</v>
      </c>
      <c r="AE106" s="28">
        <f>IF(LinhrsIn!AE106&gt;0,OphrsIn!AE105/LinhrsIn!AE106,0)</f>
        <v>0.98891138616620533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12"/>
        <v>0.88289010344353291</v>
      </c>
      <c r="AP106" s="28">
        <f t="shared" si="13"/>
        <v>0.80310879566253368</v>
      </c>
      <c r="AQ106" s="28">
        <f t="shared" si="14"/>
        <v>0.99318755527140146</v>
      </c>
      <c r="AR106" s="28">
        <f t="shared" si="15"/>
        <v>0.99456195882479115</v>
      </c>
      <c r="AS106" s="28">
        <f t="shared" si="16"/>
        <v>0.91220097577397752</v>
      </c>
      <c r="AT106" s="28">
        <f t="shared" si="17"/>
        <v>0.7471962366926892</v>
      </c>
      <c r="AU106" s="28">
        <f t="shared" si="18"/>
        <v>0.87760124248267379</v>
      </c>
      <c r="AV106" s="28">
        <f t="shared" si="19"/>
        <v>0.99206416372695816</v>
      </c>
      <c r="AW106" s="28">
        <f t="shared" si="20"/>
        <v>0.98363499136221666</v>
      </c>
      <c r="AX106" s="28">
        <f t="shared" si="21"/>
        <v>0.27832000224231607</v>
      </c>
      <c r="AY106" s="28">
        <f t="shared" si="22"/>
        <v>0.95841602531864434</v>
      </c>
      <c r="AZ106" s="28">
        <f t="shared" si="23"/>
        <v>0.99318755527140146</v>
      </c>
    </row>
    <row r="107" spans="1:52" x14ac:dyDescent="0.25">
      <c r="A107" s="86" t="s">
        <v>1</v>
      </c>
      <c r="B107" s="86">
        <v>2</v>
      </c>
      <c r="C107" s="86">
        <v>97</v>
      </c>
      <c r="D107" s="28">
        <f>OphrsIn!D106/LinhrsIn!D107</f>
        <v>0.99905673089880065</v>
      </c>
      <c r="E107" s="28">
        <f>OphrsIn!E106/LinhrsIn!E107</f>
        <v>0.99556391988170456</v>
      </c>
      <c r="F107" s="28">
        <f>OphrsIn!F106/LinhrsIn!F107</f>
        <v>0.99897405833211206</v>
      </c>
      <c r="G107" s="28">
        <f>OphrsIn!G106/LinhrsIn!G107</f>
        <v>0.99986559139784947</v>
      </c>
      <c r="H107" s="28">
        <f>OphrsIn!H106/LinhrsIn!H107</f>
        <v>0.97790132036136213</v>
      </c>
      <c r="I107" s="28">
        <v>0.98494421293184575</v>
      </c>
      <c r="J107" s="28">
        <f>OphrsIn!J106/LinhrsIn!J107</f>
        <v>0.97957766046123929</v>
      </c>
      <c r="K107" s="28">
        <f>OphrsIn!K106/LinhrsIn!K107</f>
        <v>0.90945891242747268</v>
      </c>
      <c r="L107" s="28">
        <f>OphrsIn!L106/LinhrsIn!L107</f>
        <v>0.9565685088073147</v>
      </c>
      <c r="M107" s="28">
        <f>OphrsIn!M106/LinhrsIn!M107</f>
        <v>0.99749826268241837</v>
      </c>
      <c r="N107" s="28">
        <f>OphrsIn!N106/LinhrsIn!N107</f>
        <v>1</v>
      </c>
      <c r="O107" s="28">
        <f>OphrsIn!O106/LinhrsIn!O107</f>
        <v>0.99721409667084548</v>
      </c>
      <c r="P107" s="28">
        <f>OphrsIn!P106/LinhrsIn!P107</f>
        <v>0.94690146525070573</v>
      </c>
      <c r="Q107" s="28">
        <f>OphrsIn!Q106/LinhrsIn!Q107</f>
        <v>0.94942837928715529</v>
      </c>
      <c r="R107" s="28">
        <f>OphrsIn!R106/LinhrsIn!R107</f>
        <v>0.68760256601521708</v>
      </c>
      <c r="S107" s="28">
        <f>OphrsIn!S106/LinhrsIn!S107</f>
        <v>0.95819330555182147</v>
      </c>
      <c r="T107" s="28">
        <f>OphrsIn!T106/LinhrsIn!T107</f>
        <v>0.99568785644735014</v>
      </c>
      <c r="U107" s="28">
        <f>OphrsIn!U106/LinhrsIn!U107</f>
        <v>0.99408522650893938</v>
      </c>
      <c r="V107" s="28">
        <f>OphrsIn!V106/LinhrsIn!V107</f>
        <v>0.6107487237663074</v>
      </c>
      <c r="W107" s="28">
        <f>OphrsIn!W106/LinhrsIn!W107</f>
        <v>2.1036916395222587E-2</v>
      </c>
      <c r="X107" s="28">
        <f>OphrsIn!X106/LinhrsIn!X107</f>
        <v>1</v>
      </c>
      <c r="Y107" s="28">
        <f>OphrsIn!Y106/LinhrsIn!Y107</f>
        <v>1</v>
      </c>
      <c r="Z107" s="28">
        <f>OphrsIn!Z106/LinhrsIn!Z107</f>
        <v>1</v>
      </c>
      <c r="AA107" s="28">
        <f>OphrsIn!AA106/LinhrsIn!AA107</f>
        <v>0.99986111111111109</v>
      </c>
      <c r="AB107" s="28">
        <f>OphrsIn!AB106/LinhrsIn!AB107</f>
        <v>0.996773326162947</v>
      </c>
      <c r="AC107" s="28">
        <f>IF(LinhrsIn!AC107&gt;0,OphrsIn!AC106/LinhrsIn!AC107,0)</f>
        <v>1</v>
      </c>
      <c r="AD107" s="28">
        <f>IF(LinhrsIn!AD107&gt;0,OphrsIn!AD106/LinhrsIn!AD107,0)</f>
        <v>0.9841317817742179</v>
      </c>
      <c r="AE107" s="28">
        <f>IF(LinhrsIn!AE107&gt;0,OphrsIn!AE106/LinhrsIn!AE107,0)</f>
        <v>0.99556538230275771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12"/>
        <v>0.97870566743373921</v>
      </c>
      <c r="AP107" s="28">
        <f t="shared" si="13"/>
        <v>0.85111811760383915</v>
      </c>
      <c r="AQ107" s="28">
        <f t="shared" si="14"/>
        <v>0.99323238802565861</v>
      </c>
      <c r="AR107" s="28">
        <f t="shared" si="15"/>
        <v>0.99813452320388862</v>
      </c>
      <c r="AS107" s="28">
        <f t="shared" si="16"/>
        <v>0.98080773125148246</v>
      </c>
      <c r="AT107" s="28">
        <f t="shared" si="17"/>
        <v>0.95450856130573525</v>
      </c>
      <c r="AU107" s="28">
        <f t="shared" si="18"/>
        <v>0.98137185397385041</v>
      </c>
      <c r="AV107" s="28">
        <f t="shared" si="19"/>
        <v>0.86507475028473124</v>
      </c>
      <c r="AW107" s="28">
        <f t="shared" si="20"/>
        <v>0.86684060224086557</v>
      </c>
      <c r="AX107" s="28">
        <f t="shared" si="21"/>
        <v>0.67367897213174077</v>
      </c>
      <c r="AY107" s="28">
        <f t="shared" si="22"/>
        <v>0.99887814575801936</v>
      </c>
      <c r="AZ107" s="28">
        <f t="shared" si="23"/>
        <v>0.99323238802565861</v>
      </c>
    </row>
    <row r="108" spans="1:52" x14ac:dyDescent="0.25">
      <c r="A108" s="86" t="s">
        <v>1</v>
      </c>
      <c r="B108" s="86">
        <v>2</v>
      </c>
      <c r="C108" s="86">
        <v>98</v>
      </c>
      <c r="D108" s="28">
        <f>OphrsIn!D107/LinhrsIn!D108</f>
        <v>0.99946098908502901</v>
      </c>
      <c r="E108" s="28">
        <f>OphrsIn!E107/LinhrsIn!E108</f>
        <v>0.98628847963435951</v>
      </c>
      <c r="F108" s="28">
        <f>OphrsIn!F107/LinhrsIn!F108</f>
        <v>0.1901440485216073</v>
      </c>
      <c r="G108" s="28">
        <f>OphrsIn!G107/LinhrsIn!G108</f>
        <v>0.89407296894072985</v>
      </c>
      <c r="H108" s="28">
        <f>OphrsIn!H107/LinhrsIn!H108</f>
        <v>0.97985271640961513</v>
      </c>
      <c r="I108" s="28">
        <v>0.93520634493883592</v>
      </c>
      <c r="J108" s="28">
        <f>OphrsIn!J107/LinhrsIn!J108</f>
        <v>0.78546616645824641</v>
      </c>
      <c r="K108" s="28">
        <f>OphrsIn!K107/LinhrsIn!K108</f>
        <v>0.98772261198057199</v>
      </c>
      <c r="L108" s="28">
        <f>OphrsIn!L107/LinhrsIn!L108</f>
        <v>0.61816958277254375</v>
      </c>
      <c r="M108" s="28">
        <f>OphrsIn!M107/LinhrsIn!M108</f>
        <v>0.99138410227904383</v>
      </c>
      <c r="N108" s="28">
        <f>OphrsIn!N107/LinhrsIn!N108</f>
        <v>1</v>
      </c>
      <c r="O108" s="28">
        <f>OphrsIn!O107/LinhrsIn!O108</f>
        <v>0.98145566090351355</v>
      </c>
      <c r="P108" s="28">
        <f>OphrsIn!P107/LinhrsIn!P108</f>
        <v>0.99959677419354842</v>
      </c>
      <c r="Q108" s="28">
        <f>OphrsIn!Q107/LinhrsIn!Q108</f>
        <v>0.54108297413793105</v>
      </c>
      <c r="R108" s="28">
        <f>OphrsIn!R107/LinhrsIn!R108</f>
        <v>0.99701537084017311</v>
      </c>
      <c r="S108" s="28">
        <f>OphrsIn!S107/LinhrsIn!S108</f>
        <v>0.99973118279569884</v>
      </c>
      <c r="T108" s="28">
        <f>OphrsIn!T107/LinhrsIn!T108</f>
        <v>0.96914095079232698</v>
      </c>
      <c r="U108" s="28">
        <f>OphrsIn!U107/LinhrsIn!U108</f>
        <v>0.69753668057612073</v>
      </c>
      <c r="V108" s="28">
        <f>OphrsIn!V107/LinhrsIn!V108</f>
        <v>0.99430001390240519</v>
      </c>
      <c r="W108" s="28">
        <f>OphrsIn!W107/LinhrsIn!W108</f>
        <v>0.90410774410774408</v>
      </c>
      <c r="X108" s="28">
        <f>OphrsIn!X107/LinhrsIn!X108</f>
        <v>0.91806381828015138</v>
      </c>
      <c r="Y108" s="28">
        <f>OphrsIn!Y107/LinhrsIn!Y108</f>
        <v>0.97400419287211737</v>
      </c>
      <c r="Z108" s="28">
        <f>OphrsIn!Z107/LinhrsIn!Z108</f>
        <v>0.99986555525678955</v>
      </c>
      <c r="AA108" s="28">
        <f>OphrsIn!AA107/LinhrsIn!AA108</f>
        <v>1</v>
      </c>
      <c r="AB108" s="28">
        <f>OphrsIn!AB107/LinhrsIn!AB108</f>
        <v>0.99515998924442062</v>
      </c>
      <c r="AC108" s="28">
        <f>IF(LinhrsIn!AC108&gt;0,OphrsIn!AC107/LinhrsIn!AC108,0)</f>
        <v>0.99394835933297476</v>
      </c>
      <c r="AD108" s="28">
        <f>IF(LinhrsIn!AD108&gt;0,OphrsIn!AD107/LinhrsIn!AD108,0)</f>
        <v>0.99501284570046844</v>
      </c>
      <c r="AE108" s="28">
        <f>IF(LinhrsIn!AE108&gt;0,OphrsIn!AE107/LinhrsIn!AE108,0)</f>
        <v>0.99439301273028913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12"/>
        <v>0.86244662141938466</v>
      </c>
      <c r="AP108" s="28">
        <f t="shared" si="13"/>
        <v>0.91583403940048991</v>
      </c>
      <c r="AQ108" s="28">
        <f t="shared" si="14"/>
        <v>0.99445140592124426</v>
      </c>
      <c r="AR108" s="28">
        <f t="shared" si="15"/>
        <v>0.69016849903223232</v>
      </c>
      <c r="AS108" s="28">
        <f t="shared" si="16"/>
        <v>0.90017507593556578</v>
      </c>
      <c r="AT108" s="28">
        <f t="shared" si="17"/>
        <v>0.86575876567738652</v>
      </c>
      <c r="AU108" s="28">
        <f t="shared" si="18"/>
        <v>0.99368414503235403</v>
      </c>
      <c r="AV108" s="28">
        <f t="shared" si="19"/>
        <v>0.84594317592460089</v>
      </c>
      <c r="AW108" s="28">
        <f t="shared" si="20"/>
        <v>0.88699254842361752</v>
      </c>
      <c r="AX108" s="28">
        <f t="shared" si="21"/>
        <v>0.93205858508667083</v>
      </c>
      <c r="AY108" s="28">
        <f t="shared" si="22"/>
        <v>0.99834184816707017</v>
      </c>
      <c r="AZ108" s="28">
        <f t="shared" si="23"/>
        <v>0.99445140592124426</v>
      </c>
    </row>
    <row r="109" spans="1:52" x14ac:dyDescent="0.25">
      <c r="A109" s="86" t="s">
        <v>1</v>
      </c>
      <c r="B109" s="86">
        <v>2</v>
      </c>
      <c r="C109" s="86">
        <v>99</v>
      </c>
      <c r="D109" s="28">
        <f>OphrsIn!D108/LinhrsIn!D109</f>
        <v>0.99959574181377164</v>
      </c>
      <c r="E109" s="28">
        <f>OphrsIn!E108/LinhrsIn!E109</f>
        <v>0.99166554644441463</v>
      </c>
      <c r="F109" s="28">
        <f>OphrsIn!F108/LinhrsIn!F109</f>
        <v>0.98665101951004841</v>
      </c>
      <c r="G109" s="28">
        <f>OphrsIn!G108/LinhrsIn!G109</f>
        <v>1</v>
      </c>
      <c r="H109" s="28">
        <f>OphrsIn!H108/LinhrsIn!H109</f>
        <v>1</v>
      </c>
      <c r="I109" s="28">
        <v>0.96961957252318853</v>
      </c>
      <c r="J109" s="28">
        <f>OphrsIn!J108/LinhrsIn!J109</f>
        <v>0.98152007781019857</v>
      </c>
      <c r="K109" s="28">
        <f>OphrsIn!K108/LinhrsIn!K109</f>
        <v>0.99392794494670089</v>
      </c>
      <c r="L109" s="28">
        <f>OphrsIn!L108/LinhrsIn!L109</f>
        <v>0.99220115638026074</v>
      </c>
      <c r="M109" s="28">
        <f>OphrsIn!M108/LinhrsIn!M109</f>
        <v>0.98593706488443322</v>
      </c>
      <c r="N109" s="28">
        <f>OphrsIn!N108/LinhrsIn!N109</f>
        <v>1</v>
      </c>
      <c r="O109" s="28">
        <f>OphrsIn!O108/LinhrsIn!O109</f>
        <v>0.99860529986053004</v>
      </c>
      <c r="P109" s="28">
        <f>OphrsIn!P108/LinhrsIn!P109</f>
        <v>0.97728494623655915</v>
      </c>
      <c r="Q109" s="28">
        <f>OphrsIn!Q108/LinhrsIn!Q109</f>
        <v>0.28871249831831025</v>
      </c>
      <c r="R109" s="28">
        <f>OphrsIn!R108/LinhrsIn!R109</f>
        <v>0.8669252573474564</v>
      </c>
      <c r="S109" s="28">
        <f>OphrsIn!S108/LinhrsIn!S109</f>
        <v>0.99878787878787878</v>
      </c>
      <c r="T109" s="28">
        <f>OphrsIn!T108/LinhrsIn!T109</f>
        <v>0.98777268306238697</v>
      </c>
      <c r="U109" s="28">
        <f>OphrsIn!U108/LinhrsIn!U109</f>
        <v>0.99905901330824043</v>
      </c>
      <c r="V109" s="28">
        <f>OphrsIn!V108/LinhrsIn!V109</f>
        <v>0.98665925514174535</v>
      </c>
      <c r="W109" s="28">
        <f>OphrsIn!W108/LinhrsIn!W109</f>
        <v>0.99327414581651874</v>
      </c>
      <c r="X109" s="28">
        <f>OphrsIn!X108/LinhrsIn!X109</f>
        <v>0.99905430964604158</v>
      </c>
      <c r="Y109" s="28">
        <f>OphrsIn!Y108/LinhrsIn!Y109</f>
        <v>0.99916329661135128</v>
      </c>
      <c r="Z109" s="28">
        <f>OphrsIn!Z108/LinhrsIn!Z109</f>
        <v>0.84264369363305969</v>
      </c>
      <c r="AA109" s="28">
        <f>OphrsIn!AA108/LinhrsIn!AA109</f>
        <v>0.99736074454785395</v>
      </c>
      <c r="AB109" s="28">
        <f>OphrsIn!AB108/LinhrsIn!AB109</f>
        <v>0.99973114665949736</v>
      </c>
      <c r="AC109" s="28">
        <f>IF(LinhrsIn!AC109&gt;0,OphrsIn!AC108/LinhrsIn!AC109,0)</f>
        <v>0.98830568398150664</v>
      </c>
      <c r="AD109" s="28">
        <f>IF(LinhrsIn!AD109&gt;0,OphrsIn!AD108/LinhrsIn!AD109,0)</f>
        <v>0.98126038990479059</v>
      </c>
      <c r="AE109" s="28">
        <f>IF(LinhrsIn!AE109&gt;0,OphrsIn!AE108/LinhrsIn!AE109,0)</f>
        <v>0.97171525356796196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12"/>
        <v>0.98978438571636118</v>
      </c>
      <c r="AP109" s="28">
        <f t="shared" si="13"/>
        <v>0.91326199357336169</v>
      </c>
      <c r="AQ109" s="28">
        <f t="shared" si="14"/>
        <v>0.98042710915141973</v>
      </c>
      <c r="AR109" s="28">
        <f t="shared" si="15"/>
        <v>0.99277218865148775</v>
      </c>
      <c r="AS109" s="28">
        <f t="shared" si="16"/>
        <v>0.98371321677779566</v>
      </c>
      <c r="AT109" s="28">
        <f t="shared" si="17"/>
        <v>0.99068872207046488</v>
      </c>
      <c r="AU109" s="28">
        <f t="shared" si="18"/>
        <v>0.99196341536569632</v>
      </c>
      <c r="AV109" s="28">
        <f t="shared" si="19"/>
        <v>0.71814187815121511</v>
      </c>
      <c r="AW109" s="28">
        <f t="shared" si="20"/>
        <v>0.99116365050412425</v>
      </c>
      <c r="AX109" s="28">
        <f t="shared" si="21"/>
        <v>0.9971639173579705</v>
      </c>
      <c r="AY109" s="28">
        <f t="shared" si="22"/>
        <v>0.946578528280137</v>
      </c>
      <c r="AZ109" s="28">
        <f t="shared" si="23"/>
        <v>0.98042710915141973</v>
      </c>
    </row>
    <row r="110" spans="1:52" x14ac:dyDescent="0.25">
      <c r="A110" s="86" t="s">
        <v>1</v>
      </c>
      <c r="B110" s="86">
        <v>2</v>
      </c>
      <c r="C110" s="86">
        <v>100</v>
      </c>
      <c r="D110" s="28">
        <f>OphrsIn!D109/LinhrsIn!D110</f>
        <v>0.99407008086253368</v>
      </c>
      <c r="E110" s="28">
        <f>OphrsIn!E109/LinhrsIn!E110</f>
        <v>0.98131720430107527</v>
      </c>
      <c r="F110" s="28">
        <f>OphrsIn!F109/LinhrsIn!F110</f>
        <v>0.96693121693121697</v>
      </c>
      <c r="G110" s="28">
        <f>OphrsIn!G109/LinhrsIn!G110</f>
        <v>0.99044671689989228</v>
      </c>
      <c r="H110" s="28">
        <f>OphrsIn!H109/LinhrsIn!H110</f>
        <v>0.999861053216618</v>
      </c>
      <c r="I110" s="28">
        <v>0.99260553912342031</v>
      </c>
      <c r="J110" s="28">
        <f>OphrsIn!J109/LinhrsIn!J110</f>
        <v>0.98529205771116402</v>
      </c>
      <c r="K110" s="28">
        <f>OphrsIn!K109/LinhrsIn!K110</f>
        <v>0.99932532721630007</v>
      </c>
      <c r="L110" s="28">
        <f>OphrsIn!L109/LinhrsIn!L110</f>
        <v>0.9986553717897001</v>
      </c>
      <c r="M110" s="28">
        <f>OphrsIn!M109/LinhrsIn!M110</f>
        <v>0.97875908328675232</v>
      </c>
      <c r="N110" s="28">
        <f>OphrsIn!N109/LinhrsIn!N110</f>
        <v>1</v>
      </c>
      <c r="O110" s="28">
        <f>OphrsIn!O109/LinhrsIn!O110</f>
        <v>0.99359331476323121</v>
      </c>
      <c r="P110" s="28">
        <f>OphrsIn!P109/LinhrsIn!P110</f>
        <v>0.82605188869471702</v>
      </c>
      <c r="Q110" s="28">
        <f>OphrsIn!Q109/LinhrsIn!Q110</f>
        <v>0.99865482916330373</v>
      </c>
      <c r="R110" s="28">
        <f>OphrsIn!R109/LinhrsIn!R110</f>
        <v>0.90353550746723554</v>
      </c>
      <c r="S110" s="28">
        <f>OphrsIn!S109/LinhrsIn!S110</f>
        <v>0.99986559139784947</v>
      </c>
      <c r="T110" s="28">
        <f>OphrsIn!T109/LinhrsIn!T110</f>
        <v>0.9958263772954925</v>
      </c>
      <c r="U110" s="28">
        <f>OphrsIn!U109/LinhrsIn!U110</f>
        <v>0.99986557332974857</v>
      </c>
      <c r="V110" s="28">
        <f>OphrsIn!V109/LinhrsIn!V110</f>
        <v>0.99637933435454673</v>
      </c>
      <c r="W110" s="28">
        <f>OphrsIn!W109/LinhrsIn!W110</f>
        <v>0.9950228679042239</v>
      </c>
      <c r="X110" s="28">
        <f>OphrsIn!X109/LinhrsIn!X110</f>
        <v>0.98405405405405411</v>
      </c>
      <c r="Y110" s="28">
        <f>OphrsIn!Y109/LinhrsIn!Y110</f>
        <v>0.99958164830567553</v>
      </c>
      <c r="Z110" s="28">
        <f>OphrsIn!Z109/LinhrsIn!Z110</f>
        <v>0.99986542860987748</v>
      </c>
      <c r="AA110" s="28">
        <f>OphrsIn!AA109/LinhrsIn!AA110</f>
        <v>0.99708333333333332</v>
      </c>
      <c r="AB110" s="28">
        <f>OphrsIn!AB109/LinhrsIn!AB110</f>
        <v>0.97298023927947297</v>
      </c>
      <c r="AC110" s="28">
        <f>IF(LinhrsIn!AC110&gt;0,OphrsIn!AC109/LinhrsIn!AC110,0)</f>
        <v>0.99986559139784947</v>
      </c>
      <c r="AD110" s="28">
        <f>IF(LinhrsIn!AD110&gt;0,OphrsIn!AD109/LinhrsIn!AD110,0)</f>
        <v>0.99742736077481853</v>
      </c>
      <c r="AE110" s="28">
        <f>IF(LinhrsIn!AE110&gt;0,OphrsIn!AE109/LinhrsIn!AE110,0)</f>
        <v>0.95594685789186651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12"/>
        <v>0.9760698978278407</v>
      </c>
      <c r="AP110" s="28">
        <f t="shared" si="13"/>
        <v>0.98689289870790109</v>
      </c>
      <c r="AQ110" s="28">
        <f t="shared" si="14"/>
        <v>0.98441327002151147</v>
      </c>
      <c r="AR110" s="28">
        <f t="shared" si="15"/>
        <v>0.97956504604406147</v>
      </c>
      <c r="AS110" s="28">
        <f t="shared" si="16"/>
        <v>0.99258621668373415</v>
      </c>
      <c r="AT110" s="28">
        <f t="shared" si="17"/>
        <v>0.9922465940975842</v>
      </c>
      <c r="AU110" s="28">
        <f t="shared" si="18"/>
        <v>0.93988173448598278</v>
      </c>
      <c r="AV110" s="28">
        <f t="shared" si="19"/>
        <v>0.96735197600946288</v>
      </c>
      <c r="AW110" s="28">
        <f t="shared" si="20"/>
        <v>0.99735709499326264</v>
      </c>
      <c r="AX110" s="28">
        <f t="shared" si="21"/>
        <v>0.99288619008798451</v>
      </c>
      <c r="AY110" s="28">
        <f t="shared" si="22"/>
        <v>0.98997633374089455</v>
      </c>
      <c r="AZ110" s="28">
        <f t="shared" si="23"/>
        <v>0.98441327002151147</v>
      </c>
    </row>
    <row r="111" spans="1:52" x14ac:dyDescent="0.25">
      <c r="A111" s="86" t="s">
        <v>1</v>
      </c>
      <c r="B111" s="86">
        <v>2</v>
      </c>
      <c r="C111" s="86">
        <v>101</v>
      </c>
      <c r="D111" s="28">
        <f>OphrsIn!D110/LinhrsIn!D111</f>
        <v>0.99555196118075218</v>
      </c>
      <c r="E111" s="28">
        <f>OphrsIn!E110/LinhrsIn!E111</f>
        <v>0.99023652365236525</v>
      </c>
      <c r="F111" s="28">
        <f>OphrsIn!F110/LinhrsIn!F111</f>
        <v>0.99029554477282744</v>
      </c>
      <c r="G111" s="28">
        <f>OphrsIn!G110/LinhrsIn!G111</f>
        <v>0.90719696969696972</v>
      </c>
      <c r="H111" s="28">
        <f>OphrsIn!H110/LinhrsIn!H111</f>
        <v>0.92359740625881037</v>
      </c>
      <c r="I111" s="28">
        <v>0.99986557332974857</v>
      </c>
      <c r="J111" s="28">
        <f>OphrsIn!J110/LinhrsIn!J111</f>
        <v>0.95128740431454417</v>
      </c>
      <c r="K111" s="28">
        <f>OphrsIn!K110/LinhrsIn!K111</f>
        <v>0.96519158121964377</v>
      </c>
      <c r="L111" s="28">
        <f>OphrsIn!L110/LinhrsIn!L111</f>
        <v>0.99166330509614087</v>
      </c>
      <c r="M111" s="28">
        <f>OphrsIn!M110/LinhrsIn!M111</f>
        <v>0.86586043925493461</v>
      </c>
      <c r="N111" s="28">
        <f>OphrsIn!N110/LinhrsIn!N111</f>
        <v>1</v>
      </c>
      <c r="O111" s="28">
        <f>OphrsIn!O110/LinhrsIn!O111</f>
        <v>0.92141563327295517</v>
      </c>
      <c r="P111" s="28">
        <f>OphrsIn!P110/LinhrsIn!P111</f>
        <v>0.92472106465922843</v>
      </c>
      <c r="Q111" s="28">
        <f>OphrsIn!Q110/LinhrsIn!Q111</f>
        <v>0.99865482916330373</v>
      </c>
      <c r="R111" s="28">
        <f>OphrsIn!R110/LinhrsIn!R111</f>
        <v>0.71490377442936004</v>
      </c>
      <c r="S111" s="28">
        <f>OphrsIn!S110/LinhrsIn!S111</f>
        <v>0.97540322580645167</v>
      </c>
      <c r="T111" s="28">
        <f>OphrsIn!T110/LinhrsIn!T111</f>
        <v>0.63912598156367362</v>
      </c>
      <c r="U111" s="28">
        <f>OphrsIn!U110/LinhrsIn!U111</f>
        <v>0.75934390965313259</v>
      </c>
      <c r="V111" s="28">
        <f>OphrsIn!V110/LinhrsIn!V111</f>
        <v>0.99596774193548376</v>
      </c>
      <c r="W111" s="28">
        <f>OphrsIn!W110/LinhrsIn!W111</f>
        <v>0.99515738498789341</v>
      </c>
      <c r="X111" s="28">
        <f>OphrsIn!X110/LinhrsIn!X111</f>
        <v>0.99945960551202362</v>
      </c>
      <c r="Y111" s="28">
        <f>OphrsIn!Y110/LinhrsIn!Y111</f>
        <v>0.99231843575418999</v>
      </c>
      <c r="Z111" s="28">
        <f>OphrsIn!Z110/LinhrsIn!Z111</f>
        <v>0.99986542860987748</v>
      </c>
      <c r="AA111" s="28">
        <f>OphrsIn!AA110/LinhrsIn!AA111</f>
        <v>0.99986111111111109</v>
      </c>
      <c r="AB111" s="28">
        <f>OphrsIn!AB110/LinhrsIn!AB111</f>
        <v>0.99395079983868795</v>
      </c>
      <c r="AC111" s="28">
        <f>IF(LinhrsIn!AC111&gt;0,OphrsIn!AC110/LinhrsIn!AC111,0)</f>
        <v>0.99986559139784947</v>
      </c>
      <c r="AD111" s="28">
        <f>IF(LinhrsIn!AD111&gt;0,OphrsIn!AD110/LinhrsIn!AD111,0)</f>
        <v>0.99833660970815075</v>
      </c>
      <c r="AE111" s="28">
        <f>IF(LinhrsIn!AE111&gt;0,OphrsIn!AE110/LinhrsIn!AE111,0)</f>
        <v>0.9626897004410766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12"/>
        <v>0.95261095379401428</v>
      </c>
      <c r="AP111" s="28">
        <f t="shared" si="13"/>
        <v>0.92200101903043252</v>
      </c>
      <c r="AQ111" s="28">
        <f t="shared" si="14"/>
        <v>0.98696396718235901</v>
      </c>
      <c r="AR111" s="28">
        <f t="shared" si="15"/>
        <v>0.96257634604072084</v>
      </c>
      <c r="AS111" s="28">
        <f t="shared" si="16"/>
        <v>0.95825012796770104</v>
      </c>
      <c r="AT111" s="28">
        <f t="shared" si="17"/>
        <v>0.94090510852357312</v>
      </c>
      <c r="AU111" s="28">
        <f t="shared" si="18"/>
        <v>0.94871223264406124</v>
      </c>
      <c r="AV111" s="28">
        <f t="shared" si="19"/>
        <v>0.89632060979970518</v>
      </c>
      <c r="AW111" s="28">
        <f t="shared" si="20"/>
        <v>0.79814587771742984</v>
      </c>
      <c r="AX111" s="28">
        <f t="shared" si="21"/>
        <v>0.99564514208470234</v>
      </c>
      <c r="AY111" s="28">
        <f t="shared" si="22"/>
        <v>0.99789244651989228</v>
      </c>
      <c r="AZ111" s="28">
        <f t="shared" si="23"/>
        <v>0.98696396718235901</v>
      </c>
    </row>
    <row r="112" spans="1:52" x14ac:dyDescent="0.25">
      <c r="A112" s="86" t="s">
        <v>1</v>
      </c>
      <c r="B112" s="86">
        <v>2</v>
      </c>
      <c r="C112" s="86">
        <v>102</v>
      </c>
      <c r="D112" s="28">
        <f>OphrsIn!D111/LinhrsIn!D112</f>
        <v>0.94862459546925559</v>
      </c>
      <c r="E112" s="28">
        <f>OphrsIn!E111/LinhrsIn!E112</f>
        <v>0.99381720430107523</v>
      </c>
      <c r="F112" s="28">
        <f>OphrsIn!F111/LinhrsIn!F112</f>
        <v>0.93673110720562403</v>
      </c>
      <c r="G112" s="28">
        <f>OphrsIn!G111/LinhrsIn!G112</f>
        <v>0.99973111051357899</v>
      </c>
      <c r="H112" s="28">
        <f>OphrsIn!H111/LinhrsIn!H112</f>
        <v>0.99235792691399194</v>
      </c>
      <c r="I112" s="28">
        <v>0.9920688264551687</v>
      </c>
      <c r="J112" s="28">
        <f>OphrsIn!J111/LinhrsIn!J112</f>
        <v>0.99958304378040308</v>
      </c>
      <c r="K112" s="28">
        <f>OphrsIn!K111/LinhrsIn!K112</f>
        <v>0.98851351351351346</v>
      </c>
      <c r="L112" s="28">
        <f>OphrsIn!L111/LinhrsIn!L112</f>
        <v>0.98789834610730132</v>
      </c>
      <c r="M112" s="28">
        <f>OphrsIn!M111/LinhrsIn!M112</f>
        <v>0.9931916076142836</v>
      </c>
      <c r="N112" s="28">
        <f>OphrsIn!N111/LinhrsIn!N112</f>
        <v>1</v>
      </c>
      <c r="O112" s="28">
        <f>OphrsIn!O111/LinhrsIn!O112</f>
        <v>0.8586154060454102</v>
      </c>
      <c r="P112" s="28">
        <f>OphrsIn!P111/LinhrsIn!P112</f>
        <v>0.99959677419354842</v>
      </c>
      <c r="Q112" s="28">
        <f>OphrsIn!Q111/LinhrsIn!Q112</f>
        <v>0.99878934624697335</v>
      </c>
      <c r="R112" s="28">
        <f>OphrsIn!R111/LinhrsIn!R112</f>
        <v>0.99776219603162764</v>
      </c>
      <c r="S112" s="28">
        <f>OphrsIn!S111/LinhrsIn!S112</f>
        <v>1</v>
      </c>
      <c r="T112" s="28">
        <f>OphrsIn!T111/LinhrsIn!T112</f>
        <v>0.95845491176879238</v>
      </c>
      <c r="U112" s="28">
        <f>OphrsIn!U111/LinhrsIn!U112</f>
        <v>0.9925975773889637</v>
      </c>
      <c r="V112" s="28">
        <f>OphrsIn!V111/LinhrsIn!V112</f>
        <v>0.98065144766146994</v>
      </c>
      <c r="W112" s="28">
        <f>OphrsIn!W111/LinhrsIn!W112</f>
        <v>0.98453053537799295</v>
      </c>
      <c r="X112" s="28">
        <f>OphrsIn!X111/LinhrsIn!X112</f>
        <v>0.90085331166192617</v>
      </c>
      <c r="Y112" s="28">
        <f>OphrsIn!Y111/LinhrsIn!Y112</f>
        <v>0.97626029884094401</v>
      </c>
      <c r="Z112" s="28">
        <f>OphrsIn!Z111/LinhrsIn!Z112</f>
        <v>0.87548953409858199</v>
      </c>
      <c r="AA112" s="28">
        <f>OphrsIn!AA111/LinhrsIn!AA112</f>
        <v>0.98916666666666675</v>
      </c>
      <c r="AB112" s="28">
        <f>OphrsIn!AB111/LinhrsIn!AB112</f>
        <v>0.99824962972936571</v>
      </c>
      <c r="AC112" s="28">
        <f>IF(LinhrsIn!AC112&gt;0,OphrsIn!AC111/LinhrsIn!AC112,0)</f>
        <v>1</v>
      </c>
      <c r="AD112" s="28">
        <f>IF(LinhrsIn!AD112&gt;0,OphrsIn!AD111/LinhrsIn!AD112,0)</f>
        <v>1.0006064281382656</v>
      </c>
      <c r="AE112" s="28">
        <f>IF(LinhrsIn!AE112&gt;0,OphrsIn!AE111/LinhrsIn!AE112,0)</f>
        <v>0.99718673026611415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12"/>
        <v>0.97850873888699164</v>
      </c>
      <c r="AP112" s="28">
        <f t="shared" si="13"/>
        <v>0.97106712128944217</v>
      </c>
      <c r="AQ112" s="28">
        <f t="shared" si="14"/>
        <v>0.99926438613479329</v>
      </c>
      <c r="AR112" s="28">
        <f t="shared" si="15"/>
        <v>0.97675980734009282</v>
      </c>
      <c r="AS112" s="28">
        <f t="shared" si="16"/>
        <v>0.9946699323831879</v>
      </c>
      <c r="AT112" s="28">
        <f t="shared" si="17"/>
        <v>0.98986782241169946</v>
      </c>
      <c r="AU112" s="28">
        <f t="shared" si="18"/>
        <v>0.95273739341298613</v>
      </c>
      <c r="AV112" s="28">
        <f t="shared" si="19"/>
        <v>0.99885051409286696</v>
      </c>
      <c r="AW112" s="28">
        <f t="shared" si="20"/>
        <v>0.9772346456064086</v>
      </c>
      <c r="AX112" s="28">
        <f t="shared" si="21"/>
        <v>0.95388138196028771</v>
      </c>
      <c r="AY112" s="28">
        <f t="shared" si="22"/>
        <v>0.95430194349820485</v>
      </c>
      <c r="AZ112" s="28">
        <f t="shared" si="23"/>
        <v>0.99926438613479329</v>
      </c>
    </row>
    <row r="113" spans="1:52" x14ac:dyDescent="0.25">
      <c r="A113" s="86" t="s">
        <v>1</v>
      </c>
      <c r="B113" s="86">
        <v>2</v>
      </c>
      <c r="C113" s="86">
        <v>103</v>
      </c>
      <c r="D113" s="28">
        <f>OphrsIn!D112/LinhrsIn!D113</f>
        <v>0.91182418767695828</v>
      </c>
      <c r="E113" s="28">
        <f>OphrsIn!E112/LinhrsIn!E113</f>
        <v>0.9838709677419355</v>
      </c>
      <c r="F113" s="28">
        <f>OphrsIn!F112/LinhrsIn!F113</f>
        <v>0.99882680744977281</v>
      </c>
      <c r="G113" s="28">
        <f>OphrsIn!G112/LinhrsIn!G113</f>
        <v>1</v>
      </c>
      <c r="H113" s="28">
        <f>OphrsIn!H112/LinhrsIn!H113</f>
        <v>0.93232351306281258</v>
      </c>
      <c r="I113" s="28">
        <v>0.9462293318994488</v>
      </c>
      <c r="J113" s="28">
        <f>OphrsIn!J112/LinhrsIn!J113</f>
        <v>0.95109073224954832</v>
      </c>
      <c r="K113" s="28">
        <f>OphrsIn!K112/LinhrsIn!K113</f>
        <v>0.98881987577639752</v>
      </c>
      <c r="L113" s="28">
        <f>OphrsIn!L112/LinhrsIn!L113</f>
        <v>0.99744520640043011</v>
      </c>
      <c r="M113" s="28">
        <f>OphrsIn!M112/LinhrsIn!M113</f>
        <v>0.94419704981909269</v>
      </c>
      <c r="N113" s="28">
        <f>OphrsIn!N112/LinhrsIn!N113</f>
        <v>1</v>
      </c>
      <c r="O113" s="28">
        <f>OphrsIn!O112/LinhrsIn!O113</f>
        <v>0.95928611266034569</v>
      </c>
      <c r="P113" s="28">
        <f>OphrsIn!P112/LinhrsIn!P113</f>
        <v>0.91692431778464856</v>
      </c>
      <c r="Q113" s="28">
        <f>OphrsIn!Q112/LinhrsIn!Q113</f>
        <v>0.99165994081248332</v>
      </c>
      <c r="R113" s="28">
        <f>OphrsIn!R112/LinhrsIn!R113</f>
        <v>0.99761300910040296</v>
      </c>
      <c r="S113" s="28">
        <f>OphrsIn!S112/LinhrsIn!S113</f>
        <v>0.91993002287713632</v>
      </c>
      <c r="T113" s="28">
        <f>OphrsIn!T112/LinhrsIn!T113</f>
        <v>0.98944004446297062</v>
      </c>
      <c r="U113" s="28">
        <f>OphrsIn!U112/LinhrsIn!U113</f>
        <v>0.9309046914907918</v>
      </c>
      <c r="V113" s="28">
        <f>OphrsIn!V112/LinhrsIn!V113</f>
        <v>0.99624843684868691</v>
      </c>
      <c r="W113" s="28">
        <f>OphrsIn!W112/LinhrsIn!W113</f>
        <v>0.98643147896879235</v>
      </c>
      <c r="X113" s="28">
        <f>OphrsIn!X112/LinhrsIn!X113</f>
        <v>0.99918940826803559</v>
      </c>
      <c r="Y113" s="28">
        <f>OphrsIn!Y112/LinhrsIn!Y113</f>
        <v>0.96862362292567283</v>
      </c>
      <c r="Z113" s="28">
        <f>OphrsIn!Z112/LinhrsIn!Z113</f>
        <v>0.99973111051357899</v>
      </c>
      <c r="AA113" s="28">
        <f>OphrsIn!AA112/LinhrsIn!AA113</f>
        <v>0.99986111111111109</v>
      </c>
      <c r="AB113" s="28">
        <f>OphrsIn!AB112/LinhrsIn!AB113</f>
        <v>0.99475665501478894</v>
      </c>
      <c r="AC113" s="28">
        <f>IF(LinhrsIn!AC113&gt;0,OphrsIn!AC112/LinhrsIn!AC113,0)</f>
        <v>0.99932786664874307</v>
      </c>
      <c r="AD113" s="28">
        <f>IF(LinhrsIn!AD113&gt;0,OphrsIn!AD112/LinhrsIn!AD113,0)</f>
        <v>0.99879154078549859</v>
      </c>
      <c r="AE113" s="28">
        <f>IF(LinhrsIn!AE113&gt;0,OphrsIn!AE112/LinhrsIn!AE113,0)</f>
        <v>0.99355160653940544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12"/>
        <v>0.96825115957036934</v>
      </c>
      <c r="AP113" s="28">
        <f t="shared" si="13"/>
        <v>0.98119912769953777</v>
      </c>
      <c r="AQ113" s="28">
        <f t="shared" si="14"/>
        <v>0.99722367132454914</v>
      </c>
      <c r="AR113" s="28">
        <f t="shared" si="15"/>
        <v>0.99423259173056933</v>
      </c>
      <c r="AS113" s="28">
        <f t="shared" si="16"/>
        <v>0.94321452573726994</v>
      </c>
      <c r="AT113" s="28">
        <f t="shared" si="17"/>
        <v>0.97682071066530674</v>
      </c>
      <c r="AU113" s="28">
        <f t="shared" si="18"/>
        <v>0.95873681014833145</v>
      </c>
      <c r="AV113" s="28">
        <f t="shared" si="19"/>
        <v>0.96973432426334083</v>
      </c>
      <c r="AW113" s="28">
        <f t="shared" si="20"/>
        <v>0.97219772426748319</v>
      </c>
      <c r="AX113" s="28">
        <f t="shared" si="21"/>
        <v>0.98474817005416693</v>
      </c>
      <c r="AY113" s="28">
        <f t="shared" si="22"/>
        <v>0.99811629221315956</v>
      </c>
      <c r="AZ113" s="28">
        <f t="shared" si="23"/>
        <v>0.99722367132454914</v>
      </c>
    </row>
    <row r="114" spans="1:52" x14ac:dyDescent="0.25">
      <c r="A114" s="86" t="s">
        <v>1</v>
      </c>
      <c r="B114" s="86">
        <v>2</v>
      </c>
      <c r="C114" s="86">
        <v>104</v>
      </c>
      <c r="D114" s="28">
        <f>OphrsIn!D113/LinhrsIn!D114</f>
        <v>0.97277994879396301</v>
      </c>
      <c r="E114" s="28">
        <f>OphrsIn!E113/LinhrsIn!E114</f>
        <v>0.99744589326522382</v>
      </c>
      <c r="F114" s="28">
        <f>OphrsIn!F113/LinhrsIn!F114</f>
        <v>0.99208791208791214</v>
      </c>
      <c r="G114" s="28">
        <f>OphrsIn!G113/LinhrsIn!G114</f>
        <v>1</v>
      </c>
      <c r="H114" s="28">
        <f>OphrsIn!H113/LinhrsIn!H114</f>
        <v>0.999861053216618</v>
      </c>
      <c r="I114" s="28">
        <v>1</v>
      </c>
      <c r="J114" s="28">
        <f>OphrsIn!J113/LinhrsIn!J114</f>
        <v>0.94580590953647947</v>
      </c>
      <c r="K114" s="28">
        <f>OphrsIn!K113/LinhrsIn!K114</f>
        <v>0.9946011607504387</v>
      </c>
      <c r="L114" s="28">
        <f>OphrsIn!L113/LinhrsIn!L114</f>
        <v>1</v>
      </c>
      <c r="M114" s="28">
        <f>OphrsIn!M113/LinhrsIn!M114</f>
        <v>0.99847094801223235</v>
      </c>
      <c r="N114" s="28">
        <f>OphrsIn!N113/LinhrsIn!N114</f>
        <v>1</v>
      </c>
      <c r="O114" s="28">
        <f>OphrsIn!O113/LinhrsIn!O114</f>
        <v>0.99944336209295859</v>
      </c>
      <c r="P114" s="28">
        <f>OphrsIn!P113/LinhrsIn!P114</f>
        <v>0.96692214602662363</v>
      </c>
      <c r="Q114" s="28">
        <f>OphrsIn!Q113/LinhrsIn!Q114</f>
        <v>0.9253128784820347</v>
      </c>
      <c r="R114" s="28">
        <f>OphrsIn!R113/LinhrsIn!R114</f>
        <v>0.59130304841601911</v>
      </c>
      <c r="S114" s="28">
        <f>OphrsIn!S113/LinhrsIn!S114</f>
        <v>0.83582290405059889</v>
      </c>
      <c r="T114" s="28">
        <f>OphrsIn!T113/LinhrsIn!T114</f>
        <v>0.99776035834266519</v>
      </c>
      <c r="U114" s="28">
        <f>OphrsIn!U113/LinhrsIn!U114</f>
        <v>0.99986559139784947</v>
      </c>
      <c r="V114" s="28">
        <f>OphrsIn!V113/LinhrsIn!V114</f>
        <v>0.98484848484848486</v>
      </c>
      <c r="W114" s="28">
        <f>OphrsIn!W113/LinhrsIn!W114</f>
        <v>0.9982430058115962</v>
      </c>
      <c r="X114" s="28">
        <f>OphrsIn!X113/LinhrsIn!X114</f>
        <v>0.99986479177934018</v>
      </c>
      <c r="Y114" s="28">
        <f>OphrsIn!Y113/LinhrsIn!Y114</f>
        <v>0.9979082415283782</v>
      </c>
      <c r="Z114" s="28">
        <f>OphrsIn!Z113/LinhrsIn!Z114</f>
        <v>0.99300417059060953</v>
      </c>
      <c r="AA114" s="28">
        <f>OphrsIn!AA113/LinhrsIn!AA114</f>
        <v>0.98830409356725135</v>
      </c>
      <c r="AB114" s="28">
        <f>OphrsIn!AB113/LinhrsIn!AB114</f>
        <v>0.99717628075837028</v>
      </c>
      <c r="AC114" s="28">
        <f>IF(LinhrsIn!AC114&gt;0,OphrsIn!AC113/LinhrsIn!AC114,0)</f>
        <v>0.99986559139784947</v>
      </c>
      <c r="AD114" s="28">
        <f>IF(LinhrsIn!AD114&gt;0,OphrsIn!AD113/LinhrsIn!AD114,0)</f>
        <v>0.99924391350370478</v>
      </c>
      <c r="AE114" s="28">
        <f>IF(LinhrsIn!AE114&gt;0,OphrsIn!AE113/LinhrsIn!AE114,0)</f>
        <v>0.99615344240558412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12"/>
        <v>0.99121986541570728</v>
      </c>
      <c r="AP114" s="28">
        <f t="shared" si="13"/>
        <v>0.94245115413109992</v>
      </c>
      <c r="AQ114" s="28">
        <f t="shared" si="14"/>
        <v>0.99842098243571276</v>
      </c>
      <c r="AR114" s="28">
        <f t="shared" si="15"/>
        <v>0.99651126845104532</v>
      </c>
      <c r="AS114" s="28">
        <f t="shared" si="16"/>
        <v>0.98188898758436582</v>
      </c>
      <c r="AT114" s="28">
        <f t="shared" si="17"/>
        <v>0.99769070292089035</v>
      </c>
      <c r="AU114" s="28">
        <f t="shared" si="18"/>
        <v>0.98878850270652741</v>
      </c>
      <c r="AV114" s="28">
        <f t="shared" si="19"/>
        <v>0.78414627698288408</v>
      </c>
      <c r="AW114" s="28">
        <f t="shared" si="20"/>
        <v>0.9941581448629998</v>
      </c>
      <c r="AX114" s="28">
        <f t="shared" si="21"/>
        <v>0.9986720130397716</v>
      </c>
      <c r="AY114" s="28">
        <f t="shared" si="22"/>
        <v>0.99282818163874376</v>
      </c>
      <c r="AZ114" s="28">
        <f t="shared" si="23"/>
        <v>0.99842098243571276</v>
      </c>
    </row>
    <row r="115" spans="1:52" x14ac:dyDescent="0.25">
      <c r="A115" s="86" t="s">
        <v>1</v>
      </c>
      <c r="B115" s="86">
        <v>2</v>
      </c>
      <c r="C115" s="86">
        <v>105</v>
      </c>
      <c r="D115" s="28">
        <f>OphrsIn!D114/LinhrsIn!D115</f>
        <v>0.991238711416633</v>
      </c>
      <c r="E115" s="28">
        <f>OphrsIn!E114/LinhrsIn!E115</f>
        <v>0.97684748956790968</v>
      </c>
      <c r="F115" s="28">
        <f>OphrsIn!F114/LinhrsIn!F115</f>
        <v>0.96205882352941186</v>
      </c>
      <c r="G115" s="28">
        <f>OphrsIn!G114/LinhrsIn!G115</f>
        <v>0.97324909261997583</v>
      </c>
      <c r="H115" s="28">
        <f>OphrsIn!H114/LinhrsIn!H115</f>
        <v>0.999861053216618</v>
      </c>
      <c r="I115" s="28">
        <v>1</v>
      </c>
      <c r="J115" s="28">
        <f>OphrsIn!J114/LinhrsIn!J115</f>
        <v>0.96025748670584943</v>
      </c>
      <c r="K115" s="28">
        <f>OphrsIn!K114/LinhrsIn!K115</f>
        <v>0.99892052354608007</v>
      </c>
      <c r="L115" s="28">
        <f>OphrsIn!L114/LinhrsIn!L115</f>
        <v>0.99878983461073001</v>
      </c>
      <c r="M115" s="28">
        <f>OphrsIn!M114/LinhrsIn!M115</f>
        <v>0.99541284403669728</v>
      </c>
      <c r="N115" s="28">
        <f>OphrsIn!N114/LinhrsIn!N115</f>
        <v>1</v>
      </c>
      <c r="O115" s="28">
        <f>OphrsIn!O114/LinhrsIn!O115</f>
        <v>0.96940913535409978</v>
      </c>
      <c r="P115" s="28">
        <f>OphrsIn!P114/LinhrsIn!P115</f>
        <v>0.97405913978494629</v>
      </c>
      <c r="Q115" s="28">
        <f>OphrsIn!Q114/LinhrsIn!Q115</f>
        <v>0.99784772666128596</v>
      </c>
      <c r="R115" s="28">
        <f>OphrsIn!R114/LinhrsIn!R115</f>
        <v>0.98075488587199766</v>
      </c>
      <c r="S115" s="28">
        <f>OphrsIn!S114/LinhrsIn!S115</f>
        <v>0.96755082805978188</v>
      </c>
      <c r="T115" s="28">
        <f>OphrsIn!T114/LinhrsIn!T115</f>
        <v>0.9738780047241905</v>
      </c>
      <c r="U115" s="28">
        <f>OphrsIn!U114/LinhrsIn!U115</f>
        <v>0.96422807961269497</v>
      </c>
      <c r="V115" s="28">
        <f>OphrsIn!V114/LinhrsIn!V115</f>
        <v>6.3987714358843106E-3</v>
      </c>
      <c r="W115" s="28">
        <f>OphrsIn!W114/LinhrsIn!W115</f>
        <v>0</v>
      </c>
      <c r="X115" s="28">
        <f>OphrsIn!X114/LinhrsIn!X115</f>
        <v>0</v>
      </c>
      <c r="Y115" s="28">
        <f>OphrsIn!Y114/LinhrsIn!Y115</f>
        <v>0</v>
      </c>
      <c r="Z115" s="28">
        <f>OphrsIn!Z114/LinhrsIn!Z115</f>
        <v>0</v>
      </c>
      <c r="AA115" s="28">
        <f>OphrsIn!AA114/LinhrsIn!AA115</f>
        <v>0.98419564132423887</v>
      </c>
      <c r="AB115" s="28">
        <f>OphrsIn!AB114/LinhrsIn!AB115</f>
        <v>0.9928725121032812</v>
      </c>
      <c r="AC115" s="28">
        <f>IF(LinhrsIn!AC115&gt;0,OphrsIn!AC114/LinhrsIn!AC115,0)</f>
        <v>0.99986559139784947</v>
      </c>
      <c r="AD115" s="28">
        <f>IF(LinhrsIn!AD115&gt;0,OphrsIn!AD114/LinhrsIn!AD115,0)</f>
        <v>0.99833409056489486</v>
      </c>
      <c r="AE115" s="28">
        <f>IF(LinhrsIn!AE115&gt;0,OphrsIn!AE114/LinhrsIn!AE115,0)</f>
        <v>0.99420085550445525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12"/>
        <v>0.98407211858102661</v>
      </c>
      <c r="AP115" s="28">
        <f t="shared" si="13"/>
        <v>0.57231053748277949</v>
      </c>
      <c r="AQ115" s="28">
        <f t="shared" si="14"/>
        <v>0.99746684582239986</v>
      </c>
      <c r="AR115" s="28">
        <f t="shared" si="15"/>
        <v>0.97071846857243249</v>
      </c>
      <c r="AS115" s="28">
        <f t="shared" si="16"/>
        <v>0.98670617997415577</v>
      </c>
      <c r="AT115" s="28">
        <f t="shared" si="17"/>
        <v>0.99770773406450253</v>
      </c>
      <c r="AU115" s="28">
        <f t="shared" si="18"/>
        <v>0.98115609171301532</v>
      </c>
      <c r="AV115" s="28">
        <f t="shared" si="19"/>
        <v>0.98205114686435513</v>
      </c>
      <c r="AW115" s="28">
        <f t="shared" si="20"/>
        <v>0.64816828525758996</v>
      </c>
      <c r="AX115" s="28">
        <f t="shared" si="21"/>
        <v>0</v>
      </c>
      <c r="AY115" s="28">
        <f t="shared" si="22"/>
        <v>0.65902271780917332</v>
      </c>
      <c r="AZ115" s="28">
        <f t="shared" si="23"/>
        <v>0.99746684582239986</v>
      </c>
    </row>
    <row r="116" spans="1:52" x14ac:dyDescent="0.25">
      <c r="A116" s="86" t="s">
        <v>1</v>
      </c>
      <c r="B116" s="86">
        <v>2</v>
      </c>
      <c r="C116" s="86">
        <v>106</v>
      </c>
      <c r="D116" s="28">
        <f>OphrsIn!D115/LinhrsIn!D116</f>
        <v>0.95344129554655865</v>
      </c>
      <c r="E116" s="28">
        <f>OphrsIn!E115/LinhrsIn!E116</f>
        <v>0.99326780665140701</v>
      </c>
      <c r="F116" s="28">
        <f>OphrsIn!F115/LinhrsIn!F116</f>
        <v>0.99941391941391944</v>
      </c>
      <c r="G116" s="28">
        <f>OphrsIn!G115/LinhrsIn!G116</f>
        <v>1</v>
      </c>
      <c r="H116" s="28">
        <f>OphrsIn!H115/LinhrsIn!H116</f>
        <v>0.98082534389328879</v>
      </c>
      <c r="I116" s="28">
        <v>0.99986553717896998</v>
      </c>
      <c r="J116" s="28">
        <f>OphrsIn!J115/LinhrsIn!J116</f>
        <v>0.96285183597656809</v>
      </c>
      <c r="K116" s="28">
        <f>OphrsIn!K115/LinhrsIn!K116</f>
        <v>0.99973013088651996</v>
      </c>
      <c r="L116" s="28">
        <f>OphrsIn!L115/LinhrsIn!L116</f>
        <v>0.99825198332661014</v>
      </c>
      <c r="M116" s="28">
        <f>OphrsIn!M115/LinhrsIn!M116</f>
        <v>0.95544416597048176</v>
      </c>
      <c r="N116" s="28">
        <f>OphrsIn!N115/LinhrsIn!N116</f>
        <v>1</v>
      </c>
      <c r="O116" s="28">
        <f>OphrsIn!O115/LinhrsIn!O116</f>
        <v>1</v>
      </c>
      <c r="P116" s="28">
        <f>OphrsIn!P115/LinhrsIn!P116</f>
        <v>0.97634090603575752</v>
      </c>
      <c r="Q116" s="28">
        <f>OphrsIn!Q115/LinhrsIn!Q116</f>
        <v>0.98964218455743891</v>
      </c>
      <c r="R116" s="28">
        <f>OphrsIn!R115/LinhrsIn!R116</f>
        <v>0.61526946107784419</v>
      </c>
      <c r="S116" s="28">
        <f>OphrsIn!S115/LinhrsIn!S116</f>
        <v>9.8640828959763144E-2</v>
      </c>
      <c r="T116" s="28">
        <f>OphrsIn!T115/LinhrsIn!T116</f>
        <v>0.68663146192329072</v>
      </c>
      <c r="U116" s="28">
        <f>OphrsIn!U115/LinhrsIn!U116</f>
        <v>0.96423769830599637</v>
      </c>
      <c r="V116" s="28">
        <f>OphrsIn!V115/LinhrsIn!V116</f>
        <v>0.98523059774278943</v>
      </c>
      <c r="W116" s="28">
        <f>OphrsIn!W115/LinhrsIn!W116</f>
        <v>0.89416846652267823</v>
      </c>
      <c r="X116" s="28">
        <f>OphrsIn!X115/LinhrsIn!X116</f>
        <v>0.96856794472293717</v>
      </c>
      <c r="Y116" s="28">
        <f>OphrsIn!Y115/LinhrsIn!Y116</f>
        <v>0.99748673554872935</v>
      </c>
      <c r="Z116" s="28">
        <f>OphrsIn!Z115/LinhrsIn!Z116</f>
        <v>0.81037212984956453</v>
      </c>
      <c r="AA116" s="28">
        <f>OphrsIn!AA115/LinhrsIn!AA116</f>
        <v>0.97576351919305138</v>
      </c>
      <c r="AB116" s="28">
        <f>OphrsIn!AB115/LinhrsIn!AB116</f>
        <v>0.78778913394298</v>
      </c>
      <c r="AC116" s="28">
        <f>IF(LinhrsIn!AC116&gt;0,OphrsIn!AC115/LinhrsIn!AC116,0)</f>
        <v>0.96760752688172036</v>
      </c>
      <c r="AD116" s="28">
        <f>IF(LinhrsIn!AD116&gt;0,OphrsIn!AD115/LinhrsIn!AD116,0)</f>
        <v>0.86508176862507569</v>
      </c>
      <c r="AE116" s="28">
        <f>IF(LinhrsIn!AE116&gt;0,OphrsIn!AE115/LinhrsIn!AE116,0)</f>
        <v>0.99421404136860292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12"/>
        <v>0.98883263577779346</v>
      </c>
      <c r="AP116" s="28">
        <f t="shared" si="13"/>
        <v>0.81448334686225532</v>
      </c>
      <c r="AQ116" s="28">
        <f t="shared" si="14"/>
        <v>0.9423011122917998</v>
      </c>
      <c r="AR116" s="28">
        <f t="shared" si="15"/>
        <v>0.99756057535510878</v>
      </c>
      <c r="AS116" s="28">
        <f t="shared" si="16"/>
        <v>0.98118090568294225</v>
      </c>
      <c r="AT116" s="28">
        <f t="shared" si="17"/>
        <v>0.98447542672787058</v>
      </c>
      <c r="AU116" s="28">
        <f t="shared" si="18"/>
        <v>0.99211363534525254</v>
      </c>
      <c r="AV116" s="28">
        <f t="shared" si="19"/>
        <v>0.56785082486501537</v>
      </c>
      <c r="AW116" s="28">
        <f t="shared" si="20"/>
        <v>0.87869991932402547</v>
      </c>
      <c r="AX116" s="28">
        <f t="shared" si="21"/>
        <v>0.95340771559811488</v>
      </c>
      <c r="AY116" s="28">
        <f t="shared" si="22"/>
        <v>0.85797492766186523</v>
      </c>
      <c r="AZ116" s="28">
        <f t="shared" si="23"/>
        <v>0.9423011122917998</v>
      </c>
    </row>
    <row r="117" spans="1:52" x14ac:dyDescent="0.25">
      <c r="A117" s="86" t="s">
        <v>1</v>
      </c>
      <c r="B117" s="86">
        <v>2</v>
      </c>
      <c r="C117" s="86">
        <v>107</v>
      </c>
      <c r="D117" s="28">
        <f>OphrsIn!D116/LinhrsIn!D117</f>
        <v>0.99271451699946023</v>
      </c>
      <c r="E117" s="28">
        <f>OphrsIn!E116/LinhrsIn!E117</f>
        <v>0.97550800699771223</v>
      </c>
      <c r="F117" s="28">
        <f>OphrsIn!F116/LinhrsIn!F117</f>
        <v>0.99970670186244326</v>
      </c>
      <c r="G117" s="28">
        <f>OphrsIn!G116/LinhrsIn!G117</f>
        <v>0.99986559139784947</v>
      </c>
      <c r="H117" s="28">
        <f>OphrsIn!H116/LinhrsIn!H117</f>
        <v>0.99221898013060994</v>
      </c>
      <c r="I117" s="28">
        <v>0.97136711923645658</v>
      </c>
      <c r="J117" s="28">
        <f>OphrsIn!J116/LinhrsIn!J117</f>
        <v>0.96109490065304992</v>
      </c>
      <c r="K117" s="28">
        <f>OphrsIn!K116/LinhrsIn!K117</f>
        <v>0.97516198704103674</v>
      </c>
      <c r="L117" s="28">
        <f>OphrsIn!L116/LinhrsIn!L117</f>
        <v>0.98615032943391145</v>
      </c>
      <c r="M117" s="28">
        <f>OphrsIn!M116/LinhrsIn!M117</f>
        <v>0.99651956007239317</v>
      </c>
      <c r="N117" s="28">
        <f>OphrsIn!N116/LinhrsIn!N117</f>
        <v>1</v>
      </c>
      <c r="O117" s="28">
        <f>OphrsIn!O116/LinhrsIn!O117</f>
        <v>0.98360655737704927</v>
      </c>
      <c r="P117" s="28">
        <f>OphrsIn!P116/LinhrsIn!P117</f>
        <v>0.9926065331361742</v>
      </c>
      <c r="Q117" s="28">
        <f>OphrsIn!Q116/LinhrsIn!Q117</f>
        <v>0.99058253733351276</v>
      </c>
      <c r="R117" s="28">
        <f>OphrsIn!R116/LinhrsIn!R117</f>
        <v>0.98343283582089547</v>
      </c>
      <c r="S117" s="28">
        <f>OphrsIn!S116/LinhrsIn!S117</f>
        <v>0.990177610333692</v>
      </c>
      <c r="T117" s="28">
        <f>OphrsIn!T116/LinhrsIn!T117</f>
        <v>0.96511303377058333</v>
      </c>
      <c r="U117" s="28">
        <f>OphrsIn!U116/LinhrsIn!U117</f>
        <v>0.98265662812584031</v>
      </c>
      <c r="V117" s="28">
        <f>OphrsIn!V116/LinhrsIn!V117</f>
        <v>0.98344923504867876</v>
      </c>
      <c r="W117" s="28">
        <f>OphrsIn!W116/LinhrsIn!W117</f>
        <v>0.98560473563836948</v>
      </c>
      <c r="X117" s="28">
        <f>OphrsIn!X116/LinhrsIn!X117</f>
        <v>0.99851029252437695</v>
      </c>
      <c r="Y117" s="28">
        <f>OphrsIn!Y116/LinhrsIn!Y117</f>
        <v>0.99902248289345053</v>
      </c>
      <c r="Z117" s="28">
        <f>OphrsIn!Z116/LinhrsIn!Z117</f>
        <v>0.99850928310069109</v>
      </c>
      <c r="AA117" s="28">
        <f>OphrsIn!AA116/LinhrsIn!AA117</f>
        <v>0.99166550909848594</v>
      </c>
      <c r="AB117" s="28">
        <f>OphrsIn!AB116/LinhrsIn!AB117</f>
        <v>0.99125991663305091</v>
      </c>
      <c r="AC117" s="28">
        <f>IF(LinhrsIn!AC117&gt;0,OphrsIn!AC116/LinhrsIn!AC117,0)</f>
        <v>0.99959677419354842</v>
      </c>
      <c r="AD117" s="28">
        <f>IF(LinhrsIn!AD117&gt;0,OphrsIn!AD116/LinhrsIn!AD117,0)</f>
        <v>0.99863822060826146</v>
      </c>
      <c r="AE117" s="28">
        <f>IF(LinhrsIn!AE117&gt;0,OphrsIn!AE116/LinhrsIn!AE117,0)</f>
        <v>0.9313667087783859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si="12"/>
        <v>0.98615052227822375</v>
      </c>
      <c r="AP117" s="28">
        <f t="shared" si="13"/>
        <v>0.98833200836013557</v>
      </c>
      <c r="AQ117" s="28">
        <f t="shared" si="14"/>
        <v>0.97653390119339856</v>
      </c>
      <c r="AR117" s="28">
        <f t="shared" si="15"/>
        <v>0.99169343341933491</v>
      </c>
      <c r="AS117" s="28">
        <f t="shared" si="16"/>
        <v>0.97489366667337218</v>
      </c>
      <c r="AT117" s="28">
        <f t="shared" si="17"/>
        <v>0.98594395884911379</v>
      </c>
      <c r="AU117" s="28">
        <f t="shared" si="18"/>
        <v>0.99207103017107456</v>
      </c>
      <c r="AV117" s="28">
        <f t="shared" si="19"/>
        <v>0.98806432782936682</v>
      </c>
      <c r="AW117" s="28">
        <f t="shared" si="20"/>
        <v>0.97707296564836754</v>
      </c>
      <c r="AX117" s="28">
        <f t="shared" si="21"/>
        <v>0.99437917035206569</v>
      </c>
      <c r="AY117" s="28">
        <f t="shared" si="22"/>
        <v>0.99381156961074257</v>
      </c>
      <c r="AZ117" s="28">
        <f t="shared" si="23"/>
        <v>0.97653390119339856</v>
      </c>
    </row>
    <row r="118" spans="1:52" hidden="1" x14ac:dyDescent="0.25">
      <c r="A118" s="86" t="s">
        <v>8</v>
      </c>
      <c r="B118" s="86">
        <v>1</v>
      </c>
      <c r="C118" s="86">
        <v>108</v>
      </c>
      <c r="D118" s="28">
        <f>OphrsIn!D117/LinhrsIn!D118</f>
        <v>0.93614718614718606</v>
      </c>
      <c r="E118" s="28">
        <f>OphrsIn!E117/LinhrsIn!E118</f>
        <v>0.97741328314062925</v>
      </c>
      <c r="F118" s="28">
        <f>OphrsIn!F117/LinhrsIn!F118</f>
        <v>1</v>
      </c>
      <c r="G118" s="28">
        <f>OphrsIn!G117/LinhrsIn!G118</f>
        <v>0.74035608308605338</v>
      </c>
      <c r="H118" s="28">
        <f>OphrsIn!H117/LinhrsIn!H118</f>
        <v>1.0003776435045315</v>
      </c>
      <c r="I118" s="28">
        <v>0.9876244283023945</v>
      </c>
      <c r="J118" s="28">
        <f>OphrsIn!J117/LinhrsIn!J118</f>
        <v>1.0008344923504868</v>
      </c>
      <c r="K118" s="28">
        <f>OphrsIn!K117/LinhrsIn!K118</f>
        <v>0.97192016517549895</v>
      </c>
      <c r="L118" s="28">
        <f>OphrsIn!L117/LinhrsIn!L118</f>
        <v>0.99891584225504815</v>
      </c>
      <c r="M118" s="28">
        <f>OphrsIn!M117/LinhrsIn!M118</f>
        <v>1.0002780867630701</v>
      </c>
      <c r="N118" s="28">
        <f>OphrsIn!N117/LinhrsIn!N118</f>
        <v>0.98324550736386973</v>
      </c>
      <c r="O118" s="28">
        <f>OphrsIn!O117/LinhrsIn!O118</f>
        <v>0.99749965272954588</v>
      </c>
      <c r="P118" s="28">
        <f>OphrsIn!P117/LinhrsIn!P118</f>
        <v>0.68206039076376557</v>
      </c>
      <c r="Q118" s="28">
        <f>OphrsIn!Q117/LinhrsIn!Q118</f>
        <v>0.99772948426856967</v>
      </c>
      <c r="R118" s="28">
        <f>OphrsIn!R117/LinhrsIn!R118</f>
        <v>0.98480560107254589</v>
      </c>
      <c r="S118" s="28">
        <f>OphrsIn!S117/LinhrsIn!S118</f>
        <v>0.89814939889234102</v>
      </c>
      <c r="T118" s="28">
        <f>OphrsIn!T117/LinhrsIn!T118</f>
        <v>0.93003823820988529</v>
      </c>
      <c r="U118" s="28">
        <f>OphrsIn!U117/LinhrsIn!U118</f>
        <v>1</v>
      </c>
      <c r="V118" s="28">
        <f>OphrsIn!V117/LinhrsIn!V118</f>
        <v>0.99428412100934072</v>
      </c>
      <c r="W118" s="28">
        <f>OphrsIn!W117/LinhrsIn!W118</f>
        <v>0.39419198709330466</v>
      </c>
      <c r="X118" s="28">
        <f>OphrsIn!X117/LinhrsIn!X118</f>
        <v>0</v>
      </c>
      <c r="Y118" s="28">
        <f>OphrsIn!Y117/LinhrsIn!Y118</f>
        <v>0</v>
      </c>
      <c r="Z118" s="28">
        <f>OphrsIn!Z117/LinhrsIn!Z118</f>
        <v>0.11294964028776978</v>
      </c>
      <c r="AA118" s="28">
        <f>OphrsIn!AA117/LinhrsIn!AA118</f>
        <v>0</v>
      </c>
      <c r="AB118" s="28">
        <f>OphrsIn!AB117/LinhrsIn!AB118</f>
        <v>4.032258064516129E-4</v>
      </c>
      <c r="AC118" s="28">
        <f>IF(LinhrsIn!AC118&gt;0,OphrsIn!AC117/LinhrsIn!AC118,0)</f>
        <v>0</v>
      </c>
      <c r="AD118" s="28">
        <f>IF(LinhrsIn!AD118&gt;0,OphrsIn!AD117/LinhrsIn!AD118,0)</f>
        <v>0</v>
      </c>
      <c r="AE118" s="28">
        <f>IF(LinhrsIn!AE118&gt;0,OphrsIn!AE117/LinhrsIn!AE118,0)</f>
        <v>0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2"/>
        <v>0.94504379795290794</v>
      </c>
      <c r="AP118" s="28">
        <f t="shared" si="13"/>
        <v>0.52604597472001735</v>
      </c>
      <c r="AQ118" s="28">
        <f t="shared" si="14"/>
        <v>0</v>
      </c>
      <c r="AR118" s="28">
        <f t="shared" si="15"/>
        <v>0.9059231220755608</v>
      </c>
      <c r="AS118" s="28">
        <f t="shared" si="16"/>
        <v>0.99627885471913757</v>
      </c>
      <c r="AT118" s="28">
        <f t="shared" si="17"/>
        <v>0.99037136473120579</v>
      </c>
      <c r="AU118" s="28">
        <f t="shared" si="18"/>
        <v>0.88760185028572713</v>
      </c>
      <c r="AV118" s="28">
        <f t="shared" si="19"/>
        <v>0.96022816141115219</v>
      </c>
      <c r="AW118" s="28">
        <f t="shared" si="20"/>
        <v>0.97477411973974204</v>
      </c>
      <c r="AX118" s="28">
        <f t="shared" si="21"/>
        <v>0.13139732903110155</v>
      </c>
      <c r="AY118" s="28">
        <f t="shared" si="22"/>
        <v>3.7784288698073799E-2</v>
      </c>
      <c r="AZ118" s="28">
        <f t="shared" si="23"/>
        <v>0</v>
      </c>
    </row>
    <row r="119" spans="1:52" hidden="1" x14ac:dyDescent="0.25">
      <c r="A119" s="86" t="s">
        <v>8</v>
      </c>
      <c r="B119" s="86">
        <v>1</v>
      </c>
      <c r="C119" s="86">
        <v>109</v>
      </c>
      <c r="D119" s="28">
        <f>OphrsIn!D118/LinhrsIn!D119</f>
        <v>0.9878706199460916</v>
      </c>
      <c r="E119" s="28">
        <f>OphrsIn!E118/LinhrsIn!E119</f>
        <v>0.78511274110296114</v>
      </c>
      <c r="F119" s="28">
        <f>OphrsIn!F118/LinhrsIn!F119</f>
        <v>0.8087557603686637</v>
      </c>
      <c r="G119" s="28">
        <f>OphrsIn!G118/LinhrsIn!G119</f>
        <v>0.77953846153846151</v>
      </c>
      <c r="H119" s="28">
        <f>OphrsIn!H118/LinhrsIn!H119</f>
        <v>0.97144488863506573</v>
      </c>
      <c r="I119" s="28">
        <v>0.98693344222131474</v>
      </c>
      <c r="J119" s="28">
        <f>OphrsIn!J118/LinhrsIn!J119</f>
        <v>0.95940231181279956</v>
      </c>
      <c r="K119" s="28">
        <f>OphrsIn!K118/LinhrsIn!K119</f>
        <v>1.0002752924982794</v>
      </c>
      <c r="L119" s="28">
        <f>OphrsIn!L118/LinhrsIn!L119</f>
        <v>0.97829036635006783</v>
      </c>
      <c r="M119" s="28">
        <f>OphrsIn!M118/LinhrsIn!M119</f>
        <v>0.99401197604790414</v>
      </c>
      <c r="N119" s="28">
        <f>OphrsIn!N118/LinhrsIn!N119</f>
        <v>0.9941891891891893</v>
      </c>
      <c r="O119" s="28">
        <f>OphrsIn!O118/LinhrsIn!O119</f>
        <v>0.99623168178646193</v>
      </c>
      <c r="P119" s="28">
        <f>OphrsIn!P118/LinhrsIn!P119</f>
        <v>0.99934469200524245</v>
      </c>
      <c r="Q119" s="28">
        <f>OphrsIn!Q118/LinhrsIn!Q119</f>
        <v>0.99986541049798117</v>
      </c>
      <c r="R119" s="28">
        <f>OphrsIn!R118/LinhrsIn!R119</f>
        <v>0.97497393117831077</v>
      </c>
      <c r="S119" s="28">
        <f>OphrsIn!S118/LinhrsIn!S119</f>
        <v>0.88915989159891606</v>
      </c>
      <c r="T119" s="28">
        <f>OphrsIn!T118/LinhrsIn!T119</f>
        <v>0.91174817313097234</v>
      </c>
      <c r="U119" s="28">
        <f>OphrsIn!U118/LinhrsIn!U119</f>
        <v>0.93669181034482762</v>
      </c>
      <c r="V119" s="28">
        <f>OphrsIn!V118/LinhrsIn!V119</f>
        <v>0.72305746803428406</v>
      </c>
      <c r="W119" s="28">
        <f>OphrsIn!W118/LinhrsIn!W119</f>
        <v>0.98386229155459926</v>
      </c>
      <c r="X119" s="28">
        <f>OphrsIn!X118/LinhrsIn!X119</f>
        <v>0.97456258411843877</v>
      </c>
      <c r="Y119" s="28">
        <f>OphrsIn!Y118/LinhrsIn!Y119</f>
        <v>0.98445229681978796</v>
      </c>
      <c r="Z119" s="28">
        <f>OphrsIn!Z118/LinhrsIn!Z119</f>
        <v>0.9877622377622377</v>
      </c>
      <c r="AA119" s="28">
        <f>OphrsIn!AA118/LinhrsIn!AA119</f>
        <v>0.99875000000000003</v>
      </c>
      <c r="AB119" s="28">
        <f>OphrsIn!AB118/LinhrsIn!AB119</f>
        <v>0.96571198063735375</v>
      </c>
      <c r="AC119" s="28">
        <f>IF(LinhrsIn!AC119&gt;0,OphrsIn!AC118/LinhrsIn!AC119,0)</f>
        <v>0.98594784488582632</v>
      </c>
      <c r="AD119" s="28">
        <f>IF(LinhrsIn!AD119&gt;0,OphrsIn!AD118/LinhrsIn!AD119,0)</f>
        <v>0.89192041000904443</v>
      </c>
      <c r="AE119" s="28">
        <f>IF(LinhrsIn!AE119&gt;0,OphrsIn!AE118/LinhrsIn!AE119,0)</f>
        <v>0.98334939026472901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2"/>
        <v>0.93779423362970105</v>
      </c>
      <c r="AP119" s="28">
        <f t="shared" si="13"/>
        <v>0.9442165063064758</v>
      </c>
      <c r="AQ119" s="28">
        <f t="shared" si="14"/>
        <v>0.95373921505319992</v>
      </c>
      <c r="AR119" s="28">
        <f t="shared" si="15"/>
        <v>0.7911356543366953</v>
      </c>
      <c r="AS119" s="28">
        <f t="shared" si="16"/>
        <v>0.97259354755639338</v>
      </c>
      <c r="AT119" s="28">
        <f t="shared" si="17"/>
        <v>0.99085921163208379</v>
      </c>
      <c r="AU119" s="28">
        <f t="shared" si="18"/>
        <v>0.99658852099363127</v>
      </c>
      <c r="AV119" s="28">
        <f t="shared" si="19"/>
        <v>0.95466641109173589</v>
      </c>
      <c r="AW119" s="28">
        <f t="shared" si="20"/>
        <v>0.85716581717002793</v>
      </c>
      <c r="AX119" s="28">
        <f t="shared" si="21"/>
        <v>0.9809590574976087</v>
      </c>
      <c r="AY119" s="28">
        <f t="shared" si="22"/>
        <v>0.98407473946653046</v>
      </c>
      <c r="AZ119" s="28">
        <f t="shared" si="23"/>
        <v>0.95373921505319992</v>
      </c>
    </row>
    <row r="120" spans="1:52" hidden="1" x14ac:dyDescent="0.25">
      <c r="A120" s="86" t="s">
        <v>8</v>
      </c>
      <c r="B120" s="86">
        <v>1</v>
      </c>
      <c r="C120" s="86">
        <v>110</v>
      </c>
      <c r="D120" s="28">
        <f>OphrsIn!D119/LinhrsIn!D120</f>
        <v>0.82655826558265577</v>
      </c>
      <c r="E120" s="28">
        <f>OphrsIn!E119/LinhrsIn!E120</f>
        <v>0.90122956357249018</v>
      </c>
      <c r="F120" s="28">
        <f>OphrsIn!F119/LinhrsIn!F120</f>
        <v>0.99410580793559511</v>
      </c>
      <c r="G120" s="28">
        <f>OphrsIn!G119/LinhrsIn!G120</f>
        <v>0.94667802385008526</v>
      </c>
      <c r="H120" s="28">
        <f>OphrsIn!H119/LinhrsIn!H120</f>
        <v>0.96036498431708017</v>
      </c>
      <c r="I120" s="28">
        <v>0.94867304324397161</v>
      </c>
      <c r="J120" s="28">
        <f>OphrsIn!J119/LinhrsIn!J120</f>
        <v>0.99443439543620427</v>
      </c>
      <c r="K120" s="28">
        <f>OphrsIn!K119/LinhrsIn!K120</f>
        <v>1</v>
      </c>
      <c r="L120" s="28">
        <f>OphrsIn!L119/LinhrsIn!L120</f>
        <v>1</v>
      </c>
      <c r="M120" s="28">
        <f>OphrsIn!M119/LinhrsIn!M120</f>
        <v>0.98982436576526356</v>
      </c>
      <c r="N120" s="28">
        <f>OphrsIn!N119/LinhrsIn!N120</f>
        <v>0.9775402516574212</v>
      </c>
      <c r="O120" s="28">
        <f>OphrsIn!O119/LinhrsIn!O120</f>
        <v>0.96723626606411517</v>
      </c>
      <c r="P120" s="28">
        <f>OphrsIn!P119/LinhrsIn!P120</f>
        <v>0.97520661157024791</v>
      </c>
      <c r="Q120" s="28">
        <f>OphrsIn!Q119/LinhrsIn!Q120</f>
        <v>0.99891354958870104</v>
      </c>
      <c r="R120" s="28">
        <f>OphrsIn!R119/LinhrsIn!R120</f>
        <v>0.92610250297973773</v>
      </c>
      <c r="S120" s="28">
        <f>OphrsIn!S119/LinhrsIn!S120</f>
        <v>0.96833130328867234</v>
      </c>
      <c r="T120" s="28">
        <f>OphrsIn!T119/LinhrsIn!T120</f>
        <v>0.94522917267223983</v>
      </c>
      <c r="U120" s="28">
        <f>OphrsIn!U119/LinhrsIn!U120</f>
        <v>0.80333649803336493</v>
      </c>
      <c r="V120" s="28">
        <f>OphrsIn!V119/LinhrsIn!V120</f>
        <v>0.15390142261819226</v>
      </c>
      <c r="W120" s="28">
        <f>OphrsIn!W119/LinhrsIn!W120</f>
        <v>1.4796879203658867E-3</v>
      </c>
      <c r="X120" s="28">
        <f>OphrsIn!X119/LinhrsIn!X120</f>
        <v>1.5996661566281819E-2</v>
      </c>
      <c r="Y120" s="28">
        <f>OphrsIn!Y119/LinhrsIn!Y120</f>
        <v>0.89568904593639587</v>
      </c>
      <c r="Z120" s="28">
        <f>OphrsIn!Z119/LinhrsIn!Z120</f>
        <v>0.93357585556453782</v>
      </c>
      <c r="AA120" s="28">
        <f>OphrsIn!AA119/LinhrsIn!AA120</f>
        <v>0.96235588276149464</v>
      </c>
      <c r="AB120" s="28">
        <f>OphrsIn!AB119/LinhrsIn!AB120</f>
        <v>0.93292109154456249</v>
      </c>
      <c r="AC120" s="28">
        <f>IF(LinhrsIn!AC120&gt;0,OphrsIn!AC119/LinhrsIn!AC120,0)</f>
        <v>0.99352488870902478</v>
      </c>
      <c r="AD120" s="28">
        <f>IF(LinhrsIn!AD120&gt;0,OphrsIn!AD119/LinhrsIn!AD120,0)</f>
        <v>0.95973053892215576</v>
      </c>
      <c r="AE120" s="28">
        <f>IF(LinhrsIn!AE120&gt;0,OphrsIn!AE119/LinhrsIn!AE120,0)</f>
        <v>0.98945510550670024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2"/>
        <v>0.97127444278437292</v>
      </c>
      <c r="AP120" s="28">
        <f t="shared" si="13"/>
        <v>0.7114860562062123</v>
      </c>
      <c r="AQ120" s="28">
        <f t="shared" si="14"/>
        <v>0.9809035110459603</v>
      </c>
      <c r="AR120" s="28">
        <f t="shared" si="15"/>
        <v>0.94733779845272359</v>
      </c>
      <c r="AS120" s="28">
        <f t="shared" si="16"/>
        <v>0.96782414099908542</v>
      </c>
      <c r="AT120" s="28">
        <f t="shared" si="17"/>
        <v>0.99660812192175452</v>
      </c>
      <c r="AU120" s="28">
        <f t="shared" si="18"/>
        <v>0.97332770976392802</v>
      </c>
      <c r="AV120" s="28">
        <f t="shared" si="19"/>
        <v>0.96444911861903704</v>
      </c>
      <c r="AW120" s="28">
        <f t="shared" si="20"/>
        <v>0.63415569777459901</v>
      </c>
      <c r="AX120" s="28">
        <f t="shared" si="21"/>
        <v>0.30438846514101453</v>
      </c>
      <c r="AY120" s="28">
        <f t="shared" si="22"/>
        <v>0.94295094329019824</v>
      </c>
      <c r="AZ120" s="28">
        <f t="shared" si="23"/>
        <v>0.9809035110459603</v>
      </c>
    </row>
    <row r="121" spans="1:52" hidden="1" x14ac:dyDescent="0.25">
      <c r="A121" s="86" t="s">
        <v>8</v>
      </c>
      <c r="B121" s="86">
        <v>1</v>
      </c>
      <c r="C121" s="86">
        <v>111</v>
      </c>
      <c r="D121" s="28">
        <f>OphrsIn!D120/LinhrsIn!D121</f>
        <v>0.99756361667569038</v>
      </c>
      <c r="E121" s="28">
        <f>OphrsIn!E120/LinhrsIn!E121</f>
        <v>0.98109562577618314</v>
      </c>
      <c r="F121" s="28">
        <f>OphrsIn!F120/LinhrsIn!F121</f>
        <v>0.99495895146190405</v>
      </c>
      <c r="G121" s="28">
        <f>OphrsIn!G120/LinhrsIn!G121</f>
        <v>0.75359635379575562</v>
      </c>
      <c r="H121" s="28">
        <f>OphrsIn!H120/LinhrsIn!H121</f>
        <v>1.000570125427594</v>
      </c>
      <c r="I121" s="28">
        <v>0.99218118091129692</v>
      </c>
      <c r="J121" s="28">
        <f>OphrsIn!J120/LinhrsIn!J121</f>
        <v>1.0084057158868029</v>
      </c>
      <c r="K121" s="28">
        <f>OphrsIn!K120/LinhrsIn!K121</f>
        <v>1</v>
      </c>
      <c r="L121" s="28">
        <f>OphrsIn!L120/LinhrsIn!L121</f>
        <v>0.99051747493904096</v>
      </c>
      <c r="M121" s="28">
        <f>OphrsIn!M120/LinhrsIn!M121</f>
        <v>0.98609759488391491</v>
      </c>
      <c r="N121" s="28">
        <f>OphrsIn!N120/LinhrsIn!N121</f>
        <v>0.99689315142509805</v>
      </c>
      <c r="O121" s="28">
        <f>OphrsIn!O120/LinhrsIn!O121</f>
        <v>0.97081306462821404</v>
      </c>
      <c r="P121" s="28">
        <f>OphrsIn!P120/LinhrsIn!P121</f>
        <v>0.96247960848287117</v>
      </c>
      <c r="Q121" s="28">
        <f>OphrsIn!Q120/LinhrsIn!Q121</f>
        <v>1</v>
      </c>
      <c r="R121" s="28">
        <f>OphrsIn!R120/LinhrsIn!R121</f>
        <v>0.72173394905407429</v>
      </c>
      <c r="S121" s="28">
        <f>OphrsIn!S120/LinhrsIn!S121</f>
        <v>0.80471009502823299</v>
      </c>
      <c r="T121" s="28">
        <f>OphrsIn!T120/LinhrsIn!T121</f>
        <v>0.92285074208905071</v>
      </c>
      <c r="U121" s="28">
        <f>OphrsIn!U120/LinhrsIn!U121</f>
        <v>0.99245689655172409</v>
      </c>
      <c r="V121" s="28">
        <f>OphrsIn!V120/LinhrsIn!V121</f>
        <v>0.98090059947023567</v>
      </c>
      <c r="W121" s="28">
        <f>OphrsIn!W120/LinhrsIn!W121</f>
        <v>0.99031346697161315</v>
      </c>
      <c r="X121" s="28">
        <f>OphrsIn!X120/LinhrsIn!X121</f>
        <v>0.97079014672230457</v>
      </c>
      <c r="Y121" s="28">
        <f>OphrsIn!Y120/LinhrsIn!Y121</f>
        <v>0.99957597173144885</v>
      </c>
      <c r="Z121" s="28">
        <f>OphrsIn!Z120/LinhrsIn!Z121</f>
        <v>0.90785413744740528</v>
      </c>
      <c r="AA121" s="28">
        <f>OphrsIn!AA120/LinhrsIn!AA121</f>
        <v>0.99736037788274523</v>
      </c>
      <c r="AB121" s="28">
        <f>OphrsIn!AB120/LinhrsIn!AB121</f>
        <v>0.98439391900982121</v>
      </c>
      <c r="AC121" s="28">
        <f>IF(LinhrsIn!AC121&gt;0,OphrsIn!AC120/LinhrsIn!AC121,0)</f>
        <v>0.99421965317919081</v>
      </c>
      <c r="AD121" s="28">
        <f>IF(LinhrsIn!AD121&gt;0,OphrsIn!AD120/LinhrsIn!AD121,0)</f>
        <v>1.0031712473572938</v>
      </c>
      <c r="AE121" s="28">
        <f>IF(LinhrsIn!AE121&gt;0,OphrsIn!AE120/LinhrsIn!AE121,0)</f>
        <v>0.99954196699004461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2"/>
        <v>0.96980073730155636</v>
      </c>
      <c r="AP121" s="28">
        <f t="shared" si="13"/>
        <v>0.93941169182988793</v>
      </c>
      <c r="AQ121" s="28">
        <f t="shared" si="14"/>
        <v>0.99897762250884314</v>
      </c>
      <c r="AR121" s="28">
        <f t="shared" si="15"/>
        <v>0.90988364367794761</v>
      </c>
      <c r="AS121" s="28">
        <f t="shared" si="16"/>
        <v>1.0003856740752313</v>
      </c>
      <c r="AT121" s="28">
        <f t="shared" si="17"/>
        <v>0.9922050232743187</v>
      </c>
      <c r="AU121" s="28">
        <f t="shared" si="18"/>
        <v>0.97672860817872775</v>
      </c>
      <c r="AV121" s="28">
        <f t="shared" si="19"/>
        <v>0.84214801469410239</v>
      </c>
      <c r="AW121" s="28">
        <f t="shared" si="20"/>
        <v>0.96540274603700349</v>
      </c>
      <c r="AX121" s="28">
        <f t="shared" si="21"/>
        <v>0.98689319514178886</v>
      </c>
      <c r="AY121" s="28">
        <f t="shared" si="22"/>
        <v>0.96320281144665731</v>
      </c>
      <c r="AZ121" s="28">
        <f t="shared" si="23"/>
        <v>0.99897762250884314</v>
      </c>
    </row>
    <row r="122" spans="1:52" hidden="1" x14ac:dyDescent="0.25">
      <c r="A122" s="86" t="s">
        <v>8</v>
      </c>
      <c r="B122" s="86">
        <v>1</v>
      </c>
      <c r="C122" s="86">
        <v>112</v>
      </c>
      <c r="D122" s="28">
        <f>OphrsIn!D121/LinhrsIn!D122</f>
        <v>0.96995823790920122</v>
      </c>
      <c r="E122" s="28">
        <f>OphrsIn!E121/LinhrsIn!E122</f>
        <v>0.96704774714189645</v>
      </c>
      <c r="F122" s="28">
        <f>OphrsIn!F121/LinhrsIn!F122</f>
        <v>0.99928088594851139</v>
      </c>
      <c r="G122" s="28">
        <f>OphrsIn!G121/LinhrsIn!G122</f>
        <v>0.75062189054726369</v>
      </c>
      <c r="H122" s="28">
        <f>OphrsIn!H121/LinhrsIn!H122</f>
        <v>0.98253650157457761</v>
      </c>
      <c r="I122" s="28">
        <v>0.99412166780587841</v>
      </c>
      <c r="J122" s="28">
        <f>OphrsIn!J121/LinhrsIn!J122</f>
        <v>0.97576601671309193</v>
      </c>
      <c r="K122" s="28">
        <f>OphrsIn!K121/LinhrsIn!K122</f>
        <v>0.99865482916330373</v>
      </c>
      <c r="L122" s="28">
        <f>OphrsIn!L121/LinhrsIn!L122</f>
        <v>1</v>
      </c>
      <c r="M122" s="28">
        <f>OphrsIn!M121/LinhrsIn!M122</f>
        <v>0.98316638842515314</v>
      </c>
      <c r="N122" s="28">
        <f>OphrsIn!N121/LinhrsIn!N122</f>
        <v>0.97918356312516897</v>
      </c>
      <c r="O122" s="28">
        <f>OphrsIn!O121/LinhrsIn!O122</f>
        <v>0.98777608001111272</v>
      </c>
      <c r="P122" s="28">
        <f>OphrsIn!P121/LinhrsIn!P122</f>
        <v>0.77626799408045211</v>
      </c>
      <c r="Q122" s="28">
        <f>OphrsIn!Q121/LinhrsIn!Q122</f>
        <v>0.86373419424266884</v>
      </c>
      <c r="R122" s="28">
        <f>OphrsIn!R121/LinhrsIn!R122</f>
        <v>0.74216651745747531</v>
      </c>
      <c r="S122" s="28">
        <f>OphrsIn!S121/LinhrsIn!S122</f>
        <v>0.61717691682470877</v>
      </c>
      <c r="T122" s="28">
        <f>OphrsIn!T121/LinhrsIn!T122</f>
        <v>0.83689839572192515</v>
      </c>
      <c r="U122" s="28">
        <f>OphrsIn!U121/LinhrsIn!U122</f>
        <v>0.94616837560712341</v>
      </c>
      <c r="V122" s="28">
        <f>OphrsIn!V121/LinhrsIn!V122</f>
        <v>0.93773558564847148</v>
      </c>
      <c r="W122" s="28">
        <f>OphrsIn!W121/LinhrsIn!W122</f>
        <v>0.96219281663516065</v>
      </c>
      <c r="X122" s="28">
        <f>OphrsIn!X121/LinhrsIn!X122</f>
        <v>0.98304400484457</v>
      </c>
      <c r="Y122" s="28">
        <f>OphrsIn!Y121/LinhrsIn!Y122</f>
        <v>0.97837455830388698</v>
      </c>
      <c r="Z122" s="28">
        <f>OphrsIn!Z121/LinhrsIn!Z122</f>
        <v>0.93475330277702884</v>
      </c>
      <c r="AA122" s="28">
        <f>OphrsIn!AA121/LinhrsIn!AA122</f>
        <v>0.9614776484116716</v>
      </c>
      <c r="AB122" s="28">
        <f>OphrsIn!AB121/LinhrsIn!AB122</f>
        <v>0.97484530535378</v>
      </c>
      <c r="AC122" s="28">
        <f>IF(LinhrsIn!AC122&gt;0,OphrsIn!AC121/LinhrsIn!AC122,0)</f>
        <v>0.97320226232157292</v>
      </c>
      <c r="AD122" s="28">
        <f>IF(LinhrsIn!AD122&gt;0,OphrsIn!AD121/LinhrsIn!AD122,0)</f>
        <v>0.9487906837862049</v>
      </c>
      <c r="AE122" s="28">
        <f>IF(LinhrsIn!AE122&gt;0,OphrsIn!AE121/LinhrsIn!AE122,0)</f>
        <v>0.95023282546346066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2"/>
        <v>0.94953529704470085</v>
      </c>
      <c r="AP122" s="28">
        <f t="shared" si="13"/>
        <v>0.89488063515237259</v>
      </c>
      <c r="AQ122" s="28">
        <f t="shared" si="14"/>
        <v>0.95740859052374605</v>
      </c>
      <c r="AR122" s="28">
        <f t="shared" si="15"/>
        <v>0.90565017454589058</v>
      </c>
      <c r="AS122" s="28">
        <f t="shared" si="16"/>
        <v>0.98414139536451595</v>
      </c>
      <c r="AT122" s="28">
        <f t="shared" si="17"/>
        <v>0.99394040586281884</v>
      </c>
      <c r="AU122" s="28">
        <f t="shared" si="18"/>
        <v>0.91440921240557793</v>
      </c>
      <c r="AV122" s="28">
        <f t="shared" si="19"/>
        <v>0.74102587617495097</v>
      </c>
      <c r="AW122" s="28">
        <f t="shared" si="20"/>
        <v>0.90693411899250664</v>
      </c>
      <c r="AX122" s="28">
        <f t="shared" si="21"/>
        <v>0.97453712659453917</v>
      </c>
      <c r="AY122" s="28">
        <f t="shared" si="22"/>
        <v>0.95702541884749337</v>
      </c>
      <c r="AZ122" s="28">
        <f t="shared" si="23"/>
        <v>0.95740859052374605</v>
      </c>
    </row>
    <row r="123" spans="1:52" hidden="1" x14ac:dyDescent="0.25">
      <c r="A123" s="86" t="s">
        <v>8</v>
      </c>
      <c r="B123" s="86">
        <v>1</v>
      </c>
      <c r="C123" s="86">
        <v>113</v>
      </c>
      <c r="D123" s="28">
        <f>OphrsIn!D122/LinhrsIn!D123</f>
        <v>0.76606824722488687</v>
      </c>
      <c r="E123" s="28">
        <f>OphrsIn!E122/LinhrsIn!E123</f>
        <v>0.87697929354445803</v>
      </c>
      <c r="F123" s="28">
        <f>OphrsIn!F122/LinhrsIn!F123</f>
        <v>0.77417495316328011</v>
      </c>
      <c r="G123" s="28">
        <f>OphrsIn!G122/LinhrsIn!G123</f>
        <v>0.67173252279635254</v>
      </c>
      <c r="H123" s="28">
        <f>OphrsIn!H122/LinhrsIn!H123</f>
        <v>0.9928346231011751</v>
      </c>
      <c r="I123" s="28">
        <v>0.90987460815047017</v>
      </c>
      <c r="J123" s="28">
        <f>OphrsIn!J122/LinhrsIn!J123</f>
        <v>0.96585437034875243</v>
      </c>
      <c r="K123" s="28">
        <f>OphrsIn!K122/LinhrsIn!K123</f>
        <v>0.9831377310130851</v>
      </c>
      <c r="L123" s="28">
        <f>OphrsIn!L122/LinhrsIn!L123</f>
        <v>0.95503328352126071</v>
      </c>
      <c r="M123" s="28">
        <f>OphrsIn!M122/LinhrsIn!M123</f>
        <v>0.99179644048943261</v>
      </c>
      <c r="N123" s="28">
        <f>OphrsIn!N122/LinhrsIn!N123</f>
        <v>0.99538106235565826</v>
      </c>
      <c r="O123" s="28">
        <f>OphrsIn!O122/LinhrsIn!O123</f>
        <v>0.88997234754766408</v>
      </c>
      <c r="P123" s="28">
        <f>OphrsIn!P122/LinhrsIn!P123</f>
        <v>0.80586179080397957</v>
      </c>
      <c r="Q123" s="28">
        <f>OphrsIn!Q122/LinhrsIn!Q123</f>
        <v>0.9282541391842779</v>
      </c>
      <c r="R123" s="28">
        <f>OphrsIn!R122/LinhrsIn!R123</f>
        <v>0.98152562574493429</v>
      </c>
      <c r="S123" s="28">
        <f>OphrsIn!S122/LinhrsIn!S123</f>
        <v>0.81840259039395569</v>
      </c>
      <c r="T123" s="28">
        <f>OphrsIn!T122/LinhrsIn!T123</f>
        <v>0.96399551695152719</v>
      </c>
      <c r="U123" s="28">
        <f>OphrsIn!U122/LinhrsIn!U123</f>
        <v>0.94734710409072498</v>
      </c>
      <c r="V123" s="28">
        <f>OphrsIn!V122/LinhrsIn!V123</f>
        <v>0.75460379464285721</v>
      </c>
      <c r="W123" s="28">
        <f>OphrsIn!W122/LinhrsIn!W123</f>
        <v>0.96073685625924421</v>
      </c>
      <c r="X123" s="28">
        <f>OphrsIn!X122/LinhrsIn!X123</f>
        <v>0.97591172116807967</v>
      </c>
      <c r="Y123" s="28">
        <f>OphrsIn!Y122/LinhrsIn!Y123</f>
        <v>0.98939779474130618</v>
      </c>
      <c r="Z123" s="28">
        <f>OphrsIn!Z122/LinhrsIn!Z123</f>
        <v>0.9132782719186785</v>
      </c>
      <c r="AA123" s="28">
        <f>OphrsIn!AA122/LinhrsIn!AA123</f>
        <v>0.96972222222222226</v>
      </c>
      <c r="AB123" s="28">
        <f>OphrsIn!AB122/LinhrsIn!AB123</f>
        <v>0.96422807961269497</v>
      </c>
      <c r="AC123" s="28">
        <f>IF(LinhrsIn!AC123&gt;0,OphrsIn!AC122/LinhrsIn!AC123,0)</f>
        <v>0.99204851752021561</v>
      </c>
      <c r="AD123" s="28">
        <f>IF(LinhrsIn!AD123&gt;0,OphrsIn!AD122/LinhrsIn!AD123,0)</f>
        <v>0.97433984782933025</v>
      </c>
      <c r="AE123" s="28">
        <f>IF(LinhrsIn!AE123&gt;0,OphrsIn!AE122/LinhrsIn!AE123,0)</f>
        <v>0.97740122705967047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2"/>
        <v>0.90105275223629733</v>
      </c>
      <c r="AP123" s="28">
        <f t="shared" si="13"/>
        <v>0.93061697641087526</v>
      </c>
      <c r="AQ123" s="28">
        <f t="shared" si="14"/>
        <v>0.98126319746973889</v>
      </c>
      <c r="AR123" s="28">
        <f t="shared" si="15"/>
        <v>0.77429558983469693</v>
      </c>
      <c r="AS123" s="28">
        <f t="shared" si="16"/>
        <v>0.95618786720013249</v>
      </c>
      <c r="AT123" s="28">
        <f t="shared" si="17"/>
        <v>0.97665581834125936</v>
      </c>
      <c r="AU123" s="28">
        <f t="shared" si="18"/>
        <v>0.89707173356910064</v>
      </c>
      <c r="AV123" s="28">
        <f t="shared" si="19"/>
        <v>0.909394118441056</v>
      </c>
      <c r="AW123" s="28">
        <f t="shared" si="20"/>
        <v>0.88864880522836975</v>
      </c>
      <c r="AX123" s="28">
        <f t="shared" si="21"/>
        <v>0.97534879072287672</v>
      </c>
      <c r="AY123" s="28">
        <f t="shared" si="22"/>
        <v>0.94907619125119858</v>
      </c>
      <c r="AZ123" s="28">
        <f t="shared" si="23"/>
        <v>0.98126319746973889</v>
      </c>
    </row>
    <row r="124" spans="1:52" hidden="1" x14ac:dyDescent="0.25">
      <c r="A124" s="86" t="s">
        <v>8</v>
      </c>
      <c r="B124" s="86">
        <v>1</v>
      </c>
      <c r="C124" s="86">
        <v>114</v>
      </c>
      <c r="D124" s="28">
        <f>OphrsIn!D123/LinhrsIn!D124</f>
        <v>0.83524181597736769</v>
      </c>
      <c r="E124" s="28">
        <f>OphrsIn!E123/LinhrsIn!E124</f>
        <v>0.79983868799569835</v>
      </c>
      <c r="F124" s="28">
        <f>OphrsIn!F123/LinhrsIn!F124</f>
        <v>0.82869502523431871</v>
      </c>
      <c r="G124" s="28">
        <f>OphrsIn!G123/LinhrsIn!G124</f>
        <v>0.69424131627056673</v>
      </c>
      <c r="H124" s="28">
        <f>OphrsIn!H123/LinhrsIn!H124</f>
        <v>0.94192351598173529</v>
      </c>
      <c r="I124" s="28">
        <v>0.85024935975198812</v>
      </c>
      <c r="J124" s="28">
        <f>OphrsIn!J123/LinhrsIn!J124</f>
        <v>0.9006687099470605</v>
      </c>
      <c r="K124" s="28">
        <f>OphrsIn!K123/LinhrsIn!K124</f>
        <v>0.86293045239702904</v>
      </c>
      <c r="L124" s="28">
        <f>OphrsIn!L123/LinhrsIn!L124</f>
        <v>0.99385749385749389</v>
      </c>
      <c r="M124" s="28">
        <f>OphrsIn!M123/LinhrsIn!M124</f>
        <v>0.98522853957636558</v>
      </c>
      <c r="N124" s="28">
        <f>OphrsIn!N123/LinhrsIn!N124</f>
        <v>0.9605958023019634</v>
      </c>
      <c r="O124" s="28">
        <f>OphrsIn!O123/LinhrsIn!O124</f>
        <v>0.91298900180982878</v>
      </c>
      <c r="P124" s="28">
        <f>OphrsIn!P123/LinhrsIn!P124</f>
        <v>0.85735412745361672</v>
      </c>
      <c r="Q124" s="28">
        <f>OphrsIn!Q123/LinhrsIn!Q124</f>
        <v>0.97564913224808303</v>
      </c>
      <c r="R124" s="28">
        <f>OphrsIn!R123/LinhrsIn!R124</f>
        <v>0.85681470137825422</v>
      </c>
      <c r="S124" s="28">
        <f>OphrsIn!S123/LinhrsIn!S124</f>
        <v>0.97802642221623082</v>
      </c>
      <c r="T124" s="28">
        <f>OphrsIn!T123/LinhrsIn!T124</f>
        <v>0.99510009799804</v>
      </c>
      <c r="U124" s="28">
        <f>OphrsIn!U123/LinhrsIn!U124</f>
        <v>0.89998635557374818</v>
      </c>
      <c r="V124" s="28">
        <f>OphrsIn!V123/LinhrsIn!V124</f>
        <v>0.98019525801952578</v>
      </c>
      <c r="W124" s="28">
        <f>OphrsIn!W123/LinhrsIn!W124</f>
        <v>0.98465679676985196</v>
      </c>
      <c r="X124" s="28">
        <f>OphrsIn!X123/LinhrsIn!X124</f>
        <v>0.98074851911685523</v>
      </c>
      <c r="Y124" s="28">
        <f>OphrsIn!Y123/LinhrsIn!Y124</f>
        <v>0.96612331679659824</v>
      </c>
      <c r="Z124" s="28">
        <f>OphrsIn!Z123/LinhrsIn!Z124</f>
        <v>0.99905863367401826</v>
      </c>
      <c r="AA124" s="28">
        <f>OphrsIn!AA123/LinhrsIn!AA124</f>
        <v>0.99972218363661625</v>
      </c>
      <c r="AB124" s="28">
        <f>OphrsIn!AB123/LinhrsIn!AB124</f>
        <v>0.99825174825174812</v>
      </c>
      <c r="AC124" s="28">
        <f>IF(LinhrsIn!AC124&gt;0,OphrsIn!AC123/LinhrsIn!AC124,0)</f>
        <v>0.95418381344307268</v>
      </c>
      <c r="AD124" s="28">
        <f>IF(LinhrsIn!AD124&gt;0,OphrsIn!AD123/LinhrsIn!AD124,0)</f>
        <v>0.99447761194029849</v>
      </c>
      <c r="AE124" s="28">
        <f>IF(LinhrsIn!AE124&gt;0,OphrsIn!AE123/LinhrsIn!AE124,0)</f>
        <v>0.97619317283704565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2"/>
        <v>0.88238100271480535</v>
      </c>
      <c r="AP124" s="28">
        <f t="shared" si="13"/>
        <v>0.96786109713996415</v>
      </c>
      <c r="AQ124" s="28">
        <f t="shared" si="14"/>
        <v>0.97495153274013902</v>
      </c>
      <c r="AR124" s="28">
        <f t="shared" si="15"/>
        <v>0.77425834316686126</v>
      </c>
      <c r="AS124" s="28">
        <f t="shared" si="16"/>
        <v>0.8976138618935946</v>
      </c>
      <c r="AT124" s="28">
        <f t="shared" si="17"/>
        <v>0.94733882861029617</v>
      </c>
      <c r="AU124" s="28">
        <f t="shared" si="18"/>
        <v>0.9103129771884696</v>
      </c>
      <c r="AV124" s="28">
        <f t="shared" si="19"/>
        <v>0.9368300852808561</v>
      </c>
      <c r="AW124" s="28">
        <f t="shared" si="20"/>
        <v>0.95842723719710465</v>
      </c>
      <c r="AX124" s="28">
        <f t="shared" si="21"/>
        <v>0.97717621089443518</v>
      </c>
      <c r="AY124" s="28">
        <f t="shared" si="22"/>
        <v>0.99901085518746091</v>
      </c>
      <c r="AZ124" s="28">
        <f t="shared" si="23"/>
        <v>0.97495153274013902</v>
      </c>
    </row>
    <row r="125" spans="1:52" hidden="1" x14ac:dyDescent="0.25">
      <c r="A125" s="86" t="s">
        <v>8</v>
      </c>
      <c r="B125" s="86">
        <v>1</v>
      </c>
      <c r="C125" s="86">
        <v>115</v>
      </c>
      <c r="D125" s="28">
        <f>OphrsIn!D124/LinhrsIn!D125</f>
        <v>0.96548004314994607</v>
      </c>
      <c r="E125" s="28">
        <f>OphrsIn!E124/LinhrsIn!E125</f>
        <v>0.9017387788111606</v>
      </c>
      <c r="F125" s="28">
        <f>OphrsIn!F124/LinhrsIn!F125</f>
        <v>0.97361790425374228</v>
      </c>
      <c r="G125" s="28">
        <f>OphrsIn!G124/LinhrsIn!G125</f>
        <v>0.82697278394404738</v>
      </c>
      <c r="H125" s="28">
        <f>OphrsIn!H124/LinhrsIn!H125</f>
        <v>0.91985714285714282</v>
      </c>
      <c r="I125" s="28">
        <v>0.40777550423852671</v>
      </c>
      <c r="J125" s="28">
        <f>OphrsIn!J124/LinhrsIn!J125</f>
        <v>0.59589041095890416</v>
      </c>
      <c r="K125" s="28">
        <f>OphrsIn!K124/LinhrsIn!K125</f>
        <v>0.97547830773376443</v>
      </c>
      <c r="L125" s="28">
        <f>OphrsIn!L124/LinhrsIn!L125</f>
        <v>1.000136128505309</v>
      </c>
      <c r="M125" s="28">
        <f>OphrsIn!M124/LinhrsIn!M125</f>
        <v>1</v>
      </c>
      <c r="N125" s="28">
        <f>OphrsIn!N124/LinhrsIn!N125</f>
        <v>0.99986481005813166</v>
      </c>
      <c r="O125" s="28">
        <f>OphrsIn!O124/LinhrsIn!O125</f>
        <v>0.99791579824927057</v>
      </c>
      <c r="P125" s="28">
        <f>OphrsIn!P124/LinhrsIn!P125</f>
        <v>0.87901599677375986</v>
      </c>
      <c r="Q125" s="28">
        <f>OphrsIn!Q124/LinhrsIn!Q125</f>
        <v>0.9814316469321851</v>
      </c>
      <c r="R125" s="28">
        <f>OphrsIn!R124/LinhrsIn!R125</f>
        <v>0.94094840441395766</v>
      </c>
      <c r="S125" s="28">
        <f>OphrsIn!S124/LinhrsIn!S125</f>
        <v>0.96201508620689669</v>
      </c>
      <c r="T125" s="28">
        <f>OphrsIn!T124/LinhrsIn!T125</f>
        <v>0.99453551912568294</v>
      </c>
      <c r="U125" s="28">
        <f>OphrsIn!U124/LinhrsIn!U125</f>
        <v>1</v>
      </c>
      <c r="V125" s="28">
        <f>OphrsIn!V124/LinhrsIn!V125</f>
        <v>0.99721021062909754</v>
      </c>
      <c r="W125" s="28">
        <f>OphrsIn!W124/LinhrsIn!W125</f>
        <v>0.98544278204609792</v>
      </c>
      <c r="X125" s="28">
        <f>OphrsIn!X124/LinhrsIn!X125</f>
        <v>0.92746393420520412</v>
      </c>
      <c r="Y125" s="28">
        <f>OphrsIn!Y124/LinhrsIn!Y125</f>
        <v>0.9940619256326878</v>
      </c>
      <c r="Z125" s="28">
        <f>OphrsIn!Z124/LinhrsIn!Z125</f>
        <v>0.9478214093598708</v>
      </c>
      <c r="AA125" s="28">
        <f>OphrsIn!AA124/LinhrsIn!AA125</f>
        <v>0.99916666666666665</v>
      </c>
      <c r="AB125" s="28">
        <f>OphrsIn!AB124/LinhrsIn!AB125</f>
        <v>0.9895337773549</v>
      </c>
      <c r="AC125" s="28">
        <f>IF(LinhrsIn!AC125&gt;0,OphrsIn!AC124/LinhrsIn!AC125,0)</f>
        <v>0.96699447662670079</v>
      </c>
      <c r="AD125" s="28">
        <f>IF(LinhrsIn!AD125&gt;0,OphrsIn!AD124/LinhrsIn!AD125,0)</f>
        <v>0.97840107994600256</v>
      </c>
      <c r="AE125" s="28">
        <f>IF(LinhrsIn!AE125&gt;0,OphrsIn!AE124/LinhrsIn!AE125,0)</f>
        <v>0.97023852622302653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2"/>
        <v>0.87318863053197993</v>
      </c>
      <c r="AP125" s="28">
        <f t="shared" si="13"/>
        <v>0.97663594688110411</v>
      </c>
      <c r="AQ125" s="28">
        <f t="shared" si="14"/>
        <v>0.97187802759857667</v>
      </c>
      <c r="AR125" s="28">
        <f t="shared" si="15"/>
        <v>0.90077648900298346</v>
      </c>
      <c r="AS125" s="28">
        <f t="shared" si="16"/>
        <v>0.64117435268485778</v>
      </c>
      <c r="AT125" s="28">
        <f t="shared" si="17"/>
        <v>0.99187147874635784</v>
      </c>
      <c r="AU125" s="28">
        <f t="shared" si="18"/>
        <v>0.95893220169372073</v>
      </c>
      <c r="AV125" s="28">
        <f t="shared" si="19"/>
        <v>0.96146504585101322</v>
      </c>
      <c r="AW125" s="28">
        <f t="shared" si="20"/>
        <v>0.99724857658492683</v>
      </c>
      <c r="AX125" s="28">
        <f t="shared" si="21"/>
        <v>0.96898954729466336</v>
      </c>
      <c r="AY125" s="28">
        <f t="shared" si="22"/>
        <v>0.97884061779381248</v>
      </c>
      <c r="AZ125" s="28">
        <f t="shared" si="23"/>
        <v>0.97187802759857667</v>
      </c>
    </row>
    <row r="126" spans="1:52" hidden="1" x14ac:dyDescent="0.25">
      <c r="A126" s="86" t="s">
        <v>8</v>
      </c>
      <c r="B126" s="86">
        <v>1</v>
      </c>
      <c r="C126" s="86">
        <v>116</v>
      </c>
      <c r="D126" s="28">
        <f>OphrsIn!D125/LinhrsIn!D126</f>
        <v>0.94055374592833885</v>
      </c>
      <c r="E126" s="28">
        <f>OphrsIn!E125/LinhrsIn!E126</f>
        <v>0.95218855218855214</v>
      </c>
      <c r="F126" s="28">
        <f>OphrsIn!F125/LinhrsIn!F126</f>
        <v>1</v>
      </c>
      <c r="G126" s="28">
        <f>OphrsIn!G125/LinhrsIn!G126</f>
        <v>0.90258730383147179</v>
      </c>
      <c r="H126" s="28">
        <f>OphrsIn!H125/LinhrsIn!H126</f>
        <v>0.98112676056338033</v>
      </c>
      <c r="I126" s="28">
        <v>0.88606801441780281</v>
      </c>
      <c r="J126" s="28">
        <f>OphrsIn!J125/LinhrsIn!J126</f>
        <v>0.94411846884604633</v>
      </c>
      <c r="K126" s="28">
        <f>OphrsIn!K125/LinhrsIn!K126</f>
        <v>0.95182992465016136</v>
      </c>
      <c r="L126" s="28">
        <f>OphrsIn!L125/LinhrsIn!L126</f>
        <v>0.95855343356359213</v>
      </c>
      <c r="M126" s="28">
        <f>OphrsIn!M125/LinhrsIn!M126</f>
        <v>0.90125173852573015</v>
      </c>
      <c r="N126" s="28">
        <f>OphrsIn!N125/LinhrsIn!N126</f>
        <v>0.96340284491092387</v>
      </c>
      <c r="O126" s="28">
        <f>OphrsIn!O125/LinhrsIn!O126</f>
        <v>0.8818677477981266</v>
      </c>
      <c r="P126" s="28">
        <f>OphrsIn!P125/LinhrsIn!P126</f>
        <v>0</v>
      </c>
      <c r="Q126" s="28">
        <f>OphrsIn!Q125/LinhrsIn!Q126</f>
        <v>0.77751919944147085</v>
      </c>
      <c r="R126" s="28">
        <f>OphrsIn!R125/LinhrsIn!R126</f>
        <v>0.90479794157711502</v>
      </c>
      <c r="S126" s="28">
        <f>OphrsIn!S125/LinhrsIn!S126</f>
        <v>0.993139628732849</v>
      </c>
      <c r="T126" s="28">
        <f>OphrsIn!T125/LinhrsIn!T126</f>
        <v>0.96280118359870359</v>
      </c>
      <c r="U126" s="28">
        <f>OphrsIn!U125/LinhrsIn!U126</f>
        <v>0.99001888319395737</v>
      </c>
      <c r="V126" s="28">
        <f>OphrsIn!V125/LinhrsIn!V126</f>
        <v>0.97866406358945746</v>
      </c>
      <c r="W126" s="28">
        <f>OphrsIn!W125/LinhrsIn!W126</f>
        <v>0.98023662274805068</v>
      </c>
      <c r="X126" s="28">
        <f>OphrsIn!X125/LinhrsIn!X126</f>
        <v>0.9987886944818305</v>
      </c>
      <c r="Y126" s="28">
        <f>OphrsIn!Y125/LinhrsIn!Y126</f>
        <v>0.99957597173144885</v>
      </c>
      <c r="Z126" s="28">
        <f>OphrsIn!Z125/LinhrsIn!Z126</f>
        <v>0.99917343986775031</v>
      </c>
      <c r="AA126" s="28">
        <f>OphrsIn!AA125/LinhrsIn!AA126</f>
        <v>0.99986111111111109</v>
      </c>
      <c r="AB126" s="28">
        <f>OphrsIn!AB125/LinhrsIn!AB126</f>
        <v>1</v>
      </c>
      <c r="AC126" s="28">
        <f>IF(LinhrsIn!AC126&gt;0,OphrsIn!AC125/LinhrsIn!AC126,0)</f>
        <v>0.99542949321145313</v>
      </c>
      <c r="AD126" s="28">
        <f>IF(LinhrsIn!AD126&gt;0,OphrsIn!AD125/LinhrsIn!AD126,0)</f>
        <v>0.98610280932456651</v>
      </c>
      <c r="AE126" s="28">
        <f>IF(LinhrsIn!AE126&gt;0,OphrsIn!AE125/LinhrsIn!AE126,0)</f>
        <v>0.98928327126244575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2"/>
        <v>0.86024956577464895</v>
      </c>
      <c r="AP126" s="28">
        <f t="shared" si="13"/>
        <v>0.96538139500614539</v>
      </c>
      <c r="AQ126" s="28">
        <f t="shared" si="14"/>
        <v>0.99027185793282191</v>
      </c>
      <c r="AR126" s="28">
        <f t="shared" si="15"/>
        <v>0.95159195200667457</v>
      </c>
      <c r="AS126" s="28">
        <f t="shared" si="16"/>
        <v>0.93710441460907656</v>
      </c>
      <c r="AT126" s="28">
        <f t="shared" si="17"/>
        <v>0.93721169891316125</v>
      </c>
      <c r="AU126" s="28">
        <f t="shared" si="18"/>
        <v>0.61509019756968353</v>
      </c>
      <c r="AV126" s="28">
        <f t="shared" si="19"/>
        <v>0.8918189232504784</v>
      </c>
      <c r="AW126" s="28">
        <f t="shared" si="20"/>
        <v>0.97716137679403958</v>
      </c>
      <c r="AX126" s="28">
        <f t="shared" si="21"/>
        <v>0.99286709632044323</v>
      </c>
      <c r="AY126" s="28">
        <f t="shared" si="22"/>
        <v>0.99967818365962058</v>
      </c>
      <c r="AZ126" s="28">
        <f t="shared" si="23"/>
        <v>0.99027185793282191</v>
      </c>
    </row>
    <row r="127" spans="1:52" hidden="1" x14ac:dyDescent="0.25">
      <c r="A127" s="86" t="s">
        <v>8</v>
      </c>
      <c r="B127" s="86">
        <v>1</v>
      </c>
      <c r="C127" s="86">
        <v>117</v>
      </c>
      <c r="D127" s="28">
        <f>OphrsIn!D126/LinhrsIn!D127</f>
        <v>0.75620002710394363</v>
      </c>
      <c r="E127" s="28">
        <f>OphrsIn!E126/LinhrsIn!E127</f>
        <v>0.88219472834857449</v>
      </c>
      <c r="F127" s="28">
        <f>OphrsIn!F126/LinhrsIn!F127</f>
        <v>0.74434682413942099</v>
      </c>
      <c r="G127" s="28">
        <f>OphrsIn!G126/LinhrsIn!G127</f>
        <v>0.82783986419578448</v>
      </c>
      <c r="H127" s="28">
        <f>OphrsIn!H126/LinhrsIn!H127</f>
        <v>0.89260689260689274</v>
      </c>
      <c r="I127" s="28">
        <v>0.78647980214344604</v>
      </c>
      <c r="J127" s="28">
        <f>OphrsIn!J126/LinhrsIn!J127</f>
        <v>0.84994288977727006</v>
      </c>
      <c r="K127" s="28">
        <f>OphrsIn!K126/LinhrsIn!K127</f>
        <v>0.84600888410284025</v>
      </c>
      <c r="L127" s="28">
        <f>OphrsIn!L126/LinhrsIn!L127</f>
        <v>0.79418951941352156</v>
      </c>
      <c r="M127" s="28">
        <f>OphrsIn!M126/LinhrsIn!M127</f>
        <v>0.56561403508771935</v>
      </c>
      <c r="N127" s="28">
        <f>OphrsIn!N126/LinhrsIn!N127</f>
        <v>0.92115384615384621</v>
      </c>
      <c r="O127" s="28">
        <f>OphrsIn!O126/LinhrsIn!O127</f>
        <v>0.9869408168935816</v>
      </c>
      <c r="P127" s="28">
        <f>OphrsIn!P126/LinhrsIn!P127</f>
        <v>0.95987601171000503</v>
      </c>
      <c r="Q127" s="28">
        <f>OphrsIn!Q126/LinhrsIn!Q127</f>
        <v>0.97029034436191763</v>
      </c>
      <c r="R127" s="28">
        <f>OphrsIn!R126/LinhrsIn!R127</f>
        <v>0.77936241610738255</v>
      </c>
      <c r="S127" s="28">
        <f>OphrsIn!S126/LinhrsIn!S127</f>
        <v>0.98724804607157557</v>
      </c>
      <c r="T127" s="28">
        <f>OphrsIn!T126/LinhrsIn!T127</f>
        <v>0.96802942424671101</v>
      </c>
      <c r="U127" s="28">
        <f>OphrsIn!U126/LinhrsIn!U127</f>
        <v>0.8219492440604752</v>
      </c>
      <c r="V127" s="28">
        <f>OphrsIn!V126/LinhrsIn!V127</f>
        <v>0.97099428252684417</v>
      </c>
      <c r="W127" s="28">
        <f>OphrsIn!W126/LinhrsIn!W127</f>
        <v>0.98615405296410819</v>
      </c>
      <c r="X127" s="28">
        <f>OphrsIn!X126/LinhrsIn!X127</f>
        <v>0.9724017232094776</v>
      </c>
      <c r="Y127" s="28">
        <f>OphrsIn!Y126/LinhrsIn!Y127</f>
        <v>0.99180212014134284</v>
      </c>
      <c r="Z127" s="28">
        <f>OphrsIn!Z126/LinhrsIn!Z127</f>
        <v>0.99731038192576649</v>
      </c>
      <c r="AA127" s="28">
        <f>OphrsIn!AA126/LinhrsIn!AA127</f>
        <v>0.99986111111111109</v>
      </c>
      <c r="AB127" s="28">
        <f>OphrsIn!AB126/LinhrsIn!AB127</f>
        <v>1</v>
      </c>
      <c r="AC127" s="28">
        <f>IF(LinhrsIn!AC127&gt;0,OphrsIn!AC126/LinhrsIn!AC127,0)</f>
        <v>0.98655010087424344</v>
      </c>
      <c r="AD127" s="28">
        <f>IF(LinhrsIn!AD127&gt;0,OphrsIn!AD126/LinhrsIn!AD127,0)</f>
        <v>0.99626977021784546</v>
      </c>
      <c r="AE127" s="28">
        <f>IF(LinhrsIn!AE127&gt;0,OphrsIn!AE126/LinhrsIn!AE127,0)</f>
        <v>0.94272115248148936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2"/>
        <v>0.83809950954774182</v>
      </c>
      <c r="AP127" s="28">
        <f t="shared" si="13"/>
        <v>0.95378359556055925</v>
      </c>
      <c r="AQ127" s="28">
        <f t="shared" si="14"/>
        <v>0.97518034119119268</v>
      </c>
      <c r="AR127" s="28">
        <f t="shared" si="15"/>
        <v>0.81812713889459321</v>
      </c>
      <c r="AS127" s="28">
        <f t="shared" si="16"/>
        <v>0.84300986150920298</v>
      </c>
      <c r="AT127" s="28">
        <f t="shared" si="17"/>
        <v>0.73527081286802709</v>
      </c>
      <c r="AU127" s="28">
        <f t="shared" si="18"/>
        <v>0.9559902249191442</v>
      </c>
      <c r="AV127" s="28">
        <f t="shared" si="19"/>
        <v>0.91230026884695858</v>
      </c>
      <c r="AW127" s="28">
        <f t="shared" si="20"/>
        <v>0.92032431694467676</v>
      </c>
      <c r="AX127" s="28">
        <f t="shared" si="21"/>
        <v>0.98345263210497624</v>
      </c>
      <c r="AY127" s="28">
        <f t="shared" si="22"/>
        <v>0.99905716434562597</v>
      </c>
      <c r="AZ127" s="28">
        <f t="shared" si="23"/>
        <v>0.97518034119119268</v>
      </c>
    </row>
    <row r="128" spans="1:52" hidden="1" x14ac:dyDescent="0.25">
      <c r="A128" s="86" t="s">
        <v>8</v>
      </c>
      <c r="B128" s="86">
        <v>1</v>
      </c>
      <c r="C128" s="86">
        <v>118</v>
      </c>
      <c r="D128" s="28">
        <f>OphrsIn!D127/LinhrsIn!D128</f>
        <v>0.97169811320754718</v>
      </c>
      <c r="E128" s="28">
        <f>OphrsIn!E127/LinhrsIn!E128</f>
        <v>0.99059139784946237</v>
      </c>
      <c r="F128" s="28">
        <f>OphrsIn!F127/LinhrsIn!F128</f>
        <v>0.99913793103448267</v>
      </c>
      <c r="G128" s="28">
        <f>OphrsIn!G127/LinhrsIn!G128</f>
        <v>0.87449856733524356</v>
      </c>
      <c r="H128" s="28">
        <f>OphrsIn!H127/LinhrsIn!H128</f>
        <v>0.96231801313160148</v>
      </c>
      <c r="I128" s="28">
        <v>0.83689659809062789</v>
      </c>
      <c r="J128" s="28">
        <f>OphrsIn!J127/LinhrsIn!J128</f>
        <v>0.94902069731907224</v>
      </c>
      <c r="K128" s="28">
        <f>OphrsIn!K127/LinhrsIn!K128</f>
        <v>0.95965030262273032</v>
      </c>
      <c r="L128" s="28">
        <f>OphrsIn!L127/LinhrsIn!L128</f>
        <v>0.99415840239097941</v>
      </c>
      <c r="M128" s="28">
        <f>OphrsIn!M127/LinhrsIn!M128</f>
        <v>0.98791162984576897</v>
      </c>
      <c r="N128" s="28">
        <f>OphrsIn!N127/LinhrsIn!N128</f>
        <v>0.99540788762830901</v>
      </c>
      <c r="O128" s="28">
        <f>OphrsIn!O127/LinhrsIn!O128</f>
        <v>0.812196138352549</v>
      </c>
      <c r="P128" s="28">
        <f>OphrsIn!P127/LinhrsIn!P128</f>
        <v>0.93063773833004615</v>
      </c>
      <c r="Q128" s="28">
        <f>OphrsIn!Q127/LinhrsIn!Q128</f>
        <v>0.9948910997579995</v>
      </c>
      <c r="R128" s="28">
        <f>OphrsIn!R127/LinhrsIn!R128</f>
        <v>0.93237002830329219</v>
      </c>
      <c r="S128" s="28">
        <f>OphrsIn!S127/LinhrsIn!S128</f>
        <v>0.99461931665321501</v>
      </c>
      <c r="T128" s="28">
        <f>OphrsIn!T127/LinhrsIn!T128</f>
        <v>0.99888017917133265</v>
      </c>
      <c r="U128" s="28">
        <f>OphrsIn!U127/LinhrsIn!U128</f>
        <v>0.97601724602533002</v>
      </c>
      <c r="V128" s="28">
        <f>OphrsIn!V127/LinhrsIn!V128</f>
        <v>0.98715980460572217</v>
      </c>
      <c r="W128" s="28">
        <f>OphrsIn!W127/LinhrsIn!W128</f>
        <v>0.99287347048541075</v>
      </c>
      <c r="X128" s="28">
        <f>OphrsIn!X127/LinhrsIn!X128</f>
        <v>0.99447215855467164</v>
      </c>
      <c r="Y128" s="28">
        <f>OphrsIn!Y127/LinhrsIn!Y128</f>
        <v>0.99448607380178144</v>
      </c>
      <c r="Z128" s="28">
        <f>OphrsIn!Z127/LinhrsIn!Z128</f>
        <v>0.897593732512591</v>
      </c>
      <c r="AA128" s="28">
        <f>OphrsIn!AA127/LinhrsIn!AA128</f>
        <v>0.95456440183409752</v>
      </c>
      <c r="AB128" s="28">
        <f>OphrsIn!AB127/LinhrsIn!AB128</f>
        <v>1</v>
      </c>
      <c r="AC128" s="28">
        <f>IF(LinhrsIn!AC128&gt;0,OphrsIn!AC127/LinhrsIn!AC128,0)</f>
        <v>0.95456378545503429</v>
      </c>
      <c r="AD128" s="28">
        <f>IF(LinhrsIn!AD128&gt;0,OphrsIn!AD127/LinhrsIn!AD128,0)</f>
        <v>0.97704081632653073</v>
      </c>
      <c r="AE128" s="28">
        <f>IF(LinhrsIn!AE128&gt;0,OphrsIn!AE127/LinhrsIn!AE128,0)</f>
        <v>0.97014248490024735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2"/>
        <v>0.94103544199423939</v>
      </c>
      <c r="AP128" s="28">
        <f t="shared" si="13"/>
        <v>0.97649395930878713</v>
      </c>
      <c r="AQ128" s="28">
        <f t="shared" si="14"/>
        <v>0.96724902889393738</v>
      </c>
      <c r="AR128" s="28">
        <f t="shared" si="15"/>
        <v>0.95474263207306287</v>
      </c>
      <c r="AS128" s="28">
        <f t="shared" si="16"/>
        <v>0.91607843618043383</v>
      </c>
      <c r="AT128" s="28">
        <f t="shared" si="17"/>
        <v>0.98057344495315946</v>
      </c>
      <c r="AU128" s="28">
        <f t="shared" si="18"/>
        <v>0.91274725477030128</v>
      </c>
      <c r="AV128" s="28">
        <f t="shared" si="19"/>
        <v>0.9739601482381689</v>
      </c>
      <c r="AW128" s="28">
        <f t="shared" si="20"/>
        <v>0.98735240993412832</v>
      </c>
      <c r="AX128" s="28">
        <f t="shared" si="21"/>
        <v>0.99394390094728802</v>
      </c>
      <c r="AY128" s="28">
        <f t="shared" si="22"/>
        <v>0.95071937811556284</v>
      </c>
      <c r="AZ128" s="28">
        <f t="shared" si="23"/>
        <v>0.96724902889393738</v>
      </c>
    </row>
    <row r="129" spans="1:52" hidden="1" x14ac:dyDescent="0.25">
      <c r="A129" s="86" t="s">
        <v>8</v>
      </c>
      <c r="B129" s="86">
        <v>1</v>
      </c>
      <c r="C129" s="86">
        <v>119</v>
      </c>
      <c r="D129" s="28">
        <f>OphrsIn!D128/LinhrsIn!D129</f>
        <v>0.76570504179024002</v>
      </c>
      <c r="E129" s="28">
        <f>OphrsIn!E128/LinhrsIn!E129</f>
        <v>0.94796288826139563</v>
      </c>
      <c r="F129" s="28">
        <f>OphrsIn!F128/LinhrsIn!F129</f>
        <v>0.93387004025301901</v>
      </c>
      <c r="G129" s="28">
        <f>OphrsIn!G128/LinhrsIn!G129</f>
        <v>0.89295977011494254</v>
      </c>
      <c r="H129" s="28">
        <f>OphrsIn!H128/LinhrsIn!H129</f>
        <v>0.98026565464895643</v>
      </c>
      <c r="I129" s="28">
        <v>0.84474220798135735</v>
      </c>
      <c r="J129" s="28">
        <f>OphrsIn!J128/LinhrsIn!J129</f>
        <v>0.94650817236255569</v>
      </c>
      <c r="K129" s="28">
        <f>OphrsIn!K128/LinhrsIn!K129</f>
        <v>0.92578976034858385</v>
      </c>
      <c r="L129" s="28">
        <f>OphrsIn!L128/LinhrsIn!L129</f>
        <v>0.83629218051226462</v>
      </c>
      <c r="M129" s="28">
        <f>OphrsIn!M128/LinhrsIn!M129</f>
        <v>0.93971878045384938</v>
      </c>
      <c r="N129" s="28">
        <f>OphrsIn!N128/LinhrsIn!N129</f>
        <v>0.99310717664549264</v>
      </c>
      <c r="O129" s="28">
        <f>OphrsIn!O128/LinhrsIn!O129</f>
        <v>0.98671328671328673</v>
      </c>
      <c r="P129" s="28">
        <f>OphrsIn!P128/LinhrsIn!P129</f>
        <v>0.77973720608575381</v>
      </c>
      <c r="Q129" s="28">
        <f>OphrsIn!Q128/LinhrsIn!Q129</f>
        <v>0.97685060565275905</v>
      </c>
      <c r="R129" s="28">
        <f>OphrsIn!R128/LinhrsIn!R129</f>
        <v>0.91980849790544583</v>
      </c>
      <c r="S129" s="28">
        <f>OphrsIn!S128/LinhrsIn!S129</f>
        <v>0.98371467025572001</v>
      </c>
      <c r="T129" s="28">
        <f>OphrsIn!T128/LinhrsIn!T129</f>
        <v>1</v>
      </c>
      <c r="U129" s="28">
        <f>OphrsIn!U128/LinhrsIn!U129</f>
        <v>0.99714751426242865</v>
      </c>
      <c r="V129" s="28">
        <f>OphrsIn!V128/LinhrsIn!V129</f>
        <v>0.9451653411469233</v>
      </c>
      <c r="W129" s="28">
        <f>OphrsIn!W128/LinhrsIn!W129</f>
        <v>0.89016327081365543</v>
      </c>
      <c r="X129" s="28">
        <f>OphrsIn!X128/LinhrsIn!X129</f>
        <v>0.99986541049798117</v>
      </c>
      <c r="Y129" s="28">
        <f>OphrsIn!Y128/LinhrsIn!Y129</f>
        <v>0.91265017667844528</v>
      </c>
      <c r="Z129" s="28">
        <f>OphrsIn!Z128/LinhrsIn!Z129</f>
        <v>0.99555974165769634</v>
      </c>
      <c r="AA129" s="28">
        <f>OphrsIn!AA128/LinhrsIn!AA129</f>
        <v>0.99958333333333338</v>
      </c>
      <c r="AB129" s="28">
        <f>OphrsIn!AB128/LinhrsIn!AB129</f>
        <v>0.99986557332974857</v>
      </c>
      <c r="AC129" s="28">
        <f>IF(LinhrsIn!AC129&gt;0,OphrsIn!AC128/LinhrsIn!AC129,0)</f>
        <v>0.96854415916117764</v>
      </c>
      <c r="AD129" s="28">
        <f>IF(LinhrsIn!AD129&gt;0,OphrsIn!AD128/LinhrsIn!AD129,0)</f>
        <v>0.9714714714714715</v>
      </c>
      <c r="AE129" s="28">
        <f>IF(LinhrsIn!AE129&gt;0,OphrsIn!AE128/LinhrsIn!AE129,0)</f>
        <v>0.99320559501693195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2"/>
        <v>0.91730559369845477</v>
      </c>
      <c r="AP129" s="28">
        <f t="shared" si="13"/>
        <v>0.9683645112945114</v>
      </c>
      <c r="AQ129" s="28">
        <f t="shared" si="14"/>
        <v>0.97774040854986033</v>
      </c>
      <c r="AR129" s="28">
        <f t="shared" si="15"/>
        <v>0.92493089954311902</v>
      </c>
      <c r="AS129" s="28">
        <f t="shared" si="16"/>
        <v>0.92383867833095634</v>
      </c>
      <c r="AT129" s="28">
        <f t="shared" si="17"/>
        <v>0.90060024043823272</v>
      </c>
      <c r="AU129" s="28">
        <f t="shared" si="18"/>
        <v>0.9198525564815111</v>
      </c>
      <c r="AV129" s="28">
        <f t="shared" si="19"/>
        <v>0.96012459127130823</v>
      </c>
      <c r="AW129" s="28">
        <f t="shared" si="20"/>
        <v>0.98077095180311735</v>
      </c>
      <c r="AX129" s="28">
        <f t="shared" si="21"/>
        <v>0.93422628599669399</v>
      </c>
      <c r="AY129" s="28">
        <f t="shared" si="22"/>
        <v>0.99833621610692613</v>
      </c>
      <c r="AZ129" s="28">
        <f t="shared" si="23"/>
        <v>0.97774040854986033</v>
      </c>
    </row>
    <row r="130" spans="1:52" hidden="1" x14ac:dyDescent="0.25">
      <c r="A130" s="86" t="s">
        <v>8</v>
      </c>
      <c r="B130" s="86">
        <v>1</v>
      </c>
      <c r="C130" s="86">
        <v>120</v>
      </c>
      <c r="D130" s="28">
        <f>OphrsIn!D129/LinhrsIn!D130</f>
        <v>0.74508218808946369</v>
      </c>
      <c r="E130" s="28">
        <f>OphrsIn!E129/LinhrsIn!E130</f>
        <v>0.69158616827663455</v>
      </c>
      <c r="F130" s="28">
        <f>OphrsIn!F129/LinhrsIn!F130</f>
        <v>1</v>
      </c>
      <c r="G130" s="28">
        <f>OphrsIn!G129/LinhrsIn!G130</f>
        <v>0.81708557315124219</v>
      </c>
      <c r="H130" s="28">
        <f>OphrsIn!H129/LinhrsIn!H130</f>
        <v>0.9802320584443488</v>
      </c>
      <c r="I130" s="28">
        <v>0.96981445582941006</v>
      </c>
      <c r="J130" s="28">
        <f>OphrsIn!J129/LinhrsIn!J130</f>
        <v>1.0165289256198347</v>
      </c>
      <c r="K130" s="28">
        <f>OphrsIn!K129/LinhrsIn!K130</f>
        <v>0.9987875522026135</v>
      </c>
      <c r="L130" s="28">
        <f>OphrsIn!L129/LinhrsIn!L130</f>
        <v>1</v>
      </c>
      <c r="M130" s="28">
        <f>OphrsIn!M129/LinhrsIn!M130</f>
        <v>1</v>
      </c>
      <c r="N130" s="28">
        <f>OphrsIn!N129/LinhrsIn!N130</f>
        <v>0.99132321041214755</v>
      </c>
      <c r="O130" s="28">
        <f>OphrsIn!O129/LinhrsIn!O130</f>
        <v>0.8881478393775184</v>
      </c>
      <c r="P130" s="28">
        <f>OphrsIn!P129/LinhrsIn!P130</f>
        <v>0.78391684901531733</v>
      </c>
      <c r="Q130" s="28">
        <f>OphrsIn!Q129/LinhrsIn!Q130</f>
        <v>0.68998476243246998</v>
      </c>
      <c r="R130" s="28">
        <f>OphrsIn!R129/LinhrsIn!R130</f>
        <v>0.77962049902883612</v>
      </c>
      <c r="S130" s="28">
        <f>OphrsIn!S129/LinhrsIn!S130</f>
        <v>0.97242320819112626</v>
      </c>
      <c r="T130" s="28">
        <f>OphrsIn!T129/LinhrsIn!T130</f>
        <v>0.9641255605381166</v>
      </c>
      <c r="U130" s="28">
        <f>OphrsIn!U129/LinhrsIn!U130</f>
        <v>1</v>
      </c>
      <c r="V130" s="28">
        <f>OphrsIn!V129/LinhrsIn!V130</f>
        <v>0.99455991072674022</v>
      </c>
      <c r="W130" s="28">
        <f>OphrsIn!W129/LinhrsIn!W130</f>
        <v>0.95143279967711569</v>
      </c>
      <c r="X130" s="28">
        <f>OphrsIn!X129/LinhrsIn!X130</f>
        <v>0.9965006729475101</v>
      </c>
      <c r="Y130" s="28">
        <f>OphrsIn!Y129/LinhrsIn!Y130</f>
        <v>0.99389117772410862</v>
      </c>
      <c r="Z130" s="28">
        <f>OphrsIn!Z129/LinhrsIn!Z130</f>
        <v>0.95626940207855315</v>
      </c>
      <c r="AA130" s="28">
        <f>OphrsIn!AA129/LinhrsIn!AA130</f>
        <v>0.97152382275316018</v>
      </c>
      <c r="AB130" s="28">
        <f>OphrsIn!AB129/LinhrsIn!AB130</f>
        <v>0.8330196289325088</v>
      </c>
      <c r="AC130" s="28">
        <f>IF(LinhrsIn!AC130&gt;0,OphrsIn!AC129/LinhrsIn!AC130,0)</f>
        <v>0.99017099771105421</v>
      </c>
      <c r="AD130" s="28">
        <f>IF(LinhrsIn!AD130&gt;0,OphrsIn!AD129/LinhrsIn!AD130,0)</f>
        <v>0.98905547226386814</v>
      </c>
      <c r="AE130" s="28">
        <f>IF(LinhrsIn!AE130&gt;0,OphrsIn!AE129/LinhrsIn!AE130,0)</f>
        <v>0.9953180232179184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2"/>
        <v>0.92811855269408883</v>
      </c>
      <c r="AP130" s="28">
        <f t="shared" si="13"/>
        <v>0.92527928708585383</v>
      </c>
      <c r="AQ130" s="28">
        <f t="shared" si="14"/>
        <v>0.99151483106428018</v>
      </c>
      <c r="AR130" s="28">
        <f t="shared" si="15"/>
        <v>0.83622391380929217</v>
      </c>
      <c r="AS130" s="28">
        <f t="shared" si="16"/>
        <v>0.98885847996453113</v>
      </c>
      <c r="AT130" s="28">
        <f t="shared" si="17"/>
        <v>0.99959585073420454</v>
      </c>
      <c r="AU130" s="28">
        <f t="shared" si="18"/>
        <v>0.88779596626832769</v>
      </c>
      <c r="AV130" s="28">
        <f t="shared" si="19"/>
        <v>0.81400948988414401</v>
      </c>
      <c r="AW130" s="28">
        <f t="shared" si="20"/>
        <v>0.98622849042161886</v>
      </c>
      <c r="AX130" s="28">
        <f t="shared" si="21"/>
        <v>0.98060821678291143</v>
      </c>
      <c r="AY130" s="28">
        <f t="shared" si="22"/>
        <v>0.92027095125474068</v>
      </c>
      <c r="AZ130" s="28">
        <f t="shared" si="23"/>
        <v>0.99151483106428018</v>
      </c>
    </row>
    <row r="131" spans="1:52" hidden="1" x14ac:dyDescent="0.25">
      <c r="A131" s="86" t="s">
        <v>8</v>
      </c>
      <c r="B131" s="86">
        <v>1</v>
      </c>
      <c r="C131" s="86">
        <v>121</v>
      </c>
      <c r="D131" s="28">
        <f>OphrsIn!D130/LinhrsIn!D131</f>
        <v>0.14231365365647455</v>
      </c>
      <c r="E131" s="28">
        <f>OphrsIn!E130/LinhrsIn!E131</f>
        <v>0.28676270725740693</v>
      </c>
      <c r="F131" s="28">
        <f>OphrsIn!F130/LinhrsIn!F131</f>
        <v>0.97556066705002875</v>
      </c>
      <c r="G131" s="28">
        <f>OphrsIn!G130/LinhrsIn!G131</f>
        <v>0.93538241601143668</v>
      </c>
      <c r="H131" s="28">
        <f>OphrsIn!H130/LinhrsIn!H131</f>
        <v>1.0004276550249465</v>
      </c>
      <c r="I131" s="28">
        <v>0.64076222038111019</v>
      </c>
      <c r="J131" s="28">
        <f>OphrsIn!J130/LinhrsIn!J131</f>
        <v>1.0241221809877248</v>
      </c>
      <c r="K131" s="28">
        <f>OphrsIn!K130/LinhrsIn!K131</f>
        <v>1</v>
      </c>
      <c r="L131" s="28">
        <f>OphrsIn!L130/LinhrsIn!L131</f>
        <v>0.93491285403050117</v>
      </c>
      <c r="M131" s="28">
        <f>OphrsIn!M130/LinhrsIn!M131</f>
        <v>0.99930313588850173</v>
      </c>
      <c r="N131" s="28">
        <f>OphrsIn!N130/LinhrsIn!N131</f>
        <v>1</v>
      </c>
      <c r="O131" s="28">
        <f>OphrsIn!O130/LinhrsIn!O131</f>
        <v>0.9669214732453093</v>
      </c>
      <c r="P131" s="28">
        <f>OphrsIn!P130/LinhrsIn!P131</f>
        <v>0.9994986631016044</v>
      </c>
      <c r="Q131" s="28">
        <f>OphrsIn!Q130/LinhrsIn!Q131</f>
        <v>1</v>
      </c>
      <c r="R131" s="28">
        <f>OphrsIn!R130/LinhrsIn!R131</f>
        <v>0.99046625949649936</v>
      </c>
      <c r="S131" s="28">
        <f>OphrsIn!S130/LinhrsIn!S131</f>
        <v>0.99515020881045413</v>
      </c>
      <c r="T131" s="28">
        <f>OphrsIn!T130/LinhrsIn!T131</f>
        <v>0.99747510169729281</v>
      </c>
      <c r="U131" s="28">
        <f>OphrsIn!U130/LinhrsIn!U131</f>
        <v>0.99581476981233963</v>
      </c>
      <c r="V131" s="28">
        <f>OphrsIn!V130/LinhrsIn!V131</f>
        <v>0.80767620376831828</v>
      </c>
      <c r="W131" s="28">
        <f>OphrsIn!W130/LinhrsIn!W131</f>
        <v>0.56407153422078793</v>
      </c>
      <c r="X131" s="28">
        <f>OphrsIn!X130/LinhrsIn!X131</f>
        <v>1</v>
      </c>
      <c r="Y131" s="28">
        <f>OphrsIn!Y130/LinhrsIn!Y131</f>
        <v>0.98275130779018816</v>
      </c>
      <c r="Z131" s="28">
        <f>OphrsIn!Z130/LinhrsIn!Z131</f>
        <v>0.86012104909213183</v>
      </c>
      <c r="AA131" s="28">
        <f>OphrsIn!AA130/LinhrsIn!AA131</f>
        <v>0.99875000000000003</v>
      </c>
      <c r="AB131" s="28">
        <f>OphrsIn!AB130/LinhrsIn!AB131</f>
        <v>1</v>
      </c>
      <c r="AC131" s="28">
        <f>IF(LinhrsIn!AC131&gt;0,OphrsIn!AC130/LinhrsIn!AC131,0)</f>
        <v>0.99447588251145236</v>
      </c>
      <c r="AD131" s="28">
        <f>IF(LinhrsIn!AD131&gt;0,OphrsIn!AD130/LinhrsIn!AD131,0)</f>
        <v>0.96206690561529273</v>
      </c>
      <c r="AE131" s="28">
        <f>IF(LinhrsIn!AE131&gt;0,OphrsIn!AE130/LinhrsIn!AE131,0)</f>
        <v>0.98436571514070592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2"/>
        <v>0.89697116441488089</v>
      </c>
      <c r="AP131" s="28">
        <f t="shared" si="13"/>
        <v>0.93268970289066766</v>
      </c>
      <c r="AQ131" s="28">
        <f t="shared" si="14"/>
        <v>0.98030283442248367</v>
      </c>
      <c r="AR131" s="28">
        <f t="shared" si="15"/>
        <v>0.73256859677295738</v>
      </c>
      <c r="AS131" s="28">
        <f t="shared" si="16"/>
        <v>0.8884373521312604</v>
      </c>
      <c r="AT131" s="28">
        <f t="shared" si="17"/>
        <v>0.9780719966396676</v>
      </c>
      <c r="AU131" s="28">
        <f t="shared" si="18"/>
        <v>0.98880671211563786</v>
      </c>
      <c r="AV131" s="28">
        <f t="shared" si="19"/>
        <v>0.99520548943565112</v>
      </c>
      <c r="AW131" s="28">
        <f t="shared" si="20"/>
        <v>0.93365535842598357</v>
      </c>
      <c r="AX131" s="28">
        <f t="shared" si="21"/>
        <v>0.8489409473369921</v>
      </c>
      <c r="AY131" s="28">
        <f t="shared" si="22"/>
        <v>0.95295701636404395</v>
      </c>
      <c r="AZ131" s="28">
        <f t="shared" si="23"/>
        <v>0.98030283442248367</v>
      </c>
    </row>
    <row r="132" spans="1:52" hidden="1" x14ac:dyDescent="0.25">
      <c r="A132" s="86" t="s">
        <v>8</v>
      </c>
      <c r="B132" s="86">
        <v>1</v>
      </c>
      <c r="C132" s="86">
        <v>122</v>
      </c>
      <c r="D132" s="28">
        <f>OphrsIn!D131/LinhrsIn!D132</f>
        <v>0.86762317271250677</v>
      </c>
      <c r="E132" s="28">
        <f>OphrsIn!E131/LinhrsIn!E132</f>
        <v>0.88576829597623541</v>
      </c>
      <c r="F132" s="28">
        <f>OphrsIn!F131/LinhrsIn!F132</f>
        <v>0.97239353891336278</v>
      </c>
      <c r="G132" s="28">
        <f>OphrsIn!G131/LinhrsIn!G132</f>
        <v>0.95930485155684286</v>
      </c>
      <c r="H132" s="28">
        <f>OphrsIn!H131/LinhrsIn!H132</f>
        <v>0.99869109947643986</v>
      </c>
      <c r="I132" s="28">
        <v>0.8638219969018448</v>
      </c>
      <c r="J132" s="28">
        <f>OphrsIn!J131/LinhrsIn!J132</f>
        <v>0.90349105597230228</v>
      </c>
      <c r="K132" s="28">
        <f>OphrsIn!K131/LinhrsIn!K132</f>
        <v>0.87461153898121868</v>
      </c>
      <c r="L132" s="28">
        <f>OphrsIn!L131/LinhrsIn!L132</f>
        <v>0.96704057609749328</v>
      </c>
      <c r="M132" s="28">
        <f>OphrsIn!M131/LinhrsIn!M132</f>
        <v>1</v>
      </c>
      <c r="N132" s="28">
        <f>OphrsIn!N131/LinhrsIn!N132</f>
        <v>0.99944674965421854</v>
      </c>
      <c r="O132" s="28">
        <f>OphrsIn!O131/LinhrsIn!O132</f>
        <v>0.9894194626200753</v>
      </c>
      <c r="P132" s="28">
        <f>OphrsIn!P131/LinhrsIn!P132</f>
        <v>0.81386347642505286</v>
      </c>
      <c r="Q132" s="28">
        <f>OphrsIn!Q131/LinhrsIn!Q132</f>
        <v>0.9042370455196107</v>
      </c>
      <c r="R132" s="28">
        <f>OphrsIn!R131/LinhrsIn!R132</f>
        <v>0.27600119545726237</v>
      </c>
      <c r="S132" s="28">
        <f>OphrsIn!S131/LinhrsIn!S132</f>
        <v>0.73400441257584104</v>
      </c>
      <c r="T132" s="28">
        <f>OphrsIn!T131/LinhrsIn!T132</f>
        <v>0.91728585447918132</v>
      </c>
      <c r="U132" s="28">
        <f>OphrsIn!U131/LinhrsIn!U132</f>
        <v>0.98392543563420243</v>
      </c>
      <c r="V132" s="28">
        <f>OphrsIn!V131/LinhrsIn!V132</f>
        <v>0.99288603710419865</v>
      </c>
      <c r="W132" s="28">
        <f>OphrsIn!W131/LinhrsIn!W132</f>
        <v>0.99687457534991175</v>
      </c>
      <c r="X132" s="28">
        <f>OphrsIn!X131/LinhrsIn!X132</f>
        <v>0.99501683501683491</v>
      </c>
      <c r="Y132" s="28">
        <f>OphrsIn!Y131/LinhrsIn!Y132</f>
        <v>0.96634774001979529</v>
      </c>
      <c r="Z132" s="28">
        <f>OphrsIn!Z131/LinhrsIn!Z132</f>
        <v>1</v>
      </c>
      <c r="AA132" s="28">
        <f>OphrsIn!AA131/LinhrsIn!AA132</f>
        <v>0.91900181235187517</v>
      </c>
      <c r="AB132" s="28">
        <f>OphrsIn!AB131/LinhrsIn!AB132</f>
        <v>0.92715766796822408</v>
      </c>
      <c r="AC132" s="28">
        <f>IF(LinhrsIn!AC132&gt;0,OphrsIn!AC131/LinhrsIn!AC132,0)</f>
        <v>0.95445971436270538</v>
      </c>
      <c r="AD132" s="28">
        <f>IF(LinhrsIn!AD132&gt;0,OphrsIn!AD131/LinhrsIn!AD132,0)</f>
        <v>0.86109863792845376</v>
      </c>
      <c r="AE132" s="28">
        <f>IF(LinhrsIn!AE132&gt;0,OphrsIn!AE131/LinhrsIn!AE132,0)</f>
        <v>0.93888932050081475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2"/>
        <v>0.93565438688125724</v>
      </c>
      <c r="AP132" s="28">
        <f t="shared" si="13"/>
        <v>0.88439488428974478</v>
      </c>
      <c r="AQ132" s="28">
        <f t="shared" si="14"/>
        <v>0.91814922426399137</v>
      </c>
      <c r="AR132" s="28">
        <f t="shared" si="15"/>
        <v>0.93915556214881368</v>
      </c>
      <c r="AS132" s="28">
        <f t="shared" si="16"/>
        <v>0.92200138411686228</v>
      </c>
      <c r="AT132" s="28">
        <f t="shared" si="17"/>
        <v>0.94721737169290388</v>
      </c>
      <c r="AU132" s="28">
        <f t="shared" si="18"/>
        <v>0.9342432295664489</v>
      </c>
      <c r="AV132" s="28">
        <f t="shared" si="19"/>
        <v>0.63808088451757128</v>
      </c>
      <c r="AW132" s="28">
        <f t="shared" si="20"/>
        <v>0.96469910907252743</v>
      </c>
      <c r="AX132" s="28">
        <f t="shared" si="21"/>
        <v>0.98607971679551409</v>
      </c>
      <c r="AY132" s="28">
        <f t="shared" si="22"/>
        <v>0.94871982677336641</v>
      </c>
      <c r="AZ132" s="28">
        <f t="shared" si="23"/>
        <v>0.91814922426399137</v>
      </c>
    </row>
    <row r="133" spans="1:52" hidden="1" x14ac:dyDescent="0.25">
      <c r="A133" s="86" t="s">
        <v>8</v>
      </c>
      <c r="B133" s="86">
        <v>1</v>
      </c>
      <c r="C133" s="86">
        <v>123</v>
      </c>
      <c r="D133" s="28">
        <f>OphrsIn!D132/LinhrsIn!D133</f>
        <v>0.77141313158605773</v>
      </c>
      <c r="E133" s="28">
        <f>OphrsIn!E132/LinhrsIn!E133</f>
        <v>0.95494283792871548</v>
      </c>
      <c r="F133" s="28">
        <f>OphrsIn!F132/LinhrsIn!F133</f>
        <v>0.97667386609071272</v>
      </c>
      <c r="G133" s="28">
        <f>OphrsIn!G132/LinhrsIn!G133</f>
        <v>0.96632272857552304</v>
      </c>
      <c r="H133" s="28">
        <f>OphrsIn!H132/LinhrsIn!H133</f>
        <v>0.9905969511326399</v>
      </c>
      <c r="I133" s="28">
        <v>0.89470136173655113</v>
      </c>
      <c r="J133" s="28">
        <f>OphrsIn!J132/LinhrsIn!J133</f>
        <v>1.0139740481962072</v>
      </c>
      <c r="K133" s="28">
        <f>OphrsIn!K132/LinhrsIn!K133</f>
        <v>0.96296296296296302</v>
      </c>
      <c r="L133" s="28">
        <f>OphrsIn!L132/LinhrsIn!L133</f>
        <v>0.99182561307901906</v>
      </c>
      <c r="M133" s="28">
        <f>OphrsIn!M132/LinhrsIn!M133</f>
        <v>0.97408026755852839</v>
      </c>
      <c r="N133" s="28">
        <f>OphrsIn!N132/LinhrsIn!N133</f>
        <v>0.96778123730878562</v>
      </c>
      <c r="O133" s="28">
        <f>OphrsIn!O132/LinhrsIn!O133</f>
        <v>0.91300111358574609</v>
      </c>
      <c r="P133" s="28">
        <f>OphrsIn!P132/LinhrsIn!P133</f>
        <v>0.92910122164048869</v>
      </c>
      <c r="Q133" s="28">
        <f>OphrsIn!Q132/LinhrsIn!Q133</f>
        <v>0.78980634749865508</v>
      </c>
      <c r="R133" s="28">
        <f>OphrsIn!R132/LinhrsIn!R133</f>
        <v>0.99447018382902397</v>
      </c>
      <c r="S133" s="28">
        <f>OphrsIn!S132/LinhrsIn!S133</f>
        <v>0.99461206896551724</v>
      </c>
      <c r="T133" s="28">
        <f>OphrsIn!T132/LinhrsIn!T133</f>
        <v>0.99817518248175185</v>
      </c>
      <c r="U133" s="28">
        <f>OphrsIn!U132/LinhrsIn!U133</f>
        <v>1</v>
      </c>
      <c r="V133" s="28">
        <f>OphrsIn!V132/LinhrsIn!V133</f>
        <v>0.9941381716678297</v>
      </c>
      <c r="W133" s="28">
        <f>OphrsIn!W132/LinhrsIn!W133</f>
        <v>0.99623453469607304</v>
      </c>
      <c r="X133" s="28">
        <f>OphrsIn!X132/LinhrsIn!X133</f>
        <v>0.95068714632174611</v>
      </c>
      <c r="Y133" s="28">
        <f>OphrsIn!Y132/LinhrsIn!Y133</f>
        <v>0.94400687383646009</v>
      </c>
      <c r="Z133" s="28">
        <f>OphrsIn!Z132/LinhrsIn!Z133</f>
        <v>0.94989077007099953</v>
      </c>
      <c r="AA133" s="28">
        <f>OphrsIn!AA132/LinhrsIn!AA133</f>
        <v>0.99875000000000003</v>
      </c>
      <c r="AB133" s="28">
        <f>OphrsIn!AB132/LinhrsIn!AB133</f>
        <v>0.9994622933189945</v>
      </c>
      <c r="AC133" s="28">
        <f>IF(LinhrsIn!AC133&gt;0,OphrsIn!AC132/LinhrsIn!AC133,0)</f>
        <v>0.98534355250773153</v>
      </c>
      <c r="AD133" s="28">
        <f>IF(LinhrsIn!AD133&gt;0,OphrsIn!AD132/LinhrsIn!AD133,0)</f>
        <v>0.99178491411501124</v>
      </c>
      <c r="AE133" s="28">
        <f>IF(LinhrsIn!AE133&gt;0,OphrsIn!AE132/LinhrsIn!AE133,0)</f>
        <v>0.98171146448445656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2"/>
        <v>0.96133035081632334</v>
      </c>
      <c r="AP133" s="28">
        <f t="shared" si="13"/>
        <v>0.96751946439058756</v>
      </c>
      <c r="AQ133" s="28">
        <f t="shared" si="14"/>
        <v>0.986279977035733</v>
      </c>
      <c r="AR133" s="28">
        <f t="shared" si="15"/>
        <v>0.96597981086498363</v>
      </c>
      <c r="AS133" s="28">
        <f t="shared" si="16"/>
        <v>0.96642412035513281</v>
      </c>
      <c r="AT133" s="28">
        <f t="shared" si="17"/>
        <v>0.97628961453350349</v>
      </c>
      <c r="AU133" s="28">
        <f t="shared" si="18"/>
        <v>0.93662785751167343</v>
      </c>
      <c r="AV133" s="28">
        <f t="shared" si="19"/>
        <v>0.92629620009773206</v>
      </c>
      <c r="AW133" s="28">
        <f t="shared" si="20"/>
        <v>0.99743778471652711</v>
      </c>
      <c r="AX133" s="28">
        <f t="shared" si="21"/>
        <v>0.96364285161809304</v>
      </c>
      <c r="AY133" s="28">
        <f t="shared" si="22"/>
        <v>0.98270102112999813</v>
      </c>
      <c r="AZ133" s="28">
        <f t="shared" si="23"/>
        <v>0.986279977035733</v>
      </c>
    </row>
    <row r="134" spans="1:52" hidden="1" x14ac:dyDescent="0.25">
      <c r="A134" s="86" t="s">
        <v>8</v>
      </c>
      <c r="B134" s="86">
        <v>1</v>
      </c>
      <c r="C134" s="86">
        <v>124</v>
      </c>
      <c r="D134" s="28">
        <f>OphrsIn!D133/LinhrsIn!D134</f>
        <v>0.9747536114486296</v>
      </c>
      <c r="E134" s="28">
        <f>OphrsIn!E133/LinhrsIn!E134</f>
        <v>0.96791588029118369</v>
      </c>
      <c r="F134" s="28">
        <f>OphrsIn!F133/LinhrsIn!F134</f>
        <v>1</v>
      </c>
      <c r="G134" s="28">
        <f>OphrsIn!G133/LinhrsIn!G134</f>
        <v>0.99814814814814823</v>
      </c>
      <c r="H134" s="28">
        <f>OphrsIn!H133/LinhrsIn!H134</f>
        <v>0.99941784310871784</v>
      </c>
      <c r="I134" s="28">
        <v>0.95416098226466572</v>
      </c>
      <c r="J134" s="28">
        <f>OphrsIn!J133/LinhrsIn!J134</f>
        <v>1.0016708437761068</v>
      </c>
      <c r="K134" s="28">
        <f>OphrsIn!K133/LinhrsIn!K134</f>
        <v>1</v>
      </c>
      <c r="L134" s="28">
        <f>OphrsIn!L133/LinhrsIn!L134</f>
        <v>0.98861171366594358</v>
      </c>
      <c r="M134" s="28">
        <f>OphrsIn!M133/LinhrsIn!M134</f>
        <v>0.99888703394546474</v>
      </c>
      <c r="N134" s="28">
        <f>OphrsIn!N133/LinhrsIn!N134</f>
        <v>0.980516844811257</v>
      </c>
      <c r="O134" s="28">
        <f>OphrsIn!O133/LinhrsIn!O134</f>
        <v>0.95891179357733825</v>
      </c>
      <c r="P134" s="28">
        <f>OphrsIn!P133/LinhrsIn!P134</f>
        <v>0.67281043993004175</v>
      </c>
      <c r="Q134" s="28">
        <f>OphrsIn!Q133/LinhrsIn!Q134</f>
        <v>0.354873451803985</v>
      </c>
      <c r="R134" s="28">
        <f>OphrsIn!R133/LinhrsIn!R134</f>
        <v>0.64382743693088529</v>
      </c>
      <c r="S134" s="28">
        <f>OphrsIn!S133/LinhrsIn!S134</f>
        <v>0.99500067558438043</v>
      </c>
      <c r="T134" s="28">
        <f>OphrsIn!T133/LinhrsIn!T134</f>
        <v>0.90397071247535898</v>
      </c>
      <c r="U134" s="28">
        <f>OphrsIn!U133/LinhrsIn!U134</f>
        <v>0.41015464622964276</v>
      </c>
      <c r="V134" s="28">
        <f>OphrsIn!V133/LinhrsIn!V134</f>
        <v>9.3940817285110374E-4</v>
      </c>
      <c r="W134" s="28">
        <f>OphrsIn!W133/LinhrsIn!W134</f>
        <v>2.6917900403768506E-3</v>
      </c>
      <c r="X134" s="28">
        <f>OphrsIn!X133/LinhrsIn!X134</f>
        <v>0.38726611926235027</v>
      </c>
      <c r="Y134" s="28">
        <f>OphrsIn!Y133/LinhrsIn!Y134</f>
        <v>0.75106202209005934</v>
      </c>
      <c r="Z134" s="28">
        <f>OphrsIn!Z133/LinhrsIn!Z134</f>
        <v>0.92755184486937781</v>
      </c>
      <c r="AA134" s="28">
        <f>OphrsIn!AA133/LinhrsIn!AA134</f>
        <v>0.98</v>
      </c>
      <c r="AB134" s="28">
        <f>OphrsIn!AB133/LinhrsIn!AB134</f>
        <v>0.97293658273865624</v>
      </c>
      <c r="AC134" s="28">
        <f>IF(LinhrsIn!AC134&gt;0,OphrsIn!AC133/LinhrsIn!AC134,0)</f>
        <v>0.97727883839741869</v>
      </c>
      <c r="AD134" s="28">
        <f>IF(LinhrsIn!AD134&gt;0,OphrsIn!AD133/LinhrsIn!AD134,0)</f>
        <v>0.96134905238024182</v>
      </c>
      <c r="AE134" s="28">
        <f>IF(LinhrsIn!AE134&gt;0,OphrsIn!AE133/LinhrsIn!AE134,0)</f>
        <v>0.92184210877123673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2"/>
        <v>0.96008762695990546</v>
      </c>
      <c r="AP134" s="28">
        <f t="shared" si="13"/>
        <v>0.61085622418316043</v>
      </c>
      <c r="AQ134" s="28">
        <f t="shared" si="14"/>
        <v>0.95348999984963234</v>
      </c>
      <c r="AR134" s="28">
        <f t="shared" si="15"/>
        <v>0.98868800947977731</v>
      </c>
      <c r="AS134" s="28">
        <f t="shared" si="16"/>
        <v>0.9850832230498302</v>
      </c>
      <c r="AT134" s="28">
        <f t="shared" si="17"/>
        <v>0.9958329158704694</v>
      </c>
      <c r="AU134" s="28">
        <f t="shared" si="18"/>
        <v>0.8707463594395457</v>
      </c>
      <c r="AV134" s="28">
        <f t="shared" si="19"/>
        <v>0.66456718810641691</v>
      </c>
      <c r="AW134" s="28">
        <f t="shared" si="20"/>
        <v>0.43835492229261758</v>
      </c>
      <c r="AX134" s="28">
        <f t="shared" si="21"/>
        <v>0.38033997713092882</v>
      </c>
      <c r="AY134" s="28">
        <f t="shared" si="22"/>
        <v>0.96016280920267805</v>
      </c>
      <c r="AZ134" s="28">
        <f t="shared" si="23"/>
        <v>0.95348999984963234</v>
      </c>
    </row>
    <row r="135" spans="1:52" hidden="1" x14ac:dyDescent="0.25">
      <c r="A135" s="86" t="s">
        <v>8</v>
      </c>
      <c r="B135" s="86">
        <v>1</v>
      </c>
      <c r="C135" s="86">
        <v>125</v>
      </c>
      <c r="D135" s="28">
        <f>OphrsIn!D134/LinhrsIn!D135</f>
        <v>0.7539572341016384</v>
      </c>
      <c r="E135" s="28">
        <f>OphrsIn!E134/LinhrsIn!E135</f>
        <v>1</v>
      </c>
      <c r="F135" s="28">
        <f>OphrsIn!F134/LinhrsIn!F135</f>
        <v>1</v>
      </c>
      <c r="G135" s="28">
        <f>OphrsIn!G134/LinhrsIn!G135</f>
        <v>0.7828326180257511</v>
      </c>
      <c r="H135" s="28">
        <f>OphrsIn!H134/LinhrsIn!H135</f>
        <v>0.74859509020999693</v>
      </c>
      <c r="I135" s="28">
        <v>0.87005117155938594</v>
      </c>
      <c r="J135" s="28">
        <f>OphrsIn!J134/LinhrsIn!J135</f>
        <v>0.86418202121719712</v>
      </c>
      <c r="K135" s="28">
        <f>OphrsIn!K134/LinhrsIn!K135</f>
        <v>0.98561054330285092</v>
      </c>
      <c r="L135" s="28">
        <f>OphrsIn!L134/LinhrsIn!L135</f>
        <v>0.98247520717293846</v>
      </c>
      <c r="M135" s="28">
        <f>OphrsIn!M134/LinhrsIn!M135</f>
        <v>0.96814577827236059</v>
      </c>
      <c r="N135" s="28">
        <f>OphrsIn!N134/LinhrsIn!N135</f>
        <v>0.94556260975280293</v>
      </c>
      <c r="O135" s="28">
        <f>OphrsIn!O134/LinhrsIn!O135</f>
        <v>0.91736111111111107</v>
      </c>
      <c r="P135" s="28">
        <f>OphrsIn!P134/LinhrsIn!P135</f>
        <v>0.78862227015368025</v>
      </c>
      <c r="Q135" s="28">
        <f>OphrsIn!Q134/LinhrsIn!Q135</f>
        <v>0.87518493611297921</v>
      </c>
      <c r="R135" s="28">
        <f>OphrsIn!R134/LinhrsIn!R135</f>
        <v>0.97327959396924912</v>
      </c>
      <c r="S135" s="28">
        <f>OphrsIn!S134/LinhrsIn!S135</f>
        <v>0.91022880215343194</v>
      </c>
      <c r="T135" s="28">
        <f>OphrsIn!T134/LinhrsIn!T135</f>
        <v>0.99047485642246824</v>
      </c>
      <c r="U135" s="28">
        <f>OphrsIn!U134/LinhrsIn!U135</f>
        <v>0.99635627530364368</v>
      </c>
      <c r="V135" s="28">
        <f>OphrsIn!V134/LinhrsIn!V135</f>
        <v>0.9728109313998885</v>
      </c>
      <c r="W135" s="28">
        <f>OphrsIn!W134/LinhrsIn!W135</f>
        <v>0.96195213767141707</v>
      </c>
      <c r="X135" s="28">
        <f>OphrsIn!X134/LinhrsIn!X135</f>
        <v>0.97698519515477789</v>
      </c>
      <c r="Y135" s="28">
        <f>OphrsIn!Y134/LinhrsIn!Y135</f>
        <v>0.85162112416820057</v>
      </c>
      <c r="Z135" s="28">
        <f>OphrsIn!Z134/LinhrsIn!Z135</f>
        <v>0.94309161845822687</v>
      </c>
      <c r="AA135" s="28">
        <f>OphrsIn!AA134/LinhrsIn!AA135</f>
        <v>0.95831596498541061</v>
      </c>
      <c r="AB135" s="28">
        <f>OphrsIn!AB134/LinhrsIn!AB135</f>
        <v>0.9727003765465303</v>
      </c>
      <c r="AC135" s="28">
        <f>IF(LinhrsIn!AC135&gt;0,OphrsIn!AC134/LinhrsIn!AC135,0)</f>
        <v>0.94178542618983607</v>
      </c>
      <c r="AD135" s="28">
        <f>IF(LinhrsIn!AD135&gt;0,OphrsIn!AD134/LinhrsIn!AD135,0)</f>
        <v>0.93750932140193888</v>
      </c>
      <c r="AE135" s="28">
        <f>IF(LinhrsIn!AE135&gt;0,OphrsIn!AE134/LinhrsIn!AE135,0)</f>
        <v>0.95712970069071379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2"/>
        <v>0.90445320173150634</v>
      </c>
      <c r="AP135" s="28">
        <f t="shared" si="13"/>
        <v>0.94858348436218554</v>
      </c>
      <c r="AQ135" s="28">
        <f t="shared" si="14"/>
        <v>0.94547481609416284</v>
      </c>
      <c r="AR135" s="28">
        <f t="shared" si="15"/>
        <v>0.92761087267525033</v>
      </c>
      <c r="AS135" s="28">
        <f t="shared" si="16"/>
        <v>0.82760942766219336</v>
      </c>
      <c r="AT135" s="28">
        <f t="shared" si="17"/>
        <v>0.97874384291604999</v>
      </c>
      <c r="AU135" s="28">
        <f t="shared" si="18"/>
        <v>0.88384866367253145</v>
      </c>
      <c r="AV135" s="28">
        <f t="shared" si="19"/>
        <v>0.91956444407855342</v>
      </c>
      <c r="AW135" s="28">
        <f t="shared" si="20"/>
        <v>0.98654735437533336</v>
      </c>
      <c r="AX135" s="28">
        <f t="shared" si="21"/>
        <v>0.93018615233146518</v>
      </c>
      <c r="AY135" s="28">
        <f t="shared" si="22"/>
        <v>0.95803598666338929</v>
      </c>
      <c r="AZ135" s="28">
        <f t="shared" si="23"/>
        <v>0.94547481609416284</v>
      </c>
    </row>
    <row r="136" spans="1:52" hidden="1" x14ac:dyDescent="0.25">
      <c r="A136" s="86" t="s">
        <v>8</v>
      </c>
      <c r="B136" s="86">
        <v>1</v>
      </c>
      <c r="C136" s="86">
        <v>126</v>
      </c>
      <c r="D136" s="28">
        <f>OphrsIn!D135/LinhrsIn!D136</f>
        <v>0.9989200863930886</v>
      </c>
      <c r="E136" s="28">
        <f>OphrsIn!E135/LinhrsIn!E136</f>
        <v>0.86471221086605699</v>
      </c>
      <c r="F136" s="28">
        <f>OphrsIn!F135/LinhrsIn!F136</f>
        <v>0.87044767525550604</v>
      </c>
      <c r="G136" s="28">
        <f>OphrsIn!G135/LinhrsIn!G136</f>
        <v>0.93805309734513276</v>
      </c>
      <c r="H136" s="28">
        <f>OphrsIn!H135/LinhrsIn!H136</f>
        <v>0.99985746864310143</v>
      </c>
      <c r="I136" s="28">
        <v>0.91833379007947391</v>
      </c>
      <c r="J136" s="28">
        <f>OphrsIn!J135/LinhrsIn!J136</f>
        <v>0.96998975259844822</v>
      </c>
      <c r="K136" s="28">
        <f>OphrsIn!K135/LinhrsIn!K136</f>
        <v>0.9899292324442025</v>
      </c>
      <c r="L136" s="28">
        <f>OphrsIn!L135/LinhrsIn!L136</f>
        <v>0.91495720690123616</v>
      </c>
      <c r="M136" s="28">
        <f>OphrsIn!M135/LinhrsIn!M136</f>
        <v>0.91465109813733669</v>
      </c>
      <c r="N136" s="28">
        <f>OphrsIn!N135/LinhrsIn!N136</f>
        <v>0.94104093250203302</v>
      </c>
      <c r="O136" s="28">
        <f>OphrsIn!O135/LinhrsIn!O136</f>
        <v>0.81494859683245358</v>
      </c>
      <c r="P136" s="28">
        <f>OphrsIn!P135/LinhrsIn!P136</f>
        <v>0.25164672671057936</v>
      </c>
      <c r="Q136" s="28">
        <f>OphrsIn!Q135/LinhrsIn!Q136</f>
        <v>3.9446366782006921E-2</v>
      </c>
      <c r="R136" s="28">
        <f>OphrsIn!R135/LinhrsIn!R136</f>
        <v>5.0420168067226899E-2</v>
      </c>
      <c r="S136" s="28">
        <f>OphrsIn!S135/LinhrsIn!S136</f>
        <v>0.35875613747954171</v>
      </c>
      <c r="T136" s="28">
        <f>OphrsIn!T135/LinhrsIn!T136</f>
        <v>0.97984322508398658</v>
      </c>
      <c r="U136" s="28">
        <f>OphrsIn!U135/LinhrsIn!U136</f>
        <v>0.96222826086956526</v>
      </c>
      <c r="V136" s="28">
        <f>OphrsIn!V135/LinhrsIn!V136</f>
        <v>0.97656903765690384</v>
      </c>
      <c r="W136" s="28">
        <f>OphrsIn!W135/LinhrsIn!W136</f>
        <v>0.99529443398763107</v>
      </c>
      <c r="X136" s="28">
        <f>OphrsIn!X135/LinhrsIn!X136</f>
        <v>0.99932705248990583</v>
      </c>
      <c r="Y136" s="28">
        <f>OphrsIn!Y135/LinhrsIn!Y136</f>
        <v>0.99957597173144885</v>
      </c>
      <c r="Z136" s="28">
        <f>OphrsIn!Z135/LinhrsIn!Z136</f>
        <v>0.97310020174848688</v>
      </c>
      <c r="AA136" s="28">
        <f>OphrsIn!AA135/LinhrsIn!AA136</f>
        <v>0.99125000000000008</v>
      </c>
      <c r="AB136" s="28">
        <f>OphrsIn!AB135/LinhrsIn!AB136</f>
        <v>0.86632598171059716</v>
      </c>
      <c r="AC136" s="28">
        <f>IF(LinhrsIn!AC136&gt;0,OphrsIn!AC135/LinhrsIn!AC136,0)</f>
        <v>0.94501210002688896</v>
      </c>
      <c r="AD136" s="28">
        <f>IF(LinhrsIn!AD136&gt;0,OphrsIn!AD135/LinhrsIn!AD136,0)</f>
        <v>0.98910935402058786</v>
      </c>
      <c r="AE136" s="28">
        <f>IF(LinhrsIn!AE136&gt;0,OphrsIn!AE135/LinhrsIn!AE136,0)</f>
        <v>0.90976148124942846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2"/>
        <v>0.86571398235963004</v>
      </c>
      <c r="AP136" s="28">
        <f t="shared" si="13"/>
        <v>0.76601140313394167</v>
      </c>
      <c r="AQ136" s="28">
        <f t="shared" si="14"/>
        <v>0.94796097843230165</v>
      </c>
      <c r="AR136" s="28">
        <f t="shared" si="15"/>
        <v>0.8910709944888987</v>
      </c>
      <c r="AS136" s="28">
        <f t="shared" si="16"/>
        <v>0.96272700377367448</v>
      </c>
      <c r="AT136" s="28">
        <f t="shared" si="17"/>
        <v>0.93984584582759167</v>
      </c>
      <c r="AU136" s="28">
        <f t="shared" si="18"/>
        <v>0.6692120853483553</v>
      </c>
      <c r="AV136" s="28">
        <f t="shared" si="19"/>
        <v>0.14954089077625851</v>
      </c>
      <c r="AW136" s="28">
        <f t="shared" si="20"/>
        <v>0.97288017453681863</v>
      </c>
      <c r="AX136" s="28">
        <f t="shared" si="21"/>
        <v>0.99806581940299521</v>
      </c>
      <c r="AY136" s="28">
        <f t="shared" si="22"/>
        <v>0.94355872781969463</v>
      </c>
      <c r="AZ136" s="28">
        <f t="shared" si="23"/>
        <v>0.94796097843230165</v>
      </c>
    </row>
    <row r="137" spans="1:52" hidden="1" x14ac:dyDescent="0.25">
      <c r="A137" s="86" t="s">
        <v>8</v>
      </c>
      <c r="B137" s="86">
        <v>1</v>
      </c>
      <c r="C137" s="86">
        <v>127</v>
      </c>
      <c r="D137" s="28">
        <f>OphrsIn!D136/LinhrsIn!D137</f>
        <v>0.9565927337052661</v>
      </c>
      <c r="E137" s="28">
        <f>OphrsIn!E136/LinhrsIn!E137</f>
        <v>0.80876386259129029</v>
      </c>
      <c r="F137" s="28">
        <f>OphrsIn!F136/LinhrsIn!F137</f>
        <v>0.96462467644521133</v>
      </c>
      <c r="G137" s="28">
        <f>OphrsIn!G136/LinhrsIn!G137</f>
        <v>1</v>
      </c>
      <c r="H137" s="28">
        <f>OphrsIn!H136/LinhrsIn!H137</f>
        <v>0.99956572090330054</v>
      </c>
      <c r="I137" s="28">
        <v>0.9375</v>
      </c>
      <c r="J137" s="28">
        <f>OphrsIn!J136/LinhrsIn!J137</f>
        <v>1.0065780265920226</v>
      </c>
      <c r="K137" s="28">
        <f>OphrsIn!K136/LinhrsIn!K137</f>
        <v>0.98825593952483815</v>
      </c>
      <c r="L137" s="28">
        <f>OphrsIn!L136/LinhrsIn!L137</f>
        <v>0.99769021739130426</v>
      </c>
      <c r="M137" s="28">
        <f>OphrsIn!M136/LinhrsIn!M137</f>
        <v>0.99972191323692983</v>
      </c>
      <c r="N137" s="28">
        <f>OphrsIn!N136/LinhrsIn!N137</f>
        <v>0.9997297662478043</v>
      </c>
      <c r="O137" s="28">
        <f>OphrsIn!O136/LinhrsIn!O137</f>
        <v>0.97535505430242264</v>
      </c>
      <c r="P137" s="28">
        <f>OphrsIn!P136/LinhrsIn!P137</f>
        <v>0.87248777838131453</v>
      </c>
      <c r="Q137" s="28">
        <f>OphrsIn!Q136/LinhrsIn!Q137</f>
        <v>0.95742961066954069</v>
      </c>
      <c r="R137" s="28">
        <f>OphrsIn!R136/LinhrsIn!R137</f>
        <v>0.99895428742157166</v>
      </c>
      <c r="S137" s="28">
        <f>OphrsIn!S136/LinhrsIn!S137</f>
        <v>0.98342318059299194</v>
      </c>
      <c r="T137" s="28">
        <f>OphrsIn!T136/LinhrsIn!T137</f>
        <v>0.99874002519949601</v>
      </c>
      <c r="U137" s="28">
        <f>OphrsIn!U136/LinhrsIn!U137</f>
        <v>1</v>
      </c>
      <c r="V137" s="28">
        <f>OphrsIn!V136/LinhrsIn!V137</f>
        <v>0.99442119944211993</v>
      </c>
      <c r="W137" s="28">
        <f>OphrsIn!W136/LinhrsIn!W137</f>
        <v>0.99905901330824043</v>
      </c>
      <c r="X137" s="28">
        <f>OphrsIn!X136/LinhrsIn!X137</f>
        <v>0.9891152665364219</v>
      </c>
      <c r="Y137" s="28">
        <f>OphrsIn!Y136/LinhrsIn!Y137</f>
        <v>1</v>
      </c>
      <c r="Z137" s="28">
        <f>OphrsIn!Z136/LinhrsIn!Z137</f>
        <v>0.94594594594594594</v>
      </c>
      <c r="AA137" s="28">
        <f>OphrsIn!AA136/LinhrsIn!AA137</f>
        <v>0.94520547945205491</v>
      </c>
      <c r="AB137" s="28">
        <f>OphrsIn!AB136/LinhrsIn!AB137</f>
        <v>0.83340339078043979</v>
      </c>
      <c r="AC137" s="28">
        <f>IF(LinhrsIn!AC137&gt;0,OphrsIn!AC136/LinhrsIn!AC137,0)</f>
        <v>0.92818719741796674</v>
      </c>
      <c r="AD137" s="28">
        <f>IF(LinhrsIn!AD137&gt;0,OphrsIn!AD136/LinhrsIn!AD137,0)</f>
        <v>0.94776898970302936</v>
      </c>
      <c r="AE137" s="28">
        <f>IF(LinhrsIn!AE137&gt;0,OphrsIn!AE136/LinhrsIn!AE137,0)</f>
        <v>0.92651706089784192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2"/>
        <v>0.96252274630136991</v>
      </c>
      <c r="AP137" s="28">
        <f t="shared" si="13"/>
        <v>0.97047478327906855</v>
      </c>
      <c r="AQ137" s="28">
        <f t="shared" si="14"/>
        <v>0.9341577493396126</v>
      </c>
      <c r="AR137" s="28">
        <f t="shared" si="15"/>
        <v>0.92446284634550047</v>
      </c>
      <c r="AS137" s="28">
        <f t="shared" si="16"/>
        <v>0.98121458249844107</v>
      </c>
      <c r="AT137" s="28">
        <f t="shared" si="17"/>
        <v>0.99522269005102404</v>
      </c>
      <c r="AU137" s="28">
        <f t="shared" si="18"/>
        <v>0.94919086631051375</v>
      </c>
      <c r="AV137" s="28">
        <f t="shared" si="19"/>
        <v>0.97993569289470139</v>
      </c>
      <c r="AW137" s="28">
        <f t="shared" si="20"/>
        <v>0.99772040821387209</v>
      </c>
      <c r="AX137" s="28">
        <f t="shared" si="21"/>
        <v>0.99605809328155415</v>
      </c>
      <c r="AY137" s="28">
        <f t="shared" si="22"/>
        <v>0.90818493872614692</v>
      </c>
      <c r="AZ137" s="28">
        <f t="shared" si="23"/>
        <v>0.9341577493396126</v>
      </c>
    </row>
    <row r="138" spans="1:52" hidden="1" x14ac:dyDescent="0.25">
      <c r="A138" s="86" t="s">
        <v>8</v>
      </c>
      <c r="B138" s="86">
        <v>1</v>
      </c>
      <c r="C138" s="86">
        <v>128</v>
      </c>
      <c r="D138" s="28">
        <f>OphrsIn!D137/LinhrsIn!D138</f>
        <v>0.96052808837397285</v>
      </c>
      <c r="E138" s="28">
        <f>OphrsIn!E137/LinhrsIn!E138</f>
        <v>0.8799241911466088</v>
      </c>
      <c r="F138" s="28">
        <f>OphrsIn!F137/LinhrsIn!F138</f>
        <v>0.96920420204345947</v>
      </c>
      <c r="G138" s="28">
        <f>OphrsIn!G137/LinhrsIn!G138</f>
        <v>0.99459459459459465</v>
      </c>
      <c r="H138" s="28">
        <f>OphrsIn!H137/LinhrsIn!H138</f>
        <v>0.93914778395325627</v>
      </c>
      <c r="I138" s="28">
        <v>0.83173472184160047</v>
      </c>
      <c r="J138" s="28">
        <f>OphrsIn!J137/LinhrsIn!J138</f>
        <v>0.98927277793257185</v>
      </c>
      <c r="K138" s="28">
        <f>OphrsIn!K137/LinhrsIn!K138</f>
        <v>0.99139322216245296</v>
      </c>
      <c r="L138" s="28">
        <f>OphrsIn!L137/LinhrsIn!L138</f>
        <v>0.99674708593114669</v>
      </c>
      <c r="M138" s="28">
        <f>OphrsIn!M137/LinhrsIn!M138</f>
        <v>0.99652052887961029</v>
      </c>
      <c r="N138" s="28">
        <f>OphrsIn!N137/LinhrsIn!N138</f>
        <v>0.98095623987034031</v>
      </c>
      <c r="O138" s="28">
        <f>OphrsIn!O137/LinhrsIn!O138</f>
        <v>0.96734296831573097</v>
      </c>
      <c r="P138" s="28">
        <f>OphrsIn!P137/LinhrsIn!P138</f>
        <v>0.529126213592233</v>
      </c>
      <c r="Q138" s="28">
        <f>OphrsIn!Q137/LinhrsIn!Q138</f>
        <v>0.93294020844761372</v>
      </c>
      <c r="R138" s="28">
        <f>OphrsIn!R137/LinhrsIn!R138</f>
        <v>0.71383600659571278</v>
      </c>
      <c r="S138" s="28">
        <f>OphrsIn!S137/LinhrsIn!S138</f>
        <v>0.88442346594740384</v>
      </c>
      <c r="T138" s="28">
        <f>OphrsIn!T137/LinhrsIn!T138</f>
        <v>0.91825307950727886</v>
      </c>
      <c r="U138" s="28">
        <f>OphrsIn!U137/LinhrsIn!U138</f>
        <v>0.9312761083411939</v>
      </c>
      <c r="V138" s="28">
        <f>OphrsIn!V137/LinhrsIn!V138</f>
        <v>0.97765363128491622</v>
      </c>
      <c r="W138" s="28">
        <f>OphrsIn!W137/LinhrsIn!W138</f>
        <v>0</v>
      </c>
      <c r="X138" s="28">
        <f>OphrsIn!X137/LinhrsIn!X138</f>
        <v>0</v>
      </c>
      <c r="Y138" s="28">
        <f>OphrsIn!Y137/LinhrsIn!Y138</f>
        <v>0</v>
      </c>
      <c r="Z138" s="28">
        <f>OphrsIn!Z137/LinhrsIn!Z138</f>
        <v>0</v>
      </c>
      <c r="AA138" s="28">
        <f>OphrsIn!AA137/LinhrsIn!AA138</f>
        <v>0</v>
      </c>
      <c r="AB138" s="28">
        <f>OphrsIn!AB137/LinhrsIn!AB138</f>
        <v>0.74118602761982122</v>
      </c>
      <c r="AC138" s="28">
        <f>IF(LinhrsIn!AC138&gt;0,OphrsIn!AC137/LinhrsIn!AC138,0)</f>
        <v>0.99919354838709673</v>
      </c>
      <c r="AD138" s="28">
        <f>IF(LinhrsIn!AD138&gt;0,OphrsIn!AD137/LinhrsIn!AD138,0)</f>
        <v>0.96162596693462765</v>
      </c>
      <c r="AE138" s="28">
        <f>IF(LinhrsIn!AE138&gt;0,OphrsIn!AE137/LinhrsIn!AE138,0)</f>
        <v>0.95385780271447185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2"/>
        <v>0.92216371085530036</v>
      </c>
      <c r="AP138" s="28">
        <f t="shared" si="13"/>
        <v>0.50829737731199509</v>
      </c>
      <c r="AQ138" s="28">
        <f t="shared" si="14"/>
        <v>0.97155910601206541</v>
      </c>
      <c r="AR138" s="28">
        <f t="shared" si="15"/>
        <v>0.94790766259488768</v>
      </c>
      <c r="AS138" s="28">
        <f t="shared" si="16"/>
        <v>0.92005176124247612</v>
      </c>
      <c r="AT138" s="28">
        <f t="shared" si="17"/>
        <v>0.99488694565773661</v>
      </c>
      <c r="AU138" s="28">
        <f t="shared" si="18"/>
        <v>0.82580847392610135</v>
      </c>
      <c r="AV138" s="28">
        <f t="shared" si="19"/>
        <v>0.84373322699691011</v>
      </c>
      <c r="AW138" s="28">
        <f t="shared" si="20"/>
        <v>0.9423942730444631</v>
      </c>
      <c r="AX138" s="28">
        <f t="shared" si="21"/>
        <v>0</v>
      </c>
      <c r="AY138" s="28">
        <f t="shared" si="22"/>
        <v>0.24706200920660706</v>
      </c>
      <c r="AZ138" s="28">
        <f t="shared" si="23"/>
        <v>0.97155910601206541</v>
      </c>
    </row>
    <row r="139" spans="1:52" hidden="1" x14ac:dyDescent="0.25">
      <c r="A139" s="86" t="s">
        <v>8</v>
      </c>
      <c r="B139" s="86">
        <v>1</v>
      </c>
      <c r="C139" s="86">
        <v>129</v>
      </c>
      <c r="D139" s="28">
        <f>OphrsIn!D138/LinhrsIn!D139</f>
        <v>0.62440742245699588</v>
      </c>
      <c r="E139" s="28">
        <f>OphrsIn!E138/LinhrsIn!E139</f>
        <v>0.99851971470865286</v>
      </c>
      <c r="F139" s="28">
        <f>OphrsIn!F138/LinhrsIn!F139</f>
        <v>1</v>
      </c>
      <c r="G139" s="28">
        <f>OphrsIn!G138/LinhrsIn!G139</f>
        <v>0.98157265438176955</v>
      </c>
      <c r="H139" s="28">
        <f>OphrsIn!H138/LinhrsIn!H139</f>
        <v>0.97440663425793539</v>
      </c>
      <c r="I139" s="28">
        <v>0.94782133588307604</v>
      </c>
      <c r="J139" s="28">
        <f>OphrsIn!J138/LinhrsIn!J139</f>
        <v>1.0020894274968659</v>
      </c>
      <c r="K139" s="28">
        <f>OphrsIn!K138/LinhrsIn!K139</f>
        <v>0.95408644136259591</v>
      </c>
      <c r="L139" s="28">
        <f>OphrsIn!L138/LinhrsIn!L139</f>
        <v>0.99932074446406738</v>
      </c>
      <c r="M139" s="28">
        <f>OphrsIn!M138/LinhrsIn!M139</f>
        <v>0.99986093728271452</v>
      </c>
      <c r="N139" s="28">
        <f>OphrsIn!N138/LinhrsIn!N139</f>
        <v>0.99594813614262556</v>
      </c>
      <c r="O139" s="28">
        <f>OphrsIn!O138/LinhrsIn!O139</f>
        <v>0.99735744089012524</v>
      </c>
      <c r="P139" s="28">
        <f>OphrsIn!P138/LinhrsIn!P139</f>
        <v>0.97072771872444807</v>
      </c>
      <c r="Q139" s="28">
        <f>OphrsIn!Q138/LinhrsIn!Q139</f>
        <v>0.99865573329748625</v>
      </c>
      <c r="R139" s="28">
        <f>OphrsIn!R138/LinhrsIn!R139</f>
        <v>0.99791356184798807</v>
      </c>
      <c r="S139" s="28">
        <f>OphrsIn!S138/LinhrsIn!S139</f>
        <v>0.97052489905787354</v>
      </c>
      <c r="T139" s="28">
        <f>OphrsIn!T138/LinhrsIn!T139</f>
        <v>1</v>
      </c>
      <c r="U139" s="28">
        <f>OphrsIn!U138/LinhrsIn!U139</f>
        <v>1</v>
      </c>
      <c r="V139" s="28">
        <f>OphrsIn!V138/LinhrsIn!V139</f>
        <v>0.99428412100934072</v>
      </c>
      <c r="W139" s="28">
        <f>OphrsIn!W138/LinhrsIn!W139</f>
        <v>0.99986557332974857</v>
      </c>
      <c r="X139" s="28">
        <f>OphrsIn!X138/LinhrsIn!X139</f>
        <v>0.99596231493943477</v>
      </c>
      <c r="Y139" s="28">
        <f>OphrsIn!Y138/LinhrsIn!Y139</f>
        <v>0.97592762956148416</v>
      </c>
      <c r="Z139" s="28">
        <f>OphrsIn!Z138/LinhrsIn!Z139</f>
        <v>0.97479784366576816</v>
      </c>
      <c r="AA139" s="28">
        <f>OphrsIn!AA138/LinhrsIn!AA139</f>
        <v>1</v>
      </c>
      <c r="AB139" s="28">
        <f>OphrsIn!AB138/LinhrsIn!AB139</f>
        <v>1</v>
      </c>
      <c r="AC139" s="28">
        <f>IF(LinhrsIn!AC139&gt;0,OphrsIn!AC138/LinhrsIn!AC139,0)</f>
        <v>0.9994609164420486</v>
      </c>
      <c r="AD139" s="28">
        <f>IF(LinhrsIn!AD139&gt;0,OphrsIn!AD138/LinhrsIn!AD139,0)</f>
        <v>1.0012019230769229</v>
      </c>
      <c r="AE139" s="28">
        <f>IF(LinhrsIn!AE139&gt;0,OphrsIn!AE138/LinhrsIn!AE139,0)</f>
        <v>0.98682864705507711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2"/>
        <v>0.98514259879957322</v>
      </c>
      <c r="AP139" s="28">
        <f t="shared" si="13"/>
        <v>0.99232763972576044</v>
      </c>
      <c r="AQ139" s="28">
        <f t="shared" si="14"/>
        <v>0.99583049552468283</v>
      </c>
      <c r="AR139" s="28">
        <f t="shared" si="15"/>
        <v>0.99336412303014077</v>
      </c>
      <c r="AS139" s="28">
        <f t="shared" si="16"/>
        <v>0.97477246587929256</v>
      </c>
      <c r="AT139" s="28">
        <f t="shared" si="17"/>
        <v>0.9844227077031259</v>
      </c>
      <c r="AU139" s="28">
        <f t="shared" si="18"/>
        <v>0.98801109858573299</v>
      </c>
      <c r="AV139" s="28">
        <f t="shared" si="19"/>
        <v>0.98903139806778262</v>
      </c>
      <c r="AW139" s="28">
        <f t="shared" si="20"/>
        <v>0.99809470700311353</v>
      </c>
      <c r="AX139" s="28">
        <f t="shared" si="21"/>
        <v>0.9905851726102225</v>
      </c>
      <c r="AY139" s="28">
        <f t="shared" si="22"/>
        <v>0.99159928122192265</v>
      </c>
      <c r="AZ139" s="28">
        <f t="shared" si="23"/>
        <v>0.99583049552468283</v>
      </c>
    </row>
    <row r="140" spans="1:52" hidden="1" x14ac:dyDescent="0.25">
      <c r="A140" s="86" t="s">
        <v>8</v>
      </c>
      <c r="B140" s="86">
        <v>1</v>
      </c>
      <c r="C140" s="86">
        <v>130</v>
      </c>
      <c r="D140" s="28">
        <f>OphrsIn!D139/LinhrsIn!D140</f>
        <v>0.99016570119897618</v>
      </c>
      <c r="E140" s="28">
        <f>OphrsIn!E139/LinhrsIn!E140</f>
        <v>0.86374695863746964</v>
      </c>
      <c r="F140" s="28">
        <f>OphrsIn!F139/LinhrsIn!F140</f>
        <v>1</v>
      </c>
      <c r="G140" s="28">
        <f>OphrsIn!G139/LinhrsIn!G140</f>
        <v>0.99227623807360299</v>
      </c>
      <c r="H140" s="28">
        <f>OphrsIn!H139/LinhrsIn!H140</f>
        <v>0.99810390595373533</v>
      </c>
      <c r="I140" s="28">
        <v>0.85882526129839543</v>
      </c>
      <c r="J140" s="28">
        <f>OphrsIn!J139/LinhrsIn!J140</f>
        <v>0.96398559423769503</v>
      </c>
      <c r="K140" s="28">
        <f>OphrsIn!K139/LinhrsIn!K140</f>
        <v>0.97335358276957074</v>
      </c>
      <c r="L140" s="28">
        <f>OphrsIn!L139/LinhrsIn!L140</f>
        <v>0.95272381469908973</v>
      </c>
      <c r="M140" s="28">
        <f>OphrsIn!M139/LinhrsIn!M140</f>
        <v>0.99985996359053353</v>
      </c>
      <c r="N140" s="28">
        <f>OphrsIn!N139/LinhrsIn!N140</f>
        <v>0.94148863790991977</v>
      </c>
      <c r="O140" s="28">
        <f>OphrsIn!O139/LinhrsIn!O140</f>
        <v>0.90429823341215754</v>
      </c>
      <c r="P140" s="28">
        <f>OphrsIn!P139/LinhrsIn!P140</f>
        <v>0.86242603550295849</v>
      </c>
      <c r="Q140" s="28">
        <f>OphrsIn!Q139/LinhrsIn!Q140</f>
        <v>0.92488199595414688</v>
      </c>
      <c r="R140" s="28">
        <f>OphrsIn!R139/LinhrsIn!R140</f>
        <v>0.99806288183579184</v>
      </c>
      <c r="S140" s="28">
        <f>OphrsIn!S139/LinhrsIn!S140</f>
        <v>0.99986544671689981</v>
      </c>
      <c r="T140" s="28">
        <f>OphrsIn!T139/LinhrsIn!T140</f>
        <v>0.70485660758034308</v>
      </c>
      <c r="U140" s="28">
        <f>OphrsIn!U139/LinhrsIn!U140</f>
        <v>0.6714884412599702</v>
      </c>
      <c r="V140" s="28">
        <f>OphrsIn!V139/LinhrsIn!V140</f>
        <v>0.912146144191884</v>
      </c>
      <c r="W140" s="28">
        <f>OphrsIn!W139/LinhrsIn!W140</f>
        <v>0.94615175414740271</v>
      </c>
      <c r="X140" s="28">
        <f>OphrsIn!X139/LinhrsIn!X140</f>
        <v>0.9876194321087336</v>
      </c>
      <c r="Y140" s="28">
        <f>OphrsIn!Y139/LinhrsIn!Y140</f>
        <v>0.9263500141362736</v>
      </c>
      <c r="Z140" s="28">
        <f>OphrsIn!Z139/LinhrsIn!Z140</f>
        <v>0.95372612321764871</v>
      </c>
      <c r="AA140" s="28">
        <f>OphrsIn!AA139/LinhrsIn!AA140</f>
        <v>0.9087367835281025</v>
      </c>
      <c r="AB140" s="28">
        <f>OphrsIn!AB139/LinhrsIn!AB140</f>
        <v>0.84714747039827765</v>
      </c>
      <c r="AC140" s="28">
        <f>IF(LinhrsIn!AC140&gt;0,OphrsIn!AC139/LinhrsIn!AC140,0)</f>
        <v>0.99341309315768256</v>
      </c>
      <c r="AD140" s="28">
        <f>IF(LinhrsIn!AD140&gt;0,OphrsIn!AD139/LinhrsIn!AD140,0)</f>
        <v>0.88390044108380605</v>
      </c>
      <c r="AE140" s="28">
        <f>IF(LinhrsIn!AE140&gt;0,OphrsIn!AE139/LinhrsIn!AE140,0)</f>
        <v>0.98333611446350644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ref="AO140:AO203" si="24">AVERAGE(E140:P140)</f>
        <v>0.94259068550709413</v>
      </c>
      <c r="AP140" s="28">
        <f t="shared" ref="AP140:AP203" si="25">AVERAGE(Q140:AB140)</f>
        <v>0.89841942458962276</v>
      </c>
      <c r="AQ140" s="28">
        <f t="shared" ref="AQ140:AQ203" si="26">AVERAGE(AC140:AN140)</f>
        <v>0.95354988290166498</v>
      </c>
      <c r="AR140" s="28">
        <f t="shared" ref="AR140:AR203" si="27">AVERAGE(E140:G140)</f>
        <v>0.95200773223702428</v>
      </c>
      <c r="AS140" s="28">
        <f t="shared" ref="AS140:AS203" si="28">AVERAGE(H140:J140)</f>
        <v>0.94030492049660863</v>
      </c>
      <c r="AT140" s="28">
        <f t="shared" ref="AT140:AT203" si="29">AVERAGE(K140:M140)</f>
        <v>0.97531245368639796</v>
      </c>
      <c r="AU140" s="28">
        <f t="shared" ref="AU140:AU203" si="30">AVERAGE(N140:P140)</f>
        <v>0.9027376356083453</v>
      </c>
      <c r="AV140" s="28">
        <f t="shared" ref="AV140:AV203" si="31">AVERAGE(Q140:S140)</f>
        <v>0.9742701081689461</v>
      </c>
      <c r="AW140" s="28">
        <f t="shared" ref="AW140:AW203" si="32">AVERAGE(T140:V140)</f>
        <v>0.76283039767739913</v>
      </c>
      <c r="AX140" s="28">
        <f t="shared" ref="AX140:AX203" si="33">AVERAGE(W140:Y140)</f>
        <v>0.95337373346413667</v>
      </c>
      <c r="AY140" s="28">
        <f t="shared" ref="AY140:AY203" si="34">AVERAGE(Z140:AB140)</f>
        <v>0.90320345904800969</v>
      </c>
      <c r="AZ140" s="28">
        <f t="shared" ref="AZ140:AZ203" si="35">AVERAGE(AC140:AE140)</f>
        <v>0.95354988290166498</v>
      </c>
    </row>
    <row r="141" spans="1:52" hidden="1" x14ac:dyDescent="0.25">
      <c r="A141" s="86" t="s">
        <v>8</v>
      </c>
      <c r="B141" s="86">
        <v>1</v>
      </c>
      <c r="C141" s="86">
        <v>131</v>
      </c>
      <c r="D141" s="28">
        <f>OphrsIn!D140/LinhrsIn!D141</f>
        <v>0.70132013201320131</v>
      </c>
      <c r="E141" s="28">
        <f>OphrsIn!E140/LinhrsIn!E141</f>
        <v>0.99879015996773768</v>
      </c>
      <c r="F141" s="28">
        <f>OphrsIn!F140/LinhrsIn!F141</f>
        <v>0.99870671073430095</v>
      </c>
      <c r="G141" s="28">
        <f>OphrsIn!G140/LinhrsIn!G141</f>
        <v>0.9939504783342713</v>
      </c>
      <c r="H141" s="28">
        <f>OphrsIn!H140/LinhrsIn!H141</f>
        <v>0.5780346820809249</v>
      </c>
      <c r="I141" s="28">
        <v>7.3421439060205576E-4</v>
      </c>
      <c r="J141" s="28">
        <f>OphrsIn!J140/LinhrsIn!J141</f>
        <v>0.37920586828257058</v>
      </c>
      <c r="K141" s="28">
        <f>OphrsIn!K140/LinhrsIn!K141</f>
        <v>0.99674972914409532</v>
      </c>
      <c r="L141" s="28">
        <f>OphrsIn!L140/LinhrsIn!L141</f>
        <v>0.99376778214334094</v>
      </c>
      <c r="M141" s="28">
        <f>OphrsIn!M140/LinhrsIn!M141</f>
        <v>0.99972179719015175</v>
      </c>
      <c r="N141" s="28">
        <f>OphrsIn!N140/LinhrsIn!N141</f>
        <v>0.99959481361426261</v>
      </c>
      <c r="O141" s="28">
        <f>OphrsIn!O140/LinhrsIn!O141</f>
        <v>0.99470825790279893</v>
      </c>
      <c r="P141" s="28">
        <f>OphrsIn!P140/LinhrsIn!P141</f>
        <v>0.95080645161290323</v>
      </c>
      <c r="Q141" s="28">
        <f>OphrsIn!Q140/LinhrsIn!Q141</f>
        <v>0.88156123822341859</v>
      </c>
      <c r="R141" s="28">
        <f>OphrsIn!R140/LinhrsIn!R141</f>
        <v>0.99761620977353993</v>
      </c>
      <c r="S141" s="28">
        <f>OphrsIn!S140/LinhrsIn!S141</f>
        <v>0.99932723358449949</v>
      </c>
      <c r="T141" s="28">
        <f>OphrsIn!T140/LinhrsIn!T141</f>
        <v>0.98558230683090708</v>
      </c>
      <c r="U141" s="28">
        <f>OphrsIn!U140/LinhrsIn!U141</f>
        <v>0.99595523796683294</v>
      </c>
      <c r="V141" s="28">
        <f>OphrsIn!V140/LinhrsIn!V141</f>
        <v>0.97880351415423228</v>
      </c>
      <c r="W141" s="28">
        <f>OphrsIn!W140/LinhrsIn!W141</f>
        <v>0.99986557332974857</v>
      </c>
      <c r="X141" s="28">
        <f>OphrsIn!X140/LinhrsIn!X141</f>
        <v>0.99475171578522414</v>
      </c>
      <c r="Y141" s="28">
        <f>OphrsIn!Y140/LinhrsIn!Y141</f>
        <v>1</v>
      </c>
      <c r="Z141" s="28">
        <f>OphrsIn!Z140/LinhrsIn!Z141</f>
        <v>0.96221086605701989</v>
      </c>
      <c r="AA141" s="28">
        <f>OphrsIn!AA140/LinhrsIn!AA141</f>
        <v>0.99708292818447009</v>
      </c>
      <c r="AB141" s="28">
        <f>OphrsIn!AB140/LinhrsIn!AB141</f>
        <v>0.9585854511227645</v>
      </c>
      <c r="AC141" s="28">
        <f>IF(LinhrsIn!AC141&gt;0,OphrsIn!AC140/LinhrsIn!AC141,0)</f>
        <v>0.97539991934399795</v>
      </c>
      <c r="AD141" s="28">
        <f>IF(LinhrsIn!AD141&gt;0,OphrsIn!AD140/LinhrsIn!AD141,0)</f>
        <v>0.98464519976147891</v>
      </c>
      <c r="AE141" s="28">
        <f>IF(LinhrsIn!AE141&gt;0,OphrsIn!AE140/LinhrsIn!AE141,0)</f>
        <v>0.98165045342666979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24"/>
        <v>0.82373091211649674</v>
      </c>
      <c r="AP141" s="28">
        <f t="shared" si="25"/>
        <v>0.97927852291772155</v>
      </c>
      <c r="AQ141" s="28">
        <f t="shared" si="26"/>
        <v>0.98056519084404892</v>
      </c>
      <c r="AR141" s="28">
        <f t="shared" si="27"/>
        <v>0.99714911634543668</v>
      </c>
      <c r="AS141" s="28">
        <f t="shared" si="28"/>
        <v>0.31932492158469916</v>
      </c>
      <c r="AT141" s="28">
        <f t="shared" si="29"/>
        <v>0.99674643615919611</v>
      </c>
      <c r="AU141" s="28">
        <f t="shared" si="30"/>
        <v>0.98170317437665489</v>
      </c>
      <c r="AV141" s="28">
        <f t="shared" si="31"/>
        <v>0.95950156052715263</v>
      </c>
      <c r="AW141" s="28">
        <f t="shared" si="32"/>
        <v>0.9867803529839908</v>
      </c>
      <c r="AX141" s="28">
        <f t="shared" si="33"/>
        <v>0.9982057630383242</v>
      </c>
      <c r="AY141" s="28">
        <f t="shared" si="34"/>
        <v>0.97262641512141812</v>
      </c>
      <c r="AZ141" s="28">
        <f t="shared" si="35"/>
        <v>0.98056519084404892</v>
      </c>
    </row>
    <row r="142" spans="1:52" hidden="1" x14ac:dyDescent="0.25">
      <c r="A142" s="86" t="s">
        <v>8</v>
      </c>
      <c r="B142" s="86">
        <v>1</v>
      </c>
      <c r="C142" s="86">
        <v>132</v>
      </c>
      <c r="D142" s="28">
        <f>OphrsIn!D141/LinhrsIn!D142</f>
        <v>0.99676724137931039</v>
      </c>
      <c r="E142" s="28">
        <f>OphrsIn!E141/LinhrsIn!E142</f>
        <v>0.98964636278069107</v>
      </c>
      <c r="F142" s="28">
        <f>OphrsIn!F141/LinhrsIn!F142</f>
        <v>1</v>
      </c>
      <c r="G142" s="28">
        <f>OphrsIn!G141/LinhrsIn!G142</f>
        <v>0.97907175398633262</v>
      </c>
      <c r="H142" s="28">
        <f>OphrsIn!H141/LinhrsIn!H142</f>
        <v>0.73027073732718895</v>
      </c>
      <c r="I142" s="28">
        <v>0.72666387609878602</v>
      </c>
      <c r="J142" s="28">
        <f>OphrsIn!J141/LinhrsIn!J142</f>
        <v>1.0016706111652514</v>
      </c>
      <c r="K142" s="28">
        <f>OphrsIn!K141/LinhrsIn!K142</f>
        <v>0.80328313661646999</v>
      </c>
      <c r="L142" s="28">
        <f>OphrsIn!L141/LinhrsIn!L142</f>
        <v>1</v>
      </c>
      <c r="M142" s="28">
        <f>OphrsIn!M141/LinhrsIn!M142</f>
        <v>1</v>
      </c>
      <c r="N142" s="28">
        <f>OphrsIn!N141/LinhrsIn!N142</f>
        <v>0.85051406926406925</v>
      </c>
      <c r="O142" s="28">
        <f>OphrsIn!O141/LinhrsIn!O142</f>
        <v>0.99749756707910475</v>
      </c>
      <c r="P142" s="28">
        <f>OphrsIn!P141/LinhrsIn!P142</f>
        <v>0.6768899650255582</v>
      </c>
      <c r="Q142" s="28">
        <f>OphrsIn!Q141/LinhrsIn!Q142</f>
        <v>0.99556153328850039</v>
      </c>
      <c r="R142" s="28">
        <f>OphrsIn!R141/LinhrsIn!R142</f>
        <v>0.99791387274623755</v>
      </c>
      <c r="S142" s="28">
        <f>OphrsIn!S141/LinhrsIn!S142</f>
        <v>0.99179335396206125</v>
      </c>
      <c r="T142" s="28">
        <f>OphrsIn!T141/LinhrsIn!T142</f>
        <v>0.99732130269279573</v>
      </c>
      <c r="U142" s="28">
        <f>OphrsIn!U141/LinhrsIn!U142</f>
        <v>0.91455183585313182</v>
      </c>
      <c r="V142" s="28">
        <f>OphrsIn!V141/LinhrsIn!V142</f>
        <v>0.96751254880089221</v>
      </c>
      <c r="W142" s="28">
        <f>OphrsIn!W141/LinhrsIn!W142</f>
        <v>0.89786031489705287</v>
      </c>
      <c r="X142" s="28">
        <f>OphrsIn!X141/LinhrsIn!X142</f>
        <v>0.7805140627102678</v>
      </c>
      <c r="Y142" s="28">
        <f>OphrsIn!Y141/LinhrsIn!Y142</f>
        <v>0.86925795053003529</v>
      </c>
      <c r="Z142" s="28">
        <f>OphrsIn!Z141/LinhrsIn!Z142</f>
        <v>0.92213555675094139</v>
      </c>
      <c r="AA142" s="28">
        <f>OphrsIn!AA141/LinhrsIn!AA142</f>
        <v>0.96957910820947357</v>
      </c>
      <c r="AB142" s="28">
        <f>OphrsIn!AB141/LinhrsIn!AB142</f>
        <v>0.99650349650349646</v>
      </c>
      <c r="AC142" s="28">
        <f>IF(LinhrsIn!AC142&gt;0,OphrsIn!AC141/LinhrsIn!AC142,0)</f>
        <v>0.99838709677419346</v>
      </c>
      <c r="AD142" s="28">
        <f>IF(LinhrsIn!AD142&gt;0,OphrsIn!AD141/LinhrsIn!AD142,0)</f>
        <v>0.99314456035767507</v>
      </c>
      <c r="AE142" s="28">
        <f>IF(LinhrsIn!AE142&gt;0,OphrsIn!AE141/LinhrsIn!AE142,0)</f>
        <v>0.97512806826423504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24"/>
        <v>0.89629233994528779</v>
      </c>
      <c r="AP142" s="28">
        <f t="shared" si="25"/>
        <v>0.94170874474540722</v>
      </c>
      <c r="AQ142" s="28">
        <f t="shared" si="26"/>
        <v>0.98888657513203448</v>
      </c>
      <c r="AR142" s="28">
        <f t="shared" si="27"/>
        <v>0.98957270558900789</v>
      </c>
      <c r="AS142" s="28">
        <f t="shared" si="28"/>
        <v>0.819535074863742</v>
      </c>
      <c r="AT142" s="28">
        <f t="shared" si="29"/>
        <v>0.93442771220549004</v>
      </c>
      <c r="AU142" s="28">
        <f t="shared" si="30"/>
        <v>0.84163386712291077</v>
      </c>
      <c r="AV142" s="28">
        <f t="shared" si="31"/>
        <v>0.99508958666559977</v>
      </c>
      <c r="AW142" s="28">
        <f t="shared" si="32"/>
        <v>0.95979522911560655</v>
      </c>
      <c r="AX142" s="28">
        <f t="shared" si="33"/>
        <v>0.84921077604578532</v>
      </c>
      <c r="AY142" s="28">
        <f t="shared" si="34"/>
        <v>0.96273938715463725</v>
      </c>
      <c r="AZ142" s="28">
        <f t="shared" si="35"/>
        <v>0.98888657513203448</v>
      </c>
    </row>
    <row r="143" spans="1:52" hidden="1" x14ac:dyDescent="0.25">
      <c r="A143" s="86" t="s">
        <v>8</v>
      </c>
      <c r="B143" s="86">
        <v>1</v>
      </c>
      <c r="C143" s="86">
        <v>133</v>
      </c>
      <c r="D143" s="28">
        <f>OphrsIn!D142/LinhrsIn!D143</f>
        <v>0.76891946580331849</v>
      </c>
      <c r="E143" s="28">
        <f>OphrsIn!E142/LinhrsIn!E143</f>
        <v>0.67234848484848486</v>
      </c>
      <c r="F143" s="28">
        <f>OphrsIn!F142/LinhrsIn!F143</f>
        <v>0.99611175115207384</v>
      </c>
      <c r="G143" s="28">
        <f>OphrsIn!G142/LinhrsIn!G143</f>
        <v>1</v>
      </c>
      <c r="H143" s="28">
        <f>OphrsIn!H142/LinhrsIn!H143</f>
        <v>0.35125605993829878</v>
      </c>
      <c r="I143" s="28">
        <v>0</v>
      </c>
      <c r="J143" s="28">
        <f>OphrsIn!J142/LinhrsIn!J143</f>
        <v>2.7241208519068849E-3</v>
      </c>
      <c r="K143" s="28">
        <f>OphrsIn!K142/LinhrsIn!K143</f>
        <v>0.76786920686393723</v>
      </c>
      <c r="L143" s="28">
        <f>OphrsIn!L142/LinhrsIn!L143</f>
        <v>0.94005827667545439</v>
      </c>
      <c r="M143" s="28">
        <f>OphrsIn!M142/LinhrsIn!M143</f>
        <v>0.99164694417374355</v>
      </c>
      <c r="N143" s="28">
        <f>OphrsIn!N142/LinhrsIn!N143</f>
        <v>0.97859658629097801</v>
      </c>
      <c r="O143" s="28">
        <f>OphrsIn!O142/LinhrsIn!O143</f>
        <v>0.98234149054505004</v>
      </c>
      <c r="P143" s="28">
        <f>OphrsIn!P142/LinhrsIn!P143</f>
        <v>0.75106522451655189</v>
      </c>
      <c r="Q143" s="28">
        <f>OphrsIn!Q142/LinhrsIn!Q143</f>
        <v>0.66558573165788404</v>
      </c>
      <c r="R143" s="28">
        <f>OphrsIn!R142/LinhrsIn!R143</f>
        <v>0.70334928229665072</v>
      </c>
      <c r="S143" s="28">
        <f>OphrsIn!S142/LinhrsIn!S143</f>
        <v>1.0005385754678875</v>
      </c>
      <c r="T143" s="28">
        <f>OphrsIn!T142/LinhrsIn!T143</f>
        <v>0.95199211600732092</v>
      </c>
      <c r="U143" s="28">
        <f>OphrsIn!U142/LinhrsIn!U143</f>
        <v>0.99811168060426225</v>
      </c>
      <c r="V143" s="28">
        <f>OphrsIn!V142/LinhrsIn!V143</f>
        <v>0.96233784349281626</v>
      </c>
      <c r="W143" s="28">
        <f>OphrsIn!W142/LinhrsIn!W143</f>
        <v>0.98575077295335389</v>
      </c>
      <c r="X143" s="28">
        <f>OphrsIn!X142/LinhrsIn!X143</f>
        <v>1</v>
      </c>
      <c r="Y143" s="28">
        <f>OphrsIn!Y142/LinhrsIn!Y143</f>
        <v>0.99024734982332163</v>
      </c>
      <c r="Z143" s="28">
        <f>OphrsIn!Z142/LinhrsIn!Z143</f>
        <v>0.98937457969065234</v>
      </c>
      <c r="AA143" s="28">
        <f>OphrsIn!AA142/LinhrsIn!AA143</f>
        <v>0.99986109181830807</v>
      </c>
      <c r="AB143" s="28">
        <f>OphrsIn!AB142/LinhrsIn!AB143</f>
        <v>0.98050026896180742</v>
      </c>
      <c r="AC143" s="28">
        <f>IF(LinhrsIn!AC143&gt;0,OphrsIn!AC142/LinhrsIn!AC143,0)</f>
        <v>0.98454093292109157</v>
      </c>
      <c r="AD143" s="28">
        <f>IF(LinhrsIn!AD143&gt;0,OphrsIn!AD142/LinhrsIn!AD143,0)</f>
        <v>0.99418344519015667</v>
      </c>
      <c r="AE143" s="28">
        <f>IF(LinhrsIn!AE143&gt;0,OphrsIn!AE142/LinhrsIn!AE143,0)</f>
        <v>0.99737414011236913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24"/>
        <v>0.70283484548803987</v>
      </c>
      <c r="AP143" s="28">
        <f t="shared" si="25"/>
        <v>0.93563744106452218</v>
      </c>
      <c r="AQ143" s="28">
        <f t="shared" si="26"/>
        <v>0.99203283940787246</v>
      </c>
      <c r="AR143" s="28">
        <f t="shared" si="27"/>
        <v>0.88948674533351957</v>
      </c>
      <c r="AS143" s="28">
        <f t="shared" si="28"/>
        <v>0.11799339359673522</v>
      </c>
      <c r="AT143" s="28">
        <f t="shared" si="29"/>
        <v>0.89985814257104513</v>
      </c>
      <c r="AU143" s="28">
        <f t="shared" si="30"/>
        <v>0.90400110045086002</v>
      </c>
      <c r="AV143" s="28">
        <f t="shared" si="31"/>
        <v>0.78982452980747408</v>
      </c>
      <c r="AW143" s="28">
        <f t="shared" si="32"/>
        <v>0.97081388003479985</v>
      </c>
      <c r="AX143" s="28">
        <f t="shared" si="33"/>
        <v>0.99199937425889184</v>
      </c>
      <c r="AY143" s="28">
        <f t="shared" si="34"/>
        <v>0.98991198015692261</v>
      </c>
      <c r="AZ143" s="28">
        <f t="shared" si="35"/>
        <v>0.99203283940787246</v>
      </c>
    </row>
    <row r="144" spans="1:52" hidden="1" x14ac:dyDescent="0.25">
      <c r="A144" s="86" t="s">
        <v>8</v>
      </c>
      <c r="B144" s="86">
        <v>1</v>
      </c>
      <c r="C144" s="86">
        <v>134</v>
      </c>
      <c r="D144" s="28">
        <f>OphrsIn!D143/LinhrsIn!D144</f>
        <v>0.99271648233072574</v>
      </c>
      <c r="E144" s="28">
        <f>OphrsIn!E143/LinhrsIn!E144</f>
        <v>0.99378042184964843</v>
      </c>
      <c r="F144" s="28">
        <f>OphrsIn!F143/LinhrsIn!F144</f>
        <v>1</v>
      </c>
      <c r="G144" s="28">
        <f>OphrsIn!G143/LinhrsIn!G144</f>
        <v>1</v>
      </c>
      <c r="H144" s="28">
        <f>OphrsIn!H143/LinhrsIn!H144</f>
        <v>0.96733812949640285</v>
      </c>
      <c r="I144" s="28">
        <v>0.93328700486448923</v>
      </c>
      <c r="J144" s="28">
        <f>OphrsIn!J143/LinhrsIn!J144</f>
        <v>1.0348502304147467</v>
      </c>
      <c r="K144" s="28">
        <f>OphrsIn!K143/LinhrsIn!K144</f>
        <v>0.96345919610231423</v>
      </c>
      <c r="L144" s="28">
        <f>OphrsIn!L143/LinhrsIn!L144</f>
        <v>0.99640834369388032</v>
      </c>
      <c r="M144" s="28">
        <f>OphrsIn!M143/LinhrsIn!M144</f>
        <v>1</v>
      </c>
      <c r="N144" s="28">
        <f>OphrsIn!N143/LinhrsIn!N144</f>
        <v>1</v>
      </c>
      <c r="O144" s="28">
        <f>OphrsIn!O143/LinhrsIn!O144</f>
        <v>1.0002778935667638</v>
      </c>
      <c r="P144" s="28">
        <f>OphrsIn!P143/LinhrsIn!P144</f>
        <v>1</v>
      </c>
      <c r="Q144" s="28">
        <f>OphrsIn!Q143/LinhrsIn!Q144</f>
        <v>1</v>
      </c>
      <c r="R144" s="28">
        <f>OphrsIn!R143/LinhrsIn!R144</f>
        <v>0.9614522635589422</v>
      </c>
      <c r="S144" s="28">
        <f>OphrsIn!S143/LinhrsIn!S144</f>
        <v>0.87107822989450601</v>
      </c>
      <c r="T144" s="28">
        <f>OphrsIn!T143/LinhrsIn!T144</f>
        <v>0.98906030855539984</v>
      </c>
      <c r="U144" s="28">
        <f>OphrsIn!U143/LinhrsIn!U144</f>
        <v>1.0002695417789758</v>
      </c>
      <c r="V144" s="28">
        <f>OphrsIn!V143/LinhrsIn!V144</f>
        <v>0.98754951895868714</v>
      </c>
      <c r="W144" s="28">
        <f>OphrsIn!W143/LinhrsIn!W144</f>
        <v>0.97515863372485478</v>
      </c>
      <c r="X144" s="28">
        <f>OphrsIn!X143/LinhrsIn!X144</f>
        <v>0.91094619666048227</v>
      </c>
      <c r="Y144" s="28">
        <f>OphrsIn!Y143/LinhrsIn!Y144</f>
        <v>0.68150325425152214</v>
      </c>
      <c r="Z144" s="28">
        <f>OphrsIn!Z143/LinhrsIn!Z144</f>
        <v>1</v>
      </c>
      <c r="AA144" s="28">
        <f>OphrsIn!AA143/LinhrsIn!AA144</f>
        <v>0.99972222222222218</v>
      </c>
      <c r="AB144" s="28">
        <f>OphrsIn!AB143/LinhrsIn!AB144</f>
        <v>1</v>
      </c>
      <c r="AC144" s="28">
        <f>IF(LinhrsIn!AC144&gt;0,OphrsIn!AC143/LinhrsIn!AC144,0)</f>
        <v>0.99421965317919081</v>
      </c>
      <c r="AD144" s="28">
        <f>IF(LinhrsIn!AD144&gt;0,OphrsIn!AD143/LinhrsIn!AD144,0)</f>
        <v>0.99493293591654253</v>
      </c>
      <c r="AE144" s="28">
        <f>IF(LinhrsIn!AE144&gt;0,OphrsIn!AE143/LinhrsIn!AE144,0)</f>
        <v>0.98459914165961993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24"/>
        <v>0.99078343499902044</v>
      </c>
      <c r="AP144" s="28">
        <f t="shared" si="25"/>
        <v>0.94806168080046616</v>
      </c>
      <c r="AQ144" s="28">
        <f t="shared" si="26"/>
        <v>0.99125057691845109</v>
      </c>
      <c r="AR144" s="28">
        <f t="shared" si="27"/>
        <v>0.99792680728321626</v>
      </c>
      <c r="AS144" s="28">
        <f t="shared" si="28"/>
        <v>0.9784917882585461</v>
      </c>
      <c r="AT144" s="28">
        <f t="shared" si="29"/>
        <v>0.98662251326539818</v>
      </c>
      <c r="AU144" s="28">
        <f t="shared" si="30"/>
        <v>1.0000926311889213</v>
      </c>
      <c r="AV144" s="28">
        <f t="shared" si="31"/>
        <v>0.94417683115114936</v>
      </c>
      <c r="AW144" s="28">
        <f t="shared" si="32"/>
        <v>0.99229312309768758</v>
      </c>
      <c r="AX144" s="28">
        <f t="shared" si="33"/>
        <v>0.85586936154561977</v>
      </c>
      <c r="AY144" s="28">
        <f t="shared" si="34"/>
        <v>0.99990740740740736</v>
      </c>
      <c r="AZ144" s="28">
        <f t="shared" si="35"/>
        <v>0.99125057691845109</v>
      </c>
    </row>
    <row r="145" spans="1:52" hidden="1" x14ac:dyDescent="0.25">
      <c r="A145" s="86" t="s">
        <v>8</v>
      </c>
      <c r="B145" s="86">
        <v>1</v>
      </c>
      <c r="C145" s="86">
        <v>135</v>
      </c>
      <c r="D145" s="28">
        <f>OphrsIn!D144/LinhrsIn!D145</f>
        <v>0.54865279910651965</v>
      </c>
      <c r="E145" s="28">
        <f>OphrsIn!E144/LinhrsIn!E145</f>
        <v>0.92305619188788568</v>
      </c>
      <c r="F145" s="28">
        <f>OphrsIn!F144/LinhrsIn!F145</f>
        <v>0.98388952819332565</v>
      </c>
      <c r="G145" s="28">
        <f>OphrsIn!G144/LinhrsIn!G145</f>
        <v>1</v>
      </c>
      <c r="H145" s="28">
        <f>OphrsIn!H144/LinhrsIn!H145</f>
        <v>0.96366757259333435</v>
      </c>
      <c r="I145" s="28">
        <v>0.8442982456140351</v>
      </c>
      <c r="J145" s="28">
        <f>OphrsIn!J144/LinhrsIn!J145</f>
        <v>0.98059215186287019</v>
      </c>
      <c r="K145" s="28">
        <f>OphrsIn!K144/LinhrsIn!K145</f>
        <v>0.66933731667571972</v>
      </c>
      <c r="L145" s="28">
        <f>OphrsIn!L144/LinhrsIn!L145</f>
        <v>1</v>
      </c>
      <c r="M145" s="28">
        <f>OphrsIn!M144/LinhrsIn!M145</f>
        <v>1</v>
      </c>
      <c r="N145" s="28">
        <f>OphrsIn!N144/LinhrsIn!N145</f>
        <v>1</v>
      </c>
      <c r="O145" s="28">
        <f>OphrsIn!O144/LinhrsIn!O145</f>
        <v>0.59222222222222221</v>
      </c>
      <c r="P145" s="28">
        <f>OphrsIn!P144/LinhrsIn!P145</f>
        <v>0.47830201433013381</v>
      </c>
      <c r="Q145" s="28">
        <f>OphrsIn!Q144/LinhrsIn!Q145</f>
        <v>0.21971944968977611</v>
      </c>
      <c r="R145" s="28">
        <f>OphrsIn!R144/LinhrsIn!R145</f>
        <v>0.14975845410628019</v>
      </c>
      <c r="S145" s="28">
        <f>OphrsIn!S144/LinhrsIn!S145</f>
        <v>0.98613354873451808</v>
      </c>
      <c r="T145" s="28">
        <f>OphrsIn!T144/LinhrsIn!T145</f>
        <v>0.9584328043814071</v>
      </c>
      <c r="U145" s="28">
        <f>OphrsIn!U144/LinhrsIn!U145</f>
        <v>0.99703384117567739</v>
      </c>
      <c r="V145" s="28">
        <f>OphrsIn!V144/LinhrsIn!V145</f>
        <v>0.99320786755341717</v>
      </c>
      <c r="W145" s="28">
        <f>OphrsIn!W144/LinhrsIn!W145</f>
        <v>0.98857373302863283</v>
      </c>
      <c r="X145" s="28">
        <f>OphrsIn!X144/LinhrsIn!X145</f>
        <v>0.98840970350404311</v>
      </c>
      <c r="Y145" s="28">
        <f>OphrsIn!Y144/LinhrsIn!Y145</f>
        <v>0.88522968197879848</v>
      </c>
      <c r="Z145" s="28">
        <f>OphrsIn!Z144/LinhrsIn!Z145</f>
        <v>0.99946207638515339</v>
      </c>
      <c r="AA145" s="28">
        <f>OphrsIn!AA144/LinhrsIn!AA145</f>
        <v>0.99930555555555556</v>
      </c>
      <c r="AB145" s="28">
        <f>OphrsIn!AB144/LinhrsIn!AB145</f>
        <v>0.94201533701062845</v>
      </c>
      <c r="AC145" s="28">
        <f>IF(LinhrsIn!AC145&gt;0,OphrsIn!AC144/LinhrsIn!AC145,0)</f>
        <v>0.9909934130931578</v>
      </c>
      <c r="AD145" s="28">
        <f>IF(LinhrsIn!AD145&gt;0,OphrsIn!AD144/LinhrsIn!AD145,0)</f>
        <v>0.99657023560990143</v>
      </c>
      <c r="AE145" s="28">
        <f>IF(LinhrsIn!AE145&gt;0,OphrsIn!AE144/LinhrsIn!AE145,0)</f>
        <v>0.98481353683601469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24"/>
        <v>0.86961377028162723</v>
      </c>
      <c r="AP145" s="28">
        <f t="shared" si="25"/>
        <v>0.84227350442532412</v>
      </c>
      <c r="AQ145" s="28">
        <f t="shared" si="26"/>
        <v>0.9907923951796912</v>
      </c>
      <c r="AR145" s="28">
        <f t="shared" si="27"/>
        <v>0.96898190669373718</v>
      </c>
      <c r="AS145" s="28">
        <f t="shared" si="28"/>
        <v>0.92951932335674659</v>
      </c>
      <c r="AT145" s="28">
        <f t="shared" si="29"/>
        <v>0.88977910555857331</v>
      </c>
      <c r="AU145" s="28">
        <f t="shared" si="30"/>
        <v>0.69017474551745206</v>
      </c>
      <c r="AV145" s="28">
        <f t="shared" si="31"/>
        <v>0.45187048417685816</v>
      </c>
      <c r="AW145" s="28">
        <f t="shared" si="32"/>
        <v>0.98289150437016726</v>
      </c>
      <c r="AX145" s="28">
        <f t="shared" si="33"/>
        <v>0.95407103950382488</v>
      </c>
      <c r="AY145" s="28">
        <f t="shared" si="34"/>
        <v>0.98026098965044584</v>
      </c>
      <c r="AZ145" s="28">
        <f t="shared" si="35"/>
        <v>0.9907923951796912</v>
      </c>
    </row>
    <row r="146" spans="1:52" hidden="1" x14ac:dyDescent="0.25">
      <c r="A146" s="86" t="s">
        <v>8</v>
      </c>
      <c r="B146" s="86">
        <v>1</v>
      </c>
      <c r="C146" s="86">
        <v>136</v>
      </c>
      <c r="D146" s="28">
        <f>OphrsIn!D145/LinhrsIn!D146</f>
        <v>0.99946120689655171</v>
      </c>
      <c r="E146" s="28">
        <f>OphrsIn!E145/LinhrsIn!E146</f>
        <v>0.99865410497981155</v>
      </c>
      <c r="F146" s="28">
        <f>OphrsIn!F145/LinhrsIn!F146</f>
        <v>1</v>
      </c>
      <c r="G146" s="28">
        <f>OphrsIn!G145/LinhrsIn!G146</f>
        <v>0.99887466591644403</v>
      </c>
      <c r="H146" s="28">
        <f>OphrsIn!H145/LinhrsIn!H146</f>
        <v>0.95568538045027085</v>
      </c>
      <c r="I146" s="28">
        <v>0.85962081484469532</v>
      </c>
      <c r="J146" s="28">
        <f>OphrsIn!J145/LinhrsIn!J146</f>
        <v>1</v>
      </c>
      <c r="K146" s="28">
        <f>OphrsIn!K145/LinhrsIn!K146</f>
        <v>0.99340333871836295</v>
      </c>
      <c r="L146" s="28">
        <f>OphrsIn!L145/LinhrsIn!L146</f>
        <v>0.99945814142508793</v>
      </c>
      <c r="M146" s="28">
        <f>OphrsIn!M145/LinhrsIn!M146</f>
        <v>0.99958310172317943</v>
      </c>
      <c r="N146" s="28">
        <f>OphrsIn!N145/LinhrsIn!N146</f>
        <v>0.99945967850871276</v>
      </c>
      <c r="O146" s="28">
        <f>OphrsIn!O145/LinhrsIn!O146</f>
        <v>1</v>
      </c>
      <c r="P146" s="28">
        <f>OphrsIn!P145/LinhrsIn!P146</f>
        <v>0.97701612903225799</v>
      </c>
      <c r="Q146" s="28">
        <f>OphrsIn!Q145/LinhrsIn!Q146</f>
        <v>0.99852071005917153</v>
      </c>
      <c r="R146" s="28">
        <f>OphrsIn!R145/LinhrsIn!R146</f>
        <v>0.93072472594397071</v>
      </c>
      <c r="S146" s="28">
        <f>OphrsIn!S145/LinhrsIn!S146</f>
        <v>0.97106325706594887</v>
      </c>
      <c r="T146" s="28">
        <f>OphrsIn!T145/LinhrsIn!T146</f>
        <v>1</v>
      </c>
      <c r="U146" s="28">
        <f>OphrsIn!U145/LinhrsIn!U146</f>
        <v>0.17285967061385599</v>
      </c>
      <c r="V146" s="28">
        <f>OphrsIn!V145/LinhrsIn!V146</f>
        <v>0.95947472465405248</v>
      </c>
      <c r="W146" s="28">
        <f>OphrsIn!W145/LinhrsIn!W146</f>
        <v>0.99865573329748625</v>
      </c>
      <c r="X146" s="28">
        <f>OphrsIn!X145/LinhrsIn!X146</f>
        <v>0.99677072120559729</v>
      </c>
      <c r="Y146" s="28">
        <f>OphrsIn!Y145/LinhrsIn!Y146</f>
        <v>0.99222395023328147</v>
      </c>
      <c r="Z146" s="28">
        <f>OphrsIn!Z145/LinhrsIn!Z146</f>
        <v>1</v>
      </c>
      <c r="AA146" s="28">
        <f>OphrsIn!AA145/LinhrsIn!AA146</f>
        <v>0.89387414918738717</v>
      </c>
      <c r="AB146" s="28">
        <f>OphrsIn!AB145/LinhrsIn!AB146</f>
        <v>0.99166330509614087</v>
      </c>
      <c r="AC146" s="28">
        <f>IF(LinhrsIn!AC146&gt;0,OphrsIn!AC145/LinhrsIn!AC146,0)</f>
        <v>0.97822287941927688</v>
      </c>
      <c r="AD146" s="28">
        <f>IF(LinhrsIn!AD146&gt;0,OphrsIn!AD145/LinhrsIn!AD146,0)</f>
        <v>0.96454112038140638</v>
      </c>
      <c r="AE146" s="28">
        <f>IF(LinhrsIn!AE146&gt;0,OphrsIn!AE145/LinhrsIn!AE146,0)</f>
        <v>0.97446379094887581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24"/>
        <v>0.98181294629990179</v>
      </c>
      <c r="AP146" s="28">
        <f t="shared" si="25"/>
        <v>0.90881924561307426</v>
      </c>
      <c r="AQ146" s="28">
        <f t="shared" si="26"/>
        <v>0.97240926358318636</v>
      </c>
      <c r="AR146" s="28">
        <f t="shared" si="27"/>
        <v>0.99917625696541856</v>
      </c>
      <c r="AS146" s="28">
        <f t="shared" si="28"/>
        <v>0.93843539843165535</v>
      </c>
      <c r="AT146" s="28">
        <f t="shared" si="29"/>
        <v>0.99748152728887673</v>
      </c>
      <c r="AU146" s="28">
        <f t="shared" si="30"/>
        <v>0.99215860251365695</v>
      </c>
      <c r="AV146" s="28">
        <f t="shared" si="31"/>
        <v>0.96676956435636374</v>
      </c>
      <c r="AW146" s="28">
        <f t="shared" si="32"/>
        <v>0.71077813175596949</v>
      </c>
      <c r="AX146" s="28">
        <f t="shared" si="33"/>
        <v>0.99588346824545493</v>
      </c>
      <c r="AY146" s="28">
        <f t="shared" si="34"/>
        <v>0.96184581809450931</v>
      </c>
      <c r="AZ146" s="28">
        <f t="shared" si="35"/>
        <v>0.97240926358318636</v>
      </c>
    </row>
    <row r="147" spans="1:52" hidden="1" x14ac:dyDescent="0.25">
      <c r="A147" s="86" t="s">
        <v>8</v>
      </c>
      <c r="B147" s="86">
        <v>1</v>
      </c>
      <c r="C147" s="86">
        <v>137</v>
      </c>
      <c r="D147" s="28">
        <f>OphrsIn!D146/LinhrsIn!D147</f>
        <v>0.80818965517241381</v>
      </c>
      <c r="E147" s="28">
        <f>OphrsIn!E146/LinhrsIn!E147</f>
        <v>0.86623855717994269</v>
      </c>
      <c r="F147" s="28">
        <f>OphrsIn!F146/LinhrsIn!F147</f>
        <v>1</v>
      </c>
      <c r="G147" s="28">
        <f>OphrsIn!G146/LinhrsIn!G147</f>
        <v>0.99957782155924557</v>
      </c>
      <c r="H147" s="28">
        <f>OphrsIn!H146/LinhrsIn!H147</f>
        <v>0.95908766928011402</v>
      </c>
      <c r="I147" s="28">
        <v>0.90168123739071959</v>
      </c>
      <c r="J147" s="28">
        <f>OphrsIn!J146/LinhrsIn!J147</f>
        <v>1.0002780094523214</v>
      </c>
      <c r="K147" s="28">
        <f>OphrsIn!K146/LinhrsIn!K147</f>
        <v>0.98743413052290219</v>
      </c>
      <c r="L147" s="28">
        <f>OphrsIn!L146/LinhrsIn!L147</f>
        <v>0.99152189020152881</v>
      </c>
      <c r="M147" s="28">
        <f>OphrsIn!M146/LinhrsIn!M147</f>
        <v>1</v>
      </c>
      <c r="N147" s="28">
        <f>OphrsIn!N146/LinhrsIn!N147</f>
        <v>0.84480413492927098</v>
      </c>
      <c r="O147" s="28">
        <f>OphrsIn!O146/LinhrsIn!O147</f>
        <v>1</v>
      </c>
      <c r="P147" s="28">
        <f>OphrsIn!P146/LinhrsIn!P147</f>
        <v>0.97607205269525477</v>
      </c>
      <c r="Q147" s="28">
        <f>OphrsIn!Q146/LinhrsIn!Q147</f>
        <v>0.92628463814904494</v>
      </c>
      <c r="R147" s="28">
        <f>OphrsIn!R146/LinhrsIn!R147</f>
        <v>0.98986738191029644</v>
      </c>
      <c r="S147" s="28">
        <f>OphrsIn!S146/LinhrsIn!S147</f>
        <v>1.0002692877339436</v>
      </c>
      <c r="T147" s="28">
        <f>OphrsIn!T146/LinhrsIn!T147</f>
        <v>0.87478777589134127</v>
      </c>
      <c r="U147" s="28">
        <f>OphrsIn!U146/LinhrsIn!U147</f>
        <v>0.10647762023908812</v>
      </c>
      <c r="V147" s="28">
        <f>OphrsIn!V146/LinhrsIn!V147</f>
        <v>0.9767182489892654</v>
      </c>
      <c r="W147" s="28">
        <f>OphrsIn!W146/LinhrsIn!W147</f>
        <v>0.99528111096130512</v>
      </c>
      <c r="X147" s="28">
        <f>OphrsIn!X146/LinhrsIn!X147</f>
        <v>0.98721055465805063</v>
      </c>
      <c r="Y147" s="28">
        <f>OphrsIn!Y146/LinhrsIn!Y147</f>
        <v>0.96013007210518886</v>
      </c>
      <c r="Z147" s="28">
        <f>OphrsIn!Z146/LinhrsIn!Z147</f>
        <v>0.92616005379959654</v>
      </c>
      <c r="AA147" s="28">
        <f>OphrsIn!AA146/LinhrsIn!AA147</f>
        <v>0.99972222222222218</v>
      </c>
      <c r="AB147" s="28">
        <f>OphrsIn!AB146/LinhrsIn!AB147</f>
        <v>0.89565685088073144</v>
      </c>
      <c r="AC147" s="28">
        <f>IF(LinhrsIn!AC147&gt;0,OphrsIn!AC146/LinhrsIn!AC147,0)</f>
        <v>0.96599462365591404</v>
      </c>
      <c r="AD147" s="28">
        <f>IF(LinhrsIn!AD147&gt;0,OphrsIn!AD146/LinhrsIn!AD147,0)</f>
        <v>0.99433681073025337</v>
      </c>
      <c r="AE147" s="28">
        <f>IF(LinhrsIn!AE147&gt;0,OphrsIn!AE146/LinhrsIn!AE147,0)</f>
        <v>0.98441452831524534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24"/>
        <v>0.96055795860094173</v>
      </c>
      <c r="AP147" s="28">
        <f t="shared" si="25"/>
        <v>0.88654715146167284</v>
      </c>
      <c r="AQ147" s="28">
        <f t="shared" si="26"/>
        <v>0.98158198756713766</v>
      </c>
      <c r="AR147" s="28">
        <f t="shared" si="27"/>
        <v>0.95527212624639601</v>
      </c>
      <c r="AS147" s="28">
        <f t="shared" si="28"/>
        <v>0.95368230537438503</v>
      </c>
      <c r="AT147" s="28">
        <f t="shared" si="29"/>
        <v>0.99298534024147711</v>
      </c>
      <c r="AU147" s="28">
        <f t="shared" si="30"/>
        <v>0.94029206254150866</v>
      </c>
      <c r="AV147" s="28">
        <f t="shared" si="31"/>
        <v>0.97214043593109489</v>
      </c>
      <c r="AW147" s="28">
        <f t="shared" si="32"/>
        <v>0.65266121503989827</v>
      </c>
      <c r="AX147" s="28">
        <f t="shared" si="33"/>
        <v>0.98087391257484813</v>
      </c>
      <c r="AY147" s="28">
        <f t="shared" si="34"/>
        <v>0.94051304230085009</v>
      </c>
      <c r="AZ147" s="28">
        <f t="shared" si="35"/>
        <v>0.98158198756713766</v>
      </c>
    </row>
    <row r="148" spans="1:52" hidden="1" x14ac:dyDescent="0.25">
      <c r="A148" s="86" t="s">
        <v>8</v>
      </c>
      <c r="B148" s="86">
        <v>1</v>
      </c>
      <c r="C148" s="86">
        <v>138</v>
      </c>
      <c r="D148" s="28">
        <f>OphrsIn!D147/LinhrsIn!D148</f>
        <v>0.99676724137931039</v>
      </c>
      <c r="E148" s="28">
        <f>OphrsIn!E147/LinhrsIn!E148</f>
        <v>0.99527346387575966</v>
      </c>
      <c r="F148" s="28">
        <f>OphrsIn!F147/LinhrsIn!F148</f>
        <v>0.98430525557955362</v>
      </c>
      <c r="G148" s="28">
        <f>OphrsIn!G147/LinhrsIn!G148</f>
        <v>0.99786294343923632</v>
      </c>
      <c r="H148" s="28">
        <f>OphrsIn!H147/LinhrsIn!H148</f>
        <v>0.96051881413911055</v>
      </c>
      <c r="I148" s="28">
        <v>0.96299810246679318</v>
      </c>
      <c r="J148" s="28">
        <f>OphrsIn!J147/LinhrsIn!J148</f>
        <v>0.99284310973898393</v>
      </c>
      <c r="K148" s="28">
        <f>OphrsIn!K147/LinhrsIn!K148</f>
        <v>0.99811371597952026</v>
      </c>
      <c r="L148" s="28">
        <f>OphrsIn!L147/LinhrsIn!L148</f>
        <v>0.99891230455472468</v>
      </c>
      <c r="M148" s="28">
        <f>OphrsIn!M147/LinhrsIn!M148</f>
        <v>1.0004176527913129</v>
      </c>
      <c r="N148" s="28">
        <f>OphrsIn!N147/LinhrsIn!N148</f>
        <v>0.99230041874915587</v>
      </c>
      <c r="O148" s="28">
        <f>OphrsIn!O147/LinhrsIn!O148</f>
        <v>0.94331758821894973</v>
      </c>
      <c r="P148" s="28">
        <f>OphrsIn!P147/LinhrsIn!P148</f>
        <v>0.99986557332974857</v>
      </c>
      <c r="Q148" s="28">
        <f>OphrsIn!Q147/LinhrsIn!Q148</f>
        <v>0.99582604012387232</v>
      </c>
      <c r="R148" s="28">
        <f>OphrsIn!R147/LinhrsIn!R148</f>
        <v>0.81419624217118991</v>
      </c>
      <c r="S148" s="28">
        <f>OphrsIn!S147/LinhrsIn!S148</f>
        <v>0.97237941255726223</v>
      </c>
      <c r="T148" s="28">
        <f>OphrsIn!T147/LinhrsIn!T148</f>
        <v>0.82098333099873932</v>
      </c>
      <c r="U148" s="28">
        <f>OphrsIn!U147/LinhrsIn!U148</f>
        <v>0.98853365708889784</v>
      </c>
      <c r="V148" s="28">
        <f>OphrsIn!V147/LinhrsIn!V148</f>
        <v>0.98228730822873078</v>
      </c>
      <c r="W148" s="28">
        <f>OphrsIn!W147/LinhrsIn!W148</f>
        <v>0.99758031993547525</v>
      </c>
      <c r="X148" s="28">
        <f>OphrsIn!X147/LinhrsIn!X148</f>
        <v>0.99878722544131526</v>
      </c>
      <c r="Y148" s="28">
        <f>OphrsIn!Y147/LinhrsIn!Y148</f>
        <v>0.9992931863160871</v>
      </c>
      <c r="Z148" s="28">
        <f>OphrsIn!Z147/LinhrsIn!Z148</f>
        <v>0.97552118359112305</v>
      </c>
      <c r="AA148" s="28">
        <f>OphrsIn!AA147/LinhrsIn!AA148</f>
        <v>0.98472010001389076</v>
      </c>
      <c r="AB148" s="28">
        <f>OphrsIn!AB147/LinhrsIn!AB148</f>
        <v>0.99314147391070462</v>
      </c>
      <c r="AC148" s="28">
        <f>IF(LinhrsIn!AC148&gt;0,OphrsIn!AC147/LinhrsIn!AC148,0)</f>
        <v>0.99757543103448287</v>
      </c>
      <c r="AD148" s="28">
        <f>IF(LinhrsIn!AD148&gt;0,OphrsIn!AD147/LinhrsIn!AD148,0)</f>
        <v>0.97076372315035797</v>
      </c>
      <c r="AE148" s="28">
        <f>IF(LinhrsIn!AE148&gt;0,OphrsIn!AE147/LinhrsIn!AE148,0)</f>
        <v>0.98458827961007711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24"/>
        <v>0.98556074523857073</v>
      </c>
      <c r="AP148" s="28">
        <f t="shared" si="25"/>
        <v>0.96027079003144067</v>
      </c>
      <c r="AQ148" s="28">
        <f t="shared" si="26"/>
        <v>0.98430914459830599</v>
      </c>
      <c r="AR148" s="28">
        <f t="shared" si="27"/>
        <v>0.99248055429818327</v>
      </c>
      <c r="AS148" s="28">
        <f t="shared" si="28"/>
        <v>0.97212000878162919</v>
      </c>
      <c r="AT148" s="28">
        <f t="shared" si="29"/>
        <v>0.9991478911085192</v>
      </c>
      <c r="AU148" s="28">
        <f t="shared" si="30"/>
        <v>0.97849452676595128</v>
      </c>
      <c r="AV148" s="28">
        <f t="shared" si="31"/>
        <v>0.92746723161744138</v>
      </c>
      <c r="AW148" s="28">
        <f t="shared" si="32"/>
        <v>0.93060143210545598</v>
      </c>
      <c r="AX148" s="28">
        <f t="shared" si="33"/>
        <v>0.99855357723095928</v>
      </c>
      <c r="AY148" s="28">
        <f t="shared" si="34"/>
        <v>0.98446091917190615</v>
      </c>
      <c r="AZ148" s="28">
        <f t="shared" si="35"/>
        <v>0.98430914459830599</v>
      </c>
    </row>
    <row r="149" spans="1:52" hidden="1" x14ac:dyDescent="0.25">
      <c r="A149" s="86" t="s">
        <v>8</v>
      </c>
      <c r="B149" s="86">
        <v>1</v>
      </c>
      <c r="C149" s="86">
        <v>139</v>
      </c>
      <c r="D149" s="28">
        <f>OphrsIn!D148/LinhrsIn!D149</f>
        <v>0.96883011739306435</v>
      </c>
      <c r="E149" s="28">
        <f>OphrsIn!E148/LinhrsIn!E149</f>
        <v>0.88239256365350938</v>
      </c>
      <c r="F149" s="28">
        <f>OphrsIn!F148/LinhrsIn!F149</f>
        <v>0.75254034668260605</v>
      </c>
      <c r="G149" s="28">
        <f>OphrsIn!G148/LinhrsIn!G149</f>
        <v>0.9931536157466837</v>
      </c>
      <c r="H149" s="28">
        <f>OphrsIn!H148/LinhrsIn!H149</f>
        <v>0.98644793152639088</v>
      </c>
      <c r="I149" s="28">
        <v>0.99515086206896552</v>
      </c>
      <c r="J149" s="28">
        <f>OphrsIn!J148/LinhrsIn!J149</f>
        <v>0.97744360902255634</v>
      </c>
      <c r="K149" s="28">
        <f>OphrsIn!K148/LinhrsIn!K149</f>
        <v>1</v>
      </c>
      <c r="L149" s="28">
        <f>OphrsIn!L148/LinhrsIn!L149</f>
        <v>0.96617105442640827</v>
      </c>
      <c r="M149" s="28">
        <f>OphrsIn!M148/LinhrsIn!M149</f>
        <v>0.99749373433583954</v>
      </c>
      <c r="N149" s="28">
        <f>OphrsIn!N148/LinhrsIn!N149</f>
        <v>0.93520021645021634</v>
      </c>
      <c r="O149" s="28">
        <f>OphrsIn!O148/LinhrsIn!O149</f>
        <v>0.96094510076441975</v>
      </c>
      <c r="P149" s="28">
        <f>OphrsIn!P148/LinhrsIn!P149</f>
        <v>0.90494756655014796</v>
      </c>
      <c r="Q149" s="28">
        <f>OphrsIn!Q148/LinhrsIn!Q149</f>
        <v>0.97376210979547906</v>
      </c>
      <c r="R149" s="28">
        <f>OphrsIn!R148/LinhrsIn!R149</f>
        <v>1</v>
      </c>
      <c r="S149" s="28">
        <f>OphrsIn!S148/LinhrsIn!S149</f>
        <v>0.99932723358449949</v>
      </c>
      <c r="T149" s="28">
        <f>OphrsIn!T148/LinhrsIn!T149</f>
        <v>0.93086701899728619</v>
      </c>
      <c r="U149" s="28">
        <f>OphrsIn!U148/LinhrsIn!U149</f>
        <v>0.99608213996217221</v>
      </c>
      <c r="V149" s="28">
        <f>OphrsIn!V148/LinhrsIn!V149</f>
        <v>0.97197434467373112</v>
      </c>
      <c r="W149" s="28">
        <f>OphrsIn!W148/LinhrsIn!W149</f>
        <v>0.97150154590670801</v>
      </c>
      <c r="X149" s="28">
        <f>OphrsIn!X148/LinhrsIn!X149</f>
        <v>0.84463924477410646</v>
      </c>
      <c r="Y149" s="28">
        <f>OphrsIn!Y148/LinhrsIn!Y149</f>
        <v>0.99660729431721806</v>
      </c>
      <c r="Z149" s="28">
        <f>OphrsIn!Z148/LinhrsIn!Z149</f>
        <v>0.98682087143625596</v>
      </c>
      <c r="AA149" s="28">
        <f>OphrsIn!AA148/LinhrsIn!AA149</f>
        <v>0.99208333333333332</v>
      </c>
      <c r="AB149" s="28">
        <f>OphrsIn!AB148/LinhrsIn!AB149</f>
        <v>1</v>
      </c>
      <c r="AC149" s="28">
        <f>IF(LinhrsIn!AC149&gt;0,OphrsIn!AC148/LinhrsIn!AC149,0)</f>
        <v>0.99798387096774188</v>
      </c>
      <c r="AD149" s="28">
        <f>IF(LinhrsIn!AD149&gt;0,OphrsIn!AD148/LinhrsIn!AD149,0)</f>
        <v>0.98389982110912355</v>
      </c>
      <c r="AE149" s="28">
        <f>IF(LinhrsIn!AE149&gt;0,OphrsIn!AE148/LinhrsIn!AE149,0)</f>
        <v>0.96983706702840999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24"/>
        <v>0.94599055010231181</v>
      </c>
      <c r="AP149" s="28">
        <f t="shared" si="25"/>
        <v>0.97197209473173263</v>
      </c>
      <c r="AQ149" s="28">
        <f t="shared" si="26"/>
        <v>0.98390691970175848</v>
      </c>
      <c r="AR149" s="28">
        <f t="shared" si="27"/>
        <v>0.87602884202759979</v>
      </c>
      <c r="AS149" s="28">
        <f t="shared" si="28"/>
        <v>0.98634746753930436</v>
      </c>
      <c r="AT149" s="28">
        <f t="shared" si="29"/>
        <v>0.98788826292074938</v>
      </c>
      <c r="AU149" s="28">
        <f t="shared" si="30"/>
        <v>0.93369762792159472</v>
      </c>
      <c r="AV149" s="28">
        <f t="shared" si="31"/>
        <v>0.99102978112665951</v>
      </c>
      <c r="AW149" s="28">
        <f t="shared" si="32"/>
        <v>0.96630783454439662</v>
      </c>
      <c r="AX149" s="28">
        <f t="shared" si="33"/>
        <v>0.93758269499934421</v>
      </c>
      <c r="AY149" s="28">
        <f t="shared" si="34"/>
        <v>0.99296806825652972</v>
      </c>
      <c r="AZ149" s="28">
        <f t="shared" si="35"/>
        <v>0.98390691970175848</v>
      </c>
    </row>
    <row r="150" spans="1:52" hidden="1" x14ac:dyDescent="0.25">
      <c r="A150" s="86" t="s">
        <v>8</v>
      </c>
      <c r="B150" s="86">
        <v>1</v>
      </c>
      <c r="C150" s="86">
        <v>140</v>
      </c>
      <c r="D150" s="28">
        <f>OphrsIn!D149/LinhrsIn!D150</f>
        <v>0.60352957025461407</v>
      </c>
      <c r="E150" s="28">
        <f>OphrsIn!E149/LinhrsIn!E150</f>
        <v>0.94410774410774412</v>
      </c>
      <c r="F150" s="28">
        <f>OphrsIn!F149/LinhrsIn!F150</f>
        <v>1</v>
      </c>
      <c r="G150" s="28">
        <f>OphrsIn!G149/LinhrsIn!G150</f>
        <v>0.9951909476661952</v>
      </c>
      <c r="H150" s="28">
        <f>OphrsIn!H149/LinhrsIn!H150</f>
        <v>0.86790299572039942</v>
      </c>
      <c r="I150" s="28">
        <v>0.86407113027078009</v>
      </c>
      <c r="J150" s="28">
        <f>OphrsIn!J149/LinhrsIn!J150</f>
        <v>0.97431555179226637</v>
      </c>
      <c r="K150" s="28">
        <f>OphrsIn!K149/LinhrsIn!K150</f>
        <v>1</v>
      </c>
      <c r="L150" s="28">
        <f>OphrsIn!L149/LinhrsIn!L150</f>
        <v>0.84013557407145878</v>
      </c>
      <c r="M150" s="28">
        <f>OphrsIn!M149/LinhrsIn!M150</f>
        <v>0.97620372947397716</v>
      </c>
      <c r="N150" s="28">
        <f>OphrsIn!N149/LinhrsIn!N150</f>
        <v>0.58663028649386084</v>
      </c>
      <c r="O150" s="28">
        <f>OphrsIn!O149/LinhrsIn!O150</f>
        <v>0.98916516182803171</v>
      </c>
      <c r="P150" s="28">
        <f>OphrsIn!P149/LinhrsIn!P150</f>
        <v>0.99879032258064515</v>
      </c>
      <c r="Q150" s="28">
        <f>OphrsIn!Q149/LinhrsIn!Q150</f>
        <v>0.99852071005917153</v>
      </c>
      <c r="R150" s="28">
        <f>OphrsIn!R149/LinhrsIn!R150</f>
        <v>0.94022567856053685</v>
      </c>
      <c r="S150" s="28">
        <f>OphrsIn!S149/LinhrsIn!S150</f>
        <v>0.97631862217438103</v>
      </c>
      <c r="T150" s="28">
        <f>OphrsIn!T149/LinhrsIn!T150</f>
        <v>0.99873772791023852</v>
      </c>
      <c r="U150" s="28">
        <f>OphrsIn!U149/LinhrsIn!U150</f>
        <v>0.99162614802809301</v>
      </c>
      <c r="V150" s="28">
        <f>OphrsIn!V149/LinhrsIn!V150</f>
        <v>0.99497977966810758</v>
      </c>
      <c r="W150" s="28">
        <f>OphrsIn!W149/LinhrsIn!W150</f>
        <v>0.97849173275977952</v>
      </c>
      <c r="X150" s="28">
        <f>OphrsIn!X149/LinhrsIn!X150</f>
        <v>0.98277486206432507</v>
      </c>
      <c r="Y150" s="28">
        <f>OphrsIn!Y149/LinhrsIn!Y150</f>
        <v>1</v>
      </c>
      <c r="Z150" s="28">
        <f>OphrsIn!Z149/LinhrsIn!Z150</f>
        <v>0.99757934373318979</v>
      </c>
      <c r="AA150" s="28">
        <f>OphrsIn!AA149/LinhrsIn!AA150</f>
        <v>0.99972222222222218</v>
      </c>
      <c r="AB150" s="28">
        <f>OphrsIn!AB149/LinhrsIn!AB150</f>
        <v>1</v>
      </c>
      <c r="AC150" s="28">
        <f>IF(LinhrsIn!AC150&gt;0,OphrsIn!AC149/LinhrsIn!AC150,0)</f>
        <v>0.9880086230126649</v>
      </c>
      <c r="AD150" s="28">
        <f>IF(LinhrsIn!AD150&gt;0,OphrsIn!AD149/LinhrsIn!AD150,0)</f>
        <v>0.99133293484757912</v>
      </c>
      <c r="AE150" s="28">
        <f>IF(LinhrsIn!AE150&gt;0,OphrsIn!AE149/LinhrsIn!AE150,0)</f>
        <v>0.97423100689745079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24"/>
        <v>0.91970945366711321</v>
      </c>
      <c r="AP150" s="28">
        <f t="shared" si="25"/>
        <v>0.98824806893167028</v>
      </c>
      <c r="AQ150" s="28">
        <f t="shared" si="26"/>
        <v>0.98452418825256494</v>
      </c>
      <c r="AR150" s="28">
        <f t="shared" si="27"/>
        <v>0.97976623059131318</v>
      </c>
      <c r="AS150" s="28">
        <f t="shared" si="28"/>
        <v>0.90209655926114862</v>
      </c>
      <c r="AT150" s="28">
        <f t="shared" si="29"/>
        <v>0.93877976784847872</v>
      </c>
      <c r="AU150" s="28">
        <f t="shared" si="30"/>
        <v>0.85819525696751253</v>
      </c>
      <c r="AV150" s="28">
        <f t="shared" si="31"/>
        <v>0.97168833693136314</v>
      </c>
      <c r="AW150" s="28">
        <f t="shared" si="32"/>
        <v>0.99511455186881304</v>
      </c>
      <c r="AX150" s="28">
        <f t="shared" si="33"/>
        <v>0.98708886494136827</v>
      </c>
      <c r="AY150" s="28">
        <f t="shared" si="34"/>
        <v>0.99910052198513732</v>
      </c>
      <c r="AZ150" s="28">
        <f t="shared" si="35"/>
        <v>0.98452418825256494</v>
      </c>
    </row>
    <row r="151" spans="1:52" hidden="1" x14ac:dyDescent="0.25">
      <c r="A151" s="86" t="s">
        <v>8</v>
      </c>
      <c r="B151" s="86">
        <v>1</v>
      </c>
      <c r="C151" s="86">
        <v>141</v>
      </c>
      <c r="D151" s="28">
        <f>OphrsIn!D150/LinhrsIn!D151</f>
        <v>0.99500472525988926</v>
      </c>
      <c r="E151" s="28">
        <f>OphrsIn!E150/LinhrsIn!E151</f>
        <v>0.99475030286714228</v>
      </c>
      <c r="F151" s="28">
        <f>OphrsIn!F150/LinhrsIn!F151</f>
        <v>0.99238505747126449</v>
      </c>
      <c r="G151" s="28">
        <f>OphrsIn!G150/LinhrsIn!G151</f>
        <v>0.95389784946236567</v>
      </c>
      <c r="H151" s="28">
        <f>OphrsIn!H150/LinhrsIn!H151</f>
        <v>0.82004555808656043</v>
      </c>
      <c r="I151" s="28">
        <v>0.86545454545454548</v>
      </c>
      <c r="J151" s="28">
        <f>OphrsIn!J150/LinhrsIn!J151</f>
        <v>0.97384981121521463</v>
      </c>
      <c r="K151" s="28">
        <f>OphrsIn!K150/LinhrsIn!K151</f>
        <v>0.99878934624697335</v>
      </c>
      <c r="L151" s="28">
        <f>OphrsIn!L150/LinhrsIn!L151</f>
        <v>0.99554689674366814</v>
      </c>
      <c r="M151" s="28">
        <f>OphrsIn!M150/LinhrsIn!M151</f>
        <v>0.99401947148817804</v>
      </c>
      <c r="N151" s="28">
        <f>OphrsIn!N150/LinhrsIn!N151</f>
        <v>0.99932468935710428</v>
      </c>
      <c r="O151" s="28">
        <f>OphrsIn!O150/LinhrsIn!O151</f>
        <v>0.99430555555555555</v>
      </c>
      <c r="P151" s="28">
        <f>OphrsIn!P150/LinhrsIn!P151</f>
        <v>0.99838709677419346</v>
      </c>
      <c r="Q151" s="28">
        <f>OphrsIn!Q150/LinhrsIn!Q151</f>
        <v>0.99690693921463147</v>
      </c>
      <c r="R151" s="28">
        <f>OphrsIn!R150/LinhrsIn!R151</f>
        <v>0.98358453962095205</v>
      </c>
      <c r="S151" s="28">
        <f>OphrsIn!S150/LinhrsIn!S151</f>
        <v>0.99811650746670255</v>
      </c>
      <c r="T151" s="28">
        <f>OphrsIn!T150/LinhrsIn!T151</f>
        <v>0.8026685393258427</v>
      </c>
      <c r="U151" s="28">
        <f>OphrsIn!U150/LinhrsIn!U151</f>
        <v>0.99069202751922303</v>
      </c>
      <c r="V151" s="28">
        <f>OphrsIn!V150/LinhrsIn!V151</f>
        <v>0.99888486200167281</v>
      </c>
      <c r="W151" s="28">
        <f>OphrsIn!W150/LinhrsIn!W151</f>
        <v>0.85090077977951062</v>
      </c>
      <c r="X151" s="28">
        <f>OphrsIn!X150/LinhrsIn!X151</f>
        <v>0.9959617714362633</v>
      </c>
      <c r="Y151" s="28">
        <f>OphrsIn!Y150/LinhrsIn!Y151</f>
        <v>0.99604240282685519</v>
      </c>
      <c r="Z151" s="28">
        <f>OphrsIn!Z150/LinhrsIn!Z151</f>
        <v>0.99959655728886487</v>
      </c>
      <c r="AA151" s="28">
        <f>OphrsIn!AA150/LinhrsIn!AA151</f>
        <v>0.99943100995732581</v>
      </c>
      <c r="AB151" s="28">
        <f>OphrsIn!AB150/LinhrsIn!AB151</f>
        <v>1</v>
      </c>
      <c r="AC151" s="28">
        <f>IF(LinhrsIn!AC151&gt;0,OphrsIn!AC150/LinhrsIn!AC151,0)</f>
        <v>0.8793576722481472</v>
      </c>
      <c r="AD151" s="28">
        <f>IF(LinhrsIn!AD151&gt;0,OphrsIn!AD150/LinhrsIn!AD151,0)</f>
        <v>0.96284691136974021</v>
      </c>
      <c r="AE151" s="28">
        <f>IF(LinhrsIn!AE151&gt;0,OphrsIn!AE150/LinhrsIn!AE151,0)</f>
        <v>0.97348164511594493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24"/>
        <v>0.96506301506023051</v>
      </c>
      <c r="AP151" s="28">
        <f t="shared" si="25"/>
        <v>0.96773216136982032</v>
      </c>
      <c r="AQ151" s="28">
        <f t="shared" si="26"/>
        <v>0.93856207624461074</v>
      </c>
      <c r="AR151" s="28">
        <f t="shared" si="27"/>
        <v>0.98034440326692407</v>
      </c>
      <c r="AS151" s="28">
        <f t="shared" si="28"/>
        <v>0.88644997158544026</v>
      </c>
      <c r="AT151" s="28">
        <f t="shared" si="29"/>
        <v>0.99611857149293981</v>
      </c>
      <c r="AU151" s="28">
        <f t="shared" si="30"/>
        <v>0.99733911389561791</v>
      </c>
      <c r="AV151" s="28">
        <f t="shared" si="31"/>
        <v>0.99286932876742862</v>
      </c>
      <c r="AW151" s="28">
        <f t="shared" si="32"/>
        <v>0.93074847628224633</v>
      </c>
      <c r="AX151" s="28">
        <f t="shared" si="33"/>
        <v>0.94763498468087637</v>
      </c>
      <c r="AY151" s="28">
        <f t="shared" si="34"/>
        <v>0.9996758557487303</v>
      </c>
      <c r="AZ151" s="28">
        <f t="shared" si="35"/>
        <v>0.93856207624461074</v>
      </c>
    </row>
    <row r="152" spans="1:52" hidden="1" x14ac:dyDescent="0.25">
      <c r="A152" s="86" t="s">
        <v>8</v>
      </c>
      <c r="B152" s="86">
        <v>1</v>
      </c>
      <c r="C152" s="86">
        <v>142</v>
      </c>
      <c r="D152" s="28">
        <f>OphrsIn!D151/LinhrsIn!D152</f>
        <v>0.85264008620689657</v>
      </c>
      <c r="E152" s="28">
        <f>OphrsIn!E151/LinhrsIn!E152</f>
        <v>0.59845830413454804</v>
      </c>
      <c r="F152" s="28">
        <f>OphrsIn!F151/LinhrsIn!F152</f>
        <v>0.76284470246734404</v>
      </c>
      <c r="G152" s="28">
        <f>OphrsIn!G151/LinhrsIn!G152</f>
        <v>0.99703766398645788</v>
      </c>
      <c r="H152" s="28">
        <f>OphrsIn!H151/LinhrsIn!H152</f>
        <v>0.94000287067604416</v>
      </c>
      <c r="I152" s="28">
        <v>0.8847758783147126</v>
      </c>
      <c r="J152" s="28">
        <f>OphrsIn!J151/LinhrsIn!J152</f>
        <v>1.0016703786191536</v>
      </c>
      <c r="K152" s="28">
        <f>OphrsIn!K151/LinhrsIn!K152</f>
        <v>1</v>
      </c>
      <c r="L152" s="28">
        <f>OphrsIn!L151/LinhrsIn!L152</f>
        <v>0.79064343531348602</v>
      </c>
      <c r="M152" s="28">
        <f>OphrsIn!M151/LinhrsIn!M152</f>
        <v>0.99132906894100925</v>
      </c>
      <c r="N152" s="28">
        <f>OphrsIn!N151/LinhrsIn!N152</f>
        <v>0.99837662337662336</v>
      </c>
      <c r="O152" s="28">
        <f>OphrsIn!O151/LinhrsIn!O152</f>
        <v>0.70519588774659636</v>
      </c>
      <c r="P152" s="28">
        <f>OphrsIn!P151/LinhrsIn!P152</f>
        <v>0.99932795698924726</v>
      </c>
      <c r="Q152" s="28">
        <f>OphrsIn!Q151/LinhrsIn!Q152</f>
        <v>0.32351358622545062</v>
      </c>
      <c r="R152" s="28">
        <f>OphrsIn!R151/LinhrsIn!R152</f>
        <v>4.491690372810301E-2</v>
      </c>
      <c r="S152" s="28">
        <f>OphrsIn!S151/LinhrsIn!S152</f>
        <v>0.99959634015069954</v>
      </c>
      <c r="T152" s="28">
        <f>OphrsIn!T151/LinhrsIn!T152</f>
        <v>1</v>
      </c>
      <c r="U152" s="28">
        <f>OphrsIn!U151/LinhrsIn!U152</f>
        <v>0.98986075435987564</v>
      </c>
      <c r="V152" s="28">
        <f>OphrsIn!V151/LinhrsIn!V152</f>
        <v>0.99358706259584562</v>
      </c>
      <c r="W152" s="28">
        <f>OphrsIn!W151/LinhrsIn!W152</f>
        <v>0.8013623978201635</v>
      </c>
      <c r="X152" s="28">
        <f>OphrsIn!X151/LinhrsIn!X152</f>
        <v>0.99959634015069954</v>
      </c>
      <c r="Y152" s="28">
        <f>OphrsIn!Y151/LinhrsIn!Y152</f>
        <v>0.99646643109540634</v>
      </c>
      <c r="Z152" s="28">
        <f>OphrsIn!Z151/LinhrsIn!Z152</f>
        <v>0.97216245293168368</v>
      </c>
      <c r="AA152" s="28">
        <f>OphrsIn!AA151/LinhrsIn!AA152</f>
        <v>0.93861111111111106</v>
      </c>
      <c r="AB152" s="28">
        <f>OphrsIn!AB151/LinhrsIn!AB152</f>
        <v>0.91698062432723348</v>
      </c>
      <c r="AC152" s="28">
        <f>IF(LinhrsIn!AC152&gt;0,OphrsIn!AC151/LinhrsIn!AC152,0)</f>
        <v>0.89714977144393648</v>
      </c>
      <c r="AD152" s="28">
        <f>IF(LinhrsIn!AD152&gt;0,OphrsIn!AD151/LinhrsIn!AD152,0)</f>
        <v>0.98941404502758312</v>
      </c>
      <c r="AE152" s="28">
        <f>IF(LinhrsIn!AE152&gt;0,OphrsIn!AE151/LinhrsIn!AE152,0)</f>
        <v>0.98250370375772877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24"/>
        <v>0.88913856421376858</v>
      </c>
      <c r="AP152" s="28">
        <f t="shared" si="25"/>
        <v>0.83138783370802283</v>
      </c>
      <c r="AQ152" s="28">
        <f t="shared" si="26"/>
        <v>0.95635584007641616</v>
      </c>
      <c r="AR152" s="28">
        <f t="shared" si="27"/>
        <v>0.78611355686278328</v>
      </c>
      <c r="AS152" s="28">
        <f t="shared" si="28"/>
        <v>0.94214970920330343</v>
      </c>
      <c r="AT152" s="28">
        <f t="shared" si="29"/>
        <v>0.92732416808483176</v>
      </c>
      <c r="AU152" s="28">
        <f t="shared" si="30"/>
        <v>0.90096682270415551</v>
      </c>
      <c r="AV152" s="28">
        <f t="shared" si="31"/>
        <v>0.45600894336808445</v>
      </c>
      <c r="AW152" s="28">
        <f t="shared" si="32"/>
        <v>0.99448260565190705</v>
      </c>
      <c r="AX152" s="28">
        <f t="shared" si="33"/>
        <v>0.93247505635542316</v>
      </c>
      <c r="AY152" s="28">
        <f t="shared" si="34"/>
        <v>0.94258472945667604</v>
      </c>
      <c r="AZ152" s="28">
        <f t="shared" si="35"/>
        <v>0.95635584007641616</v>
      </c>
    </row>
    <row r="153" spans="1:52" hidden="1" x14ac:dyDescent="0.25">
      <c r="A153" s="86" t="s">
        <v>8</v>
      </c>
      <c r="B153" s="86">
        <v>1</v>
      </c>
      <c r="C153" s="86">
        <v>143</v>
      </c>
      <c r="D153" s="28">
        <f>OphrsIn!D152/LinhrsIn!D153</f>
        <v>0.96742209631728049</v>
      </c>
      <c r="E153" s="28">
        <f>OphrsIn!E152/LinhrsIn!E153</f>
        <v>0.98852126941255913</v>
      </c>
      <c r="F153" s="28">
        <f>OphrsIn!F152/LinhrsIn!F153</f>
        <v>0.68770668583752692</v>
      </c>
      <c r="G153" s="28">
        <f>OphrsIn!G152/LinhrsIn!G153</f>
        <v>0.9991472427515633</v>
      </c>
      <c r="H153" s="28">
        <f>OphrsIn!H152/LinhrsIn!H153</f>
        <v>0.99258289703315883</v>
      </c>
      <c r="I153" s="28">
        <v>0.97282023681377816</v>
      </c>
      <c r="J153" s="28">
        <f>OphrsIn!J152/LinhrsIn!J153</f>
        <v>0.99944436727323238</v>
      </c>
      <c r="K153" s="28">
        <f>OphrsIn!K152/LinhrsIn!K153</f>
        <v>0.99555435807624959</v>
      </c>
      <c r="L153" s="28">
        <f>OphrsIn!L152/LinhrsIn!L153</f>
        <v>0.98052474979713289</v>
      </c>
      <c r="M153" s="28">
        <f>OphrsIn!M152/LinhrsIn!M153</f>
        <v>0.99527580936501303</v>
      </c>
      <c r="N153" s="28">
        <f>OphrsIn!N152/LinhrsIn!N153</f>
        <v>0.99556391988170456</v>
      </c>
      <c r="O153" s="28">
        <f>OphrsIn!O152/LinhrsIn!O153</f>
        <v>0.99986111111111109</v>
      </c>
      <c r="P153" s="28">
        <f>OphrsIn!P152/LinhrsIn!P153</f>
        <v>0.70322580645161292</v>
      </c>
      <c r="Q153" s="28">
        <f>OphrsIn!Q152/LinhrsIn!Q153</f>
        <v>0.99650396665322039</v>
      </c>
      <c r="R153" s="28">
        <f>OphrsIn!R152/LinhrsIn!R153</f>
        <v>0.77095472882115645</v>
      </c>
      <c r="S153" s="28">
        <f>OphrsIn!S152/LinhrsIn!S153</f>
        <v>0.86325251974938699</v>
      </c>
      <c r="T153" s="28">
        <f>OphrsIn!T152/LinhrsIn!T153</f>
        <v>0.98424428332403779</v>
      </c>
      <c r="U153" s="28">
        <f>OphrsIn!U152/LinhrsIn!U153</f>
        <v>0.99769772481040098</v>
      </c>
      <c r="V153" s="28">
        <f>OphrsIn!V152/LinhrsIn!V153</f>
        <v>0.99482951369480155</v>
      </c>
      <c r="W153" s="28">
        <f>OphrsIn!W152/LinhrsIn!W153</f>
        <v>0.99287538647667706</v>
      </c>
      <c r="X153" s="28">
        <f>OphrsIn!X152/LinhrsIn!X153</f>
        <v>0.99471759447379116</v>
      </c>
      <c r="Y153" s="28">
        <f>OphrsIn!Y152/LinhrsIn!Y153</f>
        <v>8.3825597749648387E-2</v>
      </c>
      <c r="Z153" s="28">
        <f>OphrsIn!Z152/LinhrsIn!Z153</f>
        <v>0</v>
      </c>
      <c r="AA153" s="28">
        <f>OphrsIn!AA152/LinhrsIn!AA153</f>
        <v>2.7777777777777778E-4</v>
      </c>
      <c r="AB153" s="28">
        <f>OphrsIn!AB152/LinhrsIn!AB153</f>
        <v>0</v>
      </c>
      <c r="AC153" s="28">
        <f>IF(LinhrsIn!AC153&gt;0,OphrsIn!AC152/LinhrsIn!AC153,0)</f>
        <v>0.22849462365591397</v>
      </c>
      <c r="AD153" s="28">
        <f>IF(LinhrsIn!AD153&gt;0,OphrsIn!AD152/LinhrsIn!AD153,0)</f>
        <v>0.92089974676001796</v>
      </c>
      <c r="AE153" s="28">
        <f>IF(LinhrsIn!AE153&gt;0,OphrsIn!AE152/LinhrsIn!AE153,0)</f>
        <v>0.9946859852454073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24"/>
        <v>0.94251903781705348</v>
      </c>
      <c r="AP153" s="28">
        <f t="shared" si="25"/>
        <v>0.63993159112757492</v>
      </c>
      <c r="AQ153" s="28">
        <f t="shared" si="26"/>
        <v>0.71469345188711308</v>
      </c>
      <c r="AR153" s="28">
        <f t="shared" si="27"/>
        <v>0.89179173266721656</v>
      </c>
      <c r="AS153" s="28">
        <f t="shared" si="28"/>
        <v>0.98828250037338972</v>
      </c>
      <c r="AT153" s="28">
        <f t="shared" si="29"/>
        <v>0.99045163907946521</v>
      </c>
      <c r="AU153" s="28">
        <f t="shared" si="30"/>
        <v>0.8995502791481429</v>
      </c>
      <c r="AV153" s="28">
        <f t="shared" si="31"/>
        <v>0.87690373840792135</v>
      </c>
      <c r="AW153" s="28">
        <f t="shared" si="32"/>
        <v>0.99225717394308022</v>
      </c>
      <c r="AX153" s="28">
        <f t="shared" si="33"/>
        <v>0.69047285956670557</v>
      </c>
      <c r="AY153" s="28">
        <f t="shared" si="34"/>
        <v>9.2592592592592588E-5</v>
      </c>
      <c r="AZ153" s="28">
        <f t="shared" si="35"/>
        <v>0.71469345188711308</v>
      </c>
    </row>
    <row r="154" spans="1:52" hidden="1" x14ac:dyDescent="0.25">
      <c r="A154" s="86" t="s">
        <v>8</v>
      </c>
      <c r="B154" s="86">
        <v>1</v>
      </c>
      <c r="C154" s="86">
        <v>144</v>
      </c>
      <c r="D154" s="28">
        <f>OphrsIn!D153/LinhrsIn!D154</f>
        <v>0.95339283184587054</v>
      </c>
      <c r="E154" s="28">
        <f>OphrsIn!E153/LinhrsIn!E154</f>
        <v>0.99569429494079653</v>
      </c>
      <c r="F154" s="28">
        <f>OphrsIn!F153/LinhrsIn!F154</f>
        <v>0.99985632183908046</v>
      </c>
      <c r="G154" s="28">
        <f>OphrsIn!G153/LinhrsIn!G154</f>
        <v>0.99857346647646217</v>
      </c>
      <c r="H154" s="28">
        <f>OphrsIn!H153/LinhrsIn!H154</f>
        <v>0.90191139428063427</v>
      </c>
      <c r="I154" s="28">
        <v>0.97902097902097895</v>
      </c>
      <c r="J154" s="28">
        <f>OphrsIn!J153/LinhrsIn!J154</f>
        <v>0.92491657397107896</v>
      </c>
      <c r="K154" s="28">
        <f>OphrsIn!K153/LinhrsIn!K154</f>
        <v>0.93951392681594759</v>
      </c>
      <c r="L154" s="28">
        <f>OphrsIn!L153/LinhrsIn!L154</f>
        <v>0.99623807604460568</v>
      </c>
      <c r="M154" s="28">
        <f>OphrsIn!M153/LinhrsIn!M154</f>
        <v>0.99666527719883269</v>
      </c>
      <c r="N154" s="28">
        <f>OphrsIn!N153/LinhrsIn!N154</f>
        <v>0.99637047990321292</v>
      </c>
      <c r="O154" s="28">
        <f>OphrsIn!O153/LinhrsIn!O154</f>
        <v>0.99986111111111109</v>
      </c>
      <c r="P154" s="28">
        <f>OphrsIn!P153/LinhrsIn!P154</f>
        <v>0.96209167898911152</v>
      </c>
      <c r="Q154" s="28">
        <f>OphrsIn!Q153/LinhrsIn!Q154</f>
        <v>0.99892429743176003</v>
      </c>
      <c r="R154" s="28">
        <f>OphrsIn!R153/LinhrsIn!R154</f>
        <v>0.86057620540379165</v>
      </c>
      <c r="S154" s="28">
        <f>OphrsIn!S153/LinhrsIn!S154</f>
        <v>0.96649172385950755</v>
      </c>
      <c r="T154" s="28">
        <f>OphrsIn!T153/LinhrsIn!T154</f>
        <v>0.94635102955596029</v>
      </c>
      <c r="U154" s="28">
        <f>OphrsIn!U153/LinhrsIn!U154</f>
        <v>1.000406890004069</v>
      </c>
      <c r="V154" s="28">
        <f>OphrsIn!V153/LinhrsIn!V154</f>
        <v>1</v>
      </c>
      <c r="W154" s="28">
        <f>OphrsIn!W153/LinhrsIn!W154</f>
        <v>0.99986557332974857</v>
      </c>
      <c r="X154" s="28">
        <f>OphrsIn!X153/LinhrsIn!X154</f>
        <v>1</v>
      </c>
      <c r="Y154" s="28">
        <f>OphrsIn!Y153/LinhrsIn!Y154</f>
        <v>0.98777918246944807</v>
      </c>
      <c r="Z154" s="28">
        <f>OphrsIn!Z153/LinhrsIn!Z154</f>
        <v>0.96650975117686622</v>
      </c>
      <c r="AA154" s="28">
        <f>OphrsIn!AA153/LinhrsIn!AA154</f>
        <v>0.94886047804335738</v>
      </c>
      <c r="AB154" s="28">
        <f>OphrsIn!AB153/LinhrsIn!AB154</f>
        <v>0.99512657371057256</v>
      </c>
      <c r="AC154" s="28">
        <f>IF(LinhrsIn!AC154&gt;0,OphrsIn!AC153/LinhrsIn!AC154,0)</f>
        <v>0.99865591397849462</v>
      </c>
      <c r="AD154" s="28">
        <f>IF(LinhrsIn!AD154&gt;0,OphrsIn!AD153/LinhrsIn!AD154,0)</f>
        <v>0.99655997606939861</v>
      </c>
      <c r="AE154" s="28">
        <f>IF(LinhrsIn!AE154&gt;0,OphrsIn!AE153/LinhrsIn!AE154,0)</f>
        <v>0.94127132050099871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24"/>
        <v>0.97422613171598771</v>
      </c>
      <c r="AP154" s="28">
        <f t="shared" si="25"/>
        <v>0.97257430874875694</v>
      </c>
      <c r="AQ154" s="28">
        <f t="shared" si="26"/>
        <v>0.97882907018296395</v>
      </c>
      <c r="AR154" s="28">
        <f t="shared" si="27"/>
        <v>0.9980413610854465</v>
      </c>
      <c r="AS154" s="28">
        <f t="shared" si="28"/>
        <v>0.9352829824242308</v>
      </c>
      <c r="AT154" s="28">
        <f t="shared" si="29"/>
        <v>0.97747242668646195</v>
      </c>
      <c r="AU154" s="28">
        <f t="shared" si="30"/>
        <v>0.98610775666781192</v>
      </c>
      <c r="AV154" s="28">
        <f t="shared" si="31"/>
        <v>0.94199740889835304</v>
      </c>
      <c r="AW154" s="28">
        <f t="shared" si="32"/>
        <v>0.9822526398533431</v>
      </c>
      <c r="AX154" s="28">
        <f t="shared" si="33"/>
        <v>0.99588158526639881</v>
      </c>
      <c r="AY154" s="28">
        <f t="shared" si="34"/>
        <v>0.97016560097693194</v>
      </c>
      <c r="AZ154" s="28">
        <f t="shared" si="35"/>
        <v>0.97882907018296395</v>
      </c>
    </row>
    <row r="155" spans="1:52" hidden="1" x14ac:dyDescent="0.25">
      <c r="A155" s="86" t="s">
        <v>8</v>
      </c>
      <c r="B155" s="86">
        <v>1</v>
      </c>
      <c r="C155" s="86">
        <v>145</v>
      </c>
      <c r="D155" s="28">
        <f>OphrsIn!D154/LinhrsIn!D155</f>
        <v>0.92484662576687116</v>
      </c>
      <c r="E155" s="28">
        <f>OphrsIn!E154/LinhrsIn!E155</f>
        <v>0.86033068960881842</v>
      </c>
      <c r="F155" s="28">
        <f>OphrsIn!F154/LinhrsIn!F155</f>
        <v>0.96609195402298842</v>
      </c>
      <c r="G155" s="28">
        <f>OphrsIn!G154/LinhrsIn!G155</f>
        <v>0.95848195177628759</v>
      </c>
      <c r="H155" s="28">
        <f>OphrsIn!H154/LinhrsIn!H155</f>
        <v>0.89117132867132876</v>
      </c>
      <c r="I155" s="28">
        <v>0.88484930395999473</v>
      </c>
      <c r="J155" s="28">
        <f>OphrsIn!J154/LinhrsIn!J155</f>
        <v>0.9468854282536151</v>
      </c>
      <c r="K155" s="28">
        <f>OphrsIn!K154/LinhrsIn!K155</f>
        <v>0.97309658326607484</v>
      </c>
      <c r="L155" s="28">
        <f>OphrsIn!L154/LinhrsIn!L155</f>
        <v>0.98769272383013251</v>
      </c>
      <c r="M155" s="28">
        <f>OphrsIn!M154/LinhrsIn!M155</f>
        <v>0.99400362571468404</v>
      </c>
      <c r="N155" s="28">
        <f>OphrsIn!N154/LinhrsIn!N155</f>
        <v>0.99542887873084163</v>
      </c>
      <c r="O155" s="28">
        <f>OphrsIn!O154/LinhrsIn!O155</f>
        <v>0.88609529101264062</v>
      </c>
      <c r="P155" s="28">
        <f>OphrsIn!P154/LinhrsIn!P155</f>
        <v>0.8971635972576959</v>
      </c>
      <c r="Q155" s="28">
        <f>OphrsIn!Q154/LinhrsIn!Q155</f>
        <v>0.99892429743176003</v>
      </c>
      <c r="R155" s="28">
        <f>OphrsIn!R154/LinhrsIn!R155</f>
        <v>0.62645218945487047</v>
      </c>
      <c r="S155" s="28">
        <f>OphrsIn!S154/LinhrsIn!S155</f>
        <v>0.95592991913746628</v>
      </c>
      <c r="T155" s="28">
        <f>OphrsIn!T154/LinhrsIn!T155</f>
        <v>0.88374733853797027</v>
      </c>
      <c r="U155" s="28">
        <f>OphrsIn!U154/LinhrsIn!U155</f>
        <v>0.9558504875406284</v>
      </c>
      <c r="V155" s="28">
        <f>OphrsIn!V154/LinhrsIn!V155</f>
        <v>0.94275717284814564</v>
      </c>
      <c r="W155" s="28">
        <f>OphrsIn!W154/LinhrsIn!W155</f>
        <v>0.95912879806399576</v>
      </c>
      <c r="X155" s="28">
        <f>OphrsIn!X154/LinhrsIn!X155</f>
        <v>0.96613842611404577</v>
      </c>
      <c r="Y155" s="28">
        <f>OphrsIn!Y154/LinhrsIn!Y155</f>
        <v>0.94761235955056189</v>
      </c>
      <c r="Z155" s="28">
        <f>OphrsIn!Z154/LinhrsIn!Z155</f>
        <v>0.9798278644432491</v>
      </c>
      <c r="AA155" s="28">
        <f>OphrsIn!AA154/LinhrsIn!AA155</f>
        <v>0.99986111111111109</v>
      </c>
      <c r="AB155" s="28">
        <f>OphrsIn!AB154/LinhrsIn!AB155</f>
        <v>0.99972925409503177</v>
      </c>
      <c r="AC155" s="28">
        <f>IF(LinhrsIn!AC155&gt;0,OphrsIn!AC154/LinhrsIn!AC155,0)</f>
        <v>0.99838687995698361</v>
      </c>
      <c r="AD155" s="28">
        <f>IF(LinhrsIn!AD155&gt;0,OphrsIn!AD154/LinhrsIn!AD155,0)</f>
        <v>0.99463966646813573</v>
      </c>
      <c r="AE155" s="28">
        <f>IF(LinhrsIn!AE155&gt;0,OphrsIn!AE154/LinhrsIn!AE155,0)</f>
        <v>0.95128071747670295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24"/>
        <v>0.93677427967542526</v>
      </c>
      <c r="AP155" s="28">
        <f t="shared" si="25"/>
        <v>0.93466326819406964</v>
      </c>
      <c r="AQ155" s="28">
        <f t="shared" si="26"/>
        <v>0.98143575463394084</v>
      </c>
      <c r="AR155" s="28">
        <f t="shared" si="27"/>
        <v>0.92830153180269814</v>
      </c>
      <c r="AS155" s="28">
        <f t="shared" si="28"/>
        <v>0.90763535362831282</v>
      </c>
      <c r="AT155" s="28">
        <f t="shared" si="29"/>
        <v>0.98493097760363035</v>
      </c>
      <c r="AU155" s="28">
        <f t="shared" si="30"/>
        <v>0.92622925566705927</v>
      </c>
      <c r="AV155" s="28">
        <f t="shared" si="31"/>
        <v>0.86043546867469889</v>
      </c>
      <c r="AW155" s="28">
        <f t="shared" si="32"/>
        <v>0.92745166630891485</v>
      </c>
      <c r="AX155" s="28">
        <f t="shared" si="33"/>
        <v>0.95762652790953451</v>
      </c>
      <c r="AY155" s="28">
        <f t="shared" si="34"/>
        <v>0.99313940988313065</v>
      </c>
      <c r="AZ155" s="28">
        <f t="shared" si="35"/>
        <v>0.98143575463394084</v>
      </c>
    </row>
    <row r="156" spans="1:52" hidden="1" x14ac:dyDescent="0.25">
      <c r="A156" s="86" t="s">
        <v>8</v>
      </c>
      <c r="B156" s="86">
        <v>1</v>
      </c>
      <c r="C156" s="86">
        <v>146</v>
      </c>
      <c r="D156" s="28">
        <f>OphrsIn!D155/LinhrsIn!D156</f>
        <v>0.97350148788437008</v>
      </c>
      <c r="E156" s="28">
        <f>OphrsIn!E155/LinhrsIn!E156</f>
        <v>0.99341309315768256</v>
      </c>
      <c r="F156" s="28">
        <f>OphrsIn!F155/LinhrsIn!F156</f>
        <v>0.99640752981750247</v>
      </c>
      <c r="G156" s="28">
        <f>OphrsIn!G155/LinhrsIn!G156</f>
        <v>0.9988615340828233</v>
      </c>
      <c r="H156" s="28">
        <f>OphrsIn!H155/LinhrsIn!H156</f>
        <v>0.92713787085514832</v>
      </c>
      <c r="I156" s="28">
        <v>1</v>
      </c>
      <c r="J156" s="28">
        <f>OphrsIn!J155/LinhrsIn!J156</f>
        <v>0.99277677455202118</v>
      </c>
      <c r="K156" s="28">
        <f>OphrsIn!K155/LinhrsIn!K156</f>
        <v>0.99367769706752762</v>
      </c>
      <c r="L156" s="28">
        <f>OphrsIn!L155/LinhrsIn!L156</f>
        <v>0.99959426562077369</v>
      </c>
      <c r="M156" s="28">
        <f>OphrsIn!M155/LinhrsIn!M156</f>
        <v>0.971069182389937</v>
      </c>
      <c r="N156" s="28">
        <f>OphrsIn!N155/LinhrsIn!N156</f>
        <v>0.99972943722943719</v>
      </c>
      <c r="O156" s="28">
        <f>OphrsIn!O155/LinhrsIn!O156</f>
        <v>0.95749822316986499</v>
      </c>
      <c r="P156" s="28">
        <f>OphrsIn!P155/LinhrsIn!P156</f>
        <v>0.97588535207385974</v>
      </c>
      <c r="Q156" s="28">
        <f>OphrsIn!Q155/LinhrsIn!Q156</f>
        <v>0.99569718972704047</v>
      </c>
      <c r="R156" s="28">
        <f>OphrsIn!R155/LinhrsIn!R156</f>
        <v>0.99148872629535612</v>
      </c>
      <c r="S156" s="28">
        <f>OphrsIn!S155/LinhrsIn!S156</f>
        <v>0.99986546481905025</v>
      </c>
      <c r="T156" s="28">
        <f>OphrsIn!T155/LinhrsIn!T156</f>
        <v>0.96118689354521158</v>
      </c>
      <c r="U156" s="28">
        <f>OphrsIn!U155/LinhrsIn!U156</f>
        <v>0.91653160453808757</v>
      </c>
      <c r="V156" s="28">
        <f>OphrsIn!V155/LinhrsIn!V156</f>
        <v>0.84652981427174978</v>
      </c>
      <c r="W156" s="28">
        <f>OphrsIn!W155/LinhrsIn!W156</f>
        <v>0.99905901330824043</v>
      </c>
      <c r="X156" s="28">
        <f>OphrsIn!X155/LinhrsIn!X156</f>
        <v>1</v>
      </c>
      <c r="Y156" s="28">
        <f>OphrsIn!Y155/LinhrsIn!Y156</f>
        <v>0.99536516853932588</v>
      </c>
      <c r="Z156" s="28">
        <f>OphrsIn!Z155/LinhrsIn!Z156</f>
        <v>0.98265196342119421</v>
      </c>
      <c r="AA156" s="28">
        <f>OphrsIn!AA155/LinhrsIn!AA156</f>
        <v>0.97832731314253973</v>
      </c>
      <c r="AB156" s="28">
        <f>OphrsIn!AB155/LinhrsIn!AB156</f>
        <v>1</v>
      </c>
      <c r="AC156" s="28">
        <f>IF(LinhrsIn!AC156&gt;0,OphrsIn!AC155/LinhrsIn!AC156,0)</f>
        <v>0.99758064516129041</v>
      </c>
      <c r="AD156" s="28">
        <f>IF(LinhrsIn!AD156&gt;0,OphrsIn!AD155/LinhrsIn!AD156,0)</f>
        <v>0.97452703709220923</v>
      </c>
      <c r="AE156" s="28">
        <f>IF(LinhrsIn!AE156&gt;0,OphrsIn!AE155/LinhrsIn!AE156,0)</f>
        <v>0.96660167877067926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24"/>
        <v>0.98383758000138144</v>
      </c>
      <c r="AP156" s="28">
        <f t="shared" si="25"/>
        <v>0.97222526263398301</v>
      </c>
      <c r="AQ156" s="28">
        <f t="shared" si="26"/>
        <v>0.97956978700805963</v>
      </c>
      <c r="AR156" s="28">
        <f t="shared" si="27"/>
        <v>0.99622738568600278</v>
      </c>
      <c r="AS156" s="28">
        <f t="shared" si="28"/>
        <v>0.97330488180238983</v>
      </c>
      <c r="AT156" s="28">
        <f t="shared" si="29"/>
        <v>0.98811371502607948</v>
      </c>
      <c r="AU156" s="28">
        <f t="shared" si="30"/>
        <v>0.9777043374910539</v>
      </c>
      <c r="AV156" s="28">
        <f t="shared" si="31"/>
        <v>0.99568379361381565</v>
      </c>
      <c r="AW156" s="28">
        <f t="shared" si="32"/>
        <v>0.90808277078501642</v>
      </c>
      <c r="AX156" s="28">
        <f t="shared" si="33"/>
        <v>0.99814139394918877</v>
      </c>
      <c r="AY156" s="28">
        <f t="shared" si="34"/>
        <v>0.9869930921879112</v>
      </c>
      <c r="AZ156" s="28">
        <f t="shared" si="35"/>
        <v>0.97956978700805963</v>
      </c>
    </row>
    <row r="157" spans="1:52" hidden="1" x14ac:dyDescent="0.25">
      <c r="A157" s="86" t="s">
        <v>8</v>
      </c>
      <c r="B157" s="86">
        <v>1</v>
      </c>
      <c r="C157" s="86">
        <v>147</v>
      </c>
      <c r="D157" s="28">
        <f>OphrsIn!D156/LinhrsIn!D157</f>
        <v>0.69574670471531463</v>
      </c>
      <c r="E157" s="28">
        <f>OphrsIn!E156/LinhrsIn!E157</f>
        <v>0.98131469283505846</v>
      </c>
      <c r="F157" s="28">
        <f>OphrsIn!F156/LinhrsIn!F157</f>
        <v>0.99913631783503665</v>
      </c>
      <c r="G157" s="28">
        <f>OphrsIn!G156/LinhrsIn!G157</f>
        <v>0.95844044558697516</v>
      </c>
      <c r="H157" s="28">
        <f>OphrsIn!H156/LinhrsIn!H157</f>
        <v>0.89597902097902105</v>
      </c>
      <c r="I157" s="28">
        <v>0.67146508812054362</v>
      </c>
      <c r="J157" s="28">
        <f>OphrsIn!J156/LinhrsIn!J157</f>
        <v>0.95952149116706076</v>
      </c>
      <c r="K157" s="28">
        <f>OphrsIn!K156/LinhrsIn!K157</f>
        <v>0.96794181034482762</v>
      </c>
      <c r="L157" s="28">
        <f>OphrsIn!L156/LinhrsIn!L157</f>
        <v>0.98246329526916809</v>
      </c>
      <c r="M157" s="28">
        <f>OphrsIn!M156/LinhrsIn!M157</f>
        <v>0.99053978853644975</v>
      </c>
      <c r="N157" s="28">
        <f>OphrsIn!N156/LinhrsIn!N157</f>
        <v>0.9938047138047138</v>
      </c>
      <c r="O157" s="28">
        <f>OphrsIn!O156/LinhrsIn!O157</f>
        <v>0.98944297819141547</v>
      </c>
      <c r="P157" s="28">
        <f>OphrsIn!P156/LinhrsIn!P157</f>
        <v>0.57644683714670253</v>
      </c>
      <c r="Q157" s="28">
        <f>OphrsIn!Q156/LinhrsIn!Q157</f>
        <v>0.1993256911665543</v>
      </c>
      <c r="R157" s="28">
        <f>OphrsIn!R156/LinhrsIn!R157</f>
        <v>0.90068800478612032</v>
      </c>
      <c r="S157" s="28">
        <f>OphrsIn!S156/LinhrsIn!S157</f>
        <v>0.96406460296096896</v>
      </c>
      <c r="T157" s="28">
        <f>OphrsIn!T156/LinhrsIn!T157</f>
        <v>0.97629009762900976</v>
      </c>
      <c r="U157" s="28">
        <f>OphrsIn!U156/LinhrsIn!U157</f>
        <v>0.85358255451713405</v>
      </c>
      <c r="V157" s="28">
        <f>OphrsIn!V156/LinhrsIn!V157</f>
        <v>0.9993037181451051</v>
      </c>
      <c r="W157" s="28">
        <f>OphrsIn!W156/LinhrsIn!W157</f>
        <v>0.99771474660572668</v>
      </c>
      <c r="X157" s="28">
        <f>OphrsIn!X156/LinhrsIn!X157</f>
        <v>1</v>
      </c>
      <c r="Y157" s="28">
        <f>OphrsIn!Y156/LinhrsIn!Y157</f>
        <v>0.99591951597017014</v>
      </c>
      <c r="Z157" s="28">
        <f>OphrsIn!Z156/LinhrsIn!Z157</f>
        <v>0.99610005379236155</v>
      </c>
      <c r="AA157" s="28">
        <f>OphrsIn!AA156/LinhrsIn!AA157</f>
        <v>0.96371755512140667</v>
      </c>
      <c r="AB157" s="28">
        <f>OphrsIn!AB156/LinhrsIn!AB157</f>
        <v>0.99945828819068261</v>
      </c>
      <c r="AC157" s="28">
        <f>IF(LinhrsIn!AC157&gt;0,OphrsIn!AC156/LinhrsIn!AC157,0)</f>
        <v>0.99946207638515339</v>
      </c>
      <c r="AD157" s="28">
        <f>IF(LinhrsIn!AD157&gt;0,OphrsIn!AD156/LinhrsIn!AD157,0)</f>
        <v>0.98539479689639453</v>
      </c>
      <c r="AE157" s="28">
        <f>IF(LinhrsIn!AE157&gt;0,OphrsIn!AE156/LinhrsIn!AE157,0)</f>
        <v>0.92784640883648128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24"/>
        <v>0.91387470665141446</v>
      </c>
      <c r="AP157" s="28">
        <f t="shared" si="25"/>
        <v>0.9038470690737701</v>
      </c>
      <c r="AQ157" s="28">
        <f t="shared" si="26"/>
        <v>0.97090109403934299</v>
      </c>
      <c r="AR157" s="28">
        <f t="shared" si="27"/>
        <v>0.97963048541902342</v>
      </c>
      <c r="AS157" s="28">
        <f t="shared" si="28"/>
        <v>0.84232186675554177</v>
      </c>
      <c r="AT157" s="28">
        <f t="shared" si="29"/>
        <v>0.98031496471681512</v>
      </c>
      <c r="AU157" s="28">
        <f t="shared" si="30"/>
        <v>0.85323150971427719</v>
      </c>
      <c r="AV157" s="28">
        <f t="shared" si="31"/>
        <v>0.68802609963788119</v>
      </c>
      <c r="AW157" s="28">
        <f t="shared" si="32"/>
        <v>0.94305879009708293</v>
      </c>
      <c r="AX157" s="28">
        <f t="shared" si="33"/>
        <v>0.99787808752529905</v>
      </c>
      <c r="AY157" s="28">
        <f t="shared" si="34"/>
        <v>0.98642529903481702</v>
      </c>
      <c r="AZ157" s="28">
        <f t="shared" si="35"/>
        <v>0.97090109403934299</v>
      </c>
    </row>
    <row r="158" spans="1:52" hidden="1" x14ac:dyDescent="0.25">
      <c r="A158" s="86" t="s">
        <v>8</v>
      </c>
      <c r="B158" s="86">
        <v>1</v>
      </c>
      <c r="C158" s="86">
        <v>148</v>
      </c>
      <c r="D158" s="28">
        <f>OphrsIn!D157/LinhrsIn!D158</f>
        <v>0.25931699022247412</v>
      </c>
      <c r="E158" s="28">
        <f>OphrsIn!E157/LinhrsIn!E158</f>
        <v>0.6469951272333514</v>
      </c>
      <c r="F158" s="28">
        <f>OphrsIn!F157/LinhrsIn!F158</f>
        <v>0.68911917098445608</v>
      </c>
      <c r="G158" s="28">
        <f>OphrsIn!G157/LinhrsIn!G158</f>
        <v>0.95776450511945388</v>
      </c>
      <c r="H158" s="28">
        <f>OphrsIn!H157/LinhrsIn!H158</f>
        <v>0.85366564640722931</v>
      </c>
      <c r="I158" s="28">
        <v>0.9773889636608345</v>
      </c>
      <c r="J158" s="28">
        <f>OphrsIn!J157/LinhrsIn!J158</f>
        <v>0.97721446881230423</v>
      </c>
      <c r="K158" s="28">
        <f>OphrsIn!K157/LinhrsIn!K158</f>
        <v>0.97809626825310969</v>
      </c>
      <c r="L158" s="28">
        <f>OphrsIn!L157/LinhrsIn!L158</f>
        <v>1</v>
      </c>
      <c r="M158" s="28">
        <f>OphrsIn!M157/LinhrsIn!M158</f>
        <v>0.98817473567056202</v>
      </c>
      <c r="N158" s="28">
        <f>OphrsIn!N157/LinhrsIn!N158</f>
        <v>0.99784743710480306</v>
      </c>
      <c r="O158" s="28">
        <f>OphrsIn!O157/LinhrsIn!O158</f>
        <v>1.0001389274798556</v>
      </c>
      <c r="P158" s="28">
        <f>OphrsIn!P157/LinhrsIn!P158</f>
        <v>0.91289151767710719</v>
      </c>
      <c r="Q158" s="28">
        <f>OphrsIn!Q157/LinhrsIn!Q158</f>
        <v>0.98386229155459926</v>
      </c>
      <c r="R158" s="28">
        <f>OphrsIn!R157/LinhrsIn!R158</f>
        <v>0.87742031575811741</v>
      </c>
      <c r="S158" s="28">
        <f>OphrsIn!S157/LinhrsIn!S158</f>
        <v>0.99973092963810051</v>
      </c>
      <c r="T158" s="28">
        <f>OphrsIn!T157/LinhrsIn!T158</f>
        <v>0.99217549252480086</v>
      </c>
      <c r="U158" s="28">
        <f>OphrsIn!U157/LinhrsIn!U158</f>
        <v>1.0002694691457827</v>
      </c>
      <c r="V158" s="28">
        <f>OphrsIn!V157/LinhrsIn!V158</f>
        <v>0.44904367684841567</v>
      </c>
      <c r="W158" s="28">
        <f>OphrsIn!W157/LinhrsIn!W158</f>
        <v>0</v>
      </c>
      <c r="X158" s="28">
        <f>OphrsIn!X157/LinhrsIn!X158</f>
        <v>1.1933174224343674E-3</v>
      </c>
      <c r="Y158" s="28">
        <f>OphrsIn!Y157/LinhrsIn!Y158</f>
        <v>0</v>
      </c>
      <c r="Z158" s="28">
        <f>OphrsIn!Z157/LinhrsIn!Z158</f>
        <v>0</v>
      </c>
      <c r="AA158" s="28">
        <f>OphrsIn!AA157/LinhrsIn!AA158</f>
        <v>0</v>
      </c>
      <c r="AB158" s="28">
        <f>OphrsIn!AB157/LinhrsIn!AB158</f>
        <v>0.65644619652504022</v>
      </c>
      <c r="AC158" s="28">
        <f>IF(LinhrsIn!AC158&gt;0,OphrsIn!AC157/LinhrsIn!AC158,0)</f>
        <v>0.9973114665949725</v>
      </c>
      <c r="AD158" s="28">
        <f>IF(LinhrsIn!AD158&gt;0,OphrsIn!AD157/LinhrsIn!AD158,0)</f>
        <v>0.99642537980339596</v>
      </c>
      <c r="AE158" s="28">
        <f>IF(LinhrsIn!AE158&gt;0,OphrsIn!AE157/LinhrsIn!AE158,0)</f>
        <v>0.8103684832262481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24"/>
        <v>0.91494139736692226</v>
      </c>
      <c r="AP158" s="28">
        <f t="shared" si="25"/>
        <v>0.49667847411810767</v>
      </c>
      <c r="AQ158" s="28">
        <f t="shared" si="26"/>
        <v>0.93470177654153874</v>
      </c>
      <c r="AR158" s="28">
        <f t="shared" si="27"/>
        <v>0.76462626777908715</v>
      </c>
      <c r="AS158" s="28">
        <f t="shared" si="28"/>
        <v>0.93608969296012268</v>
      </c>
      <c r="AT158" s="28">
        <f t="shared" si="29"/>
        <v>0.98875700130789068</v>
      </c>
      <c r="AU158" s="28">
        <f t="shared" si="30"/>
        <v>0.97029262742058853</v>
      </c>
      <c r="AV158" s="28">
        <f t="shared" si="31"/>
        <v>0.95367117898360565</v>
      </c>
      <c r="AW158" s="28">
        <f t="shared" si="32"/>
        <v>0.81382954617299974</v>
      </c>
      <c r="AX158" s="28">
        <f t="shared" si="33"/>
        <v>3.9777247414478914E-4</v>
      </c>
      <c r="AY158" s="28">
        <f t="shared" si="34"/>
        <v>0.21881539884168008</v>
      </c>
      <c r="AZ158" s="28">
        <f t="shared" si="35"/>
        <v>0.93470177654153874</v>
      </c>
    </row>
    <row r="159" spans="1:52" hidden="1" x14ac:dyDescent="0.25">
      <c r="A159" s="86" t="s">
        <v>8</v>
      </c>
      <c r="B159" s="86">
        <v>1</v>
      </c>
      <c r="C159" s="86">
        <v>149</v>
      </c>
      <c r="D159" s="28">
        <f>OphrsIn!D158/LinhrsIn!D159</f>
        <v>0.96608566409944596</v>
      </c>
      <c r="E159" s="28">
        <f>OphrsIn!E158/LinhrsIn!E159</f>
        <v>0.98036578805809571</v>
      </c>
      <c r="F159" s="28">
        <f>OphrsIn!F158/LinhrsIn!F159</f>
        <v>0.95632183908045976</v>
      </c>
      <c r="G159" s="28">
        <f>OphrsIn!G158/LinhrsIn!G159</f>
        <v>0.98778911075994824</v>
      </c>
      <c r="H159" s="28">
        <f>OphrsIn!H158/LinhrsIn!H159</f>
        <v>0.89825164803668678</v>
      </c>
      <c r="I159" s="28">
        <v>0.98061911170928673</v>
      </c>
      <c r="J159" s="28">
        <f>OphrsIn!J158/LinhrsIn!J159</f>
        <v>1</v>
      </c>
      <c r="K159" s="28">
        <f>OphrsIn!K158/LinhrsIn!K159</f>
        <v>0.98991121872477805</v>
      </c>
      <c r="L159" s="28">
        <f>OphrsIn!L158/LinhrsIn!L159</f>
        <v>0.99918853124154716</v>
      </c>
      <c r="M159" s="28">
        <f>OphrsIn!M158/LinhrsIn!M159</f>
        <v>0.99513753820505702</v>
      </c>
      <c r="N159" s="28">
        <f>OphrsIn!N158/LinhrsIn!N159</f>
        <v>0.97862615943003095</v>
      </c>
      <c r="O159" s="28">
        <f>OphrsIn!O158/LinhrsIn!O159</f>
        <v>0.23358603919324847</v>
      </c>
      <c r="P159" s="28">
        <f>OphrsIn!P158/LinhrsIn!P159</f>
        <v>0.56238236084969084</v>
      </c>
      <c r="Q159" s="28">
        <f>OphrsIn!Q158/LinhrsIn!Q159</f>
        <v>0.94862459546925559</v>
      </c>
      <c r="R159" s="28">
        <f>OphrsIn!R158/LinhrsIn!R159</f>
        <v>0.91069032354256729</v>
      </c>
      <c r="S159" s="28">
        <f>OphrsIn!S158/LinhrsIn!S159</f>
        <v>1</v>
      </c>
      <c r="T159" s="28">
        <f>OphrsIn!T158/LinhrsIn!T159</f>
        <v>0.96593639575971724</v>
      </c>
      <c r="U159" s="28">
        <f>OphrsIn!U158/LinhrsIn!U159</f>
        <v>0.95778471562372736</v>
      </c>
      <c r="V159" s="28">
        <f>OphrsIn!V158/LinhrsIn!V159</f>
        <v>0.96708683473389356</v>
      </c>
      <c r="W159" s="28">
        <f>OphrsIn!W158/LinhrsIn!W159</f>
        <v>0.93157748049052391</v>
      </c>
      <c r="X159" s="28">
        <f>OphrsIn!X158/LinhrsIn!X159</f>
        <v>0.10357142857142858</v>
      </c>
      <c r="Y159" s="28">
        <f>OphrsIn!Y158/LinhrsIn!Y159</f>
        <v>0.58042744656917888</v>
      </c>
      <c r="Z159" s="28">
        <f>OphrsIn!Z158/LinhrsIn!Z159</f>
        <v>0.92905223478729138</v>
      </c>
      <c r="AA159" s="28">
        <f>OphrsIn!AA158/LinhrsIn!AA159</f>
        <v>1</v>
      </c>
      <c r="AB159" s="28">
        <f>OphrsIn!AB158/LinhrsIn!AB159</f>
        <v>1</v>
      </c>
      <c r="AC159" s="28">
        <f>IF(LinhrsIn!AC159&gt;0,OphrsIn!AC158/LinhrsIn!AC159,0)</f>
        <v>0.99798251513113656</v>
      </c>
      <c r="AD159" s="28">
        <f>IF(LinhrsIn!AD159&gt;0,OphrsIn!AD158/LinhrsIn!AD159,0)</f>
        <v>0.98394598649662413</v>
      </c>
      <c r="AE159" s="28">
        <f>IF(LinhrsIn!AE159&gt;0,OphrsIn!AE158/LinhrsIn!AE159,0)</f>
        <v>0.98413930862050225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24"/>
        <v>0.88018161210740242</v>
      </c>
      <c r="AP159" s="28">
        <f t="shared" si="25"/>
        <v>0.85789595462896528</v>
      </c>
      <c r="AQ159" s="28">
        <f t="shared" si="26"/>
        <v>0.98868927008275431</v>
      </c>
      <c r="AR159" s="28">
        <f t="shared" si="27"/>
        <v>0.9748255792995012</v>
      </c>
      <c r="AS159" s="28">
        <f t="shared" si="28"/>
        <v>0.95962358658199121</v>
      </c>
      <c r="AT159" s="28">
        <f t="shared" si="29"/>
        <v>0.994745762723794</v>
      </c>
      <c r="AU159" s="28">
        <f t="shared" si="30"/>
        <v>0.59153151982432339</v>
      </c>
      <c r="AV159" s="28">
        <f t="shared" si="31"/>
        <v>0.95310497300394104</v>
      </c>
      <c r="AW159" s="28">
        <f t="shared" si="32"/>
        <v>0.9636026487057795</v>
      </c>
      <c r="AX159" s="28">
        <f t="shared" si="33"/>
        <v>0.53852545187704381</v>
      </c>
      <c r="AY159" s="28">
        <f t="shared" si="34"/>
        <v>0.97635074492909713</v>
      </c>
      <c r="AZ159" s="28">
        <f t="shared" si="35"/>
        <v>0.98868927008275431</v>
      </c>
    </row>
    <row r="160" spans="1:52" hidden="1" x14ac:dyDescent="0.25">
      <c r="A160" s="86" t="s">
        <v>8</v>
      </c>
      <c r="B160" s="86">
        <v>1</v>
      </c>
      <c r="C160" s="86">
        <v>150</v>
      </c>
      <c r="D160" s="28">
        <f>OphrsIn!D159/LinhrsIn!D160</f>
        <v>0.92044581091468103</v>
      </c>
      <c r="E160" s="28">
        <f>OphrsIn!E159/LinhrsIn!E160</f>
        <v>0.96019365250134481</v>
      </c>
      <c r="F160" s="28">
        <f>OphrsIn!F159/LinhrsIn!F160</f>
        <v>0.98189134808853129</v>
      </c>
      <c r="G160" s="28">
        <f>OphrsIn!G159/LinhrsIn!G160</f>
        <v>0.89009420496717095</v>
      </c>
      <c r="H160" s="28">
        <f>OphrsIn!H159/LinhrsIn!H160</f>
        <v>0.67093950289198057</v>
      </c>
      <c r="I160" s="28">
        <v>0.86459459459459453</v>
      </c>
      <c r="J160" s="28">
        <f>OphrsIn!J159/LinhrsIn!J160</f>
        <v>0.93226256983240219</v>
      </c>
      <c r="K160" s="28">
        <f>OphrsIn!K159/LinhrsIn!K160</f>
        <v>0.92425669312525227</v>
      </c>
      <c r="L160" s="28">
        <f>OphrsIn!L159/LinhrsIn!L160</f>
        <v>0.83671811535337126</v>
      </c>
      <c r="M160" s="28">
        <f>OphrsIn!M159/LinhrsIn!M160</f>
        <v>0.99192987338249605</v>
      </c>
      <c r="N160" s="28">
        <f>OphrsIn!N159/LinhrsIn!N160</f>
        <v>0.98099218118091147</v>
      </c>
      <c r="O160" s="28">
        <f>OphrsIn!O159/LinhrsIn!O160</f>
        <v>0.96383866481223923</v>
      </c>
      <c r="P160" s="28">
        <f>OphrsIn!P159/LinhrsIn!P160</f>
        <v>0.80653401452003226</v>
      </c>
      <c r="Q160" s="28">
        <f>OphrsIn!Q159/LinhrsIn!Q160</f>
        <v>0.97092866756393004</v>
      </c>
      <c r="R160" s="28">
        <f>OphrsIn!R159/LinhrsIn!R160</f>
        <v>0.92418826333035453</v>
      </c>
      <c r="S160" s="28">
        <f>OphrsIn!S159/LinhrsIn!S160</f>
        <v>0.90969133306375527</v>
      </c>
      <c r="T160" s="28">
        <f>OphrsIn!T159/LinhrsIn!T160</f>
        <v>0.97308400623317748</v>
      </c>
      <c r="U160" s="28">
        <f>OphrsIn!U159/LinhrsIn!U160</f>
        <v>0.96765864927299916</v>
      </c>
      <c r="V160" s="28">
        <f>OphrsIn!V159/LinhrsIn!V160</f>
        <v>0.75947235475722707</v>
      </c>
      <c r="W160" s="28">
        <f>OphrsIn!W159/LinhrsIn!W160</f>
        <v>0.96235041011160416</v>
      </c>
      <c r="X160" s="28">
        <f>OphrsIn!X159/LinhrsIn!X160</f>
        <v>0.97995394825951521</v>
      </c>
      <c r="Y160" s="28">
        <f>OphrsIn!Y159/LinhrsIn!Y160</f>
        <v>0.98567415730337071</v>
      </c>
      <c r="Z160" s="28">
        <f>OphrsIn!Z159/LinhrsIn!Z160</f>
        <v>0.99394835933297476</v>
      </c>
      <c r="AA160" s="28">
        <f>OphrsIn!AA159/LinhrsIn!AA160</f>
        <v>0.99986111111111109</v>
      </c>
      <c r="AB160" s="28">
        <f>OphrsIn!AB159/LinhrsIn!AB160</f>
        <v>0.86431956668923482</v>
      </c>
      <c r="AC160" s="28">
        <f>IF(LinhrsIn!AC160&gt;0,OphrsIn!AC159/LinhrsIn!AC160,0)</f>
        <v>0.99395079983868795</v>
      </c>
      <c r="AD160" s="28">
        <f>IF(LinhrsIn!AD160&gt;0,OphrsIn!AD159/LinhrsIn!AD160,0)</f>
        <v>0.99174050157681337</v>
      </c>
      <c r="AE160" s="28">
        <f>IF(LinhrsIn!AE160&gt;0,OphrsIn!AE159/LinhrsIn!AE160,0)</f>
        <v>0.96628106172414696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24"/>
        <v>0.90035378460419402</v>
      </c>
      <c r="AP160" s="28">
        <f t="shared" si="25"/>
        <v>0.94092756891910445</v>
      </c>
      <c r="AQ160" s="28">
        <f t="shared" si="26"/>
        <v>0.98399078771321602</v>
      </c>
      <c r="AR160" s="28">
        <f t="shared" si="27"/>
        <v>0.94405973518568231</v>
      </c>
      <c r="AS160" s="28">
        <f t="shared" si="28"/>
        <v>0.82259888910632573</v>
      </c>
      <c r="AT160" s="28">
        <f t="shared" si="29"/>
        <v>0.91763489395370657</v>
      </c>
      <c r="AU160" s="28">
        <f t="shared" si="30"/>
        <v>0.91712162017106102</v>
      </c>
      <c r="AV160" s="28">
        <f t="shared" si="31"/>
        <v>0.93493608798601324</v>
      </c>
      <c r="AW160" s="28">
        <f t="shared" si="32"/>
        <v>0.9000716700878012</v>
      </c>
      <c r="AX160" s="28">
        <f t="shared" si="33"/>
        <v>0.97599283855816343</v>
      </c>
      <c r="AY160" s="28">
        <f t="shared" si="34"/>
        <v>0.95270967904444026</v>
      </c>
      <c r="AZ160" s="28">
        <f t="shared" si="35"/>
        <v>0.98399078771321602</v>
      </c>
    </row>
    <row r="161" spans="1:52" hidden="1" x14ac:dyDescent="0.25">
      <c r="A161" s="86" t="s">
        <v>8</v>
      </c>
      <c r="B161" s="86">
        <v>1</v>
      </c>
      <c r="C161" s="86">
        <v>151</v>
      </c>
      <c r="D161" s="28">
        <f>OphrsIn!D160/LinhrsIn!D161</f>
        <v>0.91376047580427144</v>
      </c>
      <c r="E161" s="28">
        <f>OphrsIn!E160/LinhrsIn!E161</f>
        <v>0.96691769768692848</v>
      </c>
      <c r="F161" s="28">
        <f>OphrsIn!F160/LinhrsIn!F161</f>
        <v>0.96508118982612445</v>
      </c>
      <c r="G161" s="28">
        <f>OphrsIn!G160/LinhrsIn!G161</f>
        <v>0.99985742800114052</v>
      </c>
      <c r="H161" s="28">
        <f>OphrsIn!H160/LinhrsIn!H161</f>
        <v>0.76554726368159198</v>
      </c>
      <c r="I161" s="28">
        <v>0.96840548534552295</v>
      </c>
      <c r="J161" s="28">
        <f>OphrsIn!J160/LinhrsIn!J161</f>
        <v>1</v>
      </c>
      <c r="K161" s="28">
        <f>OphrsIn!K160/LinhrsIn!K161</f>
        <v>1</v>
      </c>
      <c r="L161" s="28">
        <f>OphrsIn!L160/LinhrsIn!L161</f>
        <v>0.9993236845664818</v>
      </c>
      <c r="M161" s="28">
        <f>OphrsIn!M160/LinhrsIn!M161</f>
        <v>0.99694317076559669</v>
      </c>
      <c r="N161" s="28">
        <f>OphrsIn!N160/LinhrsIn!N161</f>
        <v>0.9772818927275172</v>
      </c>
      <c r="O161" s="28">
        <f>OphrsIn!O160/LinhrsIn!O161</f>
        <v>0.9573551882205863</v>
      </c>
      <c r="P161" s="28">
        <f>OphrsIn!P160/LinhrsIn!P161</f>
        <v>0.9662589057669041</v>
      </c>
      <c r="Q161" s="28">
        <f>OphrsIn!Q160/LinhrsIn!Q161</f>
        <v>0.99878983461073001</v>
      </c>
      <c r="R161" s="28">
        <f>OphrsIn!R160/LinhrsIn!R161</f>
        <v>0.96187071790288947</v>
      </c>
      <c r="S161" s="28">
        <f>OphrsIn!S160/LinhrsIn!S161</f>
        <v>0.94066200215285245</v>
      </c>
      <c r="T161" s="28">
        <f>OphrsIn!T160/LinhrsIn!T161</f>
        <v>0.98793151838338478</v>
      </c>
      <c r="U161" s="28">
        <f>OphrsIn!U160/LinhrsIn!U161</f>
        <v>0.98421478683216401</v>
      </c>
      <c r="V161" s="28">
        <f>OphrsIn!V160/LinhrsIn!V161</f>
        <v>0.96400560224089626</v>
      </c>
      <c r="W161" s="28">
        <f>OphrsIn!W160/LinhrsIn!W161</f>
        <v>0.94475063852668362</v>
      </c>
      <c r="X161" s="28">
        <f>OphrsIn!X160/LinhrsIn!X161</f>
        <v>0.80884547551214225</v>
      </c>
      <c r="Y161" s="28">
        <f>OphrsIn!Y160/LinhrsIn!Y161</f>
        <v>0.90350260233506818</v>
      </c>
      <c r="Z161" s="28">
        <f>OphrsIn!Z160/LinhrsIn!Z161</f>
        <v>0.96906107075598602</v>
      </c>
      <c r="AA161" s="28">
        <f>OphrsIn!AA160/LinhrsIn!AA161</f>
        <v>1</v>
      </c>
      <c r="AB161" s="28">
        <f>OphrsIn!AB160/LinhrsIn!AB161</f>
        <v>0.99932313523757954</v>
      </c>
      <c r="AC161" s="28">
        <f>IF(LinhrsIn!AC161&gt;0,OphrsIn!AC160/LinhrsIn!AC161,0)</f>
        <v>0.99381387842926305</v>
      </c>
      <c r="AD161" s="28">
        <f>IF(LinhrsIn!AD161&gt;0,OphrsIn!AD160/LinhrsIn!AD161,0)</f>
        <v>0.99475812490639504</v>
      </c>
      <c r="AE161" s="28">
        <f>IF(LinhrsIn!AE161&gt;0,OphrsIn!AE160/LinhrsIn!AE161,0)</f>
        <v>0.98663058442559171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24"/>
        <v>0.96358099221569937</v>
      </c>
      <c r="AP161" s="28">
        <f t="shared" si="25"/>
        <v>0.95524644870753139</v>
      </c>
      <c r="AQ161" s="28">
        <f t="shared" si="26"/>
        <v>0.99173419592041656</v>
      </c>
      <c r="AR161" s="28">
        <f t="shared" si="27"/>
        <v>0.97728543850473104</v>
      </c>
      <c r="AS161" s="28">
        <f t="shared" si="28"/>
        <v>0.91131758300903831</v>
      </c>
      <c r="AT161" s="28">
        <f t="shared" si="29"/>
        <v>0.99875561844402616</v>
      </c>
      <c r="AU161" s="28">
        <f t="shared" si="30"/>
        <v>0.96696532890500253</v>
      </c>
      <c r="AV161" s="28">
        <f t="shared" si="31"/>
        <v>0.96710751822215746</v>
      </c>
      <c r="AW161" s="28">
        <f t="shared" si="32"/>
        <v>0.97871730248548161</v>
      </c>
      <c r="AX161" s="28">
        <f t="shared" si="33"/>
        <v>0.88569957212463135</v>
      </c>
      <c r="AY161" s="28">
        <f t="shared" si="34"/>
        <v>0.98946140199785526</v>
      </c>
      <c r="AZ161" s="28">
        <f t="shared" si="35"/>
        <v>0.99173419592041656</v>
      </c>
    </row>
    <row r="162" spans="1:52" hidden="1" x14ac:dyDescent="0.25">
      <c r="A162" s="86" t="s">
        <v>8</v>
      </c>
      <c r="B162" s="86">
        <v>1</v>
      </c>
      <c r="C162" s="86">
        <v>152</v>
      </c>
      <c r="D162" s="28">
        <f>OphrsIn!D161/LinhrsIn!D162</f>
        <v>0.95997836668469438</v>
      </c>
      <c r="E162" s="28">
        <f>OphrsIn!E161/LinhrsIn!E162</f>
        <v>0.92661950339852961</v>
      </c>
      <c r="F162" s="28">
        <f>OphrsIn!F161/LinhrsIn!F162</f>
        <v>0.9579916558768522</v>
      </c>
      <c r="G162" s="28">
        <f>OphrsIn!G161/LinhrsIn!G162</f>
        <v>0.98373983739837401</v>
      </c>
      <c r="H162" s="28">
        <f>OphrsIn!H161/LinhrsIn!H162</f>
        <v>0.91692627206645894</v>
      </c>
      <c r="I162" s="28">
        <v>0.88486886348352389</v>
      </c>
      <c r="J162" s="28">
        <f>OphrsIn!J161/LinhrsIn!J162</f>
        <v>0.99805339265850934</v>
      </c>
      <c r="K162" s="28">
        <f>OphrsIn!K161/LinhrsIn!K162</f>
        <v>0.99461931665321501</v>
      </c>
      <c r="L162" s="28">
        <f>OphrsIn!L161/LinhrsIn!L162</f>
        <v>0.97592317056675237</v>
      </c>
      <c r="M162" s="28">
        <f>OphrsIn!M161/LinhrsIn!M162</f>
        <v>0.99583159649854103</v>
      </c>
      <c r="N162" s="28">
        <f>OphrsIn!N161/LinhrsIn!N162</f>
        <v>0.99986528357806825</v>
      </c>
      <c r="O162" s="28">
        <f>OphrsIn!O161/LinhrsIn!O162</f>
        <v>0.98430555555555566</v>
      </c>
      <c r="P162" s="28">
        <f>OphrsIn!P161/LinhrsIn!P162</f>
        <v>0.65115653577192034</v>
      </c>
      <c r="Q162" s="28">
        <f>OphrsIn!Q161/LinhrsIn!Q162</f>
        <v>0.87858007260992332</v>
      </c>
      <c r="R162" s="28">
        <f>OphrsIn!R161/LinhrsIn!R162</f>
        <v>0.21470279982033241</v>
      </c>
      <c r="S162" s="28">
        <f>OphrsIn!S161/LinhrsIn!S162</f>
        <v>0.94164527894096994</v>
      </c>
      <c r="T162" s="28">
        <f>OphrsIn!T161/LinhrsIn!T162</f>
        <v>0.99323085601466643</v>
      </c>
      <c r="U162" s="28">
        <f>OphrsIn!U161/LinhrsIn!U162</f>
        <v>0.9962284482758621</v>
      </c>
      <c r="V162" s="28">
        <f>OphrsIn!V161/LinhrsIn!V162</f>
        <v>0.98618476137315103</v>
      </c>
      <c r="W162" s="28">
        <f>OphrsIn!W161/LinhrsIn!W162</f>
        <v>0.97862615943003095</v>
      </c>
      <c r="X162" s="28">
        <f>OphrsIn!X161/LinhrsIn!X162</f>
        <v>0.99187322226737096</v>
      </c>
      <c r="Y162" s="28">
        <f>OphrsIn!Y161/LinhrsIn!Y162</f>
        <v>0.96811797752808981</v>
      </c>
      <c r="Z162" s="28">
        <f>OphrsIn!Z161/LinhrsIn!Z162</f>
        <v>0.99609952925353062</v>
      </c>
      <c r="AA162" s="28">
        <f>OphrsIn!AA161/LinhrsIn!AA162</f>
        <v>0.99986111111111109</v>
      </c>
      <c r="AB162" s="28">
        <f>OphrsIn!AB161/LinhrsIn!AB162</f>
        <v>0.99052389332611346</v>
      </c>
      <c r="AC162" s="28">
        <f>IF(LinhrsIn!AC162&gt;0,OphrsIn!AC161/LinhrsIn!AC162,0)</f>
        <v>0.9978018958648166</v>
      </c>
      <c r="AD162" s="28">
        <f>IF(LinhrsIn!AD162&gt;0,OphrsIn!AD161/LinhrsIn!AD162,0)</f>
        <v>0.96286313267445345</v>
      </c>
      <c r="AE162" s="28">
        <f>IF(LinhrsIn!AE162&gt;0,OphrsIn!AE161/LinhrsIn!AE162,0)</f>
        <v>0.97629307931924258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24"/>
        <v>0.93915841529219157</v>
      </c>
      <c r="AP162" s="28">
        <f t="shared" si="25"/>
        <v>0.91130617582926254</v>
      </c>
      <c r="AQ162" s="28">
        <f t="shared" si="26"/>
        <v>0.97898603595283762</v>
      </c>
      <c r="AR162" s="28">
        <f t="shared" si="27"/>
        <v>0.95611699889125201</v>
      </c>
      <c r="AS162" s="28">
        <f t="shared" si="28"/>
        <v>0.93328284273616402</v>
      </c>
      <c r="AT162" s="28">
        <f t="shared" si="29"/>
        <v>0.98879136123950284</v>
      </c>
      <c r="AU162" s="28">
        <f t="shared" si="30"/>
        <v>0.87844245830184808</v>
      </c>
      <c r="AV162" s="28">
        <f t="shared" si="31"/>
        <v>0.6783093837904085</v>
      </c>
      <c r="AW162" s="28">
        <f t="shared" si="32"/>
        <v>0.99188135522122645</v>
      </c>
      <c r="AX162" s="28">
        <f t="shared" si="33"/>
        <v>0.97953911974183061</v>
      </c>
      <c r="AY162" s="28">
        <f t="shared" si="34"/>
        <v>0.99549484456358506</v>
      </c>
      <c r="AZ162" s="28">
        <f t="shared" si="35"/>
        <v>0.97898603595283762</v>
      </c>
    </row>
    <row r="163" spans="1:52" hidden="1" x14ac:dyDescent="0.25">
      <c r="A163" s="86" t="s">
        <v>8</v>
      </c>
      <c r="B163" s="86">
        <v>1</v>
      </c>
      <c r="C163" s="86">
        <v>153</v>
      </c>
      <c r="D163" s="28">
        <f>OphrsIn!D162/LinhrsIn!D163</f>
        <v>0.4557309540150995</v>
      </c>
      <c r="E163" s="28">
        <f>OphrsIn!E162/LinhrsIn!E163</f>
        <v>0.92969909593846978</v>
      </c>
      <c r="F163" s="28">
        <f>OphrsIn!F162/LinhrsIn!F163</f>
        <v>0.98265645324468853</v>
      </c>
      <c r="G163" s="28">
        <f>OphrsIn!G162/LinhrsIn!G163</f>
        <v>0.99914712153518126</v>
      </c>
      <c r="H163" s="28">
        <f>OphrsIn!H162/LinhrsIn!H163</f>
        <v>0.97421203438395421</v>
      </c>
      <c r="I163" s="28">
        <v>1</v>
      </c>
      <c r="J163" s="28">
        <f>OphrsIn!J162/LinhrsIn!J163</f>
        <v>0.96404181184668991</v>
      </c>
      <c r="K163" s="28">
        <f>OphrsIn!K162/LinhrsIn!K163</f>
        <v>0.97588251145243854</v>
      </c>
      <c r="L163" s="28">
        <f>OphrsIn!L162/LinhrsIn!L163</f>
        <v>1</v>
      </c>
      <c r="M163" s="28">
        <f>OphrsIn!M162/LinhrsIn!M163</f>
        <v>0.99874336777436457</v>
      </c>
      <c r="N163" s="28">
        <f>OphrsIn!N162/LinhrsIn!N163</f>
        <v>1</v>
      </c>
      <c r="O163" s="28">
        <f>OphrsIn!O162/LinhrsIn!O163</f>
        <v>0.99972222222222218</v>
      </c>
      <c r="P163" s="28">
        <f>OphrsIn!P162/LinhrsIn!P163</f>
        <v>0.96424250571313341</v>
      </c>
      <c r="Q163" s="28">
        <f>OphrsIn!Q162/LinhrsIn!Q163</f>
        <v>0.93959913326110511</v>
      </c>
      <c r="R163" s="28">
        <f>OphrsIn!R162/LinhrsIn!R163</f>
        <v>0.9882352941176471</v>
      </c>
      <c r="S163" s="28">
        <f>OphrsIn!S162/LinhrsIn!S163</f>
        <v>0.93264670009486395</v>
      </c>
      <c r="T163" s="28">
        <f>OphrsIn!T162/LinhrsIn!T163</f>
        <v>0.91775014132278121</v>
      </c>
      <c r="U163" s="28">
        <f>OphrsIn!U162/LinhrsIn!U163</f>
        <v>0.99483485116215842</v>
      </c>
      <c r="V163" s="28">
        <f>OphrsIn!V162/LinhrsIn!V163</f>
        <v>0.68462512308341539</v>
      </c>
      <c r="W163" s="28">
        <f>OphrsIn!W162/LinhrsIn!W163</f>
        <v>3.6248484031801642E-2</v>
      </c>
      <c r="X163" s="28">
        <f>OphrsIn!X162/LinhrsIn!X163</f>
        <v>1.5847860538827259E-3</v>
      </c>
      <c r="Y163" s="28">
        <f>OphrsIn!Y162/LinhrsIn!Y163</f>
        <v>0.87505276487969597</v>
      </c>
      <c r="Z163" s="28">
        <f>OphrsIn!Z162/LinhrsIn!Z163</f>
        <v>0.99314055144586411</v>
      </c>
      <c r="AA163" s="28">
        <f>OphrsIn!AA162/LinhrsIn!AA163</f>
        <v>1</v>
      </c>
      <c r="AB163" s="28">
        <f>OphrsIn!AB162/LinhrsIn!AB163</f>
        <v>0.99972925409503177</v>
      </c>
      <c r="AC163" s="28">
        <f>IF(LinhrsIn!AC163&gt;0,OphrsIn!AC162/LinhrsIn!AC163,0)</f>
        <v>0.96515538813399704</v>
      </c>
      <c r="AD163" s="28">
        <f>IF(LinhrsIn!AD163&gt;0,OphrsIn!AD162/LinhrsIn!AD163,0)</f>
        <v>0.99493595472147756</v>
      </c>
      <c r="AE163" s="28">
        <f>IF(LinhrsIn!AE163&gt;0,OphrsIn!AE162/LinhrsIn!AE163,0)</f>
        <v>0.81789657908982449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24"/>
        <v>0.98236226034259533</v>
      </c>
      <c r="AP163" s="28">
        <f t="shared" si="25"/>
        <v>0.7802872569623539</v>
      </c>
      <c r="AQ163" s="28">
        <f t="shared" si="26"/>
        <v>0.92599597398176636</v>
      </c>
      <c r="AR163" s="28">
        <f t="shared" si="27"/>
        <v>0.97050089023944652</v>
      </c>
      <c r="AS163" s="28">
        <f t="shared" si="28"/>
        <v>0.97941794874354804</v>
      </c>
      <c r="AT163" s="28">
        <f t="shared" si="29"/>
        <v>0.99154195974226766</v>
      </c>
      <c r="AU163" s="28">
        <f t="shared" si="30"/>
        <v>0.98798824264511842</v>
      </c>
      <c r="AV163" s="28">
        <f t="shared" si="31"/>
        <v>0.95349370915787202</v>
      </c>
      <c r="AW163" s="28">
        <f t="shared" si="32"/>
        <v>0.86573670518945167</v>
      </c>
      <c r="AX163" s="28">
        <f t="shared" si="33"/>
        <v>0.30429534498846011</v>
      </c>
      <c r="AY163" s="28">
        <f t="shared" si="34"/>
        <v>0.99762326851363203</v>
      </c>
      <c r="AZ163" s="28">
        <f t="shared" si="35"/>
        <v>0.92599597398176636</v>
      </c>
    </row>
    <row r="164" spans="1:52" hidden="1" x14ac:dyDescent="0.25">
      <c r="A164" s="86" t="s">
        <v>8</v>
      </c>
      <c r="B164" s="86">
        <v>1</v>
      </c>
      <c r="C164" s="86">
        <v>154</v>
      </c>
      <c r="D164" s="28">
        <f>OphrsIn!D163/LinhrsIn!D164</f>
        <v>0.68774489933792726</v>
      </c>
      <c r="E164" s="28">
        <f>OphrsIn!E163/LinhrsIn!E164</f>
        <v>0.98155379022485523</v>
      </c>
      <c r="F164" s="28">
        <f>OphrsIn!F163/LinhrsIn!F164</f>
        <v>0.92642621066245157</v>
      </c>
      <c r="G164" s="28">
        <f>OphrsIn!G163/LinhrsIn!G164</f>
        <v>0.90653939307593667</v>
      </c>
      <c r="H164" s="28">
        <f>OphrsIn!H163/LinhrsIn!H164</f>
        <v>0.85556202679091442</v>
      </c>
      <c r="I164" s="28">
        <v>0.96167809600645426</v>
      </c>
      <c r="J164" s="28">
        <f>OphrsIn!J163/LinhrsIn!J164</f>
        <v>0.88123350465342409</v>
      </c>
      <c r="K164" s="28">
        <f>OphrsIn!K163/LinhrsIn!K164</f>
        <v>0.98291862811028907</v>
      </c>
      <c r="L164" s="28">
        <f>OphrsIn!L163/LinhrsIn!L164</f>
        <v>0.98011901541790647</v>
      </c>
      <c r="M164" s="28">
        <f>OphrsIn!M163/LinhrsIn!M164</f>
        <v>0.99861053216618034</v>
      </c>
      <c r="N164" s="28">
        <f>OphrsIn!N163/LinhrsIn!N164</f>
        <v>0.99177343223196224</v>
      </c>
      <c r="O164" s="28">
        <f>OphrsIn!O163/LinhrsIn!O164</f>
        <v>0.97096415671019731</v>
      </c>
      <c r="P164" s="28">
        <f>OphrsIn!P163/LinhrsIn!P164</f>
        <v>0.97822287941927688</v>
      </c>
      <c r="Q164" s="28">
        <f>OphrsIn!Q163/LinhrsIn!Q164</f>
        <v>0.99435256151674056</v>
      </c>
      <c r="R164" s="28">
        <f>OphrsIn!R163/LinhrsIn!R164</f>
        <v>0.81762509335324862</v>
      </c>
      <c r="S164" s="28">
        <f>OphrsIn!S163/LinhrsIn!S164</f>
        <v>0.94147719628682902</v>
      </c>
      <c r="T164" s="28">
        <f>OphrsIn!T163/LinhrsIn!T164</f>
        <v>0.94767849628278866</v>
      </c>
      <c r="U164" s="28">
        <f>OphrsIn!U163/LinhrsIn!U164</f>
        <v>0.93739881273610348</v>
      </c>
      <c r="V164" s="28">
        <f>OphrsIn!V163/LinhrsIn!V164</f>
        <v>0.97753592856146221</v>
      </c>
      <c r="W164" s="28">
        <f>OphrsIn!W163/LinhrsIn!W164</f>
        <v>0.99690818658421843</v>
      </c>
      <c r="X164" s="28">
        <f>OphrsIn!X163/LinhrsIn!X164</f>
        <v>0.99972980275601186</v>
      </c>
      <c r="Y164" s="28">
        <f>OphrsIn!Y163/LinhrsIn!Y164</f>
        <v>0.98959358739980319</v>
      </c>
      <c r="Z164" s="28">
        <f>OphrsIn!Z163/LinhrsIn!Z164</f>
        <v>1</v>
      </c>
      <c r="AA164" s="28">
        <f>OphrsIn!AA163/LinhrsIn!AA164</f>
        <v>1</v>
      </c>
      <c r="AB164" s="28">
        <f>OphrsIn!AB163/LinhrsIn!AB164</f>
        <v>0.98673165448145128</v>
      </c>
      <c r="AC164" s="28">
        <f>IF(LinhrsIn!AC164&gt;0,OphrsIn!AC163/LinhrsIn!AC164,0)</f>
        <v>0.99610162656271006</v>
      </c>
      <c r="AD164" s="28">
        <f>IF(LinhrsIn!AD164&gt;0,OphrsIn!AD163/LinhrsIn!AD164,0)</f>
        <v>0.99672082277537644</v>
      </c>
      <c r="AE164" s="28">
        <f>IF(LinhrsIn!AE164&gt;0,OphrsIn!AE163/LinhrsIn!AE164,0)</f>
        <v>0.87892700208733721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24"/>
        <v>0.95130013878915409</v>
      </c>
      <c r="AP164" s="28">
        <f t="shared" si="25"/>
        <v>0.96575260999655477</v>
      </c>
      <c r="AQ164" s="28">
        <f t="shared" si="26"/>
        <v>0.9572498171418079</v>
      </c>
      <c r="AR164" s="28">
        <f t="shared" si="27"/>
        <v>0.93817313132108116</v>
      </c>
      <c r="AS164" s="28">
        <f t="shared" si="28"/>
        <v>0.89949120915026415</v>
      </c>
      <c r="AT164" s="28">
        <f t="shared" si="29"/>
        <v>0.98721605856479189</v>
      </c>
      <c r="AU164" s="28">
        <f t="shared" si="30"/>
        <v>0.98032015612047874</v>
      </c>
      <c r="AV164" s="28">
        <f t="shared" si="31"/>
        <v>0.91781828371893937</v>
      </c>
      <c r="AW164" s="28">
        <f t="shared" si="32"/>
        <v>0.95420441252678467</v>
      </c>
      <c r="AX164" s="28">
        <f t="shared" si="33"/>
        <v>0.9954105255800112</v>
      </c>
      <c r="AY164" s="28">
        <f t="shared" si="34"/>
        <v>0.99557721816048372</v>
      </c>
      <c r="AZ164" s="28">
        <f t="shared" si="35"/>
        <v>0.9572498171418079</v>
      </c>
    </row>
    <row r="165" spans="1:52" hidden="1" x14ac:dyDescent="0.25">
      <c r="A165" s="86" t="s">
        <v>8</v>
      </c>
      <c r="B165" s="86">
        <v>1</v>
      </c>
      <c r="C165" s="86">
        <v>155</v>
      </c>
      <c r="D165" s="28">
        <f>OphrsIn!D164/LinhrsIn!D165</f>
        <v>0.93365761383596813</v>
      </c>
      <c r="E165" s="28">
        <f>OphrsIn!E164/LinhrsIn!E165</f>
        <v>0.95975232198142413</v>
      </c>
      <c r="F165" s="28">
        <f>OphrsIn!F164/LinhrsIn!F165</f>
        <v>0.99583333333333335</v>
      </c>
      <c r="G165" s="28">
        <f>OphrsIn!G164/LinhrsIn!G165</f>
        <v>0.95226560273582217</v>
      </c>
      <c r="H165" s="28">
        <f>OphrsIn!H164/LinhrsIn!H165</f>
        <v>0.9079272727272728</v>
      </c>
      <c r="I165" s="28">
        <v>0.97199407566985319</v>
      </c>
      <c r="J165" s="28">
        <f>OphrsIn!J164/LinhrsIn!J165</f>
        <v>0.99986107252014456</v>
      </c>
      <c r="K165" s="28">
        <f>OphrsIn!K164/LinhrsIn!K165</f>
        <v>0.99771351714862133</v>
      </c>
      <c r="L165" s="28">
        <f>OphrsIn!L164/LinhrsIn!L165</f>
        <v>0.99661888017311329</v>
      </c>
      <c r="M165" s="28">
        <f>OphrsIn!M164/LinhrsIn!M165</f>
        <v>0.99597054328192292</v>
      </c>
      <c r="N165" s="28">
        <f>OphrsIn!N164/LinhrsIn!N165</f>
        <v>0.98857219682710407</v>
      </c>
      <c r="O165" s="28">
        <f>OphrsIn!O164/LinhrsIn!O165</f>
        <v>0.99719286657859962</v>
      </c>
      <c r="P165" s="28">
        <f>OphrsIn!P164/LinhrsIn!P165</f>
        <v>0.67979567146121789</v>
      </c>
      <c r="Q165" s="28">
        <f>OphrsIn!Q164/LinhrsIn!Q165</f>
        <v>0.4186390532544379</v>
      </c>
      <c r="R165" s="28">
        <f>OphrsIn!R164/LinhrsIn!R165</f>
        <v>0.5483822871626659</v>
      </c>
      <c r="S165" s="28">
        <f>OphrsIn!S164/LinhrsIn!S165</f>
        <v>0.77502023199352577</v>
      </c>
      <c r="T165" s="28">
        <f>OphrsIn!T164/LinhrsIn!T165</f>
        <v>1</v>
      </c>
      <c r="U165" s="28">
        <f>OphrsIn!U164/LinhrsIn!U165</f>
        <v>1</v>
      </c>
      <c r="V165" s="28">
        <f>OphrsIn!V164/LinhrsIn!V165</f>
        <v>0.99760765550239228</v>
      </c>
      <c r="W165" s="28">
        <f>OphrsIn!W164/LinhrsIn!W165</f>
        <v>0.73302863288076348</v>
      </c>
      <c r="X165" s="28">
        <f>OphrsIn!X164/LinhrsIn!X165</f>
        <v>0</v>
      </c>
      <c r="Y165" s="28">
        <f>OphrsIn!Y164/LinhrsIn!Y165</f>
        <v>0</v>
      </c>
      <c r="Z165" s="28">
        <f>OphrsIn!Z164/LinhrsIn!Z165</f>
        <v>0.66275620280474645</v>
      </c>
      <c r="AA165" s="28">
        <f>OphrsIn!AA164/LinhrsIn!AA165</f>
        <v>1</v>
      </c>
      <c r="AB165" s="28">
        <f>OphrsIn!AB164/LinhrsIn!AB165</f>
        <v>1</v>
      </c>
      <c r="AC165" s="28">
        <f>IF(LinhrsIn!AC165&gt;0,OphrsIn!AC164/LinhrsIn!AC165,0)</f>
        <v>1</v>
      </c>
      <c r="AD165" s="28">
        <f>IF(LinhrsIn!AD165&gt;0,OphrsIn!AD164/LinhrsIn!AD165,0)</f>
        <v>0.99522744220730797</v>
      </c>
      <c r="AE165" s="28">
        <f>IF(LinhrsIn!AE165&gt;0,OphrsIn!AE164/LinhrsIn!AE165,0)</f>
        <v>0.99058268841022934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24"/>
        <v>0.95362477953653568</v>
      </c>
      <c r="AP165" s="28">
        <f t="shared" si="25"/>
        <v>0.67795283863321087</v>
      </c>
      <c r="AQ165" s="28">
        <f t="shared" si="26"/>
        <v>0.99527004353917903</v>
      </c>
      <c r="AR165" s="28">
        <f t="shared" si="27"/>
        <v>0.96928375268352651</v>
      </c>
      <c r="AS165" s="28">
        <f t="shared" si="28"/>
        <v>0.95992747363909015</v>
      </c>
      <c r="AT165" s="28">
        <f t="shared" si="29"/>
        <v>0.99676764686788577</v>
      </c>
      <c r="AU165" s="28">
        <f t="shared" si="30"/>
        <v>0.88852024495564041</v>
      </c>
      <c r="AV165" s="28">
        <f t="shared" si="31"/>
        <v>0.58068052413687654</v>
      </c>
      <c r="AW165" s="28">
        <f t="shared" si="32"/>
        <v>0.99920255183413076</v>
      </c>
      <c r="AX165" s="28">
        <f t="shared" si="33"/>
        <v>0.24434287762692117</v>
      </c>
      <c r="AY165" s="28">
        <f t="shared" si="34"/>
        <v>0.88758540093491545</v>
      </c>
      <c r="AZ165" s="28">
        <f t="shared" si="35"/>
        <v>0.99527004353917903</v>
      </c>
    </row>
    <row r="166" spans="1:52" hidden="1" x14ac:dyDescent="0.25">
      <c r="A166" s="86" t="s">
        <v>8</v>
      </c>
      <c r="B166" s="86">
        <v>1</v>
      </c>
      <c r="C166" s="86">
        <v>156</v>
      </c>
      <c r="D166" s="28">
        <f>OphrsIn!D165/LinhrsIn!D166</f>
        <v>0.99567684409619017</v>
      </c>
      <c r="E166" s="28">
        <f>OphrsIn!E165/LinhrsIn!E166</f>
        <v>0.99959639445715065</v>
      </c>
      <c r="F166" s="28">
        <f>OphrsIn!F165/LinhrsIn!F166</f>
        <v>0.99928150596350052</v>
      </c>
      <c r="G166" s="28">
        <f>OphrsIn!G165/LinhrsIn!G166</f>
        <v>0.97513450632543253</v>
      </c>
      <c r="H166" s="28">
        <f>OphrsIn!H165/LinhrsIn!H166</f>
        <v>0.8726023475522473</v>
      </c>
      <c r="I166" s="28">
        <v>0.86497434512557392</v>
      </c>
      <c r="J166" s="28">
        <f>OphrsIn!J165/LinhrsIn!J166</f>
        <v>0.40075853350189633</v>
      </c>
      <c r="K166" s="28">
        <f>OphrsIn!K165/LinhrsIn!K166</f>
        <v>0.97671601615074033</v>
      </c>
      <c r="L166" s="28">
        <f>OphrsIn!L165/LinhrsIn!L166</f>
        <v>0.99918842147977827</v>
      </c>
      <c r="M166" s="28">
        <f>OphrsIn!M165/LinhrsIn!M166</f>
        <v>0.9995827538247567</v>
      </c>
      <c r="N166" s="28">
        <f>OphrsIn!N165/LinhrsIn!N166</f>
        <v>0.99973111051357899</v>
      </c>
      <c r="O166" s="28">
        <f>OphrsIn!O165/LinhrsIn!O166</f>
        <v>1</v>
      </c>
      <c r="P166" s="28">
        <f>OphrsIn!P165/LinhrsIn!P166</f>
        <v>0.99986559139784947</v>
      </c>
      <c r="Q166" s="28">
        <f>OphrsIn!Q165/LinhrsIn!Q166</f>
        <v>0.9986553717897001</v>
      </c>
      <c r="R166" s="28">
        <f>OphrsIn!R165/LinhrsIn!R166</f>
        <v>0.98987190944295511</v>
      </c>
      <c r="S166" s="28">
        <f>OphrsIn!S165/LinhrsIn!S166</f>
        <v>0.99905825373335133</v>
      </c>
      <c r="T166" s="28">
        <f>OphrsIn!T165/LinhrsIn!T166</f>
        <v>0.99414144232110491</v>
      </c>
      <c r="U166" s="28">
        <f>OphrsIn!U165/LinhrsIn!U166</f>
        <v>0.97568553289207083</v>
      </c>
      <c r="V166" s="28">
        <f>OphrsIn!V165/LinhrsIn!V166</f>
        <v>0.98924581005586587</v>
      </c>
      <c r="W166" s="28">
        <f>OphrsIn!W165/LinhrsIn!W166</f>
        <v>0.99758031993547525</v>
      </c>
      <c r="X166" s="28">
        <f>OphrsIn!X165/LinhrsIn!X166</f>
        <v>0.99232529958260396</v>
      </c>
      <c r="Y166" s="28">
        <f>OphrsIn!Y165/LinhrsIn!Y166</f>
        <v>0.99494382022471906</v>
      </c>
      <c r="Z166" s="28">
        <f>OphrsIn!Z165/LinhrsIn!Z166</f>
        <v>0.9877622377622377</v>
      </c>
      <c r="AA166" s="28">
        <f>OphrsIn!AA165/LinhrsIn!AA166</f>
        <v>0.87970551465481317</v>
      </c>
      <c r="AB166" s="28">
        <f>OphrsIn!AB165/LinhrsIn!AB166</f>
        <v>0.9933667253282793</v>
      </c>
      <c r="AC166" s="28">
        <f>IF(LinhrsIn!AC166&gt;0,OphrsIn!AC165/LinhrsIn!AC166,0)</f>
        <v>0.998924586637989</v>
      </c>
      <c r="AD166" s="28">
        <f>IF(LinhrsIn!AD166&gt;0,OphrsIn!AD165/LinhrsIn!AD166,0)</f>
        <v>0.92143709004174135</v>
      </c>
      <c r="AE166" s="28">
        <f>IF(LinhrsIn!AE166&gt;0,OphrsIn!AE165/LinhrsIn!AE166,0)</f>
        <v>0.9748613014507822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24"/>
        <v>0.9239526271910421</v>
      </c>
      <c r="AP166" s="28">
        <f t="shared" si="25"/>
        <v>0.98269518647693144</v>
      </c>
      <c r="AQ166" s="28">
        <f t="shared" si="26"/>
        <v>0.96507432604350418</v>
      </c>
      <c r="AR166" s="28">
        <f t="shared" si="27"/>
        <v>0.99133746891536123</v>
      </c>
      <c r="AS166" s="28">
        <f t="shared" si="28"/>
        <v>0.71277840872657239</v>
      </c>
      <c r="AT166" s="28">
        <f t="shared" si="29"/>
        <v>0.99182906381842517</v>
      </c>
      <c r="AU166" s="28">
        <f t="shared" si="30"/>
        <v>0.99986556730380949</v>
      </c>
      <c r="AV166" s="28">
        <f t="shared" si="31"/>
        <v>0.99586184498866892</v>
      </c>
      <c r="AW166" s="28">
        <f t="shared" si="32"/>
        <v>0.98635759508968057</v>
      </c>
      <c r="AX166" s="28">
        <f t="shared" si="33"/>
        <v>0.99494981324759946</v>
      </c>
      <c r="AY166" s="28">
        <f t="shared" si="34"/>
        <v>0.95361149258177669</v>
      </c>
      <c r="AZ166" s="28">
        <f t="shared" si="35"/>
        <v>0.96507432604350418</v>
      </c>
    </row>
    <row r="167" spans="1:52" hidden="1" x14ac:dyDescent="0.25">
      <c r="A167" s="86" t="s">
        <v>8</v>
      </c>
      <c r="B167" s="86">
        <v>1</v>
      </c>
      <c r="C167" s="86">
        <v>157</v>
      </c>
      <c r="D167" s="28">
        <f>OphrsIn!D166/LinhrsIn!D167</f>
        <v>0.9983788165360713</v>
      </c>
      <c r="E167" s="28">
        <f>OphrsIn!E166/LinhrsIn!E167</f>
        <v>0.9924690693921463</v>
      </c>
      <c r="F167" s="28">
        <f>OphrsIn!F166/LinhrsIn!F167</f>
        <v>0.99942528735632186</v>
      </c>
      <c r="G167" s="28">
        <f>OphrsIn!G166/LinhrsIn!G167</f>
        <v>0.99886072344061516</v>
      </c>
      <c r="H167" s="28">
        <f>OphrsIn!H166/LinhrsIn!H167</f>
        <v>0.89437526835551728</v>
      </c>
      <c r="I167" s="28">
        <v>0.39095315024232635</v>
      </c>
      <c r="J167" s="28">
        <f>OphrsIn!J166/LinhrsIn!J167</f>
        <v>2.0833333333333333E-3</v>
      </c>
      <c r="K167" s="28">
        <f>OphrsIn!K166/LinhrsIn!K167</f>
        <v>0</v>
      </c>
      <c r="L167" s="28">
        <f>OphrsIn!L166/LinhrsIn!L167</f>
        <v>2.8125000000000001E-2</v>
      </c>
      <c r="M167" s="28">
        <f>OphrsIn!M166/LinhrsIn!M167</f>
        <v>0.41289477514190071</v>
      </c>
      <c r="N167" s="28">
        <f>OphrsIn!N166/LinhrsIn!N167</f>
        <v>0.95904068984101309</v>
      </c>
      <c r="O167" s="28">
        <f>OphrsIn!O166/LinhrsIn!O167</f>
        <v>0.99958333333333338</v>
      </c>
      <c r="P167" s="28">
        <f>OphrsIn!P166/LinhrsIn!P167</f>
        <v>0.99193439978491738</v>
      </c>
      <c r="Q167" s="28">
        <f>OphrsIn!Q166/LinhrsIn!Q167</f>
        <v>0.99946171443951015</v>
      </c>
      <c r="R167" s="28">
        <f>OphrsIn!R166/LinhrsIn!R167</f>
        <v>0.95755138516532623</v>
      </c>
      <c r="S167" s="28">
        <f>OphrsIn!S166/LinhrsIn!S167</f>
        <v>0.90200054068667201</v>
      </c>
      <c r="T167" s="28">
        <f>OphrsIn!T166/LinhrsIn!T167</f>
        <v>0.98374447454726943</v>
      </c>
      <c r="U167" s="28">
        <f>OphrsIn!U166/LinhrsIn!U167</f>
        <v>0.92892290869327498</v>
      </c>
      <c r="V167" s="28">
        <f>OphrsIn!V166/LinhrsIn!V167</f>
        <v>1</v>
      </c>
      <c r="W167" s="28">
        <f>OphrsIn!W166/LinhrsIn!W167</f>
        <v>0.99690818658421843</v>
      </c>
      <c r="X167" s="28">
        <f>OphrsIn!X166/LinhrsIn!X167</f>
        <v>0.96633903325703518</v>
      </c>
      <c r="Y167" s="28">
        <f>OphrsIn!Y166/LinhrsIn!Y167</f>
        <v>0.98160112359550555</v>
      </c>
      <c r="Z167" s="28">
        <f>OphrsIn!Z166/LinhrsIn!Z167</f>
        <v>0.95333512641204943</v>
      </c>
      <c r="AA167" s="28">
        <f>OphrsIn!AA166/LinhrsIn!AA167</f>
        <v>0.97152382275316018</v>
      </c>
      <c r="AB167" s="28">
        <f>OphrsIn!AB166/LinhrsIn!AB167</f>
        <v>0.98903479084878843</v>
      </c>
      <c r="AC167" s="28">
        <f>IF(LinhrsIn!AC167&gt;0,OphrsIn!AC166/LinhrsIn!AC167,0)</f>
        <v>0.91072869050820116</v>
      </c>
      <c r="AD167" s="28">
        <f>IF(LinhrsIn!AD167&gt;0,OphrsIn!AD166/LinhrsIn!AD167,0)</f>
        <v>0.99194150126846747</v>
      </c>
      <c r="AE167" s="28">
        <f>IF(LinhrsIn!AE167&gt;0,OphrsIn!AE166/LinhrsIn!AE167,0)</f>
        <v>0.97133175679662531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24"/>
        <v>0.6391454191851188</v>
      </c>
      <c r="AP167" s="28">
        <f t="shared" si="25"/>
        <v>0.96920192558190088</v>
      </c>
      <c r="AQ167" s="28">
        <f t="shared" si="26"/>
        <v>0.95800064952443131</v>
      </c>
      <c r="AR167" s="28">
        <f t="shared" si="27"/>
        <v>0.99691836006302781</v>
      </c>
      <c r="AS167" s="28">
        <f t="shared" si="28"/>
        <v>0.42913725064372571</v>
      </c>
      <c r="AT167" s="28">
        <f t="shared" si="29"/>
        <v>0.14700659171396691</v>
      </c>
      <c r="AU167" s="28">
        <f t="shared" si="30"/>
        <v>0.98351947431975451</v>
      </c>
      <c r="AV167" s="28">
        <f t="shared" si="31"/>
        <v>0.95300454676383606</v>
      </c>
      <c r="AW167" s="28">
        <f t="shared" si="32"/>
        <v>0.97088912774684821</v>
      </c>
      <c r="AX167" s="28">
        <f t="shared" si="33"/>
        <v>0.98161611447891983</v>
      </c>
      <c r="AY167" s="28">
        <f t="shared" si="34"/>
        <v>0.97129791333799931</v>
      </c>
      <c r="AZ167" s="28">
        <f t="shared" si="35"/>
        <v>0.95800064952443131</v>
      </c>
    </row>
    <row r="168" spans="1:52" hidden="1" x14ac:dyDescent="0.25">
      <c r="A168" s="86" t="s">
        <v>8</v>
      </c>
      <c r="B168" s="86">
        <v>1</v>
      </c>
      <c r="C168" s="86">
        <v>158</v>
      </c>
      <c r="D168" s="28">
        <f>OphrsIn!D167/LinhrsIn!D168</f>
        <v>0.98473591787113335</v>
      </c>
      <c r="E168" s="28">
        <f>OphrsIn!E167/LinhrsIn!E168</f>
        <v>0.99958059555431289</v>
      </c>
      <c r="F168" s="28">
        <f>OphrsIn!F167/LinhrsIn!F168</f>
        <v>0.99942421189002439</v>
      </c>
      <c r="G168" s="28">
        <f>OphrsIn!G167/LinhrsIn!G168</f>
        <v>0.97318116975748936</v>
      </c>
      <c r="H168" s="28">
        <f>OphrsIn!H167/LinhrsIn!H168</f>
        <v>0.81248210707128543</v>
      </c>
      <c r="I168" s="28">
        <v>0.99137233755729315</v>
      </c>
      <c r="J168" s="28">
        <f>OphrsIn!J167/LinhrsIn!J168</f>
        <v>0.9863756429862367</v>
      </c>
      <c r="K168" s="28">
        <f>OphrsIn!K167/LinhrsIn!K168</f>
        <v>0.98924008069939473</v>
      </c>
      <c r="L168" s="28">
        <f>OphrsIn!L167/LinhrsIn!L168</f>
        <v>0.99959426562077369</v>
      </c>
      <c r="M168" s="28">
        <f>OphrsIn!M167/LinhrsIn!M168</f>
        <v>0.96832453459294254</v>
      </c>
      <c r="N168" s="28">
        <f>OphrsIn!N167/LinhrsIn!N168</f>
        <v>0.98198440440978763</v>
      </c>
      <c r="O168" s="28">
        <f>OphrsIn!O167/LinhrsIn!O168</f>
        <v>0.95874427003750529</v>
      </c>
      <c r="P168" s="28">
        <f>OphrsIn!P167/LinhrsIn!P168</f>
        <v>0.84897025171624718</v>
      </c>
      <c r="Q168" s="28">
        <f>OphrsIn!Q167/LinhrsIn!Q168</f>
        <v>0.60879505110274335</v>
      </c>
      <c r="R168" s="28">
        <f>OphrsIn!R167/LinhrsIn!R168</f>
        <v>0.93807818561623402</v>
      </c>
      <c r="S168" s="28">
        <f>OphrsIn!S167/LinhrsIn!S168</f>
        <v>1</v>
      </c>
      <c r="T168" s="28">
        <f>OphrsIn!T167/LinhrsIn!T168</f>
        <v>0.93238533389098011</v>
      </c>
      <c r="U168" s="28">
        <f>OphrsIn!U167/LinhrsIn!U168</f>
        <v>0.83120168657765281</v>
      </c>
      <c r="V168" s="28">
        <f>OphrsIn!V167/LinhrsIn!V168</f>
        <v>0.88603827072997876</v>
      </c>
      <c r="W168" s="28">
        <f>OphrsIn!W167/LinhrsIn!W168</f>
        <v>0.99932786664874307</v>
      </c>
      <c r="X168" s="28">
        <f>OphrsIn!X167/LinhrsIn!X168</f>
        <v>0.9994614245321124</v>
      </c>
      <c r="Y168" s="28">
        <f>OphrsIn!Y167/LinhrsIn!Y168</f>
        <v>0.9936797752808989</v>
      </c>
      <c r="Z168" s="28">
        <f>OphrsIn!Z167/LinhrsIn!Z168</f>
        <v>0.99717590102205489</v>
      </c>
      <c r="AA168" s="28">
        <f>OphrsIn!AA167/LinhrsIn!AA168</f>
        <v>0.99944436727323238</v>
      </c>
      <c r="AB168" s="28">
        <f>OphrsIn!AB167/LinhrsIn!AB168</f>
        <v>0.98172465141464738</v>
      </c>
      <c r="AC168" s="28">
        <f>IF(LinhrsIn!AC168&gt;0,OphrsIn!AC167/LinhrsIn!AC168,0)</f>
        <v>0.99771505376344083</v>
      </c>
      <c r="AD168" s="28">
        <f>IF(LinhrsIn!AD168&gt;0,OphrsIn!AD167/LinhrsIn!AD168,0)</f>
        <v>0.99508416505288255</v>
      </c>
      <c r="AE168" s="28">
        <f>IF(LinhrsIn!AE168&gt;0,OphrsIn!AE167/LinhrsIn!AE168,0)</f>
        <v>0.98344296380304319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24"/>
        <v>0.95910615599110771</v>
      </c>
      <c r="AP168" s="28">
        <f t="shared" si="25"/>
        <v>0.93060937617410655</v>
      </c>
      <c r="AQ168" s="28">
        <f t="shared" si="26"/>
        <v>0.99208072753978893</v>
      </c>
      <c r="AR168" s="28">
        <f t="shared" si="27"/>
        <v>0.99072865906727559</v>
      </c>
      <c r="AS168" s="28">
        <f t="shared" si="28"/>
        <v>0.93007669587160502</v>
      </c>
      <c r="AT168" s="28">
        <f t="shared" si="29"/>
        <v>0.98571962697103699</v>
      </c>
      <c r="AU168" s="28">
        <f t="shared" si="30"/>
        <v>0.92989964205451336</v>
      </c>
      <c r="AV168" s="28">
        <f t="shared" si="31"/>
        <v>0.84895774557299253</v>
      </c>
      <c r="AW168" s="28">
        <f t="shared" si="32"/>
        <v>0.88320843039953711</v>
      </c>
      <c r="AX168" s="28">
        <f t="shared" si="33"/>
        <v>0.99748968882058475</v>
      </c>
      <c r="AY168" s="28">
        <f t="shared" si="34"/>
        <v>0.99278163990331159</v>
      </c>
      <c r="AZ168" s="28">
        <f t="shared" si="35"/>
        <v>0.99208072753978893</v>
      </c>
    </row>
    <row r="169" spans="1:52" hidden="1" x14ac:dyDescent="0.25">
      <c r="A169" s="86" t="s">
        <v>8</v>
      </c>
      <c r="B169" s="86">
        <v>1</v>
      </c>
      <c r="C169" s="86">
        <v>159</v>
      </c>
      <c r="D169" s="28">
        <f>OphrsIn!D168/LinhrsIn!D169</f>
        <v>0.81453464811562881</v>
      </c>
      <c r="E169" s="28">
        <f>OphrsIn!E168/LinhrsIn!E169</f>
        <v>0.99690569083815428</v>
      </c>
      <c r="F169" s="28">
        <f>OphrsIn!F168/LinhrsIn!F169</f>
        <v>1</v>
      </c>
      <c r="G169" s="28">
        <f>OphrsIn!G168/LinhrsIn!G169</f>
        <v>0.99942987457240595</v>
      </c>
      <c r="H169" s="28">
        <f>OphrsIn!H168/LinhrsIn!H169</f>
        <v>0.8389583939482107</v>
      </c>
      <c r="I169" s="28">
        <v>0.95562130177514792</v>
      </c>
      <c r="J169" s="28">
        <f>OphrsIn!J168/LinhrsIn!J169</f>
        <v>1.0009735744089012</v>
      </c>
      <c r="K169" s="28">
        <f>OphrsIn!K168/LinhrsIn!K169</f>
        <v>0.98843153080441215</v>
      </c>
      <c r="L169" s="28">
        <f>OphrsIn!L168/LinhrsIn!L169</f>
        <v>1</v>
      </c>
      <c r="M169" s="28">
        <f>OphrsIn!M168/LinhrsIn!M169</f>
        <v>0.99986107252014456</v>
      </c>
      <c r="N169" s="28">
        <f>OphrsIn!N168/LinhrsIn!N169</f>
        <v>0.99973111051357899</v>
      </c>
      <c r="O169" s="28">
        <f>OphrsIn!O168/LinhrsIn!O169</f>
        <v>1</v>
      </c>
      <c r="P169" s="28">
        <f>OphrsIn!P168/LinhrsIn!P169</f>
        <v>0.50405624661979453</v>
      </c>
      <c r="Q169" s="28">
        <f>OphrsIn!Q168/LinhrsIn!Q169</f>
        <v>0.76959395656279517</v>
      </c>
      <c r="R169" s="28">
        <f>OphrsIn!R168/LinhrsIn!R169</f>
        <v>0.99106344950848968</v>
      </c>
      <c r="S169" s="28">
        <f>OphrsIn!S168/LinhrsIn!S169</f>
        <v>1</v>
      </c>
      <c r="T169" s="28">
        <f>OphrsIn!T168/LinhrsIn!T169</f>
        <v>1</v>
      </c>
      <c r="U169" s="28">
        <f>OphrsIn!U168/LinhrsIn!U169</f>
        <v>1</v>
      </c>
      <c r="V169" s="28">
        <f>OphrsIn!V168/LinhrsIn!V169</f>
        <v>1</v>
      </c>
      <c r="W169" s="28">
        <f>OphrsIn!W168/LinhrsIn!W169</f>
        <v>0.99986557332974857</v>
      </c>
      <c r="X169" s="28">
        <f>OphrsIn!X168/LinhrsIn!X169</f>
        <v>0.90803823885821988</v>
      </c>
      <c r="Y169" s="28">
        <f>OphrsIn!Y168/LinhrsIn!Y169</f>
        <v>0.99536516853932588</v>
      </c>
      <c r="Z169" s="28">
        <f>OphrsIn!Z168/LinhrsIn!Z169</f>
        <v>0.99986550100874239</v>
      </c>
      <c r="AA169" s="28">
        <f>OphrsIn!AA168/LinhrsIn!AA169</f>
        <v>1</v>
      </c>
      <c r="AB169" s="28">
        <f>OphrsIn!AB168/LinhrsIn!AB169</f>
        <v>0.99079463923108158</v>
      </c>
      <c r="AC169" s="28">
        <f>IF(LinhrsIn!AC169&gt;0,OphrsIn!AC168/LinhrsIn!AC169,0)</f>
        <v>0.97862615943003095</v>
      </c>
      <c r="AD169" s="28">
        <f>IF(LinhrsIn!AD169&gt;0,OphrsIn!AD168/LinhrsIn!AD169,0)</f>
        <v>0.9721889952153111</v>
      </c>
      <c r="AE169" s="28">
        <f>IF(LinhrsIn!AE169&gt;0,OphrsIn!AE168/LinhrsIn!AE169,0)</f>
        <v>0.84966422859447599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24"/>
        <v>0.94033073300006265</v>
      </c>
      <c r="AP169" s="28">
        <f t="shared" si="25"/>
        <v>0.97121554391986686</v>
      </c>
      <c r="AQ169" s="28">
        <f t="shared" si="26"/>
        <v>0.93349312774660598</v>
      </c>
      <c r="AR169" s="28">
        <f t="shared" si="27"/>
        <v>0.99877852180352011</v>
      </c>
      <c r="AS169" s="28">
        <f t="shared" si="28"/>
        <v>0.93185109004408651</v>
      </c>
      <c r="AT169" s="28">
        <f t="shared" si="29"/>
        <v>0.99609753444151894</v>
      </c>
      <c r="AU169" s="28">
        <f t="shared" si="30"/>
        <v>0.83459578571112447</v>
      </c>
      <c r="AV169" s="28">
        <f t="shared" si="31"/>
        <v>0.92021913535709488</v>
      </c>
      <c r="AW169" s="28">
        <f t="shared" si="32"/>
        <v>1</v>
      </c>
      <c r="AX169" s="28">
        <f t="shared" si="33"/>
        <v>0.96775632690909819</v>
      </c>
      <c r="AY169" s="28">
        <f t="shared" si="34"/>
        <v>0.99688671341327462</v>
      </c>
      <c r="AZ169" s="28">
        <f t="shared" si="35"/>
        <v>0.93349312774660598</v>
      </c>
    </row>
    <row r="170" spans="1:52" hidden="1" x14ac:dyDescent="0.25">
      <c r="A170" s="86" t="s">
        <v>8</v>
      </c>
      <c r="B170" s="86">
        <v>1</v>
      </c>
      <c r="C170" s="86">
        <v>160</v>
      </c>
      <c r="D170" s="28">
        <f>OphrsIn!D169/LinhrsIn!D170</f>
        <v>0.9995947588815346</v>
      </c>
      <c r="E170" s="28">
        <f>OphrsIn!E169/LinhrsIn!E170</f>
        <v>0.9831876260928043</v>
      </c>
      <c r="F170" s="28">
        <f>OphrsIn!F169/LinhrsIn!F170</f>
        <v>0.97843898231996551</v>
      </c>
      <c r="G170" s="28">
        <f>OphrsIn!G169/LinhrsIn!G170</f>
        <v>1</v>
      </c>
      <c r="H170" s="28">
        <f>OphrsIn!H169/LinhrsIn!H170</f>
        <v>0.89469090909090909</v>
      </c>
      <c r="I170" s="28">
        <v>0.88975531056735679</v>
      </c>
      <c r="J170" s="28">
        <f>OphrsIn!J169/LinhrsIn!J170</f>
        <v>0.99347131546048073</v>
      </c>
      <c r="K170" s="28">
        <f>OphrsIn!K169/LinhrsIn!K170</f>
        <v>0.98776059179556153</v>
      </c>
      <c r="L170" s="28">
        <f>OphrsIn!L169/LinhrsIn!L170</f>
        <v>0.97971328103868005</v>
      </c>
      <c r="M170" s="28">
        <f>OphrsIn!M169/LinhrsIn!M170</f>
        <v>0.9866629619338706</v>
      </c>
      <c r="N170" s="28">
        <f>OphrsIn!N169/LinhrsIn!N170</f>
        <v>0.99946222102715787</v>
      </c>
      <c r="O170" s="28">
        <f>OphrsIn!O169/LinhrsIn!O170</f>
        <v>0.99986111111111109</v>
      </c>
      <c r="P170" s="28">
        <f>OphrsIn!P169/LinhrsIn!P170</f>
        <v>0.97553763440860208</v>
      </c>
      <c r="Q170" s="28">
        <f>OphrsIn!Q169/LinhrsIn!Q170</f>
        <v>0.99852090896867018</v>
      </c>
      <c r="R170" s="28">
        <f>OphrsIn!R169/LinhrsIn!R170</f>
        <v>0.98957402442657139</v>
      </c>
      <c r="S170" s="28">
        <f>OphrsIn!S169/LinhrsIn!S170</f>
        <v>0.99986546481905025</v>
      </c>
      <c r="T170" s="28">
        <f>OphrsIn!T169/LinhrsIn!T170</f>
        <v>0.99609538418630583</v>
      </c>
      <c r="U170" s="28">
        <f>OphrsIn!U169/LinhrsIn!U170</f>
        <v>0.9592442645074224</v>
      </c>
      <c r="V170" s="28">
        <f>OphrsIn!V169/LinhrsIn!V170</f>
        <v>0.92902955939765741</v>
      </c>
      <c r="W170" s="28">
        <f>OphrsIn!W169/LinhrsIn!W170</f>
        <v>0.97708277163655977</v>
      </c>
      <c r="X170" s="28">
        <f>OphrsIn!X169/LinhrsIn!X170</f>
        <v>0.98720883263767334</v>
      </c>
      <c r="Y170" s="28">
        <f>OphrsIn!Y169/LinhrsIn!Y170</f>
        <v>0.98862359550561796</v>
      </c>
      <c r="Z170" s="28">
        <f>OphrsIn!Z169/LinhrsIn!Z170</f>
        <v>0.94309161845822687</v>
      </c>
      <c r="AA170" s="28">
        <f>OphrsIn!AA169/LinhrsIn!AA170</f>
        <v>0.85914710376441172</v>
      </c>
      <c r="AB170" s="28">
        <f>OphrsIn!AB169/LinhrsIn!AB170</f>
        <v>0.99851089752267497</v>
      </c>
      <c r="AC170" s="28">
        <f>IF(LinhrsIn!AC170&gt;0,OphrsIn!AC169/LinhrsIn!AC170,0)</f>
        <v>0.99650490657346413</v>
      </c>
      <c r="AD170" s="28">
        <f>IF(LinhrsIn!AD170&gt;0,OphrsIn!AD169/LinhrsIn!AD170,0)</f>
        <v>0.98495456576791318</v>
      </c>
      <c r="AE170" s="28">
        <f>IF(LinhrsIn!AE170&gt;0,OphrsIn!AE169/LinhrsIn!AE170,0)</f>
        <v>0.98140468025515326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24"/>
        <v>0.97237849540387489</v>
      </c>
      <c r="AP170" s="28">
        <f t="shared" si="25"/>
        <v>0.96883286881923703</v>
      </c>
      <c r="AQ170" s="28">
        <f t="shared" si="26"/>
        <v>0.9876213841988436</v>
      </c>
      <c r="AR170" s="28">
        <f t="shared" si="27"/>
        <v>0.98720886947092323</v>
      </c>
      <c r="AS170" s="28">
        <f t="shared" si="28"/>
        <v>0.92597251170624884</v>
      </c>
      <c r="AT170" s="28">
        <f t="shared" si="29"/>
        <v>0.98471227825603735</v>
      </c>
      <c r="AU170" s="28">
        <f t="shared" si="30"/>
        <v>0.99162032218229035</v>
      </c>
      <c r="AV170" s="28">
        <f t="shared" si="31"/>
        <v>0.99598679940476398</v>
      </c>
      <c r="AW170" s="28">
        <f t="shared" si="32"/>
        <v>0.96145640269712851</v>
      </c>
      <c r="AX170" s="28">
        <f t="shared" si="33"/>
        <v>0.98430506659328376</v>
      </c>
      <c r="AY170" s="28">
        <f t="shared" si="34"/>
        <v>0.93358320658177119</v>
      </c>
      <c r="AZ170" s="28">
        <f t="shared" si="35"/>
        <v>0.9876213841988436</v>
      </c>
    </row>
    <row r="171" spans="1:52" hidden="1" x14ac:dyDescent="0.25">
      <c r="A171" s="86" t="s">
        <v>8</v>
      </c>
      <c r="B171" s="86">
        <v>1</v>
      </c>
      <c r="C171" s="86">
        <v>161</v>
      </c>
      <c r="D171" s="28">
        <f>OphrsIn!D170/LinhrsIn!D171</f>
        <v>0.93057806591031877</v>
      </c>
      <c r="E171" s="28">
        <f>OphrsIn!E170/LinhrsIn!E171</f>
        <v>0.9713440064576887</v>
      </c>
      <c r="F171" s="28">
        <f>OphrsIn!F170/LinhrsIn!F171</f>
        <v>1</v>
      </c>
      <c r="G171" s="28">
        <f>OphrsIn!G170/LinhrsIn!G171</f>
        <v>0.930189485681721</v>
      </c>
      <c r="H171" s="28">
        <f>OphrsIn!H170/LinhrsIn!H171</f>
        <v>0.82378223495702008</v>
      </c>
      <c r="I171" s="28">
        <v>0.82731575388776191</v>
      </c>
      <c r="J171" s="28">
        <f>OphrsIn!J170/LinhrsIn!J171</f>
        <v>0.79654162599358536</v>
      </c>
      <c r="K171" s="28">
        <f>OphrsIn!K170/LinhrsIn!K171</f>
        <v>0.95103578154425616</v>
      </c>
      <c r="L171" s="28">
        <f>OphrsIn!L170/LinhrsIn!L171</f>
        <v>0.99878263221966723</v>
      </c>
      <c r="M171" s="28">
        <f>OphrsIn!M170/LinhrsIn!M171</f>
        <v>0.99972202918693531</v>
      </c>
      <c r="N171" s="28">
        <f>OphrsIn!N170/LinhrsIn!N171</f>
        <v>0.98547410894418297</v>
      </c>
      <c r="O171" s="28">
        <f>OphrsIn!O170/LinhrsIn!O171</f>
        <v>0.95369855394883196</v>
      </c>
      <c r="P171" s="28">
        <f>OphrsIn!P170/LinhrsIn!P171</f>
        <v>0.96074741228659777</v>
      </c>
      <c r="Q171" s="28">
        <f>OphrsIn!Q170/LinhrsIn!Q171</f>
        <v>0.88336030204962246</v>
      </c>
      <c r="R171" s="28">
        <f>OphrsIn!R170/LinhrsIn!R171</f>
        <v>0.90410754294249429</v>
      </c>
      <c r="S171" s="28">
        <f>OphrsIn!S170/LinhrsIn!S171</f>
        <v>0.92356345041044263</v>
      </c>
      <c r="T171" s="28">
        <f>OphrsIn!T170/LinhrsIn!T171</f>
        <v>0.9526315789473685</v>
      </c>
      <c r="U171" s="28">
        <f>OphrsIn!U170/LinhrsIn!U171</f>
        <v>1</v>
      </c>
      <c r="V171" s="28">
        <f>OphrsIn!V170/LinhrsIn!V171</f>
        <v>0.95081510380381762</v>
      </c>
      <c r="W171" s="28">
        <f>OphrsIn!W170/LinhrsIn!W171</f>
        <v>0.9990588867975263</v>
      </c>
      <c r="X171" s="28">
        <f>OphrsIn!X170/LinhrsIn!X171</f>
        <v>0.99245994344957589</v>
      </c>
      <c r="Y171" s="28">
        <f>OphrsIn!Y170/LinhrsIn!Y171</f>
        <v>0.99620786516853921</v>
      </c>
      <c r="Z171" s="28">
        <f>OphrsIn!Z170/LinhrsIn!Z171</f>
        <v>0.99986550100874239</v>
      </c>
      <c r="AA171" s="28">
        <f>OphrsIn!AA170/LinhrsIn!AA171</f>
        <v>0.99986111111111109</v>
      </c>
      <c r="AB171" s="28">
        <f>OphrsIn!AB170/LinhrsIn!AB171</f>
        <v>0.99620955733044525</v>
      </c>
      <c r="AC171" s="28">
        <f>IF(LinhrsIn!AC171&gt;0,OphrsIn!AC170/LinhrsIn!AC171,0)</f>
        <v>0.98037370614329877</v>
      </c>
      <c r="AD171" s="28">
        <f>IF(LinhrsIn!AD171&gt;0,OphrsIn!AD170/LinhrsIn!AD171,0)</f>
        <v>0.94734486873508361</v>
      </c>
      <c r="AE171" s="28">
        <f>IF(LinhrsIn!AE171&gt;0,OphrsIn!AE170/LinhrsIn!AE171,0)</f>
        <v>0.93019116372322608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24"/>
        <v>0.93321946875902073</v>
      </c>
      <c r="AP171" s="28">
        <f t="shared" si="25"/>
        <v>0.96651173691830694</v>
      </c>
      <c r="AQ171" s="28">
        <f t="shared" si="26"/>
        <v>0.95263657953386949</v>
      </c>
      <c r="AR171" s="28">
        <f t="shared" si="27"/>
        <v>0.96717783071313657</v>
      </c>
      <c r="AS171" s="28">
        <f t="shared" si="28"/>
        <v>0.81587987161278919</v>
      </c>
      <c r="AT171" s="28">
        <f t="shared" si="29"/>
        <v>0.98318014765028627</v>
      </c>
      <c r="AU171" s="28">
        <f t="shared" si="30"/>
        <v>0.9666400250598709</v>
      </c>
      <c r="AV171" s="28">
        <f t="shared" si="31"/>
        <v>0.90367709846751987</v>
      </c>
      <c r="AW171" s="28">
        <f t="shared" si="32"/>
        <v>0.967815560917062</v>
      </c>
      <c r="AX171" s="28">
        <f t="shared" si="33"/>
        <v>0.99590889847188047</v>
      </c>
      <c r="AY171" s="28">
        <f t="shared" si="34"/>
        <v>0.9986453898167662</v>
      </c>
      <c r="AZ171" s="28">
        <f t="shared" si="35"/>
        <v>0.95263657953386949</v>
      </c>
    </row>
    <row r="172" spans="1:52" hidden="1" x14ac:dyDescent="0.25">
      <c r="A172" s="86" t="s">
        <v>8</v>
      </c>
      <c r="B172" s="86">
        <v>1</v>
      </c>
      <c r="C172" s="86">
        <v>162</v>
      </c>
      <c r="D172" s="28">
        <f>OphrsIn!D171/LinhrsIn!D172</f>
        <v>0.73509576476935534</v>
      </c>
      <c r="E172" s="28">
        <f>OphrsIn!E171/LinhrsIn!E172</f>
        <v>0.99205815049131785</v>
      </c>
      <c r="F172" s="28">
        <f>OphrsIn!F171/LinhrsIn!F172</f>
        <v>0.9968390804597701</v>
      </c>
      <c r="G172" s="28">
        <f>OphrsIn!G171/LinhrsIn!G172</f>
        <v>0.99957362137578165</v>
      </c>
      <c r="H172" s="28">
        <f>OphrsIn!H171/LinhrsIn!H172</f>
        <v>0.9097421203438395</v>
      </c>
      <c r="I172" s="28">
        <v>1.0002690703618997</v>
      </c>
      <c r="J172" s="28">
        <f>OphrsIn!J171/LinhrsIn!J172</f>
        <v>0.76361091672498249</v>
      </c>
      <c r="K172" s="28">
        <f>OphrsIn!K171/LinhrsIn!K172</f>
        <v>1</v>
      </c>
      <c r="L172" s="28">
        <f>OphrsIn!L171/LinhrsIn!L172</f>
        <v>0.99918820186713564</v>
      </c>
      <c r="M172" s="28">
        <f>OphrsIn!M171/LinhrsIn!M172</f>
        <v>1</v>
      </c>
      <c r="N172" s="28">
        <f>OphrsIn!N171/LinhrsIn!N172</f>
        <v>0.99986553717896998</v>
      </c>
      <c r="O172" s="28">
        <f>OphrsIn!O171/LinhrsIn!O172</f>
        <v>0.99916666666666665</v>
      </c>
      <c r="P172" s="28">
        <f>OphrsIn!P171/LinhrsIn!P172</f>
        <v>0.99650490657346413</v>
      </c>
      <c r="Q172" s="28">
        <f>OphrsIn!Q171/LinhrsIn!Q172</f>
        <v>0.99892444205431574</v>
      </c>
      <c r="R172" s="28">
        <f>OphrsIn!R171/LinhrsIn!R172</f>
        <v>0.99002382370458597</v>
      </c>
      <c r="S172" s="28">
        <f>OphrsIn!S171/LinhrsIn!S172</f>
        <v>0.98224135611462404</v>
      </c>
      <c r="T172" s="28">
        <f>OphrsIn!T171/LinhrsIn!T172</f>
        <v>0.9023301241802707</v>
      </c>
      <c r="U172" s="28">
        <f>OphrsIn!U171/LinhrsIn!U172</f>
        <v>0.98268163983222834</v>
      </c>
      <c r="V172" s="28">
        <f>OphrsIn!V171/LinhrsIn!V172</f>
        <v>0.99468828627341355</v>
      </c>
      <c r="W172" s="28">
        <f>OphrsIn!W171/LinhrsIn!W172</f>
        <v>0.99973114665949736</v>
      </c>
      <c r="X172" s="28">
        <f>OphrsIn!X171/LinhrsIn!X172</f>
        <v>0.97994346480010774</v>
      </c>
      <c r="Y172" s="28">
        <f>OphrsIn!Y171/LinhrsIn!Y172</f>
        <v>0.99606741573033719</v>
      </c>
      <c r="Z172" s="28">
        <f>OphrsIn!Z171/LinhrsIn!Z172</f>
        <v>0.99973103819257658</v>
      </c>
      <c r="AA172" s="28">
        <f>OphrsIn!AA171/LinhrsIn!AA172</f>
        <v>0.98388888888888881</v>
      </c>
      <c r="AB172" s="28">
        <f>OphrsIn!AB171/LinhrsIn!AB172</f>
        <v>0.98876404494382009</v>
      </c>
      <c r="AC172" s="28">
        <f>IF(LinhrsIn!AC172&gt;0,OphrsIn!AC171/LinhrsIn!AC172,0)</f>
        <v>1</v>
      </c>
      <c r="AD172" s="28">
        <f>IF(LinhrsIn!AD172&gt;0,OphrsIn!AD171/LinhrsIn!AD172,0)</f>
        <v>0.9901683301057651</v>
      </c>
      <c r="AE172" s="28">
        <f>IF(LinhrsIn!AE172&gt;0,OphrsIn!AE171/LinhrsIn!AE172,0)</f>
        <v>0.95625247942022251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24"/>
        <v>0.97140152267031876</v>
      </c>
      <c r="AP172" s="28">
        <f t="shared" si="25"/>
        <v>0.9832513059478889</v>
      </c>
      <c r="AQ172" s="28">
        <f t="shared" si="26"/>
        <v>0.98214026984199576</v>
      </c>
      <c r="AR172" s="28">
        <f t="shared" si="27"/>
        <v>0.99615695077562316</v>
      </c>
      <c r="AS172" s="28">
        <f t="shared" si="28"/>
        <v>0.8912073691435739</v>
      </c>
      <c r="AT172" s="28">
        <f t="shared" si="29"/>
        <v>0.99972940062237858</v>
      </c>
      <c r="AU172" s="28">
        <f t="shared" si="30"/>
        <v>0.99851237013970018</v>
      </c>
      <c r="AV172" s="28">
        <f t="shared" si="31"/>
        <v>0.99039654062450866</v>
      </c>
      <c r="AW172" s="28">
        <f t="shared" si="32"/>
        <v>0.95990001676197079</v>
      </c>
      <c r="AX172" s="28">
        <f t="shared" si="33"/>
        <v>0.99191400906331406</v>
      </c>
      <c r="AY172" s="28">
        <f t="shared" si="34"/>
        <v>0.99079465734176175</v>
      </c>
      <c r="AZ172" s="28">
        <f t="shared" si="35"/>
        <v>0.98214026984199576</v>
      </c>
    </row>
    <row r="173" spans="1:52" hidden="1" x14ac:dyDescent="0.25">
      <c r="A173" s="86" t="s">
        <v>8</v>
      </c>
      <c r="B173" s="86">
        <v>1</v>
      </c>
      <c r="C173" s="86">
        <v>163</v>
      </c>
      <c r="D173" s="28">
        <f>OphrsIn!D172/LinhrsIn!D173</f>
        <v>0.98490972783616271</v>
      </c>
      <c r="E173" s="28">
        <f>OphrsIn!E172/LinhrsIn!E173</f>
        <v>0.98331988162496642</v>
      </c>
      <c r="F173" s="28">
        <f>OphrsIn!F172/LinhrsIn!F173</f>
        <v>0.94603540077709025</v>
      </c>
      <c r="G173" s="28">
        <f>OphrsIn!G172/LinhrsIn!G173</f>
        <v>0.86410951090831323</v>
      </c>
      <c r="H173" s="28">
        <f>OphrsIn!H172/LinhrsIn!H173</f>
        <v>0.91480526918671246</v>
      </c>
      <c r="I173" s="28">
        <v>0.98115493336922865</v>
      </c>
      <c r="J173" s="28">
        <f>OphrsIn!J172/LinhrsIn!J173</f>
        <v>0.99526066350710907</v>
      </c>
      <c r="K173" s="28">
        <f>OphrsIn!K172/LinhrsIn!K173</f>
        <v>1</v>
      </c>
      <c r="L173" s="28">
        <f>OphrsIn!L172/LinhrsIn!L173</f>
        <v>1</v>
      </c>
      <c r="M173" s="28">
        <f>OphrsIn!M172/LinhrsIn!M173</f>
        <v>1.0002779708130647</v>
      </c>
      <c r="N173" s="28">
        <f>OphrsIn!N172/LinhrsIn!N173</f>
        <v>1</v>
      </c>
      <c r="O173" s="28">
        <f>OphrsIn!O172/LinhrsIn!O173</f>
        <v>0.99986111111111109</v>
      </c>
      <c r="P173" s="28">
        <f>OphrsIn!P172/LinhrsIn!P173</f>
        <v>0.99946236559139789</v>
      </c>
      <c r="Q173" s="28">
        <f>OphrsIn!Q172/LinhrsIn!Q173</f>
        <v>0.96677874915938122</v>
      </c>
      <c r="R173" s="28">
        <f>OphrsIn!R172/LinhrsIn!R173</f>
        <v>0.98957712924359742</v>
      </c>
      <c r="S173" s="28">
        <f>OphrsIn!S172/LinhrsIn!S173</f>
        <v>1</v>
      </c>
      <c r="T173" s="28">
        <f>OphrsIn!T172/LinhrsIn!T173</f>
        <v>1.0025528293859027</v>
      </c>
      <c r="U173" s="28">
        <f>OphrsIn!U172/LinhrsIn!U173</f>
        <v>1</v>
      </c>
      <c r="V173" s="28">
        <f>OphrsIn!V172/LinhrsIn!V173</f>
        <v>1</v>
      </c>
      <c r="W173" s="28">
        <f>OphrsIn!W172/LinhrsIn!W173</f>
        <v>0.97647533270600884</v>
      </c>
      <c r="X173" s="28">
        <f>OphrsIn!X172/LinhrsIn!X173</f>
        <v>0.95319855995569081</v>
      </c>
      <c r="Y173" s="28">
        <f>OphrsIn!Y172/LinhrsIn!Y173</f>
        <v>0.81521586274785551</v>
      </c>
      <c r="Z173" s="28">
        <f>OphrsIn!Z172/LinhrsIn!Z173</f>
        <v>0.25396825396825401</v>
      </c>
      <c r="AA173" s="28">
        <f>OphrsIn!AA172/LinhrsIn!AA173</f>
        <v>0.93121178432462481</v>
      </c>
      <c r="AB173" s="28">
        <f>OphrsIn!AB172/LinhrsIn!AB173</f>
        <v>1</v>
      </c>
      <c r="AC173" s="28">
        <f>IF(LinhrsIn!AC173&gt;0,OphrsIn!AC172/LinhrsIn!AC173,0)</f>
        <v>0.99516129032258061</v>
      </c>
      <c r="AD173" s="28">
        <f>IF(LinhrsIn!AD173&gt;0,OphrsIn!AD172/LinhrsIn!AD173,0)</f>
        <v>0.99568131049888309</v>
      </c>
      <c r="AE173" s="28">
        <f>IF(LinhrsIn!AE173&gt;0,OphrsIn!AE172/LinhrsIn!AE173,0)</f>
        <v>0.96070553524544011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24"/>
        <v>0.97369059224074939</v>
      </c>
      <c r="AP173" s="28">
        <f t="shared" si="25"/>
        <v>0.90741487512427632</v>
      </c>
      <c r="AQ173" s="28">
        <f t="shared" si="26"/>
        <v>0.98384937868896793</v>
      </c>
      <c r="AR173" s="28">
        <f t="shared" si="27"/>
        <v>0.93115493110345648</v>
      </c>
      <c r="AS173" s="28">
        <f t="shared" si="28"/>
        <v>0.96374028868768347</v>
      </c>
      <c r="AT173" s="28">
        <f t="shared" si="29"/>
        <v>1.0000926569376882</v>
      </c>
      <c r="AU173" s="28">
        <f t="shared" si="30"/>
        <v>0.9997744922341697</v>
      </c>
      <c r="AV173" s="28">
        <f t="shared" si="31"/>
        <v>0.98545195946765951</v>
      </c>
      <c r="AW173" s="28">
        <f t="shared" si="32"/>
        <v>1.0008509431286343</v>
      </c>
      <c r="AX173" s="28">
        <f t="shared" si="33"/>
        <v>0.91496325180318505</v>
      </c>
      <c r="AY173" s="28">
        <f t="shared" si="34"/>
        <v>0.72839334609762629</v>
      </c>
      <c r="AZ173" s="28">
        <f t="shared" si="35"/>
        <v>0.98384937868896793</v>
      </c>
    </row>
    <row r="174" spans="1:52" hidden="1" x14ac:dyDescent="0.25">
      <c r="A174" s="86" t="s">
        <v>8</v>
      </c>
      <c r="B174" s="86">
        <v>1</v>
      </c>
      <c r="C174" s="86">
        <v>164</v>
      </c>
      <c r="D174" s="28">
        <f>OphrsIn!D173/LinhrsIn!D174</f>
        <v>0.99051490514905149</v>
      </c>
      <c r="E174" s="28">
        <f>OphrsIn!E173/LinhrsIn!E174</f>
        <v>0.98329741379310343</v>
      </c>
      <c r="F174" s="28">
        <f>OphrsIn!F173/LinhrsIn!F174</f>
        <v>0.96819228554979864</v>
      </c>
      <c r="G174" s="28">
        <f>OphrsIn!G173/LinhrsIn!G174</f>
        <v>1</v>
      </c>
      <c r="H174" s="28">
        <f>OphrsIn!H173/LinhrsIn!H174</f>
        <v>0.93607831845666578</v>
      </c>
      <c r="I174" s="28">
        <v>1</v>
      </c>
      <c r="J174" s="28">
        <f>OphrsIn!J173/LinhrsIn!J174</f>
        <v>0.99801671624876043</v>
      </c>
      <c r="K174" s="28">
        <f>OphrsIn!K173/LinhrsIn!K174</f>
        <v>1</v>
      </c>
      <c r="L174" s="28">
        <f>OphrsIn!L173/LinhrsIn!L174</f>
        <v>1</v>
      </c>
      <c r="M174" s="28">
        <f>OphrsIn!M173/LinhrsIn!M174</f>
        <v>1</v>
      </c>
      <c r="N174" s="28">
        <f>OphrsIn!N173/LinhrsIn!N174</f>
        <v>0.97526358475263586</v>
      </c>
      <c r="O174" s="28">
        <f>OphrsIn!O173/LinhrsIn!O174</f>
        <v>0.82021366319932532</v>
      </c>
      <c r="P174" s="28">
        <f>OphrsIn!P173/LinhrsIn!P174</f>
        <v>0.73568163484807758</v>
      </c>
      <c r="Q174" s="28">
        <f>OphrsIn!Q173/LinhrsIn!Q174</f>
        <v>0.44924609585352721</v>
      </c>
      <c r="R174" s="28">
        <f>OphrsIn!R173/LinhrsIn!R174</f>
        <v>0.67848101265822791</v>
      </c>
      <c r="S174" s="28">
        <f>OphrsIn!S173/LinhrsIn!S174</f>
        <v>0.66251354279523289</v>
      </c>
      <c r="T174" s="28">
        <f>OphrsIn!T173/LinhrsIn!T174</f>
        <v>0.94879307939165614</v>
      </c>
      <c r="U174" s="28">
        <f>OphrsIn!U173/LinhrsIn!U174</f>
        <v>1</v>
      </c>
      <c r="V174" s="28">
        <f>OphrsIn!V173/LinhrsIn!V174</f>
        <v>1</v>
      </c>
      <c r="W174" s="28">
        <f>OphrsIn!W173/LinhrsIn!W174</f>
        <v>0.9767441860465117</v>
      </c>
      <c r="X174" s="28">
        <f>OphrsIn!X173/LinhrsIn!X174</f>
        <v>0.99232633279483051</v>
      </c>
      <c r="Y174" s="28">
        <f>OphrsIn!Y173/LinhrsIn!Y174</f>
        <v>0.99494310998735769</v>
      </c>
      <c r="Z174" s="28">
        <f>OphrsIn!Z173/LinhrsIn!Z174</f>
        <v>0.96541515273852774</v>
      </c>
      <c r="AA174" s="28">
        <f>OphrsIn!AA173/LinhrsIn!AA174</f>
        <v>1</v>
      </c>
      <c r="AB174" s="28">
        <f>OphrsIn!AB173/LinhrsIn!AB174</f>
        <v>0.96534921494315118</v>
      </c>
      <c r="AC174" s="28">
        <f>IF(LinhrsIn!AC174&gt;0,OphrsIn!AC173/LinhrsIn!AC174,0)</f>
        <v>0.82551418201371163</v>
      </c>
      <c r="AD174" s="28">
        <f>IF(LinhrsIn!AD174&gt;0,OphrsIn!AD173/LinhrsIn!AD174,0)</f>
        <v>0.99404141218531206</v>
      </c>
      <c r="AE174" s="28">
        <f>IF(LinhrsIn!AE174&gt;0,OphrsIn!AE173/LinhrsIn!AE174,0)</f>
        <v>0.98327282245514946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24"/>
        <v>0.95139530140403072</v>
      </c>
      <c r="AP174" s="28">
        <f t="shared" si="25"/>
        <v>0.88615097726741865</v>
      </c>
      <c r="AQ174" s="28">
        <f t="shared" si="26"/>
        <v>0.93427613888472438</v>
      </c>
      <c r="AR174" s="28">
        <f t="shared" si="27"/>
        <v>0.98382989978096747</v>
      </c>
      <c r="AS174" s="28">
        <f t="shared" si="28"/>
        <v>0.97803167823514203</v>
      </c>
      <c r="AT174" s="28">
        <f t="shared" si="29"/>
        <v>1</v>
      </c>
      <c r="AU174" s="28">
        <f t="shared" si="30"/>
        <v>0.84371962760001296</v>
      </c>
      <c r="AV174" s="28">
        <f t="shared" si="31"/>
        <v>0.59674688376899598</v>
      </c>
      <c r="AW174" s="28">
        <f t="shared" si="32"/>
        <v>0.98293102646388542</v>
      </c>
      <c r="AX174" s="28">
        <f t="shared" si="33"/>
        <v>0.98800454294289997</v>
      </c>
      <c r="AY174" s="28">
        <f t="shared" si="34"/>
        <v>0.9769214558938929</v>
      </c>
      <c r="AZ174" s="28">
        <f t="shared" si="35"/>
        <v>0.93427613888472438</v>
      </c>
    </row>
    <row r="175" spans="1:52" hidden="1" x14ac:dyDescent="0.25">
      <c r="A175" s="86" t="s">
        <v>8</v>
      </c>
      <c r="B175" s="86">
        <v>1</v>
      </c>
      <c r="C175" s="86">
        <v>165</v>
      </c>
      <c r="D175" s="28">
        <f>OphrsIn!D174/LinhrsIn!D175</f>
        <v>0.68313338038108684</v>
      </c>
      <c r="E175" s="28">
        <f>OphrsIn!E174/LinhrsIn!E175</f>
        <v>0.97981157469717362</v>
      </c>
      <c r="F175" s="28">
        <f>OphrsIn!F174/LinhrsIn!F175</f>
        <v>1</v>
      </c>
      <c r="G175" s="28">
        <f>OphrsIn!G174/LinhrsIn!G175</f>
        <v>0.93579293579293588</v>
      </c>
      <c r="H175" s="28">
        <f>OphrsIn!H174/LinhrsIn!H175</f>
        <v>0.84364261168384891</v>
      </c>
      <c r="I175" s="28">
        <v>0.98222282534943683</v>
      </c>
      <c r="J175" s="28">
        <f>OphrsIn!J174/LinhrsIn!J175</f>
        <v>0.99271561771561767</v>
      </c>
      <c r="K175" s="28">
        <f>OphrsIn!K174/LinhrsIn!K175</f>
        <v>1</v>
      </c>
      <c r="L175" s="28">
        <f>OphrsIn!L174/LinhrsIn!L175</f>
        <v>0.98877164502164494</v>
      </c>
      <c r="M175" s="28">
        <f>OphrsIn!M174/LinhrsIn!M175</f>
        <v>0.99805312195800311</v>
      </c>
      <c r="N175" s="28">
        <f>OphrsIn!N174/LinhrsIn!N175</f>
        <v>0.98991121872477805</v>
      </c>
      <c r="O175" s="28">
        <f>OphrsIn!O174/LinhrsIn!O175</f>
        <v>0.90846130683529047</v>
      </c>
      <c r="P175" s="28">
        <f>OphrsIn!P174/LinhrsIn!P175</f>
        <v>0.98964914639064394</v>
      </c>
      <c r="Q175" s="28">
        <f>OphrsIn!Q174/LinhrsIn!Q175</f>
        <v>1</v>
      </c>
      <c r="R175" s="28">
        <f>OphrsIn!R174/LinhrsIn!R175</f>
        <v>0.9967687336513309</v>
      </c>
      <c r="S175" s="28">
        <f>OphrsIn!S174/LinhrsIn!S175</f>
        <v>0.99986546481905025</v>
      </c>
      <c r="T175" s="28">
        <f>OphrsIn!T174/LinhrsIn!T175</f>
        <v>1</v>
      </c>
      <c r="U175" s="28">
        <f>OphrsIn!U174/LinhrsIn!U175</f>
        <v>0.99373576309794986</v>
      </c>
      <c r="V175" s="28">
        <f>OphrsIn!V174/LinhrsIn!V175</f>
        <v>0.99371946964410329</v>
      </c>
      <c r="W175" s="28">
        <f>OphrsIn!W174/LinhrsIn!W175</f>
        <v>0.99986557332974857</v>
      </c>
      <c r="X175" s="28">
        <f>OphrsIn!X174/LinhrsIn!X175</f>
        <v>0.99986539238120875</v>
      </c>
      <c r="Y175" s="28">
        <f>OphrsIn!Y174/LinhrsIn!Y175</f>
        <v>0.99859234234234229</v>
      </c>
      <c r="Z175" s="28">
        <f>OphrsIn!Z174/LinhrsIn!Z175</f>
        <v>0.99973103819257658</v>
      </c>
      <c r="AA175" s="28">
        <f>OphrsIn!AA174/LinhrsIn!AA175</f>
        <v>0.94346437005139616</v>
      </c>
      <c r="AB175" s="28">
        <f>OphrsIn!AB174/LinhrsIn!AB175</f>
        <v>1</v>
      </c>
      <c r="AC175" s="28">
        <f>IF(LinhrsIn!AC175&gt;0,OphrsIn!AC174/LinhrsIn!AC175,0)</f>
        <v>1</v>
      </c>
      <c r="AD175" s="28">
        <f>IF(LinhrsIn!AD175&gt;0,OphrsIn!AD174/LinhrsIn!AD175,0)</f>
        <v>0.99492234169653526</v>
      </c>
      <c r="AE175" s="28">
        <f>IF(LinhrsIn!AE175&gt;0,OphrsIn!AE174/LinhrsIn!AE175,0)</f>
        <v>0.94327397314998562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24"/>
        <v>0.96741933368078115</v>
      </c>
      <c r="AP175" s="28">
        <f t="shared" si="25"/>
        <v>0.99380067895914237</v>
      </c>
      <c r="AQ175" s="28">
        <f t="shared" si="26"/>
        <v>0.97939877161550692</v>
      </c>
      <c r="AR175" s="28">
        <f t="shared" si="27"/>
        <v>0.97186817016336979</v>
      </c>
      <c r="AS175" s="28">
        <f t="shared" si="28"/>
        <v>0.93952701824963458</v>
      </c>
      <c r="AT175" s="28">
        <f t="shared" si="29"/>
        <v>0.99560825565988276</v>
      </c>
      <c r="AU175" s="28">
        <f t="shared" si="30"/>
        <v>0.96267389065023756</v>
      </c>
      <c r="AV175" s="28">
        <f t="shared" si="31"/>
        <v>0.99887806615679375</v>
      </c>
      <c r="AW175" s="28">
        <f t="shared" si="32"/>
        <v>0.99581841091401768</v>
      </c>
      <c r="AX175" s="28">
        <f t="shared" si="33"/>
        <v>0.99944110268443331</v>
      </c>
      <c r="AY175" s="28">
        <f t="shared" si="34"/>
        <v>0.98106513608132417</v>
      </c>
      <c r="AZ175" s="28">
        <f t="shared" si="35"/>
        <v>0.97939877161550692</v>
      </c>
    </row>
    <row r="176" spans="1:52" hidden="1" x14ac:dyDescent="0.25">
      <c r="A176" s="86" t="s">
        <v>8</v>
      </c>
      <c r="B176" s="86">
        <v>1</v>
      </c>
      <c r="C176" s="86">
        <v>166</v>
      </c>
      <c r="D176" s="28">
        <f>OphrsIn!D175/LinhrsIn!D176</f>
        <v>0.93615301724137934</v>
      </c>
      <c r="E176" s="28">
        <f>OphrsIn!E175/LinhrsIn!E176</f>
        <v>0.97012917115177599</v>
      </c>
      <c r="F176" s="28">
        <f>OphrsIn!F175/LinhrsIn!F176</f>
        <v>0.96250000000000002</v>
      </c>
      <c r="G176" s="28">
        <f>OphrsIn!G175/LinhrsIn!G176</f>
        <v>0.89688078621279022</v>
      </c>
      <c r="H176" s="28">
        <f>OphrsIn!H175/LinhrsIn!H176</f>
        <v>0.83627350925790933</v>
      </c>
      <c r="I176" s="28">
        <v>0.96882724526229047</v>
      </c>
      <c r="J176" s="28">
        <f>OphrsIn!J175/LinhrsIn!J176</f>
        <v>0.91446453407510431</v>
      </c>
      <c r="K176" s="28">
        <f>OphrsIn!K175/LinhrsIn!K176</f>
        <v>0.92645055843094526</v>
      </c>
      <c r="L176" s="28">
        <f>OphrsIn!L175/LinhrsIn!L176</f>
        <v>0.76733811004461261</v>
      </c>
      <c r="M176" s="28">
        <f>OphrsIn!M175/LinhrsIn!M176</f>
        <v>0.95926028921023354</v>
      </c>
      <c r="N176" s="28">
        <f>OphrsIn!N175/LinhrsIn!N176</f>
        <v>0.941403557148766</v>
      </c>
      <c r="O176" s="28">
        <f>OphrsIn!O175/LinhrsIn!O176</f>
        <v>0.92143390589992524</v>
      </c>
      <c r="P176" s="28">
        <f>OphrsIn!P175/LinhrsIn!P176</f>
        <v>0.72510344827586215</v>
      </c>
      <c r="Q176" s="28">
        <f>OphrsIn!Q175/LinhrsIn!Q176</f>
        <v>0.95634323251676467</v>
      </c>
      <c r="R176" s="28">
        <f>OphrsIn!R175/LinhrsIn!R176</f>
        <v>2.8370957901159243E-2</v>
      </c>
      <c r="S176" s="28">
        <f>OphrsIn!S175/LinhrsIn!S176</f>
        <v>0.67993501218521524</v>
      </c>
      <c r="T176" s="28">
        <f>OphrsIn!T175/LinhrsIn!T176</f>
        <v>0.86672398968185727</v>
      </c>
      <c r="U176" s="28">
        <f>OphrsIn!U175/LinhrsIn!U176</f>
        <v>0.98407772230468216</v>
      </c>
      <c r="V176" s="28">
        <f>OphrsIn!V175/LinhrsIn!V176</f>
        <v>0.92394641361987162</v>
      </c>
      <c r="W176" s="28">
        <f>OphrsIn!W175/LinhrsIn!W176</f>
        <v>0.89107046799354495</v>
      </c>
      <c r="X176" s="28">
        <f>OphrsIn!X175/LinhrsIn!X176</f>
        <v>0.9561120086160475</v>
      </c>
      <c r="Y176" s="28">
        <f>OphrsIn!Y175/LinhrsIn!Y176</f>
        <v>0.9845505617977528</v>
      </c>
      <c r="Z176" s="28">
        <f>OphrsIn!Z175/LinhrsIn!Z176</f>
        <v>0.98614660390047082</v>
      </c>
      <c r="AA176" s="28">
        <f>OphrsIn!AA175/LinhrsIn!AA176</f>
        <v>0.97333333333333327</v>
      </c>
      <c r="AB176" s="28">
        <f>OphrsIn!AB175/LinhrsIn!AB176</f>
        <v>0.99607471575527884</v>
      </c>
      <c r="AC176" s="28">
        <f>IF(LinhrsIn!AC176&gt;0,OphrsIn!AC175/LinhrsIn!AC176,0)</f>
        <v>0.99986559139784947</v>
      </c>
      <c r="AD176" s="28">
        <f>IF(LinhrsIn!AD176&gt;0,OphrsIn!AD175/LinhrsIn!AD176,0)</f>
        <v>0.95167785234899327</v>
      </c>
      <c r="AE176" s="28">
        <f>IF(LinhrsIn!AE176&gt;0,OphrsIn!AE175/LinhrsIn!AE176,0)</f>
        <v>0.969335148904796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24"/>
        <v>0.89917209291418443</v>
      </c>
      <c r="AP176" s="28">
        <f t="shared" si="25"/>
        <v>0.85222375163383157</v>
      </c>
      <c r="AQ176" s="28">
        <f t="shared" si="26"/>
        <v>0.97362619755054636</v>
      </c>
      <c r="AR176" s="28">
        <f t="shared" si="27"/>
        <v>0.94316998578818867</v>
      </c>
      <c r="AS176" s="28">
        <f t="shared" si="28"/>
        <v>0.90652176286510144</v>
      </c>
      <c r="AT176" s="28">
        <f t="shared" si="29"/>
        <v>0.88434965256193043</v>
      </c>
      <c r="AU176" s="28">
        <f t="shared" si="30"/>
        <v>0.86264697044151772</v>
      </c>
      <c r="AV176" s="28">
        <f t="shared" si="31"/>
        <v>0.55488306753437977</v>
      </c>
      <c r="AW176" s="28">
        <f t="shared" si="32"/>
        <v>0.92491604186880372</v>
      </c>
      <c r="AX176" s="28">
        <f t="shared" si="33"/>
        <v>0.94391101280244838</v>
      </c>
      <c r="AY176" s="28">
        <f t="shared" si="34"/>
        <v>0.98518488432969431</v>
      </c>
      <c r="AZ176" s="28">
        <f t="shared" si="35"/>
        <v>0.97362619755054636</v>
      </c>
    </row>
    <row r="177" spans="1:52" hidden="1" x14ac:dyDescent="0.25">
      <c r="A177" s="86" t="s">
        <v>8</v>
      </c>
      <c r="B177" s="86">
        <v>1</v>
      </c>
      <c r="C177" s="86">
        <v>167</v>
      </c>
      <c r="D177" s="28">
        <f>OphrsIn!D176/LinhrsIn!D177</f>
        <v>0.83512931034482762</v>
      </c>
      <c r="E177" s="28">
        <f>OphrsIn!E176/LinhrsIn!E177</f>
        <v>0.77471418964357763</v>
      </c>
      <c r="F177" s="28">
        <f>OphrsIn!F176/LinhrsIn!F177</f>
        <v>0.79096532872967906</v>
      </c>
      <c r="G177" s="28">
        <f>OphrsIn!G176/LinhrsIn!G177</f>
        <v>0.85506626763574167</v>
      </c>
      <c r="H177" s="28">
        <f>OphrsIn!H176/LinhrsIn!H177</f>
        <v>0.75849706008891438</v>
      </c>
      <c r="I177" s="28">
        <v>0.92642905178211155</v>
      </c>
      <c r="J177" s="28">
        <f>OphrsIn!J176/LinhrsIn!J177</f>
        <v>0.89915266009167938</v>
      </c>
      <c r="K177" s="28">
        <f>OphrsIn!K176/LinhrsIn!K177</f>
        <v>0.94483695652173905</v>
      </c>
      <c r="L177" s="28">
        <f>OphrsIn!L176/LinhrsIn!L177</f>
        <v>0.98471113516438902</v>
      </c>
      <c r="M177" s="28">
        <f>OphrsIn!M176/LinhrsIn!M177</f>
        <v>0.98304613674263475</v>
      </c>
      <c r="N177" s="28">
        <f>OphrsIn!N176/LinhrsIn!N177</f>
        <v>0.99408522650893938</v>
      </c>
      <c r="O177" s="28">
        <f>OphrsIn!O176/LinhrsIn!O177</f>
        <v>0.95665462628507925</v>
      </c>
      <c r="P177" s="28">
        <f>OphrsIn!P176/LinhrsIn!P177</f>
        <v>0.95711789218981047</v>
      </c>
      <c r="Q177" s="28">
        <f>OphrsIn!Q176/LinhrsIn!Q177</f>
        <v>0.99367939752555134</v>
      </c>
      <c r="R177" s="28">
        <f>OphrsIn!R176/LinhrsIn!R177</f>
        <v>0.94155360071567018</v>
      </c>
      <c r="S177" s="28">
        <f>OphrsIn!S176/LinhrsIn!S177</f>
        <v>0.8867949925965809</v>
      </c>
      <c r="T177" s="28">
        <f>OphrsIn!T176/LinhrsIn!T177</f>
        <v>0.95114781634938417</v>
      </c>
      <c r="U177" s="28">
        <f>OphrsIn!U176/LinhrsIn!U177</f>
        <v>0.99973045822102424</v>
      </c>
      <c r="V177" s="28">
        <f>OphrsIn!V176/LinhrsIn!V177</f>
        <v>0.96836236933797903</v>
      </c>
      <c r="W177" s="28">
        <f>OphrsIn!W176/LinhrsIn!W177</f>
        <v>0.99637047990321292</v>
      </c>
      <c r="X177" s="28">
        <f>OphrsIn!X176/LinhrsIn!X177</f>
        <v>0.99865374259558426</v>
      </c>
      <c r="Y177" s="28">
        <f>OphrsIn!Y176/LinhrsIn!Y177</f>
        <v>0.9901685393258427</v>
      </c>
      <c r="Z177" s="28">
        <f>OphrsIn!Z176/LinhrsIn!Z177</f>
        <v>0.99542703429724277</v>
      </c>
      <c r="AA177" s="28">
        <f>OphrsIn!AA176/LinhrsIn!AA177</f>
        <v>0.99972222222222218</v>
      </c>
      <c r="AB177" s="28">
        <f>OphrsIn!AB176/LinhrsIn!AB177</f>
        <v>0.98361099823919829</v>
      </c>
      <c r="AC177" s="28">
        <f>IF(LinhrsIn!AC177&gt;0,OphrsIn!AC176/LinhrsIn!AC177,0)</f>
        <v>0.98372999865537181</v>
      </c>
      <c r="AD177" s="28">
        <f>IF(LinhrsIn!AD177&gt;0,OphrsIn!AD176/LinhrsIn!AD177,0)</f>
        <v>0.99358687546607016</v>
      </c>
      <c r="AE177" s="28">
        <f>IF(LinhrsIn!AE177&gt;0,OphrsIn!AE176/LinhrsIn!AE177,0)</f>
        <v>0.98131194813277234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24"/>
        <v>0.90210637761535795</v>
      </c>
      <c r="AP177" s="28">
        <f t="shared" si="25"/>
        <v>0.97543513761079115</v>
      </c>
      <c r="AQ177" s="28">
        <f t="shared" si="26"/>
        <v>0.9862096074180714</v>
      </c>
      <c r="AR177" s="28">
        <f t="shared" si="27"/>
        <v>0.80691526200299946</v>
      </c>
      <c r="AS177" s="28">
        <f t="shared" si="28"/>
        <v>0.86135959065423506</v>
      </c>
      <c r="AT177" s="28">
        <f t="shared" si="29"/>
        <v>0.97086474280958768</v>
      </c>
      <c r="AU177" s="28">
        <f t="shared" si="30"/>
        <v>0.9692859149946097</v>
      </c>
      <c r="AV177" s="28">
        <f t="shared" si="31"/>
        <v>0.94067599694593407</v>
      </c>
      <c r="AW177" s="28">
        <f t="shared" si="32"/>
        <v>0.97308021463612915</v>
      </c>
      <c r="AX177" s="28">
        <f t="shared" si="33"/>
        <v>0.99506425394154663</v>
      </c>
      <c r="AY177" s="28">
        <f t="shared" si="34"/>
        <v>0.99292008491955441</v>
      </c>
      <c r="AZ177" s="28">
        <f t="shared" si="35"/>
        <v>0.9862096074180714</v>
      </c>
    </row>
    <row r="178" spans="1:52" hidden="1" x14ac:dyDescent="0.25">
      <c r="A178" s="86" t="s">
        <v>8</v>
      </c>
      <c r="B178" s="86">
        <v>1</v>
      </c>
      <c r="C178" s="86">
        <v>168</v>
      </c>
      <c r="D178" s="28">
        <f>OphrsIn!D177/LinhrsIn!D178</f>
        <v>0.7942286947141316</v>
      </c>
      <c r="E178" s="28">
        <f>OphrsIn!E177/LinhrsIn!E178</f>
        <v>0.99717400080742835</v>
      </c>
      <c r="F178" s="28">
        <f>OphrsIn!F177/LinhrsIn!F178</f>
        <v>0.96026490066225167</v>
      </c>
      <c r="G178" s="28">
        <f>OphrsIn!G177/LinhrsIn!G178</f>
        <v>0.90645529848614681</v>
      </c>
      <c r="H178" s="28">
        <f>OphrsIn!H177/LinhrsIn!H178</f>
        <v>0.88149956908934213</v>
      </c>
      <c r="I178" s="28">
        <v>1</v>
      </c>
      <c r="J178" s="28">
        <f>OphrsIn!J177/LinhrsIn!J178</f>
        <v>0.99958327545492431</v>
      </c>
      <c r="K178" s="28">
        <f>OphrsIn!K177/LinhrsIn!K178</f>
        <v>1.0002717760565294</v>
      </c>
      <c r="L178" s="28">
        <f>OphrsIn!L177/LinhrsIn!L178</f>
        <v>0.99026105775733808</v>
      </c>
      <c r="M178" s="28">
        <f>OphrsIn!M177/LinhrsIn!M178</f>
        <v>0.99874965268130034</v>
      </c>
      <c r="N178" s="28">
        <f>OphrsIn!N177/LinhrsIn!N178</f>
        <v>0.99986557332974857</v>
      </c>
      <c r="O178" s="28">
        <f>OphrsIn!O177/LinhrsIn!O178</f>
        <v>0.99986111111111109</v>
      </c>
      <c r="P178" s="28">
        <f>OphrsIn!P177/LinhrsIn!P178</f>
        <v>0.99946236559139789</v>
      </c>
      <c r="Q178" s="28">
        <f>OphrsIn!Q177/LinhrsIn!Q178</f>
        <v>0.99878999731110518</v>
      </c>
      <c r="R178" s="28">
        <f>OphrsIn!R177/LinhrsIn!R178</f>
        <v>0.64619054718950342</v>
      </c>
      <c r="S178" s="28">
        <f>OphrsIn!S177/LinhrsIn!S178</f>
        <v>0.99690569083815428</v>
      </c>
      <c r="T178" s="28">
        <f>OphrsIn!T177/LinhrsIn!T178</f>
        <v>0.96680613668061377</v>
      </c>
      <c r="U178" s="28">
        <f>OphrsIn!U177/LinhrsIn!U178</f>
        <v>0.97912176724137934</v>
      </c>
      <c r="V178" s="28">
        <f>OphrsIn!V177/LinhrsIn!V178</f>
        <v>0.95465360391882437</v>
      </c>
      <c r="W178" s="28">
        <f>OphrsIn!W177/LinhrsIn!W178</f>
        <v>0.90844312987362208</v>
      </c>
      <c r="X178" s="28">
        <f>OphrsIn!X177/LinhrsIn!X178</f>
        <v>0.86655883542256373</v>
      </c>
      <c r="Y178" s="28">
        <f>OphrsIn!Y177/LinhrsIn!Y178</f>
        <v>0.99522471910112364</v>
      </c>
      <c r="Z178" s="28">
        <f>OphrsIn!Z177/LinhrsIn!Z178</f>
        <v>0.99045057162071282</v>
      </c>
      <c r="AA178" s="28">
        <f>OphrsIn!AA177/LinhrsIn!AA178</f>
        <v>0.99972222222222218</v>
      </c>
      <c r="AB178" s="28">
        <f>OphrsIn!AB177/LinhrsIn!AB178</f>
        <v>0.99972907071254391</v>
      </c>
      <c r="AC178" s="28">
        <f>IF(LinhrsIn!AC178&gt;0,OphrsIn!AC177/LinhrsIn!AC178,0)</f>
        <v>0.99973118279569884</v>
      </c>
      <c r="AD178" s="28">
        <f>IF(LinhrsIn!AD178&gt;0,OphrsIn!AD177/LinhrsIn!AD178,0)</f>
        <v>0.97107499627255089</v>
      </c>
      <c r="AE178" s="28">
        <f>IF(LinhrsIn!AE178&gt;0,OphrsIn!AE177/LinhrsIn!AE178,0)</f>
        <v>0.98358990873809082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24"/>
        <v>0.97778738175229307</v>
      </c>
      <c r="AP178" s="28">
        <f t="shared" si="25"/>
        <v>0.94188302434436399</v>
      </c>
      <c r="AQ178" s="28">
        <f t="shared" si="26"/>
        <v>0.98479869593544678</v>
      </c>
      <c r="AR178" s="28">
        <f t="shared" si="27"/>
        <v>0.95463139998527557</v>
      </c>
      <c r="AS178" s="28">
        <f t="shared" si="28"/>
        <v>0.96036094818142226</v>
      </c>
      <c r="AT178" s="28">
        <f t="shared" si="29"/>
        <v>0.99642749549838927</v>
      </c>
      <c r="AU178" s="28">
        <f t="shared" si="30"/>
        <v>0.99972968334408596</v>
      </c>
      <c r="AV178" s="28">
        <f t="shared" si="31"/>
        <v>0.88062874511292089</v>
      </c>
      <c r="AW178" s="28">
        <f t="shared" si="32"/>
        <v>0.96686050261360579</v>
      </c>
      <c r="AX178" s="28">
        <f t="shared" si="33"/>
        <v>0.92340889479910315</v>
      </c>
      <c r="AY178" s="28">
        <f t="shared" si="34"/>
        <v>0.99663395485182626</v>
      </c>
      <c r="AZ178" s="28">
        <f t="shared" si="35"/>
        <v>0.98479869593544678</v>
      </c>
    </row>
    <row r="179" spans="1:52" hidden="1" x14ac:dyDescent="0.25">
      <c r="A179" s="86" t="s">
        <v>8</v>
      </c>
      <c r="B179" s="86">
        <v>1</v>
      </c>
      <c r="C179" s="86">
        <v>169</v>
      </c>
      <c r="D179" s="28">
        <f>OphrsIn!D178/LinhrsIn!D179</f>
        <v>0.98285405697313344</v>
      </c>
      <c r="E179" s="28">
        <f>OphrsIn!E178/LinhrsIn!E179</f>
        <v>0.99932659932659929</v>
      </c>
      <c r="F179" s="28">
        <f>OphrsIn!F178/LinhrsIn!F179</f>
        <v>0.99280989358642513</v>
      </c>
      <c r="G179" s="28">
        <f>OphrsIn!G178/LinhrsIn!G179</f>
        <v>0.99814497716894979</v>
      </c>
      <c r="H179" s="28">
        <f>OphrsIn!H178/LinhrsIn!H179</f>
        <v>0.86804846007882064</v>
      </c>
      <c r="I179" s="28">
        <v>0.83875739644970415</v>
      </c>
      <c r="J179" s="28">
        <f>OphrsIn!J178/LinhrsIn!J179</f>
        <v>0.94259104809563532</v>
      </c>
      <c r="K179" s="28">
        <f>OphrsIn!K178/LinhrsIn!K179</f>
        <v>0.99346938775510207</v>
      </c>
      <c r="L179" s="28">
        <f>OphrsIn!L178/LinhrsIn!L179</f>
        <v>0.99837684295955642</v>
      </c>
      <c r="M179" s="28">
        <f>OphrsIn!M178/LinhrsIn!M179</f>
        <v>0.9424195149624166</v>
      </c>
      <c r="N179" s="28">
        <f>OphrsIn!N178/LinhrsIn!N179</f>
        <v>0.9469850263051397</v>
      </c>
      <c r="O179" s="28">
        <f>OphrsIn!O178/LinhrsIn!O179</f>
        <v>0.99569444444444444</v>
      </c>
      <c r="P179" s="28">
        <f>OphrsIn!P178/LinhrsIn!P179</f>
        <v>0.98790322580645162</v>
      </c>
      <c r="Q179" s="28">
        <f>OphrsIn!Q178/LinhrsIn!Q179</f>
        <v>0.99892444205431574</v>
      </c>
      <c r="R179" s="28">
        <f>OphrsIn!R178/LinhrsIn!R179</f>
        <v>0.98723532061871155</v>
      </c>
      <c r="S179" s="28">
        <f>OphrsIn!S178/LinhrsIn!S179</f>
        <v>0.9597739808960043</v>
      </c>
      <c r="T179" s="28">
        <f>OphrsIn!T178/LinhrsIn!T179</f>
        <v>0.9895397489539749</v>
      </c>
      <c r="U179" s="28">
        <f>OphrsIn!U178/LinhrsIn!U179</f>
        <v>0.97516198704103674</v>
      </c>
      <c r="V179" s="28">
        <f>OphrsIn!V178/LinhrsIn!V179</f>
        <v>0.98964890194432786</v>
      </c>
      <c r="W179" s="28">
        <f>OphrsIn!W178/LinhrsIn!W179</f>
        <v>0.9641080790428822</v>
      </c>
      <c r="X179" s="28">
        <f>OphrsIn!X178/LinhrsIn!X179</f>
        <v>0.9862366752125219</v>
      </c>
      <c r="Y179" s="28">
        <f>OphrsIn!Y178/LinhrsIn!Y179</f>
        <v>0.98637640449438191</v>
      </c>
      <c r="Z179" s="28">
        <f>OphrsIn!Z178/LinhrsIn!Z179</f>
        <v>0.98802958977807664</v>
      </c>
      <c r="AA179" s="28">
        <f>OphrsIn!AA178/LinhrsIn!AA179</f>
        <v>0.98402777777777772</v>
      </c>
      <c r="AB179" s="28">
        <f>OphrsIn!AB178/LinhrsIn!AB179</f>
        <v>0.97954206747053241</v>
      </c>
      <c r="AC179" s="28">
        <f>IF(LinhrsIn!AC179&gt;0,OphrsIn!AC178/LinhrsIn!AC179,0)</f>
        <v>0.91961285118967606</v>
      </c>
      <c r="AD179" s="28">
        <f>IF(LinhrsIn!AD179&gt;0,OphrsIn!AD178/LinhrsIn!AD179,0)</f>
        <v>0.93800539083557954</v>
      </c>
      <c r="AE179" s="28">
        <f>IF(LinhrsIn!AE179&gt;0,OphrsIn!AE178/LinhrsIn!AE179,0)</f>
        <v>0.96535756452625388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24"/>
        <v>0.95871056807827049</v>
      </c>
      <c r="AP179" s="28">
        <f t="shared" si="25"/>
        <v>0.98238374794037864</v>
      </c>
      <c r="AQ179" s="28">
        <f t="shared" si="26"/>
        <v>0.94099193551716986</v>
      </c>
      <c r="AR179" s="28">
        <f t="shared" si="27"/>
        <v>0.9967604900273247</v>
      </c>
      <c r="AS179" s="28">
        <f t="shared" si="28"/>
        <v>0.88313230154138667</v>
      </c>
      <c r="AT179" s="28">
        <f t="shared" si="29"/>
        <v>0.97808858189235837</v>
      </c>
      <c r="AU179" s="28">
        <f t="shared" si="30"/>
        <v>0.97686089885201188</v>
      </c>
      <c r="AV179" s="28">
        <f t="shared" si="31"/>
        <v>0.98197791452301042</v>
      </c>
      <c r="AW179" s="28">
        <f t="shared" si="32"/>
        <v>0.9847835459797798</v>
      </c>
      <c r="AX179" s="28">
        <f t="shared" si="33"/>
        <v>0.97890705291659541</v>
      </c>
      <c r="AY179" s="28">
        <f t="shared" si="34"/>
        <v>0.98386647834212893</v>
      </c>
      <c r="AZ179" s="28">
        <f t="shared" si="35"/>
        <v>0.94099193551716986</v>
      </c>
    </row>
    <row r="180" spans="1:52" hidden="1" x14ac:dyDescent="0.25">
      <c r="A180" s="86" t="s">
        <v>8</v>
      </c>
      <c r="B180" s="86">
        <v>1</v>
      </c>
      <c r="C180" s="86">
        <v>170</v>
      </c>
      <c r="D180" s="28">
        <f>OphrsIn!D179/LinhrsIn!D180</f>
        <v>0.85264008620689657</v>
      </c>
      <c r="E180" s="28">
        <f>OphrsIn!E179/LinhrsIn!E180</f>
        <v>0.8526089295320064</v>
      </c>
      <c r="F180" s="28">
        <f>OphrsIn!F179/LinhrsIn!F180</f>
        <v>0.99985617718970243</v>
      </c>
      <c r="G180" s="28">
        <f>OphrsIn!G179/LinhrsIn!G180</f>
        <v>0.99800456100342083</v>
      </c>
      <c r="H180" s="28">
        <f>OphrsIn!H179/LinhrsIn!H180</f>
        <v>0.88656545402463471</v>
      </c>
      <c r="I180" s="28">
        <v>0.98373218607152468</v>
      </c>
      <c r="J180" s="28">
        <f>OphrsIn!J179/LinhrsIn!J180</f>
        <v>0.99194332546186981</v>
      </c>
      <c r="K180" s="28">
        <f>OphrsIn!K179/LinhrsIn!K180</f>
        <v>1</v>
      </c>
      <c r="L180" s="28">
        <f>OphrsIn!L179/LinhrsIn!L180</f>
        <v>0.99891789530637098</v>
      </c>
      <c r="M180" s="28">
        <f>OphrsIn!M179/LinhrsIn!M180</f>
        <v>0.99680466796332323</v>
      </c>
      <c r="N180" s="28">
        <f>OphrsIn!N179/LinhrsIn!N180</f>
        <v>0.9998651382333108</v>
      </c>
      <c r="O180" s="28">
        <f>OphrsIn!O179/LinhrsIn!O180</f>
        <v>0.98902625364633978</v>
      </c>
      <c r="P180" s="28">
        <f>OphrsIn!P179/LinhrsIn!P180</f>
        <v>0.88330196289325091</v>
      </c>
      <c r="Q180" s="28">
        <f>OphrsIn!Q179/LinhrsIn!Q180</f>
        <v>0.90668280220519015</v>
      </c>
      <c r="R180" s="28">
        <f>OphrsIn!R179/LinhrsIn!R180</f>
        <v>0.87148175725986599</v>
      </c>
      <c r="S180" s="28">
        <f>OphrsIn!S179/LinhrsIn!S180</f>
        <v>1</v>
      </c>
      <c r="T180" s="28">
        <f>OphrsIn!T179/LinhrsIn!T180</f>
        <v>0.97850962880267933</v>
      </c>
      <c r="U180" s="28">
        <f>OphrsIn!U179/LinhrsIn!U180</f>
        <v>0.99784133837021038</v>
      </c>
      <c r="V180" s="28">
        <f>OphrsIn!V179/LinhrsIn!V180</f>
        <v>0.9744955156950672</v>
      </c>
      <c r="W180" s="28">
        <f>OphrsIn!W179/LinhrsIn!W180</f>
        <v>0.9971766603925788</v>
      </c>
      <c r="X180" s="28">
        <f>OphrsIn!X179/LinhrsIn!X180</f>
        <v>0.99084544964997312</v>
      </c>
      <c r="Y180" s="28">
        <f>OphrsIn!Y179/LinhrsIn!Y180</f>
        <v>0.99761235955056171</v>
      </c>
      <c r="Z180" s="28">
        <f>OphrsIn!Z179/LinhrsIn!Z180</f>
        <v>0.99731002017484871</v>
      </c>
      <c r="AA180" s="28">
        <f>OphrsIn!AA179/LinhrsIn!AA180</f>
        <v>0.97902777777777772</v>
      </c>
      <c r="AB180" s="28">
        <f>OphrsIn!AB179/LinhrsIn!AB180</f>
        <v>1</v>
      </c>
      <c r="AC180" s="28">
        <f>IF(LinhrsIn!AC180&gt;0,OphrsIn!AC179/LinhrsIn!AC180,0)</f>
        <v>0.99946236559139789</v>
      </c>
      <c r="AD180" s="28">
        <f>IF(LinhrsIn!AD180&gt;0,OphrsIn!AD179/LinhrsIn!AD180,0)</f>
        <v>0.98774106742412926</v>
      </c>
      <c r="AE180" s="28">
        <f>IF(LinhrsIn!AE180&gt;0,OphrsIn!AE179/LinhrsIn!AE180,0)</f>
        <v>0.96148384782432195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24"/>
        <v>0.96505221261047958</v>
      </c>
      <c r="AP180" s="28">
        <f t="shared" si="25"/>
        <v>0.97424860915656275</v>
      </c>
      <c r="AQ180" s="28">
        <f t="shared" si="26"/>
        <v>0.98289576027994963</v>
      </c>
      <c r="AR180" s="28">
        <f t="shared" si="27"/>
        <v>0.95015655590837655</v>
      </c>
      <c r="AS180" s="28">
        <f t="shared" si="28"/>
        <v>0.95408032185267644</v>
      </c>
      <c r="AT180" s="28">
        <f t="shared" si="29"/>
        <v>0.9985741877565647</v>
      </c>
      <c r="AU180" s="28">
        <f t="shared" si="30"/>
        <v>0.9573977849243005</v>
      </c>
      <c r="AV180" s="28">
        <f t="shared" si="31"/>
        <v>0.92605485315501868</v>
      </c>
      <c r="AW180" s="28">
        <f t="shared" si="32"/>
        <v>0.98361549428931905</v>
      </c>
      <c r="AX180" s="28">
        <f t="shared" si="33"/>
        <v>0.99521148986437125</v>
      </c>
      <c r="AY180" s="28">
        <f t="shared" si="34"/>
        <v>0.99211259931754225</v>
      </c>
      <c r="AZ180" s="28">
        <f t="shared" si="35"/>
        <v>0.98289576027994963</v>
      </c>
    </row>
    <row r="181" spans="1:52" hidden="1" x14ac:dyDescent="0.25">
      <c r="A181" s="86" t="s">
        <v>8</v>
      </c>
      <c r="B181" s="86">
        <v>1</v>
      </c>
      <c r="C181" s="86">
        <v>171</v>
      </c>
      <c r="D181" s="28">
        <f>OphrsIn!D180/LinhrsIn!D181</f>
        <v>0.99003232758620696</v>
      </c>
      <c r="E181" s="28">
        <f>OphrsIn!E180/LinhrsIn!E181</f>
        <v>0.99205815049131785</v>
      </c>
      <c r="F181" s="28">
        <f>OphrsIn!F180/LinhrsIn!F181</f>
        <v>0.97525891829689293</v>
      </c>
      <c r="G181" s="28">
        <f>OphrsIn!G180/LinhrsIn!G181</f>
        <v>0.94152214418804636</v>
      </c>
      <c r="H181" s="28">
        <f>OphrsIn!H180/LinhrsIn!H181</f>
        <v>0.79487546521614649</v>
      </c>
      <c r="I181" s="28">
        <v>1.0002689256420598</v>
      </c>
      <c r="J181" s="28">
        <f>OphrsIn!J180/LinhrsIn!J181</f>
        <v>0.91748664605004226</v>
      </c>
      <c r="K181" s="28">
        <f>OphrsIn!K180/LinhrsIn!K181</f>
        <v>1</v>
      </c>
      <c r="L181" s="28">
        <f>OphrsIn!L180/LinhrsIn!L181</f>
        <v>0.9993236845664818</v>
      </c>
      <c r="M181" s="28">
        <f>OphrsIn!M180/LinhrsIn!M181</f>
        <v>0.98930258405112537</v>
      </c>
      <c r="N181" s="28">
        <f>OphrsIn!N180/LinhrsIn!N181</f>
        <v>0.98354686446392436</v>
      </c>
      <c r="O181" s="28">
        <f>OphrsIn!O180/LinhrsIn!O181</f>
        <v>0.88637310737602448</v>
      </c>
      <c r="P181" s="28">
        <f>OphrsIn!P180/LinhrsIn!P181</f>
        <v>0.95537034547654265</v>
      </c>
      <c r="Q181" s="28">
        <f>OphrsIn!Q180/LinhrsIn!Q181</f>
        <v>0.78176684146833397</v>
      </c>
      <c r="R181" s="28">
        <f>OphrsIn!R180/LinhrsIn!R181</f>
        <v>0.72651356993736949</v>
      </c>
      <c r="S181" s="28">
        <f>OphrsIn!S180/LinhrsIn!S181</f>
        <v>0.97321668909825032</v>
      </c>
      <c r="T181" s="28">
        <f>OphrsIn!T180/LinhrsIn!T181</f>
        <v>0.95382898591156362</v>
      </c>
      <c r="U181" s="28">
        <f>OphrsIn!U180/LinhrsIn!U181</f>
        <v>0.98770270270270266</v>
      </c>
      <c r="V181" s="28">
        <f>OphrsIn!V180/LinhrsIn!V181</f>
        <v>0.7645900717198707</v>
      </c>
      <c r="W181" s="28">
        <f>OphrsIn!W180/LinhrsIn!W181</f>
        <v>0.99663933324371556</v>
      </c>
      <c r="X181" s="28">
        <f>OphrsIn!X180/LinhrsIn!X181</f>
        <v>0.99528809908454496</v>
      </c>
      <c r="Y181" s="28">
        <f>OphrsIn!Y180/LinhrsIn!Y181</f>
        <v>0.9908707865168539</v>
      </c>
      <c r="Z181" s="28">
        <f>OphrsIn!Z180/LinhrsIn!Z181</f>
        <v>0.99367854741089434</v>
      </c>
      <c r="AA181" s="28">
        <f>OphrsIn!AA180/LinhrsIn!AA181</f>
        <v>1</v>
      </c>
      <c r="AB181" s="28">
        <f>OphrsIn!AB180/LinhrsIn!AB181</f>
        <v>0.9982403898213319</v>
      </c>
      <c r="AC181" s="28">
        <f>IF(LinhrsIn!AC181&gt;0,OphrsIn!AC180/LinhrsIn!AC181,0)</f>
        <v>0.99811827956989252</v>
      </c>
      <c r="AD181" s="28">
        <f>IF(LinhrsIn!AD181&gt;0,OphrsIn!AD180/LinhrsIn!AD181,0)</f>
        <v>0.99180816204944888</v>
      </c>
      <c r="AE181" s="28">
        <f>IF(LinhrsIn!AE181&gt;0,OphrsIn!AE180/LinhrsIn!AE181,0)</f>
        <v>0.96523866634167177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si="24"/>
        <v>0.95294890298488377</v>
      </c>
      <c r="AP181" s="28">
        <f t="shared" si="25"/>
        <v>0.93019466807628604</v>
      </c>
      <c r="AQ181" s="28">
        <f t="shared" si="26"/>
        <v>0.98505503598700439</v>
      </c>
      <c r="AR181" s="28">
        <f t="shared" si="27"/>
        <v>0.96961307099208571</v>
      </c>
      <c r="AS181" s="28">
        <f t="shared" si="28"/>
        <v>0.90421034563608282</v>
      </c>
      <c r="AT181" s="28">
        <f t="shared" si="29"/>
        <v>0.99620875620586913</v>
      </c>
      <c r="AU181" s="28">
        <f t="shared" si="30"/>
        <v>0.9417634391054972</v>
      </c>
      <c r="AV181" s="28">
        <f t="shared" si="31"/>
        <v>0.82716570016798452</v>
      </c>
      <c r="AW181" s="28">
        <f t="shared" si="32"/>
        <v>0.90204058677804566</v>
      </c>
      <c r="AX181" s="28">
        <f t="shared" si="33"/>
        <v>0.99426607294837144</v>
      </c>
      <c r="AY181" s="28">
        <f t="shared" si="34"/>
        <v>0.99730631241074208</v>
      </c>
      <c r="AZ181" s="28">
        <f t="shared" si="35"/>
        <v>0.98505503598700439</v>
      </c>
    </row>
    <row r="182" spans="1:52" hidden="1" x14ac:dyDescent="0.25">
      <c r="A182" s="86" t="s">
        <v>8</v>
      </c>
      <c r="B182" s="86">
        <v>1</v>
      </c>
      <c r="C182" s="86">
        <v>172</v>
      </c>
      <c r="D182" s="28">
        <f>OphrsIn!D181/LinhrsIn!D182</f>
        <v>0.51617757712565837</v>
      </c>
      <c r="E182" s="28">
        <f>OphrsIn!E181/LinhrsIn!E182</f>
        <v>0.77828911748781815</v>
      </c>
      <c r="F182" s="28">
        <f>OphrsIn!F181/LinhrsIn!F182</f>
        <v>1</v>
      </c>
      <c r="G182" s="28">
        <f>OphrsIn!G181/LinhrsIn!G182</f>
        <v>0.96461057418988061</v>
      </c>
      <c r="H182" s="28">
        <f>OphrsIn!H181/LinhrsIn!H182</f>
        <v>0.84266284896206156</v>
      </c>
      <c r="I182" s="28">
        <v>1</v>
      </c>
      <c r="J182" s="28">
        <f>OphrsIn!J181/LinhrsIn!J182</f>
        <v>0.99513888888888891</v>
      </c>
      <c r="K182" s="28">
        <f>OphrsIn!K181/LinhrsIn!K182</f>
        <v>0.99402092675635279</v>
      </c>
      <c r="L182" s="28">
        <f>OphrsIn!L181/LinhrsIn!L182</f>
        <v>0.99621263357229817</v>
      </c>
      <c r="M182" s="28">
        <f>OphrsIn!M181/LinhrsIn!M182</f>
        <v>0.99611003056404568</v>
      </c>
      <c r="N182" s="28">
        <f>OphrsIn!N181/LinhrsIn!N182</f>
        <v>0.9998651382333108</v>
      </c>
      <c r="O182" s="28">
        <f>OphrsIn!O181/LinhrsIn!O182</f>
        <v>0.89956938463675518</v>
      </c>
      <c r="P182" s="28">
        <f>OphrsIn!P181/LinhrsIn!P182</f>
        <v>0.88519962360532334</v>
      </c>
      <c r="Q182" s="28">
        <f>OphrsIn!Q181/LinhrsIn!Q182</f>
        <v>0.98615219144931443</v>
      </c>
      <c r="R182" s="28">
        <f>OphrsIn!R181/LinhrsIn!R182</f>
        <v>0.94996276991809381</v>
      </c>
      <c r="S182" s="28">
        <f>OphrsIn!S181/LinhrsIn!S182</f>
        <v>0.90951932139491043</v>
      </c>
      <c r="T182" s="28">
        <f>OphrsIn!T181/LinhrsIn!T182</f>
        <v>0.94329319518342203</v>
      </c>
      <c r="U182" s="28">
        <f>OphrsIn!U181/LinhrsIn!U182</f>
        <v>0.9932432432432432</v>
      </c>
      <c r="V182" s="28">
        <f>OphrsIn!V181/LinhrsIn!V182</f>
        <v>0.99400027905678801</v>
      </c>
      <c r="W182" s="28">
        <f>OphrsIn!W181/LinhrsIn!W182</f>
        <v>0.93318994488506524</v>
      </c>
      <c r="X182" s="28">
        <f>OphrsIn!X181/LinhrsIn!X182</f>
        <v>0.68954248366013071</v>
      </c>
      <c r="Y182" s="28">
        <f>OphrsIn!Y181/LinhrsIn!Y182</f>
        <v>0.99726736660434345</v>
      </c>
      <c r="Z182" s="28">
        <f>OphrsIn!Z181/LinhrsIn!Z182</f>
        <v>0.99798251513113656</v>
      </c>
      <c r="AA182" s="28">
        <f>OphrsIn!AA181/LinhrsIn!AA182</f>
        <v>0.99958333333333338</v>
      </c>
      <c r="AB182" s="28">
        <f>OphrsIn!AB181/LinhrsIn!AB182</f>
        <v>0.96818735616623797</v>
      </c>
      <c r="AC182" s="28">
        <f>IF(LinhrsIn!AC182&gt;0,OphrsIn!AC181/LinhrsIn!AC182,0)</f>
        <v>1</v>
      </c>
      <c r="AD182" s="28">
        <f>IF(LinhrsIn!AD182&gt;0,OphrsIn!AD181/LinhrsIn!AD182,0)</f>
        <v>0.98420974229107716</v>
      </c>
      <c r="AE182" s="28">
        <f>IF(LinhrsIn!AE182&gt;0,OphrsIn!AE181/LinhrsIn!AE182,0)</f>
        <v>0.98045963564650362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4"/>
        <v>0.94597326390806125</v>
      </c>
      <c r="AP182" s="28">
        <f t="shared" si="25"/>
        <v>0.94682700000216835</v>
      </c>
      <c r="AQ182" s="28">
        <f t="shared" si="26"/>
        <v>0.98822312597919348</v>
      </c>
      <c r="AR182" s="28">
        <f t="shared" si="27"/>
        <v>0.91429989722589955</v>
      </c>
      <c r="AS182" s="28">
        <f t="shared" si="28"/>
        <v>0.94593391261698345</v>
      </c>
      <c r="AT182" s="28">
        <f t="shared" si="29"/>
        <v>0.99544786363089888</v>
      </c>
      <c r="AU182" s="28">
        <f t="shared" si="30"/>
        <v>0.92821138215846311</v>
      </c>
      <c r="AV182" s="28">
        <f t="shared" si="31"/>
        <v>0.948544760920773</v>
      </c>
      <c r="AW182" s="28">
        <f t="shared" si="32"/>
        <v>0.97684557249448434</v>
      </c>
      <c r="AX182" s="28">
        <f t="shared" si="33"/>
        <v>0.87333326504984632</v>
      </c>
      <c r="AY182" s="28">
        <f t="shared" si="34"/>
        <v>0.98858440154356941</v>
      </c>
      <c r="AZ182" s="28">
        <f t="shared" si="35"/>
        <v>0.98822312597919348</v>
      </c>
    </row>
    <row r="183" spans="1:52" hidden="1" x14ac:dyDescent="0.25">
      <c r="A183" s="86" t="s">
        <v>8</v>
      </c>
      <c r="B183" s="86">
        <v>1</v>
      </c>
      <c r="C183" s="86">
        <v>173</v>
      </c>
      <c r="D183" s="28">
        <f>OphrsIn!D182/LinhrsIn!D183</f>
        <v>0.99676724137931039</v>
      </c>
      <c r="E183" s="28">
        <f>OphrsIn!E182/LinhrsIn!E183</f>
        <v>0.98733836206896552</v>
      </c>
      <c r="F183" s="28">
        <f>OphrsIn!F182/LinhrsIn!F183</f>
        <v>1</v>
      </c>
      <c r="G183" s="28">
        <f>OphrsIn!G182/LinhrsIn!G183</f>
        <v>0.99943133352288882</v>
      </c>
      <c r="H183" s="28">
        <f>OphrsIn!H182/LinhrsIn!H183</f>
        <v>0.89767174475423983</v>
      </c>
      <c r="I183" s="28">
        <v>1</v>
      </c>
      <c r="J183" s="28">
        <f>OphrsIn!J182/LinhrsIn!J183</f>
        <v>0.9961306964746347</v>
      </c>
      <c r="K183" s="28">
        <f>OphrsIn!K182/LinhrsIn!K183</f>
        <v>1</v>
      </c>
      <c r="L183" s="28">
        <f>OphrsIn!L182/LinhrsIn!L183</f>
        <v>1</v>
      </c>
      <c r="M183" s="28">
        <f>OphrsIn!M182/LinhrsIn!M183</f>
        <v>1</v>
      </c>
      <c r="N183" s="28">
        <f>OphrsIn!N182/LinhrsIn!N183</f>
        <v>1</v>
      </c>
      <c r="O183" s="28">
        <f>OphrsIn!O182/LinhrsIn!O183</f>
        <v>0.92397660818713445</v>
      </c>
      <c r="P183" s="28">
        <f>OphrsIn!P182/LinhrsIn!P183</f>
        <v>0.79722562219502258</v>
      </c>
      <c r="Q183" s="28">
        <f>OphrsIn!Q182/LinhrsIn!Q183</f>
        <v>0.73131912597787974</v>
      </c>
      <c r="R183" s="28">
        <f>OphrsIn!R182/LinhrsIn!R183</f>
        <v>0.99016979445933861</v>
      </c>
      <c r="S183" s="28">
        <f>OphrsIn!S182/LinhrsIn!S183</f>
        <v>0.99636363636363634</v>
      </c>
      <c r="T183" s="28">
        <f>OphrsIn!T182/LinhrsIn!T183</f>
        <v>0.99595480541219139</v>
      </c>
      <c r="U183" s="28">
        <f>OphrsIn!U182/LinhrsIn!U183</f>
        <v>1</v>
      </c>
      <c r="V183" s="28">
        <f>OphrsIn!V182/LinhrsIn!V183</f>
        <v>0.98856505368846737</v>
      </c>
      <c r="W183" s="28">
        <f>OphrsIn!W182/LinhrsIn!W183</f>
        <v>0.99986557332974857</v>
      </c>
      <c r="X183" s="28">
        <f>OphrsIn!X182/LinhrsIn!X183</f>
        <v>0.99986537425955857</v>
      </c>
      <c r="Y183" s="28">
        <f>OphrsIn!Y182/LinhrsIn!Y183</f>
        <v>1</v>
      </c>
      <c r="Z183" s="28">
        <f>OphrsIn!Z182/LinhrsIn!Z183</f>
        <v>0.97434512557385899</v>
      </c>
      <c r="AA183" s="28">
        <f>OphrsIn!AA182/LinhrsIn!AA183</f>
        <v>0.97139538260490776</v>
      </c>
      <c r="AB183" s="28">
        <f>OphrsIn!AB182/LinhrsIn!AB183</f>
        <v>0.99026730637422888</v>
      </c>
      <c r="AC183" s="28">
        <f>IF(LinhrsIn!AC183&gt;0,OphrsIn!AC182/LinhrsIn!AC183,0)</f>
        <v>1</v>
      </c>
      <c r="AD183" s="28">
        <f>IF(LinhrsIn!AD183&gt;0,OphrsIn!AD182/LinhrsIn!AD183,0)</f>
        <v>0.99359833258895325</v>
      </c>
      <c r="AE183" s="28">
        <f>IF(LinhrsIn!AE183&gt;0,OphrsIn!AE182/LinhrsIn!AE183,0)</f>
        <v>0.96533788384482966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4"/>
        <v>0.96681453060024036</v>
      </c>
      <c r="AP183" s="28">
        <f t="shared" si="25"/>
        <v>0.96984259817031793</v>
      </c>
      <c r="AQ183" s="28">
        <f t="shared" si="26"/>
        <v>0.98631207214459427</v>
      </c>
      <c r="AR183" s="28">
        <f t="shared" si="27"/>
        <v>0.99558989853061808</v>
      </c>
      <c r="AS183" s="28">
        <f t="shared" si="28"/>
        <v>0.96460081374295825</v>
      </c>
      <c r="AT183" s="28">
        <f t="shared" si="29"/>
        <v>1</v>
      </c>
      <c r="AU183" s="28">
        <f t="shared" si="30"/>
        <v>0.90706741012738579</v>
      </c>
      <c r="AV183" s="28">
        <f t="shared" si="31"/>
        <v>0.9059508522669516</v>
      </c>
      <c r="AW183" s="28">
        <f t="shared" si="32"/>
        <v>0.99483995303355288</v>
      </c>
      <c r="AX183" s="28">
        <f t="shared" si="33"/>
        <v>0.99991031586310231</v>
      </c>
      <c r="AY183" s="28">
        <f t="shared" si="34"/>
        <v>0.97866927151766525</v>
      </c>
      <c r="AZ183" s="28">
        <f t="shared" si="35"/>
        <v>0.98631207214459427</v>
      </c>
    </row>
    <row r="184" spans="1:52" hidden="1" x14ac:dyDescent="0.25">
      <c r="A184" s="86" t="s">
        <v>8</v>
      </c>
      <c r="B184" s="86">
        <v>1</v>
      </c>
      <c r="C184" s="86">
        <v>174</v>
      </c>
      <c r="D184" s="28">
        <f>OphrsIn!D183/LinhrsIn!D184</f>
        <v>0.83681444549252115</v>
      </c>
      <c r="E184" s="28">
        <f>OphrsIn!E183/LinhrsIn!E184</f>
        <v>0.8909825033647375</v>
      </c>
      <c r="F184" s="28">
        <f>OphrsIn!F183/LinhrsIn!F184</f>
        <v>0.9738280126545874</v>
      </c>
      <c r="G184" s="28">
        <f>OphrsIn!G183/LinhrsIn!G184</f>
        <v>0.98957142857142866</v>
      </c>
      <c r="H184" s="28">
        <f>OphrsIn!H183/LinhrsIn!H184</f>
        <v>0.78562222540455395</v>
      </c>
      <c r="I184" s="28">
        <v>0.98627371820750898</v>
      </c>
      <c r="J184" s="28">
        <f>OphrsIn!J183/LinhrsIn!J184</f>
        <v>1.0015309672929715</v>
      </c>
      <c r="K184" s="28">
        <f>OphrsIn!K183/LinhrsIn!K184</f>
        <v>1</v>
      </c>
      <c r="L184" s="28">
        <f>OphrsIn!L183/LinhrsIn!L184</f>
        <v>1.0002710027100272</v>
      </c>
      <c r="M184" s="28">
        <f>OphrsIn!M183/LinhrsIn!M184</f>
        <v>0.99025476820270086</v>
      </c>
      <c r="N184" s="28">
        <f>OphrsIn!N183/LinhrsIn!N184</f>
        <v>0.98103564223268325</v>
      </c>
      <c r="O184" s="28">
        <f>OphrsIn!O183/LinhrsIn!O184</f>
        <v>0.52640355753196222</v>
      </c>
      <c r="P184" s="28">
        <f>OphrsIn!P183/LinhrsIn!P184</f>
        <v>0.60675675675675678</v>
      </c>
      <c r="Q184" s="28">
        <f>OphrsIn!Q183/LinhrsIn!Q184</f>
        <v>0.98922268624545329</v>
      </c>
      <c r="R184" s="28">
        <f>OphrsIn!R183/LinhrsIn!R184</f>
        <v>0.96262099776619503</v>
      </c>
      <c r="S184" s="28">
        <f>OphrsIn!S183/LinhrsIn!S184</f>
        <v>1.0085667663856406</v>
      </c>
      <c r="T184" s="28">
        <f>OphrsIn!T183/LinhrsIn!T184</f>
        <v>1</v>
      </c>
      <c r="U184" s="28">
        <f>OphrsIn!U183/LinhrsIn!U184</f>
        <v>0.91167235494880539</v>
      </c>
      <c r="V184" s="28">
        <f>OphrsIn!V183/LinhrsIn!V184</f>
        <v>0.82289031105819321</v>
      </c>
      <c r="W184" s="28">
        <f>OphrsIn!W183/LinhrsIn!W184</f>
        <v>0.99986557332974857</v>
      </c>
      <c r="X184" s="28">
        <f>OphrsIn!X183/LinhrsIn!X184</f>
        <v>1</v>
      </c>
      <c r="Y184" s="28">
        <f>OphrsIn!Y183/LinhrsIn!Y184</f>
        <v>1.0001405086412813</v>
      </c>
      <c r="Z184" s="28">
        <f>OphrsIn!Z183/LinhrsIn!Z184</f>
        <v>0.99690652320107609</v>
      </c>
      <c r="AA184" s="28">
        <f>OphrsIn!AA183/LinhrsIn!AA184</f>
        <v>1</v>
      </c>
      <c r="AB184" s="28">
        <f>OphrsIn!AB183/LinhrsIn!AB184</f>
        <v>1</v>
      </c>
      <c r="AC184" s="28">
        <f>IF(LinhrsIn!AC184&gt;0,OphrsIn!AC183/LinhrsIn!AC184,0)</f>
        <v>1</v>
      </c>
      <c r="AD184" s="28">
        <f>IF(LinhrsIn!AD184&gt;0,OphrsIn!AD183/LinhrsIn!AD184,0)</f>
        <v>0.99538071822381158</v>
      </c>
      <c r="AE184" s="28">
        <f>IF(LinhrsIn!AE184&gt;0,OphrsIn!AE183/LinhrsIn!AE184,0)</f>
        <v>0.97564777064786834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4"/>
        <v>0.8943775485774933</v>
      </c>
      <c r="AP184" s="28">
        <f t="shared" si="25"/>
        <v>0.97432381013136615</v>
      </c>
      <c r="AQ184" s="28">
        <f t="shared" si="26"/>
        <v>0.99034282962389319</v>
      </c>
      <c r="AR184" s="28">
        <f t="shared" si="27"/>
        <v>0.95146064819691789</v>
      </c>
      <c r="AS184" s="28">
        <f t="shared" si="28"/>
        <v>0.92447563696834489</v>
      </c>
      <c r="AT184" s="28">
        <f t="shared" si="29"/>
        <v>0.99684192363757607</v>
      </c>
      <c r="AU184" s="28">
        <f t="shared" si="30"/>
        <v>0.70473198550713401</v>
      </c>
      <c r="AV184" s="28">
        <f t="shared" si="31"/>
        <v>0.98680348346576297</v>
      </c>
      <c r="AW184" s="28">
        <f t="shared" si="32"/>
        <v>0.9115208886689995</v>
      </c>
      <c r="AX184" s="28">
        <f t="shared" si="33"/>
        <v>1.0000020273236767</v>
      </c>
      <c r="AY184" s="28">
        <f t="shared" si="34"/>
        <v>0.99896884106702544</v>
      </c>
      <c r="AZ184" s="28">
        <f t="shared" si="35"/>
        <v>0.99034282962389319</v>
      </c>
    </row>
    <row r="185" spans="1:52" hidden="1" x14ac:dyDescent="0.25">
      <c r="A185" s="86" t="s">
        <v>8</v>
      </c>
      <c r="B185" s="86">
        <v>1</v>
      </c>
      <c r="C185" s="86">
        <v>175</v>
      </c>
      <c r="D185" s="28">
        <f>OphrsIn!D184/LinhrsIn!D185</f>
        <v>0.96639784946236562</v>
      </c>
      <c r="E185" s="28">
        <f>OphrsIn!E184/LinhrsIn!E185</f>
        <v>0.9482178883658372</v>
      </c>
      <c r="F185" s="28">
        <f>OphrsIn!F184/LinhrsIn!F185</f>
        <v>0.99928160919540232</v>
      </c>
      <c r="G185" s="28">
        <f>OphrsIn!G184/LinhrsIn!G185</f>
        <v>0.97589481373265152</v>
      </c>
      <c r="H185" s="28">
        <f>OphrsIn!H184/LinhrsIn!H185</f>
        <v>0.85886306356762798</v>
      </c>
      <c r="I185" s="28">
        <v>0.98897553105673575</v>
      </c>
      <c r="J185" s="28">
        <f>OphrsIn!J184/LinhrsIn!J185</f>
        <v>0.98331711386069787</v>
      </c>
      <c r="K185" s="28">
        <f>OphrsIn!K184/LinhrsIn!K185</f>
        <v>0.99782638228501563</v>
      </c>
      <c r="L185" s="28">
        <f>OphrsIn!L184/LinhrsIn!L185</f>
        <v>0.99946069839557761</v>
      </c>
      <c r="M185" s="28">
        <f>OphrsIn!M184/LinhrsIn!M185</f>
        <v>0.99930526608309023</v>
      </c>
      <c r="N185" s="28">
        <f>OphrsIn!N184/LinhrsIn!N185</f>
        <v>0.99471687889460836</v>
      </c>
      <c r="O185" s="28">
        <f>OphrsIn!O184/LinhrsIn!O185</f>
        <v>0.99986111111111109</v>
      </c>
      <c r="P185" s="28">
        <f>OphrsIn!P184/LinhrsIn!P185</f>
        <v>0.96236053232961416</v>
      </c>
      <c r="Q185" s="28">
        <f>OphrsIn!Q184/LinhrsIn!Q185</f>
        <v>0.95648547198665379</v>
      </c>
      <c r="R185" s="28">
        <f>OphrsIn!R184/LinhrsIn!R185</f>
        <v>0.9436706901887959</v>
      </c>
      <c r="S185" s="28">
        <f>OphrsIn!S184/LinhrsIn!S185</f>
        <v>0.99408045203820805</v>
      </c>
      <c r="T185" s="28">
        <f>OphrsIn!T184/LinhrsIn!T185</f>
        <v>0.97718419588202565</v>
      </c>
      <c r="U185" s="28">
        <f>OphrsIn!U184/LinhrsIn!U185</f>
        <v>1</v>
      </c>
      <c r="V185" s="28">
        <f>OphrsIn!V184/LinhrsIn!V185</f>
        <v>0.98982294716297237</v>
      </c>
      <c r="W185" s="28">
        <f>OphrsIn!W184/LinhrsIn!W185</f>
        <v>0.99959677419354842</v>
      </c>
      <c r="X185" s="28">
        <f>OphrsIn!X184/LinhrsIn!X185</f>
        <v>0.99959546925566334</v>
      </c>
      <c r="Y185" s="28">
        <f>OphrsIn!Y184/LinhrsIn!Y185</f>
        <v>0.99943733295822201</v>
      </c>
      <c r="Z185" s="28">
        <f>OphrsIn!Z184/LinhrsIn!Z185</f>
        <v>0.99214836875592249</v>
      </c>
      <c r="AA185" s="28">
        <f>OphrsIn!AA184/LinhrsIn!AA185</f>
        <v>0.99986111111111109</v>
      </c>
      <c r="AB185" s="28">
        <f>OphrsIn!AB184/LinhrsIn!AB185</f>
        <v>0.99946236559139789</v>
      </c>
      <c r="AC185" s="28">
        <f>IF(LinhrsIn!AC185&gt;0,OphrsIn!AC184/LinhrsIn!AC185,0)</f>
        <v>0.99986559139784947</v>
      </c>
      <c r="AD185" s="28">
        <f>IF(LinhrsIn!AD185&gt;0,OphrsIn!AD184/LinhrsIn!AD185,0)</f>
        <v>0.99001787842669842</v>
      </c>
      <c r="AE185" s="28">
        <f>IF(LinhrsIn!AE185&gt;0,OphrsIn!AE184/LinhrsIn!AE185,0)</f>
        <v>0.97342267313318531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4"/>
        <v>0.97567340740649744</v>
      </c>
      <c r="AP185" s="28">
        <f t="shared" si="25"/>
        <v>0.98761209826037666</v>
      </c>
      <c r="AQ185" s="28">
        <f t="shared" si="26"/>
        <v>0.98776871431924451</v>
      </c>
      <c r="AR185" s="28">
        <f t="shared" si="27"/>
        <v>0.97446477043129709</v>
      </c>
      <c r="AS185" s="28">
        <f t="shared" si="28"/>
        <v>0.94371856949502053</v>
      </c>
      <c r="AT185" s="28">
        <f t="shared" si="29"/>
        <v>0.99886411558789456</v>
      </c>
      <c r="AU185" s="28">
        <f t="shared" si="30"/>
        <v>0.98564617411177791</v>
      </c>
      <c r="AV185" s="28">
        <f t="shared" si="31"/>
        <v>0.96474553807121932</v>
      </c>
      <c r="AW185" s="28">
        <f t="shared" si="32"/>
        <v>0.98900238101499927</v>
      </c>
      <c r="AX185" s="28">
        <f t="shared" si="33"/>
        <v>0.99954319213581133</v>
      </c>
      <c r="AY185" s="28">
        <f t="shared" si="34"/>
        <v>0.99715728181947716</v>
      </c>
      <c r="AZ185" s="28">
        <f t="shared" si="35"/>
        <v>0.98776871431924451</v>
      </c>
    </row>
    <row r="186" spans="1:52" hidden="1" x14ac:dyDescent="0.25">
      <c r="A186" s="86" t="s">
        <v>8</v>
      </c>
      <c r="B186" s="86">
        <v>1</v>
      </c>
      <c r="C186" s="86">
        <v>176</v>
      </c>
      <c r="D186" s="28">
        <f>OphrsIn!D185/LinhrsIn!D186</f>
        <v>0.89819552922165358</v>
      </c>
      <c r="E186" s="28">
        <f>OphrsIn!E185/LinhrsIn!E186</f>
        <v>0.9731182795698925</v>
      </c>
      <c r="F186" s="28">
        <f>OphrsIn!F185/LinhrsIn!F186</f>
        <v>0.87784500144050692</v>
      </c>
      <c r="G186" s="28">
        <f>OphrsIn!G185/LinhrsIn!G186</f>
        <v>1</v>
      </c>
      <c r="H186" s="28">
        <f>OphrsIn!H185/LinhrsIn!H186</f>
        <v>0.83832586786114216</v>
      </c>
      <c r="I186" s="28">
        <v>1</v>
      </c>
      <c r="J186" s="28">
        <f>OphrsIn!J185/LinhrsIn!J186</f>
        <v>0.97346853729684679</v>
      </c>
      <c r="K186" s="28">
        <f>OphrsIn!K185/LinhrsIn!K186</f>
        <v>0.99497419179570767</v>
      </c>
      <c r="L186" s="28">
        <f>OphrsIn!L185/LinhrsIn!L186</f>
        <v>0.99406848207063903</v>
      </c>
      <c r="M186" s="28">
        <f>OphrsIn!M185/LinhrsIn!M186</f>
        <v>0.99263582048075583</v>
      </c>
      <c r="N186" s="28">
        <f>OphrsIn!N185/LinhrsIn!N186</f>
        <v>0.96439249796140269</v>
      </c>
      <c r="O186" s="28">
        <f>OphrsIn!O185/LinhrsIn!O186</f>
        <v>0.99375000000000002</v>
      </c>
      <c r="P186" s="28">
        <f>OphrsIn!P185/LinhrsIn!P186</f>
        <v>0.97646900631975264</v>
      </c>
      <c r="Q186" s="28">
        <f>OphrsIn!Q185/LinhrsIn!Q186</f>
        <v>0.99986542860987748</v>
      </c>
      <c r="R186" s="28">
        <f>OphrsIn!R185/LinhrsIn!R186</f>
        <v>0.99836016696481822</v>
      </c>
      <c r="S186" s="28">
        <f>OphrsIn!S185/LinhrsIn!S186</f>
        <v>0.43653250773993812</v>
      </c>
      <c r="T186" s="28">
        <f>OphrsIn!T185/LinhrsIn!T186</f>
        <v>0.9444753687726134</v>
      </c>
      <c r="U186" s="28">
        <f>OphrsIn!U185/LinhrsIn!U186</f>
        <v>0.99392958316471069</v>
      </c>
      <c r="V186" s="28">
        <f>OphrsIn!V185/LinhrsIn!V186</f>
        <v>0.98292034159316821</v>
      </c>
      <c r="W186" s="28">
        <f>OphrsIn!W185/LinhrsIn!W186</f>
        <v>0.99354751982793388</v>
      </c>
      <c r="X186" s="28">
        <f>OphrsIn!X185/LinhrsIn!X186</f>
        <v>0.95288240853246919</v>
      </c>
      <c r="Y186" s="28">
        <f>OphrsIn!Y185/LinhrsIn!Y186</f>
        <v>0.99901533267688858</v>
      </c>
      <c r="Z186" s="28">
        <f>OphrsIn!Z185/LinhrsIn!Z186</f>
        <v>0.97927671678179606</v>
      </c>
      <c r="AA186" s="28">
        <f>OphrsIn!AA185/LinhrsIn!AA186</f>
        <v>0.999583159649854</v>
      </c>
      <c r="AB186" s="28">
        <f>OphrsIn!AB185/LinhrsIn!AB186</f>
        <v>0.99946236559139789</v>
      </c>
      <c r="AC186" s="28">
        <f>IF(LinhrsIn!AC186&gt;0,OphrsIn!AC185/LinhrsIn!AC186,0)</f>
        <v>1</v>
      </c>
      <c r="AD186" s="28">
        <f>IF(LinhrsIn!AD186&gt;0,OphrsIn!AD185/LinhrsIn!AD186,0)</f>
        <v>0.98837902264600708</v>
      </c>
      <c r="AE186" s="28">
        <f>IF(LinhrsIn!AE186&gt;0,OphrsIn!AE185/LinhrsIn!AE186,0)</f>
        <v>0.96854745794738062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4"/>
        <v>0.96492064039972048</v>
      </c>
      <c r="AP186" s="28">
        <f t="shared" si="25"/>
        <v>0.93998757499212193</v>
      </c>
      <c r="AQ186" s="28">
        <f t="shared" si="26"/>
        <v>0.98564216019779582</v>
      </c>
      <c r="AR186" s="28">
        <f t="shared" si="27"/>
        <v>0.95032109367013318</v>
      </c>
      <c r="AS186" s="28">
        <f t="shared" si="28"/>
        <v>0.93726480171932958</v>
      </c>
      <c r="AT186" s="28">
        <f t="shared" si="29"/>
        <v>0.99389283144903418</v>
      </c>
      <c r="AU186" s="28">
        <f t="shared" si="30"/>
        <v>0.97820383476038508</v>
      </c>
      <c r="AV186" s="28">
        <f t="shared" si="31"/>
        <v>0.8115860344382112</v>
      </c>
      <c r="AW186" s="28">
        <f t="shared" si="32"/>
        <v>0.97377509784349747</v>
      </c>
      <c r="AX186" s="28">
        <f t="shared" si="33"/>
        <v>0.98181508701243059</v>
      </c>
      <c r="AY186" s="28">
        <f t="shared" si="34"/>
        <v>0.99277408067434936</v>
      </c>
      <c r="AZ186" s="28">
        <f t="shared" si="35"/>
        <v>0.98564216019779582</v>
      </c>
    </row>
    <row r="187" spans="1:52" hidden="1" x14ac:dyDescent="0.25">
      <c r="A187" s="86" t="s">
        <v>8</v>
      </c>
      <c r="B187" s="86">
        <v>1</v>
      </c>
      <c r="C187" s="86">
        <v>177</v>
      </c>
      <c r="D187" s="28">
        <f>OphrsIn!D186/LinhrsIn!D187</f>
        <v>5.3990952867357368E-2</v>
      </c>
      <c r="E187" s="28">
        <f>OphrsIn!E186/LinhrsIn!E187</f>
        <v>0.98413552030115625</v>
      </c>
      <c r="F187" s="28">
        <f>OphrsIn!F186/LinhrsIn!F187</f>
        <v>0.99582733812949642</v>
      </c>
      <c r="G187" s="28">
        <f>OphrsIn!G186/LinhrsIn!G187</f>
        <v>1</v>
      </c>
      <c r="H187" s="28">
        <f>OphrsIn!H186/LinhrsIn!H187</f>
        <v>0.70082598348033043</v>
      </c>
      <c r="I187" s="28">
        <v>1</v>
      </c>
      <c r="J187" s="28">
        <f>OphrsIn!J186/LinhrsIn!J187</f>
        <v>0.97065277777777781</v>
      </c>
      <c r="K187" s="28">
        <f>OphrsIn!K186/LinhrsIn!K187</f>
        <v>0.99087814840027222</v>
      </c>
      <c r="L187" s="28">
        <f>OphrsIn!L186/LinhrsIn!L187</f>
        <v>0.99919039265956011</v>
      </c>
      <c r="M187" s="28">
        <f>OphrsIn!M186/LinhrsIn!M187</f>
        <v>0.99610949006530491</v>
      </c>
      <c r="N187" s="28">
        <f>OphrsIn!N186/LinhrsIn!N187</f>
        <v>0.97708163818822891</v>
      </c>
      <c r="O187" s="28">
        <f>OphrsIn!O186/LinhrsIn!O187</f>
        <v>1</v>
      </c>
      <c r="P187" s="28">
        <f>OphrsIn!P186/LinhrsIn!P187</f>
        <v>0.99986553717896998</v>
      </c>
      <c r="Q187" s="28">
        <f>OphrsIn!Q186/LinhrsIn!Q187</f>
        <v>0.97214372224465073</v>
      </c>
      <c r="R187" s="28">
        <f>OphrsIn!R186/LinhrsIn!R187</f>
        <v>0.87955768081291086</v>
      </c>
      <c r="S187" s="28">
        <f>OphrsIn!S186/LinhrsIn!S187</f>
        <v>1</v>
      </c>
      <c r="T187" s="28">
        <f>OphrsIn!T186/LinhrsIn!T187</f>
        <v>0.91427376637858937</v>
      </c>
      <c r="U187" s="28">
        <f>OphrsIn!U186/LinhrsIn!U187</f>
        <v>1.0659829982458508E-2</v>
      </c>
      <c r="V187" s="28">
        <f>OphrsIn!V186/LinhrsIn!V187</f>
        <v>0.78894472361809054</v>
      </c>
      <c r="W187" s="28">
        <f>OphrsIn!W186/LinhrsIn!W187</f>
        <v>1</v>
      </c>
      <c r="X187" s="28">
        <f>OphrsIn!X186/LinhrsIn!X187</f>
        <v>0.99959546925566334</v>
      </c>
      <c r="Y187" s="28">
        <f>OphrsIn!Y186/LinhrsIn!Y187</f>
        <v>0.99957794034890268</v>
      </c>
      <c r="Z187" s="28">
        <f>OphrsIn!Z186/LinhrsIn!Z187</f>
        <v>0.9956692380565707</v>
      </c>
      <c r="AA187" s="28">
        <f>OphrsIn!AA186/LinhrsIn!AA187</f>
        <v>1</v>
      </c>
      <c r="AB187" s="28">
        <f>OphrsIn!AB186/LinhrsIn!AB187</f>
        <v>0.98360215053763433</v>
      </c>
      <c r="AC187" s="28">
        <f>IF(LinhrsIn!AC187&gt;0,OphrsIn!AC186/LinhrsIn!AC187,0)</f>
        <v>0.99623655913978504</v>
      </c>
      <c r="AD187" s="28">
        <f>IF(LinhrsIn!AD187&gt;0,OphrsIn!AD186/LinhrsIn!AD187,0)</f>
        <v>0.973927294398093</v>
      </c>
      <c r="AE187" s="28">
        <f>IF(LinhrsIn!AE187&gt;0,OphrsIn!AE186/LinhrsIn!AE187,0)</f>
        <v>0.96613888882140497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4"/>
        <v>0.96788056884842477</v>
      </c>
      <c r="AP187" s="28">
        <f t="shared" si="25"/>
        <v>0.87866871010295611</v>
      </c>
      <c r="AQ187" s="28">
        <f t="shared" si="26"/>
        <v>0.97876758078642767</v>
      </c>
      <c r="AR187" s="28">
        <f t="shared" si="27"/>
        <v>0.99332095281021759</v>
      </c>
      <c r="AS187" s="28">
        <f t="shared" si="28"/>
        <v>0.89049292041936956</v>
      </c>
      <c r="AT187" s="28">
        <f t="shared" si="29"/>
        <v>0.99539267704171241</v>
      </c>
      <c r="AU187" s="28">
        <f t="shared" si="30"/>
        <v>0.99231572512239963</v>
      </c>
      <c r="AV187" s="28">
        <f t="shared" si="31"/>
        <v>0.9505671343525206</v>
      </c>
      <c r="AW187" s="28">
        <f t="shared" si="32"/>
        <v>0.57129277332637951</v>
      </c>
      <c r="AX187" s="28">
        <f t="shared" si="33"/>
        <v>0.99972446986818875</v>
      </c>
      <c r="AY187" s="28">
        <f t="shared" si="34"/>
        <v>0.99309046286473501</v>
      </c>
      <c r="AZ187" s="28">
        <f t="shared" si="35"/>
        <v>0.97876758078642767</v>
      </c>
    </row>
    <row r="188" spans="1:52" hidden="1" x14ac:dyDescent="0.25">
      <c r="A188" s="86" t="s">
        <v>8</v>
      </c>
      <c r="B188" s="86">
        <v>1</v>
      </c>
      <c r="C188" s="86">
        <v>178</v>
      </c>
      <c r="D188" s="28">
        <f>OphrsIn!D187/LinhrsIn!D188</f>
        <v>0.93292109154456249</v>
      </c>
      <c r="E188" s="28">
        <f>OphrsIn!E187/LinhrsIn!E188</f>
        <v>0.9946236559139785</v>
      </c>
      <c r="F188" s="28">
        <f>OphrsIn!F187/LinhrsIn!F188</f>
        <v>0.97497842968075932</v>
      </c>
      <c r="G188" s="28">
        <f>OphrsIn!G187/LinhrsIn!G188</f>
        <v>0.99883058032451388</v>
      </c>
      <c r="H188" s="28">
        <f>OphrsIn!H187/LinhrsIn!H188</f>
        <v>0.88316776269763542</v>
      </c>
      <c r="I188" s="28">
        <v>0.9791610648023662</v>
      </c>
      <c r="J188" s="28">
        <f>OphrsIn!J187/LinhrsIn!J188</f>
        <v>0.95999444367273234</v>
      </c>
      <c r="K188" s="28">
        <f>OphrsIn!K187/LinhrsIn!K188</f>
        <v>0.94226327944572752</v>
      </c>
      <c r="L188" s="28">
        <f>OphrsIn!L187/LinhrsIn!L188</f>
        <v>0.14884412599702582</v>
      </c>
      <c r="M188" s="28">
        <f>OphrsIn!M187/LinhrsIn!M188</f>
        <v>0.9931916076142836</v>
      </c>
      <c r="N188" s="28">
        <f>OphrsIn!N187/LinhrsIn!N188</f>
        <v>0.98119378577269012</v>
      </c>
      <c r="O188" s="28">
        <f>OphrsIn!O187/LinhrsIn!O188</f>
        <v>1</v>
      </c>
      <c r="P188" s="28">
        <f>OphrsIn!P187/LinhrsIn!P188</f>
        <v>0.94414535666218036</v>
      </c>
      <c r="Q188" s="28">
        <f>OphrsIn!Q187/LinhrsIn!Q188</f>
        <v>0.54993270524899063</v>
      </c>
      <c r="R188" s="28">
        <f>OphrsIn!R187/LinhrsIn!R188</f>
        <v>0</v>
      </c>
      <c r="S188" s="28">
        <f>OphrsIn!S187/LinhrsIn!S188</f>
        <v>1.3455328310010763E-4</v>
      </c>
      <c r="T188" s="28">
        <f>OphrsIn!T187/LinhrsIn!T188</f>
        <v>0</v>
      </c>
      <c r="U188" s="28">
        <f>OphrsIn!U187/LinhrsIn!U188</f>
        <v>0.56494992846924175</v>
      </c>
      <c r="V188" s="28">
        <f>OphrsIn!V187/LinhrsIn!V188</f>
        <v>0.95231995445488182</v>
      </c>
      <c r="W188" s="28">
        <f>OphrsIn!W187/LinhrsIn!W188</f>
        <v>0.99959671998924593</v>
      </c>
      <c r="X188" s="28">
        <f>OphrsIn!X187/LinhrsIn!X188</f>
        <v>0.99959546925566334</v>
      </c>
      <c r="Y188" s="28">
        <f>OphrsIn!Y187/LinhrsIn!Y188</f>
        <v>0.99928448769318834</v>
      </c>
      <c r="Z188" s="28">
        <f>OphrsIn!Z187/LinhrsIn!Z188</f>
        <v>0.99404520232778459</v>
      </c>
      <c r="AA188" s="28">
        <f>OphrsIn!AA187/LinhrsIn!AA188</f>
        <v>0.99986111111111109</v>
      </c>
      <c r="AB188" s="28">
        <f>OphrsIn!AB187/LinhrsIn!AB188</f>
        <v>0.99474959612277869</v>
      </c>
      <c r="AC188" s="28">
        <f>IF(LinhrsIn!AC188&gt;0,OphrsIn!AC187/LinhrsIn!AC188,0)</f>
        <v>0.98172043010752685</v>
      </c>
      <c r="AD188" s="28">
        <f>IF(LinhrsIn!AD188&gt;0,OphrsIn!AD187/LinhrsIn!AD188,0)</f>
        <v>0.9554529201430273</v>
      </c>
      <c r="AE188" s="28">
        <f>IF(LinhrsIn!AE188&gt;0,OphrsIn!AE187/LinhrsIn!AE188,0)</f>
        <v>0.94303126949299265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4"/>
        <v>0.90003284104865777</v>
      </c>
      <c r="AP188" s="28">
        <f t="shared" si="25"/>
        <v>0.67120581066299889</v>
      </c>
      <c r="AQ188" s="28">
        <f t="shared" si="26"/>
        <v>0.96006820658118219</v>
      </c>
      <c r="AR188" s="28">
        <f t="shared" si="27"/>
        <v>0.98947755530641723</v>
      </c>
      <c r="AS188" s="28">
        <f t="shared" si="28"/>
        <v>0.94077442372424469</v>
      </c>
      <c r="AT188" s="28">
        <f t="shared" si="29"/>
        <v>0.69476633768567897</v>
      </c>
      <c r="AU188" s="28">
        <f t="shared" si="30"/>
        <v>0.9751130474782902</v>
      </c>
      <c r="AV188" s="28">
        <f t="shared" si="31"/>
        <v>0.18335575284403025</v>
      </c>
      <c r="AW188" s="28">
        <f t="shared" si="32"/>
        <v>0.50575662764137452</v>
      </c>
      <c r="AX188" s="28">
        <f t="shared" si="33"/>
        <v>0.99949222564603257</v>
      </c>
      <c r="AY188" s="28">
        <f t="shared" si="34"/>
        <v>0.9962186365205582</v>
      </c>
      <c r="AZ188" s="28">
        <f t="shared" si="35"/>
        <v>0.96006820658118219</v>
      </c>
    </row>
    <row r="189" spans="1:52" hidden="1" x14ac:dyDescent="0.25">
      <c r="A189" s="86" t="s">
        <v>8</v>
      </c>
      <c r="B189" s="86">
        <v>1</v>
      </c>
      <c r="C189" s="86">
        <v>179</v>
      </c>
      <c r="D189" s="28">
        <f>OphrsIn!D188/LinhrsIn!D189</f>
        <v>0.94086021505376349</v>
      </c>
      <c r="E189" s="28">
        <f>OphrsIn!E188/LinhrsIn!E189</f>
        <v>1</v>
      </c>
      <c r="F189" s="28">
        <f>OphrsIn!F188/LinhrsIn!F189</f>
        <v>0.99511283599252542</v>
      </c>
      <c r="G189" s="28">
        <f>OphrsIn!G188/LinhrsIn!G189</f>
        <v>0.99342585829072316</v>
      </c>
      <c r="H189" s="28">
        <f>OphrsIn!H188/LinhrsIn!H189</f>
        <v>0.85324566312255179</v>
      </c>
      <c r="I189" s="28">
        <v>1</v>
      </c>
      <c r="J189" s="28">
        <f>OphrsIn!J188/LinhrsIn!J189</f>
        <v>0.99944436727323238</v>
      </c>
      <c r="K189" s="28">
        <f>OphrsIn!K188/LinhrsIn!K189</f>
        <v>1</v>
      </c>
      <c r="L189" s="28">
        <f>OphrsIn!L188/LinhrsIn!L189</f>
        <v>0.9842967375118451</v>
      </c>
      <c r="M189" s="28">
        <f>OphrsIn!M188/LinhrsIn!M189</f>
        <v>0.9936084479644296</v>
      </c>
      <c r="N189" s="28">
        <f>OphrsIn!N188/LinhrsIn!N189</f>
        <v>0.99538857995388585</v>
      </c>
      <c r="O189" s="28">
        <f>OphrsIn!O188/LinhrsIn!O189</f>
        <v>0.99986111111111109</v>
      </c>
      <c r="P189" s="28">
        <f>OphrsIn!P188/LinhrsIn!P189</f>
        <v>0.97566222939357261</v>
      </c>
      <c r="Q189" s="28">
        <f>OphrsIn!Q188/LinhrsIn!Q189</f>
        <v>0.99986542860987748</v>
      </c>
      <c r="R189" s="28">
        <f>OphrsIn!R188/LinhrsIn!R189</f>
        <v>0.99821055770951383</v>
      </c>
      <c r="S189" s="28">
        <f>OphrsIn!S188/LinhrsIn!S189</f>
        <v>1</v>
      </c>
      <c r="T189" s="28">
        <f>OphrsIn!T188/LinhrsIn!T189</f>
        <v>0.99652343206786265</v>
      </c>
      <c r="U189" s="28">
        <f>OphrsIn!U188/LinhrsIn!U189</f>
        <v>0.99824986537425964</v>
      </c>
      <c r="V189" s="28">
        <f>OphrsIn!V188/LinhrsIn!V189</f>
        <v>0.97192345299622851</v>
      </c>
      <c r="W189" s="28">
        <f>OphrsIn!W188/LinhrsIn!W189</f>
        <v>0.99112783976340901</v>
      </c>
      <c r="X189" s="28">
        <f>OphrsIn!X188/LinhrsIn!X189</f>
        <v>0.99838187702265369</v>
      </c>
      <c r="Y189" s="28">
        <f>OphrsIn!Y188/LinhrsIn!Y189</f>
        <v>0.97481710748452455</v>
      </c>
      <c r="Z189" s="28">
        <f>OphrsIn!Z188/LinhrsIn!Z189</f>
        <v>0.98402166553825332</v>
      </c>
      <c r="AA189" s="28">
        <f>OphrsIn!AA188/LinhrsIn!AA189</f>
        <v>0.95777191276566198</v>
      </c>
      <c r="AB189" s="28">
        <f>OphrsIn!AB188/LinhrsIn!AB189</f>
        <v>0.96921629251243446</v>
      </c>
      <c r="AC189" s="28">
        <f>IF(LinhrsIn!AC189&gt;0,OphrsIn!AC188/LinhrsIn!AC189,0)</f>
        <v>1</v>
      </c>
      <c r="AD189" s="28">
        <f>IF(LinhrsIn!AD189&gt;0,OphrsIn!AD188/LinhrsIn!AD189,0)</f>
        <v>0.99359356376638841</v>
      </c>
      <c r="AE189" s="28">
        <f>IF(LinhrsIn!AE189&gt;0,OphrsIn!AE188/LinhrsIn!AE189,0)</f>
        <v>0.98003143495499401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4"/>
        <v>0.98250381921782315</v>
      </c>
      <c r="AP189" s="28">
        <f t="shared" si="25"/>
        <v>0.98667578598705663</v>
      </c>
      <c r="AQ189" s="28">
        <f t="shared" si="26"/>
        <v>0.99120833290712751</v>
      </c>
      <c r="AR189" s="28">
        <f t="shared" si="27"/>
        <v>0.99617956476108294</v>
      </c>
      <c r="AS189" s="28">
        <f t="shared" si="28"/>
        <v>0.95089667679859469</v>
      </c>
      <c r="AT189" s="28">
        <f t="shared" si="29"/>
        <v>0.99263506182542482</v>
      </c>
      <c r="AU189" s="28">
        <f t="shared" si="30"/>
        <v>0.99030397348618993</v>
      </c>
      <c r="AV189" s="28">
        <f t="shared" si="31"/>
        <v>0.99935866210646385</v>
      </c>
      <c r="AW189" s="28">
        <f t="shared" si="32"/>
        <v>0.98889891681278363</v>
      </c>
      <c r="AX189" s="28">
        <f t="shared" si="33"/>
        <v>0.98810894142352901</v>
      </c>
      <c r="AY189" s="28">
        <f t="shared" si="34"/>
        <v>0.97033662360544992</v>
      </c>
      <c r="AZ189" s="28">
        <f t="shared" si="35"/>
        <v>0.99120833290712751</v>
      </c>
    </row>
    <row r="190" spans="1:52" hidden="1" x14ac:dyDescent="0.25">
      <c r="A190" s="86" t="s">
        <v>8</v>
      </c>
      <c r="B190" s="86">
        <v>1</v>
      </c>
      <c r="C190" s="86">
        <v>180</v>
      </c>
      <c r="D190" s="28">
        <f>OphrsIn!D189/LinhrsIn!D190</f>
        <v>0.81720430107526887</v>
      </c>
      <c r="E190" s="28">
        <f>OphrsIn!E189/LinhrsIn!E190</f>
        <v>0.97435897435897434</v>
      </c>
      <c r="F190" s="28">
        <f>OphrsIn!F189/LinhrsIn!F190</f>
        <v>0.99812949640287774</v>
      </c>
      <c r="G190" s="28">
        <f>OphrsIn!G189/LinhrsIn!G190</f>
        <v>0.99692352768825077</v>
      </c>
      <c r="H190" s="28">
        <f>OphrsIn!H189/LinhrsIn!H190</f>
        <v>0.70536692223439212</v>
      </c>
      <c r="I190" s="28">
        <v>0.97902662005915586</v>
      </c>
      <c r="J190" s="28">
        <f>OphrsIn!J189/LinhrsIn!J190</f>
        <v>0.98374774274204757</v>
      </c>
      <c r="K190" s="28">
        <f>OphrsIn!K189/LinhrsIn!K190</f>
        <v>0.99592446678440427</v>
      </c>
      <c r="L190" s="28">
        <f>OphrsIn!L189/LinhrsIn!L190</f>
        <v>0.97302764666217123</v>
      </c>
      <c r="M190" s="28">
        <f>OphrsIn!M189/LinhrsIn!M190</f>
        <v>0.99916620344635909</v>
      </c>
      <c r="N190" s="28">
        <f>OphrsIn!N189/LinhrsIn!N190</f>
        <v>0.99554174547419605</v>
      </c>
      <c r="O190" s="28">
        <f>OphrsIn!O189/LinhrsIn!O190</f>
        <v>0.99902777777777774</v>
      </c>
      <c r="P190" s="28">
        <f>OphrsIn!P189/LinhrsIn!P190</f>
        <v>0.91972569584509878</v>
      </c>
      <c r="Q190" s="28">
        <f>OphrsIn!Q189/LinhrsIn!Q190</f>
        <v>0.99838514331853045</v>
      </c>
      <c r="R190" s="28">
        <f>OphrsIn!R189/LinhrsIn!R190</f>
        <v>0.99537451507012831</v>
      </c>
      <c r="S190" s="28">
        <f>OphrsIn!S189/LinhrsIn!S190</f>
        <v>0.99919278891430119</v>
      </c>
      <c r="T190" s="28">
        <f>OphrsIn!T189/LinhrsIn!T190</f>
        <v>0.98731353687439016</v>
      </c>
      <c r="U190" s="28">
        <f>OphrsIn!U189/LinhrsIn!U190</f>
        <v>0.97105156860105024</v>
      </c>
      <c r="V190" s="28">
        <f>OphrsIn!V189/LinhrsIn!V190</f>
        <v>0.98674295283282165</v>
      </c>
      <c r="W190" s="28">
        <f>OphrsIn!W189/LinhrsIn!W190</f>
        <v>0.97983599946229327</v>
      </c>
      <c r="X190" s="28">
        <f>OphrsIn!X189/LinhrsIn!X190</f>
        <v>0.99797734627831713</v>
      </c>
      <c r="Y190" s="28">
        <f>OphrsIn!Y189/LinhrsIn!Y190</f>
        <v>0.97059651097355093</v>
      </c>
      <c r="Z190" s="28">
        <f>OphrsIn!Z189/LinhrsIn!Z190</f>
        <v>0.95574502639058068</v>
      </c>
      <c r="AA190" s="28">
        <f>OphrsIn!AA189/LinhrsIn!AA190</f>
        <v>1</v>
      </c>
      <c r="AB190" s="28">
        <f>OphrsIn!AB189/LinhrsIn!AB190</f>
        <v>0.99704301075268809</v>
      </c>
      <c r="AC190" s="28">
        <f>IF(LinhrsIn!AC190&gt;0,OphrsIn!AC189/LinhrsIn!AC190,0)</f>
        <v>0.99932795698924726</v>
      </c>
      <c r="AD190" s="28">
        <f>IF(LinhrsIn!AD190&gt;0,OphrsIn!AD189/LinhrsIn!AD190,0)</f>
        <v>0.93935718617343844</v>
      </c>
      <c r="AE190" s="28">
        <f>IF(LinhrsIn!AE190&gt;0,OphrsIn!AE189/LinhrsIn!AE190,0)</f>
        <v>0.98575932236889918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4"/>
        <v>0.95999723495630873</v>
      </c>
      <c r="AP190" s="28">
        <f t="shared" si="25"/>
        <v>0.98660486662238756</v>
      </c>
      <c r="AQ190" s="28">
        <f t="shared" si="26"/>
        <v>0.9748148218438617</v>
      </c>
      <c r="AR190" s="28">
        <f t="shared" si="27"/>
        <v>0.9898039994833675</v>
      </c>
      <c r="AS190" s="28">
        <f t="shared" si="28"/>
        <v>0.88938042834519848</v>
      </c>
      <c r="AT190" s="28">
        <f t="shared" si="29"/>
        <v>0.98937277229764486</v>
      </c>
      <c r="AU190" s="28">
        <f t="shared" si="30"/>
        <v>0.97143173969902419</v>
      </c>
      <c r="AV190" s="28">
        <f t="shared" si="31"/>
        <v>0.99765081576765324</v>
      </c>
      <c r="AW190" s="28">
        <f t="shared" si="32"/>
        <v>0.98170268610275402</v>
      </c>
      <c r="AX190" s="28">
        <f t="shared" si="33"/>
        <v>0.98280328557138708</v>
      </c>
      <c r="AY190" s="28">
        <f t="shared" si="34"/>
        <v>0.98426267904775633</v>
      </c>
      <c r="AZ190" s="28">
        <f t="shared" si="35"/>
        <v>0.9748148218438617</v>
      </c>
    </row>
    <row r="191" spans="1:52" hidden="1" x14ac:dyDescent="0.25">
      <c r="A191" s="86" t="s">
        <v>8</v>
      </c>
      <c r="B191" s="86">
        <v>1</v>
      </c>
      <c r="C191" s="86">
        <v>181</v>
      </c>
      <c r="D191" s="28">
        <f>OphrsIn!D190/LinhrsIn!D191</f>
        <v>0.96787202580992071</v>
      </c>
      <c r="E191" s="28">
        <f>OphrsIn!E190/LinhrsIn!E191</f>
        <v>0.98790322580645162</v>
      </c>
      <c r="F191" s="28">
        <f>OphrsIn!F190/LinhrsIn!F191</f>
        <v>0.48576358930112168</v>
      </c>
      <c r="G191" s="28">
        <f>OphrsIn!G190/LinhrsIn!G191</f>
        <v>0.79830086421561441</v>
      </c>
      <c r="H191" s="28">
        <f>OphrsIn!H190/LinhrsIn!H191</f>
        <v>0.92946116165150461</v>
      </c>
      <c r="I191" s="28">
        <v>0.99973111051357899</v>
      </c>
      <c r="J191" s="28">
        <f>OphrsIn!J190/LinhrsIn!J191</f>
        <v>0.99930555555555556</v>
      </c>
      <c r="K191" s="28">
        <f>OphrsIn!K190/LinhrsIn!K191</f>
        <v>1</v>
      </c>
      <c r="L191" s="28">
        <f>OphrsIn!L190/LinhrsIn!L191</f>
        <v>0.9994606256742179</v>
      </c>
      <c r="M191" s="28">
        <f>OphrsIn!M190/LinhrsIn!M191</f>
        <v>1</v>
      </c>
      <c r="N191" s="28">
        <f>OphrsIn!N190/LinhrsIn!N191</f>
        <v>0.99675631842140833</v>
      </c>
      <c r="O191" s="28">
        <f>OphrsIn!O190/LinhrsIn!O191</f>
        <v>0.9981944444444445</v>
      </c>
      <c r="P191" s="28">
        <f>OphrsIn!P190/LinhrsIn!P191</f>
        <v>0.99973107435793995</v>
      </c>
      <c r="Q191" s="28">
        <f>OphrsIn!Q190/LinhrsIn!Q191</f>
        <v>0.99986542860987748</v>
      </c>
      <c r="R191" s="28">
        <f>OphrsIn!R190/LinhrsIn!R191</f>
        <v>0.99835967790038771</v>
      </c>
      <c r="S191" s="28">
        <f>OphrsIn!S190/LinhrsIn!S191</f>
        <v>1</v>
      </c>
      <c r="T191" s="28">
        <f>OphrsIn!T190/LinhrsIn!T191</f>
        <v>0.996523915461624</v>
      </c>
      <c r="U191" s="28">
        <f>OphrsIn!U190/LinhrsIn!U191</f>
        <v>0.98895771613250738</v>
      </c>
      <c r="V191" s="28">
        <f>OphrsIn!V190/LinhrsIn!V191</f>
        <v>0.99582405345211578</v>
      </c>
      <c r="W191" s="28">
        <f>OphrsIn!W190/LinhrsIn!W191</f>
        <v>0.99946236559139789</v>
      </c>
      <c r="X191" s="28">
        <f>OphrsIn!X190/LinhrsIn!X191</f>
        <v>0.99959546925566334</v>
      </c>
      <c r="Y191" s="28">
        <f>OphrsIn!Y190/LinhrsIn!Y191</f>
        <v>0.99620199746799842</v>
      </c>
      <c r="Z191" s="28">
        <f>OphrsIn!Z190/LinhrsIn!Z191</f>
        <v>0.98294762484774667</v>
      </c>
      <c r="AA191" s="28">
        <f>OphrsIn!AA190/LinhrsIn!AA191</f>
        <v>1</v>
      </c>
      <c r="AB191" s="28">
        <f>OphrsIn!AB190/LinhrsIn!AB191</f>
        <v>0.99946236559139789</v>
      </c>
      <c r="AC191" s="28">
        <f>IF(LinhrsIn!AC191&gt;0,OphrsIn!AC190/LinhrsIn!AC191,0)</f>
        <v>1</v>
      </c>
      <c r="AD191" s="28">
        <f>IF(LinhrsIn!AD191&gt;0,OphrsIn!AD190/LinhrsIn!AD191,0)</f>
        <v>0.99687127532777109</v>
      </c>
      <c r="AE191" s="28">
        <f>IF(LinhrsIn!AE191&gt;0,OphrsIn!AE190/LinhrsIn!AE191,0)</f>
        <v>0.98728152946543257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4"/>
        <v>0.93288399749515316</v>
      </c>
      <c r="AP191" s="28">
        <f t="shared" si="25"/>
        <v>0.99643338452589303</v>
      </c>
      <c r="AQ191" s="28">
        <f t="shared" si="26"/>
        <v>0.99471760159773448</v>
      </c>
      <c r="AR191" s="28">
        <f t="shared" si="27"/>
        <v>0.757322559774396</v>
      </c>
      <c r="AS191" s="28">
        <f t="shared" si="28"/>
        <v>0.97616594257354639</v>
      </c>
      <c r="AT191" s="28">
        <f t="shared" si="29"/>
        <v>0.99982020855807263</v>
      </c>
      <c r="AU191" s="28">
        <f t="shared" si="30"/>
        <v>0.99822727907459763</v>
      </c>
      <c r="AV191" s="28">
        <f t="shared" si="31"/>
        <v>0.9994083688367551</v>
      </c>
      <c r="AW191" s="28">
        <f t="shared" si="32"/>
        <v>0.99376856168208239</v>
      </c>
      <c r="AX191" s="28">
        <f t="shared" si="33"/>
        <v>0.99841994410502</v>
      </c>
      <c r="AY191" s="28">
        <f t="shared" si="34"/>
        <v>0.99413666347971485</v>
      </c>
      <c r="AZ191" s="28">
        <f t="shared" si="35"/>
        <v>0.99471760159773448</v>
      </c>
    </row>
    <row r="192" spans="1:52" hidden="1" x14ac:dyDescent="0.25">
      <c r="A192" s="86" t="s">
        <v>8</v>
      </c>
      <c r="B192" s="86">
        <v>1</v>
      </c>
      <c r="C192" s="86">
        <v>182</v>
      </c>
      <c r="D192" s="28">
        <f>OphrsIn!D191/LinhrsIn!D192</f>
        <v>0.7958990961823823</v>
      </c>
      <c r="E192" s="28">
        <f>OphrsIn!E191/LinhrsIn!E192</f>
        <v>0.99072455975265494</v>
      </c>
      <c r="F192" s="28">
        <f>OphrsIn!F191/LinhrsIn!F192</f>
        <v>0.98359476183623551</v>
      </c>
      <c r="G192" s="28">
        <f>OphrsIn!G191/LinhrsIn!G192</f>
        <v>0.99520180637877509</v>
      </c>
      <c r="H192" s="28">
        <f>OphrsIn!H191/LinhrsIn!H192</f>
        <v>0.87841645533953228</v>
      </c>
      <c r="I192" s="28">
        <v>0.9921969595049106</v>
      </c>
      <c r="J192" s="28">
        <f>OphrsIn!J191/LinhrsIn!J192</f>
        <v>0.91367509428691163</v>
      </c>
      <c r="K192" s="28">
        <f>OphrsIn!K191/LinhrsIn!K192</f>
        <v>0.93404052767577861</v>
      </c>
      <c r="L192" s="28">
        <f>OphrsIn!L191/LinhrsIn!L192</f>
        <v>0.9933694181326117</v>
      </c>
      <c r="M192" s="28">
        <f>OphrsIn!M191/LinhrsIn!M192</f>
        <v>0.98747041626061538</v>
      </c>
      <c r="N192" s="28">
        <f>OphrsIn!N191/LinhrsIn!N192</f>
        <v>0.97484020127838977</v>
      </c>
      <c r="O192" s="28">
        <f>OphrsIn!O191/LinhrsIn!O192</f>
        <v>0.85984690327070279</v>
      </c>
      <c r="P192" s="28">
        <f>OphrsIn!P191/LinhrsIn!P192</f>
        <v>0.65322038456366815</v>
      </c>
      <c r="Q192" s="28">
        <f>OphrsIn!Q191/LinhrsIn!Q192</f>
        <v>0.42532598467535959</v>
      </c>
      <c r="R192" s="28">
        <f>OphrsIn!R191/LinhrsIn!R192</f>
        <v>0</v>
      </c>
      <c r="S192" s="28">
        <f>OphrsIn!S191/LinhrsIn!S192</f>
        <v>0.49057366011311609</v>
      </c>
      <c r="T192" s="28">
        <f>OphrsIn!T191/LinhrsIn!T192</f>
        <v>0.99915989918790249</v>
      </c>
      <c r="U192" s="28">
        <f>OphrsIn!U191/LinhrsIn!U192</f>
        <v>1</v>
      </c>
      <c r="V192" s="28">
        <f>OphrsIn!V191/LinhrsIn!V192</f>
        <v>0.9807316392069253</v>
      </c>
      <c r="W192" s="28">
        <f>OphrsIn!W191/LinhrsIn!W192</f>
        <v>0.99972951041384917</v>
      </c>
      <c r="X192" s="28">
        <f>OphrsIn!X191/LinhrsIn!X192</f>
        <v>0.99932714304938774</v>
      </c>
      <c r="Y192" s="28">
        <f>OphrsIn!Y191/LinhrsIn!Y192</f>
        <v>1</v>
      </c>
      <c r="Z192" s="28">
        <f>OphrsIn!Z191/LinhrsIn!Z192</f>
        <v>0.98951331002957787</v>
      </c>
      <c r="AA192" s="28">
        <f>OphrsIn!AA191/LinhrsIn!AA192</f>
        <v>1</v>
      </c>
      <c r="AB192" s="28">
        <f>OphrsIn!AB191/LinhrsIn!AB192</f>
        <v>0.96443061942115238</v>
      </c>
      <c r="AC192" s="28">
        <f>IF(LinhrsIn!AC192&gt;0,OphrsIn!AC191/LinhrsIn!AC192,0)</f>
        <v>1</v>
      </c>
      <c r="AD192" s="28">
        <f>IF(LinhrsIn!AD192&gt;0,OphrsIn!AD191/LinhrsIn!AD192,0)</f>
        <v>0.98808104886769965</v>
      </c>
      <c r="AE192" s="28">
        <f>IF(LinhrsIn!AE192&gt;0,OphrsIn!AE191/LinhrsIn!AE192,0)</f>
        <v>0.98563476503371694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4"/>
        <v>0.92971645735673236</v>
      </c>
      <c r="AP192" s="28">
        <f t="shared" si="25"/>
        <v>0.82073264717477246</v>
      </c>
      <c r="AQ192" s="28">
        <f t="shared" si="26"/>
        <v>0.99123860463380564</v>
      </c>
      <c r="AR192" s="28">
        <f t="shared" si="27"/>
        <v>0.98984037598922192</v>
      </c>
      <c r="AS192" s="28">
        <f t="shared" si="28"/>
        <v>0.9280961697104515</v>
      </c>
      <c r="AT192" s="28">
        <f t="shared" si="29"/>
        <v>0.97162678735633523</v>
      </c>
      <c r="AU192" s="28">
        <f t="shared" si="30"/>
        <v>0.82930249637092024</v>
      </c>
      <c r="AV192" s="28">
        <f t="shared" si="31"/>
        <v>0.30529988159615856</v>
      </c>
      <c r="AW192" s="28">
        <f t="shared" si="32"/>
        <v>0.99329717946494256</v>
      </c>
      <c r="AX192" s="28">
        <f t="shared" si="33"/>
        <v>0.99968555115441227</v>
      </c>
      <c r="AY192" s="28">
        <f t="shared" si="34"/>
        <v>0.98464797648357683</v>
      </c>
      <c r="AZ192" s="28">
        <f t="shared" si="35"/>
        <v>0.99123860463380564</v>
      </c>
    </row>
    <row r="193" spans="1:52" hidden="1" x14ac:dyDescent="0.25">
      <c r="A193" s="86" t="s">
        <v>8</v>
      </c>
      <c r="B193" s="86">
        <v>1</v>
      </c>
      <c r="C193" s="86">
        <v>183</v>
      </c>
      <c r="D193" s="28">
        <f>OphrsIn!D192/LinhrsIn!D193</f>
        <v>0.84075573549257765</v>
      </c>
      <c r="E193" s="28">
        <f>OphrsIn!E192/LinhrsIn!E193</f>
        <v>0.99865591397849462</v>
      </c>
      <c r="F193" s="28">
        <f>OphrsIn!F192/LinhrsIn!F193</f>
        <v>1</v>
      </c>
      <c r="G193" s="28">
        <f>OphrsIn!G192/LinhrsIn!G193</f>
        <v>1</v>
      </c>
      <c r="H193" s="28">
        <f>OphrsIn!H192/LinhrsIn!H193</f>
        <v>0.93123659756969257</v>
      </c>
      <c r="I193" s="28">
        <v>0.97526216724926063</v>
      </c>
      <c r="J193" s="28">
        <f>OphrsIn!J192/LinhrsIn!J193</f>
        <v>0.99958304378040308</v>
      </c>
      <c r="K193" s="28">
        <f>OphrsIn!K192/LinhrsIn!K193</f>
        <v>0.95908658420551851</v>
      </c>
      <c r="L193" s="28">
        <f>OphrsIn!L192/LinhrsIn!L193</f>
        <v>0.98686526743398773</v>
      </c>
      <c r="M193" s="28">
        <f>OphrsIn!M192/LinhrsIn!M193</f>
        <v>0.9998608017817372</v>
      </c>
      <c r="N193" s="28">
        <f>OphrsIn!N192/LinhrsIn!N193</f>
        <v>0.93001364256480223</v>
      </c>
      <c r="O193" s="28">
        <f>OphrsIn!O192/LinhrsIn!O193</f>
        <v>0.99011830201809325</v>
      </c>
      <c r="P193" s="28">
        <f>OphrsIn!P192/LinhrsIn!P193</f>
        <v>0.97943548387096779</v>
      </c>
      <c r="Q193" s="28">
        <f>OphrsIn!Q192/LinhrsIn!Q193</f>
        <v>0.99838687995698361</v>
      </c>
      <c r="R193" s="28">
        <f>OphrsIn!R192/LinhrsIn!R193</f>
        <v>0.99791449426485923</v>
      </c>
      <c r="S193" s="28">
        <f>OphrsIn!S192/LinhrsIn!S193</f>
        <v>0.99986546481905025</v>
      </c>
      <c r="T193" s="28">
        <f>OphrsIn!T192/LinhrsIn!T193</f>
        <v>1</v>
      </c>
      <c r="U193" s="28">
        <f>OphrsIn!U192/LinhrsIn!U193</f>
        <v>0.99959421073988919</v>
      </c>
      <c r="V193" s="28">
        <f>OphrsIn!V192/LinhrsIn!V193</f>
        <v>1</v>
      </c>
      <c r="W193" s="28">
        <f>OphrsIn!W192/LinhrsIn!W193</f>
        <v>0.99296727076007585</v>
      </c>
      <c r="X193" s="28">
        <f>OphrsIn!X192/LinhrsIn!X193</f>
        <v>0.99973085721975496</v>
      </c>
      <c r="Y193" s="28">
        <f>OphrsIn!Y192/LinhrsIn!Y193</f>
        <v>0.99958223088706299</v>
      </c>
      <c r="Z193" s="28">
        <f>OphrsIn!Z192/LinhrsIn!Z193</f>
        <v>0.96786770637268082</v>
      </c>
      <c r="AA193" s="28">
        <f>OphrsIn!AA192/LinhrsIn!AA193</f>
        <v>0.98124739547159323</v>
      </c>
      <c r="AB193" s="28">
        <f>OphrsIn!AB192/LinhrsIn!AB193</f>
        <v>1</v>
      </c>
      <c r="AC193" s="28">
        <f>IF(LinhrsIn!AC193&gt;0,OphrsIn!AC192/LinhrsIn!AC193,0)</f>
        <v>0.98674320076534094</v>
      </c>
      <c r="AD193" s="28">
        <f>IF(LinhrsIn!AD193&gt;0,OphrsIn!AD192/LinhrsIn!AD193,0)</f>
        <v>0.9837580092385636</v>
      </c>
      <c r="AE193" s="28">
        <f>IF(LinhrsIn!AE193&gt;0,OphrsIn!AE192/LinhrsIn!AE193,0)</f>
        <v>0.97071032371934374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4"/>
        <v>0.97917648370441324</v>
      </c>
      <c r="AP193" s="28">
        <f t="shared" si="25"/>
        <v>0.9947630425409959</v>
      </c>
      <c r="AQ193" s="28">
        <f t="shared" si="26"/>
        <v>0.98040384457441609</v>
      </c>
      <c r="AR193" s="28">
        <f t="shared" si="27"/>
        <v>0.9995519713261648</v>
      </c>
      <c r="AS193" s="28">
        <f t="shared" si="28"/>
        <v>0.96869393619978539</v>
      </c>
      <c r="AT193" s="28">
        <f t="shared" si="29"/>
        <v>0.98193755114041448</v>
      </c>
      <c r="AU193" s="28">
        <f t="shared" si="30"/>
        <v>0.96652247615128772</v>
      </c>
      <c r="AV193" s="28">
        <f t="shared" si="31"/>
        <v>0.99872227968029759</v>
      </c>
      <c r="AW193" s="28">
        <f t="shared" si="32"/>
        <v>0.99986473691329636</v>
      </c>
      <c r="AX193" s="28">
        <f t="shared" si="33"/>
        <v>0.99742678628896453</v>
      </c>
      <c r="AY193" s="28">
        <f t="shared" si="34"/>
        <v>0.9830383672814248</v>
      </c>
      <c r="AZ193" s="28">
        <f t="shared" si="35"/>
        <v>0.98040384457441609</v>
      </c>
    </row>
    <row r="194" spans="1:52" hidden="1" x14ac:dyDescent="0.25">
      <c r="A194" s="86" t="s">
        <v>8</v>
      </c>
      <c r="B194" s="86">
        <v>1</v>
      </c>
      <c r="C194" s="86">
        <v>184</v>
      </c>
      <c r="D194" s="28">
        <f>OphrsIn!D193/LinhrsIn!D194</f>
        <v>0.97962488193226283</v>
      </c>
      <c r="E194" s="28">
        <f>OphrsIn!E193/LinhrsIn!E194</f>
        <v>0.99220220489378874</v>
      </c>
      <c r="F194" s="28">
        <f>OphrsIn!F193/LinhrsIn!F194</f>
        <v>0.94848920863309361</v>
      </c>
      <c r="G194" s="28">
        <f>OphrsIn!G193/LinhrsIn!G194</f>
        <v>0.97970973650838367</v>
      </c>
      <c r="H194" s="28">
        <f>OphrsIn!H193/LinhrsIn!H194</f>
        <v>0.8567571408270569</v>
      </c>
      <c r="I194" s="28">
        <v>0.90501888828926058</v>
      </c>
      <c r="J194" s="28">
        <f>OphrsIn!J193/LinhrsIn!J194</f>
        <v>0.93631549609810472</v>
      </c>
      <c r="K194" s="28">
        <f>OphrsIn!K193/LinhrsIn!K194</f>
        <v>0.9767441860465117</v>
      </c>
      <c r="L194" s="28">
        <f>OphrsIn!L193/LinhrsIn!L194</f>
        <v>0.96462455950121995</v>
      </c>
      <c r="M194" s="28">
        <f>OphrsIn!M193/LinhrsIn!M194</f>
        <v>0.85502999860471596</v>
      </c>
      <c r="N194" s="28">
        <f>OphrsIn!N193/LinhrsIn!N194</f>
        <v>0.60336432049579447</v>
      </c>
      <c r="O194" s="28">
        <f>OphrsIn!O193/LinhrsIn!O194</f>
        <v>0.96981975688137489</v>
      </c>
      <c r="P194" s="28">
        <f>OphrsIn!P193/LinhrsIn!P194</f>
        <v>0.99714867617107938</v>
      </c>
      <c r="Q194" s="28">
        <f>OphrsIn!Q193/LinhrsIn!Q194</f>
        <v>0.92074811625403652</v>
      </c>
      <c r="R194" s="28">
        <f>OphrsIn!R193/LinhrsIn!R194</f>
        <v>0.59859331826174322</v>
      </c>
      <c r="S194" s="28">
        <f>OphrsIn!S193/LinhrsIn!S194</f>
        <v>0.93241787829833078</v>
      </c>
      <c r="T194" s="28">
        <f>OphrsIn!T193/LinhrsIn!T194</f>
        <v>0.95149624166784852</v>
      </c>
      <c r="U194" s="28">
        <f>OphrsIn!U193/LinhrsIn!U194</f>
        <v>0.96650006754018647</v>
      </c>
      <c r="V194" s="28">
        <f>OphrsIn!V193/LinhrsIn!V194</f>
        <v>0.92343160542126579</v>
      </c>
      <c r="W194" s="28">
        <f>OphrsIn!W193/LinhrsIn!W194</f>
        <v>0.96916418717879371</v>
      </c>
      <c r="X194" s="28">
        <f>OphrsIn!X193/LinhrsIn!X194</f>
        <v>0.96016686852375177</v>
      </c>
      <c r="Y194" s="28">
        <f>OphrsIn!Y193/LinhrsIn!Y194</f>
        <v>0.96922434201364704</v>
      </c>
      <c r="Z194" s="28">
        <f>OphrsIn!Z193/LinhrsIn!Z194</f>
        <v>0.98008879321942699</v>
      </c>
      <c r="AA194" s="28">
        <f>OphrsIn!AA193/LinhrsIn!AA194</f>
        <v>0.99152660091679401</v>
      </c>
      <c r="AB194" s="28">
        <f>OphrsIn!AB193/LinhrsIn!AB194</f>
        <v>1</v>
      </c>
      <c r="AC194" s="28">
        <f>IF(LinhrsIn!AC194&gt;0,OphrsIn!AC193/LinhrsIn!AC194,0)</f>
        <v>0.99919354838709673</v>
      </c>
      <c r="AD194" s="28">
        <f>IF(LinhrsIn!AD194&gt;0,OphrsIn!AD193/LinhrsIn!AD194,0)</f>
        <v>0.98420738974970201</v>
      </c>
      <c r="AE194" s="28">
        <f>IF(LinhrsIn!AE194&gt;0,OphrsIn!AE193/LinhrsIn!AE194,0)</f>
        <v>0.8230332898495526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4"/>
        <v>0.91543534774586532</v>
      </c>
      <c r="AP194" s="28">
        <f t="shared" si="25"/>
        <v>0.93027983494131872</v>
      </c>
      <c r="AQ194" s="28">
        <f t="shared" si="26"/>
        <v>0.93547807599545052</v>
      </c>
      <c r="AR194" s="28">
        <f t="shared" si="27"/>
        <v>0.97346705001175537</v>
      </c>
      <c r="AS194" s="28">
        <f t="shared" si="28"/>
        <v>0.89936384173814077</v>
      </c>
      <c r="AT194" s="28">
        <f t="shared" si="29"/>
        <v>0.9321329147174825</v>
      </c>
      <c r="AU194" s="28">
        <f t="shared" si="30"/>
        <v>0.85677758451608288</v>
      </c>
      <c r="AV194" s="28">
        <f t="shared" si="31"/>
        <v>0.81725310427137021</v>
      </c>
      <c r="AW194" s="28">
        <f t="shared" si="32"/>
        <v>0.94714263820976685</v>
      </c>
      <c r="AX194" s="28">
        <f t="shared" si="33"/>
        <v>0.96618513257206418</v>
      </c>
      <c r="AY194" s="28">
        <f t="shared" si="34"/>
        <v>0.99053846471207363</v>
      </c>
      <c r="AZ194" s="28">
        <f t="shared" si="35"/>
        <v>0.93547807599545052</v>
      </c>
    </row>
    <row r="195" spans="1:52" hidden="1" x14ac:dyDescent="0.25">
      <c r="A195" s="86" t="s">
        <v>8</v>
      </c>
      <c r="B195" s="86">
        <v>1</v>
      </c>
      <c r="C195" s="86">
        <v>185</v>
      </c>
      <c r="D195" s="28">
        <f>OphrsIn!D194/LinhrsIn!D195</f>
        <v>0.62053149871846758</v>
      </c>
      <c r="E195" s="28">
        <f>OphrsIn!E194/LinhrsIn!E195</f>
        <v>0.9378363832077502</v>
      </c>
      <c r="F195" s="28">
        <f>OphrsIn!F194/LinhrsIn!F195</f>
        <v>0.97674082635076565</v>
      </c>
      <c r="G195" s="28">
        <f>OphrsIn!G194/LinhrsIn!G195</f>
        <v>0.99165723981900444</v>
      </c>
      <c r="H195" s="28">
        <f>OphrsIn!H194/LinhrsIn!H195</f>
        <v>0.69556985990155229</v>
      </c>
      <c r="I195" s="28">
        <v>0.99825221833826305</v>
      </c>
      <c r="J195" s="28">
        <f>OphrsIn!J194/LinhrsIn!J195</f>
        <v>0.98001676914477354</v>
      </c>
      <c r="K195" s="28">
        <f>OphrsIn!K194/LinhrsIn!K195</f>
        <v>0.98464047845589231</v>
      </c>
      <c r="L195" s="28">
        <f>OphrsIn!L194/LinhrsIn!L195</f>
        <v>0.9574237288135593</v>
      </c>
      <c r="M195" s="28">
        <f>OphrsIn!M194/LinhrsIn!M195</f>
        <v>1.0002820078962209</v>
      </c>
      <c r="N195" s="28">
        <f>OphrsIn!N194/LinhrsIn!N195</f>
        <v>0.99373467719967312</v>
      </c>
      <c r="O195" s="28">
        <f>OphrsIn!O194/LinhrsIn!O195</f>
        <v>0.97675713291579669</v>
      </c>
      <c r="P195" s="28">
        <f>OphrsIn!P194/LinhrsIn!P195</f>
        <v>0.98144911950530989</v>
      </c>
      <c r="Q195" s="28">
        <f>OphrsIn!Q194/LinhrsIn!Q195</f>
        <v>0.99825245328673218</v>
      </c>
      <c r="R195" s="28">
        <f>OphrsIn!R194/LinhrsIn!R195</f>
        <v>0.67586104070374231</v>
      </c>
      <c r="S195" s="28">
        <f>OphrsIn!S194/LinhrsIn!S195</f>
        <v>0.91243928764166204</v>
      </c>
      <c r="T195" s="28">
        <f>OphrsIn!T194/LinhrsIn!T195</f>
        <v>0.99567522321428581</v>
      </c>
      <c r="U195" s="28">
        <f>OphrsIn!U194/LinhrsIn!U195</f>
        <v>0.99636069551152451</v>
      </c>
      <c r="V195" s="28">
        <f>OphrsIn!V194/LinhrsIn!V195</f>
        <v>1</v>
      </c>
      <c r="W195" s="28">
        <f>OphrsIn!W194/LinhrsIn!W195</f>
        <v>0.99242629158777385</v>
      </c>
      <c r="X195" s="28">
        <f>OphrsIn!X194/LinhrsIn!X195</f>
        <v>0.99713857473770262</v>
      </c>
      <c r="Y195" s="28">
        <f>OphrsIn!Y194/LinhrsIn!Y195</f>
        <v>0.99944219774090093</v>
      </c>
      <c r="Z195" s="28">
        <f>OphrsIn!Z194/LinhrsIn!Z195</f>
        <v>0.9189298198440442</v>
      </c>
      <c r="AA195" s="28">
        <f>OphrsIn!AA194/LinhrsIn!AA195</f>
        <v>1</v>
      </c>
      <c r="AB195" s="28">
        <f>OphrsIn!AB194/LinhrsIn!AB195</f>
        <v>0.99905876025279006</v>
      </c>
      <c r="AC195" s="28">
        <f>IF(LinhrsIn!AC195&gt;0,OphrsIn!AC194/LinhrsIn!AC195,0)</f>
        <v>1</v>
      </c>
      <c r="AD195" s="28">
        <f>IF(LinhrsIn!AD195&gt;0,OphrsIn!AD194/LinhrsIn!AD195,0)</f>
        <v>0.99416080251534666</v>
      </c>
      <c r="AE195" s="28">
        <f>IF(LinhrsIn!AE195&gt;0,OphrsIn!AE194/LinhrsIn!AE195,0)</f>
        <v>0.98567799063210748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4"/>
        <v>0.95619670346238017</v>
      </c>
      <c r="AP195" s="28">
        <f t="shared" si="25"/>
        <v>0.95713202871009651</v>
      </c>
      <c r="AQ195" s="28">
        <f t="shared" si="26"/>
        <v>0.99327959771581797</v>
      </c>
      <c r="AR195" s="28">
        <f t="shared" si="27"/>
        <v>0.96874481645917354</v>
      </c>
      <c r="AS195" s="28">
        <f t="shared" si="28"/>
        <v>0.89127961579486303</v>
      </c>
      <c r="AT195" s="28">
        <f t="shared" si="29"/>
        <v>0.9807820717218908</v>
      </c>
      <c r="AU195" s="28">
        <f t="shared" si="30"/>
        <v>0.98398030987359331</v>
      </c>
      <c r="AV195" s="28">
        <f t="shared" si="31"/>
        <v>0.86218426054404551</v>
      </c>
      <c r="AW195" s="28">
        <f t="shared" si="32"/>
        <v>0.99734530624193685</v>
      </c>
      <c r="AX195" s="28">
        <f t="shared" si="33"/>
        <v>0.99633568802212569</v>
      </c>
      <c r="AY195" s="28">
        <f t="shared" si="34"/>
        <v>0.97266286003227798</v>
      </c>
      <c r="AZ195" s="28">
        <f t="shared" si="35"/>
        <v>0.99327959771581797</v>
      </c>
    </row>
    <row r="196" spans="1:52" hidden="1" x14ac:dyDescent="0.25">
      <c r="A196" s="86" t="s">
        <v>8</v>
      </c>
      <c r="B196" s="86">
        <v>1</v>
      </c>
      <c r="C196" s="86">
        <v>186</v>
      </c>
      <c r="D196" s="28">
        <f>OphrsIn!D195/LinhrsIn!D196</f>
        <v>0.97126669364629714</v>
      </c>
      <c r="E196" s="28">
        <f>OphrsIn!E195/LinhrsIn!E196</f>
        <v>0.91947842451942463</v>
      </c>
      <c r="F196" s="28">
        <f>OphrsIn!F195/LinhrsIn!F196</f>
        <v>0.95569620253164544</v>
      </c>
      <c r="G196" s="28">
        <f>OphrsIn!G195/LinhrsIn!G196</f>
        <v>0.9887323943661972</v>
      </c>
      <c r="H196" s="28">
        <f>OphrsIn!H195/LinhrsIn!H196</f>
        <v>0.73150582050319191</v>
      </c>
      <c r="I196" s="28">
        <v>1</v>
      </c>
      <c r="J196" s="28">
        <f>OphrsIn!J195/LinhrsIn!J196</f>
        <v>0.4092886207380384</v>
      </c>
      <c r="K196" s="28">
        <f>OphrsIn!K195/LinhrsIn!K196</f>
        <v>0.80306765269789093</v>
      </c>
      <c r="L196" s="28">
        <f>OphrsIn!L195/LinhrsIn!L196</f>
        <v>0.84214559386973176</v>
      </c>
      <c r="M196" s="28">
        <f>OphrsIn!M195/LinhrsIn!M196</f>
        <v>0.99986051053145486</v>
      </c>
      <c r="N196" s="28">
        <f>OphrsIn!N195/LinhrsIn!N196</f>
        <v>0.77911427009294698</v>
      </c>
      <c r="O196" s="28">
        <f>OphrsIn!O195/LinhrsIn!O196</f>
        <v>0.98830083565459614</v>
      </c>
      <c r="P196" s="28">
        <f>OphrsIn!P195/LinhrsIn!P196</f>
        <v>0.79835999462293317</v>
      </c>
      <c r="Q196" s="28">
        <f>OphrsIn!Q195/LinhrsIn!Q196</f>
        <v>0.22259583053127102</v>
      </c>
      <c r="R196" s="28">
        <f>OphrsIn!R195/LinhrsIn!R196</f>
        <v>0</v>
      </c>
      <c r="S196" s="28">
        <f>OphrsIn!S195/LinhrsIn!S196</f>
        <v>0.36000556637907039</v>
      </c>
      <c r="T196" s="28">
        <f>OphrsIn!T195/LinhrsIn!T196</f>
        <v>0.9874441964285714</v>
      </c>
      <c r="U196" s="28">
        <f>OphrsIn!U195/LinhrsIn!U196</f>
        <v>1</v>
      </c>
      <c r="V196" s="28">
        <f>OphrsIn!V195/LinhrsIn!V196</f>
        <v>0.59380281690140846</v>
      </c>
      <c r="W196" s="28">
        <f>OphrsIn!W195/LinhrsIn!W196</f>
        <v>0.67846929048073001</v>
      </c>
      <c r="X196" s="28">
        <f>OphrsIn!X195/LinhrsIn!X196</f>
        <v>0.91441259588211543</v>
      </c>
      <c r="Y196" s="28">
        <f>OphrsIn!Y195/LinhrsIn!Y196</f>
        <v>0.97133268074395185</v>
      </c>
      <c r="Z196" s="28">
        <f>OphrsIn!Z195/LinhrsIn!Z196</f>
        <v>0.99381554181231524</v>
      </c>
      <c r="AA196" s="28">
        <f>OphrsIn!AA195/LinhrsIn!AA196</f>
        <v>0.99250000000000005</v>
      </c>
      <c r="AB196" s="28">
        <f>OphrsIn!AB195/LinhrsIn!AB196</f>
        <v>1</v>
      </c>
      <c r="AC196" s="28">
        <f>IF(LinhrsIn!AC196&gt;0,OphrsIn!AC195/LinhrsIn!AC196,0)</f>
        <v>1</v>
      </c>
      <c r="AD196" s="28">
        <f>IF(LinhrsIn!AD196&gt;0,OphrsIn!AD195/LinhrsIn!AD196,0)</f>
        <v>0.95759028922523615</v>
      </c>
      <c r="AE196" s="28">
        <f>IF(LinhrsIn!AE196&gt;0,OphrsIn!AE195/LinhrsIn!AE196,0)</f>
        <v>0.89861425864193756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4"/>
        <v>0.85129586001067092</v>
      </c>
      <c r="AP196" s="28">
        <f t="shared" si="25"/>
        <v>0.72619820992995276</v>
      </c>
      <c r="AQ196" s="28">
        <f t="shared" si="26"/>
        <v>0.95206818262239123</v>
      </c>
      <c r="AR196" s="28">
        <f t="shared" si="27"/>
        <v>0.95463567380575576</v>
      </c>
      <c r="AS196" s="28">
        <f t="shared" si="28"/>
        <v>0.71359814708041014</v>
      </c>
      <c r="AT196" s="28">
        <f t="shared" si="29"/>
        <v>0.88169125236635926</v>
      </c>
      <c r="AU196" s="28">
        <f t="shared" si="30"/>
        <v>0.85525836679015876</v>
      </c>
      <c r="AV196" s="28">
        <f t="shared" si="31"/>
        <v>0.19420046563678048</v>
      </c>
      <c r="AW196" s="28">
        <f t="shared" si="32"/>
        <v>0.8604156711099934</v>
      </c>
      <c r="AX196" s="28">
        <f t="shared" si="33"/>
        <v>0.85473818903559906</v>
      </c>
      <c r="AY196" s="28">
        <f t="shared" si="34"/>
        <v>0.99543851393743843</v>
      </c>
      <c r="AZ196" s="28">
        <f t="shared" si="35"/>
        <v>0.95206818262239123</v>
      </c>
    </row>
    <row r="197" spans="1:52" hidden="1" x14ac:dyDescent="0.25">
      <c r="A197" s="86" t="s">
        <v>8</v>
      </c>
      <c r="B197" s="86">
        <v>1</v>
      </c>
      <c r="C197" s="86">
        <v>187</v>
      </c>
      <c r="D197" s="28">
        <f>OphrsIn!D196/LinhrsIn!D197</f>
        <v>0.98340752731687586</v>
      </c>
      <c r="E197" s="28">
        <f>OphrsIn!E196/LinhrsIn!E197</f>
        <v>1</v>
      </c>
      <c r="F197" s="28">
        <f>OphrsIn!F196/LinhrsIn!F197</f>
        <v>1</v>
      </c>
      <c r="G197" s="28">
        <f>OphrsIn!G196/LinhrsIn!G197</f>
        <v>0.99760090318938743</v>
      </c>
      <c r="H197" s="28">
        <f>OphrsIn!H196/LinhrsIn!H197</f>
        <v>0.85653949035618759</v>
      </c>
      <c r="I197" s="28">
        <v>0.99730421889742549</v>
      </c>
      <c r="J197" s="28">
        <f>OphrsIn!J196/LinhrsIn!J197</f>
        <v>0.99944436727323238</v>
      </c>
      <c r="K197" s="28">
        <f>OphrsIn!K196/LinhrsIn!K197</f>
        <v>1</v>
      </c>
      <c r="L197" s="28">
        <f>OphrsIn!L196/LinhrsIn!L197</f>
        <v>1</v>
      </c>
      <c r="M197" s="28">
        <f>OphrsIn!M196/LinhrsIn!M197</f>
        <v>0.9998608017817372</v>
      </c>
      <c r="N197" s="28">
        <f>OphrsIn!N196/LinhrsIn!N197</f>
        <v>0.99836956521739129</v>
      </c>
      <c r="O197" s="28">
        <f>OphrsIn!O196/LinhrsIn!O197</f>
        <v>1</v>
      </c>
      <c r="P197" s="28">
        <f>OphrsIn!P196/LinhrsIn!P197</f>
        <v>0.9994622933189945</v>
      </c>
      <c r="Q197" s="28">
        <f>OphrsIn!Q196/LinhrsIn!Q197</f>
        <v>0.99892415277030655</v>
      </c>
      <c r="R197" s="28">
        <f>OphrsIn!R196/LinhrsIn!R197</f>
        <v>0.99657228017883759</v>
      </c>
      <c r="S197" s="28">
        <f>OphrsIn!S196/LinhrsIn!S197</f>
        <v>1</v>
      </c>
      <c r="T197" s="28">
        <f>OphrsIn!T196/LinhrsIn!T197</f>
        <v>0.9988839285714286</v>
      </c>
      <c r="U197" s="28">
        <f>OphrsIn!U196/LinhrsIn!U197</f>
        <v>0.99905812701829921</v>
      </c>
      <c r="V197" s="28">
        <f>OphrsIn!V196/LinhrsIn!V197</f>
        <v>0.99958211450062684</v>
      </c>
      <c r="W197" s="28">
        <f>OphrsIn!W196/LinhrsIn!W197</f>
        <v>0.98025426021098183</v>
      </c>
      <c r="X197" s="28">
        <f>OphrsIn!X196/LinhrsIn!X197</f>
        <v>0.99179114520252987</v>
      </c>
      <c r="Y197" s="28">
        <f>OphrsIn!Y196/LinhrsIn!Y197</f>
        <v>1</v>
      </c>
      <c r="Z197" s="28">
        <f>OphrsIn!Z196/LinhrsIn!Z197</f>
        <v>0.97808550685668194</v>
      </c>
      <c r="AA197" s="28">
        <f>OphrsIn!AA196/LinhrsIn!AA197</f>
        <v>1</v>
      </c>
      <c r="AB197" s="28">
        <f>OphrsIn!AB196/LinhrsIn!AB197</f>
        <v>0.99986553717896998</v>
      </c>
      <c r="AC197" s="28">
        <f>IF(LinhrsIn!AC197&gt;0,OphrsIn!AC196/LinhrsIn!AC197,0)</f>
        <v>1</v>
      </c>
      <c r="AD197" s="28">
        <f>IF(LinhrsIn!AD197&gt;0,OphrsIn!AD196/LinhrsIn!AD197,0)</f>
        <v>0.99091179976162092</v>
      </c>
      <c r="AE197" s="28">
        <f>IF(LinhrsIn!AE197&gt;0,OphrsIn!AE196/LinhrsIn!AE197,0)</f>
        <v>0.98384353156161908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4"/>
        <v>0.98738180333619641</v>
      </c>
      <c r="AP197" s="28">
        <f t="shared" si="25"/>
        <v>0.99525142104072184</v>
      </c>
      <c r="AQ197" s="28">
        <f t="shared" si="26"/>
        <v>0.99158511044108</v>
      </c>
      <c r="AR197" s="28">
        <f t="shared" si="27"/>
        <v>0.99920030106312918</v>
      </c>
      <c r="AS197" s="28">
        <f t="shared" si="28"/>
        <v>0.95109602550894845</v>
      </c>
      <c r="AT197" s="28">
        <f t="shared" si="29"/>
        <v>0.99995360059391236</v>
      </c>
      <c r="AU197" s="28">
        <f t="shared" si="30"/>
        <v>0.99927728617879519</v>
      </c>
      <c r="AV197" s="28">
        <f t="shared" si="31"/>
        <v>0.99849881098304805</v>
      </c>
      <c r="AW197" s="28">
        <f t="shared" si="32"/>
        <v>0.99917472336345148</v>
      </c>
      <c r="AX197" s="28">
        <f t="shared" si="33"/>
        <v>0.99068180180450394</v>
      </c>
      <c r="AY197" s="28">
        <f t="shared" si="34"/>
        <v>0.99265034801188401</v>
      </c>
      <c r="AZ197" s="28">
        <f t="shared" si="35"/>
        <v>0.99158511044108</v>
      </c>
    </row>
    <row r="198" spans="1:52" hidden="1" x14ac:dyDescent="0.25">
      <c r="A198" s="86" t="s">
        <v>8</v>
      </c>
      <c r="B198" s="86">
        <v>1</v>
      </c>
      <c r="C198" s="86">
        <v>188</v>
      </c>
      <c r="D198" s="28">
        <f>OphrsIn!D197/LinhrsIn!D198</f>
        <v>0.76600918670629559</v>
      </c>
      <c r="E198" s="28">
        <f>OphrsIn!E197/LinhrsIn!E198</f>
        <v>0.75171763437963091</v>
      </c>
      <c r="F198" s="28">
        <f>OphrsIn!F197/LinhrsIn!F198</f>
        <v>0.98717579250720466</v>
      </c>
      <c r="G198" s="28">
        <f>OphrsIn!G197/LinhrsIn!G198</f>
        <v>0.95800977854472258</v>
      </c>
      <c r="H198" s="28">
        <f>OphrsIn!H197/LinhrsIn!H198</f>
        <v>0.99197522173729424</v>
      </c>
      <c r="I198" s="28">
        <v>0.97037436035550773</v>
      </c>
      <c r="J198" s="28">
        <f>OphrsIn!J197/LinhrsIn!J198</f>
        <v>0.99986103390772652</v>
      </c>
      <c r="K198" s="28">
        <f>OphrsIn!K197/LinhrsIn!K198</f>
        <v>0.99062117711023501</v>
      </c>
      <c r="L198" s="28">
        <f>OphrsIn!L197/LinhrsIn!L198</f>
        <v>0.99945909398242061</v>
      </c>
      <c r="M198" s="28">
        <f>OphrsIn!M197/LinhrsIn!M198</f>
        <v>0.9998608017817372</v>
      </c>
      <c r="N198" s="28">
        <f>OphrsIn!N197/LinhrsIn!N198</f>
        <v>0.99863741654176319</v>
      </c>
      <c r="O198" s="28">
        <f>OphrsIn!O197/LinhrsIn!O198</f>
        <v>1</v>
      </c>
      <c r="P198" s="28">
        <f>OphrsIn!P197/LinhrsIn!P198</f>
        <v>0.90664514393327955</v>
      </c>
      <c r="Q198" s="28">
        <f>OphrsIn!Q197/LinhrsIn!Q198</f>
        <v>0.99852130662723482</v>
      </c>
      <c r="R198" s="28">
        <f>OphrsIn!R197/LinhrsIn!R198</f>
        <v>0.99702026221692486</v>
      </c>
      <c r="S198" s="28">
        <f>OphrsIn!S197/LinhrsIn!S198</f>
        <v>0.90039141584559323</v>
      </c>
      <c r="T198" s="28">
        <f>OphrsIn!T197/LinhrsIn!T198</f>
        <v>0.97656250000000011</v>
      </c>
      <c r="U198" s="28">
        <f>OphrsIn!U197/LinhrsIn!U198</f>
        <v>0.99319912948857458</v>
      </c>
      <c r="V198" s="28">
        <f>OphrsIn!V197/LinhrsIn!V198</f>
        <v>0.96836948915325394</v>
      </c>
      <c r="W198" s="28">
        <f>OphrsIn!W197/LinhrsIn!W198</f>
        <v>0.97592642683256703</v>
      </c>
      <c r="X198" s="28">
        <f>OphrsIn!X197/LinhrsIn!X198</f>
        <v>0.99609742968644865</v>
      </c>
      <c r="Y198" s="28">
        <f>OphrsIn!Y197/LinhrsIn!Y198</f>
        <v>1</v>
      </c>
      <c r="Z198" s="28">
        <f>OphrsIn!Z197/LinhrsIn!Z198</f>
        <v>0.99394998655552569</v>
      </c>
      <c r="AA198" s="28">
        <f>OphrsIn!AA197/LinhrsIn!AA198</f>
        <v>0.98847222222222231</v>
      </c>
      <c r="AB198" s="28">
        <f>OphrsIn!AB197/LinhrsIn!AB198</f>
        <v>0.97565895642818712</v>
      </c>
      <c r="AC198" s="28">
        <f>IF(LinhrsIn!AC198&gt;0,OphrsIn!AC197/LinhrsIn!AC198,0)</f>
        <v>0.98803763440860215</v>
      </c>
      <c r="AD198" s="28">
        <f>IF(LinhrsIn!AD198&gt;0,OphrsIn!AD197/LinhrsIn!AD198,0)</f>
        <v>0.94321907600596122</v>
      </c>
      <c r="AE198" s="28">
        <f>IF(LinhrsIn!AE198&gt;0,OphrsIn!AE197/LinhrsIn!AE198,0)</f>
        <v>0.98540589480305396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4"/>
        <v>0.96286145456512695</v>
      </c>
      <c r="AP198" s="28">
        <f t="shared" si="25"/>
        <v>0.98034742708804445</v>
      </c>
      <c r="AQ198" s="28">
        <f t="shared" si="26"/>
        <v>0.97222086840587252</v>
      </c>
      <c r="AR198" s="28">
        <f t="shared" si="27"/>
        <v>0.89896773514385275</v>
      </c>
      <c r="AS198" s="28">
        <f t="shared" si="28"/>
        <v>0.98740353866684283</v>
      </c>
      <c r="AT198" s="28">
        <f t="shared" si="29"/>
        <v>0.99664702429146423</v>
      </c>
      <c r="AU198" s="28">
        <f t="shared" si="30"/>
        <v>0.96842752015834765</v>
      </c>
      <c r="AV198" s="28">
        <f t="shared" si="31"/>
        <v>0.96531099489658434</v>
      </c>
      <c r="AW198" s="28">
        <f t="shared" si="32"/>
        <v>0.97937703954727617</v>
      </c>
      <c r="AX198" s="28">
        <f t="shared" si="33"/>
        <v>0.99067461883967189</v>
      </c>
      <c r="AY198" s="28">
        <f t="shared" si="34"/>
        <v>0.98602705506864508</v>
      </c>
      <c r="AZ198" s="28">
        <f t="shared" si="35"/>
        <v>0.97222086840587252</v>
      </c>
    </row>
    <row r="199" spans="1:52" hidden="1" x14ac:dyDescent="0.25">
      <c r="A199" s="86" t="s">
        <v>8</v>
      </c>
      <c r="B199" s="86">
        <v>1</v>
      </c>
      <c r="C199" s="86">
        <v>189</v>
      </c>
      <c r="D199" s="28">
        <f>OphrsIn!D198/LinhrsIn!D199</f>
        <v>0.967741935483871</v>
      </c>
      <c r="E199" s="28">
        <f>OphrsIn!E198/LinhrsIn!E199</f>
        <v>0.9530850920822691</v>
      </c>
      <c r="F199" s="28">
        <f>OphrsIn!F198/LinhrsIn!F199</f>
        <v>0.95574076735163105</v>
      </c>
      <c r="G199" s="28">
        <f>OphrsIn!G198/LinhrsIn!G199</f>
        <v>0.91323943661971829</v>
      </c>
      <c r="H199" s="28">
        <f>OphrsIn!H198/LinhrsIn!H199</f>
        <v>0.67314736545505782</v>
      </c>
      <c r="I199" s="28">
        <v>0.90522478736330492</v>
      </c>
      <c r="J199" s="28">
        <f>OphrsIn!J198/LinhrsIn!J199</f>
        <v>0.87102154273801258</v>
      </c>
      <c r="K199" s="28">
        <f>OphrsIn!K198/LinhrsIn!K199</f>
        <v>0.97144799456152275</v>
      </c>
      <c r="L199" s="28">
        <f>OphrsIn!L198/LinhrsIn!L199</f>
        <v>0.97308860060723157</v>
      </c>
      <c r="M199" s="28">
        <f>OphrsIn!M198/LinhrsIn!M199</f>
        <v>0.99944320712694878</v>
      </c>
      <c r="N199" s="28">
        <f>OphrsIn!N198/LinhrsIn!N199</f>
        <v>0.97117215121022582</v>
      </c>
      <c r="O199" s="28">
        <f>OphrsIn!O198/LinhrsIn!O199</f>
        <v>0.94975643702157264</v>
      </c>
      <c r="P199" s="28">
        <f>OphrsIn!P198/LinhrsIn!P199</f>
        <v>0.99556391988170456</v>
      </c>
      <c r="Q199" s="28">
        <f>OphrsIn!Q198/LinhrsIn!Q199</f>
        <v>0.62856374394835923</v>
      </c>
      <c r="R199" s="28">
        <f>OphrsIn!R198/LinhrsIn!R199</f>
        <v>0.84143070044709389</v>
      </c>
      <c r="S199" s="28">
        <f>OphrsIn!S198/LinhrsIn!S199</f>
        <v>0.99986546481905025</v>
      </c>
      <c r="T199" s="28">
        <f>OphrsIn!T198/LinhrsIn!T199</f>
        <v>0.98297753592856141</v>
      </c>
      <c r="U199" s="28">
        <f>OphrsIn!U198/LinhrsIn!U199</f>
        <v>0.95042435672908532</v>
      </c>
      <c r="V199" s="28">
        <f>OphrsIn!V198/LinhrsIn!V199</f>
        <v>1</v>
      </c>
      <c r="W199" s="28">
        <f>OphrsIn!W198/LinhrsIn!W199</f>
        <v>0.99986475520692453</v>
      </c>
      <c r="X199" s="28">
        <f>OphrsIn!X198/LinhrsIn!X199</f>
        <v>0.99973085721975496</v>
      </c>
      <c r="Y199" s="28">
        <f>OphrsIn!Y198/LinhrsIn!Y199</f>
        <v>0.99846175360089495</v>
      </c>
      <c r="Z199" s="28">
        <f>OphrsIn!Z198/LinhrsIn!Z199</f>
        <v>0.97376563971478547</v>
      </c>
      <c r="AA199" s="28">
        <f>OphrsIn!AA198/LinhrsIn!AA199</f>
        <v>1</v>
      </c>
      <c r="AB199" s="28">
        <f>OphrsIn!AB198/LinhrsIn!AB199</f>
        <v>0.99381387842926305</v>
      </c>
      <c r="AC199" s="28">
        <f>IF(LinhrsIn!AC199&gt;0,OphrsIn!AC198/LinhrsIn!AC199,0)</f>
        <v>1</v>
      </c>
      <c r="AD199" s="28">
        <f>IF(LinhrsIn!AD199&gt;0,OphrsIn!AD198/LinhrsIn!AD199,0)</f>
        <v>0.9937397525711732</v>
      </c>
      <c r="AE199" s="28">
        <f>IF(LinhrsIn!AE199&gt;0,OphrsIn!AE198/LinhrsIn!AE199,0)</f>
        <v>0.97839627806913132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4"/>
        <v>0.92766094183493342</v>
      </c>
      <c r="AP199" s="28">
        <f t="shared" si="25"/>
        <v>0.94740822383698109</v>
      </c>
      <c r="AQ199" s="28">
        <f t="shared" si="26"/>
        <v>0.9907120102134348</v>
      </c>
      <c r="AR199" s="28">
        <f t="shared" si="27"/>
        <v>0.94068843201787278</v>
      </c>
      <c r="AS199" s="28">
        <f t="shared" si="28"/>
        <v>0.8164645651854584</v>
      </c>
      <c r="AT199" s="28">
        <f t="shared" si="29"/>
        <v>0.98132660076523448</v>
      </c>
      <c r="AU199" s="28">
        <f t="shared" si="30"/>
        <v>0.97216416937116767</v>
      </c>
      <c r="AV199" s="28">
        <f t="shared" si="31"/>
        <v>0.82328663640483446</v>
      </c>
      <c r="AW199" s="28">
        <f t="shared" si="32"/>
        <v>0.97780063088588232</v>
      </c>
      <c r="AX199" s="28">
        <f t="shared" si="33"/>
        <v>0.9993524553425247</v>
      </c>
      <c r="AY199" s="28">
        <f t="shared" si="34"/>
        <v>0.98919317271468277</v>
      </c>
      <c r="AZ199" s="28">
        <f t="shared" si="35"/>
        <v>0.9907120102134348</v>
      </c>
    </row>
    <row r="200" spans="1:52" hidden="1" x14ac:dyDescent="0.25">
      <c r="A200" s="86" t="s">
        <v>8</v>
      </c>
      <c r="B200" s="86">
        <v>1</v>
      </c>
      <c r="C200" s="86">
        <v>190</v>
      </c>
      <c r="D200" s="28">
        <f>OphrsIn!D199/LinhrsIn!D200</f>
        <v>0.91092572658772863</v>
      </c>
      <c r="E200" s="28">
        <f>OphrsIn!E199/LinhrsIn!E200</f>
        <v>0.97862615943003095</v>
      </c>
      <c r="F200" s="28">
        <f>OphrsIn!F199/LinhrsIn!F200</f>
        <v>0.99654477397063057</v>
      </c>
      <c r="G200" s="28">
        <f>OphrsIn!G199/LinhrsIn!G200</f>
        <v>0.98843507539159714</v>
      </c>
      <c r="H200" s="28">
        <f>OphrsIn!H199/LinhrsIn!H200</f>
        <v>0.70990334780781628</v>
      </c>
      <c r="I200" s="28">
        <v>0.99366918103448287</v>
      </c>
      <c r="J200" s="28">
        <f>OphrsIn!J199/LinhrsIn!J200</f>
        <v>0.91892643582255584</v>
      </c>
      <c r="K200" s="28">
        <f>OphrsIn!K199/LinhrsIn!K200</f>
        <v>0.98560173865797329</v>
      </c>
      <c r="L200" s="28">
        <f>OphrsIn!L199/LinhrsIn!L200</f>
        <v>0.96306282016716094</v>
      </c>
      <c r="M200" s="28">
        <f>OphrsIn!M199/LinhrsIn!M200</f>
        <v>0.98874687413170337</v>
      </c>
      <c r="N200" s="28">
        <f>OphrsIn!N199/LinhrsIn!N200</f>
        <v>0.96790289952798392</v>
      </c>
      <c r="O200" s="28">
        <f>OphrsIn!O199/LinhrsIn!O200</f>
        <v>0.99069444444444443</v>
      </c>
      <c r="P200" s="28">
        <f>OphrsIn!P199/LinhrsIn!P200</f>
        <v>0.93749159833310924</v>
      </c>
      <c r="Q200" s="28">
        <f>OphrsIn!Q199/LinhrsIn!Q200</f>
        <v>0.64417260384460273</v>
      </c>
      <c r="R200" s="28">
        <f>OphrsIn!R199/LinhrsIn!R200</f>
        <v>3.3737156877779485E-3</v>
      </c>
      <c r="S200" s="28">
        <f>OphrsIn!S199/LinhrsIn!S200</f>
        <v>0.71401642655177044</v>
      </c>
      <c r="T200" s="28">
        <f>OphrsIn!T199/LinhrsIn!T200</f>
        <v>0.92865497076023396</v>
      </c>
      <c r="U200" s="28">
        <f>OphrsIn!U199/LinhrsIn!U200</f>
        <v>0.48618634886240519</v>
      </c>
      <c r="V200" s="28">
        <f>OphrsIn!V199/LinhrsIn!V200</f>
        <v>0.98687150837988835</v>
      </c>
      <c r="W200" s="28">
        <f>OphrsIn!W199/LinhrsIn!W200</f>
        <v>0.99946236559139789</v>
      </c>
      <c r="X200" s="28">
        <f>OphrsIn!X199/LinhrsIn!X200</f>
        <v>0.9994606256742179</v>
      </c>
      <c r="Y200" s="28">
        <f>OphrsIn!Y199/LinhrsIn!Y200</f>
        <v>0.92037141249296583</v>
      </c>
      <c r="Z200" s="28">
        <f>OphrsIn!Z199/LinhrsIn!Z200</f>
        <v>0.95479767221545542</v>
      </c>
      <c r="AA200" s="28">
        <f>OphrsIn!AA199/LinhrsIn!AA200</f>
        <v>0.99986111111111109</v>
      </c>
      <c r="AB200" s="28">
        <f>OphrsIn!AB199/LinhrsIn!AB200</f>
        <v>0.96854415916117764</v>
      </c>
      <c r="AC200" s="28">
        <f>IF(LinhrsIn!AC200&gt;0,OphrsIn!AC199/LinhrsIn!AC200,0)</f>
        <v>1</v>
      </c>
      <c r="AD200" s="28">
        <f>IF(LinhrsIn!AD200&gt;0,OphrsIn!AD199/LinhrsIn!AD200,0)</f>
        <v>0.96468123316372345</v>
      </c>
      <c r="AE200" s="28">
        <f>IF(LinhrsIn!AE200&gt;0,OphrsIn!AE199/LinhrsIn!AE200,0)</f>
        <v>0.92864419968285294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4"/>
        <v>0.95163377905995727</v>
      </c>
      <c r="AP200" s="28">
        <f t="shared" si="25"/>
        <v>0.80048107669441704</v>
      </c>
      <c r="AQ200" s="28">
        <f t="shared" si="26"/>
        <v>0.96444181094885872</v>
      </c>
      <c r="AR200" s="28">
        <f t="shared" si="27"/>
        <v>0.98786866959741959</v>
      </c>
      <c r="AS200" s="28">
        <f t="shared" si="28"/>
        <v>0.87416632155495166</v>
      </c>
      <c r="AT200" s="28">
        <f t="shared" si="29"/>
        <v>0.97913714431894583</v>
      </c>
      <c r="AU200" s="28">
        <f t="shared" si="30"/>
        <v>0.96536298076851257</v>
      </c>
      <c r="AV200" s="28">
        <f t="shared" si="31"/>
        <v>0.45385424869471702</v>
      </c>
      <c r="AW200" s="28">
        <f t="shared" si="32"/>
        <v>0.80057094266750906</v>
      </c>
      <c r="AX200" s="28">
        <f t="shared" si="33"/>
        <v>0.97309813458619387</v>
      </c>
      <c r="AY200" s="28">
        <f t="shared" si="34"/>
        <v>0.97440098082924809</v>
      </c>
      <c r="AZ200" s="28">
        <f t="shared" si="35"/>
        <v>0.96444181094885872</v>
      </c>
    </row>
    <row r="201" spans="1:52" hidden="1" x14ac:dyDescent="0.25">
      <c r="A201" s="86" t="s">
        <v>8</v>
      </c>
      <c r="B201" s="86">
        <v>1</v>
      </c>
      <c r="C201" s="86">
        <v>191</v>
      </c>
      <c r="D201" s="28">
        <f>OphrsIn!D200/LinhrsIn!D201</f>
        <v>0.93674293405114406</v>
      </c>
      <c r="E201" s="28">
        <f>OphrsIn!E200/LinhrsIn!E201</f>
        <v>0.96691769768692848</v>
      </c>
      <c r="F201" s="28">
        <f>OphrsIn!F200/LinhrsIn!F201</f>
        <v>0.972984624227619</v>
      </c>
      <c r="G201" s="28">
        <f>OphrsIn!G200/LinhrsIn!G201</f>
        <v>0.99956153171587248</v>
      </c>
      <c r="H201" s="28">
        <f>OphrsIn!H200/LinhrsIn!H201</f>
        <v>0.62175396943166639</v>
      </c>
      <c r="I201" s="28">
        <v>0</v>
      </c>
      <c r="J201" s="28">
        <f>OphrsIn!J200/LinhrsIn!J201</f>
        <v>0.64474784062412938</v>
      </c>
      <c r="K201" s="28">
        <f>OphrsIn!K200/LinhrsIn!K201</f>
        <v>1</v>
      </c>
      <c r="L201" s="28">
        <f>OphrsIn!L200/LinhrsIn!L201</f>
        <v>0.98422755459692646</v>
      </c>
      <c r="M201" s="28">
        <f>OphrsIn!M200/LinhrsIn!M201</f>
        <v>0.96404682274247477</v>
      </c>
      <c r="N201" s="28">
        <f>OphrsIn!N200/LinhrsIn!N201</f>
        <v>1</v>
      </c>
      <c r="O201" s="28">
        <f>OphrsIn!O200/LinhrsIn!O201</f>
        <v>0.98790658882402016</v>
      </c>
      <c r="P201" s="28">
        <f>OphrsIn!P200/LinhrsIn!P201</f>
        <v>0.96140303358613222</v>
      </c>
      <c r="Q201" s="28">
        <f>OphrsIn!Q200/LinhrsIn!Q201</f>
        <v>0.92692255156399395</v>
      </c>
      <c r="R201" s="28">
        <f>OphrsIn!R200/LinhrsIn!R201</f>
        <v>0.99730377471539833</v>
      </c>
      <c r="S201" s="28">
        <f>OphrsIn!S200/LinhrsIn!S201</f>
        <v>1</v>
      </c>
      <c r="T201" s="28">
        <f>OphrsIn!T200/LinhrsIn!T201</f>
        <v>0.99176062445793589</v>
      </c>
      <c r="U201" s="28">
        <f>OphrsIn!U200/LinhrsIn!U201</f>
        <v>0.99027027027027026</v>
      </c>
      <c r="V201" s="28">
        <f>OphrsIn!V200/LinhrsIn!V201</f>
        <v>0.96887268648345481</v>
      </c>
      <c r="W201" s="28">
        <f>OphrsIn!W200/LinhrsIn!W201</f>
        <v>0.97130153597413083</v>
      </c>
      <c r="X201" s="28">
        <f>OphrsIn!X200/LinhrsIn!X201</f>
        <v>0.9994606256742179</v>
      </c>
      <c r="Y201" s="28">
        <f>OphrsIn!Y200/LinhrsIn!Y201</f>
        <v>0.99957799971866657</v>
      </c>
      <c r="Z201" s="28">
        <f>OphrsIn!Z200/LinhrsIn!Z201</f>
        <v>0.99742791390280205</v>
      </c>
      <c r="AA201" s="28">
        <f>OphrsIn!AA200/LinhrsIn!AA201</f>
        <v>0.98819444444444449</v>
      </c>
      <c r="AB201" s="28">
        <f>OphrsIn!AB200/LinhrsIn!AB201</f>
        <v>1</v>
      </c>
      <c r="AC201" s="28">
        <f>IF(LinhrsIn!AC201&gt;0,OphrsIn!AC200/LinhrsIn!AC201,0)</f>
        <v>0.99986559139784947</v>
      </c>
      <c r="AD201" s="28">
        <f>IF(LinhrsIn!AD201&gt;0,OphrsIn!AD200/LinhrsIn!AD201,0)</f>
        <v>0.99567873640292059</v>
      </c>
      <c r="AE201" s="28">
        <f>IF(LinhrsIn!AE201&gt;0,OphrsIn!AE200/LinhrsIn!AE201,0)</f>
        <v>0.98284855525457349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4"/>
        <v>0.84196247195298068</v>
      </c>
      <c r="AP201" s="28">
        <f t="shared" si="25"/>
        <v>0.98592436893377622</v>
      </c>
      <c r="AQ201" s="28">
        <f t="shared" si="26"/>
        <v>0.99279762768511448</v>
      </c>
      <c r="AR201" s="28">
        <f t="shared" si="27"/>
        <v>0.97982128454347339</v>
      </c>
      <c r="AS201" s="28">
        <f t="shared" si="28"/>
        <v>0.42216727001859855</v>
      </c>
      <c r="AT201" s="28">
        <f t="shared" si="29"/>
        <v>0.98275812577980037</v>
      </c>
      <c r="AU201" s="28">
        <f t="shared" si="30"/>
        <v>0.98310320747005076</v>
      </c>
      <c r="AV201" s="28">
        <f t="shared" si="31"/>
        <v>0.9747421087597975</v>
      </c>
      <c r="AW201" s="28">
        <f t="shared" si="32"/>
        <v>0.98363452707055365</v>
      </c>
      <c r="AX201" s="28">
        <f t="shared" si="33"/>
        <v>0.99011338712233832</v>
      </c>
      <c r="AY201" s="28">
        <f t="shared" si="34"/>
        <v>0.9952074527824154</v>
      </c>
      <c r="AZ201" s="28">
        <f t="shared" si="35"/>
        <v>0.99279762768511448</v>
      </c>
    </row>
    <row r="202" spans="1:52" hidden="1" x14ac:dyDescent="0.25">
      <c r="A202" s="86" t="s">
        <v>8</v>
      </c>
      <c r="B202" s="86">
        <v>1</v>
      </c>
      <c r="C202" s="86">
        <v>192</v>
      </c>
      <c r="D202" s="28">
        <f>OphrsIn!D201/LinhrsIn!D202</f>
        <v>0.97875773057273463</v>
      </c>
      <c r="E202" s="28">
        <f>OphrsIn!E201/LinhrsIn!E202</f>
        <v>0.95065214468199533</v>
      </c>
      <c r="F202" s="28">
        <f>OphrsIn!F201/LinhrsIn!F202</f>
        <v>0.98443804034582139</v>
      </c>
      <c r="G202" s="28">
        <f>OphrsIn!G201/LinhrsIn!G202</f>
        <v>0.98875091307523733</v>
      </c>
      <c r="H202" s="28">
        <f>OphrsIn!H201/LinhrsIn!H202</f>
        <v>0.7698334965719883</v>
      </c>
      <c r="I202" s="28">
        <v>1</v>
      </c>
      <c r="J202" s="28">
        <f>OphrsIn!J201/LinhrsIn!J202</f>
        <v>0.99958333333333338</v>
      </c>
      <c r="K202" s="28">
        <f>OphrsIn!K201/LinhrsIn!K202</f>
        <v>1</v>
      </c>
      <c r="L202" s="28">
        <f>OphrsIn!L201/LinhrsIn!L202</f>
        <v>1</v>
      </c>
      <c r="M202" s="28">
        <f>OphrsIn!M201/LinhrsIn!M202</f>
        <v>0.99249791608780225</v>
      </c>
      <c r="N202" s="28">
        <f>OphrsIn!N201/LinhrsIn!N202</f>
        <v>1</v>
      </c>
      <c r="O202" s="28">
        <f>OphrsIn!O201/LinhrsIn!O202</f>
        <v>0.94108656384604683</v>
      </c>
      <c r="P202" s="28">
        <f>OphrsIn!P201/LinhrsIn!P202</f>
        <v>0.99771505376344083</v>
      </c>
      <c r="Q202" s="28">
        <f>OphrsIn!Q201/LinhrsIn!Q202</f>
        <v>0.998924586637989</v>
      </c>
      <c r="R202" s="28">
        <f>OphrsIn!R201/LinhrsIn!R202</f>
        <v>0.96589724497393903</v>
      </c>
      <c r="S202" s="28">
        <f>OphrsIn!S201/LinhrsIn!S202</f>
        <v>0.95183640521996504</v>
      </c>
      <c r="T202" s="28">
        <f>OphrsIn!T201/LinhrsIn!T202</f>
        <v>0.78871080139372818</v>
      </c>
      <c r="U202" s="28">
        <f>OphrsIn!U201/LinhrsIn!U202</f>
        <v>0.93239057239057233</v>
      </c>
      <c r="V202" s="28">
        <f>OphrsIn!V201/LinhrsIn!V202</f>
        <v>0.93124456048738036</v>
      </c>
      <c r="W202" s="28">
        <f>OphrsIn!W201/LinhrsIn!W202</f>
        <v>0.99650490657346413</v>
      </c>
      <c r="X202" s="28">
        <f>OphrsIn!X201/LinhrsIn!X202</f>
        <v>0.99123516720604099</v>
      </c>
      <c r="Y202" s="28">
        <f>OphrsIn!Y201/LinhrsIn!Y202</f>
        <v>0.9604726403150935</v>
      </c>
      <c r="Z202" s="28">
        <f>OphrsIn!Z201/LinhrsIn!Z202</f>
        <v>0.997563946406821</v>
      </c>
      <c r="AA202" s="28">
        <f>OphrsIn!AA201/LinhrsIn!AA202</f>
        <v>0.92790665370190306</v>
      </c>
      <c r="AB202" s="28">
        <f>OphrsIn!AB201/LinhrsIn!AB202</f>
        <v>0.94366765259478358</v>
      </c>
      <c r="AC202" s="28">
        <f>IF(LinhrsIn!AC202&gt;0,OphrsIn!AC201/LinhrsIn!AC202,0)</f>
        <v>0.99986559139784947</v>
      </c>
      <c r="AD202" s="28">
        <f>IF(LinhrsIn!AD202&gt;0,OphrsIn!AD201/LinhrsIn!AD202,0)</f>
        <v>0.99329359165424735</v>
      </c>
      <c r="AE202" s="28">
        <f>IF(LinhrsIn!AE202&gt;0,OphrsIn!AE201/LinhrsIn!AE202,0)</f>
        <v>0.95765556492712378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4"/>
        <v>0.96871312180880553</v>
      </c>
      <c r="AP202" s="28">
        <f t="shared" si="25"/>
        <v>0.94886292815847328</v>
      </c>
      <c r="AQ202" s="28">
        <f t="shared" si="26"/>
        <v>0.98360491599307354</v>
      </c>
      <c r="AR202" s="28">
        <f t="shared" si="27"/>
        <v>0.97461369936768472</v>
      </c>
      <c r="AS202" s="28">
        <f t="shared" si="28"/>
        <v>0.92313894330177382</v>
      </c>
      <c r="AT202" s="28">
        <f t="shared" si="29"/>
        <v>0.99749930536260079</v>
      </c>
      <c r="AU202" s="28">
        <f t="shared" si="30"/>
        <v>0.97960053920316259</v>
      </c>
      <c r="AV202" s="28">
        <f t="shared" si="31"/>
        <v>0.97221941227729758</v>
      </c>
      <c r="AW202" s="28">
        <f t="shared" si="32"/>
        <v>0.88411531142389366</v>
      </c>
      <c r="AX202" s="28">
        <f t="shared" si="33"/>
        <v>0.98273757136486628</v>
      </c>
      <c r="AY202" s="28">
        <f t="shared" si="34"/>
        <v>0.95637941756783584</v>
      </c>
      <c r="AZ202" s="28">
        <f t="shared" si="35"/>
        <v>0.98360491599307354</v>
      </c>
    </row>
    <row r="203" spans="1:52" hidden="1" x14ac:dyDescent="0.25">
      <c r="A203" s="86" t="s">
        <v>8</v>
      </c>
      <c r="B203" s="86">
        <v>1</v>
      </c>
      <c r="C203" s="86">
        <v>193</v>
      </c>
      <c r="D203" s="28">
        <f>OphrsIn!D202/LinhrsIn!D203</f>
        <v>0.88464641032535629</v>
      </c>
      <c r="E203" s="28">
        <f>OphrsIn!E202/LinhrsIn!E203</f>
        <v>0.96244447435724867</v>
      </c>
      <c r="F203" s="28">
        <f>OphrsIn!F202/LinhrsIn!F203</f>
        <v>0.95028021267423479</v>
      </c>
      <c r="G203" s="28">
        <f>OphrsIn!G202/LinhrsIn!G203</f>
        <v>0.98436815193571947</v>
      </c>
      <c r="H203" s="28">
        <f>OphrsIn!H202/LinhrsIn!H203</f>
        <v>0.77252378287632917</v>
      </c>
      <c r="I203" s="28">
        <v>0.99973111051357899</v>
      </c>
      <c r="J203" s="28">
        <f>OphrsIn!J202/LinhrsIn!J203</f>
        <v>0.98302962859924892</v>
      </c>
      <c r="K203" s="28">
        <f>OphrsIn!K202/LinhrsIn!K203</f>
        <v>0.99280287884846063</v>
      </c>
      <c r="L203" s="28">
        <f>OphrsIn!L202/LinhrsIn!L203</f>
        <v>0.90148117950808537</v>
      </c>
      <c r="M203" s="28">
        <f>OphrsIn!M202/LinhrsIn!M203</f>
        <v>0.99458032240133409</v>
      </c>
      <c r="N203" s="28">
        <f>OphrsIn!N202/LinhrsIn!N203</f>
        <v>0.99702917058744467</v>
      </c>
      <c r="O203" s="28">
        <f>OphrsIn!O202/LinhrsIn!O203</f>
        <v>0.99986111111111109</v>
      </c>
      <c r="P203" s="28">
        <f>OphrsIn!P202/LinhrsIn!P203</f>
        <v>0.97032275711159732</v>
      </c>
      <c r="Q203" s="28">
        <f>OphrsIn!Q202/LinhrsIn!Q203</f>
        <v>0.99905901330824043</v>
      </c>
      <c r="R203" s="28">
        <f>OphrsIn!R202/LinhrsIn!R203</f>
        <v>0.95695561513255889</v>
      </c>
      <c r="S203" s="28">
        <f>OphrsIn!S202/LinhrsIn!S203</f>
        <v>0.99622895622895624</v>
      </c>
      <c r="T203" s="28">
        <f>OphrsIn!T202/LinhrsIn!T203</f>
        <v>0.88547682772221448</v>
      </c>
      <c r="U203" s="28">
        <f>OphrsIn!U202/LinhrsIn!U203</f>
        <v>0</v>
      </c>
      <c r="V203" s="28">
        <f>OphrsIn!V202/LinhrsIn!V203</f>
        <v>9.2302333681644009E-3</v>
      </c>
      <c r="W203" s="28">
        <f>OphrsIn!W202/LinhrsIn!W203</f>
        <v>0.75626620570440795</v>
      </c>
      <c r="X203" s="28">
        <f>OphrsIn!X202/LinhrsIn!X203</f>
        <v>0.86186475692053433</v>
      </c>
      <c r="Y203" s="28">
        <f>OphrsIn!Y202/LinhrsIn!Y203</f>
        <v>0.99043466028977356</v>
      </c>
      <c r="Z203" s="28">
        <f>OphrsIn!Z202/LinhrsIn!Z203</f>
        <v>0.99796995533901744</v>
      </c>
      <c r="AA203" s="28">
        <f>OphrsIn!AA202/LinhrsIn!AA203</f>
        <v>0.99986111111111109</v>
      </c>
      <c r="AB203" s="28">
        <f>OphrsIn!AB202/LinhrsIn!AB203</f>
        <v>0.998924586637989</v>
      </c>
      <c r="AC203" s="28">
        <f>IF(LinhrsIn!AC203&gt;0,OphrsIn!AC202/LinhrsIn!AC203,0)</f>
        <v>1</v>
      </c>
      <c r="AD203" s="28">
        <f>IF(LinhrsIn!AD203&gt;0,OphrsIn!AD202/LinhrsIn!AD203,0)</f>
        <v>0.98329853862212935</v>
      </c>
      <c r="AE203" s="28">
        <f>IF(LinhrsIn!AE203&gt;0,OphrsIn!AE202/LinhrsIn!AE203,0)</f>
        <v>0.97617059738087286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4"/>
        <v>0.95903789837703279</v>
      </c>
      <c r="AP203" s="28">
        <f t="shared" si="25"/>
        <v>0.7876893268135805</v>
      </c>
      <c r="AQ203" s="28">
        <f t="shared" si="26"/>
        <v>0.98648971200100066</v>
      </c>
      <c r="AR203" s="28">
        <f t="shared" si="27"/>
        <v>0.96569761298906764</v>
      </c>
      <c r="AS203" s="28">
        <f t="shared" si="28"/>
        <v>0.91842817399638566</v>
      </c>
      <c r="AT203" s="28">
        <f t="shared" si="29"/>
        <v>0.96295479358596003</v>
      </c>
      <c r="AU203" s="28">
        <f t="shared" si="30"/>
        <v>0.98907101293671762</v>
      </c>
      <c r="AV203" s="28">
        <f t="shared" si="31"/>
        <v>0.98408119488991852</v>
      </c>
      <c r="AW203" s="28">
        <f t="shared" si="32"/>
        <v>0.29823568703012632</v>
      </c>
      <c r="AX203" s="28">
        <f t="shared" si="33"/>
        <v>0.86952187430490524</v>
      </c>
      <c r="AY203" s="28">
        <f t="shared" si="34"/>
        <v>0.99891855102937255</v>
      </c>
      <c r="AZ203" s="28">
        <f t="shared" si="35"/>
        <v>0.98648971200100066</v>
      </c>
    </row>
    <row r="204" spans="1:52" hidden="1" x14ac:dyDescent="0.25">
      <c r="A204" s="86" t="s">
        <v>8</v>
      </c>
      <c r="B204" s="86">
        <v>1</v>
      </c>
      <c r="C204" s="86">
        <v>194</v>
      </c>
      <c r="D204" s="28">
        <f>OphrsIn!D203/LinhrsIn!D204</f>
        <v>0.78929675944601307</v>
      </c>
      <c r="E204" s="28">
        <f>OphrsIn!E203/LinhrsIn!E204</f>
        <v>0.86769997232216989</v>
      </c>
      <c r="F204" s="28">
        <f>OphrsIn!F203/LinhrsIn!F204</f>
        <v>0.93849920783522978</v>
      </c>
      <c r="G204" s="28">
        <f>OphrsIn!G203/LinhrsIn!G204</f>
        <v>0.98056408008183549</v>
      </c>
      <c r="H204" s="28">
        <f>OphrsIn!H203/LinhrsIn!H204</f>
        <v>0.90837769683384706</v>
      </c>
      <c r="I204" s="28">
        <v>0.99488903833221254</v>
      </c>
      <c r="J204" s="28">
        <f>OphrsIn!J203/LinhrsIn!J204</f>
        <v>0.99345586187691448</v>
      </c>
      <c r="K204" s="28">
        <f>OphrsIn!K203/LinhrsIn!K204</f>
        <v>0.99497009244154422</v>
      </c>
      <c r="L204" s="28">
        <f>OphrsIn!L203/LinhrsIn!L204</f>
        <v>0.98231402727149986</v>
      </c>
      <c r="M204" s="28">
        <f>OphrsIn!M203/LinhrsIn!M204</f>
        <v>1.0001389660922735</v>
      </c>
      <c r="N204" s="28">
        <f>OphrsIn!N203/LinhrsIn!N204</f>
        <v>0.7308728448275863</v>
      </c>
      <c r="O204" s="28">
        <f>OphrsIn!O203/LinhrsIn!O204</f>
        <v>1</v>
      </c>
      <c r="P204" s="28">
        <f>OphrsIn!P203/LinhrsIn!P204</f>
        <v>0.52628748151136207</v>
      </c>
      <c r="Q204" s="28">
        <f>OphrsIn!Q203/LinhrsIn!Q204</f>
        <v>0.9298292781287808</v>
      </c>
      <c r="R204" s="28">
        <f>OphrsIn!R203/LinhrsIn!R204</f>
        <v>0.76023827252419951</v>
      </c>
      <c r="S204" s="28">
        <f>OphrsIn!S203/LinhrsIn!S204</f>
        <v>0.97174761200053816</v>
      </c>
      <c r="T204" s="28">
        <f>OphrsIn!T203/LinhrsIn!T204</f>
        <v>1</v>
      </c>
      <c r="U204" s="28">
        <f>OphrsIn!U203/LinhrsIn!U204</f>
        <v>1</v>
      </c>
      <c r="V204" s="28">
        <f>OphrsIn!V203/LinhrsIn!V204</f>
        <v>1</v>
      </c>
      <c r="W204" s="28">
        <f>OphrsIn!W203/LinhrsIn!W204</f>
        <v>0.99946236559139789</v>
      </c>
      <c r="X204" s="28">
        <f>OphrsIn!X203/LinhrsIn!X204</f>
        <v>0.99662891046386193</v>
      </c>
      <c r="Y204" s="28">
        <f>OphrsIn!Y203/LinhrsIn!Y204</f>
        <v>0.99957799971866657</v>
      </c>
      <c r="Z204" s="28">
        <f>OphrsIn!Z203/LinhrsIn!Z204</f>
        <v>0.99592169657422513</v>
      </c>
      <c r="AA204" s="28">
        <f>OphrsIn!AA203/LinhrsIn!AA204</f>
        <v>1</v>
      </c>
      <c r="AB204" s="28">
        <f>OphrsIn!AB203/LinhrsIn!AB204</f>
        <v>1</v>
      </c>
      <c r="AC204" s="28">
        <f>IF(LinhrsIn!AC204&gt;0,OphrsIn!AC203/LinhrsIn!AC204,0)</f>
        <v>0.99986559139784947</v>
      </c>
      <c r="AD204" s="28">
        <f>IF(LinhrsIn!AD204&gt;0,OphrsIn!AD203/LinhrsIn!AD204,0)</f>
        <v>0.99552639427378464</v>
      </c>
      <c r="AE204" s="28">
        <f>IF(LinhrsIn!AE204&gt;0,OphrsIn!AE203/LinhrsIn!AE204,0)</f>
        <v>0.93564349714906325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ref="AO204:AO267" si="36">AVERAGE(E204:P204)</f>
        <v>0.90983910578553973</v>
      </c>
      <c r="AP204" s="28">
        <f t="shared" ref="AP204:AP267" si="37">AVERAGE(Q204:AB204)</f>
        <v>0.97111717791680585</v>
      </c>
      <c r="AQ204" s="28">
        <f t="shared" ref="AQ204:AQ267" si="38">AVERAGE(AC204:AN204)</f>
        <v>0.9770118276068992</v>
      </c>
      <c r="AR204" s="28">
        <f t="shared" ref="AR204:AR267" si="39">AVERAGE(E204:G204)</f>
        <v>0.92892108674641172</v>
      </c>
      <c r="AS204" s="28">
        <f t="shared" ref="AS204:AS267" si="40">AVERAGE(H204:J204)</f>
        <v>0.96557419901432462</v>
      </c>
      <c r="AT204" s="28">
        <f t="shared" ref="AT204:AT267" si="41">AVERAGE(K204:M204)</f>
        <v>0.99247436193510585</v>
      </c>
      <c r="AU204" s="28">
        <f t="shared" ref="AU204:AU267" si="42">AVERAGE(N204:P204)</f>
        <v>0.75238677544631616</v>
      </c>
      <c r="AV204" s="28">
        <f t="shared" ref="AV204:AV267" si="43">AVERAGE(Q204:S204)</f>
        <v>0.88727172088450612</v>
      </c>
      <c r="AW204" s="28">
        <f t="shared" ref="AW204:AW267" si="44">AVERAGE(T204:V204)</f>
        <v>1</v>
      </c>
      <c r="AX204" s="28">
        <f t="shared" ref="AX204:AX267" si="45">AVERAGE(W204:Y204)</f>
        <v>0.99855642525797539</v>
      </c>
      <c r="AY204" s="28">
        <f t="shared" ref="AY204:AY267" si="46">AVERAGE(Z204:AB204)</f>
        <v>0.99864056552474167</v>
      </c>
      <c r="AZ204" s="28">
        <f t="shared" ref="AZ204:AZ267" si="47">AVERAGE(AC204:AE204)</f>
        <v>0.9770118276068992</v>
      </c>
    </row>
    <row r="205" spans="1:52" hidden="1" x14ac:dyDescent="0.25">
      <c r="A205" s="86" t="s">
        <v>8</v>
      </c>
      <c r="B205" s="86">
        <v>1</v>
      </c>
      <c r="C205" s="86">
        <v>195</v>
      </c>
      <c r="D205" s="28">
        <f>OphrsIn!D204/LinhrsIn!D205</f>
        <v>0.63605728727885424</v>
      </c>
      <c r="E205" s="28">
        <f>OphrsIn!E204/LinhrsIn!E205</f>
        <v>0.93867670790747715</v>
      </c>
      <c r="F205" s="28">
        <f>OphrsIn!F204/LinhrsIn!F205</f>
        <v>0.88545263473952851</v>
      </c>
      <c r="G205" s="28">
        <f>OphrsIn!G204/LinhrsIn!G205</f>
        <v>0.80549151121358209</v>
      </c>
      <c r="H205" s="28">
        <f>OphrsIn!H204/LinhrsIn!H205</f>
        <v>0.91297645739910316</v>
      </c>
      <c r="I205" s="28">
        <v>1</v>
      </c>
      <c r="J205" s="28">
        <f>OphrsIn!J204/LinhrsIn!J205</f>
        <v>0.97221064332360707</v>
      </c>
      <c r="K205" s="28">
        <f>OphrsIn!K204/LinhrsIn!K205</f>
        <v>1</v>
      </c>
      <c r="L205" s="28">
        <f>OphrsIn!L204/LinhrsIn!L205</f>
        <v>0.91195224528557861</v>
      </c>
      <c r="M205" s="28">
        <f>OphrsIn!M204/LinhrsIn!M205</f>
        <v>0.99986107252014456</v>
      </c>
      <c r="N205" s="28">
        <f>OphrsIn!N204/LinhrsIn!N205</f>
        <v>0.99798359994622932</v>
      </c>
      <c r="O205" s="28">
        <f>OphrsIn!O204/LinhrsIn!O205</f>
        <v>0.99986111111111109</v>
      </c>
      <c r="P205" s="28">
        <f>OphrsIn!P204/LinhrsIn!P205</f>
        <v>0.97177039924721065</v>
      </c>
      <c r="Q205" s="28">
        <f>OphrsIn!Q204/LinhrsIn!Q205</f>
        <v>0.998924586637989</v>
      </c>
      <c r="R205" s="28">
        <f>OphrsIn!R204/LinhrsIn!R205</f>
        <v>0.99195830230826509</v>
      </c>
      <c r="S205" s="28">
        <f>OphrsIn!S204/LinhrsIn!S205</f>
        <v>1</v>
      </c>
      <c r="T205" s="28">
        <f>OphrsIn!T204/LinhrsIn!T205</f>
        <v>0.9803511705685618</v>
      </c>
      <c r="U205" s="28">
        <f>OphrsIn!U204/LinhrsIn!U205</f>
        <v>0.99919104759336652</v>
      </c>
      <c r="V205" s="28">
        <f>OphrsIn!V204/LinhrsIn!V205</f>
        <v>1</v>
      </c>
      <c r="W205" s="28">
        <f>OphrsIn!W204/LinhrsIn!W205</f>
        <v>0.9958327732222072</v>
      </c>
      <c r="X205" s="28">
        <f>OphrsIn!X204/LinhrsIn!X205</f>
        <v>0.9994606256742179</v>
      </c>
      <c r="Y205" s="28">
        <f>OphrsIn!Y204/LinhrsIn!Y205</f>
        <v>1</v>
      </c>
      <c r="Z205" s="28">
        <f>OphrsIn!Z204/LinhrsIn!Z205</f>
        <v>0.99390904168922578</v>
      </c>
      <c r="AA205" s="28">
        <f>OphrsIn!AA204/LinhrsIn!AA205</f>
        <v>0.7235590374930051</v>
      </c>
      <c r="AB205" s="28">
        <f>OphrsIn!AB204/LinhrsIn!AB205</f>
        <v>1</v>
      </c>
      <c r="AC205" s="28">
        <f>IF(LinhrsIn!AC205&gt;0,OphrsIn!AC204/LinhrsIn!AC205,0)</f>
        <v>0.99986559139784947</v>
      </c>
      <c r="AD205" s="28">
        <f>IF(LinhrsIn!AD205&gt;0,OphrsIn!AD204/LinhrsIn!AD205,0)</f>
        <v>0.99418777943368108</v>
      </c>
      <c r="AE205" s="28">
        <f>IF(LinhrsIn!AE205&gt;0,OphrsIn!AE204/LinhrsIn!AE205,0)</f>
        <v>0.9817213373463346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36"/>
        <v>0.94968636522446426</v>
      </c>
      <c r="AP205" s="28">
        <f t="shared" si="37"/>
        <v>0.97359888209890333</v>
      </c>
      <c r="AQ205" s="28">
        <f t="shared" si="38"/>
        <v>0.99192490272595502</v>
      </c>
      <c r="AR205" s="28">
        <f t="shared" si="39"/>
        <v>0.87654028462019584</v>
      </c>
      <c r="AS205" s="28">
        <f t="shared" si="40"/>
        <v>0.96172903357423678</v>
      </c>
      <c r="AT205" s="28">
        <f t="shared" si="41"/>
        <v>0.97060443926857431</v>
      </c>
      <c r="AU205" s="28">
        <f t="shared" si="42"/>
        <v>0.98987170343485031</v>
      </c>
      <c r="AV205" s="28">
        <f t="shared" si="43"/>
        <v>0.9969609629820847</v>
      </c>
      <c r="AW205" s="28">
        <f t="shared" si="44"/>
        <v>0.99318073938730944</v>
      </c>
      <c r="AX205" s="28">
        <f t="shared" si="45"/>
        <v>0.99843113296547503</v>
      </c>
      <c r="AY205" s="28">
        <f t="shared" si="46"/>
        <v>0.90582269306074359</v>
      </c>
      <c r="AZ205" s="28">
        <f t="shared" si="47"/>
        <v>0.99192490272595502</v>
      </c>
    </row>
    <row r="206" spans="1:52" hidden="1" x14ac:dyDescent="0.25">
      <c r="A206" s="86" t="s">
        <v>8</v>
      </c>
      <c r="B206" s="86">
        <v>1</v>
      </c>
      <c r="C206" s="86">
        <v>196</v>
      </c>
      <c r="D206" s="28">
        <f>OphrsIn!D205/LinhrsIn!D206</f>
        <v>0.92901317558483465</v>
      </c>
      <c r="E206" s="28">
        <f>OphrsIn!E205/LinhrsIn!E206</f>
        <v>0.95026881720430112</v>
      </c>
      <c r="F206" s="28">
        <f>OphrsIn!F205/LinhrsIn!F206</f>
        <v>0.74796386791055836</v>
      </c>
      <c r="G206" s="28">
        <f>OphrsIn!G205/LinhrsIn!G206</f>
        <v>0.72299371436924431</v>
      </c>
      <c r="H206" s="28">
        <f>OphrsIn!H205/LinhrsIn!H206</f>
        <v>0.81839954916877999</v>
      </c>
      <c r="I206" s="28">
        <v>1</v>
      </c>
      <c r="J206" s="28">
        <f>OphrsIn!J205/LinhrsIn!J206</f>
        <v>0.99610407680534285</v>
      </c>
      <c r="K206" s="28">
        <f>OphrsIn!K205/LinhrsIn!K206</f>
        <v>0.99972833469165978</v>
      </c>
      <c r="L206" s="28">
        <f>OphrsIn!L205/LinhrsIn!L206</f>
        <v>0.95643939393939392</v>
      </c>
      <c r="M206" s="28">
        <f>OphrsIn!M205/LinhrsIn!M206</f>
        <v>0.966481223922114</v>
      </c>
      <c r="N206" s="28">
        <f>OphrsIn!N205/LinhrsIn!N206</f>
        <v>0.97519868457111547</v>
      </c>
      <c r="O206" s="28">
        <f>OphrsIn!O205/LinhrsIn!O206</f>
        <v>1</v>
      </c>
      <c r="P206" s="28">
        <f>OphrsIn!P205/LinhrsIn!P206</f>
        <v>0.98817045301787876</v>
      </c>
      <c r="Q206" s="28">
        <f>OphrsIn!Q205/LinhrsIn!Q206</f>
        <v>0.998924586637989</v>
      </c>
      <c r="R206" s="28">
        <f>OphrsIn!R205/LinhrsIn!R206</f>
        <v>0.99209427207637235</v>
      </c>
      <c r="S206" s="28">
        <f>OphrsIn!S205/LinhrsIn!S206</f>
        <v>1</v>
      </c>
      <c r="T206" s="28">
        <f>OphrsIn!T205/LinhrsIn!T206</f>
        <v>0.99637377963737794</v>
      </c>
      <c r="U206" s="28">
        <f>OphrsIn!U205/LinhrsIn!U206</f>
        <v>1</v>
      </c>
      <c r="V206" s="28">
        <f>OphrsIn!V205/LinhrsIn!V206</f>
        <v>1</v>
      </c>
      <c r="W206" s="28">
        <f>OphrsIn!W205/LinhrsIn!W206</f>
        <v>0.9958327732222072</v>
      </c>
      <c r="X206" s="28">
        <f>OphrsIn!X205/LinhrsIn!X206</f>
        <v>0.99905609492988123</v>
      </c>
      <c r="Y206" s="28">
        <f>OphrsIn!Y205/LinhrsIn!Y206</f>
        <v>0.99957799971866657</v>
      </c>
      <c r="Z206" s="28">
        <f>OphrsIn!Z205/LinhrsIn!Z206</f>
        <v>0.9956692380565707</v>
      </c>
      <c r="AA206" s="28">
        <f>OphrsIn!AA205/LinhrsIn!AA206</f>
        <v>0.99972222222222218</v>
      </c>
      <c r="AB206" s="28">
        <f>OphrsIn!AB205/LinhrsIn!AB206</f>
        <v>0.99973114665949736</v>
      </c>
      <c r="AC206" s="28">
        <f>IF(LinhrsIn!AC206&gt;0,OphrsIn!AC205/LinhrsIn!AC206,0)</f>
        <v>0.99973118279569884</v>
      </c>
      <c r="AD206" s="28">
        <f>IF(LinhrsIn!AD206&gt;0,OphrsIn!AD205/LinhrsIn!AD206,0)</f>
        <v>0.99388607217417235</v>
      </c>
      <c r="AE206" s="28">
        <f>IF(LinhrsIn!AE206&gt;0,OphrsIn!AE205/LinhrsIn!AE206,0)</f>
        <v>0.97666638576999965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36"/>
        <v>0.92681234296669912</v>
      </c>
      <c r="AP206" s="28">
        <f t="shared" si="37"/>
        <v>0.99808184276339873</v>
      </c>
      <c r="AQ206" s="28">
        <f t="shared" si="38"/>
        <v>0.99009454691329024</v>
      </c>
      <c r="AR206" s="28">
        <f t="shared" si="39"/>
        <v>0.8070754664947013</v>
      </c>
      <c r="AS206" s="28">
        <f t="shared" si="40"/>
        <v>0.93816787532470769</v>
      </c>
      <c r="AT206" s="28">
        <f t="shared" si="41"/>
        <v>0.97421631751772253</v>
      </c>
      <c r="AU206" s="28">
        <f t="shared" si="42"/>
        <v>0.98778971252966485</v>
      </c>
      <c r="AV206" s="28">
        <f t="shared" si="43"/>
        <v>0.99700628623812049</v>
      </c>
      <c r="AW206" s="28">
        <f t="shared" si="44"/>
        <v>0.99879125987912598</v>
      </c>
      <c r="AX206" s="28">
        <f t="shared" si="45"/>
        <v>0.99815562262358493</v>
      </c>
      <c r="AY206" s="28">
        <f t="shared" si="46"/>
        <v>0.99837420231276341</v>
      </c>
      <c r="AZ206" s="28">
        <f t="shared" si="47"/>
        <v>0.99009454691329024</v>
      </c>
    </row>
    <row r="207" spans="1:52" hidden="1" x14ac:dyDescent="0.25">
      <c r="A207" s="86" t="s">
        <v>8</v>
      </c>
      <c r="B207" s="86">
        <v>1</v>
      </c>
      <c r="C207" s="86">
        <v>197</v>
      </c>
      <c r="D207" s="28">
        <f>OphrsIn!D206/LinhrsIn!D207</f>
        <v>0.99085775746168336</v>
      </c>
      <c r="E207" s="28">
        <f>OphrsIn!E206/LinhrsIn!E207</f>
        <v>0.99731182795698925</v>
      </c>
      <c r="F207" s="28">
        <f>OphrsIn!F206/LinhrsIn!F207</f>
        <v>0.86559217153547274</v>
      </c>
      <c r="G207" s="28">
        <f>OphrsIn!G206/LinhrsIn!G207</f>
        <v>0.97707694553949487</v>
      </c>
      <c r="H207" s="28">
        <f>OphrsIn!H206/LinhrsIn!H207</f>
        <v>0.99272421995242754</v>
      </c>
      <c r="I207" s="28">
        <v>0.99550286181520853</v>
      </c>
      <c r="J207" s="28">
        <f>OphrsIn!J206/LinhrsIn!J207</f>
        <v>0.93436239744124594</v>
      </c>
      <c r="K207" s="28">
        <f>OphrsIn!K206/LinhrsIn!K207</f>
        <v>1</v>
      </c>
      <c r="L207" s="28">
        <f>OphrsIn!L206/LinhrsIn!L207</f>
        <v>0.99919104759336652</v>
      </c>
      <c r="M207" s="28">
        <f>OphrsIn!M206/LinhrsIn!M207</f>
        <v>0.99958170663692125</v>
      </c>
      <c r="N207" s="28">
        <f>OphrsIn!N206/LinhrsIn!N207</f>
        <v>0.99488008623012658</v>
      </c>
      <c r="O207" s="28">
        <f>OphrsIn!O206/LinhrsIn!O207</f>
        <v>0.99277777777777776</v>
      </c>
      <c r="P207" s="28">
        <f>OphrsIn!P206/LinhrsIn!P207</f>
        <v>0.94897684437264407</v>
      </c>
      <c r="Q207" s="28">
        <f>OphrsIn!Q206/LinhrsIn!Q207</f>
        <v>0.998924586637989</v>
      </c>
      <c r="R207" s="28">
        <f>OphrsIn!R206/LinhrsIn!R207</f>
        <v>0.99210604706583261</v>
      </c>
      <c r="S207" s="28">
        <f>OphrsIn!S206/LinhrsIn!S207</f>
        <v>1</v>
      </c>
      <c r="T207" s="28">
        <f>OphrsIn!T206/LinhrsIn!T207</f>
        <v>0.99024662115089868</v>
      </c>
      <c r="U207" s="28">
        <f>OphrsIn!U206/LinhrsIn!U207</f>
        <v>1</v>
      </c>
      <c r="V207" s="28">
        <f>OphrsIn!V206/LinhrsIn!V207</f>
        <v>1</v>
      </c>
      <c r="W207" s="28">
        <f>OphrsIn!W206/LinhrsIn!W207</f>
        <v>0.99462293318994488</v>
      </c>
      <c r="X207" s="28">
        <f>OphrsIn!X206/LinhrsIn!X207</f>
        <v>0.9994606256742179</v>
      </c>
      <c r="Y207" s="28">
        <f>OphrsIn!Y206/LinhrsIn!Y207</f>
        <v>0.99957799971866657</v>
      </c>
      <c r="Z207" s="28">
        <f>OphrsIn!Z206/LinhrsIn!Z207</f>
        <v>0.99634591961023156</v>
      </c>
      <c r="AA207" s="28">
        <f>OphrsIn!AA206/LinhrsIn!AA207</f>
        <v>0.99972222222222218</v>
      </c>
      <c r="AB207" s="28">
        <f>OphrsIn!AB206/LinhrsIn!AB207</f>
        <v>1</v>
      </c>
      <c r="AC207" s="28">
        <f>IF(LinhrsIn!AC207&gt;0,OphrsIn!AC206/LinhrsIn!AC207,0)</f>
        <v>0.99986559139784947</v>
      </c>
      <c r="AD207" s="28">
        <f>IF(LinhrsIn!AD207&gt;0,OphrsIn!AD206/LinhrsIn!AD207,0)</f>
        <v>0.96884317233154449</v>
      </c>
      <c r="AE207" s="28">
        <f>IF(LinhrsIn!AE207&gt;0,OphrsIn!AE206/LinhrsIn!AE207,0)</f>
        <v>0.88535281074735872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36"/>
        <v>0.97483149057097307</v>
      </c>
      <c r="AP207" s="28">
        <f t="shared" si="37"/>
        <v>0.99758391293916693</v>
      </c>
      <c r="AQ207" s="28">
        <f t="shared" si="38"/>
        <v>0.95135385815891749</v>
      </c>
      <c r="AR207" s="28">
        <f t="shared" si="39"/>
        <v>0.94666031501065229</v>
      </c>
      <c r="AS207" s="28">
        <f t="shared" si="40"/>
        <v>0.9741964930696273</v>
      </c>
      <c r="AT207" s="28">
        <f t="shared" si="41"/>
        <v>0.99959091807676259</v>
      </c>
      <c r="AU207" s="28">
        <f t="shared" si="42"/>
        <v>0.97887823612684954</v>
      </c>
      <c r="AV207" s="28">
        <f t="shared" si="43"/>
        <v>0.9970102112346072</v>
      </c>
      <c r="AW207" s="28">
        <f t="shared" si="44"/>
        <v>0.99674887371696619</v>
      </c>
      <c r="AX207" s="28">
        <f t="shared" si="45"/>
        <v>0.99788718619427641</v>
      </c>
      <c r="AY207" s="28">
        <f t="shared" si="46"/>
        <v>0.9986893806108178</v>
      </c>
      <c r="AZ207" s="28">
        <f t="shared" si="47"/>
        <v>0.95135385815891749</v>
      </c>
    </row>
    <row r="208" spans="1:52" hidden="1" x14ac:dyDescent="0.25">
      <c r="A208" s="86" t="s">
        <v>8</v>
      </c>
      <c r="B208" s="86">
        <v>1</v>
      </c>
      <c r="C208" s="86">
        <v>198</v>
      </c>
      <c r="D208" s="28">
        <f>OphrsIn!D207/LinhrsIn!D208</f>
        <v>0.99192462987886942</v>
      </c>
      <c r="E208" s="28">
        <f>OphrsIn!E207/LinhrsIn!E208</f>
        <v>1.0004039316009155</v>
      </c>
      <c r="F208" s="28">
        <f>OphrsIn!F207/LinhrsIn!F208</f>
        <v>1</v>
      </c>
      <c r="G208" s="28">
        <f>OphrsIn!G207/LinhrsIn!G208</f>
        <v>0.98654774089779218</v>
      </c>
      <c r="H208" s="28">
        <f>OphrsIn!H207/LinhrsIn!H208</f>
        <v>0.78303471444568873</v>
      </c>
      <c r="I208" s="28">
        <v>0.97058426663068398</v>
      </c>
      <c r="J208" s="28">
        <f>OphrsIn!J207/LinhrsIn!J208</f>
        <v>1.0071418568827895</v>
      </c>
      <c r="K208" s="28">
        <f>OphrsIn!K207/LinhrsIn!K208</f>
        <v>0.99564270152505452</v>
      </c>
      <c r="L208" s="28">
        <f>OphrsIn!L207/LinhrsIn!L208</f>
        <v>0.94938775510204076</v>
      </c>
      <c r="M208" s="28">
        <f>OphrsIn!M207/LinhrsIn!M208</f>
        <v>0.97114178168130494</v>
      </c>
      <c r="N208" s="28">
        <f>OphrsIn!N207/LinhrsIn!N208</f>
        <v>0.98879892037786776</v>
      </c>
      <c r="O208" s="28">
        <f>OphrsIn!O207/LinhrsIn!O208</f>
        <v>1</v>
      </c>
      <c r="P208" s="28">
        <f>OphrsIn!P207/LinhrsIn!P208</f>
        <v>0.93224895819330555</v>
      </c>
      <c r="Q208" s="28">
        <f>OphrsIn!Q207/LinhrsIn!Q208</f>
        <v>0.998924586637989</v>
      </c>
      <c r="R208" s="28">
        <f>OphrsIn!R207/LinhrsIn!R208</f>
        <v>0.99210604706583261</v>
      </c>
      <c r="S208" s="28">
        <f>OphrsIn!S207/LinhrsIn!S208</f>
        <v>1</v>
      </c>
      <c r="T208" s="28">
        <f>OphrsIn!T207/LinhrsIn!T208</f>
        <v>0.99581648305675641</v>
      </c>
      <c r="U208" s="28">
        <f>OphrsIn!U207/LinhrsIn!U208</f>
        <v>1</v>
      </c>
      <c r="V208" s="28">
        <f>OphrsIn!V207/LinhrsIn!V208</f>
        <v>1</v>
      </c>
      <c r="W208" s="28">
        <f>OphrsIn!W207/LinhrsIn!W208</f>
        <v>0.99650537634408598</v>
      </c>
      <c r="X208" s="28">
        <f>OphrsIn!X207/LinhrsIn!X208</f>
        <v>0.99865156418554479</v>
      </c>
      <c r="Y208" s="28">
        <f>OphrsIn!Y207/LinhrsIn!Y208</f>
        <v>0.99957799971866657</v>
      </c>
      <c r="Z208" s="28">
        <f>OphrsIn!Z207/LinhrsIn!Z208</f>
        <v>0.96210583299499253</v>
      </c>
      <c r="AA208" s="28">
        <f>OphrsIn!AA207/LinhrsIn!AA208</f>
        <v>0.99958333333333338</v>
      </c>
      <c r="AB208" s="28">
        <f>OphrsIn!AB207/LinhrsIn!AB208</f>
        <v>0.99153111977416331</v>
      </c>
      <c r="AC208" s="28">
        <f>IF(LinhrsIn!AC208&gt;0,OphrsIn!AC207/LinhrsIn!AC208,0)</f>
        <v>0.90927419354838712</v>
      </c>
      <c r="AD208" s="28">
        <f>IF(LinhrsIn!AD208&gt;0,OphrsIn!AD207/LinhrsIn!AD208,0)</f>
        <v>0.99463087248322146</v>
      </c>
      <c r="AE208" s="28">
        <f>IF(LinhrsIn!AE208&gt;0,OphrsIn!AE207/LinhrsIn!AE208,0)</f>
        <v>0.8966895967699049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36"/>
        <v>0.96541105227812019</v>
      </c>
      <c r="AP208" s="28">
        <f t="shared" si="37"/>
        <v>0.99456686192594723</v>
      </c>
      <c r="AQ208" s="28">
        <f t="shared" si="38"/>
        <v>0.93353155426717116</v>
      </c>
      <c r="AR208" s="28">
        <f t="shared" si="39"/>
        <v>0.99565055749956921</v>
      </c>
      <c r="AS208" s="28">
        <f t="shared" si="40"/>
        <v>0.92025361265305394</v>
      </c>
      <c r="AT208" s="28">
        <f t="shared" si="41"/>
        <v>0.97205741276946667</v>
      </c>
      <c r="AU208" s="28">
        <f t="shared" si="42"/>
        <v>0.97368262619039114</v>
      </c>
      <c r="AV208" s="28">
        <f t="shared" si="43"/>
        <v>0.9970102112346072</v>
      </c>
      <c r="AW208" s="28">
        <f t="shared" si="44"/>
        <v>0.9986054943522521</v>
      </c>
      <c r="AX208" s="28">
        <f t="shared" si="45"/>
        <v>0.99824498008276574</v>
      </c>
      <c r="AY208" s="28">
        <f t="shared" si="46"/>
        <v>0.98440676203416311</v>
      </c>
      <c r="AZ208" s="28">
        <f t="shared" si="47"/>
        <v>0.93353155426717116</v>
      </c>
    </row>
    <row r="209" spans="1:52" hidden="1" x14ac:dyDescent="0.25">
      <c r="A209" s="86" t="s">
        <v>8</v>
      </c>
      <c r="B209" s="86">
        <v>1</v>
      </c>
      <c r="C209" s="86">
        <v>199</v>
      </c>
      <c r="D209" s="28">
        <f>OphrsIn!D208/LinhrsIn!D209</f>
        <v>0.99123398516520567</v>
      </c>
      <c r="E209" s="28">
        <f>OphrsIn!E208/LinhrsIn!E209</f>
        <v>0.99973089343379973</v>
      </c>
      <c r="F209" s="28">
        <f>OphrsIn!F208/LinhrsIn!F209</f>
        <v>0.90716448032290598</v>
      </c>
      <c r="G209" s="28">
        <f>OphrsIn!G208/LinhrsIn!G209</f>
        <v>0.98333576962432401</v>
      </c>
      <c r="H209" s="28">
        <f>OphrsIn!H208/LinhrsIn!H209</f>
        <v>1.0037942664418211</v>
      </c>
      <c r="I209" s="28">
        <v>1</v>
      </c>
      <c r="J209" s="28">
        <f>OphrsIn!J208/LinhrsIn!J209</f>
        <v>0.93498452012383892</v>
      </c>
      <c r="K209" s="28">
        <f>OphrsIn!K208/LinhrsIn!K209</f>
        <v>1</v>
      </c>
      <c r="L209" s="28">
        <f>OphrsIn!L208/LinhrsIn!L209</f>
        <v>0.99878657139004978</v>
      </c>
      <c r="M209" s="28">
        <f>OphrsIn!M208/LinhrsIn!M209</f>
        <v>0.978954291351529</v>
      </c>
      <c r="N209" s="28">
        <f>OphrsIn!N208/LinhrsIn!N209</f>
        <v>0.73808553971486768</v>
      </c>
      <c r="O209" s="28">
        <f>OphrsIn!O208/LinhrsIn!O209</f>
        <v>0.99986111111111109</v>
      </c>
      <c r="P209" s="28">
        <f>OphrsIn!P208/LinhrsIn!P209</f>
        <v>0.97607526881720441</v>
      </c>
      <c r="Q209" s="28">
        <f>OphrsIn!Q208/LinhrsIn!Q209</f>
        <v>0.98077698615405307</v>
      </c>
      <c r="R209" s="28">
        <f>OphrsIn!R208/LinhrsIn!R209</f>
        <v>0.99195830230826509</v>
      </c>
      <c r="S209" s="28">
        <f>OphrsIn!S208/LinhrsIn!S209</f>
        <v>0.92627472083949958</v>
      </c>
      <c r="T209" s="28">
        <f>OphrsIn!T208/LinhrsIn!T209</f>
        <v>0.96753518183084841</v>
      </c>
      <c r="U209" s="28">
        <f>OphrsIn!U208/LinhrsIn!U209</f>
        <v>1</v>
      </c>
      <c r="V209" s="28">
        <f>OphrsIn!V208/LinhrsIn!V209</f>
        <v>0.99065681216008916</v>
      </c>
      <c r="W209" s="28">
        <f>OphrsIn!W208/LinhrsIn!W209</f>
        <v>0.96921215380478631</v>
      </c>
      <c r="X209" s="28">
        <f>OphrsIn!X208/LinhrsIn!X209</f>
        <v>0.99865156418554479</v>
      </c>
      <c r="Y209" s="28">
        <f>OphrsIn!Y208/LinhrsIn!Y209</f>
        <v>0.99915599943733291</v>
      </c>
      <c r="Z209" s="28">
        <f>OphrsIn!Z208/LinhrsIn!Z209</f>
        <v>0.9708553612579639</v>
      </c>
      <c r="AA209" s="28">
        <f>OphrsIn!AA208/LinhrsIn!AA209</f>
        <v>1</v>
      </c>
      <c r="AB209" s="28">
        <f>OphrsIn!AB208/LinhrsIn!AB209</f>
        <v>0.96491463906439034</v>
      </c>
      <c r="AC209" s="28">
        <f>IF(LinhrsIn!AC209&gt;0,OphrsIn!AC208/LinhrsIn!AC209,0)</f>
        <v>0.99986559139784947</v>
      </c>
      <c r="AD209" s="28">
        <f>IF(LinhrsIn!AD209&gt;0,OphrsIn!AD208/LinhrsIn!AD209,0)</f>
        <v>0.97897405308678787</v>
      </c>
      <c r="AE209" s="28">
        <f>IF(LinhrsIn!AE209&gt;0,OphrsIn!AE208/LinhrsIn!AE209,0)</f>
        <v>0.94057032109582395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36"/>
        <v>0.96006439269428767</v>
      </c>
      <c r="AP209" s="28">
        <f t="shared" si="37"/>
        <v>0.97999931008689789</v>
      </c>
      <c r="AQ209" s="28">
        <f t="shared" si="38"/>
        <v>0.97313665519348713</v>
      </c>
      <c r="AR209" s="28">
        <f t="shared" si="39"/>
        <v>0.96341038112700994</v>
      </c>
      <c r="AS209" s="28">
        <f t="shared" si="40"/>
        <v>0.97959292885521998</v>
      </c>
      <c r="AT209" s="28">
        <f t="shared" si="41"/>
        <v>0.9925802875805263</v>
      </c>
      <c r="AU209" s="28">
        <f t="shared" si="42"/>
        <v>0.90467397321439436</v>
      </c>
      <c r="AV209" s="28">
        <f t="shared" si="43"/>
        <v>0.9663366697672725</v>
      </c>
      <c r="AW209" s="28">
        <f t="shared" si="44"/>
        <v>0.9860639979969793</v>
      </c>
      <c r="AX209" s="28">
        <f t="shared" si="45"/>
        <v>0.98900657247588797</v>
      </c>
      <c r="AY209" s="28">
        <f t="shared" si="46"/>
        <v>0.97859000010745145</v>
      </c>
      <c r="AZ209" s="28">
        <f t="shared" si="47"/>
        <v>0.97313665519348713</v>
      </c>
    </row>
    <row r="210" spans="1:52" hidden="1" x14ac:dyDescent="0.25">
      <c r="A210" s="86" t="s">
        <v>8</v>
      </c>
      <c r="B210" s="86">
        <v>1</v>
      </c>
      <c r="C210" s="86">
        <v>200</v>
      </c>
      <c r="D210" s="28">
        <f>OphrsIn!D209/LinhrsIn!D210</f>
        <v>0.98181818181818181</v>
      </c>
      <c r="E210" s="28">
        <f>OphrsIn!E209/LinhrsIn!E210</f>
        <v>0.98667384573966888</v>
      </c>
      <c r="F210" s="28">
        <f>OphrsIn!F209/LinhrsIn!F210</f>
        <v>1</v>
      </c>
      <c r="G210" s="28">
        <f>OphrsIn!G209/LinhrsIn!G210</f>
        <v>0.99839228295819937</v>
      </c>
      <c r="H210" s="28">
        <f>OphrsIn!H209/LinhrsIn!H210</f>
        <v>0.73488241881298999</v>
      </c>
      <c r="I210" s="28">
        <v>1</v>
      </c>
      <c r="J210" s="28">
        <f>OphrsIn!J209/LinhrsIn!J210</f>
        <v>0.99930545909154045</v>
      </c>
      <c r="K210" s="28">
        <f>OphrsIn!K209/LinhrsIn!K210</f>
        <v>0.99307253463732681</v>
      </c>
      <c r="L210" s="28">
        <f>OphrsIn!L209/LinhrsIn!L210</f>
        <v>0.99919104759336652</v>
      </c>
      <c r="M210" s="28">
        <f>OphrsIn!M209/LinhrsIn!M210</f>
        <v>0.99539234850600378</v>
      </c>
      <c r="N210" s="28">
        <f>OphrsIn!N209/LinhrsIn!N210</f>
        <v>0.99919257165926523</v>
      </c>
      <c r="O210" s="28">
        <f>OphrsIn!O209/LinhrsIn!O210</f>
        <v>1</v>
      </c>
      <c r="P210" s="28">
        <f>OphrsIn!P209/LinhrsIn!P210</f>
        <v>0.9751344086021505</v>
      </c>
      <c r="Q210" s="28">
        <f>OphrsIn!Q209/LinhrsIn!Q210</f>
        <v>0.9990588867975263</v>
      </c>
      <c r="R210" s="28">
        <f>OphrsIn!R209/LinhrsIn!R210</f>
        <v>0.99210604706583261</v>
      </c>
      <c r="S210" s="28">
        <f>OphrsIn!S209/LinhrsIn!S210</f>
        <v>1</v>
      </c>
      <c r="T210" s="28">
        <f>OphrsIn!T209/LinhrsIn!T210</f>
        <v>0.9954019785425664</v>
      </c>
      <c r="U210" s="28">
        <f>OphrsIn!U209/LinhrsIn!U210</f>
        <v>1</v>
      </c>
      <c r="V210" s="28">
        <f>OphrsIn!V209/LinhrsIn!V210</f>
        <v>1</v>
      </c>
      <c r="W210" s="28">
        <f>OphrsIn!W209/LinhrsIn!W210</f>
        <v>0.99596774193548387</v>
      </c>
      <c r="X210" s="28">
        <f>OphrsIn!X209/LinhrsIn!X210</f>
        <v>0.95199568500539367</v>
      </c>
      <c r="Y210" s="28">
        <f>OphrsIn!Y209/LinhrsIn!Y210</f>
        <v>0.99956363636363643</v>
      </c>
      <c r="Z210" s="28">
        <f>OphrsIn!Z209/LinhrsIn!Z210</f>
        <v>0.94189060155504023</v>
      </c>
      <c r="AA210" s="28">
        <f>OphrsIn!AA209/LinhrsIn!AA210</f>
        <v>0.94831179658190912</v>
      </c>
      <c r="AB210" s="28">
        <f>OphrsIn!AB209/LinhrsIn!AB210</f>
        <v>1</v>
      </c>
      <c r="AC210" s="28">
        <f>IF(LinhrsIn!AC210&gt;0,OphrsIn!AC209/LinhrsIn!AC210,0)</f>
        <v>1</v>
      </c>
      <c r="AD210" s="28">
        <f>IF(LinhrsIn!AD210&gt;0,OphrsIn!AD209/LinhrsIn!AD210,0)</f>
        <v>0.98971070682970474</v>
      </c>
      <c r="AE210" s="28">
        <f>IF(LinhrsIn!AE210&gt;0,OphrsIn!AE209/LinhrsIn!AE210,0)</f>
        <v>0.98437648675118372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36"/>
        <v>0.97343640980004265</v>
      </c>
      <c r="AP210" s="28">
        <f t="shared" si="37"/>
        <v>0.98535803115394893</v>
      </c>
      <c r="AQ210" s="28">
        <f t="shared" si="38"/>
        <v>0.99136239786029601</v>
      </c>
      <c r="AR210" s="28">
        <f t="shared" si="39"/>
        <v>0.99502204289928942</v>
      </c>
      <c r="AS210" s="28">
        <f t="shared" si="40"/>
        <v>0.91139595930151007</v>
      </c>
      <c r="AT210" s="28">
        <f t="shared" si="41"/>
        <v>0.9958853102455657</v>
      </c>
      <c r="AU210" s="28">
        <f t="shared" si="42"/>
        <v>0.99144232675380517</v>
      </c>
      <c r="AV210" s="28">
        <f t="shared" si="43"/>
        <v>0.99705497795445297</v>
      </c>
      <c r="AW210" s="28">
        <f t="shared" si="44"/>
        <v>0.99846732618085543</v>
      </c>
      <c r="AX210" s="28">
        <f t="shared" si="45"/>
        <v>0.98250902110150451</v>
      </c>
      <c r="AY210" s="28">
        <f t="shared" si="46"/>
        <v>0.96340079937898315</v>
      </c>
      <c r="AZ210" s="28">
        <f t="shared" si="47"/>
        <v>0.99136239786029601</v>
      </c>
    </row>
    <row r="211" spans="1:52" hidden="1" x14ac:dyDescent="0.25">
      <c r="A211" s="86" t="s">
        <v>8</v>
      </c>
      <c r="B211" s="86">
        <v>1</v>
      </c>
      <c r="C211" s="86">
        <v>201</v>
      </c>
      <c r="D211" s="28">
        <f>OphrsIn!D210/LinhrsIn!D211</f>
        <v>0.99220220489378874</v>
      </c>
      <c r="E211" s="28">
        <f>OphrsIn!E210/LinhrsIn!E211</f>
        <v>1.0001344266702514</v>
      </c>
      <c r="F211" s="28">
        <f>OphrsIn!F210/LinhrsIn!F211</f>
        <v>0.82501079291984458</v>
      </c>
      <c r="G211" s="28">
        <f>OphrsIn!G210/LinhrsIn!G211</f>
        <v>0.99941546105509282</v>
      </c>
      <c r="H211" s="28">
        <f>OphrsIn!H210/LinhrsIn!H211</f>
        <v>0.99916060436485743</v>
      </c>
      <c r="I211" s="28">
        <v>0.99838666308147361</v>
      </c>
      <c r="J211" s="28">
        <f>OphrsIn!J210/LinhrsIn!J211</f>
        <v>0.99875000000000003</v>
      </c>
      <c r="K211" s="28">
        <f>OphrsIn!K210/LinhrsIn!K211</f>
        <v>0.89279365513469167</v>
      </c>
      <c r="L211" s="28">
        <f>OphrsIn!L210/LinhrsIn!L211</f>
        <v>1</v>
      </c>
      <c r="M211" s="28">
        <f>OphrsIn!M210/LinhrsIn!M211</f>
        <v>0.9994419642857143</v>
      </c>
      <c r="N211" s="28">
        <f>OphrsIn!N210/LinhrsIn!N211</f>
        <v>0.99959671998924593</v>
      </c>
      <c r="O211" s="28">
        <f>OphrsIn!O210/LinhrsIn!O211</f>
        <v>0.99860879243183087</v>
      </c>
      <c r="P211" s="28">
        <f>OphrsIn!P210/LinhrsIn!P211</f>
        <v>0.99610162656271006</v>
      </c>
      <c r="Q211" s="28">
        <f>OphrsIn!Q210/LinhrsIn!Q211</f>
        <v>0.9990588867975263</v>
      </c>
      <c r="R211" s="28">
        <f>OphrsIn!R210/LinhrsIn!R211</f>
        <v>0.99195830230826509</v>
      </c>
      <c r="S211" s="28">
        <f>OphrsIn!S210/LinhrsIn!S211</f>
        <v>1</v>
      </c>
      <c r="T211" s="28">
        <f>OphrsIn!T210/LinhrsIn!T211</f>
        <v>0.9584321383735529</v>
      </c>
      <c r="U211" s="28">
        <f>OphrsIn!U210/LinhrsIn!U211</f>
        <v>0.98921396791155458</v>
      </c>
      <c r="V211" s="28">
        <f>OphrsIn!V210/LinhrsIn!V211</f>
        <v>0.99313244569025927</v>
      </c>
      <c r="W211" s="28">
        <f>OphrsIn!W210/LinhrsIn!W211</f>
        <v>0.98601962629385675</v>
      </c>
      <c r="X211" s="28">
        <f>OphrsIn!X210/LinhrsIn!X211</f>
        <v>0.99959541469993263</v>
      </c>
      <c r="Y211" s="28">
        <f>OphrsIn!Y210/LinhrsIn!Y211</f>
        <v>0.9921808359397214</v>
      </c>
      <c r="Z211" s="28">
        <f>OphrsIn!Z210/LinhrsIn!Z211</f>
        <v>0.9953985654351063</v>
      </c>
      <c r="AA211" s="28">
        <f>OphrsIn!AA210/LinhrsIn!AA211</f>
        <v>0.99986111111111109</v>
      </c>
      <c r="AB211" s="28">
        <f>OphrsIn!AB210/LinhrsIn!AB211</f>
        <v>0.95764990588867971</v>
      </c>
      <c r="AC211" s="28">
        <f>IF(LinhrsIn!AC211&gt;0,OphrsIn!AC210/LinhrsIn!AC211,0)</f>
        <v>1</v>
      </c>
      <c r="AD211" s="28">
        <f>IF(LinhrsIn!AD211&gt;0,OphrsIn!AD210/LinhrsIn!AD211,0)</f>
        <v>0.7700686362279916</v>
      </c>
      <c r="AE211" s="28">
        <f>IF(LinhrsIn!AE211&gt;0,OphrsIn!AE210/LinhrsIn!AE211,0)</f>
        <v>0.94761590908902649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36"/>
        <v>0.9756167255413094</v>
      </c>
      <c r="AP211" s="28">
        <f t="shared" si="37"/>
        <v>0.98854176670413041</v>
      </c>
      <c r="AQ211" s="28">
        <f t="shared" si="38"/>
        <v>0.90589484843900603</v>
      </c>
      <c r="AR211" s="28">
        <f t="shared" si="39"/>
        <v>0.94152022688172954</v>
      </c>
      <c r="AS211" s="28">
        <f t="shared" si="40"/>
        <v>0.99876575581544369</v>
      </c>
      <c r="AT211" s="28">
        <f t="shared" si="41"/>
        <v>0.96407853980680203</v>
      </c>
      <c r="AU211" s="28">
        <f t="shared" si="42"/>
        <v>0.99810237966126225</v>
      </c>
      <c r="AV211" s="28">
        <f t="shared" si="43"/>
        <v>0.99700572970193047</v>
      </c>
      <c r="AW211" s="28">
        <f t="shared" si="44"/>
        <v>0.98025951732512218</v>
      </c>
      <c r="AX211" s="28">
        <f t="shared" si="45"/>
        <v>0.99259862564450352</v>
      </c>
      <c r="AY211" s="28">
        <f t="shared" si="46"/>
        <v>0.9843031941449657</v>
      </c>
      <c r="AZ211" s="28">
        <f t="shared" si="47"/>
        <v>0.90589484843900603</v>
      </c>
    </row>
    <row r="212" spans="1:52" hidden="1" x14ac:dyDescent="0.25">
      <c r="A212" s="86" t="s">
        <v>8</v>
      </c>
      <c r="B212" s="86">
        <v>1</v>
      </c>
      <c r="C212" s="86">
        <v>202</v>
      </c>
      <c r="D212" s="28">
        <f>OphrsIn!D211/LinhrsIn!D212</f>
        <v>0.51939245999457551</v>
      </c>
      <c r="E212" s="28">
        <f>OphrsIn!E211/LinhrsIn!E212</f>
        <v>0.50270270270270268</v>
      </c>
      <c r="F212" s="28">
        <f>OphrsIn!F211/LinhrsIn!F212</f>
        <v>0.99394899870335685</v>
      </c>
      <c r="G212" s="28">
        <f>OphrsIn!G211/LinhrsIn!G212</f>
        <v>0.97735265156843432</v>
      </c>
      <c r="H212" s="28">
        <f>OphrsIn!H211/LinhrsIn!H212</f>
        <v>0.99850355405910951</v>
      </c>
      <c r="I212" s="28">
        <v>0.95241304933944471</v>
      </c>
      <c r="J212" s="28">
        <f>OphrsIn!J211/LinhrsIn!J212</f>
        <v>0.99062957540263552</v>
      </c>
      <c r="K212" s="28">
        <f>OphrsIn!K211/LinhrsIn!K212</f>
        <v>1</v>
      </c>
      <c r="L212" s="28">
        <f>OphrsIn!L211/LinhrsIn!L212</f>
        <v>1</v>
      </c>
      <c r="M212" s="28">
        <f>OphrsIn!M211/LinhrsIn!M212</f>
        <v>1</v>
      </c>
      <c r="N212" s="28">
        <f>OphrsIn!N211/LinhrsIn!N212</f>
        <v>0.9978387140348508</v>
      </c>
      <c r="O212" s="28">
        <f>OphrsIn!O211/LinhrsIn!O212</f>
        <v>0.96534446764091864</v>
      </c>
      <c r="P212" s="28">
        <f>OphrsIn!P211/LinhrsIn!P212</f>
        <v>0.8807635434870279</v>
      </c>
      <c r="Q212" s="28">
        <f>OphrsIn!Q211/LinhrsIn!Q212</f>
        <v>0.98210682093367418</v>
      </c>
      <c r="R212" s="28">
        <f>OphrsIn!R211/LinhrsIn!R212</f>
        <v>0.85931672385499036</v>
      </c>
      <c r="S212" s="28">
        <f>OphrsIn!S211/LinhrsIn!S212</f>
        <v>0.87679729348745417</v>
      </c>
      <c r="T212" s="28">
        <f>OphrsIn!T211/LinhrsIn!T212</f>
        <v>1</v>
      </c>
      <c r="U212" s="28">
        <f>OphrsIn!U211/LinhrsIn!U212</f>
        <v>1</v>
      </c>
      <c r="V212" s="28">
        <f>OphrsIn!V211/LinhrsIn!V212</f>
        <v>0.91062937062937066</v>
      </c>
      <c r="W212" s="28">
        <f>OphrsIn!W211/LinhrsIn!W212</f>
        <v>0.98390586962401949</v>
      </c>
      <c r="X212" s="28">
        <f>OphrsIn!X211/LinhrsIn!X212</f>
        <v>0.98223896663078569</v>
      </c>
      <c r="Y212" s="28">
        <f>OphrsIn!Y211/LinhrsIn!Y212</f>
        <v>0.99776879096360338</v>
      </c>
      <c r="Z212" s="28">
        <f>OphrsIn!Z211/LinhrsIn!Z212</f>
        <v>0.98843775208389362</v>
      </c>
      <c r="AA212" s="28">
        <f>OphrsIn!AA211/LinhrsIn!AA212</f>
        <v>0.98736111111111113</v>
      </c>
      <c r="AB212" s="28">
        <f>OphrsIn!AB211/LinhrsIn!AB212</f>
        <v>0.70996369503832191</v>
      </c>
      <c r="AC212" s="28">
        <f>IF(LinhrsIn!AC212&gt;0,OphrsIn!AC211/LinhrsIn!AC212,0)</f>
        <v>0.98507863960209707</v>
      </c>
      <c r="AD212" s="28">
        <f>IF(LinhrsIn!AD212&gt;0,OphrsIn!AD211/LinhrsIn!AD212,0)</f>
        <v>0.99105011933174225</v>
      </c>
      <c r="AE212" s="28">
        <f>IF(LinhrsIn!AE212&gt;0,OphrsIn!AE211/LinhrsIn!AE212,0)</f>
        <v>0.94884427559364137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36"/>
        <v>0.9382914380782067</v>
      </c>
      <c r="AP212" s="28">
        <f t="shared" si="37"/>
        <v>0.93987719952976878</v>
      </c>
      <c r="AQ212" s="28">
        <f t="shared" si="38"/>
        <v>0.97499101150916034</v>
      </c>
      <c r="AR212" s="28">
        <f t="shared" si="39"/>
        <v>0.82466811765816461</v>
      </c>
      <c r="AS212" s="28">
        <f t="shared" si="40"/>
        <v>0.98051539293372991</v>
      </c>
      <c r="AT212" s="28">
        <f t="shared" si="41"/>
        <v>1</v>
      </c>
      <c r="AU212" s="28">
        <f t="shared" si="42"/>
        <v>0.94798224172093237</v>
      </c>
      <c r="AV212" s="28">
        <f t="shared" si="43"/>
        <v>0.90607361275870624</v>
      </c>
      <c r="AW212" s="28">
        <f t="shared" si="44"/>
        <v>0.97020979020979026</v>
      </c>
      <c r="AX212" s="28">
        <f t="shared" si="45"/>
        <v>0.98797120907280289</v>
      </c>
      <c r="AY212" s="28">
        <f t="shared" si="46"/>
        <v>0.89525418607777552</v>
      </c>
      <c r="AZ212" s="28">
        <f t="shared" si="47"/>
        <v>0.97499101150916034</v>
      </c>
    </row>
    <row r="213" spans="1:52" hidden="1" x14ac:dyDescent="0.25">
      <c r="A213" s="86" t="s">
        <v>8</v>
      </c>
      <c r="B213" s="86">
        <v>1</v>
      </c>
      <c r="C213" s="86">
        <v>203</v>
      </c>
      <c r="D213" s="28">
        <f>OphrsIn!D212/LinhrsIn!D213</f>
        <v>0.97126669364629714</v>
      </c>
      <c r="E213" s="28">
        <f>OphrsIn!E212/LinhrsIn!E213</f>
        <v>0.99851971470865286</v>
      </c>
      <c r="F213" s="28">
        <f>OphrsIn!F212/LinhrsIn!F213</f>
        <v>0.97628628916355276</v>
      </c>
      <c r="G213" s="28">
        <f>OphrsIn!G212/LinhrsIn!G213</f>
        <v>0.99578059071729963</v>
      </c>
      <c r="H213" s="28">
        <f>OphrsIn!H212/LinhrsIn!H213</f>
        <v>0.7370466321243524</v>
      </c>
      <c r="I213" s="28">
        <v>0.97793623032422983</v>
      </c>
      <c r="J213" s="28">
        <f>OphrsIn!J212/LinhrsIn!J213</f>
        <v>0.98708153910265317</v>
      </c>
      <c r="K213" s="28">
        <f>OphrsIn!K212/LinhrsIn!K213</f>
        <v>0.91137691994019299</v>
      </c>
      <c r="L213" s="28">
        <f>OphrsIn!L212/LinhrsIn!L213</f>
        <v>0.99959421073988919</v>
      </c>
      <c r="M213" s="28">
        <f>OphrsIn!M212/LinhrsIn!M213</f>
        <v>0.9998608017817372</v>
      </c>
      <c r="N213" s="28">
        <f>OphrsIn!N212/LinhrsIn!N213</f>
        <v>0.99946127946127949</v>
      </c>
      <c r="O213" s="28">
        <f>OphrsIn!O212/LinhrsIn!O213</f>
        <v>1</v>
      </c>
      <c r="P213" s="28">
        <f>OphrsIn!P212/LinhrsIn!P213</f>
        <v>0.99932795698924726</v>
      </c>
      <c r="Q213" s="28">
        <f>OphrsIn!Q212/LinhrsIn!Q213</f>
        <v>0.99529506654120181</v>
      </c>
      <c r="R213" s="28">
        <f>OphrsIn!R212/LinhrsIn!R213</f>
        <v>0.99091315358260101</v>
      </c>
      <c r="S213" s="28">
        <f>OphrsIn!S212/LinhrsIn!S213</f>
        <v>0.99905812701829921</v>
      </c>
      <c r="T213" s="28">
        <f>OphrsIn!T212/LinhrsIn!T213</f>
        <v>0.9934430803571429</v>
      </c>
      <c r="U213" s="28">
        <f>OphrsIn!U212/LinhrsIn!U213</f>
        <v>0.98027293608971755</v>
      </c>
      <c r="V213" s="28">
        <f>OphrsIn!V212/LinhrsIn!V213</f>
        <v>0.9610878661087866</v>
      </c>
      <c r="W213" s="28">
        <f>OphrsIn!W212/LinhrsIn!W213</f>
        <v>0.99783403276025451</v>
      </c>
      <c r="X213" s="28">
        <f>OphrsIn!X212/LinhrsIn!X213</f>
        <v>0.99959634015069954</v>
      </c>
      <c r="Y213" s="28">
        <f>OphrsIn!Y212/LinhrsIn!Y213</f>
        <v>0.999860743629021</v>
      </c>
      <c r="Z213" s="28">
        <f>OphrsIn!Z212/LinhrsIn!Z213</f>
        <v>0.99045442323205179</v>
      </c>
      <c r="AA213" s="28">
        <f>OphrsIn!AA212/LinhrsIn!AA213</f>
        <v>0.98902472909141437</v>
      </c>
      <c r="AB213" s="28">
        <f>OphrsIn!AB212/LinhrsIn!AB213</f>
        <v>0.99704181793734026</v>
      </c>
      <c r="AC213" s="28">
        <f>IF(LinhrsIn!AC213&gt;0,OphrsIn!AC212/LinhrsIn!AC213,0)</f>
        <v>0.97836021505376336</v>
      </c>
      <c r="AD213" s="28">
        <f>IF(LinhrsIn!AD213&gt;0,OphrsIn!AD212/LinhrsIn!AD213,0)</f>
        <v>0.9955317247542449</v>
      </c>
      <c r="AE213" s="28">
        <f>IF(LinhrsIn!AE213&gt;0,OphrsIn!AE212/LinhrsIn!AE213,0)</f>
        <v>0.98592587074666882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36"/>
        <v>0.96518934708775728</v>
      </c>
      <c r="AP213" s="28">
        <f t="shared" si="37"/>
        <v>0.99115685970821088</v>
      </c>
      <c r="AQ213" s="28">
        <f t="shared" si="38"/>
        <v>0.98660593685155906</v>
      </c>
      <c r="AR213" s="28">
        <f t="shared" si="39"/>
        <v>0.99019553152983519</v>
      </c>
      <c r="AS213" s="28">
        <f t="shared" si="40"/>
        <v>0.9006881338504118</v>
      </c>
      <c r="AT213" s="28">
        <f t="shared" si="41"/>
        <v>0.97027731082060653</v>
      </c>
      <c r="AU213" s="28">
        <f t="shared" si="42"/>
        <v>0.99959641215017569</v>
      </c>
      <c r="AV213" s="28">
        <f t="shared" si="43"/>
        <v>0.99508878238070064</v>
      </c>
      <c r="AW213" s="28">
        <f t="shared" si="44"/>
        <v>0.97826796085188228</v>
      </c>
      <c r="AX213" s="28">
        <f t="shared" si="45"/>
        <v>0.99909703884665835</v>
      </c>
      <c r="AY213" s="28">
        <f t="shared" si="46"/>
        <v>0.99217365675360225</v>
      </c>
      <c r="AZ213" s="28">
        <f t="shared" si="47"/>
        <v>0.98660593685155906</v>
      </c>
    </row>
    <row r="214" spans="1:52" hidden="1" x14ac:dyDescent="0.25">
      <c r="A214" s="86" t="s">
        <v>8</v>
      </c>
      <c r="B214" s="86">
        <v>1</v>
      </c>
      <c r="C214" s="86">
        <v>204</v>
      </c>
      <c r="D214" s="28">
        <f>OphrsIn!D213/LinhrsIn!D214</f>
        <v>0.75578193832599116</v>
      </c>
      <c r="E214" s="28">
        <f>OphrsIn!E213/LinhrsIn!E214</f>
        <v>1.0047846889952152</v>
      </c>
      <c r="F214" s="28">
        <f>OphrsIn!F213/LinhrsIn!F214</f>
        <v>0.60853939045428407</v>
      </c>
      <c r="G214" s="28">
        <f>OphrsIn!G213/LinhrsIn!G214</f>
        <v>0.99985935302390994</v>
      </c>
      <c r="H214" s="28">
        <f>OphrsIn!H213/LinhrsIn!H214</f>
        <v>0.7266267763649964</v>
      </c>
      <c r="I214" s="28">
        <v>0.99973111051357899</v>
      </c>
      <c r="J214" s="28">
        <f>OphrsIn!J213/LinhrsIn!J214</f>
        <v>0.99916666666666665</v>
      </c>
      <c r="K214" s="28">
        <f>OphrsIn!K213/LinhrsIn!K214</f>
        <v>0.97482308111050631</v>
      </c>
      <c r="L214" s="28">
        <f>OphrsIn!L213/LinhrsIn!L214</f>
        <v>0.98511904761904767</v>
      </c>
      <c r="M214" s="28">
        <f>OphrsIn!M213/LinhrsIn!M214</f>
        <v>0.9823218262806237</v>
      </c>
      <c r="N214" s="28">
        <f>OphrsIn!N213/LinhrsIn!N214</f>
        <v>0.99959316517493901</v>
      </c>
      <c r="O214" s="28">
        <f>OphrsIn!O213/LinhrsIn!O214</f>
        <v>0.98050953640540162</v>
      </c>
      <c r="P214" s="28">
        <f>OphrsIn!P213/LinhrsIn!P214</f>
        <v>0.97714746605726577</v>
      </c>
      <c r="Q214" s="28">
        <f>OphrsIn!Q213/LinhrsIn!Q214</f>
        <v>0.98123009887715762</v>
      </c>
      <c r="R214" s="28">
        <f>OphrsIn!R213/LinhrsIn!R214</f>
        <v>0.92536868762103397</v>
      </c>
      <c r="S214" s="28">
        <f>OphrsIn!S213/LinhrsIn!S214</f>
        <v>1</v>
      </c>
      <c r="T214" s="28">
        <f>OphrsIn!T213/LinhrsIn!T214</f>
        <v>0.99888330541596881</v>
      </c>
      <c r="U214" s="28">
        <f>OphrsIn!U213/LinhrsIn!U214</f>
        <v>0.99946077109733089</v>
      </c>
      <c r="V214" s="28">
        <f>OphrsIn!V213/LinhrsIn!V214</f>
        <v>0.99748743718592969</v>
      </c>
      <c r="W214" s="28">
        <f>OphrsIn!W213/LinhrsIn!W214</f>
        <v>0.99864443540734715</v>
      </c>
      <c r="X214" s="28">
        <f>OphrsIn!X213/LinhrsIn!X214</f>
        <v>0.99825080731969851</v>
      </c>
      <c r="Y214" s="28">
        <f>OphrsIn!Y213/LinhrsIn!Y214</f>
        <v>0.94847514273778022</v>
      </c>
      <c r="Z214" s="28">
        <f>OphrsIn!Z213/LinhrsIn!Z214</f>
        <v>0.87488190039141589</v>
      </c>
      <c r="AA214" s="28">
        <f>OphrsIn!AA213/LinhrsIn!AA214</f>
        <v>0.97969472062736307</v>
      </c>
      <c r="AB214" s="28">
        <f>OphrsIn!AB213/LinhrsIn!AB214</f>
        <v>0.99959661153690993</v>
      </c>
      <c r="AC214" s="28">
        <f>IF(LinhrsIn!AC214&gt;0,OphrsIn!AC213/LinhrsIn!AC214,0)</f>
        <v>0.99825221833826305</v>
      </c>
      <c r="AD214" s="28">
        <f>IF(LinhrsIn!AD214&gt;0,OphrsIn!AD213/LinhrsIn!AD214,0)</f>
        <v>0.99463806970509383</v>
      </c>
      <c r="AE214" s="28">
        <f>IF(LinhrsIn!AE214&gt;0,OphrsIn!AE213/LinhrsIn!AE214,0)</f>
        <v>0.97801495938516014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36"/>
        <v>0.93651850905553635</v>
      </c>
      <c r="AP214" s="28">
        <f t="shared" si="37"/>
        <v>0.97516449318482812</v>
      </c>
      <c r="AQ214" s="28">
        <f t="shared" si="38"/>
        <v>0.99030174914283897</v>
      </c>
      <c r="AR214" s="28">
        <f t="shared" si="39"/>
        <v>0.87106114415780311</v>
      </c>
      <c r="AS214" s="28">
        <f t="shared" si="40"/>
        <v>0.90850818451508075</v>
      </c>
      <c r="AT214" s="28">
        <f t="shared" si="41"/>
        <v>0.98075465167005926</v>
      </c>
      <c r="AU214" s="28">
        <f t="shared" si="42"/>
        <v>0.98575005587920206</v>
      </c>
      <c r="AV214" s="28">
        <f t="shared" si="43"/>
        <v>0.96886626216606386</v>
      </c>
      <c r="AW214" s="28">
        <f t="shared" si="44"/>
        <v>0.99861050456640976</v>
      </c>
      <c r="AX214" s="28">
        <f t="shared" si="45"/>
        <v>0.98179012848827529</v>
      </c>
      <c r="AY214" s="28">
        <f t="shared" si="46"/>
        <v>0.95139107751856289</v>
      </c>
      <c r="AZ214" s="28">
        <f t="shared" si="47"/>
        <v>0.99030174914283897</v>
      </c>
    </row>
    <row r="215" spans="1:52" hidden="1" x14ac:dyDescent="0.25">
      <c r="A215" s="86" t="s">
        <v>8</v>
      </c>
      <c r="B215" s="86">
        <v>1</v>
      </c>
      <c r="C215" s="86">
        <v>205</v>
      </c>
      <c r="D215" s="28">
        <f>OphrsIn!D214/LinhrsIn!D215</f>
        <v>0.99959530554431408</v>
      </c>
      <c r="E215" s="28">
        <f>OphrsIn!E214/LinhrsIn!E215</f>
        <v>0.98790322580645162</v>
      </c>
      <c r="F215" s="28">
        <f>OphrsIn!F214/LinhrsIn!F215</f>
        <v>0.97004176868788716</v>
      </c>
      <c r="G215" s="28">
        <f>OphrsIn!G214/LinhrsIn!G215</f>
        <v>0.94008438818565399</v>
      </c>
      <c r="H215" s="28">
        <f>OphrsIn!H214/LinhrsIn!H215</f>
        <v>0.67046437842515139</v>
      </c>
      <c r="I215" s="28">
        <v>0.99798251513113656</v>
      </c>
      <c r="J215" s="28">
        <f>OphrsIn!J214/LinhrsIn!J215</f>
        <v>1.0002780481023217</v>
      </c>
      <c r="K215" s="28">
        <f>OphrsIn!K214/LinhrsIn!K215</f>
        <v>0.99836912204403383</v>
      </c>
      <c r="L215" s="28">
        <f>OphrsIn!L214/LinhrsIn!L215</f>
        <v>0.90492617634883388</v>
      </c>
      <c r="M215" s="28">
        <f>OphrsIn!M214/LinhrsIn!M215</f>
        <v>0.98287861915367492</v>
      </c>
      <c r="N215" s="28">
        <f>OphrsIn!N214/LinhrsIn!N215</f>
        <v>0.99581533477321826</v>
      </c>
      <c r="O215" s="28">
        <f>OphrsIn!O214/LinhrsIn!O215</f>
        <v>0.99400027905678801</v>
      </c>
      <c r="P215" s="28">
        <f>OphrsIn!P214/LinhrsIn!P215</f>
        <v>0.99771505376344083</v>
      </c>
      <c r="Q215" s="28">
        <f>OphrsIn!Q214/LinhrsIn!Q215</f>
        <v>0.99851771998382965</v>
      </c>
      <c r="R215" s="28">
        <f>OphrsIn!R214/LinhrsIn!R215</f>
        <v>0.98911097852028651</v>
      </c>
      <c r="S215" s="28">
        <f>OphrsIn!S214/LinhrsIn!S215</f>
        <v>0.99986546481905025</v>
      </c>
      <c r="T215" s="28">
        <f>OphrsIn!T214/LinhrsIn!T215</f>
        <v>0.99958100558659224</v>
      </c>
      <c r="U215" s="28">
        <f>OphrsIn!U214/LinhrsIn!U215</f>
        <v>1</v>
      </c>
      <c r="V215" s="28">
        <f>OphrsIn!V214/LinhrsIn!V215</f>
        <v>1</v>
      </c>
      <c r="W215" s="28">
        <f>OphrsIn!W214/LinhrsIn!W215</f>
        <v>0.99729510413849065</v>
      </c>
      <c r="X215" s="28">
        <f>OphrsIn!X214/LinhrsIn!X215</f>
        <v>0.99959634015069954</v>
      </c>
      <c r="Y215" s="28">
        <f>OphrsIn!Y214/LinhrsIn!Y215</f>
        <v>0.99972047519217322</v>
      </c>
      <c r="Z215" s="28">
        <f>OphrsIn!Z214/LinhrsIn!Z215</f>
        <v>0.99287442860984143</v>
      </c>
      <c r="AA215" s="28">
        <f>OphrsIn!AA214/LinhrsIn!AA215</f>
        <v>0.99986111111111109</v>
      </c>
      <c r="AB215" s="28">
        <f>OphrsIn!AB214/LinhrsIn!AB215</f>
        <v>0.98815931108719046</v>
      </c>
      <c r="AC215" s="28">
        <f>IF(LinhrsIn!AC215&gt;0,OphrsIn!AC214/LinhrsIn!AC215,0)</f>
        <v>0.99986559139784947</v>
      </c>
      <c r="AD215" s="28">
        <f>IF(LinhrsIn!AD215&gt;0,OphrsIn!AD214/LinhrsIn!AD215,0)</f>
        <v>0.98697409791885027</v>
      </c>
      <c r="AE215" s="28">
        <f>IF(LinhrsIn!AE215&gt;0,OphrsIn!AE214/LinhrsIn!AE215,0)</f>
        <v>0.98398429410851107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36"/>
        <v>0.95337157578988263</v>
      </c>
      <c r="AP215" s="28">
        <f t="shared" si="37"/>
        <v>0.99704849493327208</v>
      </c>
      <c r="AQ215" s="28">
        <f t="shared" si="38"/>
        <v>0.9902746611417369</v>
      </c>
      <c r="AR215" s="28">
        <f t="shared" si="39"/>
        <v>0.96600979422666422</v>
      </c>
      <c r="AS215" s="28">
        <f t="shared" si="40"/>
        <v>0.88957498055286999</v>
      </c>
      <c r="AT215" s="28">
        <f t="shared" si="41"/>
        <v>0.96205797251551417</v>
      </c>
      <c r="AU215" s="28">
        <f t="shared" si="42"/>
        <v>0.99584355586448237</v>
      </c>
      <c r="AV215" s="28">
        <f t="shared" si="43"/>
        <v>0.99583138777438884</v>
      </c>
      <c r="AW215" s="28">
        <f t="shared" si="44"/>
        <v>0.99986033519553075</v>
      </c>
      <c r="AX215" s="28">
        <f t="shared" si="45"/>
        <v>0.9988706398271211</v>
      </c>
      <c r="AY215" s="28">
        <f t="shared" si="46"/>
        <v>0.99363161693604773</v>
      </c>
      <c r="AZ215" s="28">
        <f t="shared" si="47"/>
        <v>0.9902746611417369</v>
      </c>
    </row>
    <row r="216" spans="1:52" hidden="1" x14ac:dyDescent="0.25">
      <c r="A216" s="86" t="s">
        <v>8</v>
      </c>
      <c r="B216" s="86">
        <v>1</v>
      </c>
      <c r="C216" s="86">
        <v>206</v>
      </c>
      <c r="D216" s="28">
        <f>OphrsIn!D215/LinhrsIn!D216</f>
        <v>0.98340752731687586</v>
      </c>
      <c r="E216" s="28">
        <f>OphrsIn!E215/LinhrsIn!E216</f>
        <v>0.99879015996773768</v>
      </c>
      <c r="F216" s="28">
        <f>OphrsIn!F215/LinhrsIn!F216</f>
        <v>0.99783643444396364</v>
      </c>
      <c r="G216" s="28">
        <f>OphrsIn!G215/LinhrsIn!G216</f>
        <v>0.99915611814345984</v>
      </c>
      <c r="H216" s="28">
        <f>OphrsIn!H215/LinhrsIn!H216</f>
        <v>0.70769451210775181</v>
      </c>
      <c r="I216" s="28">
        <v>0.99435332078515737</v>
      </c>
      <c r="J216" s="28">
        <f>OphrsIn!J215/LinhrsIn!J216</f>
        <v>0.86345325739686074</v>
      </c>
      <c r="K216" s="28">
        <f>OphrsIn!K215/LinhrsIn!K216</f>
        <v>0.18343524180100054</v>
      </c>
      <c r="L216" s="28">
        <f>OphrsIn!L215/LinhrsIn!L216</f>
        <v>0.9056782761891855</v>
      </c>
      <c r="M216" s="28">
        <f>OphrsIn!M215/LinhrsIn!M216</f>
        <v>0.96060690423162587</v>
      </c>
      <c r="N216" s="28">
        <f>OphrsIn!N215/LinhrsIn!N216</f>
        <v>0.91963908078387147</v>
      </c>
      <c r="O216" s="28">
        <f>OphrsIn!O215/LinhrsIn!O216</f>
        <v>0.98844815588030621</v>
      </c>
      <c r="P216" s="28">
        <f>OphrsIn!P215/LinhrsIn!P216</f>
        <v>0.93614733163059549</v>
      </c>
      <c r="Q216" s="28">
        <f>OphrsIn!Q215/LinhrsIn!Q216</f>
        <v>0.68105475310715491</v>
      </c>
      <c r="R216" s="28">
        <f>OphrsIn!R215/LinhrsIn!R216</f>
        <v>0.80006114338122891</v>
      </c>
      <c r="S216" s="28">
        <f>OphrsIn!S215/LinhrsIn!S216</f>
        <v>0.99434952240010777</v>
      </c>
      <c r="T216" s="28">
        <f>OphrsIn!T215/LinhrsIn!T216</f>
        <v>0.96107700892857151</v>
      </c>
      <c r="U216" s="28">
        <f>OphrsIn!U215/LinhrsIn!U216</f>
        <v>0.96716016150740247</v>
      </c>
      <c r="V216" s="28">
        <f>OphrsIn!V215/LinhrsIn!V216</f>
        <v>0.91091314031180404</v>
      </c>
      <c r="W216" s="28">
        <f>OphrsIn!W215/LinhrsIn!W216</f>
        <v>0.98931566134703819</v>
      </c>
      <c r="X216" s="28">
        <f>OphrsIn!X215/LinhrsIn!X216</f>
        <v>0.99973089343379973</v>
      </c>
      <c r="Y216" s="28">
        <f>OphrsIn!Y215/LinhrsIn!Y216</f>
        <v>0.91450488145048825</v>
      </c>
      <c r="Z216" s="28">
        <f>OphrsIn!Z215/LinhrsIn!Z216</f>
        <v>0.99757999462221036</v>
      </c>
      <c r="AA216" s="28">
        <f>OphrsIn!AA215/LinhrsIn!AA216</f>
        <v>0.99986111111111109</v>
      </c>
      <c r="AB216" s="28">
        <f>OphrsIn!AB215/LinhrsIn!AB216</f>
        <v>0.9876244283023945</v>
      </c>
      <c r="AC216" s="28">
        <f>IF(LinhrsIn!AC216&gt;0,OphrsIn!AC215/LinhrsIn!AC216,0)</f>
        <v>1</v>
      </c>
      <c r="AD216" s="28">
        <f>IF(LinhrsIn!AD216&gt;0,OphrsIn!AD215/LinhrsIn!AD216,0)</f>
        <v>0.98197795650878761</v>
      </c>
      <c r="AE216" s="28">
        <f>IF(LinhrsIn!AE216&gt;0,OphrsIn!AE215/LinhrsIn!AE216,0)</f>
        <v>0.98440072962459713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36"/>
        <v>0.87126989944679301</v>
      </c>
      <c r="AP216" s="28">
        <f t="shared" si="37"/>
        <v>0.93360272499194252</v>
      </c>
      <c r="AQ216" s="28">
        <f t="shared" si="38"/>
        <v>0.9887928953777948</v>
      </c>
      <c r="AR216" s="28">
        <f t="shared" si="39"/>
        <v>0.99859423751838694</v>
      </c>
      <c r="AS216" s="28">
        <f t="shared" si="40"/>
        <v>0.8551670300965899</v>
      </c>
      <c r="AT216" s="28">
        <f t="shared" si="41"/>
        <v>0.68324014074060402</v>
      </c>
      <c r="AU216" s="28">
        <f t="shared" si="42"/>
        <v>0.94807818943159106</v>
      </c>
      <c r="AV216" s="28">
        <f t="shared" si="43"/>
        <v>0.82515513962949727</v>
      </c>
      <c r="AW216" s="28">
        <f t="shared" si="44"/>
        <v>0.94638343691592597</v>
      </c>
      <c r="AX216" s="28">
        <f t="shared" si="45"/>
        <v>0.96785047874377528</v>
      </c>
      <c r="AY216" s="28">
        <f t="shared" si="46"/>
        <v>0.99502184467857191</v>
      </c>
      <c r="AZ216" s="28">
        <f t="shared" si="47"/>
        <v>0.9887928953777948</v>
      </c>
    </row>
    <row r="217" spans="1:52" hidden="1" x14ac:dyDescent="0.25">
      <c r="A217" s="86" t="s">
        <v>8</v>
      </c>
      <c r="B217" s="86">
        <v>1</v>
      </c>
      <c r="C217" s="86">
        <v>207</v>
      </c>
      <c r="D217" s="28">
        <f>OphrsIn!D216/LinhrsIn!D217</f>
        <v>0.90786456225549717</v>
      </c>
      <c r="E217" s="28">
        <f>OphrsIn!E216/LinhrsIn!E217</f>
        <v>0.89381720430107525</v>
      </c>
      <c r="F217" s="28">
        <f>OphrsIn!F216/LinhrsIn!F217</f>
        <v>0.80885108836672914</v>
      </c>
      <c r="G217" s="28">
        <f>OphrsIn!G216/LinhrsIn!G217</f>
        <v>0.98171589310829821</v>
      </c>
      <c r="H217" s="28">
        <f>OphrsIn!H216/LinhrsIn!H217</f>
        <v>0.90766845221313786</v>
      </c>
      <c r="I217" s="28">
        <v>0.97311105135789189</v>
      </c>
      <c r="J217" s="28">
        <f>OphrsIn!J216/LinhrsIn!J217</f>
        <v>0.92860119461036261</v>
      </c>
      <c r="K217" s="28">
        <f>OphrsIn!K216/LinhrsIn!K217</f>
        <v>0.99804359977641144</v>
      </c>
      <c r="L217" s="28">
        <f>OphrsIn!L216/LinhrsIn!L217</f>
        <v>0.95549844447450294</v>
      </c>
      <c r="M217" s="28">
        <f>OphrsIn!M216/LinhrsIn!M217</f>
        <v>0.996624947264801</v>
      </c>
      <c r="N217" s="28">
        <f>OphrsIn!N216/LinhrsIn!N217</f>
        <v>0.97056838126096923</v>
      </c>
      <c r="O217" s="28">
        <f>OphrsIn!O216/LinhrsIn!O217</f>
        <v>0.92803452115812923</v>
      </c>
      <c r="P217" s="28">
        <f>OphrsIn!P216/LinhrsIn!P217</f>
        <v>0.60997579994622209</v>
      </c>
      <c r="Q217" s="28">
        <f>OphrsIn!Q216/LinhrsIn!Q217</f>
        <v>0.99797952586206895</v>
      </c>
      <c r="R217" s="28">
        <f>OphrsIn!R216/LinhrsIn!R217</f>
        <v>0.82223215616152578</v>
      </c>
      <c r="S217" s="28">
        <f>OphrsIn!S216/LinhrsIn!S217</f>
        <v>0.98937172070496437</v>
      </c>
      <c r="T217" s="28">
        <f>OphrsIn!T216/LinhrsIn!T217</f>
        <v>0.97020145495243426</v>
      </c>
      <c r="U217" s="28">
        <f>OphrsIn!U216/LinhrsIn!U217</f>
        <v>0.89918918918918911</v>
      </c>
      <c r="V217" s="28">
        <f>OphrsIn!V216/LinhrsIn!V217</f>
        <v>0.94421977409008506</v>
      </c>
      <c r="W217" s="28">
        <f>OphrsIn!W216/LinhrsIn!W217</f>
        <v>0.97930474773434339</v>
      </c>
      <c r="X217" s="28">
        <f>OphrsIn!X216/LinhrsIn!X217</f>
        <v>0.60812704343764601</v>
      </c>
      <c r="Y217" s="28">
        <f>OphrsIn!Y216/LinhrsIn!Y217</f>
        <v>0.41317449194113526</v>
      </c>
      <c r="Z217" s="28">
        <f>OphrsIn!Z216/LinhrsIn!Z217</f>
        <v>0.82844850766335043</v>
      </c>
      <c r="AA217" s="28">
        <f>OphrsIn!AA216/LinhrsIn!AA217</f>
        <v>0.92498958188637315</v>
      </c>
      <c r="AB217" s="28">
        <f>OphrsIn!AB216/LinhrsIn!AB217</f>
        <v>0.84430090162831373</v>
      </c>
      <c r="AC217" s="28">
        <f>IF(LinhrsIn!AC217&gt;0,OphrsIn!AC216/LinhrsIn!AC217,0)</f>
        <v>0</v>
      </c>
      <c r="AD217" s="28">
        <f>IF(LinhrsIn!AD217&gt;0,OphrsIn!AD216/LinhrsIn!AD217,0)</f>
        <v>0</v>
      </c>
      <c r="AE217" s="28">
        <f>IF(LinhrsIn!AE217&gt;0,OphrsIn!AE216/LinhrsIn!AE217,0)</f>
        <v>0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36"/>
        <v>0.91270921481987755</v>
      </c>
      <c r="AP217" s="28">
        <f t="shared" si="37"/>
        <v>0.85179492460428596</v>
      </c>
      <c r="AQ217" s="28">
        <f t="shared" si="38"/>
        <v>0</v>
      </c>
      <c r="AR217" s="28">
        <f t="shared" si="39"/>
        <v>0.89479472859203424</v>
      </c>
      <c r="AS217" s="28">
        <f t="shared" si="40"/>
        <v>0.93646023272713075</v>
      </c>
      <c r="AT217" s="28">
        <f t="shared" si="41"/>
        <v>0.98338899717190509</v>
      </c>
      <c r="AU217" s="28">
        <f t="shared" si="42"/>
        <v>0.83619290078844022</v>
      </c>
      <c r="AV217" s="28">
        <f t="shared" si="43"/>
        <v>0.93652780090951959</v>
      </c>
      <c r="AW217" s="28">
        <f t="shared" si="44"/>
        <v>0.93787013941056951</v>
      </c>
      <c r="AX217" s="28">
        <f t="shared" si="45"/>
        <v>0.66686876103770809</v>
      </c>
      <c r="AY217" s="28">
        <f t="shared" si="46"/>
        <v>0.86591299705934588</v>
      </c>
      <c r="AZ217" s="28">
        <f t="shared" si="47"/>
        <v>0</v>
      </c>
    </row>
    <row r="218" spans="1:52" hidden="1" x14ac:dyDescent="0.25">
      <c r="A218" s="86" t="s">
        <v>8</v>
      </c>
      <c r="B218" s="86">
        <v>1</v>
      </c>
      <c r="C218" s="86">
        <v>208</v>
      </c>
      <c r="D218" s="28">
        <f>OphrsIn!D217/LinhrsIn!D218</f>
        <v>0.99824632402536095</v>
      </c>
      <c r="E218" s="28">
        <f>OphrsIn!E217/LinhrsIn!E218</f>
        <v>0.99879015996773768</v>
      </c>
      <c r="F218" s="28">
        <f>OphrsIn!F217/LinhrsIn!F218</f>
        <v>0.99870354364736369</v>
      </c>
      <c r="G218" s="28">
        <f>OphrsIn!G217/LinhrsIn!G218</f>
        <v>0.98298171589310823</v>
      </c>
      <c r="H218" s="28">
        <f>OphrsIn!H217/LinhrsIn!H218</f>
        <v>0.67480248306997748</v>
      </c>
      <c r="I218" s="28">
        <v>0.98413125336202245</v>
      </c>
      <c r="J218" s="28">
        <f>OphrsIn!J217/LinhrsIn!J218</f>
        <v>0.99652439872097875</v>
      </c>
      <c r="K218" s="28">
        <f>OphrsIn!K217/LinhrsIn!K218</f>
        <v>0.99836912204403383</v>
      </c>
      <c r="L218" s="28">
        <f>OphrsIn!L217/LinhrsIn!L218</f>
        <v>0.94954004329004316</v>
      </c>
      <c r="M218" s="28">
        <f>OphrsIn!M217/LinhrsIn!M218</f>
        <v>0.93793584379358441</v>
      </c>
      <c r="N218" s="28">
        <f>OphrsIn!N217/LinhrsIn!N218</f>
        <v>0.976747329998648</v>
      </c>
      <c r="O218" s="28">
        <f>OphrsIn!O217/LinhrsIn!O218</f>
        <v>0.9824341279799248</v>
      </c>
      <c r="P218" s="28">
        <f>OphrsIn!P217/LinhrsIn!P218</f>
        <v>0.87888157010350854</v>
      </c>
      <c r="Q218" s="28">
        <f>OphrsIn!Q217/LinhrsIn!Q218</f>
        <v>0.99824892241379315</v>
      </c>
      <c r="R218" s="28">
        <f>OphrsIn!R217/LinhrsIn!R218</f>
        <v>0.94093078758949877</v>
      </c>
      <c r="S218" s="28">
        <f>OphrsIn!S217/LinhrsIn!S218</f>
        <v>0.99286579620406523</v>
      </c>
      <c r="T218" s="28">
        <f>OphrsIn!T217/LinhrsIn!T218</f>
        <v>1</v>
      </c>
      <c r="U218" s="28">
        <f>OphrsIn!U217/LinhrsIn!U218</f>
        <v>0.98643516006511123</v>
      </c>
      <c r="V218" s="28">
        <f>OphrsIn!V217/LinhrsIn!V218</f>
        <v>1</v>
      </c>
      <c r="W218" s="28">
        <f>OphrsIn!W217/LinhrsIn!W218</f>
        <v>0.99228374170840661</v>
      </c>
      <c r="X218" s="28">
        <f>OphrsIn!X217/LinhrsIn!X218</f>
        <v>0.99192571659265238</v>
      </c>
      <c r="Y218" s="28">
        <f>OphrsIn!Y217/LinhrsIn!Y218</f>
        <v>0.99637580150543625</v>
      </c>
      <c r="Z218" s="28">
        <f>OphrsIn!Z217/LinhrsIn!Z218</f>
        <v>0.99744417541027719</v>
      </c>
      <c r="AA218" s="28">
        <f>OphrsIn!AA217/LinhrsIn!AA218</f>
        <v>1</v>
      </c>
      <c r="AB218" s="28">
        <f>OphrsIn!AB217/LinhrsIn!AB218</f>
        <v>0.99865392381208773</v>
      </c>
      <c r="AC218" s="28">
        <f>IF(LinhrsIn!AC218&gt;0,OphrsIn!AC217/LinhrsIn!AC218,0)</f>
        <v>0.99825268817204305</v>
      </c>
      <c r="AD218" s="28">
        <f>IF(LinhrsIn!AD218&gt;0,OphrsIn!AD217/LinhrsIn!AD218,0)</f>
        <v>0.99522957662492562</v>
      </c>
      <c r="AE218" s="28">
        <f>IF(LinhrsIn!AE218&gt;0,OphrsIn!AE217/LinhrsIn!AE218,0)</f>
        <v>0.9699620390882967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36"/>
        <v>0.94665346598924438</v>
      </c>
      <c r="AP218" s="28">
        <f t="shared" si="37"/>
        <v>0.99126366877511074</v>
      </c>
      <c r="AQ218" s="28">
        <f t="shared" si="38"/>
        <v>0.98781476796175516</v>
      </c>
      <c r="AR218" s="28">
        <f t="shared" si="39"/>
        <v>0.99349180650273661</v>
      </c>
      <c r="AS218" s="28">
        <f t="shared" si="40"/>
        <v>0.88515271171765963</v>
      </c>
      <c r="AT218" s="28">
        <f t="shared" si="41"/>
        <v>0.96194833637588717</v>
      </c>
      <c r="AU218" s="28">
        <f t="shared" si="42"/>
        <v>0.94602100936069389</v>
      </c>
      <c r="AV218" s="28">
        <f t="shared" si="43"/>
        <v>0.97734850206911916</v>
      </c>
      <c r="AW218" s="28">
        <f t="shared" si="44"/>
        <v>0.99547838668837041</v>
      </c>
      <c r="AX218" s="28">
        <f t="shared" si="45"/>
        <v>0.99352841993549834</v>
      </c>
      <c r="AY218" s="28">
        <f t="shared" si="46"/>
        <v>0.99869936640745494</v>
      </c>
      <c r="AZ218" s="28">
        <f t="shared" si="47"/>
        <v>0.98781476796175516</v>
      </c>
    </row>
    <row r="219" spans="1:52" hidden="1" x14ac:dyDescent="0.25">
      <c r="A219" s="86" t="s">
        <v>8</v>
      </c>
      <c r="B219" s="86">
        <v>1</v>
      </c>
      <c r="C219" s="86">
        <v>209</v>
      </c>
      <c r="D219" s="28">
        <f>OphrsIn!D218/LinhrsIn!D219</f>
        <v>0.87009307972480787</v>
      </c>
      <c r="E219" s="28">
        <f>OphrsIn!E218/LinhrsIn!E219</f>
        <v>0.76974835150047094</v>
      </c>
      <c r="F219" s="28">
        <f>OphrsIn!F218/LinhrsIn!F219</f>
        <v>0.98532585239533876</v>
      </c>
      <c r="G219" s="28">
        <f>OphrsIn!G218/LinhrsIn!G219</f>
        <v>0.98902953586497899</v>
      </c>
      <c r="H219" s="28">
        <f>OphrsIn!H218/LinhrsIn!H219</f>
        <v>0.95277699464336063</v>
      </c>
      <c r="I219" s="28">
        <v>0.9814466254369455</v>
      </c>
      <c r="J219" s="28">
        <f>OphrsIn!J218/LinhrsIn!J219</f>
        <v>0.99902764272815681</v>
      </c>
      <c r="K219" s="28">
        <f>OphrsIn!K218/LinhrsIn!K219</f>
        <v>0.97444957868986148</v>
      </c>
      <c r="L219" s="28">
        <f>OphrsIn!L218/LinhrsIn!L219</f>
        <v>0.89787636953875283</v>
      </c>
      <c r="M219" s="28">
        <f>OphrsIn!M218/LinhrsIn!M219</f>
        <v>0.97222609909281232</v>
      </c>
      <c r="N219" s="28">
        <f>OphrsIn!N218/LinhrsIn!N219</f>
        <v>0.92830086580086579</v>
      </c>
      <c r="O219" s="28">
        <f>OphrsIn!O218/LinhrsIn!O219</f>
        <v>0.95016010023666997</v>
      </c>
      <c r="P219" s="28">
        <f>OphrsIn!P218/LinhrsIn!P219</f>
        <v>0.95012770533673874</v>
      </c>
      <c r="Q219" s="28">
        <f>OphrsIn!Q218/LinhrsIn!Q219</f>
        <v>0.91904633620689646</v>
      </c>
      <c r="R219" s="28">
        <f>OphrsIn!R218/LinhrsIn!R219</f>
        <v>0.97229256666170127</v>
      </c>
      <c r="S219" s="28">
        <f>OphrsIn!S218/LinhrsIn!S219</f>
        <v>0.99757836674290334</v>
      </c>
      <c r="T219" s="28">
        <f>OphrsIn!T218/LinhrsIn!T219</f>
        <v>0.96777343750000011</v>
      </c>
      <c r="U219" s="28">
        <f>OphrsIn!U218/LinhrsIn!U219</f>
        <v>0.95896739130434772</v>
      </c>
      <c r="V219" s="28">
        <f>OphrsIn!V218/LinhrsIn!V219</f>
        <v>0.93889288281811645</v>
      </c>
      <c r="W219" s="28">
        <f>OphrsIn!W218/LinhrsIn!W219</f>
        <v>0.96818304901164365</v>
      </c>
      <c r="X219" s="28">
        <f>OphrsIn!X218/LinhrsIn!X219</f>
        <v>0.96340150699677063</v>
      </c>
      <c r="Y219" s="28">
        <f>OphrsIn!Y218/LinhrsIn!Y219</f>
        <v>0.83702465524446301</v>
      </c>
      <c r="Z219" s="28">
        <f>OphrsIn!Z218/LinhrsIn!Z219</f>
        <v>0.95840064620355414</v>
      </c>
      <c r="AA219" s="28">
        <f>OphrsIn!AA218/LinhrsIn!AA219</f>
        <v>1</v>
      </c>
      <c r="AB219" s="28">
        <f>OphrsIn!AB218/LinhrsIn!AB219</f>
        <v>0.99273803119956971</v>
      </c>
      <c r="AC219" s="28">
        <f>IF(LinhrsIn!AC219&gt;0,OphrsIn!AC218/LinhrsIn!AC219,0)</f>
        <v>0.98413978494623666</v>
      </c>
      <c r="AD219" s="28">
        <f>IF(LinhrsIn!AD219&gt;0,OphrsIn!AD218/LinhrsIn!AD219,0)</f>
        <v>0.99746722288438605</v>
      </c>
      <c r="AE219" s="28">
        <f>IF(LinhrsIn!AE219&gt;0,OphrsIn!AE218/LinhrsIn!AE219,0)</f>
        <v>0.89671055097077301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36"/>
        <v>0.94587464343874617</v>
      </c>
      <c r="AP219" s="28">
        <f t="shared" si="37"/>
        <v>0.95619157249083064</v>
      </c>
      <c r="AQ219" s="28">
        <f t="shared" si="38"/>
        <v>0.95943918626713198</v>
      </c>
      <c r="AR219" s="28">
        <f t="shared" si="39"/>
        <v>0.91470124658692953</v>
      </c>
      <c r="AS219" s="28">
        <f t="shared" si="40"/>
        <v>0.97775042093615427</v>
      </c>
      <c r="AT219" s="28">
        <f t="shared" si="41"/>
        <v>0.94818401577380884</v>
      </c>
      <c r="AU219" s="28">
        <f t="shared" si="42"/>
        <v>0.94286289045809146</v>
      </c>
      <c r="AV219" s="28">
        <f t="shared" si="43"/>
        <v>0.9629724232038338</v>
      </c>
      <c r="AW219" s="28">
        <f t="shared" si="44"/>
        <v>0.95521123720748813</v>
      </c>
      <c r="AX219" s="28">
        <f t="shared" si="45"/>
        <v>0.92286973708429254</v>
      </c>
      <c r="AY219" s="28">
        <f t="shared" si="46"/>
        <v>0.98371289246770799</v>
      </c>
      <c r="AZ219" s="28">
        <f t="shared" si="47"/>
        <v>0.95943918626713198</v>
      </c>
    </row>
    <row r="220" spans="1:52" hidden="1" x14ac:dyDescent="0.25">
      <c r="A220" s="86" t="s">
        <v>10</v>
      </c>
      <c r="B220" s="86">
        <v>1</v>
      </c>
      <c r="C220" s="86">
        <v>210</v>
      </c>
      <c r="D220" s="28">
        <f>OphrsIn!D219/LinhrsIn!D220</f>
        <v>0.99716254560194562</v>
      </c>
      <c r="E220" s="28">
        <f>OphrsIn!E219/LinhrsIn!E220</f>
        <v>0.99879015996773768</v>
      </c>
      <c r="F220" s="28">
        <f>OphrsIn!F219/LinhrsIn!F220</f>
        <v>0.99885057471264371</v>
      </c>
      <c r="G220" s="28">
        <f>OphrsIn!G219/LinhrsIn!G220</f>
        <v>1</v>
      </c>
      <c r="H220" s="28">
        <f>OphrsIn!H219/LinhrsIn!H220</f>
        <v>0.97130057398852021</v>
      </c>
      <c r="I220" s="28">
        <v>0.94867995689655171</v>
      </c>
      <c r="J220" s="28">
        <f>OphrsIn!J219/LinhrsIn!J220</f>
        <v>0.95759176863181317</v>
      </c>
      <c r="K220" s="28">
        <f>OphrsIn!K219/LinhrsIn!K220</f>
        <v>0.93704600484261502</v>
      </c>
      <c r="L220" s="28">
        <f>OphrsIn!L219/LinhrsIn!L220</f>
        <v>0.99770642201834858</v>
      </c>
      <c r="M220" s="28">
        <f>OphrsIn!M219/LinhrsIn!M220</f>
        <v>0.94756606397774679</v>
      </c>
      <c r="N220" s="28">
        <f>OphrsIn!N219/LinhrsIn!N220</f>
        <v>0.99959508705628297</v>
      </c>
      <c r="O220" s="28">
        <f>OphrsIn!O219/LinhrsIn!O220</f>
        <v>0.99958327545492431</v>
      </c>
      <c r="P220" s="28">
        <f>OphrsIn!P219/LinhrsIn!P220</f>
        <v>0.89422043010752683</v>
      </c>
      <c r="Q220" s="28">
        <f>OphrsIn!Q219/LinhrsIn!Q220</f>
        <v>0.93143857758620696</v>
      </c>
      <c r="R220" s="28">
        <f>OphrsIn!R219/LinhrsIn!R220</f>
        <v>0.85061066428358656</v>
      </c>
      <c r="S220" s="28">
        <f>OphrsIn!S219/LinhrsIn!S220</f>
        <v>0.98129960984797526</v>
      </c>
      <c r="T220" s="28">
        <f>OphrsIn!T219/LinhrsIn!T220</f>
        <v>0.8908150426394521</v>
      </c>
      <c r="U220" s="28">
        <f>OphrsIn!U219/LinhrsIn!U220</f>
        <v>0.99676375404530748</v>
      </c>
      <c r="V220" s="28">
        <f>OphrsIn!V219/LinhrsIn!V220</f>
        <v>0.99467637993835811</v>
      </c>
      <c r="W220" s="28">
        <f>OphrsIn!W219/LinhrsIn!W220</f>
        <v>0.99637096774193545</v>
      </c>
      <c r="X220" s="28">
        <f>OphrsIn!X219/LinhrsIn!X220</f>
        <v>0.9211769469564044</v>
      </c>
      <c r="Y220" s="28">
        <f>OphrsIn!Y219/LinhrsIn!Y220</f>
        <v>0.98086124401913877</v>
      </c>
      <c r="Z220" s="28">
        <f>OphrsIn!Z219/LinhrsIn!Z220</f>
        <v>0.90485857355528498</v>
      </c>
      <c r="AA220" s="28">
        <f>OphrsIn!AA219/LinhrsIn!AA220</f>
        <v>0.92721211279344351</v>
      </c>
      <c r="AB220" s="28">
        <f>OphrsIn!AB219/LinhrsIn!AB220</f>
        <v>1</v>
      </c>
      <c r="AC220" s="28">
        <f>IF(LinhrsIn!AC220&gt;0,OphrsIn!AC219/LinhrsIn!AC220,0)</f>
        <v>0.96491463906439034</v>
      </c>
      <c r="AD220" s="28">
        <f>IF(LinhrsIn!AD220&gt;0,OphrsIn!AD219/LinhrsIn!AD220,0)</f>
        <v>0.88358163108585464</v>
      </c>
      <c r="AE220" s="28">
        <f>IF(LinhrsIn!AE220&gt;0,OphrsIn!AE219/LinhrsIn!AE220,0)</f>
        <v>0.93096760685098834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36"/>
        <v>0.97091085980455916</v>
      </c>
      <c r="AP220" s="28">
        <f t="shared" si="37"/>
        <v>0.94800698945059103</v>
      </c>
      <c r="AQ220" s="28">
        <f t="shared" si="38"/>
        <v>0.92648795900041103</v>
      </c>
      <c r="AR220" s="28">
        <f t="shared" si="39"/>
        <v>0.9992135782267938</v>
      </c>
      <c r="AS220" s="28">
        <f t="shared" si="40"/>
        <v>0.95919076650562829</v>
      </c>
      <c r="AT220" s="28">
        <f t="shared" si="41"/>
        <v>0.96077283027957006</v>
      </c>
      <c r="AU220" s="28">
        <f t="shared" si="42"/>
        <v>0.96446626420624471</v>
      </c>
      <c r="AV220" s="28">
        <f t="shared" si="43"/>
        <v>0.92111628390592293</v>
      </c>
      <c r="AW220" s="28">
        <f t="shared" si="44"/>
        <v>0.96075172554103927</v>
      </c>
      <c r="AX220" s="28">
        <f t="shared" si="45"/>
        <v>0.96613638623915954</v>
      </c>
      <c r="AY220" s="28">
        <f t="shared" si="46"/>
        <v>0.94402356211624283</v>
      </c>
      <c r="AZ220" s="28">
        <f t="shared" si="47"/>
        <v>0.92648795900041103</v>
      </c>
    </row>
    <row r="221" spans="1:52" hidden="1" x14ac:dyDescent="0.25">
      <c r="A221" s="86" t="s">
        <v>10</v>
      </c>
      <c r="B221" s="86">
        <v>1</v>
      </c>
      <c r="C221" s="86">
        <v>211</v>
      </c>
      <c r="D221" s="28">
        <f>OphrsIn!D220/LinhrsIn!D221</f>
        <v>0.91570158901158094</v>
      </c>
      <c r="E221" s="28">
        <f>OphrsIn!E220/LinhrsIn!E221</f>
        <v>0.93145161290322576</v>
      </c>
      <c r="F221" s="28">
        <f>OphrsIn!F220/LinhrsIn!F221</f>
        <v>0.99712230215827335</v>
      </c>
      <c r="G221" s="28">
        <f>OphrsIn!G220/LinhrsIn!G221</f>
        <v>0.99269539810080354</v>
      </c>
      <c r="H221" s="28">
        <f>OphrsIn!H220/LinhrsIn!H221</f>
        <v>0.99608282036933415</v>
      </c>
      <c r="I221" s="28">
        <v>0.90339074273412268</v>
      </c>
      <c r="J221" s="28">
        <f>OphrsIn!J220/LinhrsIn!J221</f>
        <v>0.98513682455896667</v>
      </c>
      <c r="K221" s="28">
        <f>OphrsIn!K220/LinhrsIn!K221</f>
        <v>0.98775894538606401</v>
      </c>
      <c r="L221" s="28">
        <f>OphrsIn!L220/LinhrsIn!L221</f>
        <v>0.98637712435932012</v>
      </c>
      <c r="M221" s="28">
        <f>OphrsIn!M220/LinhrsIn!M221</f>
        <v>0.93831619894415119</v>
      </c>
      <c r="N221" s="28">
        <f>OphrsIn!N220/LinhrsIn!N221</f>
        <v>0.99109311740890682</v>
      </c>
      <c r="O221" s="28">
        <f>OphrsIn!O220/LinhrsIn!O221</f>
        <v>1</v>
      </c>
      <c r="P221" s="28">
        <f>OphrsIn!P220/LinhrsIn!P221</f>
        <v>0.94411031245415866</v>
      </c>
      <c r="Q221" s="28">
        <f>OphrsIn!Q220/LinhrsIn!Q221</f>
        <v>0.99798359994622932</v>
      </c>
      <c r="R221" s="28">
        <f>OphrsIn!R220/LinhrsIn!R221</f>
        <v>0.60849562950467717</v>
      </c>
      <c r="S221" s="28">
        <f>OphrsIn!S220/LinhrsIn!S221</f>
        <v>0.90986142876362164</v>
      </c>
      <c r="T221" s="28">
        <f>OphrsIn!T220/LinhrsIn!T221</f>
        <v>0.95890410958904104</v>
      </c>
      <c r="U221" s="28">
        <f>OphrsIn!U220/LinhrsIn!U221</f>
        <v>0.99078726968174202</v>
      </c>
      <c r="V221" s="28">
        <f>OphrsIn!V220/LinhrsIn!V221</f>
        <v>0.99327387044889603</v>
      </c>
      <c r="W221" s="28">
        <f>OphrsIn!W220/LinhrsIn!W221</f>
        <v>0.98042436687200551</v>
      </c>
      <c r="X221" s="28">
        <f>OphrsIn!X220/LinhrsIn!X221</f>
        <v>0.99019878520154603</v>
      </c>
      <c r="Y221" s="28">
        <f>OphrsIn!Y220/LinhrsIn!Y221</f>
        <v>0.98095378709582171</v>
      </c>
      <c r="Z221" s="28">
        <f>OphrsIn!Z220/LinhrsIn!Z221</f>
        <v>0.91140627139531705</v>
      </c>
      <c r="AA221" s="28">
        <f>OphrsIn!AA220/LinhrsIn!AA221</f>
        <v>0.98593902269246847</v>
      </c>
      <c r="AB221" s="28">
        <f>OphrsIn!AB220/LinhrsIn!AB221</f>
        <v>0.96506073427050632</v>
      </c>
      <c r="AC221" s="28">
        <f>IF(LinhrsIn!AC221&gt;0,OphrsIn!AC220/LinhrsIn!AC221,0)</f>
        <v>0.99717741935483872</v>
      </c>
      <c r="AD221" s="28">
        <f>IF(LinhrsIn!AD221&gt;0,OphrsIn!AD220/LinhrsIn!AD221,0)</f>
        <v>0.99283582089552247</v>
      </c>
      <c r="AE221" s="28">
        <f>IF(LinhrsIn!AE221&gt;0,OphrsIn!AE220/LinhrsIn!AE221,0)</f>
        <v>0.9282231832944835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36"/>
        <v>0.97112794994811058</v>
      </c>
      <c r="AP221" s="28">
        <f t="shared" si="37"/>
        <v>0.93944073962182273</v>
      </c>
      <c r="AQ221" s="28">
        <f t="shared" si="38"/>
        <v>0.97274547451494831</v>
      </c>
      <c r="AR221" s="28">
        <f t="shared" si="39"/>
        <v>0.97375643772076759</v>
      </c>
      <c r="AS221" s="28">
        <f t="shared" si="40"/>
        <v>0.96153679588747443</v>
      </c>
      <c r="AT221" s="28">
        <f t="shared" si="41"/>
        <v>0.97081742289651185</v>
      </c>
      <c r="AU221" s="28">
        <f t="shared" si="42"/>
        <v>0.97840114328768857</v>
      </c>
      <c r="AV221" s="28">
        <f t="shared" si="43"/>
        <v>0.83878021940484271</v>
      </c>
      <c r="AW221" s="28">
        <f t="shared" si="44"/>
        <v>0.98098841657322644</v>
      </c>
      <c r="AX221" s="28">
        <f t="shared" si="45"/>
        <v>0.98385897972312442</v>
      </c>
      <c r="AY221" s="28">
        <f t="shared" si="46"/>
        <v>0.95413534278609724</v>
      </c>
      <c r="AZ221" s="28">
        <f t="shared" si="47"/>
        <v>0.97274547451494831</v>
      </c>
    </row>
    <row r="222" spans="1:52" hidden="1" x14ac:dyDescent="0.25">
      <c r="A222" s="86" t="s">
        <v>8</v>
      </c>
      <c r="B222" s="86">
        <v>1</v>
      </c>
      <c r="C222" s="86">
        <v>212</v>
      </c>
      <c r="D222" s="28">
        <f>OphrsIn!D221/LinhrsIn!D222</f>
        <v>0.99472901743478848</v>
      </c>
      <c r="E222" s="28">
        <f>OphrsIn!E221/LinhrsIn!E222</f>
        <v>1.0004033884630898</v>
      </c>
      <c r="F222" s="28">
        <f>OphrsIn!F221/LinhrsIn!F222</f>
        <v>1</v>
      </c>
      <c r="G222" s="28">
        <f>OphrsIn!G221/LinhrsIn!G222</f>
        <v>1</v>
      </c>
      <c r="H222" s="28">
        <f>OphrsIn!H221/LinhrsIn!H222</f>
        <v>0.85522517321016167</v>
      </c>
      <c r="I222" s="28">
        <v>1</v>
      </c>
      <c r="J222" s="28">
        <f>OphrsIn!J221/LinhrsIn!J222</f>
        <v>1.0176495910460612</v>
      </c>
      <c r="K222" s="28">
        <f>OphrsIn!K221/LinhrsIn!K222</f>
        <v>0.95293146160198172</v>
      </c>
      <c r="L222" s="28">
        <f>OphrsIn!L221/LinhrsIn!L222</f>
        <v>1</v>
      </c>
      <c r="M222" s="28">
        <f>OphrsIn!M221/LinhrsIn!M222</f>
        <v>1</v>
      </c>
      <c r="N222" s="28">
        <f>OphrsIn!N221/LinhrsIn!N222</f>
        <v>1</v>
      </c>
      <c r="O222" s="28">
        <f>OphrsIn!O221/LinhrsIn!O222</f>
        <v>0.87873315738296986</v>
      </c>
      <c r="P222" s="28">
        <f>OphrsIn!P221/LinhrsIn!P222</f>
        <v>1</v>
      </c>
      <c r="Q222" s="28">
        <f>OphrsIn!Q221/LinhrsIn!Q222</f>
        <v>0.9661703050455398</v>
      </c>
      <c r="R222" s="28">
        <f>OphrsIn!R221/LinhrsIn!R222</f>
        <v>0.78104138851802396</v>
      </c>
      <c r="S222" s="28">
        <f>OphrsIn!S221/LinhrsIn!S222</f>
        <v>1</v>
      </c>
      <c r="T222" s="28">
        <f>OphrsIn!T221/LinhrsIn!T222</f>
        <v>0.99529273315681088</v>
      </c>
      <c r="U222" s="28">
        <f>OphrsIn!U221/LinhrsIn!U222</f>
        <v>1</v>
      </c>
      <c r="V222" s="28">
        <f>OphrsIn!V221/LinhrsIn!V222</f>
        <v>0.99916189411929035</v>
      </c>
      <c r="W222" s="28">
        <f>OphrsIn!W221/LinhrsIn!W222</f>
        <v>0.99703823371028555</v>
      </c>
      <c r="X222" s="28">
        <f>OphrsIn!X221/LinhrsIn!X222</f>
        <v>0.8911896061713358</v>
      </c>
      <c r="Y222" s="28">
        <f>OphrsIn!Y221/LinhrsIn!Y222</f>
        <v>0.9986004198740378</v>
      </c>
      <c r="Z222" s="28">
        <f>OphrsIn!Z221/LinhrsIn!Z222</f>
        <v>0.93652291105121288</v>
      </c>
      <c r="AA222" s="28">
        <f>OphrsIn!AA221/LinhrsIn!AA222</f>
        <v>1</v>
      </c>
      <c r="AB222" s="28">
        <f>OphrsIn!AB221/LinhrsIn!AB222</f>
        <v>0.99072331271847269</v>
      </c>
      <c r="AC222" s="28">
        <f>IF(LinhrsIn!AC222&gt;0,OphrsIn!AC221/LinhrsIn!AC222,0)</f>
        <v>0.99475735986019631</v>
      </c>
      <c r="AD222" s="28">
        <f>IF(LinhrsIn!AD222&gt;0,OphrsIn!AD221/LinhrsIn!AD222,0)</f>
        <v>0.98910610356663176</v>
      </c>
      <c r="AE222" s="28">
        <f>IF(LinhrsIn!AE222&gt;0,OphrsIn!AE221/LinhrsIn!AE222,0)</f>
        <v>0.98433653415861078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36"/>
        <v>0.97541189764202196</v>
      </c>
      <c r="AP222" s="28">
        <f t="shared" si="37"/>
        <v>0.96297840036375082</v>
      </c>
      <c r="AQ222" s="28">
        <f t="shared" si="38"/>
        <v>0.98939999919514621</v>
      </c>
      <c r="AR222" s="28">
        <f t="shared" si="39"/>
        <v>1.0001344628210298</v>
      </c>
      <c r="AS222" s="28">
        <f t="shared" si="40"/>
        <v>0.957624921418741</v>
      </c>
      <c r="AT222" s="28">
        <f t="shared" si="41"/>
        <v>0.98431048720066061</v>
      </c>
      <c r="AU222" s="28">
        <f t="shared" si="42"/>
        <v>0.95957771912765655</v>
      </c>
      <c r="AV222" s="28">
        <f t="shared" si="43"/>
        <v>0.91573723118785466</v>
      </c>
      <c r="AW222" s="28">
        <f t="shared" si="44"/>
        <v>0.99815154242536719</v>
      </c>
      <c r="AX222" s="28">
        <f t="shared" si="45"/>
        <v>0.96227608658521968</v>
      </c>
      <c r="AY222" s="28">
        <f t="shared" si="46"/>
        <v>0.97574874125656186</v>
      </c>
      <c r="AZ222" s="28">
        <f t="shared" si="47"/>
        <v>0.98939999919514621</v>
      </c>
    </row>
    <row r="223" spans="1:52" hidden="1" x14ac:dyDescent="0.25">
      <c r="A223" s="86" t="s">
        <v>8</v>
      </c>
      <c r="B223" s="86">
        <v>1</v>
      </c>
      <c r="C223" s="86">
        <v>213</v>
      </c>
      <c r="D223" s="28">
        <f>OphrsIn!D222/LinhrsIn!D223</f>
        <v>0.92963810036324501</v>
      </c>
      <c r="E223" s="28">
        <f>OphrsIn!E222/LinhrsIn!E223</f>
        <v>0.89124882376663528</v>
      </c>
      <c r="F223" s="28">
        <f>OphrsIn!F222/LinhrsIn!F223</f>
        <v>0.88705273746227897</v>
      </c>
      <c r="G223" s="28">
        <f>OphrsIn!G222/LinhrsIn!G223</f>
        <v>0.93828036322360953</v>
      </c>
      <c r="H223" s="28">
        <f>OphrsIn!H222/LinhrsIn!H223</f>
        <v>0.82798001427551748</v>
      </c>
      <c r="I223" s="28">
        <v>0.93634274902013781</v>
      </c>
      <c r="J223" s="28">
        <f>OphrsIn!J222/LinhrsIn!J223</f>
        <v>0.94563216763414981</v>
      </c>
      <c r="K223" s="28">
        <f>OphrsIn!K222/LinhrsIn!K223</f>
        <v>0.98389317180616753</v>
      </c>
      <c r="L223" s="28">
        <f>OphrsIn!L222/LinhrsIn!L223</f>
        <v>0.9995947588815346</v>
      </c>
      <c r="M223" s="28">
        <f>OphrsIn!M222/LinhrsIn!M223</f>
        <v>0.9998604716059718</v>
      </c>
      <c r="N223" s="28">
        <f>OphrsIn!N222/LinhrsIn!N223</f>
        <v>0.99919072025896949</v>
      </c>
      <c r="O223" s="28">
        <f>OphrsIn!O222/LinhrsIn!O223</f>
        <v>0.99777499652343205</v>
      </c>
      <c r="P223" s="28">
        <f>OphrsIn!P222/LinhrsIn!P223</f>
        <v>0.97845773874862796</v>
      </c>
      <c r="Q223" s="28">
        <f>OphrsIn!Q222/LinhrsIn!Q223</f>
        <v>0.85429839903134674</v>
      </c>
      <c r="R223" s="28">
        <f>OphrsIn!R222/LinhrsIn!R223</f>
        <v>0.6304313477642598</v>
      </c>
      <c r="S223" s="28">
        <f>OphrsIn!S222/LinhrsIn!S223</f>
        <v>0.85298890992696785</v>
      </c>
      <c r="T223" s="28">
        <f>OphrsIn!T222/LinhrsIn!T223</f>
        <v>0.92925457102672304</v>
      </c>
      <c r="U223" s="28">
        <f>OphrsIn!U222/LinhrsIn!U223</f>
        <v>0.99973096583266086</v>
      </c>
      <c r="V223" s="28">
        <f>OphrsIn!V222/LinhrsIn!V223</f>
        <v>0.93978765018161514</v>
      </c>
      <c r="W223" s="28">
        <f>OphrsIn!W222/LinhrsIn!W223</f>
        <v>0.99757934373318979</v>
      </c>
      <c r="X223" s="28">
        <f>OphrsIn!X222/LinhrsIn!X223</f>
        <v>0.97938005390835581</v>
      </c>
      <c r="Y223" s="28">
        <f>OphrsIn!Y222/LinhrsIn!Y223</f>
        <v>0.9994401679496151</v>
      </c>
      <c r="Z223" s="28">
        <f>OphrsIn!Z222/LinhrsIn!Z223</f>
        <v>0.99556332347405219</v>
      </c>
      <c r="AA223" s="28">
        <f>OphrsIn!AA222/LinhrsIn!AA223</f>
        <v>0.99550182738262594</v>
      </c>
      <c r="AB223" s="28">
        <f>OphrsIn!AB222/LinhrsIn!AB223</f>
        <v>1</v>
      </c>
      <c r="AC223" s="28">
        <f>IF(LinhrsIn!AC223&gt;0,OphrsIn!AC222/LinhrsIn!AC223,0)</f>
        <v>0.99959677419354842</v>
      </c>
      <c r="AD223" s="28">
        <f>IF(LinhrsIn!AD223&gt;0,OphrsIn!AD222/LinhrsIn!AD223,0)</f>
        <v>0.9937397525711732</v>
      </c>
      <c r="AE223" s="28">
        <f>IF(LinhrsIn!AE223&gt;0,OphrsIn!AE222/LinhrsIn!AE223,0)</f>
        <v>0.98317664342385058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36"/>
        <v>0.94877572610058591</v>
      </c>
      <c r="AP223" s="28">
        <f t="shared" si="37"/>
        <v>0.93116304668428429</v>
      </c>
      <c r="AQ223" s="28">
        <f t="shared" si="38"/>
        <v>0.9921710567295241</v>
      </c>
      <c r="AR223" s="28">
        <f t="shared" si="39"/>
        <v>0.90552730815084137</v>
      </c>
      <c r="AS223" s="28">
        <f t="shared" si="40"/>
        <v>0.90331831030993504</v>
      </c>
      <c r="AT223" s="28">
        <f t="shared" si="41"/>
        <v>0.99444946743122475</v>
      </c>
      <c r="AU223" s="28">
        <f t="shared" si="42"/>
        <v>0.99180781851034316</v>
      </c>
      <c r="AV223" s="28">
        <f t="shared" si="43"/>
        <v>0.77923955224085806</v>
      </c>
      <c r="AW223" s="28">
        <f t="shared" si="44"/>
        <v>0.95625772901366635</v>
      </c>
      <c r="AX223" s="28">
        <f t="shared" si="45"/>
        <v>0.9921331885303869</v>
      </c>
      <c r="AY223" s="28">
        <f t="shared" si="46"/>
        <v>0.99702171695222608</v>
      </c>
      <c r="AZ223" s="28">
        <f t="shared" si="47"/>
        <v>0.9921710567295241</v>
      </c>
    </row>
    <row r="224" spans="1:52" hidden="1" x14ac:dyDescent="0.25">
      <c r="A224" s="86" t="s">
        <v>8</v>
      </c>
      <c r="B224" s="86">
        <v>1</v>
      </c>
      <c r="C224" s="86">
        <v>214</v>
      </c>
      <c r="D224" s="28">
        <f>OphrsIn!D223/LinhrsIn!D224</f>
        <v>0.99703184025903935</v>
      </c>
      <c r="E224" s="28">
        <f>OphrsIn!E223/LinhrsIn!E224</f>
        <v>0.99771105426147833</v>
      </c>
      <c r="F224" s="28">
        <f>OphrsIn!F223/LinhrsIn!F224</f>
        <v>0.99710039869517952</v>
      </c>
      <c r="G224" s="28">
        <f>OphrsIn!G223/LinhrsIn!G224</f>
        <v>0.89423076923076916</v>
      </c>
      <c r="H224" s="28">
        <f>OphrsIn!H223/LinhrsIn!H224</f>
        <v>0.81188401656906151</v>
      </c>
      <c r="I224" s="28">
        <v>0.99986490137800588</v>
      </c>
      <c r="J224" s="28">
        <f>OphrsIn!J223/LinhrsIn!J224</f>
        <v>0.92592592592592593</v>
      </c>
      <c r="K224" s="28">
        <f>OphrsIn!K223/LinhrsIn!K224</f>
        <v>0.99064777884747623</v>
      </c>
      <c r="L224" s="28">
        <f>OphrsIn!L223/LinhrsIn!L224</f>
        <v>1</v>
      </c>
      <c r="M224" s="28">
        <f>OphrsIn!M223/LinhrsIn!M224</f>
        <v>1.0001395673412421</v>
      </c>
      <c r="N224" s="28">
        <f>OphrsIn!N223/LinhrsIn!N224</f>
        <v>0.83311081441922563</v>
      </c>
      <c r="O224" s="28">
        <f>OphrsIn!O223/LinhrsIn!O224</f>
        <v>0.99638838727601053</v>
      </c>
      <c r="P224" s="28">
        <f>OphrsIn!P223/LinhrsIn!P224</f>
        <v>0.87121621621621625</v>
      </c>
      <c r="Q224" s="28">
        <f>OphrsIn!Q223/LinhrsIn!Q224</f>
        <v>0.89807718165927108</v>
      </c>
      <c r="R224" s="28">
        <f>OphrsIn!R223/LinhrsIn!R224</f>
        <v>0.83705689603812927</v>
      </c>
      <c r="S224" s="28">
        <f>OphrsIn!S223/LinhrsIn!S224</f>
        <v>0.96056910569105691</v>
      </c>
      <c r="T224" s="28">
        <f>OphrsIn!T223/LinhrsIn!T224</f>
        <v>1</v>
      </c>
      <c r="U224" s="28">
        <f>OphrsIn!U223/LinhrsIn!U224</f>
        <v>0.99973085721975496</v>
      </c>
      <c r="V224" s="28">
        <f>OphrsIn!V223/LinhrsIn!V224</f>
        <v>0.99287311347121299</v>
      </c>
      <c r="W224" s="28">
        <f>OphrsIn!W223/LinhrsIn!W224</f>
        <v>0.99704221564936824</v>
      </c>
      <c r="X224" s="28">
        <f>OphrsIn!X223/LinhrsIn!X224</f>
        <v>0.99986537425955857</v>
      </c>
      <c r="Y224" s="28">
        <f>OphrsIn!Y223/LinhrsIn!Y224</f>
        <v>1</v>
      </c>
      <c r="Z224" s="28">
        <f>OphrsIn!Z223/LinhrsIn!Z224</f>
        <v>0.936802474115907</v>
      </c>
      <c r="AA224" s="28">
        <f>OphrsIn!AA223/LinhrsIn!AA224</f>
        <v>0.95058098838023242</v>
      </c>
      <c r="AB224" s="28">
        <f>OphrsIn!AB223/LinhrsIn!AB224</f>
        <v>0.91043603509231363</v>
      </c>
      <c r="AC224" s="28">
        <f>IF(LinhrsIn!AC224&gt;0,OphrsIn!AC223/LinhrsIn!AC224,0)</f>
        <v>0.87585305648322931</v>
      </c>
      <c r="AD224" s="28">
        <f>IF(LinhrsIn!AD224&gt;0,OphrsIn!AD223/LinhrsIn!AD224,0)</f>
        <v>0.99015953481437302</v>
      </c>
      <c r="AE224" s="28">
        <f>IF(LinhrsIn!AE224&gt;0,OphrsIn!AE223/LinhrsIn!AE224,0)</f>
        <v>0.94441893231045104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36"/>
        <v>0.94318498584671584</v>
      </c>
      <c r="AP224" s="28">
        <f t="shared" si="37"/>
        <v>0.95691952013140058</v>
      </c>
      <c r="AQ224" s="28">
        <f t="shared" si="38"/>
        <v>0.93681050786935105</v>
      </c>
      <c r="AR224" s="28">
        <f t="shared" si="39"/>
        <v>0.96301407406247563</v>
      </c>
      <c r="AS224" s="28">
        <f t="shared" si="40"/>
        <v>0.91255828129099781</v>
      </c>
      <c r="AT224" s="28">
        <f t="shared" si="41"/>
        <v>0.99692911539623952</v>
      </c>
      <c r="AU224" s="28">
        <f t="shared" si="42"/>
        <v>0.90023847263715095</v>
      </c>
      <c r="AV224" s="28">
        <f t="shared" si="43"/>
        <v>0.89856772779615246</v>
      </c>
      <c r="AW224" s="28">
        <f t="shared" si="44"/>
        <v>0.99753465689698928</v>
      </c>
      <c r="AX224" s="28">
        <f t="shared" si="45"/>
        <v>0.9989691966363089</v>
      </c>
      <c r="AY224" s="28">
        <f t="shared" si="46"/>
        <v>0.93260649919615102</v>
      </c>
      <c r="AZ224" s="28">
        <f t="shared" si="47"/>
        <v>0.93681050786935105</v>
      </c>
    </row>
    <row r="225" spans="1:52" hidden="1" x14ac:dyDescent="0.25">
      <c r="A225" s="86" t="s">
        <v>8</v>
      </c>
      <c r="B225" s="86">
        <v>1</v>
      </c>
      <c r="C225" s="86">
        <v>215</v>
      </c>
      <c r="D225" s="28">
        <f>OphrsIn!D224/LinhrsIn!D225</f>
        <v>0.97538006188618331</v>
      </c>
      <c r="E225" s="28">
        <f>OphrsIn!E224/LinhrsIn!E225</f>
        <v>1</v>
      </c>
      <c r="F225" s="28">
        <f>OphrsIn!F224/LinhrsIn!F225</f>
        <v>0.99653979238754331</v>
      </c>
      <c r="G225" s="28">
        <f>OphrsIn!G224/LinhrsIn!G225</f>
        <v>0.99985813590580219</v>
      </c>
      <c r="H225" s="28">
        <f>OphrsIn!H224/LinhrsIn!H225</f>
        <v>1</v>
      </c>
      <c r="I225" s="28">
        <v>0.99932441561951091</v>
      </c>
      <c r="J225" s="28">
        <f>OphrsIn!J224/LinhrsIn!J225</f>
        <v>0.99901450091510635</v>
      </c>
      <c r="K225" s="28">
        <f>OphrsIn!K224/LinhrsIn!K225</f>
        <v>0.98871766648321413</v>
      </c>
      <c r="L225" s="28">
        <f>OphrsIn!L224/LinhrsIn!L225</f>
        <v>0.99837947332883181</v>
      </c>
      <c r="M225" s="28">
        <f>OphrsIn!M224/LinhrsIn!M225</f>
        <v>0.99986052998605301</v>
      </c>
      <c r="N225" s="28">
        <f>OphrsIn!N224/LinhrsIn!N225</f>
        <v>0.9997303491977888</v>
      </c>
      <c r="O225" s="28">
        <f>OphrsIn!O224/LinhrsIn!O225</f>
        <v>0.96888621674432596</v>
      </c>
      <c r="P225" s="28">
        <f>OphrsIn!P224/LinhrsIn!P225</f>
        <v>0.84454912516823688</v>
      </c>
      <c r="Q225" s="28">
        <f>OphrsIn!Q224/LinhrsIn!Q225</f>
        <v>0.92840802045485127</v>
      </c>
      <c r="R225" s="28">
        <f>OphrsIn!R224/LinhrsIn!R225</f>
        <v>0.98581454382559353</v>
      </c>
      <c r="S225" s="28">
        <f>OphrsIn!S224/LinhrsIn!S225</f>
        <v>1</v>
      </c>
      <c r="T225" s="28">
        <f>OphrsIn!T224/LinhrsIn!T225</f>
        <v>0.99197635135135143</v>
      </c>
      <c r="U225" s="28">
        <f>OphrsIn!U224/LinhrsIn!U225</f>
        <v>0.96823687752355314</v>
      </c>
      <c r="V225" s="28">
        <f>OphrsIn!V224/LinhrsIn!V225</f>
        <v>0.96308819385742472</v>
      </c>
      <c r="W225" s="28">
        <f>OphrsIn!W224/LinhrsIn!W225</f>
        <v>0.9833019122003771</v>
      </c>
      <c r="X225" s="28">
        <f>OphrsIn!X224/LinhrsIn!X225</f>
        <v>0.99488422186322034</v>
      </c>
      <c r="Y225" s="28">
        <f>OphrsIn!Y224/LinhrsIn!Y225</f>
        <v>0.88187429854096533</v>
      </c>
      <c r="Z225" s="28">
        <f>OphrsIn!Z224/LinhrsIn!Z225</f>
        <v>1</v>
      </c>
      <c r="AA225" s="28">
        <f>OphrsIn!AA224/LinhrsIn!AA225</f>
        <v>0.99650006999860008</v>
      </c>
      <c r="AB225" s="28">
        <f>OphrsIn!AB224/LinhrsIn!AB225</f>
        <v>0.99986555525678955</v>
      </c>
      <c r="AC225" s="28">
        <f>IF(LinhrsIn!AC225&gt;0,OphrsIn!AC224/LinhrsIn!AC225,0)</f>
        <v>0.99986559139784947</v>
      </c>
      <c r="AD225" s="28">
        <f>IF(LinhrsIn!AD225&gt;0,OphrsIn!AD224/LinhrsIn!AD225,0)</f>
        <v>0.98970763723150357</v>
      </c>
      <c r="AE225" s="28">
        <f>IF(LinhrsIn!AE225&gt;0,OphrsIn!AE224/LinhrsIn!AE225,0)</f>
        <v>0.98594245029563432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36"/>
        <v>0.98290501714470124</v>
      </c>
      <c r="AP225" s="28">
        <f t="shared" si="37"/>
        <v>0.97449583707272724</v>
      </c>
      <c r="AQ225" s="28">
        <f t="shared" si="38"/>
        <v>0.99183855964166245</v>
      </c>
      <c r="AR225" s="28">
        <f t="shared" si="39"/>
        <v>0.99879930943111528</v>
      </c>
      <c r="AS225" s="28">
        <f t="shared" si="40"/>
        <v>0.99944630551153912</v>
      </c>
      <c r="AT225" s="28">
        <f t="shared" si="41"/>
        <v>0.99565255659936636</v>
      </c>
      <c r="AU225" s="28">
        <f t="shared" si="42"/>
        <v>0.93772189703678388</v>
      </c>
      <c r="AV225" s="28">
        <f t="shared" si="43"/>
        <v>0.97140752142681486</v>
      </c>
      <c r="AW225" s="28">
        <f t="shared" si="44"/>
        <v>0.97443380757744313</v>
      </c>
      <c r="AX225" s="28">
        <f t="shared" si="45"/>
        <v>0.95335347753485422</v>
      </c>
      <c r="AY225" s="28">
        <f t="shared" si="46"/>
        <v>0.99878854175179654</v>
      </c>
      <c r="AZ225" s="28">
        <f t="shared" si="47"/>
        <v>0.99183855964166245</v>
      </c>
    </row>
    <row r="226" spans="1:52" hidden="1" x14ac:dyDescent="0.25">
      <c r="A226" s="86" t="s">
        <v>8</v>
      </c>
      <c r="B226" s="86">
        <v>1</v>
      </c>
      <c r="C226" s="86">
        <v>216</v>
      </c>
      <c r="D226" s="28">
        <f>OphrsIn!D225/LinhrsIn!D226</f>
        <v>0.49352750809061485</v>
      </c>
      <c r="E226" s="28">
        <f>OphrsIn!E225/LinhrsIn!E226</f>
        <v>0.98758769562871018</v>
      </c>
      <c r="F226" s="28">
        <f>OphrsIn!F225/LinhrsIn!F226</f>
        <v>0.99712230215827335</v>
      </c>
      <c r="G226" s="28">
        <f>OphrsIn!G225/LinhrsIn!G226</f>
        <v>0.99985807550383188</v>
      </c>
      <c r="H226" s="28">
        <f>OphrsIn!H225/LinhrsIn!H226</f>
        <v>0.77145666526197509</v>
      </c>
      <c r="I226" s="28">
        <v>0.9958108108108108</v>
      </c>
      <c r="J226" s="28">
        <f>OphrsIn!J225/LinhrsIn!J226</f>
        <v>0.98887323943661976</v>
      </c>
      <c r="K226" s="28">
        <f>OphrsIn!K225/LinhrsIn!K226</f>
        <v>0.86566749930613374</v>
      </c>
      <c r="L226" s="28">
        <f>OphrsIn!L225/LinhrsIn!L226</f>
        <v>1.0001349345567401</v>
      </c>
      <c r="M226" s="28">
        <f>OphrsIn!M225/LinhrsIn!M226</f>
        <v>0.9998604716059718</v>
      </c>
      <c r="N226" s="28">
        <f>OphrsIn!N225/LinhrsIn!N226</f>
        <v>0.99986512004316153</v>
      </c>
      <c r="O226" s="28">
        <f>OphrsIn!O225/LinhrsIn!O226</f>
        <v>0.94354053678208871</v>
      </c>
      <c r="P226" s="28">
        <f>OphrsIn!P225/LinhrsIn!P226</f>
        <v>0.99973118279569884</v>
      </c>
      <c r="Q226" s="28">
        <f>OphrsIn!Q225/LinhrsIn!Q226</f>
        <v>0.9708215678364932</v>
      </c>
      <c r="R226" s="28">
        <f>OphrsIn!R225/LinhrsIn!R226</f>
        <v>0.98971377459749554</v>
      </c>
      <c r="S226" s="28">
        <f>OphrsIn!S225/LinhrsIn!S226</f>
        <v>1.0001345713901224</v>
      </c>
      <c r="T226" s="28">
        <f>OphrsIn!T225/LinhrsIn!T226</f>
        <v>0.99648135116115411</v>
      </c>
      <c r="U226" s="28">
        <f>OphrsIn!U225/LinhrsIn!U226</f>
        <v>0.99703823371028555</v>
      </c>
      <c r="V226" s="28">
        <f>OphrsIn!V225/LinhrsIn!V226</f>
        <v>0.9872745070619493</v>
      </c>
      <c r="W226" s="28">
        <f>OphrsIn!W225/LinhrsIn!W226</f>
        <v>0.9959617714362633</v>
      </c>
      <c r="X226" s="28">
        <f>OphrsIn!X225/LinhrsIn!X226</f>
        <v>0.98330640818524506</v>
      </c>
      <c r="Y226" s="28">
        <f>OphrsIn!Y225/LinhrsIn!Y226</f>
        <v>0.99524209347886938</v>
      </c>
      <c r="Z226" s="28">
        <f>OphrsIn!Z225/LinhrsIn!Z226</f>
        <v>0.97942718838241216</v>
      </c>
      <c r="AA226" s="28">
        <f>OphrsIn!AA225/LinhrsIn!AA226</f>
        <v>0.96178076438471238</v>
      </c>
      <c r="AB226" s="28">
        <f>OphrsIn!AB225/LinhrsIn!AB226</f>
        <v>1</v>
      </c>
      <c r="AC226" s="28">
        <f>IF(LinhrsIn!AC226&gt;0,OphrsIn!AC225/LinhrsIn!AC226,0)</f>
        <v>0.96316709235112252</v>
      </c>
      <c r="AD226" s="28">
        <f>IF(LinhrsIn!AD226&gt;0,OphrsIn!AD225/LinhrsIn!AD226,0)</f>
        <v>0.90751011842302498</v>
      </c>
      <c r="AE226" s="28">
        <f>IF(LinhrsIn!AE226&gt;0,OphrsIn!AE225/LinhrsIn!AE226,0)</f>
        <v>0.95321532549422117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36"/>
        <v>0.96245904449083464</v>
      </c>
      <c r="AP226" s="28">
        <f t="shared" si="37"/>
        <v>0.98809851930208359</v>
      </c>
      <c r="AQ226" s="28">
        <f t="shared" si="38"/>
        <v>0.94129751208945622</v>
      </c>
      <c r="AR226" s="28">
        <f t="shared" si="39"/>
        <v>0.99485602443027188</v>
      </c>
      <c r="AS226" s="28">
        <f t="shared" si="40"/>
        <v>0.91871357183646862</v>
      </c>
      <c r="AT226" s="28">
        <f t="shared" si="41"/>
        <v>0.95522096848961524</v>
      </c>
      <c r="AU226" s="28">
        <f t="shared" si="42"/>
        <v>0.98104561320698302</v>
      </c>
      <c r="AV226" s="28">
        <f t="shared" si="43"/>
        <v>0.98688997127470379</v>
      </c>
      <c r="AW226" s="28">
        <f t="shared" si="44"/>
        <v>0.99359803064446306</v>
      </c>
      <c r="AX226" s="28">
        <f t="shared" si="45"/>
        <v>0.99150342436679262</v>
      </c>
      <c r="AY226" s="28">
        <f t="shared" si="46"/>
        <v>0.98040265092237489</v>
      </c>
      <c r="AZ226" s="28">
        <f t="shared" si="47"/>
        <v>0.94129751208945622</v>
      </c>
    </row>
    <row r="227" spans="1:52" hidden="1" x14ac:dyDescent="0.25">
      <c r="A227" s="86" t="s">
        <v>8</v>
      </c>
      <c r="B227" s="86">
        <v>1</v>
      </c>
      <c r="C227" s="86">
        <v>217</v>
      </c>
      <c r="D227" s="28">
        <f>OphrsIn!D226/LinhrsIn!D227</f>
        <v>0.9951586874663797</v>
      </c>
      <c r="E227" s="28">
        <f>OphrsIn!E226/LinhrsIn!E227</f>
        <v>1</v>
      </c>
      <c r="F227" s="28">
        <f>OphrsIn!F226/LinhrsIn!F227</f>
        <v>0.98261244431671213</v>
      </c>
      <c r="G227" s="28">
        <f>OphrsIn!G226/LinhrsIn!G227</f>
        <v>1</v>
      </c>
      <c r="H227" s="28">
        <f>OphrsIn!H226/LinhrsIn!H227</f>
        <v>0.83438774075636168</v>
      </c>
      <c r="I227" s="28">
        <v>0.97337118140037859</v>
      </c>
      <c r="J227" s="28">
        <f>OphrsIn!J226/LinhrsIn!J227</f>
        <v>0.9926677946982515</v>
      </c>
      <c r="K227" s="28">
        <f>OphrsIn!K226/LinhrsIn!K227</f>
        <v>0.9968367487278228</v>
      </c>
      <c r="L227" s="28">
        <f>OphrsIn!L226/LinhrsIn!L227</f>
        <v>0.9994606256742179</v>
      </c>
      <c r="M227" s="28">
        <f>OphrsIn!M226/LinhrsIn!M227</f>
        <v>0.99525471039776692</v>
      </c>
      <c r="N227" s="28">
        <f>OphrsIn!N226/LinhrsIn!N227</f>
        <v>0.94729017434788487</v>
      </c>
      <c r="O227" s="28">
        <f>OphrsIn!O226/LinhrsIn!O227</f>
        <v>0.90982353758510481</v>
      </c>
      <c r="P227" s="28">
        <f>OphrsIn!P226/LinhrsIn!P227</f>
        <v>0.99126226643366044</v>
      </c>
      <c r="Q227" s="28">
        <f>OphrsIn!Q226/LinhrsIn!Q227</f>
        <v>0.94527363184079594</v>
      </c>
      <c r="R227" s="28">
        <f>OphrsIn!R226/LinhrsIn!R227</f>
        <v>0.88922021768301762</v>
      </c>
      <c r="S227" s="28">
        <f>OphrsIn!S226/LinhrsIn!S227</f>
        <v>1.0002691427802448</v>
      </c>
      <c r="T227" s="28">
        <f>OphrsIn!T226/LinhrsIn!T227</f>
        <v>0.99592066394710932</v>
      </c>
      <c r="U227" s="28">
        <f>OphrsIn!U226/LinhrsIn!U227</f>
        <v>0.98785261168848693</v>
      </c>
      <c r="V227" s="28">
        <f>OphrsIn!V226/LinhrsIn!V227</f>
        <v>0.96813862493012848</v>
      </c>
      <c r="W227" s="28">
        <f>OphrsIn!W226/LinhrsIn!W227</f>
        <v>0.96301277740416946</v>
      </c>
      <c r="X227" s="28">
        <f>OphrsIn!X226/LinhrsIn!X227</f>
        <v>0.97644049542272482</v>
      </c>
      <c r="Y227" s="28">
        <f>OphrsIn!Y226/LinhrsIn!Y227</f>
        <v>0.9919808666291503</v>
      </c>
      <c r="Z227" s="28">
        <f>OphrsIn!Z226/LinhrsIn!Z227</f>
        <v>0.99542826408498042</v>
      </c>
      <c r="AA227" s="28">
        <f>OphrsIn!AA226/LinhrsIn!AA227</f>
        <v>0.91293918442218136</v>
      </c>
      <c r="AB227" s="28">
        <f>OphrsIn!AB226/LinhrsIn!AB227</f>
        <v>0.82272176605195868</v>
      </c>
      <c r="AC227" s="28">
        <f>IF(LinhrsIn!AC227&gt;0,OphrsIn!AC226/LinhrsIn!AC227,0)</f>
        <v>0.97351794596047869</v>
      </c>
      <c r="AD227" s="28">
        <f>IF(LinhrsIn!AD227&gt;0,OphrsIn!AD226/LinhrsIn!AD227,0)</f>
        <v>0.99523170913425707</v>
      </c>
      <c r="AE227" s="28">
        <f>IF(LinhrsIn!AE227&gt;0,OphrsIn!AE226/LinhrsIn!AE227,0)</f>
        <v>0.98253243784165623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36"/>
        <v>0.96858060202817997</v>
      </c>
      <c r="AP227" s="28">
        <f t="shared" si="37"/>
        <v>0.95409985390707908</v>
      </c>
      <c r="AQ227" s="28">
        <f t="shared" si="38"/>
        <v>0.98376069764546392</v>
      </c>
      <c r="AR227" s="28">
        <f t="shared" si="39"/>
        <v>0.99420414810557067</v>
      </c>
      <c r="AS227" s="28">
        <f t="shared" si="40"/>
        <v>0.93347557228499722</v>
      </c>
      <c r="AT227" s="28">
        <f t="shared" si="41"/>
        <v>0.99718402826660257</v>
      </c>
      <c r="AU227" s="28">
        <f t="shared" si="42"/>
        <v>0.94945865945555008</v>
      </c>
      <c r="AV227" s="28">
        <f t="shared" si="43"/>
        <v>0.94492099743468616</v>
      </c>
      <c r="AW227" s="28">
        <f t="shared" si="44"/>
        <v>0.98397063352190839</v>
      </c>
      <c r="AX227" s="28">
        <f t="shared" si="45"/>
        <v>0.97714471315201479</v>
      </c>
      <c r="AY227" s="28">
        <f t="shared" si="46"/>
        <v>0.91036307151970686</v>
      </c>
      <c r="AZ227" s="28">
        <f t="shared" si="47"/>
        <v>0.98376069764546392</v>
      </c>
    </row>
    <row r="228" spans="1:52" hidden="1" x14ac:dyDescent="0.25">
      <c r="A228" s="86" t="s">
        <v>8</v>
      </c>
      <c r="B228" s="86">
        <v>1</v>
      </c>
      <c r="C228" s="86">
        <v>218</v>
      </c>
      <c r="D228" s="28">
        <f>OphrsIn!D227/LinhrsIn!D228</f>
        <v>0.88425302826379537</v>
      </c>
      <c r="E228" s="28">
        <f>OphrsIn!E227/LinhrsIn!E228</f>
        <v>0.93245425188374587</v>
      </c>
      <c r="F228" s="28">
        <f>OphrsIn!F227/LinhrsIn!F228</f>
        <v>0.99582553620267733</v>
      </c>
      <c r="G228" s="28">
        <f>OphrsIn!G227/LinhrsIn!G228</f>
        <v>0.93965639642197929</v>
      </c>
      <c r="H228" s="28">
        <f>OphrsIn!H227/LinhrsIn!H228</f>
        <v>0.92488631017719913</v>
      </c>
      <c r="I228" s="28">
        <v>1</v>
      </c>
      <c r="J228" s="28">
        <f>OphrsIn!J227/LinhrsIn!J228</f>
        <v>1.0100358422939069</v>
      </c>
      <c r="K228" s="28">
        <f>OphrsIn!K227/LinhrsIn!K228</f>
        <v>0.96915025478584216</v>
      </c>
      <c r="L228" s="28">
        <f>OphrsIn!L227/LinhrsIn!L228</f>
        <v>1</v>
      </c>
      <c r="M228" s="28">
        <f>OphrsIn!M227/LinhrsIn!M228</f>
        <v>0.95229383619476504</v>
      </c>
      <c r="N228" s="28">
        <f>OphrsIn!N227/LinhrsIn!N228</f>
        <v>1</v>
      </c>
      <c r="O228" s="28">
        <f>OphrsIn!O227/LinhrsIn!O228</f>
        <v>0.99986111111111109</v>
      </c>
      <c r="P228" s="28">
        <f>OphrsIn!P227/LinhrsIn!P228</f>
        <v>0.85047734301465638</v>
      </c>
      <c r="Q228" s="28">
        <f>OphrsIn!Q227/LinhrsIn!Q228</f>
        <v>0.99959568733153648</v>
      </c>
      <c r="R228" s="28">
        <f>OphrsIn!R227/LinhrsIn!R228</f>
        <v>0.65539836187639611</v>
      </c>
      <c r="S228" s="28">
        <f>OphrsIn!S227/LinhrsIn!S228</f>
        <v>0.97495917256396303</v>
      </c>
      <c r="T228" s="28">
        <f>OphrsIn!T227/LinhrsIn!T228</f>
        <v>0.92792665726375179</v>
      </c>
      <c r="U228" s="28">
        <f>OphrsIn!U227/LinhrsIn!U228</f>
        <v>0.99663842947425041</v>
      </c>
      <c r="V228" s="28">
        <f>OphrsIn!V227/LinhrsIn!V228</f>
        <v>0.97415840201145409</v>
      </c>
      <c r="W228" s="28">
        <f>OphrsIn!W227/LinhrsIn!W228</f>
        <v>0.85402932866944703</v>
      </c>
      <c r="X228" s="28">
        <f>OphrsIn!X227/LinhrsIn!X228</f>
        <v>0.70940170940170932</v>
      </c>
      <c r="Y228" s="28">
        <f>OphrsIn!Y227/LinhrsIn!Y228</f>
        <v>0.9939725259321559</v>
      </c>
      <c r="Z228" s="28">
        <f>OphrsIn!Z227/LinhrsIn!Z228</f>
        <v>0.81874411725157981</v>
      </c>
      <c r="AA228" s="28">
        <f>OphrsIn!AA227/LinhrsIn!AA228</f>
        <v>0.883780332056194</v>
      </c>
      <c r="AB228" s="28">
        <f>OphrsIn!AB227/LinhrsIn!AB228</f>
        <v>0.87402437354511842</v>
      </c>
      <c r="AC228" s="28">
        <f>IF(LinhrsIn!AC228&gt;0,OphrsIn!AC227/LinhrsIn!AC228,0)</f>
        <v>1</v>
      </c>
      <c r="AD228" s="28">
        <f>IF(LinhrsIn!AD228&gt;0,OphrsIn!AD227/LinhrsIn!AD228,0)</f>
        <v>1.0010497900419917</v>
      </c>
      <c r="AE228" s="28">
        <f>IF(LinhrsIn!AE228&gt;0,OphrsIn!AE227/LinhrsIn!AE228,0)</f>
        <v>0.97722608440911229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36"/>
        <v>0.96455340684049018</v>
      </c>
      <c r="AP228" s="28">
        <f t="shared" si="37"/>
        <v>0.88855242478146312</v>
      </c>
      <c r="AQ228" s="28">
        <f t="shared" si="38"/>
        <v>0.99275862481703481</v>
      </c>
      <c r="AR228" s="28">
        <f t="shared" si="39"/>
        <v>0.9559787281694675</v>
      </c>
      <c r="AS228" s="28">
        <f t="shared" si="40"/>
        <v>0.97830738415703544</v>
      </c>
      <c r="AT228" s="28">
        <f t="shared" si="41"/>
        <v>0.97381469699353573</v>
      </c>
      <c r="AU228" s="28">
        <f t="shared" si="42"/>
        <v>0.95011281804192249</v>
      </c>
      <c r="AV228" s="28">
        <f t="shared" si="43"/>
        <v>0.87665107392396513</v>
      </c>
      <c r="AW228" s="28">
        <f t="shared" si="44"/>
        <v>0.96624116291648543</v>
      </c>
      <c r="AX228" s="28">
        <f t="shared" si="45"/>
        <v>0.85246785466777075</v>
      </c>
      <c r="AY228" s="28">
        <f t="shared" si="46"/>
        <v>0.85884960761763074</v>
      </c>
      <c r="AZ228" s="28">
        <f t="shared" si="47"/>
        <v>0.99275862481703481</v>
      </c>
    </row>
    <row r="229" spans="1:52" hidden="1" x14ac:dyDescent="0.25">
      <c r="A229" s="86" t="s">
        <v>8</v>
      </c>
      <c r="B229" s="86">
        <v>1</v>
      </c>
      <c r="C229" s="86">
        <v>219</v>
      </c>
      <c r="D229" s="28">
        <f>OphrsIn!D228/LinhrsIn!D229</f>
        <v>0.9008643976229066</v>
      </c>
      <c r="E229" s="28">
        <f>OphrsIn!E228/LinhrsIn!E229</f>
        <v>0.97606883570852387</v>
      </c>
      <c r="F229" s="28">
        <f>OphrsIn!F228/LinhrsIn!F229</f>
        <v>0.84416715031921052</v>
      </c>
      <c r="G229" s="28">
        <f>OphrsIn!G228/LinhrsIn!G229</f>
        <v>0.98084834728330261</v>
      </c>
      <c r="H229" s="28">
        <f>OphrsIn!H228/LinhrsIn!H229</f>
        <v>0.99355019629837349</v>
      </c>
      <c r="I229" s="28">
        <v>1</v>
      </c>
      <c r="J229" s="28">
        <f>OphrsIn!J228/LinhrsIn!J229</f>
        <v>0.96252298119077928</v>
      </c>
      <c r="K229" s="28">
        <f>OphrsIn!K228/LinhrsIn!K229</f>
        <v>0.9979372937293729</v>
      </c>
      <c r="L229" s="28">
        <f>OphrsIn!L228/LinhrsIn!L229</f>
        <v>0.99959546925566334</v>
      </c>
      <c r="M229" s="28">
        <f>OphrsIn!M228/LinhrsIn!M229</f>
        <v>1</v>
      </c>
      <c r="N229" s="28">
        <f>OphrsIn!N228/LinhrsIn!N229</f>
        <v>1</v>
      </c>
      <c r="O229" s="28">
        <f>OphrsIn!O228/LinhrsIn!O229</f>
        <v>0.87615062761506279</v>
      </c>
      <c r="P229" s="28">
        <f>OphrsIn!P228/LinhrsIn!P229</f>
        <v>0.79628382927157659</v>
      </c>
      <c r="Q229" s="28">
        <f>OphrsIn!Q228/LinhrsIn!Q229</f>
        <v>0.991125453812021</v>
      </c>
      <c r="R229" s="28">
        <f>OphrsIn!R228/LinhrsIn!R229</f>
        <v>0.90749030140256637</v>
      </c>
      <c r="S229" s="28">
        <f>OphrsIn!S228/LinhrsIn!S229</f>
        <v>1</v>
      </c>
      <c r="T229" s="28">
        <f>OphrsIn!T228/LinhrsIn!T229</f>
        <v>0.98269798846532574</v>
      </c>
      <c r="U229" s="28">
        <f>OphrsIn!U228/LinhrsIn!U229</f>
        <v>1</v>
      </c>
      <c r="V229" s="28">
        <f>OphrsIn!V228/LinhrsIn!V229</f>
        <v>0.98839160839160844</v>
      </c>
      <c r="W229" s="28">
        <f>OphrsIn!W228/LinhrsIn!W229</f>
        <v>0.99556332347405219</v>
      </c>
      <c r="X229" s="28">
        <f>OphrsIn!X228/LinhrsIn!X229</f>
        <v>0.99986512004316153</v>
      </c>
      <c r="Y229" s="28">
        <f>OphrsIn!Y228/LinhrsIn!Y229</f>
        <v>0.99958012596221135</v>
      </c>
      <c r="Z229" s="28">
        <f>OphrsIn!Z228/LinhrsIn!Z229</f>
        <v>0.9994622933189945</v>
      </c>
      <c r="AA229" s="28">
        <f>OphrsIn!AA228/LinhrsIn!AA229</f>
        <v>0.99258014839703212</v>
      </c>
      <c r="AB229" s="28">
        <f>OphrsIn!AB228/LinhrsIn!AB229</f>
        <v>0.94889038332212505</v>
      </c>
      <c r="AC229" s="28">
        <f>IF(LinhrsIn!AC229&gt;0,OphrsIn!AC228/LinhrsIn!AC229,0)</f>
        <v>0.99986559139784947</v>
      </c>
      <c r="AD229" s="28">
        <f>IF(LinhrsIn!AD229&gt;0,OphrsIn!AD228/LinhrsIn!AD229,0)</f>
        <v>0.97659859889700418</v>
      </c>
      <c r="AE229" s="28">
        <f>IF(LinhrsIn!AE229&gt;0,OphrsIn!AE228/LinhrsIn!AE229,0)</f>
        <v>0.93198482423206608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36"/>
        <v>0.9522603942226554</v>
      </c>
      <c r="AP229" s="28">
        <f t="shared" si="37"/>
        <v>0.98380389554909164</v>
      </c>
      <c r="AQ229" s="28">
        <f t="shared" si="38"/>
        <v>0.96948300484230654</v>
      </c>
      <c r="AR229" s="28">
        <f t="shared" si="39"/>
        <v>0.9336947777703456</v>
      </c>
      <c r="AS229" s="28">
        <f t="shared" si="40"/>
        <v>0.98535772582971759</v>
      </c>
      <c r="AT229" s="28">
        <f t="shared" si="41"/>
        <v>0.99917758766167875</v>
      </c>
      <c r="AU229" s="28">
        <f t="shared" si="42"/>
        <v>0.89081148562887991</v>
      </c>
      <c r="AV229" s="28">
        <f t="shared" si="43"/>
        <v>0.96620525173819571</v>
      </c>
      <c r="AW229" s="28">
        <f t="shared" si="44"/>
        <v>0.9903631989523114</v>
      </c>
      <c r="AX229" s="28">
        <f t="shared" si="45"/>
        <v>0.99833618982647498</v>
      </c>
      <c r="AY229" s="28">
        <f t="shared" si="46"/>
        <v>0.98031094167938393</v>
      </c>
      <c r="AZ229" s="28">
        <f t="shared" si="47"/>
        <v>0.96948300484230654</v>
      </c>
    </row>
    <row r="230" spans="1:52" hidden="1" x14ac:dyDescent="0.25">
      <c r="A230" s="86" t="s">
        <v>8</v>
      </c>
      <c r="B230" s="86">
        <v>1</v>
      </c>
      <c r="C230" s="86">
        <v>220</v>
      </c>
      <c r="D230" s="28">
        <f>OphrsIn!D229/LinhrsIn!D230</f>
        <v>0.84204807822898275</v>
      </c>
      <c r="E230" s="28">
        <f>OphrsIn!E229/LinhrsIn!E230</f>
        <v>0.92607526881720426</v>
      </c>
      <c r="F230" s="28">
        <f>OphrsIn!F229/LinhrsIn!F230</f>
        <v>0.95883287592084354</v>
      </c>
      <c r="G230" s="28">
        <f>OphrsIn!G229/LinhrsIn!G230</f>
        <v>0.90281329923273657</v>
      </c>
      <c r="H230" s="28">
        <f>OphrsIn!H229/LinhrsIn!H230</f>
        <v>0.88255887969446223</v>
      </c>
      <c r="I230" s="28">
        <v>0.90476835545922507</v>
      </c>
      <c r="J230" s="28">
        <f>OphrsIn!J229/LinhrsIn!J230</f>
        <v>0.99140602986756843</v>
      </c>
      <c r="K230" s="28">
        <f>OphrsIn!K229/LinhrsIn!K230</f>
        <v>0.97909503507082929</v>
      </c>
      <c r="L230" s="28">
        <f>OphrsIn!L229/LinhrsIn!L230</f>
        <v>0.95697611292073836</v>
      </c>
      <c r="M230" s="28">
        <f>OphrsIn!M229/LinhrsIn!M230</f>
        <v>0.99107267401311205</v>
      </c>
      <c r="N230" s="28">
        <f>OphrsIn!N229/LinhrsIn!N230</f>
        <v>0.98774245689655171</v>
      </c>
      <c r="O230" s="28">
        <f>OphrsIn!O229/LinhrsIn!O230</f>
        <v>0.93400167084377594</v>
      </c>
      <c r="P230" s="28">
        <f>OphrsIn!P229/LinhrsIn!P230</f>
        <v>0.73402534375842554</v>
      </c>
      <c r="Q230" s="28">
        <f>OphrsIn!Q229/LinhrsIn!Q230</f>
        <v>0.30440048445700441</v>
      </c>
      <c r="R230" s="28">
        <f>OphrsIn!R229/LinhrsIn!R230</f>
        <v>0</v>
      </c>
      <c r="S230" s="28">
        <f>OphrsIn!S229/LinhrsIn!S230</f>
        <v>3.6796536796536793E-2</v>
      </c>
      <c r="T230" s="28">
        <f>OphrsIn!T229/LinhrsIn!T230</f>
        <v>0.94822734946539122</v>
      </c>
      <c r="U230" s="28">
        <f>OphrsIn!U229/LinhrsIn!U230</f>
        <v>0.91379310344827591</v>
      </c>
      <c r="V230" s="28">
        <f>OphrsIn!V229/LinhrsIn!V230</f>
        <v>0.910208071498394</v>
      </c>
      <c r="W230" s="28">
        <f>OphrsIn!W229/LinhrsIn!W230</f>
        <v>0.99112664694810448</v>
      </c>
      <c r="X230" s="28">
        <f>OphrsIn!X229/LinhrsIn!X230</f>
        <v>0.98462368492042085</v>
      </c>
      <c r="Y230" s="28">
        <f>OphrsIn!Y229/LinhrsIn!Y230</f>
        <v>0.92851135407905805</v>
      </c>
      <c r="Z230" s="28">
        <f>OphrsIn!Z229/LinhrsIn!Z230</f>
        <v>0.99139553643452549</v>
      </c>
      <c r="AA230" s="28">
        <f>OphrsIn!AA229/LinhrsIn!AA230</f>
        <v>0.92293680818270984</v>
      </c>
      <c r="AB230" s="28">
        <f>OphrsIn!AB229/LinhrsIn!AB230</f>
        <v>0.58093573541274546</v>
      </c>
      <c r="AC230" s="28">
        <f>IF(LinhrsIn!AC230&gt;0,OphrsIn!AC229/LinhrsIn!AC230,0)</f>
        <v>0.98763274633687337</v>
      </c>
      <c r="AD230" s="28">
        <f>IF(LinhrsIn!AD230&gt;0,OphrsIn!AD229/LinhrsIn!AD230,0)</f>
        <v>0.99701892979579665</v>
      </c>
      <c r="AE230" s="28">
        <f>IF(LinhrsIn!AE230&gt;0,OphrsIn!AE229/LinhrsIn!AE230,0)</f>
        <v>0.97545708960127475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36"/>
        <v>0.92911400020795609</v>
      </c>
      <c r="AP230" s="28">
        <f t="shared" si="37"/>
        <v>0.70941294263693055</v>
      </c>
      <c r="AQ230" s="28">
        <f t="shared" si="38"/>
        <v>0.98670292191131492</v>
      </c>
      <c r="AR230" s="28">
        <f t="shared" si="39"/>
        <v>0.92924048132359482</v>
      </c>
      <c r="AS230" s="28">
        <f t="shared" si="40"/>
        <v>0.92624442167375187</v>
      </c>
      <c r="AT230" s="28">
        <f t="shared" si="41"/>
        <v>0.97571460733489312</v>
      </c>
      <c r="AU230" s="28">
        <f t="shared" si="42"/>
        <v>0.88525649049958444</v>
      </c>
      <c r="AV230" s="28">
        <f t="shared" si="43"/>
        <v>0.11373234041784706</v>
      </c>
      <c r="AW230" s="28">
        <f t="shared" si="44"/>
        <v>0.92407617480402049</v>
      </c>
      <c r="AX230" s="28">
        <f t="shared" si="45"/>
        <v>0.96808722864919439</v>
      </c>
      <c r="AY230" s="28">
        <f t="shared" si="46"/>
        <v>0.83175602667666027</v>
      </c>
      <c r="AZ230" s="28">
        <f t="shared" si="47"/>
        <v>0.98670292191131492</v>
      </c>
    </row>
    <row r="231" spans="1:52" hidden="1" x14ac:dyDescent="0.25">
      <c r="A231" s="86" t="s">
        <v>8</v>
      </c>
      <c r="B231" s="86">
        <v>1</v>
      </c>
      <c r="C231" s="86">
        <v>221</v>
      </c>
      <c r="D231" s="28">
        <f>OphrsIn!D230/LinhrsIn!D231</f>
        <v>0.99311833760626089</v>
      </c>
      <c r="E231" s="28">
        <f>OphrsIn!E230/LinhrsIn!E231</f>
        <v>0.98669175964511358</v>
      </c>
      <c r="F231" s="28">
        <f>OphrsIn!F230/LinhrsIn!F231</f>
        <v>0.97692529564464958</v>
      </c>
      <c r="G231" s="28">
        <f>OphrsIn!G230/LinhrsIn!G231</f>
        <v>0.99985805535841021</v>
      </c>
      <c r="H231" s="28">
        <f>OphrsIn!H230/LinhrsIn!H231</f>
        <v>0.98160412067696834</v>
      </c>
      <c r="I231" s="28">
        <v>0.97849607790100079</v>
      </c>
      <c r="J231" s="28">
        <f>OphrsIn!J230/LinhrsIn!J231</f>
        <v>0.95145357042054757</v>
      </c>
      <c r="K231" s="28">
        <f>OphrsIn!K230/LinhrsIn!K231</f>
        <v>0.81196698762035757</v>
      </c>
      <c r="L231" s="28">
        <f>OphrsIn!L230/LinhrsIn!L231</f>
        <v>0.97219222462203037</v>
      </c>
      <c r="M231" s="28">
        <f>OphrsIn!M230/LinhrsIn!M231</f>
        <v>0.99511650620901348</v>
      </c>
      <c r="N231" s="28">
        <f>OphrsIn!N230/LinhrsIn!N231</f>
        <v>0.99771012931034497</v>
      </c>
      <c r="O231" s="28">
        <f>OphrsIn!O230/LinhrsIn!O231</f>
        <v>0.99986111111111109</v>
      </c>
      <c r="P231" s="28">
        <f>OphrsIn!P230/LinhrsIn!P231</f>
        <v>0.99085898642290637</v>
      </c>
      <c r="Q231" s="28">
        <f>OphrsIn!Q230/LinhrsIn!Q231</f>
        <v>0.99892429743176003</v>
      </c>
      <c r="R231" s="28">
        <f>OphrsIn!R230/LinhrsIn!R231</f>
        <v>0.91158491128671526</v>
      </c>
      <c r="S231" s="28">
        <f>OphrsIn!S230/LinhrsIn!S231</f>
        <v>0.99525680986583542</v>
      </c>
      <c r="T231" s="28">
        <f>OphrsIn!T230/LinhrsIn!T231</f>
        <v>0.91939794626529758</v>
      </c>
      <c r="U231" s="28">
        <f>OphrsIn!U230/LinhrsIn!U231</f>
        <v>0.82907477138246366</v>
      </c>
      <c r="V231" s="28">
        <f>OphrsIn!V230/LinhrsIn!V231</f>
        <v>0.93458205199888178</v>
      </c>
      <c r="W231" s="28">
        <f>OphrsIn!W230/LinhrsIn!W231</f>
        <v>0.99246602986681032</v>
      </c>
      <c r="X231" s="28">
        <f>OphrsIn!X230/LinhrsIn!X231</f>
        <v>0.99595414699932572</v>
      </c>
      <c r="Y231" s="28">
        <f>OphrsIn!Y230/LinhrsIn!Y231</f>
        <v>0.99678096571028696</v>
      </c>
      <c r="Z231" s="28">
        <f>OphrsIn!Z230/LinhrsIn!Z231</f>
        <v>0.98077181659271206</v>
      </c>
      <c r="AA231" s="28">
        <f>OphrsIn!AA230/LinhrsIn!AA231</f>
        <v>0.91362172756544879</v>
      </c>
      <c r="AB231" s="28">
        <f>OphrsIn!AB230/LinhrsIn!AB231</f>
        <v>0.97311105135789189</v>
      </c>
      <c r="AC231" s="28">
        <f>IF(LinhrsIn!AC231&gt;0,OphrsIn!AC230/LinhrsIn!AC231,0)</f>
        <v>0.92217741935483877</v>
      </c>
      <c r="AD231" s="28">
        <f>IF(LinhrsIn!AD231&gt;0,OphrsIn!AD230/LinhrsIn!AD231,0)</f>
        <v>0.94103597551873419</v>
      </c>
      <c r="AE231" s="28">
        <f>IF(LinhrsIn!AE231&gt;0,OphrsIn!AE230/LinhrsIn!AE231,0)</f>
        <v>0.91649356712758701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36"/>
        <v>0.97022790207853793</v>
      </c>
      <c r="AP231" s="28">
        <f t="shared" si="37"/>
        <v>0.95346054386028578</v>
      </c>
      <c r="AQ231" s="28">
        <f t="shared" si="38"/>
        <v>0.92656898733372006</v>
      </c>
      <c r="AR231" s="28">
        <f t="shared" si="39"/>
        <v>0.98782503688272438</v>
      </c>
      <c r="AS231" s="28">
        <f t="shared" si="40"/>
        <v>0.97051792299950568</v>
      </c>
      <c r="AT231" s="28">
        <f t="shared" si="41"/>
        <v>0.92642523948380051</v>
      </c>
      <c r="AU231" s="28">
        <f t="shared" si="42"/>
        <v>0.99614340894812081</v>
      </c>
      <c r="AV231" s="28">
        <f t="shared" si="43"/>
        <v>0.96858867286143691</v>
      </c>
      <c r="AW231" s="28">
        <f t="shared" si="44"/>
        <v>0.89435158988221442</v>
      </c>
      <c r="AX231" s="28">
        <f t="shared" si="45"/>
        <v>0.99506704752547437</v>
      </c>
      <c r="AY231" s="28">
        <f t="shared" si="46"/>
        <v>0.95583486517201754</v>
      </c>
      <c r="AZ231" s="28">
        <f t="shared" si="47"/>
        <v>0.92656898733372006</v>
      </c>
    </row>
    <row r="232" spans="1:52" hidden="1" x14ac:dyDescent="0.25">
      <c r="A232" s="86" t="s">
        <v>8</v>
      </c>
      <c r="B232" s="86">
        <v>1</v>
      </c>
      <c r="C232" s="86">
        <v>222</v>
      </c>
      <c r="D232" s="28">
        <f>OphrsIn!D231/LinhrsIn!D232</f>
        <v>0.99097886091288534</v>
      </c>
      <c r="E232" s="28">
        <f>OphrsIn!E231/LinhrsIn!E232</f>
        <v>0.95603065752319483</v>
      </c>
      <c r="F232" s="28">
        <f>OphrsIn!F231/LinhrsIn!F232</f>
        <v>0.99539435808865873</v>
      </c>
      <c r="G232" s="28">
        <f>OphrsIn!G231/LinhrsIn!G232</f>
        <v>0.98907181379506093</v>
      </c>
      <c r="H232" s="28">
        <f>OphrsIn!H231/LinhrsIn!H232</f>
        <v>0.79520451339915366</v>
      </c>
      <c r="I232" s="28">
        <v>1</v>
      </c>
      <c r="J232" s="28">
        <f>OphrsIn!J231/LinhrsIn!J232</f>
        <v>0.92531591651284972</v>
      </c>
      <c r="K232" s="28">
        <f>OphrsIn!K231/LinhrsIn!K232</f>
        <v>0.99903674143387911</v>
      </c>
      <c r="L232" s="28">
        <f>OphrsIn!L231/LinhrsIn!L232</f>
        <v>0.98970329223682429</v>
      </c>
      <c r="M232" s="28">
        <f>OphrsIn!M231/LinhrsIn!M232</f>
        <v>1</v>
      </c>
      <c r="N232" s="28">
        <f>OphrsIn!N231/LinhrsIn!N232</f>
        <v>0.93671576650300048</v>
      </c>
      <c r="O232" s="28">
        <f>OphrsIn!O231/LinhrsIn!O232</f>
        <v>0.96261292564280754</v>
      </c>
      <c r="P232" s="28">
        <f>OphrsIn!P231/LinhrsIn!P232</f>
        <v>0.99717095513943166</v>
      </c>
      <c r="Q232" s="28">
        <f>OphrsIn!Q231/LinhrsIn!Q232</f>
        <v>1</v>
      </c>
      <c r="R232" s="28">
        <f>OphrsIn!R231/LinhrsIn!R232</f>
        <v>0.99135876042908211</v>
      </c>
      <c r="S232" s="28">
        <f>OphrsIn!S231/LinhrsIn!S232</f>
        <v>1</v>
      </c>
      <c r="T232" s="28">
        <f>OphrsIn!T231/LinhrsIn!T232</f>
        <v>0.9876230661040788</v>
      </c>
      <c r="U232" s="28">
        <f>OphrsIn!U231/LinhrsIn!U232</f>
        <v>0.92850397949548091</v>
      </c>
      <c r="V232" s="28">
        <f>OphrsIn!V231/LinhrsIn!V232</f>
        <v>0.96912114014251782</v>
      </c>
      <c r="W232" s="28">
        <f>OphrsIn!W231/LinhrsIn!W232</f>
        <v>0.90020174848688628</v>
      </c>
      <c r="X232" s="28">
        <f>OphrsIn!X231/LinhrsIn!X232</f>
        <v>0.91800028324599914</v>
      </c>
      <c r="Y232" s="28">
        <f>OphrsIn!Y231/LinhrsIn!Y232</f>
        <v>0.99510146955913226</v>
      </c>
      <c r="Z232" s="28">
        <f>OphrsIn!Z231/LinhrsIn!Z232</f>
        <v>0.99623554719010488</v>
      </c>
      <c r="AA232" s="28">
        <f>OphrsIn!AA231/LinhrsIn!AA232</f>
        <v>0.98950020999580013</v>
      </c>
      <c r="AB232" s="28">
        <f>OphrsIn!AB231/LinhrsIn!AB232</f>
        <v>1</v>
      </c>
      <c r="AC232" s="28">
        <f>IF(LinhrsIn!AC232&gt;0,OphrsIn!AC231/LinhrsIn!AC232,0)</f>
        <v>1</v>
      </c>
      <c r="AD232" s="28">
        <f>IF(LinhrsIn!AD232&gt;0,OphrsIn!AD231/LinhrsIn!AD232,0)</f>
        <v>0.99686800894854588</v>
      </c>
      <c r="AE232" s="28">
        <f>IF(LinhrsIn!AE232&gt;0,OphrsIn!AE231/LinhrsIn!AE232,0)</f>
        <v>0.96747183902958278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36"/>
        <v>0.96218807835623832</v>
      </c>
      <c r="AP232" s="28">
        <f t="shared" si="37"/>
        <v>0.97297051705409021</v>
      </c>
      <c r="AQ232" s="28">
        <f t="shared" si="38"/>
        <v>0.98811328265937626</v>
      </c>
      <c r="AR232" s="28">
        <f t="shared" si="39"/>
        <v>0.98016560980230472</v>
      </c>
      <c r="AS232" s="28">
        <f t="shared" si="40"/>
        <v>0.90684014330400109</v>
      </c>
      <c r="AT232" s="28">
        <f t="shared" si="41"/>
        <v>0.99624667789023447</v>
      </c>
      <c r="AU232" s="28">
        <f t="shared" si="42"/>
        <v>0.96549988242841323</v>
      </c>
      <c r="AV232" s="28">
        <f t="shared" si="43"/>
        <v>0.99711958680969415</v>
      </c>
      <c r="AW232" s="28">
        <f t="shared" si="44"/>
        <v>0.96174939524735914</v>
      </c>
      <c r="AX232" s="28">
        <f t="shared" si="45"/>
        <v>0.93776783376400596</v>
      </c>
      <c r="AY232" s="28">
        <f t="shared" si="46"/>
        <v>0.9952452523953017</v>
      </c>
      <c r="AZ232" s="28">
        <f t="shared" si="47"/>
        <v>0.98811328265937626</v>
      </c>
    </row>
    <row r="233" spans="1:52" hidden="1" x14ac:dyDescent="0.25">
      <c r="A233" s="86" t="s">
        <v>8</v>
      </c>
      <c r="B233" s="86">
        <v>1</v>
      </c>
      <c r="C233" s="86">
        <v>223</v>
      </c>
      <c r="D233" s="28">
        <f>OphrsIn!D232/LinhrsIn!D233</f>
        <v>0.9363599513579246</v>
      </c>
      <c r="E233" s="28">
        <f>OphrsIn!E232/LinhrsIn!E233</f>
        <v>0.98521505376344087</v>
      </c>
      <c r="F233" s="28">
        <f>OphrsIn!F232/LinhrsIn!F233</f>
        <v>1</v>
      </c>
      <c r="G233" s="28">
        <f>OphrsIn!G232/LinhrsIn!G233</f>
        <v>0.98327615780445965</v>
      </c>
      <c r="H233" s="28">
        <f>OphrsIn!H232/LinhrsIn!H233</f>
        <v>1.0084985835694051</v>
      </c>
      <c r="I233" s="28">
        <v>1</v>
      </c>
      <c r="J233" s="28">
        <f>OphrsIn!J232/LinhrsIn!J233</f>
        <v>1.0289897086534281</v>
      </c>
      <c r="K233" s="28">
        <f>OphrsIn!K232/LinhrsIn!K233</f>
        <v>0.9864640883977901</v>
      </c>
      <c r="L233" s="28">
        <f>OphrsIn!L232/LinhrsIn!L233</f>
        <v>1</v>
      </c>
      <c r="M233" s="28">
        <f>OphrsIn!M232/LinhrsIn!M233</f>
        <v>1</v>
      </c>
      <c r="N233" s="28">
        <f>OphrsIn!N232/LinhrsIn!N233</f>
        <v>0.91357348308450892</v>
      </c>
      <c r="O233" s="28">
        <f>OphrsIn!O232/LinhrsIn!O233</f>
        <v>1.0002811357885859</v>
      </c>
      <c r="P233" s="28">
        <f>OphrsIn!P232/LinhrsIn!P233</f>
        <v>0.97810218978102204</v>
      </c>
      <c r="Q233" s="28">
        <f>OphrsIn!Q232/LinhrsIn!Q233</f>
        <v>1</v>
      </c>
      <c r="R233" s="28">
        <f>OphrsIn!R232/LinhrsIn!R233</f>
        <v>0.84615384615384603</v>
      </c>
      <c r="S233" s="28">
        <f>OphrsIn!S232/LinhrsIn!S233</f>
        <v>0.92975716833584865</v>
      </c>
      <c r="T233" s="28">
        <f>OphrsIn!T232/LinhrsIn!T233</f>
        <v>0.72056957563795299</v>
      </c>
      <c r="U233" s="28">
        <f>OphrsIn!U232/LinhrsIn!U233</f>
        <v>1</v>
      </c>
      <c r="V233" s="28">
        <f>OphrsIn!V232/LinhrsIn!V233</f>
        <v>0.99916201117318437</v>
      </c>
      <c r="W233" s="28">
        <f>OphrsIn!W232/LinhrsIn!W233</f>
        <v>0.99394998655552569</v>
      </c>
      <c r="X233" s="28">
        <f>OphrsIn!X232/LinhrsIn!X233</f>
        <v>0.99646978954514598</v>
      </c>
      <c r="Y233" s="28">
        <f>OphrsIn!Y232/LinhrsIn!Y233</f>
        <v>0.99916025192442259</v>
      </c>
      <c r="Z233" s="28">
        <f>OphrsIn!Z232/LinhrsIn!Z233</f>
        <v>1</v>
      </c>
      <c r="AA233" s="28">
        <f>OphrsIn!AA232/LinhrsIn!AA233</f>
        <v>0.98152036959260824</v>
      </c>
      <c r="AB233" s="28">
        <f>OphrsIn!AB232/LinhrsIn!AB233</f>
        <v>0.71639275179098194</v>
      </c>
      <c r="AC233" s="28">
        <f>IF(LinhrsIn!AC233&gt;0,OphrsIn!AC232/LinhrsIn!AC233,0)</f>
        <v>0.25527671597141427</v>
      </c>
      <c r="AD233" s="28">
        <f>IF(LinhrsIn!AD233&gt;0,OphrsIn!AD232/LinhrsIn!AD233,0)</f>
        <v>0.99985020970641103</v>
      </c>
      <c r="AE233" s="28">
        <f>IF(LinhrsIn!AE233&gt;0,OphrsIn!AE232/LinhrsIn!AE233,0)</f>
        <v>0.99089210478308165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36"/>
        <v>0.99036670007021999</v>
      </c>
      <c r="AP233" s="28">
        <f t="shared" si="37"/>
        <v>0.93192797922579318</v>
      </c>
      <c r="AQ233" s="28">
        <f t="shared" si="38"/>
        <v>0.74867301015363574</v>
      </c>
      <c r="AR233" s="28">
        <f t="shared" si="39"/>
        <v>0.98949707052263358</v>
      </c>
      <c r="AS233" s="28">
        <f t="shared" si="40"/>
        <v>1.0124960974076112</v>
      </c>
      <c r="AT233" s="28">
        <f t="shared" si="41"/>
        <v>0.99548802946593007</v>
      </c>
      <c r="AU233" s="28">
        <f t="shared" si="42"/>
        <v>0.96398560288470547</v>
      </c>
      <c r="AV233" s="28">
        <f t="shared" si="43"/>
        <v>0.92530367149656489</v>
      </c>
      <c r="AW233" s="28">
        <f t="shared" si="44"/>
        <v>0.90657719560371242</v>
      </c>
      <c r="AX233" s="28">
        <f t="shared" si="45"/>
        <v>0.99652667600836475</v>
      </c>
      <c r="AY233" s="28">
        <f t="shared" si="46"/>
        <v>0.89930437379452999</v>
      </c>
      <c r="AZ233" s="28">
        <f t="shared" si="47"/>
        <v>0.74867301015363574</v>
      </c>
    </row>
    <row r="234" spans="1:52" hidden="1" x14ac:dyDescent="0.25">
      <c r="A234" s="86" t="s">
        <v>8</v>
      </c>
      <c r="B234" s="86">
        <v>1</v>
      </c>
      <c r="C234" s="86">
        <v>224</v>
      </c>
      <c r="D234" s="28">
        <f>OphrsIn!D233/LinhrsIn!D234</f>
        <v>0.99623554719010488</v>
      </c>
      <c r="E234" s="28">
        <f>OphrsIn!E233/LinhrsIn!E234</f>
        <v>0.99072455975265494</v>
      </c>
      <c r="F234" s="28">
        <f>OphrsIn!F233/LinhrsIn!F234</f>
        <v>0.98402877697841729</v>
      </c>
      <c r="G234" s="28">
        <f>OphrsIn!G233/LinhrsIn!G234</f>
        <v>0.93320803816683529</v>
      </c>
      <c r="H234" s="28">
        <f>OphrsIn!H233/LinhrsIn!H234</f>
        <v>0.99859154929577465</v>
      </c>
      <c r="I234" s="28">
        <v>1</v>
      </c>
      <c r="J234" s="28">
        <f>OphrsIn!J233/LinhrsIn!J234</f>
        <v>1.007665010645848</v>
      </c>
      <c r="K234" s="28">
        <f>OphrsIn!K233/LinhrsIn!K234</f>
        <v>0.99779977997799774</v>
      </c>
      <c r="L234" s="28">
        <f>OphrsIn!L233/LinhrsIn!L234</f>
        <v>0.99797543528141452</v>
      </c>
      <c r="M234" s="28">
        <f>OphrsIn!M233/LinhrsIn!M234</f>
        <v>0.97535014005602239</v>
      </c>
      <c r="N234" s="28">
        <f>OphrsIn!N233/LinhrsIn!N234</f>
        <v>1</v>
      </c>
      <c r="O234" s="28">
        <f>OphrsIn!O233/LinhrsIn!O234</f>
        <v>1</v>
      </c>
      <c r="P234" s="28">
        <f>OphrsIn!P233/LinhrsIn!P234</f>
        <v>0.88202851762173806</v>
      </c>
      <c r="Q234" s="28">
        <f>OphrsIn!Q233/LinhrsIn!Q234</f>
        <v>0.78663967611336028</v>
      </c>
      <c r="R234" s="28">
        <f>OphrsIn!R233/LinhrsIn!R234</f>
        <v>0.92166790766939688</v>
      </c>
      <c r="S234" s="28">
        <f>OphrsIn!S233/LinhrsIn!S234</f>
        <v>0.93971006638666843</v>
      </c>
      <c r="T234" s="28">
        <f>OphrsIn!T233/LinhrsIn!T234</f>
        <v>0.94542897327707465</v>
      </c>
      <c r="U234" s="28">
        <f>OphrsIn!U233/LinhrsIn!U234</f>
        <v>0.97161307681958842</v>
      </c>
      <c r="V234" s="28">
        <f>OphrsIn!V233/LinhrsIn!V234</f>
        <v>0.48519788095980054</v>
      </c>
      <c r="W234" s="28">
        <f>OphrsIn!W233/LinhrsIn!W234</f>
        <v>0.7398490837226015</v>
      </c>
      <c r="X234" s="28">
        <f>OphrsIn!X233/LinhrsIn!X234</f>
        <v>0.94230250741439747</v>
      </c>
      <c r="Y234" s="28">
        <f>OphrsIn!Y233/LinhrsIn!Y234</f>
        <v>0.97322680123352956</v>
      </c>
      <c r="Z234" s="28">
        <f>OphrsIn!Z233/LinhrsIn!Z234</f>
        <v>1</v>
      </c>
      <c r="AA234" s="28">
        <f>OphrsIn!AA233/LinhrsIn!AA234</f>
        <v>0.94466237041188006</v>
      </c>
      <c r="AB234" s="28">
        <f>OphrsIn!AB233/LinhrsIn!AB234</f>
        <v>0.82346609257265868</v>
      </c>
      <c r="AC234" s="28">
        <f>IF(LinhrsIn!AC234&gt;0,OphrsIn!AC233/LinhrsIn!AC234,0)</f>
        <v>0.99838687995698361</v>
      </c>
      <c r="AD234" s="28">
        <f>IF(LinhrsIn!AD234&gt;0,OphrsIn!AD233/LinhrsIn!AD234,0)</f>
        <v>0.99687220732797133</v>
      </c>
      <c r="AE234" s="28">
        <f>IF(LinhrsIn!AE234&gt;0,OphrsIn!AE233/LinhrsIn!AE234,0)</f>
        <v>0.98557771852171494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36"/>
        <v>0.98061431731472515</v>
      </c>
      <c r="AP234" s="28">
        <f t="shared" si="37"/>
        <v>0.8728137030484131</v>
      </c>
      <c r="AQ234" s="28">
        <f t="shared" si="38"/>
        <v>0.99361226860222329</v>
      </c>
      <c r="AR234" s="28">
        <f t="shared" si="39"/>
        <v>0.96932045829930258</v>
      </c>
      <c r="AS234" s="28">
        <f t="shared" si="40"/>
        <v>1.0020855199805407</v>
      </c>
      <c r="AT234" s="28">
        <f t="shared" si="41"/>
        <v>0.99037511843847825</v>
      </c>
      <c r="AU234" s="28">
        <f t="shared" si="42"/>
        <v>0.96067617254057935</v>
      </c>
      <c r="AV234" s="28">
        <f t="shared" si="43"/>
        <v>0.88267255005647527</v>
      </c>
      <c r="AW234" s="28">
        <f t="shared" si="44"/>
        <v>0.80074664368548787</v>
      </c>
      <c r="AX234" s="28">
        <f t="shared" si="45"/>
        <v>0.88512613079017621</v>
      </c>
      <c r="AY234" s="28">
        <f t="shared" si="46"/>
        <v>0.92270948766151284</v>
      </c>
      <c r="AZ234" s="28">
        <f t="shared" si="47"/>
        <v>0.99361226860222329</v>
      </c>
    </row>
    <row r="235" spans="1:52" hidden="1" x14ac:dyDescent="0.25">
      <c r="A235" s="86" t="s">
        <v>8</v>
      </c>
      <c r="B235" s="86">
        <v>1</v>
      </c>
      <c r="C235" s="86">
        <v>225</v>
      </c>
      <c r="D235" s="28">
        <f>OphrsIn!D234/LinhrsIn!D235</f>
        <v>0.92682270648372345</v>
      </c>
      <c r="E235" s="28">
        <f>OphrsIn!E234/LinhrsIn!E235</f>
        <v>0.98131469283505846</v>
      </c>
      <c r="F235" s="28">
        <f>OphrsIn!F234/LinhrsIn!F235</f>
        <v>0.97106481481481477</v>
      </c>
      <c r="G235" s="28">
        <f>OphrsIn!G234/LinhrsIn!G235</f>
        <v>0.95473251028806572</v>
      </c>
      <c r="H235" s="28">
        <f>OphrsIn!H234/LinhrsIn!H235</f>
        <v>0.5</v>
      </c>
      <c r="I235" s="28">
        <v>0.98169808724370433</v>
      </c>
      <c r="J235" s="28">
        <f>OphrsIn!J234/LinhrsIn!J235</f>
        <v>0.97230944904367689</v>
      </c>
      <c r="K235" s="28">
        <f>OphrsIn!K234/LinhrsIn!K235</f>
        <v>0.98294125739441462</v>
      </c>
      <c r="L235" s="28">
        <f>OphrsIn!L234/LinhrsIn!L235</f>
        <v>0.92417642254288046</v>
      </c>
      <c r="M235" s="28">
        <f>OphrsIn!M234/LinhrsIn!M235</f>
        <v>0.99915824915824925</v>
      </c>
      <c r="N235" s="28">
        <f>OphrsIn!N234/LinhrsIn!N235</f>
        <v>0.96122033898305081</v>
      </c>
      <c r="O235" s="28">
        <f>OphrsIn!O234/LinhrsIn!O235</f>
        <v>0.72924488944513965</v>
      </c>
      <c r="P235" s="28">
        <f>OphrsIn!P234/LinhrsIn!P235</f>
        <v>0.70686607749830044</v>
      </c>
      <c r="Q235" s="28">
        <f>OphrsIn!Q234/LinhrsIn!Q235</f>
        <v>0</v>
      </c>
      <c r="R235" s="28">
        <f>OphrsIn!R234/LinhrsIn!R235</f>
        <v>0</v>
      </c>
      <c r="S235" s="28">
        <f>OphrsIn!S234/LinhrsIn!S235</f>
        <v>4.0940413457640858E-2</v>
      </c>
      <c r="T235" s="28">
        <f>OphrsIn!T234/LinhrsIn!T235</f>
        <v>0.96052446073593689</v>
      </c>
      <c r="U235" s="28">
        <f>OphrsIn!U234/LinhrsIn!U235</f>
        <v>0.99193223073820092</v>
      </c>
      <c r="V235" s="28">
        <f>OphrsIn!V234/LinhrsIn!V235</f>
        <v>0.99206798866855517</v>
      </c>
      <c r="W235" s="28">
        <f>OphrsIn!W234/LinhrsIn!W235</f>
        <v>0.99663888141973644</v>
      </c>
      <c r="X235" s="28">
        <f>OphrsIn!X234/LinhrsIn!X235</f>
        <v>0.98786571390049882</v>
      </c>
      <c r="Y235" s="28">
        <f>OphrsIn!Y234/LinhrsIn!Y235</f>
        <v>0.97914625612316308</v>
      </c>
      <c r="Z235" s="28">
        <f>OphrsIn!Z234/LinhrsIn!Z235</f>
        <v>0.97551789077212814</v>
      </c>
      <c r="AA235" s="28">
        <f>OphrsIn!AA234/LinhrsIn!AA235</f>
        <v>0.99902001959960807</v>
      </c>
      <c r="AB235" s="28">
        <f>OphrsIn!AB234/LinhrsIn!AB235</f>
        <v>0.97942995428878732</v>
      </c>
      <c r="AC235" s="28">
        <f>IF(LinhrsIn!AC235&gt;0,OphrsIn!AC234/LinhrsIn!AC235,0)</f>
        <v>0.99986559139784947</v>
      </c>
      <c r="AD235" s="28">
        <f>IF(LinhrsIn!AD235&gt;0,OphrsIn!AD234/LinhrsIn!AD235,0)</f>
        <v>0.99687080911935622</v>
      </c>
      <c r="AE235" s="28">
        <f>IF(LinhrsIn!AE235&gt;0,OphrsIn!AE234/LinhrsIn!AE235,0)</f>
        <v>0.9788172575661076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36"/>
        <v>0.88872723243727958</v>
      </c>
      <c r="AP235" s="28">
        <f t="shared" si="37"/>
        <v>0.74192365080868805</v>
      </c>
      <c r="AQ235" s="28">
        <f t="shared" si="38"/>
        <v>0.99185121936110443</v>
      </c>
      <c r="AR235" s="28">
        <f t="shared" si="39"/>
        <v>0.96903733931264624</v>
      </c>
      <c r="AS235" s="28">
        <f t="shared" si="40"/>
        <v>0.81800251209579378</v>
      </c>
      <c r="AT235" s="28">
        <f t="shared" si="41"/>
        <v>0.96875864303184811</v>
      </c>
      <c r="AU235" s="28">
        <f t="shared" si="42"/>
        <v>0.79911043530883019</v>
      </c>
      <c r="AV235" s="28">
        <f t="shared" si="43"/>
        <v>1.3646804485880286E-2</v>
      </c>
      <c r="AW235" s="28">
        <f t="shared" si="44"/>
        <v>0.98150822671423088</v>
      </c>
      <c r="AX235" s="28">
        <f t="shared" si="45"/>
        <v>0.98788361714779949</v>
      </c>
      <c r="AY235" s="28">
        <f t="shared" si="46"/>
        <v>0.98465595488684121</v>
      </c>
      <c r="AZ235" s="28">
        <f t="shared" si="47"/>
        <v>0.99185121936110443</v>
      </c>
    </row>
    <row r="236" spans="1:52" hidden="1" x14ac:dyDescent="0.25">
      <c r="A236" s="86" t="s">
        <v>8</v>
      </c>
      <c r="B236" s="86">
        <v>1</v>
      </c>
      <c r="C236" s="86">
        <v>226</v>
      </c>
      <c r="D236" s="28">
        <f>OphrsIn!D235/LinhrsIn!D236</f>
        <v>0.75154611454692122</v>
      </c>
      <c r="E236" s="28">
        <f>OphrsIn!E235/LinhrsIn!E236</f>
        <v>1</v>
      </c>
      <c r="F236" s="28">
        <f>OphrsIn!F235/LinhrsIn!F236</f>
        <v>0.87441383352872226</v>
      </c>
      <c r="G236" s="28">
        <f>OphrsIn!G235/LinhrsIn!G236</f>
        <v>0.92214803239096466</v>
      </c>
      <c r="H236" s="28">
        <f>OphrsIn!H235/LinhrsIn!H236</f>
        <v>0.98734177215189878</v>
      </c>
      <c r="I236" s="28">
        <v>0.97215839978375451</v>
      </c>
      <c r="J236" s="28">
        <f>OphrsIn!J235/LinhrsIn!J236</f>
        <v>0.9254719639335024</v>
      </c>
      <c r="K236" s="28">
        <f>OphrsIn!K235/LinhrsIn!K236</f>
        <v>0.9356347132443954</v>
      </c>
      <c r="L236" s="28">
        <f>OphrsIn!L235/LinhrsIn!L236</f>
        <v>0.83495539334955404</v>
      </c>
      <c r="M236" s="28">
        <f>OphrsIn!M235/LinhrsIn!M236</f>
        <v>0.98214285714285721</v>
      </c>
      <c r="N236" s="28">
        <f>OphrsIn!N235/LinhrsIn!N236</f>
        <v>0.90677280086346468</v>
      </c>
      <c r="O236" s="28">
        <f>OphrsIn!O235/LinhrsIn!O236</f>
        <v>0.99166550909848594</v>
      </c>
      <c r="P236" s="28">
        <f>OphrsIn!P235/LinhrsIn!P236</f>
        <v>0.99758064516129041</v>
      </c>
      <c r="Q236" s="28">
        <f>OphrsIn!Q235/LinhrsIn!Q236</f>
        <v>0.99892168755897026</v>
      </c>
      <c r="R236" s="28">
        <f>OphrsIn!R235/LinhrsIn!R236</f>
        <v>0.9883842144452718</v>
      </c>
      <c r="S236" s="28">
        <f>OphrsIn!S235/LinhrsIn!S236</f>
        <v>0.92097469036079704</v>
      </c>
      <c r="T236" s="28">
        <f>OphrsIn!T235/LinhrsIn!T236</f>
        <v>0.94311461560123899</v>
      </c>
      <c r="U236" s="28">
        <f>OphrsIn!U235/LinhrsIn!U236</f>
        <v>0.96232508073196987</v>
      </c>
      <c r="V236" s="28">
        <f>OphrsIn!V235/LinhrsIn!V236</f>
        <v>0.96756373937677054</v>
      </c>
      <c r="W236" s="28">
        <f>OphrsIn!W235/LinhrsIn!W236</f>
        <v>0.92887931034482762</v>
      </c>
      <c r="X236" s="28">
        <f>OphrsIn!X235/LinhrsIn!X236</f>
        <v>0.95091031692515171</v>
      </c>
      <c r="Y236" s="28">
        <f>OphrsIn!Y235/LinhrsIn!Y236</f>
        <v>0.994961511546536</v>
      </c>
      <c r="Z236" s="28">
        <f>OphrsIn!Z235/LinhrsIn!Z236</f>
        <v>0.98359112306657692</v>
      </c>
      <c r="AA236" s="28">
        <f>OphrsIn!AA235/LinhrsIn!AA236</f>
        <v>0.97172056558868836</v>
      </c>
      <c r="AB236" s="28">
        <f>OphrsIn!AB235/LinhrsIn!AB236</f>
        <v>1</v>
      </c>
      <c r="AC236" s="28">
        <f>IF(LinhrsIn!AC236&gt;0,OphrsIn!AC235/LinhrsIn!AC236,0)</f>
        <v>1</v>
      </c>
      <c r="AD236" s="28">
        <f>IF(LinhrsIn!AD236&gt;0,OphrsIn!AD235/LinhrsIn!AD236,0)</f>
        <v>0.99612403100775204</v>
      </c>
      <c r="AE236" s="28">
        <f>IF(LinhrsIn!AE236&gt;0,OphrsIn!AE235/LinhrsIn!AE236,0)</f>
        <v>0.95805801148657155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36"/>
        <v>0.94419049338740757</v>
      </c>
      <c r="AP236" s="28">
        <f t="shared" si="37"/>
        <v>0.96761223796223306</v>
      </c>
      <c r="AQ236" s="28">
        <f t="shared" si="38"/>
        <v>0.98472734749810786</v>
      </c>
      <c r="AR236" s="28">
        <f t="shared" si="39"/>
        <v>0.93218728863989553</v>
      </c>
      <c r="AS236" s="28">
        <f t="shared" si="40"/>
        <v>0.96165737862305189</v>
      </c>
      <c r="AT236" s="28">
        <f t="shared" si="41"/>
        <v>0.91757765457893559</v>
      </c>
      <c r="AU236" s="28">
        <f t="shared" si="42"/>
        <v>0.96533965170774705</v>
      </c>
      <c r="AV236" s="28">
        <f t="shared" si="43"/>
        <v>0.96942686412167978</v>
      </c>
      <c r="AW236" s="28">
        <f t="shared" si="44"/>
        <v>0.9576678119033265</v>
      </c>
      <c r="AX236" s="28">
        <f t="shared" si="45"/>
        <v>0.95825037960550519</v>
      </c>
      <c r="AY236" s="28">
        <f t="shared" si="46"/>
        <v>0.98510389621842176</v>
      </c>
      <c r="AZ236" s="28">
        <f t="shared" si="47"/>
        <v>0.98472734749810786</v>
      </c>
    </row>
    <row r="237" spans="1:52" hidden="1" x14ac:dyDescent="0.25">
      <c r="A237" s="86" t="s">
        <v>8</v>
      </c>
      <c r="B237" s="86">
        <v>1</v>
      </c>
      <c r="C237" s="86">
        <v>227</v>
      </c>
      <c r="D237" s="28">
        <f>OphrsIn!D236/LinhrsIn!D237</f>
        <v>0.93440892641737028</v>
      </c>
      <c r="E237" s="28">
        <f>OphrsIn!E236/LinhrsIn!E237</f>
        <v>0.85920884729902169</v>
      </c>
      <c r="F237" s="28">
        <f>OphrsIn!F236/LinhrsIn!F237</f>
        <v>1</v>
      </c>
      <c r="G237" s="28">
        <f>OphrsIn!G236/LinhrsIn!G237</f>
        <v>0.99077883387714571</v>
      </c>
      <c r="H237" s="28">
        <f>OphrsIn!H236/LinhrsIn!H237</f>
        <v>0.66666666666666663</v>
      </c>
      <c r="I237" s="28">
        <v>1</v>
      </c>
      <c r="J237" s="28">
        <f>OphrsIn!J236/LinhrsIn!J237</f>
        <v>0.90878090366581421</v>
      </c>
      <c r="K237" s="28">
        <f>OphrsIn!K236/LinhrsIn!K237</f>
        <v>0.9577346910308272</v>
      </c>
      <c r="L237" s="28">
        <f>OphrsIn!L236/LinhrsIn!L237</f>
        <v>0.94715391930444237</v>
      </c>
      <c r="M237" s="28">
        <f>OphrsIn!M236/LinhrsIn!M237</f>
        <v>0.8574622694242594</v>
      </c>
      <c r="N237" s="28">
        <f>OphrsIn!N236/LinhrsIn!N237</f>
        <v>0.95715058123817254</v>
      </c>
      <c r="O237" s="28">
        <f>OphrsIn!O236/LinhrsIn!O237</f>
        <v>0.92596193915821645</v>
      </c>
      <c r="P237" s="28">
        <f>OphrsIn!P236/LinhrsIn!P237</f>
        <v>0.88903833221250839</v>
      </c>
      <c r="Q237" s="28">
        <f>OphrsIn!Q236/LinhrsIn!Q237</f>
        <v>0.93510882790320404</v>
      </c>
      <c r="R237" s="28">
        <f>OphrsIn!R236/LinhrsIn!R237</f>
        <v>0.87228017883755582</v>
      </c>
      <c r="S237" s="28">
        <f>OphrsIn!S236/LinhrsIn!S237</f>
        <v>0.9304004358485426</v>
      </c>
      <c r="T237" s="28">
        <f>OphrsIn!T236/LinhrsIn!T237</f>
        <v>1</v>
      </c>
      <c r="U237" s="28">
        <f>OphrsIn!U236/LinhrsIn!U237</f>
        <v>1</v>
      </c>
      <c r="V237" s="28">
        <f>OphrsIn!V236/LinhrsIn!V237</f>
        <v>0.99595198213288672</v>
      </c>
      <c r="W237" s="28">
        <f>OphrsIn!W236/LinhrsIn!W237</f>
        <v>0.96450658779241738</v>
      </c>
      <c r="X237" s="28">
        <f>OphrsIn!X236/LinhrsIn!X237</f>
        <v>0.94814116379310343</v>
      </c>
      <c r="Y237" s="28">
        <f>OphrsIn!Y236/LinhrsIn!Y237</f>
        <v>0.99958088851634541</v>
      </c>
      <c r="Z237" s="28">
        <f>OphrsIn!Z236/LinhrsIn!Z237</f>
        <v>1</v>
      </c>
      <c r="AA237" s="28">
        <f>OphrsIn!AA236/LinhrsIn!AA237</f>
        <v>0.99173669467787118</v>
      </c>
      <c r="AB237" s="28">
        <f>OphrsIn!AB236/LinhrsIn!AB237</f>
        <v>0.6268997982515131</v>
      </c>
      <c r="AC237" s="28">
        <f>IF(LinhrsIn!AC237&gt;0,OphrsIn!AC236/LinhrsIn!AC237,0)</f>
        <v>0</v>
      </c>
      <c r="AD237" s="28">
        <f>IF(LinhrsIn!AD237&gt;0,OphrsIn!AD236/LinhrsIn!AD237,0)</f>
        <v>4.7475866434562429E-4</v>
      </c>
      <c r="AE237" s="28">
        <f>IF(LinhrsIn!AE237&gt;0,OphrsIn!AE236/LinhrsIn!AE237,0)</f>
        <v>0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36"/>
        <v>0.91332808198975624</v>
      </c>
      <c r="AP237" s="28">
        <f t="shared" si="37"/>
        <v>0.93871721314612</v>
      </c>
      <c r="AQ237" s="28">
        <f t="shared" si="38"/>
        <v>1.5825288811520809E-4</v>
      </c>
      <c r="AR237" s="28">
        <f t="shared" si="39"/>
        <v>0.94999589372538917</v>
      </c>
      <c r="AS237" s="28">
        <f t="shared" si="40"/>
        <v>0.85848252344416032</v>
      </c>
      <c r="AT237" s="28">
        <f t="shared" si="41"/>
        <v>0.92078362658650958</v>
      </c>
      <c r="AU237" s="28">
        <f t="shared" si="42"/>
        <v>0.92405028420296575</v>
      </c>
      <c r="AV237" s="28">
        <f t="shared" si="43"/>
        <v>0.91259648086310075</v>
      </c>
      <c r="AW237" s="28">
        <f t="shared" si="44"/>
        <v>0.99865066071096231</v>
      </c>
      <c r="AX237" s="28">
        <f t="shared" si="45"/>
        <v>0.97074288003395537</v>
      </c>
      <c r="AY237" s="28">
        <f t="shared" si="46"/>
        <v>0.87287883097646146</v>
      </c>
      <c r="AZ237" s="28">
        <f t="shared" si="47"/>
        <v>1.5825288811520809E-4</v>
      </c>
    </row>
    <row r="238" spans="1:52" hidden="1" x14ac:dyDescent="0.25">
      <c r="A238" s="86" t="s">
        <v>8</v>
      </c>
      <c r="B238" s="86">
        <v>1</v>
      </c>
      <c r="C238" s="86">
        <v>228</v>
      </c>
      <c r="D238" s="28">
        <f>OphrsIn!D237/LinhrsIn!D238</f>
        <v>0.77668558770593943</v>
      </c>
      <c r="E238" s="28">
        <f>OphrsIn!E237/LinhrsIn!E238</f>
        <v>0.64328315819369497</v>
      </c>
      <c r="F238" s="28">
        <f>OphrsIn!F237/LinhrsIn!F238</f>
        <v>0</v>
      </c>
      <c r="G238" s="28">
        <f>OphrsIn!G237/LinhrsIn!G238</f>
        <v>0.9012592137592137</v>
      </c>
      <c r="H238" s="28">
        <f>OphrsIn!H237/LinhrsIn!H238</f>
        <v>0.82510578279266578</v>
      </c>
      <c r="I238" s="28">
        <v>0.24048747461069736</v>
      </c>
      <c r="J238" s="28">
        <f>OphrsIn!J237/LinhrsIn!J238</f>
        <v>0.28699763593380612</v>
      </c>
      <c r="K238" s="28">
        <f>OphrsIn!K237/LinhrsIn!K238</f>
        <v>0.90873350182532997</v>
      </c>
      <c r="L238" s="28">
        <f>OphrsIn!L237/LinhrsIn!L238</f>
        <v>0.94505945059450591</v>
      </c>
      <c r="M238" s="28">
        <f>OphrsIn!M237/LinhrsIn!M238</f>
        <v>1</v>
      </c>
      <c r="N238" s="28">
        <f>OphrsIn!N237/LinhrsIn!N238</f>
        <v>0.95422680412371141</v>
      </c>
      <c r="O238" s="28">
        <f>OphrsIn!O237/LinhrsIn!O238</f>
        <v>0.9748156393488242</v>
      </c>
      <c r="P238" s="28">
        <f>OphrsIn!P237/LinhrsIn!P238</f>
        <v>0.98328804347826093</v>
      </c>
      <c r="Q238" s="28">
        <f>OphrsIn!Q237/LinhrsIn!Q238</f>
        <v>1</v>
      </c>
      <c r="R238" s="28">
        <f>OphrsIn!R237/LinhrsIn!R238</f>
        <v>1</v>
      </c>
      <c r="S238" s="28">
        <f>OphrsIn!S237/LinhrsIn!S238</f>
        <v>1.0082257835767976</v>
      </c>
      <c r="T238" s="28">
        <f>OphrsIn!T237/LinhrsIn!T238</f>
        <v>0.9030363792609567</v>
      </c>
      <c r="U238" s="28">
        <f>OphrsIn!U237/LinhrsIn!U238</f>
        <v>0.93938166599162942</v>
      </c>
      <c r="V238" s="28">
        <f>OphrsIn!V237/LinhrsIn!V238</f>
        <v>0.93482205163991616</v>
      </c>
      <c r="W238" s="28">
        <f>OphrsIn!W237/LinhrsIn!W238</f>
        <v>0.47193912216333744</v>
      </c>
      <c r="X238" s="28">
        <f>OphrsIn!X237/LinhrsIn!X238</f>
        <v>0.97066343695330359</v>
      </c>
      <c r="Y238" s="28">
        <f>OphrsIn!Y237/LinhrsIn!Y238</f>
        <v>0.97108792846497771</v>
      </c>
      <c r="Z238" s="28">
        <f>OphrsIn!Z237/LinhrsIn!Z238</f>
        <v>0.91920957117892188</v>
      </c>
      <c r="AA238" s="28">
        <f>OphrsIn!AA237/LinhrsIn!AA238</f>
        <v>0.97576691413363226</v>
      </c>
      <c r="AB238" s="28">
        <f>OphrsIn!AB237/LinhrsIn!AB238</f>
        <v>0.68374224858452415</v>
      </c>
      <c r="AC238" s="28">
        <f>IF(LinhrsIn!AC238&gt;0,OphrsIn!AC237/LinhrsIn!AC238,0)</f>
        <v>0.93599569718972697</v>
      </c>
      <c r="AD238" s="28">
        <f>IF(LinhrsIn!AD238&gt;0,OphrsIn!AD237/LinhrsIn!AD238,0)</f>
        <v>0.98941404502758312</v>
      </c>
      <c r="AE238" s="28">
        <f>IF(LinhrsIn!AE238&gt;0,OphrsIn!AE237/LinhrsIn!AE238,0)</f>
        <v>0.9720567697417325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36"/>
        <v>0.72193805872172589</v>
      </c>
      <c r="AP238" s="28">
        <f t="shared" si="37"/>
        <v>0.89815625849566638</v>
      </c>
      <c r="AQ238" s="28">
        <f t="shared" si="38"/>
        <v>0.96582217065301412</v>
      </c>
      <c r="AR238" s="28">
        <f t="shared" si="39"/>
        <v>0.51484745731763626</v>
      </c>
      <c r="AS238" s="28">
        <f t="shared" si="40"/>
        <v>0.45086363111238975</v>
      </c>
      <c r="AT238" s="28">
        <f t="shared" si="41"/>
        <v>0.95126431747327855</v>
      </c>
      <c r="AU238" s="28">
        <f t="shared" si="42"/>
        <v>0.97077682898359885</v>
      </c>
      <c r="AV238" s="28">
        <f t="shared" si="43"/>
        <v>1.0027419278589325</v>
      </c>
      <c r="AW238" s="28">
        <f t="shared" si="44"/>
        <v>0.92574669896416728</v>
      </c>
      <c r="AX238" s="28">
        <f t="shared" si="45"/>
        <v>0.80456349586053955</v>
      </c>
      <c r="AY238" s="28">
        <f t="shared" si="46"/>
        <v>0.85957291129902613</v>
      </c>
      <c r="AZ238" s="28">
        <f t="shared" si="47"/>
        <v>0.96582217065301412</v>
      </c>
    </row>
    <row r="239" spans="1:52" hidden="1" x14ac:dyDescent="0.25">
      <c r="A239" s="86" t="s">
        <v>8</v>
      </c>
      <c r="B239" s="86">
        <v>1</v>
      </c>
      <c r="C239" s="86">
        <v>229</v>
      </c>
      <c r="D239" s="28">
        <f>OphrsIn!D238/LinhrsIn!D239</f>
        <v>0.85552865213882168</v>
      </c>
      <c r="E239" s="28">
        <f>OphrsIn!E238/LinhrsIn!E239</f>
        <v>1.0001344266702514</v>
      </c>
      <c r="F239" s="28">
        <f>OphrsIn!F238/LinhrsIn!F239</f>
        <v>0.99884908646237947</v>
      </c>
      <c r="G239" s="28">
        <f>OphrsIn!G238/LinhrsIn!G239</f>
        <v>0.97199317600227475</v>
      </c>
      <c r="H239" s="28">
        <f>OphrsIn!H238/LinhrsIn!H239</f>
        <v>0.70483870967741935</v>
      </c>
      <c r="I239" s="28">
        <v>0.95068418913426367</v>
      </c>
      <c r="J239" s="28">
        <f>OphrsIn!J238/LinhrsIn!J239</f>
        <v>1.0039592760180995</v>
      </c>
      <c r="K239" s="28">
        <f>OphrsIn!K238/LinhrsIn!K239</f>
        <v>0.99381017881705636</v>
      </c>
      <c r="L239" s="28">
        <f>OphrsIn!L238/LinhrsIn!L239</f>
        <v>0.96178773967053732</v>
      </c>
      <c r="M239" s="28">
        <f>OphrsIn!M238/LinhrsIn!M239</f>
        <v>1</v>
      </c>
      <c r="N239" s="28">
        <f>OphrsIn!N238/LinhrsIn!N239</f>
        <v>0.99608795359503577</v>
      </c>
      <c r="O239" s="28">
        <f>OphrsIn!O238/LinhrsIn!O239</f>
        <v>1</v>
      </c>
      <c r="P239" s="28">
        <f>OphrsIn!P238/LinhrsIn!P239</f>
        <v>0.99731182795698925</v>
      </c>
      <c r="Q239" s="28">
        <f>OphrsIn!Q238/LinhrsIn!Q239</f>
        <v>0.98223179431955854</v>
      </c>
      <c r="R239" s="28">
        <f>OphrsIn!R238/LinhrsIn!R239</f>
        <v>0.89307611784058627</v>
      </c>
      <c r="S239" s="28">
        <f>OphrsIn!S238/LinhrsIn!S239</f>
        <v>1</v>
      </c>
      <c r="T239" s="28">
        <f>OphrsIn!T238/LinhrsIn!T239</f>
        <v>1</v>
      </c>
      <c r="U239" s="28">
        <f>OphrsIn!U238/LinhrsIn!U239</f>
        <v>1</v>
      </c>
      <c r="V239" s="28">
        <f>OphrsIn!V238/LinhrsIn!V239</f>
        <v>0.99902302861130488</v>
      </c>
      <c r="W239" s="28">
        <f>OphrsIn!W238/LinhrsIn!W239</f>
        <v>0.996773326162947</v>
      </c>
      <c r="X239" s="28">
        <f>OphrsIn!X238/LinhrsIn!X239</f>
        <v>0.97436935113988943</v>
      </c>
      <c r="Y239" s="28">
        <f>OphrsIn!Y238/LinhrsIn!Y239</f>
        <v>0.99357362391729542</v>
      </c>
      <c r="Z239" s="28">
        <f>OphrsIn!Z238/LinhrsIn!Z239</f>
        <v>0.8764286674734435</v>
      </c>
      <c r="AA239" s="28">
        <f>OphrsIn!AA238/LinhrsIn!AA239</f>
        <v>0.97900041999160015</v>
      </c>
      <c r="AB239" s="28">
        <f>OphrsIn!AB238/LinhrsIn!AB239</f>
        <v>1</v>
      </c>
      <c r="AC239" s="28">
        <f>IF(LinhrsIn!AC239&gt;0,OphrsIn!AC238/LinhrsIn!AC239,0)</f>
        <v>1</v>
      </c>
      <c r="AD239" s="28">
        <f>IF(LinhrsIn!AD239&gt;0,OphrsIn!AD238/LinhrsIn!AD239,0)</f>
        <v>0.99492840095465396</v>
      </c>
      <c r="AE239" s="28">
        <f>IF(LinhrsIn!AE239&gt;0,OphrsIn!AE238/LinhrsIn!AE239,0)</f>
        <v>0.98088025944625257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36"/>
        <v>0.96495471366702557</v>
      </c>
      <c r="AP239" s="28">
        <f t="shared" si="37"/>
        <v>0.97453969412138564</v>
      </c>
      <c r="AQ239" s="28">
        <f t="shared" si="38"/>
        <v>0.99193622013363558</v>
      </c>
      <c r="AR239" s="28">
        <f t="shared" si="39"/>
        <v>0.99032556304496866</v>
      </c>
      <c r="AS239" s="28">
        <f t="shared" si="40"/>
        <v>0.88649405827659411</v>
      </c>
      <c r="AT239" s="28">
        <f t="shared" si="41"/>
        <v>0.98519930616253115</v>
      </c>
      <c r="AU239" s="28">
        <f t="shared" si="42"/>
        <v>0.99779992718400834</v>
      </c>
      <c r="AV239" s="28">
        <f t="shared" si="43"/>
        <v>0.95843597072004838</v>
      </c>
      <c r="AW239" s="28">
        <f t="shared" si="44"/>
        <v>0.99967434287043488</v>
      </c>
      <c r="AX239" s="28">
        <f t="shared" si="45"/>
        <v>0.98823876707337721</v>
      </c>
      <c r="AY239" s="28">
        <f t="shared" si="46"/>
        <v>0.95180969582168118</v>
      </c>
      <c r="AZ239" s="28">
        <f t="shared" si="47"/>
        <v>0.99193622013363558</v>
      </c>
    </row>
    <row r="240" spans="1:52" hidden="1" x14ac:dyDescent="0.25">
      <c r="A240" s="86" t="s">
        <v>8</v>
      </c>
      <c r="B240" s="86">
        <v>1</v>
      </c>
      <c r="C240" s="86">
        <v>230</v>
      </c>
      <c r="D240" s="28">
        <f>OphrsIn!D239/LinhrsIn!D240</f>
        <v>0.99865591397849462</v>
      </c>
      <c r="E240" s="28">
        <f>OphrsIn!E239/LinhrsIn!E240</f>
        <v>0.95464421510048891</v>
      </c>
      <c r="F240" s="28">
        <f>OphrsIn!F239/LinhrsIn!F240</f>
        <v>0.94446043165467619</v>
      </c>
      <c r="G240" s="28">
        <f>OphrsIn!G239/LinhrsIn!G240</f>
        <v>0.97449567723342934</v>
      </c>
      <c r="H240" s="28">
        <f>OphrsIn!H239/LinhrsIn!H240</f>
        <v>0.73154837795721772</v>
      </c>
      <c r="I240" s="28">
        <v>0.98446239900559351</v>
      </c>
      <c r="J240" s="28">
        <f>OphrsIn!J239/LinhrsIn!J240</f>
        <v>0.99351656095842145</v>
      </c>
      <c r="K240" s="28">
        <f>OphrsIn!K239/LinhrsIn!K240</f>
        <v>0.9435650378527185</v>
      </c>
      <c r="L240" s="28">
        <f>OphrsIn!L239/LinhrsIn!L240</f>
        <v>0.9154853516943432</v>
      </c>
      <c r="M240" s="28">
        <f>OphrsIn!M239/LinhrsIn!M240</f>
        <v>0.99888221321782855</v>
      </c>
      <c r="N240" s="28">
        <f>OphrsIn!N239/LinhrsIn!N240</f>
        <v>0.99447066756574509</v>
      </c>
      <c r="O240" s="28">
        <f>OphrsIn!O239/LinhrsIn!O240</f>
        <v>0.91552035570376533</v>
      </c>
      <c r="P240" s="28">
        <f>OphrsIn!P239/LinhrsIn!P240</f>
        <v>0.72684500604920022</v>
      </c>
      <c r="Q240" s="28">
        <f>OphrsIn!Q239/LinhrsIn!Q240</f>
        <v>0.98318988703604093</v>
      </c>
      <c r="R240" s="28">
        <f>OphrsIn!R239/LinhrsIn!R240</f>
        <v>0.92830470500373408</v>
      </c>
      <c r="S240" s="28">
        <f>OphrsIn!S239/LinhrsIn!S240</f>
        <v>0.90540723675294765</v>
      </c>
      <c r="T240" s="28">
        <f>OphrsIn!T239/LinhrsIn!T240</f>
        <v>0.99915122365256748</v>
      </c>
      <c r="U240" s="28">
        <f>OphrsIn!U239/LinhrsIn!U240</f>
        <v>0.9908108108108109</v>
      </c>
      <c r="V240" s="28">
        <f>OphrsIn!V239/LinhrsIn!V240</f>
        <v>0.99511446119486324</v>
      </c>
      <c r="W240" s="28">
        <f>OphrsIn!W239/LinhrsIn!W240</f>
        <v>0.99932777628394731</v>
      </c>
      <c r="X240" s="28">
        <f>OphrsIn!X239/LinhrsIn!X240</f>
        <v>0.96096904441453568</v>
      </c>
      <c r="Y240" s="28">
        <f>OphrsIn!Y239/LinhrsIn!Y240</f>
        <v>0.99958088851634541</v>
      </c>
      <c r="Z240" s="28">
        <f>OphrsIn!Z239/LinhrsIn!Z240</f>
        <v>0.95401371520774503</v>
      </c>
      <c r="AA240" s="28">
        <f>OphrsIn!AA239/LinhrsIn!AA240</f>
        <v>0.98180036399272019</v>
      </c>
      <c r="AB240" s="28">
        <f>OphrsIn!AB239/LinhrsIn!AB240</f>
        <v>0.86861215707369543</v>
      </c>
      <c r="AC240" s="28">
        <f>IF(LinhrsIn!AC240&gt;0,OphrsIn!AC239/LinhrsIn!AC240,0)</f>
        <v>0.68960881838956856</v>
      </c>
      <c r="AD240" s="28">
        <f>IF(LinhrsIn!AD240&gt;0,OphrsIn!AD239/LinhrsIn!AD240,0)</f>
        <v>0.9956599820413049</v>
      </c>
      <c r="AE240" s="28">
        <f>IF(LinhrsIn!AE240&gt;0,OphrsIn!AE239/LinhrsIn!AE240,0)</f>
        <v>0.97767994673263925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36"/>
        <v>0.9231580244994525</v>
      </c>
      <c r="AP240" s="28">
        <f t="shared" si="37"/>
        <v>0.96385685582832936</v>
      </c>
      <c r="AQ240" s="28">
        <f t="shared" si="38"/>
        <v>0.88764958238783753</v>
      </c>
      <c r="AR240" s="28">
        <f t="shared" si="39"/>
        <v>0.95786677466286474</v>
      </c>
      <c r="AS240" s="28">
        <f t="shared" si="40"/>
        <v>0.9031757793070776</v>
      </c>
      <c r="AT240" s="28">
        <f t="shared" si="41"/>
        <v>0.95264420092163016</v>
      </c>
      <c r="AU240" s="28">
        <f t="shared" si="42"/>
        <v>0.87894534310623695</v>
      </c>
      <c r="AV240" s="28">
        <f t="shared" si="43"/>
        <v>0.93896727626424081</v>
      </c>
      <c r="AW240" s="28">
        <f t="shared" si="44"/>
        <v>0.99502549855274725</v>
      </c>
      <c r="AX240" s="28">
        <f t="shared" si="45"/>
        <v>0.98662590307160947</v>
      </c>
      <c r="AY240" s="28">
        <f t="shared" si="46"/>
        <v>0.93480874542472014</v>
      </c>
      <c r="AZ240" s="28">
        <f t="shared" si="47"/>
        <v>0.88764958238783753</v>
      </c>
    </row>
    <row r="241" spans="1:52" hidden="1" x14ac:dyDescent="0.25">
      <c r="A241" s="86" t="s">
        <v>8</v>
      </c>
      <c r="B241" s="86">
        <v>1</v>
      </c>
      <c r="C241" s="86">
        <v>231</v>
      </c>
      <c r="D241" s="28">
        <f>OphrsIn!D240/LinhrsIn!D241</f>
        <v>0.96086369770580293</v>
      </c>
      <c r="E241" s="28">
        <f>OphrsIn!E240/LinhrsIn!E241</f>
        <v>0.98424666756429235</v>
      </c>
      <c r="F241" s="28">
        <f>OphrsIn!F240/LinhrsIn!F241</f>
        <v>0.99985609440207224</v>
      </c>
      <c r="G241" s="28">
        <f>OphrsIn!G240/LinhrsIn!G241</f>
        <v>0.95855804711893267</v>
      </c>
      <c r="H241" s="28">
        <f>OphrsIn!H240/LinhrsIn!H241</f>
        <v>0.6617276166456495</v>
      </c>
      <c r="I241" s="28">
        <v>0.99321758003255567</v>
      </c>
      <c r="J241" s="28">
        <f>OphrsIn!J240/LinhrsIn!J241</f>
        <v>0.94419391206313408</v>
      </c>
      <c r="K241" s="28">
        <f>OphrsIn!K240/LinhrsIn!K241</f>
        <v>1.003960396039604</v>
      </c>
      <c r="L241" s="28">
        <f>OphrsIn!L240/LinhrsIn!L241</f>
        <v>1</v>
      </c>
      <c r="M241" s="28">
        <f>OphrsIn!M240/LinhrsIn!M241</f>
        <v>1.0002791736460079</v>
      </c>
      <c r="N241" s="28">
        <f>OphrsIn!N240/LinhrsIn!N241</f>
        <v>0.99555196118075218</v>
      </c>
      <c r="O241" s="28">
        <v>0</v>
      </c>
      <c r="P241" s="28">
        <v>1</v>
      </c>
      <c r="Q241" s="28">
        <f>OphrsIn!Q240/LinhrsIn!Q241</f>
        <v>0.86975476839237054</v>
      </c>
      <c r="R241" s="28">
        <f>OphrsIn!R240/LinhrsIn!R241</f>
        <v>0.82857142857142851</v>
      </c>
      <c r="S241" s="28">
        <f>OphrsIn!S240/LinhrsIn!S241</f>
        <v>1</v>
      </c>
      <c r="T241" s="28">
        <f>OphrsIn!T240/LinhrsIn!T241</f>
        <v>0.92554557124518611</v>
      </c>
      <c r="U241" s="28">
        <f>OphrsIn!U240/LinhrsIn!U241</f>
        <v>0.99358799454297397</v>
      </c>
      <c r="V241" s="28">
        <f>OphrsIn!V240/LinhrsIn!V241</f>
        <v>0.91345616973757682</v>
      </c>
      <c r="W241" s="28">
        <f>OphrsIn!W240/LinhrsIn!W241</f>
        <v>0.97334410339256872</v>
      </c>
      <c r="X241" s="28">
        <f>OphrsIn!X240/LinhrsIn!X241</f>
        <v>0.94799566630552545</v>
      </c>
      <c r="Y241" s="28">
        <f>OphrsIn!Y240/LinhrsIn!Y241</f>
        <v>0.99371332774518017</v>
      </c>
      <c r="Z241" s="28">
        <f>OphrsIn!Z240/LinhrsIn!Z241</f>
        <v>0.99005108900242</v>
      </c>
      <c r="AA241" s="28">
        <f>OphrsIn!AA240/LinhrsIn!AA241</f>
        <v>0.98936021279574426</v>
      </c>
      <c r="AB241" s="28">
        <f>OphrsIn!AB240/LinhrsIn!AB241</f>
        <v>0.99811726734803663</v>
      </c>
      <c r="AC241" s="28">
        <f>IF(LinhrsIn!AC241&gt;0,OphrsIn!AC240/LinhrsIn!AC241,0)</f>
        <v>1</v>
      </c>
      <c r="AD241" s="28">
        <f>IF(LinhrsIn!AD241&gt;0,OphrsIn!AD240/LinhrsIn!AD241,0)</f>
        <v>0.9874832364774252</v>
      </c>
      <c r="AE241" s="28">
        <f>IF(LinhrsIn!AE241&gt;0,OphrsIn!AE240/LinhrsIn!AE241,0)</f>
        <v>0.91647988571942796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36"/>
        <v>0.87846595405774996</v>
      </c>
      <c r="AP241" s="28">
        <f t="shared" si="37"/>
        <v>0.95195813325658429</v>
      </c>
      <c r="AQ241" s="28">
        <f t="shared" si="38"/>
        <v>0.96798770739895101</v>
      </c>
      <c r="AR241" s="28">
        <f t="shared" si="39"/>
        <v>0.98088693636176583</v>
      </c>
      <c r="AS241" s="28">
        <f t="shared" si="40"/>
        <v>0.86637970291377975</v>
      </c>
      <c r="AT241" s="28">
        <f t="shared" si="41"/>
        <v>1.0014131898952039</v>
      </c>
      <c r="AU241" s="28">
        <f t="shared" si="42"/>
        <v>0.66518398706025073</v>
      </c>
      <c r="AV241" s="28">
        <f t="shared" si="43"/>
        <v>0.89944206565459961</v>
      </c>
      <c r="AW241" s="28">
        <f t="shared" si="44"/>
        <v>0.94419657850857897</v>
      </c>
      <c r="AX241" s="28">
        <f t="shared" si="45"/>
        <v>0.97168436581442474</v>
      </c>
      <c r="AY241" s="28">
        <f t="shared" si="46"/>
        <v>0.99250952304873363</v>
      </c>
      <c r="AZ241" s="28">
        <f t="shared" si="47"/>
        <v>0.96798770739895101</v>
      </c>
    </row>
    <row r="242" spans="1:52" hidden="1" x14ac:dyDescent="0.25">
      <c r="A242" s="86" t="s">
        <v>8</v>
      </c>
      <c r="B242" s="86">
        <v>1</v>
      </c>
      <c r="C242" s="86">
        <v>232</v>
      </c>
      <c r="D242" s="28">
        <f>OphrsIn!D241/LinhrsIn!D242</f>
        <v>1.0002688894864211</v>
      </c>
      <c r="E242" s="28">
        <f>OphrsIn!E241/LinhrsIn!E242</f>
        <v>0.99905876025279006</v>
      </c>
      <c r="F242" s="28">
        <f>OphrsIn!F241/LinhrsIn!F242</f>
        <v>0.99051587871820657</v>
      </c>
      <c r="G242" s="28">
        <f>OphrsIn!G241/LinhrsIn!G242</f>
        <v>0.88309659090909098</v>
      </c>
      <c r="H242" s="28">
        <f>OphrsIn!H241/LinhrsIn!H242</f>
        <v>0.96918767507002801</v>
      </c>
      <c r="I242" s="28">
        <v>0.99216427992434464</v>
      </c>
      <c r="J242" s="28">
        <f>OphrsIn!J241/LinhrsIn!J242</f>
        <v>0.53478199520248337</v>
      </c>
      <c r="K242" s="28">
        <f>OphrsIn!K241/LinhrsIn!K242</f>
        <v>0.96452145214521445</v>
      </c>
      <c r="L242" s="28">
        <f>OphrsIn!L241/LinhrsIn!L242</f>
        <v>0.99946069839557761</v>
      </c>
      <c r="M242" s="28">
        <f>OphrsIn!M241/LinhrsIn!M242</f>
        <v>0.99832635983263596</v>
      </c>
      <c r="N242" s="28">
        <f>OphrsIn!N241/LinhrsIn!N242</f>
        <v>0.9931294624814766</v>
      </c>
      <c r="O242" s="28">
        <f>OphrsIn!O241/LinhrsIn!O242</f>
        <v>0.98983003622178889</v>
      </c>
      <c r="P242" s="28">
        <f>OphrsIn!P241/LinhrsIn!P242</f>
        <v>0.99919343997849175</v>
      </c>
      <c r="Q242" s="28">
        <f>OphrsIn!Q241/LinhrsIn!Q242</f>
        <v>0.90561979026620065</v>
      </c>
      <c r="R242" s="28">
        <f>OphrsIn!R241/LinhrsIn!R242</f>
        <v>0.97662647015036463</v>
      </c>
      <c r="S242" s="28">
        <f>OphrsIn!S241/LinhrsIn!S242</f>
        <v>0.99556093623890241</v>
      </c>
      <c r="T242" s="28">
        <f>OphrsIn!T241/LinhrsIn!T242</f>
        <v>0.98744887886052746</v>
      </c>
      <c r="U242" s="28">
        <f>OphrsIn!U241/LinhrsIn!U242</f>
        <v>0.98830173457039128</v>
      </c>
      <c r="V242" s="28">
        <f>OphrsIn!V241/LinhrsIn!V242</f>
        <v>0.98911070780399279</v>
      </c>
      <c r="W242" s="28">
        <f>OphrsIn!W241/LinhrsIn!W242</f>
        <v>0.99031867688584096</v>
      </c>
      <c r="X242" s="28">
        <f>OphrsIn!X241/LinhrsIn!X242</f>
        <v>0.95570813139472266</v>
      </c>
      <c r="Y242" s="28">
        <f>OphrsIn!Y241/LinhrsIn!Y242</f>
        <v>0.97120492032429406</v>
      </c>
      <c r="Z242" s="28">
        <f>OphrsIn!Z241/LinhrsIn!Z242</f>
        <v>0.98386663081473513</v>
      </c>
      <c r="AA242" s="28">
        <f>OphrsIn!AA241/LinhrsIn!AA242</f>
        <v>0.98754024919501615</v>
      </c>
      <c r="AB242" s="28">
        <f>OphrsIn!AB241/LinhrsIn!AB242</f>
        <v>0.93647540983606559</v>
      </c>
      <c r="AC242" s="28">
        <f>IF(LinhrsIn!AC242&gt;0,OphrsIn!AC241/LinhrsIn!AC242,0)</f>
        <v>0.97244253259846758</v>
      </c>
      <c r="AD242" s="28">
        <f>IF(LinhrsIn!AD242&gt;0,OphrsIn!AD241/LinhrsIn!AD242,0)</f>
        <v>0.9938796835348559</v>
      </c>
      <c r="AE242" s="28">
        <f>IF(LinhrsIn!AE242&gt;0,OphrsIn!AE241/LinhrsIn!AE242,0)</f>
        <v>0.98439430286938645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36"/>
        <v>0.94277221909434417</v>
      </c>
      <c r="AP242" s="28">
        <f t="shared" si="37"/>
        <v>0.97231521136175436</v>
      </c>
      <c r="AQ242" s="28">
        <f t="shared" si="38"/>
        <v>0.98357217300090338</v>
      </c>
      <c r="AR242" s="28">
        <f t="shared" si="39"/>
        <v>0.95755707662669598</v>
      </c>
      <c r="AS242" s="28">
        <f t="shared" si="40"/>
        <v>0.83204465006561856</v>
      </c>
      <c r="AT242" s="28">
        <f t="shared" si="41"/>
        <v>0.98743617012447604</v>
      </c>
      <c r="AU242" s="28">
        <f t="shared" si="42"/>
        <v>0.99405097956058575</v>
      </c>
      <c r="AV242" s="28">
        <f t="shared" si="43"/>
        <v>0.95926906555182256</v>
      </c>
      <c r="AW242" s="28">
        <f t="shared" si="44"/>
        <v>0.98828710707830381</v>
      </c>
      <c r="AX242" s="28">
        <f t="shared" si="45"/>
        <v>0.97241057620161919</v>
      </c>
      <c r="AY242" s="28">
        <f t="shared" si="46"/>
        <v>0.96929409661527233</v>
      </c>
      <c r="AZ242" s="28">
        <f t="shared" si="47"/>
        <v>0.98357217300090338</v>
      </c>
    </row>
    <row r="243" spans="1:52" hidden="1" x14ac:dyDescent="0.25">
      <c r="A243" s="86" t="s">
        <v>8</v>
      </c>
      <c r="B243" s="86">
        <v>1</v>
      </c>
      <c r="C243" s="86">
        <v>233</v>
      </c>
      <c r="D243" s="28">
        <f>OphrsIn!D242/LinhrsIn!D243</f>
        <v>0.8220099556033903</v>
      </c>
      <c r="E243" s="28">
        <f>OphrsIn!E242/LinhrsIn!E243</f>
        <v>0.9877375016844091</v>
      </c>
      <c r="F243" s="28">
        <f>OphrsIn!F242/LinhrsIn!F243</f>
        <v>0.98339589950909612</v>
      </c>
      <c r="G243" s="28">
        <f>OphrsIn!G242/LinhrsIn!G243</f>
        <v>0.93121617772714316</v>
      </c>
      <c r="H243" s="28">
        <f>OphrsIn!H242/LinhrsIn!H243</f>
        <v>0.66952054794520544</v>
      </c>
      <c r="I243" s="28">
        <v>1</v>
      </c>
      <c r="J243" s="28">
        <f>OphrsIn!J242/LinhrsIn!J243</f>
        <v>0.99353606581460252</v>
      </c>
      <c r="K243" s="28">
        <f>OphrsIn!K242/LinhrsIn!K243</f>
        <v>0.99458934517203113</v>
      </c>
      <c r="L243" s="28">
        <f>OphrsIn!L242/LinhrsIn!L243</f>
        <v>1</v>
      </c>
      <c r="M243" s="28">
        <f>OphrsIn!M242/LinhrsIn!M243</f>
        <v>1</v>
      </c>
      <c r="N243" s="28">
        <f>OphrsIn!N242/LinhrsIn!N243</f>
        <v>1</v>
      </c>
      <c r="O243" s="28">
        <f>OphrsIn!O242/LinhrsIn!O243</f>
        <v>0.99902534113060426</v>
      </c>
      <c r="P243" s="28">
        <f>OphrsIn!P242/LinhrsIn!P243</f>
        <v>0.92883088927754609</v>
      </c>
      <c r="Q243" s="28">
        <f>OphrsIn!Q242/LinhrsIn!Q243</f>
        <v>0.97966603824400755</v>
      </c>
      <c r="R243" s="28">
        <f>OphrsIn!R242/LinhrsIn!R243</f>
        <v>0.90642229175979727</v>
      </c>
      <c r="S243" s="28">
        <f>OphrsIn!S242/LinhrsIn!S243</f>
        <v>0.88346117615394959</v>
      </c>
      <c r="T243" s="28">
        <f>OphrsIn!T242/LinhrsIn!T243</f>
        <v>0.86268358762298591</v>
      </c>
      <c r="U243" s="28">
        <f>OphrsIn!U242/LinhrsIn!U243</f>
        <v>0.89826098863480763</v>
      </c>
      <c r="V243" s="28">
        <f>OphrsIn!V242/LinhrsIn!V243</f>
        <v>0.86892118501956395</v>
      </c>
      <c r="W243" s="28">
        <f>OphrsIn!W242/LinhrsIn!W243</f>
        <v>0.87641204948897256</v>
      </c>
      <c r="X243" s="28">
        <f>OphrsIn!X242/LinhrsIn!X243</f>
        <v>0.98342541436464082</v>
      </c>
      <c r="Y243" s="28">
        <f>OphrsIn!Y242/LinhrsIn!Y243</f>
        <v>0.89815602836879438</v>
      </c>
      <c r="Z243" s="28">
        <f>OphrsIn!Z242/LinhrsIn!Z243</f>
        <v>0.99783579061274186</v>
      </c>
      <c r="AA243" s="28">
        <f>OphrsIn!AA242/LinhrsIn!AA243</f>
        <v>0.93669435691778857</v>
      </c>
      <c r="AB243" s="28">
        <f>OphrsIn!AB242/LinhrsIn!AB243</f>
        <v>0.84827213822894165</v>
      </c>
      <c r="AC243" s="28">
        <f>IF(LinhrsIn!AC243&gt;0,OphrsIn!AC242/LinhrsIn!AC243,0)</f>
        <v>0.81789872732196045</v>
      </c>
      <c r="AD243" s="28">
        <f>IF(LinhrsIn!AD243&gt;0,OphrsIn!AD242/LinhrsIn!AD243,0)</f>
        <v>1.0022468544038345</v>
      </c>
      <c r="AE243" s="28">
        <f>IF(LinhrsIn!AE243&gt;0,OphrsIn!AE242/LinhrsIn!AE243,0)</f>
        <v>1.0120546878426828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36"/>
        <v>0.95732098068838634</v>
      </c>
      <c r="AP243" s="28">
        <f t="shared" si="37"/>
        <v>0.91168425378474927</v>
      </c>
      <c r="AQ243" s="28">
        <f t="shared" si="38"/>
        <v>0.94406675652282601</v>
      </c>
      <c r="AR243" s="28">
        <f t="shared" si="39"/>
        <v>0.96744985964021613</v>
      </c>
      <c r="AS243" s="28">
        <f t="shared" si="40"/>
        <v>0.88768553791993599</v>
      </c>
      <c r="AT243" s="28">
        <f t="shared" si="41"/>
        <v>0.998196448390677</v>
      </c>
      <c r="AU243" s="28">
        <f t="shared" si="42"/>
        <v>0.97595207680271689</v>
      </c>
      <c r="AV243" s="28">
        <f t="shared" si="43"/>
        <v>0.92318316871925143</v>
      </c>
      <c r="AW243" s="28">
        <f t="shared" si="44"/>
        <v>0.87662192042578579</v>
      </c>
      <c r="AX243" s="28">
        <f t="shared" si="45"/>
        <v>0.91933116407413584</v>
      </c>
      <c r="AY243" s="28">
        <f t="shared" si="46"/>
        <v>0.9276007619198241</v>
      </c>
      <c r="AZ243" s="28">
        <f t="shared" si="47"/>
        <v>0.94406675652282601</v>
      </c>
    </row>
    <row r="244" spans="1:52" hidden="1" x14ac:dyDescent="0.25">
      <c r="A244" s="86" t="s">
        <v>8</v>
      </c>
      <c r="B244" s="86">
        <v>1</v>
      </c>
      <c r="C244" s="86">
        <v>234</v>
      </c>
      <c r="D244" s="28">
        <f>OphrsIn!D243/LinhrsIn!D244</f>
        <v>0.92350103376981396</v>
      </c>
      <c r="E244" s="28">
        <f>OphrsIn!E243/LinhrsIn!E244</f>
        <v>0.99945533769063188</v>
      </c>
      <c r="F244" s="28">
        <f>OphrsIn!F243/LinhrsIn!F244</f>
        <v>1</v>
      </c>
      <c r="G244" s="28">
        <f>OphrsIn!G243/LinhrsIn!G244</f>
        <v>0.91743253099927058</v>
      </c>
      <c r="H244" s="28">
        <f>OphrsIn!H243/LinhrsIn!H244</f>
        <v>9.6590909090909088E-2</v>
      </c>
      <c r="I244" s="28">
        <v>0</v>
      </c>
      <c r="J244" s="28">
        <f>OphrsIn!J243/LinhrsIn!J244</f>
        <v>0.96017851012701672</v>
      </c>
      <c r="K244" s="28">
        <f>OphrsIn!K243/LinhrsIn!K244</f>
        <v>0.975519185806629</v>
      </c>
      <c r="L244" s="28">
        <f>OphrsIn!L243/LinhrsIn!L244</f>
        <v>0.9979114452798663</v>
      </c>
      <c r="M244" s="28">
        <f>OphrsIn!M243/LinhrsIn!M244</f>
        <v>1</v>
      </c>
      <c r="N244" s="28">
        <f>OphrsIn!N243/LinhrsIn!N244</f>
        <v>0.96796431467964328</v>
      </c>
      <c r="O244" s="28">
        <f>OphrsIn!O243/LinhrsIn!O244</f>
        <v>0.99568965517241381</v>
      </c>
      <c r="P244" s="28">
        <f>OphrsIn!P243/LinhrsIn!P244</f>
        <v>0.47791543226501476</v>
      </c>
      <c r="Q244" s="28">
        <f>OphrsIn!Q243/LinhrsIn!Q244</f>
        <v>0.33755966587112174</v>
      </c>
      <c r="R244" s="28">
        <f>OphrsIn!R243/LinhrsIn!R244</f>
        <v>0.47609828741623228</v>
      </c>
      <c r="S244" s="28">
        <f>OphrsIn!S243/LinhrsIn!S244</f>
        <v>0.99381054897739507</v>
      </c>
      <c r="T244" s="28">
        <f>OphrsIn!T243/LinhrsIn!T244</f>
        <v>0.9800768464494094</v>
      </c>
      <c r="U244" s="28">
        <f>OphrsIn!U243/LinhrsIn!U244</f>
        <v>0.99162388543636848</v>
      </c>
      <c r="V244" s="28">
        <f>OphrsIn!V243/LinhrsIn!V244</f>
        <v>0.97554157931516428</v>
      </c>
      <c r="W244" s="28">
        <f>OphrsIn!W243/LinhrsIn!W244</f>
        <v>0.9987882051972532</v>
      </c>
      <c r="X244" s="28">
        <f>OphrsIn!X243/LinhrsIn!X244</f>
        <v>0.90162162162162174</v>
      </c>
      <c r="Y244" s="28">
        <f>OphrsIn!Y243/LinhrsIn!Y244</f>
        <v>0.8642329159752602</v>
      </c>
      <c r="Z244" s="28">
        <f>OphrsIn!Z243/LinhrsIn!Z244</f>
        <v>0.99496872450367158</v>
      </c>
      <c r="AA244" s="28">
        <f>OphrsIn!AA243/LinhrsIn!AA244</f>
        <v>1</v>
      </c>
      <c r="AB244" s="28">
        <f>OphrsIn!AB243/LinhrsIn!AB244</f>
        <v>0.93594613259668502</v>
      </c>
      <c r="AC244" s="28">
        <f>IF(LinhrsIn!AC244&gt;0,OphrsIn!AC243/LinhrsIn!AC244,0)</f>
        <v>0.99246501614639393</v>
      </c>
      <c r="AD244" s="28">
        <f>IF(LinhrsIn!AD244&gt;0,OphrsIn!AD243/LinhrsIn!AD244,0)</f>
        <v>0.97960713750187434</v>
      </c>
      <c r="AE244" s="28">
        <f>IF(LinhrsIn!AE244&gt;0,OphrsIn!AE243/LinhrsIn!AE244,0)</f>
        <v>0.96378220466502917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36"/>
        <v>0.78238811009261633</v>
      </c>
      <c r="AP244" s="28">
        <f t="shared" si="37"/>
        <v>0.87085570111334876</v>
      </c>
      <c r="AQ244" s="28">
        <f t="shared" si="38"/>
        <v>0.97861811943776578</v>
      </c>
      <c r="AR244" s="28">
        <f t="shared" si="39"/>
        <v>0.97229595622996745</v>
      </c>
      <c r="AS244" s="28">
        <f t="shared" si="40"/>
        <v>0.35225647307264191</v>
      </c>
      <c r="AT244" s="28">
        <f t="shared" si="41"/>
        <v>0.99114354369549851</v>
      </c>
      <c r="AU244" s="28">
        <f t="shared" si="42"/>
        <v>0.81385646737235728</v>
      </c>
      <c r="AV244" s="28">
        <f t="shared" si="43"/>
        <v>0.60248950075491636</v>
      </c>
      <c r="AW244" s="28">
        <f t="shared" si="44"/>
        <v>0.98241410373364746</v>
      </c>
      <c r="AX244" s="28">
        <f t="shared" si="45"/>
        <v>0.92154758093137834</v>
      </c>
      <c r="AY244" s="28">
        <f t="shared" si="46"/>
        <v>0.9769716190334522</v>
      </c>
      <c r="AZ244" s="28">
        <f t="shared" si="47"/>
        <v>0.97861811943776578</v>
      </c>
    </row>
    <row r="245" spans="1:52" hidden="1" x14ac:dyDescent="0.25">
      <c r="A245" s="86" t="s">
        <v>8</v>
      </c>
      <c r="B245" s="86">
        <v>1</v>
      </c>
      <c r="C245" s="86">
        <v>235</v>
      </c>
      <c r="D245" s="28">
        <f>OphrsIn!D244/LinhrsIn!D245</f>
        <v>0.99836779107725782</v>
      </c>
      <c r="E245" s="28">
        <f>OphrsIn!E244/LinhrsIn!E245</f>
        <v>1</v>
      </c>
      <c r="F245" s="28">
        <f>OphrsIn!F244/LinhrsIn!F245</f>
        <v>0.91176038760828071</v>
      </c>
      <c r="G245" s="28">
        <f>OphrsIn!G244/LinhrsIn!G245</f>
        <v>0.91452111225540678</v>
      </c>
      <c r="H245" s="28">
        <f>OphrsIn!H244/LinhrsIn!H245</f>
        <v>1.0248901903367496</v>
      </c>
      <c r="I245" s="28">
        <v>1</v>
      </c>
      <c r="J245" s="28">
        <f>OphrsIn!J244/LinhrsIn!J245</f>
        <v>0.99050489826676724</v>
      </c>
      <c r="K245" s="28">
        <f>OphrsIn!K244/LinhrsIn!K245</f>
        <v>0.92806670435274174</v>
      </c>
      <c r="L245" s="28">
        <f>OphrsIn!L244/LinhrsIn!L245</f>
        <v>1</v>
      </c>
      <c r="M245" s="28">
        <f>OphrsIn!M244/LinhrsIn!M245</f>
        <v>0.9544897333741954</v>
      </c>
      <c r="N245" s="28">
        <f>OphrsIn!N244/LinhrsIn!N245</f>
        <v>1</v>
      </c>
      <c r="O245" s="28">
        <f>OphrsIn!O244/LinhrsIn!O245</f>
        <v>0.97678671918964544</v>
      </c>
      <c r="P245" s="28">
        <f>OphrsIn!P244/LinhrsIn!P245</f>
        <v>0.97620967741935483</v>
      </c>
      <c r="Q245" s="28">
        <f>OphrsIn!Q244/LinhrsIn!Q245</f>
        <v>0.99892444205431574</v>
      </c>
      <c r="R245" s="28">
        <f>OphrsIn!R244/LinhrsIn!R245</f>
        <v>0.99091856483549201</v>
      </c>
      <c r="S245" s="28">
        <f>OphrsIn!S244/LinhrsIn!S245</f>
        <v>0.97629629629629622</v>
      </c>
      <c r="T245" s="28">
        <f>OphrsIn!T244/LinhrsIn!T245</f>
        <v>1</v>
      </c>
      <c r="U245" s="28">
        <f>OphrsIn!U244/LinhrsIn!U245</f>
        <v>1</v>
      </c>
      <c r="V245" s="28">
        <f>OphrsIn!V244/LinhrsIn!V245</f>
        <v>0.95998320973835172</v>
      </c>
      <c r="W245" s="28">
        <f>OphrsIn!W244/LinhrsIn!W245</f>
        <v>0.99852090896867018</v>
      </c>
      <c r="X245" s="28">
        <f>OphrsIn!X244/LinhrsIn!X245</f>
        <v>0.86270022883295194</v>
      </c>
      <c r="Y245" s="28">
        <f>OphrsIn!Y244/LinhrsIn!Y245</f>
        <v>0.96940486169321038</v>
      </c>
      <c r="Z245" s="28">
        <f>OphrsIn!Z244/LinhrsIn!Z245</f>
        <v>0.96815834767641995</v>
      </c>
      <c r="AA245" s="28">
        <f>OphrsIn!AA244/LinhrsIn!AA245</f>
        <v>0.91376172476550477</v>
      </c>
      <c r="AB245" s="28">
        <f>OphrsIn!AB244/LinhrsIn!AB245</f>
        <v>1</v>
      </c>
      <c r="AC245" s="28">
        <f>IF(LinhrsIn!AC245&gt;0,OphrsIn!AC244/LinhrsIn!AC245,0)</f>
        <v>1</v>
      </c>
      <c r="AD245" s="28">
        <f>IF(LinhrsIn!AD245&gt;0,OphrsIn!AD244/LinhrsIn!AD245,0)</f>
        <v>0.99255398361876401</v>
      </c>
      <c r="AE245" s="28">
        <f>IF(LinhrsIn!AE245&gt;0,OphrsIn!AE244/LinhrsIn!AE245,0)</f>
        <v>0.95349949343403506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si="36"/>
        <v>0.9731024519002619</v>
      </c>
      <c r="AP245" s="28">
        <f t="shared" si="37"/>
        <v>0.9698890487384344</v>
      </c>
      <c r="AQ245" s="28">
        <f t="shared" si="38"/>
        <v>0.98201782568426632</v>
      </c>
      <c r="AR245" s="28">
        <f t="shared" si="39"/>
        <v>0.94209383328789587</v>
      </c>
      <c r="AS245" s="28">
        <f t="shared" si="40"/>
        <v>1.0051316962011723</v>
      </c>
      <c r="AT245" s="28">
        <f t="shared" si="41"/>
        <v>0.96085214590897905</v>
      </c>
      <c r="AU245" s="28">
        <f t="shared" si="42"/>
        <v>0.98433213220299998</v>
      </c>
      <c r="AV245" s="28">
        <f t="shared" si="43"/>
        <v>0.98871310106203458</v>
      </c>
      <c r="AW245" s="28">
        <f t="shared" si="44"/>
        <v>0.98666106991278391</v>
      </c>
      <c r="AX245" s="28">
        <f t="shared" si="45"/>
        <v>0.94354199983161091</v>
      </c>
      <c r="AY245" s="28">
        <f t="shared" si="46"/>
        <v>0.9606400241473082</v>
      </c>
      <c r="AZ245" s="28">
        <f t="shared" si="47"/>
        <v>0.98201782568426632</v>
      </c>
    </row>
    <row r="246" spans="1:52" hidden="1" x14ac:dyDescent="0.25">
      <c r="A246" s="86" t="s">
        <v>8</v>
      </c>
      <c r="B246" s="86">
        <v>1</v>
      </c>
      <c r="C246" s="86">
        <v>236</v>
      </c>
      <c r="D246" s="28">
        <f>OphrsIn!D245/LinhrsIn!D246</f>
        <v>0.99381387842926305</v>
      </c>
      <c r="E246" s="28">
        <f>OphrsIn!E245/LinhrsIn!E246</f>
        <v>0.93232880398224138</v>
      </c>
      <c r="F246" s="28">
        <f>OphrsIn!F245/LinhrsIn!F246</f>
        <v>0.95382623705408509</v>
      </c>
      <c r="G246" s="28">
        <f>OphrsIn!G245/LinhrsIn!G246</f>
        <v>0.72429494712103415</v>
      </c>
      <c r="H246" s="28">
        <f>OphrsIn!H245/LinhrsIn!H246</f>
        <v>0.90743338008415142</v>
      </c>
      <c r="I246" s="28">
        <v>0.86345815871299181</v>
      </c>
      <c r="J246" s="28">
        <f>OphrsIn!J245/LinhrsIn!J246</f>
        <v>0.91516092603049126</v>
      </c>
      <c r="K246" s="28">
        <f>OphrsIn!K245/LinhrsIn!K246</f>
        <v>0.88531855955678673</v>
      </c>
      <c r="L246" s="28">
        <f>OphrsIn!L245/LinhrsIn!L246</f>
        <v>1</v>
      </c>
      <c r="M246" s="28">
        <f>OphrsIn!M245/LinhrsIn!M246</f>
        <v>1</v>
      </c>
      <c r="N246" s="28">
        <f>OphrsIn!N245/LinhrsIn!N246</f>
        <v>0.99972670128450403</v>
      </c>
      <c r="O246" s="28">
        <f>OphrsIn!O245/LinhrsIn!O246</f>
        <v>0.99860956618464958</v>
      </c>
      <c r="P246" s="28">
        <f>OphrsIn!P245/LinhrsIn!P246</f>
        <v>0.9755834345069474</v>
      </c>
      <c r="Q246" s="28">
        <f>OphrsIn!Q245/LinhrsIn!Q246</f>
        <v>0.99467067504782736</v>
      </c>
      <c r="R246" s="28">
        <f>OphrsIn!R245/LinhrsIn!R246</f>
        <v>1</v>
      </c>
      <c r="S246" s="28">
        <f>OphrsIn!S245/LinhrsIn!S246</f>
        <v>1</v>
      </c>
      <c r="T246" s="28">
        <f>OphrsIn!T245/LinhrsIn!T246</f>
        <v>1</v>
      </c>
      <c r="U246" s="28">
        <f>OphrsIn!U245/LinhrsIn!U246</f>
        <v>0.94205431567625719</v>
      </c>
      <c r="V246" s="28">
        <f>OphrsIn!V245/LinhrsIn!V246</f>
        <v>0.96715836348455331</v>
      </c>
      <c r="W246" s="28">
        <f>OphrsIn!W245/LinhrsIn!W246</f>
        <v>0.97646383467278997</v>
      </c>
      <c r="X246" s="28">
        <f>OphrsIn!X245/LinhrsIn!X246</f>
        <v>0.99690402476780193</v>
      </c>
      <c r="Y246" s="28">
        <f>OphrsIn!Y245/LinhrsIn!Y246</f>
        <v>0.96088292819223242</v>
      </c>
      <c r="Z246" s="28">
        <f>OphrsIn!Z245/LinhrsIn!Z246</f>
        <v>0.98669175964511358</v>
      </c>
      <c r="AA246" s="28">
        <f>OphrsIn!AA245/LinhrsIn!AA246</f>
        <v>0.99776004479910418</v>
      </c>
      <c r="AB246" s="28">
        <f>OphrsIn!AB245/LinhrsIn!AB246</f>
        <v>0.99569834655195599</v>
      </c>
      <c r="AC246" s="28">
        <f>IF(LinhrsIn!AC246&gt;0,OphrsIn!AC245/LinhrsIn!AC246,0)</f>
        <v>0.97163597257695922</v>
      </c>
      <c r="AD246" s="28">
        <f>IF(LinhrsIn!AD246&gt;0,OphrsIn!AD245/LinhrsIn!AD246,0)</f>
        <v>0.99463487332339784</v>
      </c>
      <c r="AE246" s="28">
        <f>IF(LinhrsIn!AE246&gt;0,OphrsIn!AE245/LinhrsIn!AE246,0)</f>
        <v>0.96708228372335758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0.9296450595431569</v>
      </c>
      <c r="AP246" s="28">
        <f t="shared" si="37"/>
        <v>0.98485702440313638</v>
      </c>
      <c r="AQ246" s="28">
        <f t="shared" si="38"/>
        <v>0.97778437654123829</v>
      </c>
      <c r="AR246" s="28">
        <f t="shared" si="39"/>
        <v>0.87014999605245347</v>
      </c>
      <c r="AS246" s="28">
        <f t="shared" si="40"/>
        <v>0.89535082160921142</v>
      </c>
      <c r="AT246" s="28">
        <f t="shared" si="41"/>
        <v>0.96177285318559547</v>
      </c>
      <c r="AU246" s="28">
        <f t="shared" si="42"/>
        <v>0.99130656732536693</v>
      </c>
      <c r="AV246" s="28">
        <f t="shared" si="43"/>
        <v>0.9982235583492759</v>
      </c>
      <c r="AW246" s="28">
        <f t="shared" si="44"/>
        <v>0.96973755972027009</v>
      </c>
      <c r="AX246" s="28">
        <f t="shared" si="45"/>
        <v>0.97808359587760807</v>
      </c>
      <c r="AY246" s="28">
        <f t="shared" si="46"/>
        <v>0.99338338366539125</v>
      </c>
      <c r="AZ246" s="28">
        <f t="shared" si="47"/>
        <v>0.97778437654123829</v>
      </c>
    </row>
    <row r="247" spans="1:52" hidden="1" x14ac:dyDescent="0.25">
      <c r="A247" s="86" t="s">
        <v>8</v>
      </c>
      <c r="B247" s="86">
        <v>1</v>
      </c>
      <c r="C247" s="86">
        <v>237</v>
      </c>
      <c r="D247" s="28">
        <f>OphrsIn!D246/LinhrsIn!D247</f>
        <v>0.95238095238095244</v>
      </c>
      <c r="E247" s="28">
        <f>OphrsIn!E246/LinhrsIn!E247</f>
        <v>0.98108108108108105</v>
      </c>
      <c r="F247" s="28">
        <f>OphrsIn!F246/LinhrsIn!F247</f>
        <v>0.94888755261575464</v>
      </c>
      <c r="G247" s="28">
        <f>OphrsIn!G246/LinhrsIn!G247</f>
        <v>0.89689547137567627</v>
      </c>
      <c r="H247" s="28">
        <f>OphrsIn!H246/LinhrsIn!H247</f>
        <v>0.7931034482758621</v>
      </c>
      <c r="I247" s="28">
        <v>1</v>
      </c>
      <c r="J247" s="28">
        <f>OphrsIn!J246/LinhrsIn!J247</f>
        <v>1.0390797817431057</v>
      </c>
      <c r="K247" s="28">
        <f>OphrsIn!K246/LinhrsIn!K247</f>
        <v>0.97288988261598663</v>
      </c>
      <c r="L247" s="28">
        <f>OphrsIn!L246/LinhrsIn!L247</f>
        <v>0.93107804604154965</v>
      </c>
      <c r="M247" s="28">
        <f>OphrsIn!M246/LinhrsIn!M247</f>
        <v>1</v>
      </c>
      <c r="N247" s="28">
        <f>OphrsIn!N246/LinhrsIn!N247</f>
        <v>1</v>
      </c>
      <c r="O247" s="28">
        <f>OphrsIn!O246/LinhrsIn!O247</f>
        <v>0.70858981533296028</v>
      </c>
      <c r="P247" s="28">
        <f>OphrsIn!P246/LinhrsIn!P247</f>
        <v>0.82606919095614273</v>
      </c>
      <c r="Q247" s="28">
        <f>OphrsIn!Q246/LinhrsIn!Q247</f>
        <v>0.75268373245251852</v>
      </c>
      <c r="R247" s="28">
        <f>OphrsIn!R246/LinhrsIn!R247</f>
        <v>0.76680609501045705</v>
      </c>
      <c r="S247" s="28">
        <f>OphrsIn!S246/LinhrsIn!S247</f>
        <v>0.89713251670378624</v>
      </c>
      <c r="T247" s="28">
        <f>OphrsIn!T246/LinhrsIn!T247</f>
        <v>1</v>
      </c>
      <c r="U247" s="28">
        <f>OphrsIn!U246/LinhrsIn!U247</f>
        <v>0.99771443936542092</v>
      </c>
      <c r="V247" s="28">
        <f>OphrsIn!V246/LinhrsIn!V247</f>
        <v>0.36767546683837732</v>
      </c>
      <c r="W247" s="28">
        <f>OphrsIn!W246/LinhrsIn!W247</f>
        <v>0.94029850746268639</v>
      </c>
      <c r="X247" s="28">
        <f>OphrsIn!X246/LinhrsIn!X247</f>
        <v>0.9973082099596231</v>
      </c>
      <c r="Y247" s="28">
        <f>OphrsIn!Y246/LinhrsIn!Y247</f>
        <v>0.99510968282800061</v>
      </c>
      <c r="Z247" s="28">
        <f>OphrsIn!Z246/LinhrsIn!Z247</f>
        <v>0.99932505399568039</v>
      </c>
      <c r="AA247" s="28">
        <f>OphrsIn!AA246/LinhrsIn!AA247</f>
        <v>0.97242055158896834</v>
      </c>
      <c r="AB247" s="28">
        <f>OphrsIn!AB246/LinhrsIn!AB247</f>
        <v>1</v>
      </c>
      <c r="AC247" s="28">
        <f>IF(LinhrsIn!AC247&gt;0,OphrsIn!AC246/LinhrsIn!AC247,0)</f>
        <v>1</v>
      </c>
      <c r="AD247" s="28">
        <f>IF(LinhrsIn!AD247&gt;0,OphrsIn!AD246/LinhrsIn!AD247,0)</f>
        <v>0.99627421758569301</v>
      </c>
      <c r="AE247" s="28">
        <f>IF(LinhrsIn!AE247&gt;0,OphrsIn!AE246/LinhrsIn!AE247,0)</f>
        <v>0.97563533995722396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0.92480618916984314</v>
      </c>
      <c r="AP247" s="28">
        <f t="shared" si="37"/>
        <v>0.89053952135045977</v>
      </c>
      <c r="AQ247" s="28">
        <f t="shared" si="38"/>
        <v>0.99063651918097229</v>
      </c>
      <c r="AR247" s="28">
        <f t="shared" si="39"/>
        <v>0.94228803502417069</v>
      </c>
      <c r="AS247" s="28">
        <f t="shared" si="40"/>
        <v>0.94406107667298933</v>
      </c>
      <c r="AT247" s="28">
        <f t="shared" si="41"/>
        <v>0.96798930955251217</v>
      </c>
      <c r="AU247" s="28">
        <f t="shared" si="42"/>
        <v>0.84488633542970104</v>
      </c>
      <c r="AV247" s="28">
        <f t="shared" si="43"/>
        <v>0.80554078138892071</v>
      </c>
      <c r="AW247" s="28">
        <f t="shared" si="44"/>
        <v>0.78846330206793269</v>
      </c>
      <c r="AX247" s="28">
        <f t="shared" si="45"/>
        <v>0.97757213341677007</v>
      </c>
      <c r="AY247" s="28">
        <f t="shared" si="46"/>
        <v>0.99058186852821617</v>
      </c>
      <c r="AZ247" s="28">
        <f t="shared" si="47"/>
        <v>0.99063651918097229</v>
      </c>
    </row>
    <row r="248" spans="1:52" hidden="1" x14ac:dyDescent="0.25">
      <c r="A248" s="86" t="s">
        <v>8</v>
      </c>
      <c r="B248" s="86">
        <v>1</v>
      </c>
      <c r="C248" s="86">
        <v>238</v>
      </c>
      <c r="D248" s="28">
        <f>OphrsIn!D247/LinhrsIn!D248</f>
        <v>0.99838753023380811</v>
      </c>
      <c r="E248" s="28">
        <f>OphrsIn!E247/LinhrsIn!E248</f>
        <v>0.93967993434550678</v>
      </c>
      <c r="F248" s="28">
        <f>OphrsIn!F247/LinhrsIn!F248</f>
        <v>1</v>
      </c>
      <c r="G248" s="28">
        <f>OphrsIn!G247/LinhrsIn!G248</f>
        <v>0.91630839782172546</v>
      </c>
      <c r="H248" s="28">
        <f>OphrsIn!H247/LinhrsIn!H248</f>
        <v>0.67084639498432597</v>
      </c>
      <c r="I248" s="28">
        <v>1</v>
      </c>
      <c r="J248" s="28">
        <f>OphrsIn!J247/LinhrsIn!J248</f>
        <v>1.027957622130665</v>
      </c>
      <c r="K248" s="28">
        <f>OphrsIn!K247/LinhrsIn!K248</f>
        <v>0.99109131403118045</v>
      </c>
      <c r="L248" s="28">
        <f>OphrsIn!L247/LinhrsIn!L248</f>
        <v>1</v>
      </c>
      <c r="M248" s="28">
        <f>OphrsIn!M247/LinhrsIn!M248</f>
        <v>1</v>
      </c>
      <c r="N248" s="28">
        <f>OphrsIn!N247/LinhrsIn!N248</f>
        <v>1</v>
      </c>
      <c r="O248" s="28">
        <f>OphrsIn!O247/LinhrsIn!O248</f>
        <v>1</v>
      </c>
      <c r="P248" s="28">
        <f>OphrsIn!P247/LinhrsIn!P248</f>
        <v>1.0192199775533108</v>
      </c>
      <c r="Q248" s="28">
        <f>OphrsIn!Q247/LinhrsIn!Q248</f>
        <v>1</v>
      </c>
      <c r="R248" s="28">
        <f>OphrsIn!R247/LinhrsIn!R248</f>
        <v>0.99761656487412498</v>
      </c>
      <c r="S248" s="28">
        <f>OphrsIn!S247/LinhrsIn!S248</f>
        <v>1</v>
      </c>
      <c r="T248" s="28">
        <f>OphrsIn!T247/LinhrsIn!T248</f>
        <v>1</v>
      </c>
      <c r="U248" s="28">
        <f>OphrsIn!U247/LinhrsIn!U248</f>
        <v>0.97848884108631351</v>
      </c>
      <c r="V248" s="28">
        <f>OphrsIn!V247/LinhrsIn!V248</f>
        <v>0.98618090452261309</v>
      </c>
      <c r="W248" s="28">
        <f>OphrsIn!W247/LinhrsIn!W248</f>
        <v>0.98359332974717584</v>
      </c>
      <c r="X248" s="28">
        <f>OphrsIn!X247/LinhrsIn!X248</f>
        <v>0.98581656085370795</v>
      </c>
      <c r="Y248" s="28">
        <f>OphrsIn!Y247/LinhrsIn!Y248</f>
        <v>5.3849389987379044E-2</v>
      </c>
      <c r="Z248" s="28">
        <f>OphrsIn!Z247/LinhrsIn!Z248</f>
        <v>0</v>
      </c>
      <c r="AA248" s="28">
        <f>OphrsIn!AA247/LinhrsIn!AA248</f>
        <v>0.18726183995645074</v>
      </c>
      <c r="AB248" s="28">
        <f>OphrsIn!AB247/LinhrsIn!AB248</f>
        <v>0.87941927678451415</v>
      </c>
      <c r="AC248" s="28">
        <f>IF(LinhrsIn!AC248&gt;0,OphrsIn!AC247/LinhrsIn!AC248,0)</f>
        <v>1</v>
      </c>
      <c r="AD248" s="28">
        <f>IF(LinhrsIn!AD248&gt;0,OphrsIn!AD247/LinhrsIn!AD248,0)</f>
        <v>0.98897168405365132</v>
      </c>
      <c r="AE248" s="28">
        <f>IF(LinhrsIn!AE248&gt;0,OphrsIn!AE247/LinhrsIn!AE248,0)</f>
        <v>0.97239807460987693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0.96375863673889295</v>
      </c>
      <c r="AP248" s="28">
        <f t="shared" si="37"/>
        <v>0.75435222565102344</v>
      </c>
      <c r="AQ248" s="28">
        <f t="shared" si="38"/>
        <v>0.98712325288784275</v>
      </c>
      <c r="AR248" s="28">
        <f t="shared" si="39"/>
        <v>0.95199611072241075</v>
      </c>
      <c r="AS248" s="28">
        <f t="shared" si="40"/>
        <v>0.89960133903833039</v>
      </c>
      <c r="AT248" s="28">
        <f t="shared" si="41"/>
        <v>0.99703043801039348</v>
      </c>
      <c r="AU248" s="28">
        <f t="shared" si="42"/>
        <v>1.0064066591844369</v>
      </c>
      <c r="AV248" s="28">
        <f t="shared" si="43"/>
        <v>0.99920552162470833</v>
      </c>
      <c r="AW248" s="28">
        <f t="shared" si="44"/>
        <v>0.98822324853630883</v>
      </c>
      <c r="AX248" s="28">
        <f t="shared" si="45"/>
        <v>0.67441976019608763</v>
      </c>
      <c r="AY248" s="28">
        <f t="shared" si="46"/>
        <v>0.35556037224698828</v>
      </c>
      <c r="AZ248" s="28">
        <f t="shared" si="47"/>
        <v>0.98712325288784275</v>
      </c>
    </row>
    <row r="249" spans="1:52" hidden="1" x14ac:dyDescent="0.25">
      <c r="A249" s="86" t="s">
        <v>8</v>
      </c>
      <c r="B249" s="86">
        <v>1</v>
      </c>
      <c r="C249" s="86">
        <v>239</v>
      </c>
      <c r="D249" s="28">
        <f>OphrsIn!D248/LinhrsIn!D249</f>
        <v>0.99879015996773768</v>
      </c>
      <c r="E249" s="28">
        <f>OphrsIn!E248/LinhrsIn!E249</f>
        <v>0.99865591397849462</v>
      </c>
      <c r="F249" s="28">
        <f>OphrsIn!F248/LinhrsIn!F249</f>
        <v>0.99942528735632186</v>
      </c>
      <c r="G249" s="28">
        <f>OphrsIn!G248/LinhrsIn!G249</f>
        <v>0.91488154348134487</v>
      </c>
      <c r="H249" s="28">
        <f>OphrsIn!H248/LinhrsIn!H249</f>
        <v>0.72560975609756095</v>
      </c>
      <c r="I249" s="28">
        <v>0.99986491962717827</v>
      </c>
      <c r="J249" s="28">
        <f>OphrsIn!J248/LinhrsIn!J249</f>
        <v>0.99873310810810811</v>
      </c>
      <c r="K249" s="28">
        <f>OphrsIn!K248/LinhrsIn!K249</f>
        <v>0.95331864500137686</v>
      </c>
      <c r="L249" s="28">
        <f>OphrsIn!L248/LinhrsIn!L249</f>
        <v>0.88092345078979339</v>
      </c>
      <c r="M249" s="28">
        <f>OphrsIn!M248/LinhrsIn!M249</f>
        <v>0.98223527766121144</v>
      </c>
      <c r="N249" s="28">
        <f>OphrsIn!N248/LinhrsIn!N249</f>
        <v>0.9998649925745916</v>
      </c>
      <c r="O249" s="28">
        <f>OphrsIn!O248/LinhrsIn!O249</f>
        <v>1</v>
      </c>
      <c r="P249" s="28">
        <f>OphrsIn!P248/LinhrsIn!P249</f>
        <v>0.89380293050141146</v>
      </c>
      <c r="Q249" s="28">
        <f>OphrsIn!Q248/LinhrsIn!Q249</f>
        <v>0.98789997311105138</v>
      </c>
      <c r="R249" s="28">
        <f>OphrsIn!R248/LinhrsIn!R249</f>
        <v>0.98034251675353679</v>
      </c>
      <c r="S249" s="28">
        <f>OphrsIn!S248/LinhrsIn!S249</f>
        <v>1</v>
      </c>
      <c r="T249" s="28">
        <f>OphrsIn!T248/LinhrsIn!T249</f>
        <v>0.9932508436445443</v>
      </c>
      <c r="U249" s="28">
        <f>OphrsIn!U248/LinhrsIn!U249</f>
        <v>0.99515998924442062</v>
      </c>
      <c r="V249" s="28">
        <f>OphrsIn!V248/LinhrsIn!V249</f>
        <v>0.99497487437185927</v>
      </c>
      <c r="W249" s="28">
        <f>OphrsIn!W248/LinhrsIn!W249</f>
        <v>0.99946222102715787</v>
      </c>
      <c r="X249" s="28">
        <f>OphrsIn!X248/LinhrsIn!X249</f>
        <v>0.9738896366083446</v>
      </c>
      <c r="Y249" s="28">
        <f>OphrsIn!Y248/LinhrsIn!Y249</f>
        <v>0.95218845832171739</v>
      </c>
      <c r="Z249" s="28">
        <f>OphrsIn!Z248/LinhrsIn!Z249</f>
        <v>0.89825934421805431</v>
      </c>
      <c r="AA249" s="28">
        <f>OphrsIn!AA248/LinhrsIn!AA249</f>
        <v>0.99314013719725613</v>
      </c>
      <c r="AB249" s="28">
        <f>OphrsIn!AB248/LinhrsIn!AB249</f>
        <v>0.99838687995698361</v>
      </c>
      <c r="AC249" s="28">
        <f>IF(LinhrsIn!AC249&gt;0,OphrsIn!AC248/LinhrsIn!AC249,0)</f>
        <v>0.88304879688130122</v>
      </c>
      <c r="AD249" s="28">
        <f>IF(LinhrsIn!AD249&gt;0,OphrsIn!AD248/LinhrsIn!AD249,0)</f>
        <v>0.909755369928401</v>
      </c>
      <c r="AE249" s="28">
        <f>IF(LinhrsIn!AE249&gt;0,OphrsIn!AE248/LinhrsIn!AE249,0)</f>
        <v>0.97609510392747822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0.94560965209811609</v>
      </c>
      <c r="AP249" s="28">
        <f t="shared" si="37"/>
        <v>0.98057957287124387</v>
      </c>
      <c r="AQ249" s="28">
        <f t="shared" si="38"/>
        <v>0.92296642357906011</v>
      </c>
      <c r="AR249" s="28">
        <f t="shared" si="39"/>
        <v>0.97098758160538701</v>
      </c>
      <c r="AS249" s="28">
        <f t="shared" si="40"/>
        <v>0.90806926127761578</v>
      </c>
      <c r="AT249" s="28">
        <f t="shared" si="41"/>
        <v>0.9388257911507939</v>
      </c>
      <c r="AU249" s="28">
        <f t="shared" si="42"/>
        <v>0.96455597435866769</v>
      </c>
      <c r="AV249" s="28">
        <f t="shared" si="43"/>
        <v>0.98941416328819598</v>
      </c>
      <c r="AW249" s="28">
        <f t="shared" si="44"/>
        <v>0.99446190242027477</v>
      </c>
      <c r="AX249" s="28">
        <f t="shared" si="45"/>
        <v>0.97518010531907329</v>
      </c>
      <c r="AY249" s="28">
        <f t="shared" si="46"/>
        <v>0.96326212045743143</v>
      </c>
      <c r="AZ249" s="28">
        <f t="shared" si="47"/>
        <v>0.92296642357906011</v>
      </c>
    </row>
    <row r="250" spans="1:52" hidden="1" x14ac:dyDescent="0.25">
      <c r="A250" s="86" t="s">
        <v>8</v>
      </c>
      <c r="B250" s="86">
        <v>1</v>
      </c>
      <c r="C250" s="86">
        <v>240</v>
      </c>
      <c r="D250" s="28">
        <f>OphrsIn!D249/LinhrsIn!D250</f>
        <v>0.99771413204249015</v>
      </c>
      <c r="E250" s="28">
        <f>OphrsIn!E249/LinhrsIn!E250</f>
        <v>0.96921629251243446</v>
      </c>
      <c r="F250" s="28">
        <f>OphrsIn!F249/LinhrsIn!F250</f>
        <v>0.97924473911790144</v>
      </c>
      <c r="G250" s="28">
        <f>OphrsIn!G249/LinhrsIn!G250</f>
        <v>0.91113003975014195</v>
      </c>
      <c r="H250" s="28">
        <f>OphrsIn!H249/LinhrsIn!H250</f>
        <v>0.58610271903323263</v>
      </c>
      <c r="I250" s="28">
        <v>0.22246278755074425</v>
      </c>
      <c r="J250" s="28">
        <f>OphrsIn!J249/LinhrsIn!J250</f>
        <v>0.50630084542989306</v>
      </c>
      <c r="K250" s="28">
        <f>OphrsIn!K249/LinhrsIn!K250</f>
        <v>0.69891876906016082</v>
      </c>
      <c r="L250" s="28">
        <f>OphrsIn!L249/LinhrsIn!L250</f>
        <v>1</v>
      </c>
      <c r="M250" s="28">
        <f>OphrsIn!M249/LinhrsIn!M250</f>
        <v>0.9906996709114323</v>
      </c>
      <c r="N250" s="28">
        <f>OphrsIn!N249/LinhrsIn!N250</f>
        <v>1</v>
      </c>
      <c r="O250" s="28">
        <f>OphrsIn!O249/LinhrsIn!O250</f>
        <v>0.9519431675720853</v>
      </c>
      <c r="P250" s="28">
        <f>OphrsIn!P249/LinhrsIn!P250</f>
        <v>0.96243750844480469</v>
      </c>
      <c r="Q250" s="28">
        <f>OphrsIn!Q249/LinhrsIn!Q250</f>
        <v>1</v>
      </c>
      <c r="R250" s="28">
        <f>OphrsIn!R249/LinhrsIn!R250</f>
        <v>0.85673567356735669</v>
      </c>
      <c r="S250" s="28">
        <f>OphrsIn!S249/LinhrsIn!S250</f>
        <v>1</v>
      </c>
      <c r="T250" s="28">
        <f>OphrsIn!T249/LinhrsIn!T250</f>
        <v>0.78487962832605951</v>
      </c>
      <c r="U250" s="28">
        <f>OphrsIn!U249/LinhrsIn!U250</f>
        <v>0.9701492537313432</v>
      </c>
      <c r="V250" s="28">
        <f>OphrsIn!V249/LinhrsIn!V250</f>
        <v>0.95688807751720262</v>
      </c>
      <c r="W250" s="28">
        <f>OphrsIn!W249/LinhrsIn!W250</f>
        <v>0.82793220338983053</v>
      </c>
      <c r="X250" s="28">
        <f>OphrsIn!X249/LinhrsIn!X250</f>
        <v>1</v>
      </c>
      <c r="Y250" s="28">
        <f>OphrsIn!Y249/LinhrsIn!Y250</f>
        <v>0.70410729253981563</v>
      </c>
      <c r="Z250" s="28">
        <f>OphrsIn!Z249/LinhrsIn!Z250</f>
        <v>0.7483532732894207</v>
      </c>
      <c r="AA250" s="28">
        <f>OphrsIn!AA249/LinhrsIn!AA250</f>
        <v>0.83690326193476128</v>
      </c>
      <c r="AB250" s="28">
        <f>OphrsIn!AB249/LinhrsIn!AB250</f>
        <v>0.94636375856970023</v>
      </c>
      <c r="AC250" s="28">
        <f>IF(LinhrsIn!AC250&gt;0,OphrsIn!AC249/LinhrsIn!AC250,0)</f>
        <v>0.94804318488529016</v>
      </c>
      <c r="AD250" s="28">
        <f>IF(LinhrsIn!AD250&gt;0,OphrsIn!AD249/LinhrsIn!AD250,0)</f>
        <v>0.97130044843049324</v>
      </c>
      <c r="AE250" s="28">
        <f>IF(LinhrsIn!AE250&gt;0,OphrsIn!AE249/LinhrsIn!AE250,0)</f>
        <v>0.96479708393775365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0.8148713782819027</v>
      </c>
      <c r="AP250" s="28">
        <f t="shared" si="37"/>
        <v>0.88602603523879109</v>
      </c>
      <c r="AQ250" s="28">
        <f t="shared" si="38"/>
        <v>0.96138023908451231</v>
      </c>
      <c r="AR250" s="28">
        <f t="shared" si="39"/>
        <v>0.95319702379349269</v>
      </c>
      <c r="AS250" s="28">
        <f t="shared" si="40"/>
        <v>0.43828878400462329</v>
      </c>
      <c r="AT250" s="28">
        <f t="shared" si="41"/>
        <v>0.89653947999053107</v>
      </c>
      <c r="AU250" s="28">
        <f t="shared" si="42"/>
        <v>0.97146022533896337</v>
      </c>
      <c r="AV250" s="28">
        <f t="shared" si="43"/>
        <v>0.95224522452245219</v>
      </c>
      <c r="AW250" s="28">
        <f t="shared" si="44"/>
        <v>0.9039723198582017</v>
      </c>
      <c r="AX250" s="28">
        <f t="shared" si="45"/>
        <v>0.84401316530988202</v>
      </c>
      <c r="AY250" s="28">
        <f t="shared" si="46"/>
        <v>0.84387343126462744</v>
      </c>
      <c r="AZ250" s="28">
        <f t="shared" si="47"/>
        <v>0.96138023908451231</v>
      </c>
    </row>
    <row r="251" spans="1:52" hidden="1" x14ac:dyDescent="0.25">
      <c r="A251" s="86" t="s">
        <v>8</v>
      </c>
      <c r="B251" s="86">
        <v>1</v>
      </c>
      <c r="C251" s="86">
        <v>241</v>
      </c>
      <c r="D251" s="28">
        <f>OphrsIn!D250/LinhrsIn!D251</f>
        <v>0.93065438816799217</v>
      </c>
      <c r="E251" s="28">
        <f>OphrsIn!E250/LinhrsIn!E251</f>
        <v>0.91362350087589272</v>
      </c>
      <c r="F251" s="28">
        <f>OphrsIn!F250/LinhrsIn!F251</f>
        <v>0.80186046511627918</v>
      </c>
      <c r="G251" s="28">
        <f>OphrsIn!G250/LinhrsIn!G251</f>
        <v>0.72202008441274923</v>
      </c>
      <c r="H251" s="28">
        <f>OphrsIn!H250/LinhrsIn!H251</f>
        <v>0.64599092284417547</v>
      </c>
      <c r="I251" s="28">
        <v>0.97549085985104944</v>
      </c>
      <c r="J251" s="28">
        <f>OphrsIn!J250/LinhrsIn!J251</f>
        <v>0.97076355378938406</v>
      </c>
      <c r="K251" s="28">
        <f>OphrsIn!K250/LinhrsIn!K251</f>
        <v>1</v>
      </c>
      <c r="L251" s="28">
        <f>OphrsIn!L250/LinhrsIn!L251</f>
        <v>0.87421733685821612</v>
      </c>
      <c r="M251" s="28">
        <f>OphrsIn!M250/LinhrsIn!M251</f>
        <v>0.94573859673594651</v>
      </c>
      <c r="N251" s="28">
        <f>OphrsIn!N250/LinhrsIn!N251</f>
        <v>0.97189568977165242</v>
      </c>
      <c r="O251" s="28">
        <f>OphrsIn!O250/LinhrsIn!O251</f>
        <v>0.99986111111111109</v>
      </c>
      <c r="P251" s="28">
        <f>OphrsIn!P250/LinhrsIn!P251</f>
        <v>0.98507863960209707</v>
      </c>
      <c r="Q251" s="28">
        <f>OphrsIn!Q250/LinhrsIn!Q251</f>
        <v>0.99717019269640206</v>
      </c>
      <c r="R251" s="28">
        <f>OphrsIn!R250/LinhrsIn!R251</f>
        <v>0.99776252983293556</v>
      </c>
      <c r="S251" s="28">
        <f>OphrsIn!S250/LinhrsIn!S251</f>
        <v>1</v>
      </c>
      <c r="T251" s="28">
        <f>OphrsIn!T250/LinhrsIn!T251</f>
        <v>0.97182899207248019</v>
      </c>
      <c r="U251" s="28">
        <f>OphrsIn!U250/LinhrsIn!U251</f>
        <v>0.95334140110259502</v>
      </c>
      <c r="V251" s="28">
        <f>OphrsIn!V250/LinhrsIn!V251</f>
        <v>0.98741610738255037</v>
      </c>
      <c r="W251" s="28">
        <f>OphrsIn!W250/LinhrsIn!W251</f>
        <v>0.99030694668820685</v>
      </c>
      <c r="X251" s="28">
        <f>OphrsIn!X250/LinhrsIn!X251</f>
        <v>1</v>
      </c>
      <c r="Y251" s="28">
        <f>OphrsIn!Y250/LinhrsIn!Y251</f>
        <v>0.99538461538461542</v>
      </c>
      <c r="Z251" s="28">
        <f>OphrsIn!Z250/LinhrsIn!Z251</f>
        <v>0.97203925258771351</v>
      </c>
      <c r="AA251" s="28">
        <f>OphrsIn!AA250/LinhrsIn!AA251</f>
        <v>0.99887892376681608</v>
      </c>
      <c r="AB251" s="28">
        <f>OphrsIn!AB250/LinhrsIn!AB251</f>
        <v>1</v>
      </c>
      <c r="AC251" s="28">
        <f>IF(LinhrsIn!AC251&gt;0,OphrsIn!AC250/LinhrsIn!AC251,0)</f>
        <v>0.9671645808101198</v>
      </c>
      <c r="AD251" s="28">
        <f>IF(LinhrsIn!AD251&gt;0,OphrsIn!AD250/LinhrsIn!AD251,0)</f>
        <v>0.99627421758569301</v>
      </c>
      <c r="AE251" s="28">
        <f>IF(LinhrsIn!AE251&gt;0,OphrsIn!AE250/LinhrsIn!AE251,0)</f>
        <v>0.97621290946782735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0.90054506341404605</v>
      </c>
      <c r="AP251" s="28">
        <f t="shared" si="37"/>
        <v>0.9886774134595262</v>
      </c>
      <c r="AQ251" s="28">
        <f t="shared" si="38"/>
        <v>0.97988390262121339</v>
      </c>
      <c r="AR251" s="28">
        <f t="shared" si="39"/>
        <v>0.81250135013497371</v>
      </c>
      <c r="AS251" s="28">
        <f t="shared" si="40"/>
        <v>0.86408177882820292</v>
      </c>
      <c r="AT251" s="28">
        <f t="shared" si="41"/>
        <v>0.93998531119805417</v>
      </c>
      <c r="AU251" s="28">
        <f t="shared" si="42"/>
        <v>0.98561181349495353</v>
      </c>
      <c r="AV251" s="28">
        <f t="shared" si="43"/>
        <v>0.99831090750977924</v>
      </c>
      <c r="AW251" s="28">
        <f t="shared" si="44"/>
        <v>0.9708621668525419</v>
      </c>
      <c r="AX251" s="28">
        <f t="shared" si="45"/>
        <v>0.99523052069094076</v>
      </c>
      <c r="AY251" s="28">
        <f t="shared" si="46"/>
        <v>0.99030605878484312</v>
      </c>
      <c r="AZ251" s="28">
        <f t="shared" si="47"/>
        <v>0.97988390262121339</v>
      </c>
    </row>
    <row r="252" spans="1:52" hidden="1" x14ac:dyDescent="0.25">
      <c r="A252" s="86" t="s">
        <v>8</v>
      </c>
      <c r="B252" s="86">
        <v>1</v>
      </c>
      <c r="C252" s="86">
        <v>242</v>
      </c>
      <c r="D252" s="28">
        <f>OphrsIn!D251/LinhrsIn!D252</f>
        <v>0.97339125712734176</v>
      </c>
      <c r="E252" s="28">
        <f>OphrsIn!E251/LinhrsIn!E252</f>
        <v>0.98929394226860012</v>
      </c>
      <c r="F252" s="28">
        <f>OphrsIn!F251/LinhrsIn!F252</f>
        <v>0.99418351025156315</v>
      </c>
      <c r="G252" s="28">
        <f>OphrsIn!G251/LinhrsIn!G252</f>
        <v>0.88502401397176544</v>
      </c>
      <c r="H252" s="28">
        <f>OphrsIn!H251/LinhrsIn!H252</f>
        <v>0.87536231884057969</v>
      </c>
      <c r="I252" s="28">
        <v>1</v>
      </c>
      <c r="J252" s="28">
        <f>OphrsIn!J251/LinhrsIn!J252</f>
        <v>1.0320046552225779</v>
      </c>
      <c r="K252" s="28">
        <f>OphrsIn!K251/LinhrsIn!K252</f>
        <v>0.93364666850981481</v>
      </c>
      <c r="L252" s="28">
        <f>OphrsIn!L251/LinhrsIn!L252</f>
        <v>0.98973727422003288</v>
      </c>
      <c r="M252" s="28">
        <f>OphrsIn!M251/LinhrsIn!M252</f>
        <v>0.97701479672460856</v>
      </c>
      <c r="N252" s="28">
        <f>OphrsIn!N251/LinhrsIn!N252</f>
        <v>1</v>
      </c>
      <c r="O252" s="28">
        <f>OphrsIn!O251/LinhrsIn!O252</f>
        <v>1</v>
      </c>
      <c r="P252" s="28">
        <f>OphrsIn!P251/LinhrsIn!P252</f>
        <v>0.99331423113658068</v>
      </c>
      <c r="Q252" s="28">
        <f>OphrsIn!Q251/LinhrsIn!Q252</f>
        <v>1</v>
      </c>
      <c r="R252" s="28">
        <f>OphrsIn!R251/LinhrsIn!R252</f>
        <v>0.96987951807228912</v>
      </c>
      <c r="S252" s="28">
        <f>OphrsIn!S251/LinhrsIn!S252</f>
        <v>1</v>
      </c>
      <c r="T252" s="28">
        <f>OphrsIn!T251/LinhrsIn!T252</f>
        <v>0.95082429195434681</v>
      </c>
      <c r="U252" s="28">
        <f>OphrsIn!U251/LinhrsIn!U252</f>
        <v>0.98798433913865247</v>
      </c>
      <c r="V252" s="28">
        <f>OphrsIn!V251/LinhrsIn!V252</f>
        <v>0.95935754189944134</v>
      </c>
      <c r="W252" s="28">
        <f>OphrsIn!W251/LinhrsIn!W252</f>
        <v>0.93316230083715901</v>
      </c>
      <c r="X252" s="28">
        <f>OphrsIn!X251/LinhrsIn!X252</f>
        <v>0.99973074851911692</v>
      </c>
      <c r="Y252" s="28">
        <f>OphrsIn!Y251/LinhrsIn!Y252</f>
        <v>0.98686233403214541</v>
      </c>
      <c r="Z252" s="28">
        <f>OphrsIn!Z251/LinhrsIn!Z252</f>
        <v>0.9782199515998925</v>
      </c>
      <c r="AA252" s="28">
        <f>OphrsIn!AA251/LinhrsIn!AA252</f>
        <v>0.9396527583309997</v>
      </c>
      <c r="AB252" s="28">
        <f>OphrsIn!AB251/LinhrsIn!AB252</f>
        <v>1</v>
      </c>
      <c r="AC252" s="28">
        <f>IF(LinhrsIn!AC252&gt;0,OphrsIn!AC251/LinhrsIn!AC252,0)</f>
        <v>0.99825268817204305</v>
      </c>
      <c r="AD252" s="28">
        <f>IF(LinhrsIn!AD252&gt;0,OphrsIn!AD251/LinhrsIn!AD252,0)</f>
        <v>0.97602996254681651</v>
      </c>
      <c r="AE252" s="28">
        <f>IF(LinhrsIn!AE252&gt;0,OphrsIn!AE251/LinhrsIn!AE252,0)</f>
        <v>0.96494440207018517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0.97246511759551024</v>
      </c>
      <c r="AP252" s="28">
        <f t="shared" si="37"/>
        <v>0.97547281536533725</v>
      </c>
      <c r="AQ252" s="28">
        <f t="shared" si="38"/>
        <v>0.97974235092968165</v>
      </c>
      <c r="AR252" s="28">
        <f t="shared" si="39"/>
        <v>0.95616715549730957</v>
      </c>
      <c r="AS252" s="28">
        <f t="shared" si="40"/>
        <v>0.96912232468771931</v>
      </c>
      <c r="AT252" s="28">
        <f t="shared" si="41"/>
        <v>0.96679957981815212</v>
      </c>
      <c r="AU252" s="28">
        <f t="shared" si="42"/>
        <v>0.9977714103788603</v>
      </c>
      <c r="AV252" s="28">
        <f t="shared" si="43"/>
        <v>0.98995983935742971</v>
      </c>
      <c r="AW252" s="28">
        <f t="shared" si="44"/>
        <v>0.96605539099748017</v>
      </c>
      <c r="AX252" s="28">
        <f t="shared" si="45"/>
        <v>0.97325179446280707</v>
      </c>
      <c r="AY252" s="28">
        <f t="shared" si="46"/>
        <v>0.97262423664363074</v>
      </c>
      <c r="AZ252" s="28">
        <f t="shared" si="47"/>
        <v>0.97974235092968165</v>
      </c>
    </row>
    <row r="253" spans="1:52" hidden="1" x14ac:dyDescent="0.25">
      <c r="A253" s="86" t="s">
        <v>8</v>
      </c>
      <c r="B253" s="86">
        <v>1</v>
      </c>
      <c r="C253" s="86">
        <v>243</v>
      </c>
      <c r="D253" s="28">
        <f>OphrsIn!D252/LinhrsIn!D253</f>
        <v>0.99618424638866188</v>
      </c>
      <c r="E253" s="28">
        <f>OphrsIn!E252/LinhrsIn!E253</f>
        <v>0.96385542168674698</v>
      </c>
      <c r="F253" s="28">
        <f>OphrsIn!F252/LinhrsIn!F253</f>
        <v>0.99597354040839814</v>
      </c>
      <c r="G253" s="28">
        <f>OphrsIn!G252/LinhrsIn!G253</f>
        <v>0.95852861809402068</v>
      </c>
      <c r="H253" s="28">
        <f>OphrsIn!H252/LinhrsIn!H253</f>
        <v>0.65527950310559002</v>
      </c>
      <c r="I253" s="28">
        <v>0.99391563007030825</v>
      </c>
      <c r="J253" s="28">
        <f>OphrsIn!J252/LinhrsIn!J253</f>
        <v>1.0008454276454839</v>
      </c>
      <c r="K253" s="28">
        <f>OphrsIn!K252/LinhrsIn!K253</f>
        <v>0.99986216402481043</v>
      </c>
      <c r="L253" s="28">
        <f>OphrsIn!L252/LinhrsIn!L253</f>
        <v>0.95992960606470823</v>
      </c>
      <c r="M253" s="28">
        <f>OphrsIn!M252/LinhrsIn!M253</f>
        <v>0.99092178770949724</v>
      </c>
      <c r="N253" s="28">
        <f>OphrsIn!N252/LinhrsIn!N253</f>
        <v>0.98445525817788593</v>
      </c>
      <c r="O253" s="28">
        <f>OphrsIn!O252/LinhrsIn!O253</f>
        <v>0.88112472160356348</v>
      </c>
      <c r="P253" s="28">
        <f>OphrsIn!P252/LinhrsIn!P253</f>
        <v>0.99650490657346413</v>
      </c>
      <c r="Q253" s="28">
        <f>OphrsIn!Q252/LinhrsIn!Q253</f>
        <v>0.65893771906174181</v>
      </c>
      <c r="R253" s="28">
        <f>OphrsIn!R252/LinhrsIn!R253</f>
        <v>0</v>
      </c>
      <c r="S253" s="28">
        <f>OphrsIn!S252/LinhrsIn!S253</f>
        <v>0.16177262931034483</v>
      </c>
      <c r="T253" s="28">
        <f>OphrsIn!T252/LinhrsIn!T253</f>
        <v>0.99446886966387749</v>
      </c>
      <c r="U253" s="28">
        <f>OphrsIn!U252/LinhrsIn!U253</f>
        <v>0.99891112018510952</v>
      </c>
      <c r="V253" s="28">
        <f>OphrsIn!V252/LinhrsIn!V253</f>
        <v>0.72087724295072619</v>
      </c>
      <c r="W253" s="28">
        <f>OphrsIn!W252/LinhrsIn!W253</f>
        <v>0.99569776821726275</v>
      </c>
      <c r="X253" s="28">
        <f>OphrsIn!X252/LinhrsIn!X253</f>
        <v>0.98371247812626195</v>
      </c>
      <c r="Y253" s="28">
        <f>OphrsIn!Y252/LinhrsIn!Y253</f>
        <v>0.88896657810096491</v>
      </c>
      <c r="Z253" s="28">
        <f>OphrsIn!Z252/LinhrsIn!Z253</f>
        <v>0.95590805215754815</v>
      </c>
      <c r="AA253" s="28">
        <f>OphrsIn!AA252/LinhrsIn!AA253</f>
        <v>0.99496010079798414</v>
      </c>
      <c r="AB253" s="28">
        <f>OphrsIn!AB252/LinhrsIn!AB253</f>
        <v>1</v>
      </c>
      <c r="AC253" s="28">
        <f>IF(LinhrsIn!AC253&gt;0,OphrsIn!AC252/LinhrsIn!AC253,0)</f>
        <v>0.99986559139784947</v>
      </c>
      <c r="AD253" s="28">
        <f>IF(LinhrsIn!AD253&gt;0,OphrsIn!AD252/LinhrsIn!AD253,0)</f>
        <v>0.99642271575495611</v>
      </c>
      <c r="AE253" s="28">
        <f>IF(LinhrsIn!AE253&gt;0,OphrsIn!AE252/LinhrsIn!AE253,0)</f>
        <v>0.97650367725140996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0.94843304876370649</v>
      </c>
      <c r="AP253" s="28">
        <f t="shared" si="37"/>
        <v>0.77951771321431851</v>
      </c>
      <c r="AQ253" s="28">
        <f t="shared" si="38"/>
        <v>0.99093066146807196</v>
      </c>
      <c r="AR253" s="28">
        <f t="shared" si="39"/>
        <v>0.97278586006305534</v>
      </c>
      <c r="AS253" s="28">
        <f t="shared" si="40"/>
        <v>0.88334685360712728</v>
      </c>
      <c r="AT253" s="28">
        <f t="shared" si="41"/>
        <v>0.9835711859330053</v>
      </c>
      <c r="AU253" s="28">
        <f t="shared" si="42"/>
        <v>0.95402829545163781</v>
      </c>
      <c r="AV253" s="28">
        <f t="shared" si="43"/>
        <v>0.27357011612402887</v>
      </c>
      <c r="AW253" s="28">
        <f t="shared" si="44"/>
        <v>0.90475241093323777</v>
      </c>
      <c r="AX253" s="28">
        <f t="shared" si="45"/>
        <v>0.95612560814816316</v>
      </c>
      <c r="AY253" s="28">
        <f t="shared" si="46"/>
        <v>0.98362271765184417</v>
      </c>
      <c r="AZ253" s="28">
        <f t="shared" si="47"/>
        <v>0.99093066146807196</v>
      </c>
    </row>
    <row r="254" spans="1:52" hidden="1" x14ac:dyDescent="0.25">
      <c r="A254" s="86" t="s">
        <v>8</v>
      </c>
      <c r="B254" s="86">
        <v>1</v>
      </c>
      <c r="C254" s="86">
        <v>244</v>
      </c>
      <c r="D254" s="28">
        <f>OphrsIn!D253/LinhrsIn!D254</f>
        <v>0.9232237828992228</v>
      </c>
      <c r="E254" s="28">
        <f>OphrsIn!E253/LinhrsIn!E254</f>
        <v>0.99931553730321698</v>
      </c>
      <c r="F254" s="28">
        <f>OphrsIn!F253/LinhrsIn!F254</f>
        <v>0.93405327573794106</v>
      </c>
      <c r="G254" s="28">
        <f>OphrsIn!G253/LinhrsIn!G254</f>
        <v>0.92878897751994194</v>
      </c>
      <c r="H254" s="28">
        <f>OphrsIn!H253/LinhrsIn!H254</f>
        <v>1.0052631578947369</v>
      </c>
      <c r="I254" s="28">
        <v>0.99134081991611422</v>
      </c>
      <c r="J254" s="28">
        <f>OphrsIn!J253/LinhrsIn!J254</f>
        <v>0.99731865650578611</v>
      </c>
      <c r="K254" s="28">
        <f>OphrsIn!K253/LinhrsIn!K254</f>
        <v>0.96677874915938122</v>
      </c>
      <c r="L254" s="28">
        <f>OphrsIn!L253/LinhrsIn!L254</f>
        <v>1</v>
      </c>
      <c r="M254" s="28">
        <f>OphrsIn!M253/LinhrsIn!M254</f>
        <v>1</v>
      </c>
      <c r="N254" s="28">
        <f>OphrsIn!N253/LinhrsIn!N254</f>
        <v>1</v>
      </c>
      <c r="O254" s="28">
        <f>OphrsIn!O253/LinhrsIn!O254</f>
        <v>1</v>
      </c>
      <c r="P254" s="28">
        <f>OphrsIn!P253/LinhrsIn!P254</f>
        <v>0.97431760118327282</v>
      </c>
      <c r="Q254" s="28">
        <f>OphrsIn!Q253/LinhrsIn!Q254</f>
        <v>0.99650114385681599</v>
      </c>
      <c r="R254" s="28">
        <f>OphrsIn!R253/LinhrsIn!R254</f>
        <v>0.99701981820891072</v>
      </c>
      <c r="S254" s="28">
        <f>OphrsIn!S253/LinhrsIn!S254</f>
        <v>0.99784627809934034</v>
      </c>
      <c r="T254" s="28">
        <f>OphrsIn!T253/LinhrsIn!T254</f>
        <v>1</v>
      </c>
      <c r="U254" s="28">
        <f>OphrsIn!U253/LinhrsIn!U254</f>
        <v>1</v>
      </c>
      <c r="V254" s="28">
        <f>OphrsIn!V253/LinhrsIn!V254</f>
        <v>0.98981016192071469</v>
      </c>
      <c r="W254" s="28">
        <f>OphrsIn!W253/LinhrsIn!W254</f>
        <v>0.96255387931034486</v>
      </c>
      <c r="X254" s="28">
        <f>OphrsIn!X253/LinhrsIn!X254</f>
        <v>0.98596491228070182</v>
      </c>
      <c r="Y254" s="28">
        <f>OphrsIn!Y253/LinhrsIn!Y254</f>
        <v>0.99972059234423027</v>
      </c>
      <c r="Z254" s="28">
        <f>OphrsIn!Z253/LinhrsIn!Z254</f>
        <v>0.9589943533207852</v>
      </c>
      <c r="AA254" s="28">
        <f>OphrsIn!AA253/LinhrsIn!AA254</f>
        <v>0.9493653032440057</v>
      </c>
      <c r="AB254" s="28">
        <f>OphrsIn!AB253/LinhrsIn!AB254</f>
        <v>0.96862745098039205</v>
      </c>
      <c r="AC254" s="28">
        <f>IF(LinhrsIn!AC254&gt;0,OphrsIn!AC253/LinhrsIn!AC254,0)</f>
        <v>0.98701298701298701</v>
      </c>
      <c r="AD254" s="28">
        <f>IF(LinhrsIn!AD254&gt;0,OphrsIn!AD253/LinhrsIn!AD254,0)</f>
        <v>0.95066185318892904</v>
      </c>
      <c r="AE254" s="28">
        <f>IF(LinhrsIn!AE254&gt;0,OphrsIn!AE253/LinhrsIn!AE254,0)</f>
        <v>0.97986813777068948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0.98309806460169924</v>
      </c>
      <c r="AP254" s="28">
        <f t="shared" si="37"/>
        <v>0.98386699113052012</v>
      </c>
      <c r="AQ254" s="28">
        <f t="shared" si="38"/>
        <v>0.9725143259908684</v>
      </c>
      <c r="AR254" s="28">
        <f t="shared" si="39"/>
        <v>0.95405259685370003</v>
      </c>
      <c r="AS254" s="28">
        <f t="shared" si="40"/>
        <v>0.99797421143887899</v>
      </c>
      <c r="AT254" s="28">
        <f t="shared" si="41"/>
        <v>0.98892624971979382</v>
      </c>
      <c r="AU254" s="28">
        <f t="shared" si="42"/>
        <v>0.99143920039442435</v>
      </c>
      <c r="AV254" s="28">
        <f t="shared" si="43"/>
        <v>0.99712241338835572</v>
      </c>
      <c r="AW254" s="28">
        <f t="shared" si="44"/>
        <v>0.99660338730690479</v>
      </c>
      <c r="AX254" s="28">
        <f t="shared" si="45"/>
        <v>0.98274646131175902</v>
      </c>
      <c r="AY254" s="28">
        <f t="shared" si="46"/>
        <v>0.95899570251506105</v>
      </c>
      <c r="AZ254" s="28">
        <f t="shared" si="47"/>
        <v>0.9725143259908684</v>
      </c>
    </row>
    <row r="255" spans="1:52" hidden="1" x14ac:dyDescent="0.25">
      <c r="A255" s="86" t="s">
        <v>8</v>
      </c>
      <c r="B255" s="86">
        <v>1</v>
      </c>
      <c r="C255" s="86">
        <v>245</v>
      </c>
      <c r="D255" s="28">
        <f>OphrsIn!D254/LinhrsIn!D255</f>
        <v>0.93079724807770137</v>
      </c>
      <c r="E255" s="28">
        <f>OphrsIn!E254/LinhrsIn!E255</f>
        <v>0.94770802527221398</v>
      </c>
      <c r="F255" s="28">
        <f>OphrsIn!F254/LinhrsIn!F255</f>
        <v>0.96691123579341098</v>
      </c>
      <c r="G255" s="28">
        <f>OphrsIn!G254/LinhrsIn!G255</f>
        <v>0.79184247538677921</v>
      </c>
      <c r="H255" s="28">
        <f>OphrsIn!H254/LinhrsIn!H255</f>
        <v>0.6172106824925816</v>
      </c>
      <c r="I255" s="28">
        <v>0.99636999193331555</v>
      </c>
      <c r="J255" s="28">
        <f>OphrsIn!J254/LinhrsIn!J255</f>
        <v>0.99041533546325877</v>
      </c>
      <c r="K255" s="28">
        <f>OphrsIn!K254/LinhrsIn!K255</f>
        <v>0.99704102219233348</v>
      </c>
      <c r="L255" s="28">
        <f>OphrsIn!L254/LinhrsIn!L255</f>
        <v>0.99337121212121204</v>
      </c>
      <c r="M255" s="28">
        <f>OphrsIn!M254/LinhrsIn!M255</f>
        <v>0.97206313730968008</v>
      </c>
      <c r="N255" s="28">
        <f>OphrsIn!N254/LinhrsIn!N255</f>
        <v>0.99973067600323184</v>
      </c>
      <c r="O255" s="28">
        <f>OphrsIn!O254/LinhrsIn!O255</f>
        <v>0.97021572720946414</v>
      </c>
      <c r="P255" s="28">
        <f>OphrsIn!P254/LinhrsIn!P255</f>
        <v>0.93735717166285792</v>
      </c>
      <c r="Q255" s="28">
        <f>OphrsIn!Q254/LinhrsIn!Q255</f>
        <v>0.97969065232010755</v>
      </c>
      <c r="R255" s="28">
        <f>OphrsIn!R254/LinhrsIn!R255</f>
        <v>0.96630386163709558</v>
      </c>
      <c r="S255" s="28">
        <f>OphrsIn!S254/LinhrsIn!S255</f>
        <v>0.9987888574888979</v>
      </c>
      <c r="T255" s="28">
        <f>OphrsIn!T254/LinhrsIn!T255</f>
        <v>0.24611055941741142</v>
      </c>
      <c r="U255" s="28">
        <f>OphrsIn!U254/LinhrsIn!U255</f>
        <v>0.47136086662153015</v>
      </c>
      <c r="V255" s="28">
        <f>OphrsIn!V254/LinhrsIn!V255</f>
        <v>0.98315935977731383</v>
      </c>
      <c r="W255" s="28">
        <f>OphrsIn!W254/LinhrsIn!W255</f>
        <v>0.97633216121179334</v>
      </c>
      <c r="X255" s="28">
        <f>OphrsIn!X254/LinhrsIn!X255</f>
        <v>0.95287464655984921</v>
      </c>
      <c r="Y255" s="28">
        <f>OphrsIn!Y254/LinhrsIn!Y255</f>
        <v>0.91688746339422666</v>
      </c>
      <c r="Z255" s="28">
        <f>OphrsIn!Z254/LinhrsIn!Z255</f>
        <v>0.89881593110871905</v>
      </c>
      <c r="AA255" s="28">
        <f>OphrsIn!AA254/LinhrsIn!AA255</f>
        <v>0.99986111111111109</v>
      </c>
      <c r="AB255" s="28">
        <f>OphrsIn!AB254/LinhrsIn!AB255</f>
        <v>0.99636999193331555</v>
      </c>
      <c r="AC255" s="28">
        <f>IF(LinhrsIn!AC255&gt;0,OphrsIn!AC254/LinhrsIn!AC255,0)</f>
        <v>0.99986559139784947</v>
      </c>
      <c r="AD255" s="28">
        <f>IF(LinhrsIn!AD255&gt;0,OphrsIn!AD254/LinhrsIn!AD255,0)</f>
        <v>0.99478312714264416</v>
      </c>
      <c r="AE255" s="28">
        <f>IF(LinhrsIn!AE255&gt;0,OphrsIn!AE254/LinhrsIn!AE255,0)</f>
        <v>0.97195401823842198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0.93168639107002826</v>
      </c>
      <c r="AP255" s="28">
        <f t="shared" si="37"/>
        <v>0.86554628854844762</v>
      </c>
      <c r="AQ255" s="28">
        <f t="shared" si="38"/>
        <v>0.98886757892630517</v>
      </c>
      <c r="AR255" s="28">
        <f t="shared" si="39"/>
        <v>0.90215391215080132</v>
      </c>
      <c r="AS255" s="28">
        <f t="shared" si="40"/>
        <v>0.86799866996305186</v>
      </c>
      <c r="AT255" s="28">
        <f t="shared" si="41"/>
        <v>0.98749179054107517</v>
      </c>
      <c r="AU255" s="28">
        <f t="shared" si="42"/>
        <v>0.96910119162518471</v>
      </c>
      <c r="AV255" s="28">
        <f t="shared" si="43"/>
        <v>0.98159445714870042</v>
      </c>
      <c r="AW255" s="28">
        <f t="shared" si="44"/>
        <v>0.5668769286054185</v>
      </c>
      <c r="AX255" s="28">
        <f t="shared" si="45"/>
        <v>0.94869809038862307</v>
      </c>
      <c r="AY255" s="28">
        <f t="shared" si="46"/>
        <v>0.96501567805104849</v>
      </c>
      <c r="AZ255" s="28">
        <f t="shared" si="47"/>
        <v>0.98886757892630517</v>
      </c>
    </row>
    <row r="256" spans="1:52" hidden="1" x14ac:dyDescent="0.25">
      <c r="A256" s="86" t="s">
        <v>8</v>
      </c>
      <c r="B256" s="86">
        <v>1</v>
      </c>
      <c r="C256" s="86">
        <v>246</v>
      </c>
      <c r="D256" s="28">
        <f>OphrsIn!D255/LinhrsIn!D256</f>
        <v>0.99959530554431408</v>
      </c>
      <c r="E256" s="28">
        <f>OphrsIn!E255/LinhrsIn!E256</f>
        <v>0.96383922570237934</v>
      </c>
      <c r="F256" s="28">
        <f>OphrsIn!F255/LinhrsIn!F256</f>
        <v>0.96849374190763926</v>
      </c>
      <c r="G256" s="28">
        <f>OphrsIn!G255/LinhrsIn!G256</f>
        <v>0.79100642398286947</v>
      </c>
      <c r="H256" s="28">
        <f>OphrsIn!H255/LinhrsIn!H256</f>
        <v>0.51321928460342148</v>
      </c>
      <c r="I256" s="28">
        <v>0.99690777090615768</v>
      </c>
      <c r="J256" s="28">
        <f>OphrsIn!J255/LinhrsIn!J256</f>
        <v>0.99930555555555556</v>
      </c>
      <c r="K256" s="28">
        <f>OphrsIn!K255/LinhrsIn!K256</f>
        <v>0.99851851851851847</v>
      </c>
      <c r="L256" s="28">
        <f>OphrsIn!L255/LinhrsIn!L256</f>
        <v>1</v>
      </c>
      <c r="M256" s="28">
        <f>OphrsIn!M255/LinhrsIn!M256</f>
        <v>0.99944281933416912</v>
      </c>
      <c r="N256" s="28">
        <f>OphrsIn!N255/LinhrsIn!N256</f>
        <v>0.99973067600323184</v>
      </c>
      <c r="O256" s="28">
        <f>OphrsIn!O255/LinhrsIn!O256</f>
        <v>1</v>
      </c>
      <c r="P256" s="28">
        <f>OphrsIn!P255/LinhrsIn!P256</f>
        <v>0.94075669853238186</v>
      </c>
      <c r="Q256" s="28">
        <f>OphrsIn!Q255/LinhrsIn!Q256</f>
        <v>0.86700767263427114</v>
      </c>
      <c r="R256" s="28">
        <f>OphrsIn!R255/LinhrsIn!R256</f>
        <v>0.89653593773844042</v>
      </c>
      <c r="S256" s="28">
        <f>OphrsIn!S255/LinhrsIn!S256</f>
        <v>1</v>
      </c>
      <c r="T256" s="28">
        <f>OphrsIn!T255/LinhrsIn!T256</f>
        <v>0.88728039353478561</v>
      </c>
      <c r="U256" s="28">
        <f>OphrsIn!U255/LinhrsIn!U256</f>
        <v>0.3317986038912818</v>
      </c>
      <c r="V256" s="28">
        <f>OphrsIn!V255/LinhrsIn!V256</f>
        <v>0.95404539757693918</v>
      </c>
      <c r="W256" s="28">
        <f>OphrsIn!W255/LinhrsIn!W256</f>
        <v>0.99269678117392479</v>
      </c>
      <c r="X256" s="28">
        <f>OphrsIn!X255/LinhrsIn!X256</f>
        <v>0.9959617714362633</v>
      </c>
      <c r="Y256" s="28">
        <f>OphrsIn!Y255/LinhrsIn!Y256</f>
        <v>0.8944142638250453</v>
      </c>
      <c r="Z256" s="28">
        <f>OphrsIn!Z255/LinhrsIn!Z256</f>
        <v>0.98951331002957787</v>
      </c>
      <c r="AA256" s="28">
        <f>OphrsIn!AA255/LinhrsIn!AA256</f>
        <v>0.96788097886540603</v>
      </c>
      <c r="AB256" s="28">
        <f>OphrsIn!AB255/LinhrsIn!AB256</f>
        <v>0.8354413347685683</v>
      </c>
      <c r="AC256" s="28">
        <f>IF(LinhrsIn!AC256&gt;0,OphrsIn!AC255/LinhrsIn!AC256,0)</f>
        <v>0.99973118279569884</v>
      </c>
      <c r="AD256" s="28">
        <f>IF(LinhrsIn!AD256&gt;0,OphrsIn!AD255/LinhrsIn!AD256,0)</f>
        <v>0.9548590281943613</v>
      </c>
      <c r="AE256" s="28">
        <f>IF(LinhrsIn!AE256&gt;0,OphrsIn!AE255/LinhrsIn!AE256,0)</f>
        <v>0.97460831080108801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0.93093505958719369</v>
      </c>
      <c r="AP256" s="28">
        <f t="shared" si="37"/>
        <v>0.88438137045620868</v>
      </c>
      <c r="AQ256" s="28">
        <f t="shared" si="38"/>
        <v>0.97639950726371605</v>
      </c>
      <c r="AR256" s="28">
        <f t="shared" si="39"/>
        <v>0.90777979719762936</v>
      </c>
      <c r="AS256" s="28">
        <f t="shared" si="40"/>
        <v>0.83647753702171157</v>
      </c>
      <c r="AT256" s="28">
        <f t="shared" si="41"/>
        <v>0.99932044595089586</v>
      </c>
      <c r="AU256" s="28">
        <f t="shared" si="42"/>
        <v>0.98016245817853787</v>
      </c>
      <c r="AV256" s="28">
        <f t="shared" si="43"/>
        <v>0.9211812034575706</v>
      </c>
      <c r="AW256" s="28">
        <f t="shared" si="44"/>
        <v>0.7243747983343356</v>
      </c>
      <c r="AX256" s="28">
        <f t="shared" si="45"/>
        <v>0.9610242721450778</v>
      </c>
      <c r="AY256" s="28">
        <f t="shared" si="46"/>
        <v>0.93094520788785073</v>
      </c>
      <c r="AZ256" s="28">
        <f t="shared" si="47"/>
        <v>0.97639950726371605</v>
      </c>
    </row>
    <row r="257" spans="1:52" hidden="1" x14ac:dyDescent="0.25">
      <c r="A257" s="86" t="s">
        <v>8</v>
      </c>
      <c r="B257" s="86">
        <v>1</v>
      </c>
      <c r="C257" s="86">
        <v>247</v>
      </c>
      <c r="D257" s="28">
        <f>OphrsIn!D256/LinhrsIn!D257</f>
        <v>0.86334817213004189</v>
      </c>
      <c r="E257" s="28">
        <f>OphrsIn!E256/LinhrsIn!E257</f>
        <v>0.923511224626966</v>
      </c>
      <c r="F257" s="28">
        <f>OphrsIn!F256/LinhrsIn!F257</f>
        <v>0.91115583668775146</v>
      </c>
      <c r="G257" s="28">
        <f>OphrsIn!G256/LinhrsIn!G257</f>
        <v>0.82718501702610681</v>
      </c>
      <c r="H257" s="28">
        <f>OphrsIn!H256/LinhrsIn!H257</f>
        <v>0.78106926223726914</v>
      </c>
      <c r="I257" s="28">
        <v>0.84249587685541505</v>
      </c>
      <c r="J257" s="28">
        <f>OphrsIn!J256/LinhrsIn!J257</f>
        <v>0.83510192683607931</v>
      </c>
      <c r="K257" s="28">
        <f>OphrsIn!K256/LinhrsIn!K257</f>
        <v>0.91230665770006714</v>
      </c>
      <c r="L257" s="28">
        <f>OphrsIn!L256/LinhrsIn!L257</f>
        <v>1</v>
      </c>
      <c r="M257" s="28">
        <f>OphrsIn!M256/LinhrsIn!M257</f>
        <v>1</v>
      </c>
      <c r="N257" s="28">
        <f>OphrsIn!N256/LinhrsIn!N257</f>
        <v>1</v>
      </c>
      <c r="O257" s="28">
        <f>OphrsIn!O256/LinhrsIn!O257</f>
        <v>0.98719554627696582</v>
      </c>
      <c r="P257" s="28">
        <f>OphrsIn!P256/LinhrsIn!P257</f>
        <v>0.99946200403496976</v>
      </c>
      <c r="Q257" s="28">
        <f>OphrsIn!Q256/LinhrsIn!Q257</f>
        <v>0.99404922910467952</v>
      </c>
      <c r="R257" s="28">
        <f>OphrsIn!R256/LinhrsIn!R257</f>
        <v>0.97855547282204025</v>
      </c>
      <c r="S257" s="28">
        <f>OphrsIn!S256/LinhrsIn!S257</f>
        <v>0.96651694569211921</v>
      </c>
      <c r="T257" s="28">
        <f>OphrsIn!T256/LinhrsIn!T257</f>
        <v>0.96689794738363688</v>
      </c>
      <c r="U257" s="28">
        <f>OphrsIn!U256/LinhrsIn!U257</f>
        <v>0.99122688621946287</v>
      </c>
      <c r="V257" s="28">
        <f>OphrsIn!V256/LinhrsIn!V257</f>
        <v>0.99526264455900781</v>
      </c>
      <c r="W257" s="28">
        <f>OphrsIn!W256/LinhrsIn!W257</f>
        <v>0.94507575757575757</v>
      </c>
      <c r="X257" s="28">
        <f>OphrsIn!X256/LinhrsIn!X257</f>
        <v>0.99986539238120875</v>
      </c>
      <c r="Y257" s="28">
        <f>OphrsIn!Y256/LinhrsIn!Y257</f>
        <v>1</v>
      </c>
      <c r="Z257" s="28">
        <f>OphrsIn!Z256/LinhrsIn!Z257</f>
        <v>0.99462221027157838</v>
      </c>
      <c r="AA257" s="28">
        <f>OphrsIn!AA256/LinhrsIn!AA257</f>
        <v>0.98262661955241448</v>
      </c>
      <c r="AB257" s="28">
        <f>OphrsIn!AB256/LinhrsIn!AB257</f>
        <v>0.99462221027157838</v>
      </c>
      <c r="AC257" s="28">
        <f>IF(LinhrsIn!AC257&gt;0,OphrsIn!AC256/LinhrsIn!AC257,0)</f>
        <v>1</v>
      </c>
      <c r="AD257" s="28">
        <f>IF(LinhrsIn!AD257&gt;0,OphrsIn!AD256/LinhrsIn!AD257,0)</f>
        <v>0.98748137108792855</v>
      </c>
      <c r="AE257" s="28">
        <f>IF(LinhrsIn!AE257&gt;0,OphrsIn!AE256/LinhrsIn!AE257,0)</f>
        <v>0.67935203776780839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0.91829027935679919</v>
      </c>
      <c r="AP257" s="28">
        <f t="shared" si="37"/>
        <v>0.98411010965279033</v>
      </c>
      <c r="AQ257" s="28">
        <f t="shared" si="38"/>
        <v>0.88894446961857909</v>
      </c>
      <c r="AR257" s="28">
        <f t="shared" si="39"/>
        <v>0.88728402611360802</v>
      </c>
      <c r="AS257" s="28">
        <f t="shared" si="40"/>
        <v>0.81955568864292117</v>
      </c>
      <c r="AT257" s="28">
        <f t="shared" si="41"/>
        <v>0.9707688859000223</v>
      </c>
      <c r="AU257" s="28">
        <f t="shared" si="42"/>
        <v>0.99555251677064527</v>
      </c>
      <c r="AV257" s="28">
        <f t="shared" si="43"/>
        <v>0.9797072158729464</v>
      </c>
      <c r="AW257" s="28">
        <f t="shared" si="44"/>
        <v>0.98446249272070252</v>
      </c>
      <c r="AX257" s="28">
        <f t="shared" si="45"/>
        <v>0.98164704998565544</v>
      </c>
      <c r="AY257" s="28">
        <f t="shared" si="46"/>
        <v>0.99062368003185719</v>
      </c>
      <c r="AZ257" s="28">
        <f t="shared" si="47"/>
        <v>0.88894446961857909</v>
      </c>
    </row>
    <row r="258" spans="1:52" hidden="1" x14ac:dyDescent="0.25">
      <c r="A258" s="86" t="s">
        <v>8</v>
      </c>
      <c r="B258" s="86">
        <v>1</v>
      </c>
      <c r="C258" s="86">
        <v>248</v>
      </c>
      <c r="D258" s="28">
        <f>OphrsIn!D257/LinhrsIn!D258</f>
        <v>0.97666261972210988</v>
      </c>
      <c r="E258" s="28">
        <f>OphrsIn!E257/LinhrsIn!E258</f>
        <v>0.99596774193548387</v>
      </c>
      <c r="F258" s="28">
        <f>OphrsIn!F257/LinhrsIn!F258</f>
        <v>0.95732145423192994</v>
      </c>
      <c r="G258" s="28">
        <f>OphrsIn!G257/LinhrsIn!G258</f>
        <v>0.81617108539622085</v>
      </c>
      <c r="H258" s="28">
        <f>OphrsIn!H257/LinhrsIn!H258</f>
        <v>0.99859154929577465</v>
      </c>
      <c r="I258" s="28">
        <v>0.9354578459056071</v>
      </c>
      <c r="J258" s="28">
        <f>OphrsIn!J257/LinhrsIn!J258</f>
        <v>0.99318497913769122</v>
      </c>
      <c r="K258" s="28">
        <f>OphrsIn!K257/LinhrsIn!K258</f>
        <v>0.95103578154425616</v>
      </c>
      <c r="L258" s="28">
        <f>OphrsIn!L257/LinhrsIn!L258</f>
        <v>0.94208181449979733</v>
      </c>
      <c r="M258" s="28">
        <f>OphrsIn!M257/LinhrsIn!M258</f>
        <v>0.97433751743375174</v>
      </c>
      <c r="N258" s="28">
        <f>OphrsIn!N257/LinhrsIn!N258</f>
        <v>0.98309211416204523</v>
      </c>
      <c r="O258" s="28">
        <f>OphrsIn!O257/LinhrsIn!O258</f>
        <v>0.95365344467640922</v>
      </c>
      <c r="P258" s="28">
        <f>OphrsIn!P257/LinhrsIn!P258</f>
        <v>0.94672406834387202</v>
      </c>
      <c r="Q258" s="28">
        <f>OphrsIn!Q257/LinhrsIn!Q258</f>
        <v>0.99287442860984143</v>
      </c>
      <c r="R258" s="28">
        <f>OphrsIn!R257/LinhrsIn!R258</f>
        <v>0.9900119260584378</v>
      </c>
      <c r="S258" s="28">
        <f>OphrsIn!S257/LinhrsIn!S258</f>
        <v>0.99421498721915791</v>
      </c>
      <c r="T258" s="28">
        <f>OphrsIn!T257/LinhrsIn!T258</f>
        <v>0.96693177061532021</v>
      </c>
      <c r="U258" s="28">
        <f>OphrsIn!U257/LinhrsIn!U258</f>
        <v>0.99083557951482482</v>
      </c>
      <c r="V258" s="28">
        <f>OphrsIn!V257/LinhrsIn!V258</f>
        <v>0.96970965940815201</v>
      </c>
      <c r="W258" s="28">
        <f>OphrsIn!W257/LinhrsIn!W258</f>
        <v>0.97930754665945363</v>
      </c>
      <c r="X258" s="28">
        <f>OphrsIn!X257/LinhrsIn!X258</f>
        <v>0.95652173913043481</v>
      </c>
      <c r="Y258" s="28">
        <f>OphrsIn!Y257/LinhrsIn!Y258</f>
        <v>0.99067242099401376</v>
      </c>
      <c r="Z258" s="28">
        <f>OphrsIn!Z257/LinhrsIn!Z258</f>
        <v>0.99341220758268356</v>
      </c>
      <c r="AA258" s="28">
        <f>OphrsIn!AA257/LinhrsIn!AA258</f>
        <v>0.99972222222222218</v>
      </c>
      <c r="AB258" s="28">
        <f>OphrsIn!AB257/LinhrsIn!AB258</f>
        <v>0.97983328851841889</v>
      </c>
      <c r="AC258" s="28">
        <f>IF(LinhrsIn!AC258&gt;0,OphrsIn!AC257/LinhrsIn!AC258,0)</f>
        <v>1</v>
      </c>
      <c r="AD258" s="28">
        <f>IF(LinhrsIn!AD258&gt;0,OphrsIn!AD257/LinhrsIn!AD258,0)</f>
        <v>0.99105545617173529</v>
      </c>
      <c r="AE258" s="28">
        <f>IF(LinhrsIn!AE258&gt;0,OphrsIn!AE257/LinhrsIn!AE258,0)</f>
        <v>0.97272079651134125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0.95396828304690329</v>
      </c>
      <c r="AP258" s="28">
        <f t="shared" si="37"/>
        <v>0.98367064804441329</v>
      </c>
      <c r="AQ258" s="28">
        <f t="shared" si="38"/>
        <v>0.98792541756102548</v>
      </c>
      <c r="AR258" s="28">
        <f t="shared" si="39"/>
        <v>0.92315342718787818</v>
      </c>
      <c r="AS258" s="28">
        <f t="shared" si="40"/>
        <v>0.97574479144635762</v>
      </c>
      <c r="AT258" s="28">
        <f t="shared" si="41"/>
        <v>0.95581837115926838</v>
      </c>
      <c r="AU258" s="28">
        <f t="shared" si="42"/>
        <v>0.96115654239410875</v>
      </c>
      <c r="AV258" s="28">
        <f t="shared" si="43"/>
        <v>0.99236711396247912</v>
      </c>
      <c r="AW258" s="28">
        <f t="shared" si="44"/>
        <v>0.97582566984609898</v>
      </c>
      <c r="AX258" s="28">
        <f t="shared" si="45"/>
        <v>0.97550056892796733</v>
      </c>
      <c r="AY258" s="28">
        <f t="shared" si="46"/>
        <v>0.99098923944110828</v>
      </c>
      <c r="AZ258" s="28">
        <f t="shared" si="47"/>
        <v>0.98792541756102548</v>
      </c>
    </row>
    <row r="259" spans="1:52" hidden="1" x14ac:dyDescent="0.25">
      <c r="A259" s="86" t="s">
        <v>8</v>
      </c>
      <c r="B259" s="86">
        <v>1</v>
      </c>
      <c r="C259" s="86">
        <v>249</v>
      </c>
      <c r="D259" s="28">
        <f>OphrsIn!D258/LinhrsIn!D259</f>
        <v>0.96047484149467155</v>
      </c>
      <c r="E259" s="28">
        <f>OphrsIn!E258/LinhrsIn!E259</f>
        <v>0.88457389428263211</v>
      </c>
      <c r="F259" s="28">
        <f>OphrsIn!F258/LinhrsIn!F259</f>
        <v>0.98922258945250752</v>
      </c>
      <c r="G259" s="28">
        <f>OphrsIn!G258/LinhrsIn!G259</f>
        <v>0.67667371388301623</v>
      </c>
      <c r="H259" s="28">
        <f>OphrsIn!H258/LinhrsIn!H259</f>
        <v>0.60794044665012403</v>
      </c>
      <c r="I259" s="28">
        <v>0.96773326162947026</v>
      </c>
      <c r="J259" s="28">
        <f>OphrsIn!J258/LinhrsIn!J259</f>
        <v>0.99305555555555558</v>
      </c>
      <c r="K259" s="28">
        <f>OphrsIn!K258/LinhrsIn!K259</f>
        <v>0.95386684599865512</v>
      </c>
      <c r="L259" s="28">
        <f>OphrsIn!L258/LinhrsIn!L259</f>
        <v>0.96920999324780555</v>
      </c>
      <c r="M259" s="28">
        <f>OphrsIn!M258/LinhrsIn!M259</f>
        <v>0.98886569241475297</v>
      </c>
      <c r="N259" s="28">
        <f>OphrsIn!N258/LinhrsIn!N259</f>
        <v>0.9919028340080972</v>
      </c>
      <c r="O259" s="28">
        <f>OphrsIn!O258/LinhrsIn!O259</f>
        <v>0.91803506818814362</v>
      </c>
      <c r="P259" s="28">
        <f>OphrsIn!P258/LinhrsIn!P259</f>
        <v>0.86843522757877722</v>
      </c>
      <c r="Q259" s="28">
        <f>OphrsIn!Q258/LinhrsIn!Q259</f>
        <v>0.99852090896867018</v>
      </c>
      <c r="R259" s="28">
        <f>OphrsIn!R258/LinhrsIn!R259</f>
        <v>0.96228384019081703</v>
      </c>
      <c r="S259" s="28">
        <f>OphrsIn!S258/LinhrsIn!S259</f>
        <v>0.17552833490375558</v>
      </c>
      <c r="T259" s="28">
        <f>OphrsIn!T258/LinhrsIn!T259</f>
        <v>0</v>
      </c>
      <c r="U259" s="28">
        <f>OphrsIn!U258/LinhrsIn!U259</f>
        <v>0.62064325124478537</v>
      </c>
      <c r="V259" s="28">
        <f>OphrsIn!V258/LinhrsIn!V259</f>
        <v>0.95951585976627729</v>
      </c>
      <c r="W259" s="28">
        <f>OphrsIn!W258/LinhrsIn!W259</f>
        <v>0.95182836324382669</v>
      </c>
      <c r="X259" s="28">
        <f>OphrsIn!X258/LinhrsIn!X259</f>
        <v>0.96554044958944674</v>
      </c>
      <c r="Y259" s="28">
        <f>OphrsIn!Y258/LinhrsIn!Y259</f>
        <v>0.96895447584574701</v>
      </c>
      <c r="Z259" s="28">
        <f>OphrsIn!Z258/LinhrsIn!Z259</f>
        <v>0.97942841364075661</v>
      </c>
      <c r="AA259" s="28">
        <f>OphrsIn!AA258/LinhrsIn!AA259</f>
        <v>1</v>
      </c>
      <c r="AB259" s="28">
        <f>OphrsIn!AB258/LinhrsIn!AB259</f>
        <v>0.98816090407641599</v>
      </c>
      <c r="AC259" s="28">
        <f>IF(LinhrsIn!AC259&gt;0,OphrsIn!AC258/LinhrsIn!AC259,0)</f>
        <v>0.99986559139784947</v>
      </c>
      <c r="AD259" s="28">
        <f>IF(LinhrsIn!AD259&gt;0,OphrsIn!AD258/LinhrsIn!AD259,0)</f>
        <v>0.99553372041089772</v>
      </c>
      <c r="AE259" s="28">
        <f>IF(LinhrsIn!AE259&gt;0,OphrsIn!AE258/LinhrsIn!AE259,0)</f>
        <v>0.98289614656005075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0.90079292690746149</v>
      </c>
      <c r="AP259" s="28">
        <f t="shared" si="37"/>
        <v>0.79753373345587486</v>
      </c>
      <c r="AQ259" s="28">
        <f t="shared" si="38"/>
        <v>0.99276515278959943</v>
      </c>
      <c r="AR259" s="28">
        <f t="shared" si="39"/>
        <v>0.85015673253938528</v>
      </c>
      <c r="AS259" s="28">
        <f t="shared" si="40"/>
        <v>0.85624308794504989</v>
      </c>
      <c r="AT259" s="28">
        <f t="shared" si="41"/>
        <v>0.97064751055373788</v>
      </c>
      <c r="AU259" s="28">
        <f t="shared" si="42"/>
        <v>0.92612437659167268</v>
      </c>
      <c r="AV259" s="28">
        <f t="shared" si="43"/>
        <v>0.71211102802108106</v>
      </c>
      <c r="AW259" s="28">
        <f t="shared" si="44"/>
        <v>0.52671970367035426</v>
      </c>
      <c r="AX259" s="28">
        <f t="shared" si="45"/>
        <v>0.9621077628930067</v>
      </c>
      <c r="AY259" s="28">
        <f t="shared" si="46"/>
        <v>0.98919643923905765</v>
      </c>
      <c r="AZ259" s="28">
        <f t="shared" si="47"/>
        <v>0.99276515278959943</v>
      </c>
    </row>
    <row r="260" spans="1:52" hidden="1" x14ac:dyDescent="0.25">
      <c r="A260" s="86" t="s">
        <v>8</v>
      </c>
      <c r="B260" s="86">
        <v>1</v>
      </c>
      <c r="C260" s="86">
        <v>250</v>
      </c>
      <c r="D260" s="28">
        <f>OphrsIn!D259/LinhrsIn!D260</f>
        <v>0.83648648648648649</v>
      </c>
      <c r="E260" s="28">
        <f>OphrsIn!E259/LinhrsIn!E260</f>
        <v>0.84288604180714766</v>
      </c>
      <c r="F260" s="28">
        <f>OphrsIn!F259/LinhrsIn!F260</f>
        <v>0.95666570688165853</v>
      </c>
      <c r="G260" s="28">
        <f>OphrsIn!G259/LinhrsIn!G260</f>
        <v>0.787985368598762</v>
      </c>
      <c r="H260" s="28">
        <f>OphrsIn!H259/LinhrsIn!H260</f>
        <v>0.98450704225352115</v>
      </c>
      <c r="I260" s="28">
        <v>0.97767316745124411</v>
      </c>
      <c r="J260" s="28">
        <f>OphrsIn!J259/LinhrsIn!J260</f>
        <v>0.93703085904920769</v>
      </c>
      <c r="K260" s="28">
        <f>OphrsIn!K259/LinhrsIn!K260</f>
        <v>0.99771351714862133</v>
      </c>
      <c r="L260" s="28">
        <f>OphrsIn!L259/LinhrsIn!L260</f>
        <v>0.9978346190282853</v>
      </c>
      <c r="M260" s="28">
        <f>OphrsIn!M259/LinhrsIn!M260</f>
        <v>0.99748638458315864</v>
      </c>
      <c r="N260" s="28">
        <f>OphrsIn!N259/LinhrsIn!N260</f>
        <v>0.97651504926440813</v>
      </c>
      <c r="O260" s="28">
        <f>OphrsIn!O259/LinhrsIn!O260</f>
        <v>1</v>
      </c>
      <c r="P260" s="28">
        <f>OphrsIn!P259/LinhrsIn!P260</f>
        <v>0.98252453286732089</v>
      </c>
      <c r="Q260" s="28">
        <f>OphrsIn!Q259/LinhrsIn!Q260</f>
        <v>0.99892429743176003</v>
      </c>
      <c r="R260" s="28">
        <f>OphrsIn!R259/LinhrsIn!R260</f>
        <v>0.98715651135005966</v>
      </c>
      <c r="S260" s="28">
        <f>OphrsIn!S259/LinhrsIn!S260</f>
        <v>0.91656541109761025</v>
      </c>
      <c r="T260" s="28">
        <f>OphrsIn!T259/LinhrsIn!T260</f>
        <v>0.93375886524822693</v>
      </c>
      <c r="U260" s="28">
        <f>OphrsIn!U259/LinhrsIn!U260</f>
        <v>0.95580186097427478</v>
      </c>
      <c r="V260" s="28">
        <f>OphrsIn!V259/LinhrsIn!V260</f>
        <v>0.99565091330820532</v>
      </c>
      <c r="W260" s="28">
        <f>OphrsIn!W259/LinhrsIn!W260</f>
        <v>1.002851711026616</v>
      </c>
      <c r="X260" s="28">
        <f>OphrsIn!X259/LinhrsIn!X260</f>
        <v>0.99448108762955978</v>
      </c>
      <c r="Y260" s="28">
        <f>OphrsIn!Y259/LinhrsIn!Y260</f>
        <v>0.98377849251852889</v>
      </c>
      <c r="Z260" s="28">
        <f>OphrsIn!Z259/LinhrsIn!Z260</f>
        <v>0.97705802968960864</v>
      </c>
      <c r="AA260" s="28">
        <f>OphrsIn!AA259/LinhrsIn!AA260</f>
        <v>0.97985551542095028</v>
      </c>
      <c r="AB260" s="28">
        <f>OphrsIn!AB259/LinhrsIn!AB260</f>
        <v>0.95653928955866518</v>
      </c>
      <c r="AC260" s="28">
        <f>IF(LinhrsIn!AC260&gt;0,OphrsIn!AC259/LinhrsIn!AC260,0)</f>
        <v>0.99435407984944224</v>
      </c>
      <c r="AD260" s="28">
        <f>IF(LinhrsIn!AD260&gt;0,OphrsIn!AD259/LinhrsIn!AD260,0)</f>
        <v>0.98382264829239052</v>
      </c>
      <c r="AE260" s="28">
        <f>IF(LinhrsIn!AE260&gt;0,OphrsIn!AE259/LinhrsIn!AE260,0)</f>
        <v>0.93011350972010409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0.95323519074444485</v>
      </c>
      <c r="AP260" s="28">
        <f t="shared" si="37"/>
        <v>0.97353516543783891</v>
      </c>
      <c r="AQ260" s="28">
        <f t="shared" si="38"/>
        <v>0.96943007928731229</v>
      </c>
      <c r="AR260" s="28">
        <f t="shared" si="39"/>
        <v>0.86251237242918943</v>
      </c>
      <c r="AS260" s="28">
        <f t="shared" si="40"/>
        <v>0.96640368958465761</v>
      </c>
      <c r="AT260" s="28">
        <f t="shared" si="41"/>
        <v>0.99767817358668831</v>
      </c>
      <c r="AU260" s="28">
        <f t="shared" si="42"/>
        <v>0.98634652737724304</v>
      </c>
      <c r="AV260" s="28">
        <f t="shared" si="43"/>
        <v>0.96754873995981006</v>
      </c>
      <c r="AW260" s="28">
        <f t="shared" si="44"/>
        <v>0.96173721317690231</v>
      </c>
      <c r="AX260" s="28">
        <f t="shared" si="45"/>
        <v>0.99370376372490155</v>
      </c>
      <c r="AY260" s="28">
        <f t="shared" si="46"/>
        <v>0.97115094488974141</v>
      </c>
      <c r="AZ260" s="28">
        <f t="shared" si="47"/>
        <v>0.96943007928731229</v>
      </c>
    </row>
    <row r="261" spans="1:52" hidden="1" x14ac:dyDescent="0.25">
      <c r="A261" s="86" t="s">
        <v>8</v>
      </c>
      <c r="B261" s="86">
        <v>1</v>
      </c>
      <c r="C261" s="86">
        <v>251</v>
      </c>
      <c r="D261" s="28">
        <f>OphrsIn!D260/LinhrsIn!D261</f>
        <v>0.79746323033328836</v>
      </c>
      <c r="E261" s="28">
        <f>OphrsIn!E260/LinhrsIn!E261</f>
        <v>0.94090725535065289</v>
      </c>
      <c r="F261" s="28">
        <f>OphrsIn!F260/LinhrsIn!F261</f>
        <v>0.9646500934042247</v>
      </c>
      <c r="G261" s="28">
        <f>OphrsIn!G260/LinhrsIn!G261</f>
        <v>0.87194583455990582</v>
      </c>
      <c r="H261" s="28">
        <f>OphrsIn!H260/LinhrsIn!H261</f>
        <v>0.99012693935119889</v>
      </c>
      <c r="I261" s="28">
        <v>0.96370479903212802</v>
      </c>
      <c r="J261" s="28">
        <f>OphrsIn!J260/LinhrsIn!J261</f>
        <v>0.87331573829698583</v>
      </c>
      <c r="K261" s="28">
        <f>OphrsIn!K260/LinhrsIn!K261</f>
        <v>0.98331988162496642</v>
      </c>
      <c r="L261" s="28">
        <f>OphrsIn!L260/LinhrsIn!L261</f>
        <v>0.99729948690251147</v>
      </c>
      <c r="M261" s="28">
        <f>OphrsIn!M260/LinhrsIn!M261</f>
        <v>0.99986070483354228</v>
      </c>
      <c r="N261" s="28">
        <f>OphrsIn!N260/LinhrsIn!N261</f>
        <v>0.99703063841274131</v>
      </c>
      <c r="O261" s="28">
        <f>OphrsIn!O260/LinhrsIn!O261</f>
        <v>0.93311968789187683</v>
      </c>
      <c r="P261" s="28">
        <f>OphrsIn!P260/LinhrsIn!P261</f>
        <v>0.73007124613523333</v>
      </c>
      <c r="Q261" s="28">
        <f>OphrsIn!Q260/LinhrsIn!Q261</f>
        <v>0.92320351069665385</v>
      </c>
      <c r="R261" s="28">
        <f>OphrsIn!R260/LinhrsIn!R261</f>
        <v>0.76374775851763299</v>
      </c>
      <c r="S261" s="28">
        <f>OphrsIn!S260/LinhrsIn!S261</f>
        <v>0.7817839364993947</v>
      </c>
      <c r="T261" s="28">
        <f>OphrsIn!T260/LinhrsIn!T261</f>
        <v>0.96880682612952862</v>
      </c>
      <c r="U261" s="28">
        <f>OphrsIn!U260/LinhrsIn!U261</f>
        <v>0.98172757475083061</v>
      </c>
      <c r="V261" s="28">
        <f>OphrsIn!V260/LinhrsIn!V261</f>
        <v>0.99427294314848436</v>
      </c>
      <c r="W261" s="28">
        <f>OphrsIn!W260/LinhrsIn!W261</f>
        <v>0.99986475520692453</v>
      </c>
      <c r="X261" s="28">
        <f>OphrsIn!X260/LinhrsIn!X261</f>
        <v>0.97145165634258002</v>
      </c>
      <c r="Y261" s="28">
        <f>OphrsIn!Y260/LinhrsIn!Y261</f>
        <v>0.99317833774189057</v>
      </c>
      <c r="Z261" s="28">
        <f>OphrsIn!Z260/LinhrsIn!Z261</f>
        <v>0.98386663081473513</v>
      </c>
      <c r="AA261" s="28">
        <f>OphrsIn!AA260/LinhrsIn!AA261</f>
        <v>0.95208333333333328</v>
      </c>
      <c r="AB261" s="28">
        <f>OphrsIn!AB260/LinhrsIn!AB261</f>
        <v>0.97937171363084796</v>
      </c>
      <c r="AC261" s="28">
        <f>IF(LinhrsIn!AC261&gt;0,OphrsIn!AC260/LinhrsIn!AC261,0)</f>
        <v>0.99986559139784947</v>
      </c>
      <c r="AD261" s="28">
        <f>IF(LinhrsIn!AD261&gt;0,OphrsIn!AD260/LinhrsIn!AD261,0)</f>
        <v>0.9953848444245943</v>
      </c>
      <c r="AE261" s="28">
        <f>IF(LinhrsIn!AE261&gt;0,OphrsIn!AE260/LinhrsIn!AE261,0)</f>
        <v>0.98334632704372993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0.93711269214966408</v>
      </c>
      <c r="AP261" s="28">
        <f t="shared" si="37"/>
        <v>0.94111324806773622</v>
      </c>
      <c r="AQ261" s="28">
        <f t="shared" si="38"/>
        <v>0.9928655876220579</v>
      </c>
      <c r="AR261" s="28">
        <f t="shared" si="39"/>
        <v>0.9258343944382611</v>
      </c>
      <c r="AS261" s="28">
        <f t="shared" si="40"/>
        <v>0.94238249222677106</v>
      </c>
      <c r="AT261" s="28">
        <f t="shared" si="41"/>
        <v>0.99349335778700665</v>
      </c>
      <c r="AU261" s="28">
        <f t="shared" si="42"/>
        <v>0.88674052414661719</v>
      </c>
      <c r="AV261" s="28">
        <f t="shared" si="43"/>
        <v>0.82291173523789396</v>
      </c>
      <c r="AW261" s="28">
        <f t="shared" si="44"/>
        <v>0.98160244800961449</v>
      </c>
      <c r="AX261" s="28">
        <f t="shared" si="45"/>
        <v>0.98816491643046511</v>
      </c>
      <c r="AY261" s="28">
        <f t="shared" si="46"/>
        <v>0.97177389259297209</v>
      </c>
      <c r="AZ261" s="28">
        <f t="shared" si="47"/>
        <v>0.9928655876220579</v>
      </c>
    </row>
    <row r="262" spans="1:52" hidden="1" x14ac:dyDescent="0.25">
      <c r="A262" s="86" t="s">
        <v>8</v>
      </c>
      <c r="B262" s="86">
        <v>1</v>
      </c>
      <c r="C262" s="86">
        <v>252</v>
      </c>
      <c r="D262" s="28">
        <f>OphrsIn!D261/LinhrsIn!D262</f>
        <v>0.97840755735492579</v>
      </c>
      <c r="E262" s="28">
        <f>OphrsIn!E261/LinhrsIn!E262</f>
        <v>0.77782263490781856</v>
      </c>
      <c r="F262" s="28">
        <f>OphrsIn!F261/LinhrsIn!F262</f>
        <v>0.99985632183908046</v>
      </c>
      <c r="G262" s="28">
        <f>OphrsIn!G261/LinhrsIn!G262</f>
        <v>0.86395147313691523</v>
      </c>
      <c r="H262" s="28">
        <f>OphrsIn!H261/LinhrsIn!H262</f>
        <v>1</v>
      </c>
      <c r="I262" s="28">
        <v>0.99152998117773605</v>
      </c>
      <c r="J262" s="28">
        <f>OphrsIn!J261/LinhrsIn!J262</f>
        <v>0.96624062239510977</v>
      </c>
      <c r="K262" s="28">
        <f>OphrsIn!K261/LinhrsIn!K262</f>
        <v>0.97551130247578033</v>
      </c>
      <c r="L262" s="28">
        <f>OphrsIn!L261/LinhrsIn!L262</f>
        <v>0.99986497434512556</v>
      </c>
      <c r="M262" s="28">
        <f>OphrsIn!M261/LinhrsIn!M262</f>
        <v>0.99206680584551143</v>
      </c>
      <c r="N262" s="28">
        <f>OphrsIn!N261/LinhrsIn!N262</f>
        <v>0.96004858955324601</v>
      </c>
      <c r="O262" s="28">
        <f>OphrsIn!O261/LinhrsIn!O262</f>
        <v>0.98844815588030621</v>
      </c>
      <c r="P262" s="28">
        <f>OphrsIn!P261/LinhrsIn!P262</f>
        <v>0.99946236559139789</v>
      </c>
      <c r="Q262" s="28">
        <f>OphrsIn!Q261/LinhrsIn!Q262</f>
        <v>0.84175084175084181</v>
      </c>
      <c r="R262" s="28">
        <f>OphrsIn!R261/LinhrsIn!R262</f>
        <v>0.7865971705137752</v>
      </c>
      <c r="S262" s="28">
        <f>OphrsIn!S261/LinhrsIn!S262</f>
        <v>0.99838557782860227</v>
      </c>
      <c r="T262" s="28">
        <f>OphrsIn!T261/LinhrsIn!T262</f>
        <v>0.94844494256094147</v>
      </c>
      <c r="U262" s="28">
        <f>OphrsIn!U261/LinhrsIn!U262</f>
        <v>1</v>
      </c>
      <c r="V262" s="28">
        <f>OphrsIn!V261/LinhrsIn!V262</f>
        <v>0.99679844097995551</v>
      </c>
      <c r="W262" s="28">
        <f>OphrsIn!W261/LinhrsIn!W262</f>
        <v>0.9902623748985665</v>
      </c>
      <c r="X262" s="28">
        <f>OphrsIn!X261/LinhrsIn!X262</f>
        <v>0.968358691261613</v>
      </c>
      <c r="Y262" s="28">
        <f>OphrsIn!Y261/LinhrsIn!Y262</f>
        <v>0.99986078240289589</v>
      </c>
      <c r="Z262" s="28">
        <f>OphrsIn!Z261/LinhrsIn!Z262</f>
        <v>0.98937886528636731</v>
      </c>
      <c r="AA262" s="28">
        <f>OphrsIn!AA261/LinhrsIn!AA262</f>
        <v>1</v>
      </c>
      <c r="AB262" s="28">
        <f>OphrsIn!AB261/LinhrsIn!AB262</f>
        <v>0.91045980102178015</v>
      </c>
      <c r="AC262" s="28">
        <f>IF(LinhrsIn!AC262&gt;0,OphrsIn!AC261/LinhrsIn!AC262,0)</f>
        <v>0.99784946236559136</v>
      </c>
      <c r="AD262" s="28">
        <f>IF(LinhrsIn!AD262&gt;0,OphrsIn!AD261/LinhrsIn!AD262,0)</f>
        <v>0.97379782641059998</v>
      </c>
      <c r="AE262" s="28">
        <f>IF(LinhrsIn!AE262&gt;0,OphrsIn!AE261/LinhrsIn!AE262,0)</f>
        <v>0.95368258832332653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0.95956693559566897</v>
      </c>
      <c r="AP262" s="28">
        <f t="shared" si="37"/>
        <v>0.95252479070877827</v>
      </c>
      <c r="AQ262" s="28">
        <f t="shared" si="38"/>
        <v>0.97510995903317266</v>
      </c>
      <c r="AR262" s="28">
        <f t="shared" si="39"/>
        <v>0.88054347662793797</v>
      </c>
      <c r="AS262" s="28">
        <f t="shared" si="40"/>
        <v>0.98592353452428194</v>
      </c>
      <c r="AT262" s="28">
        <f t="shared" si="41"/>
        <v>0.98914769422213922</v>
      </c>
      <c r="AU262" s="28">
        <f t="shared" si="42"/>
        <v>0.98265303700831674</v>
      </c>
      <c r="AV262" s="28">
        <f t="shared" si="43"/>
        <v>0.87557786336440646</v>
      </c>
      <c r="AW262" s="28">
        <f t="shared" si="44"/>
        <v>0.98174779451363248</v>
      </c>
      <c r="AX262" s="28">
        <f t="shared" si="45"/>
        <v>0.9861606161876918</v>
      </c>
      <c r="AY262" s="28">
        <f t="shared" si="46"/>
        <v>0.96661288876938245</v>
      </c>
      <c r="AZ262" s="28">
        <f t="shared" si="47"/>
        <v>0.97510995903317266</v>
      </c>
    </row>
    <row r="263" spans="1:52" hidden="1" x14ac:dyDescent="0.25">
      <c r="A263" s="86" t="s">
        <v>8</v>
      </c>
      <c r="B263" s="86">
        <v>1</v>
      </c>
      <c r="C263" s="86">
        <v>253</v>
      </c>
      <c r="D263" s="28">
        <f>OphrsIn!D262/LinhrsIn!D263</f>
        <v>0.59117289782696725</v>
      </c>
      <c r="E263" s="28">
        <f>OphrsIn!E262/LinhrsIn!E263</f>
        <v>0.99838318512530311</v>
      </c>
      <c r="F263" s="28">
        <f>OphrsIn!F262/LinhrsIn!F263</f>
        <v>0.99195402298850577</v>
      </c>
      <c r="G263" s="28">
        <f>OphrsIn!G262/LinhrsIn!G263</f>
        <v>0.76122765028861061</v>
      </c>
      <c r="H263" s="28">
        <f>OphrsIn!H262/LinhrsIn!H263</f>
        <v>1</v>
      </c>
      <c r="I263" s="28">
        <v>0.99972888708146934</v>
      </c>
      <c r="J263" s="28">
        <f>OphrsIn!J262/LinhrsIn!J263</f>
        <v>0.99944444444444447</v>
      </c>
      <c r="K263" s="28">
        <f>OphrsIn!K262/LinhrsIn!K263</f>
        <v>0.99825127791229495</v>
      </c>
      <c r="L263" s="28">
        <f>OphrsIn!L262/LinhrsIn!L263</f>
        <v>0.96353814989871711</v>
      </c>
      <c r="M263" s="28">
        <f>OphrsIn!M262/LinhrsIn!M263</f>
        <v>0.97229184071289321</v>
      </c>
      <c r="N263" s="28">
        <f>OphrsIn!N262/LinhrsIn!N263</f>
        <v>0.99716522678185759</v>
      </c>
      <c r="O263" s="28">
        <f>OphrsIn!O262/LinhrsIn!O263</f>
        <v>1</v>
      </c>
      <c r="P263" s="28">
        <f>OphrsIn!P262/LinhrsIn!P263</f>
        <v>0.83062239548326389</v>
      </c>
      <c r="Q263" s="28">
        <f>OphrsIn!Q262/LinhrsIn!Q263</f>
        <v>0.86459593922280487</v>
      </c>
      <c r="R263" s="28">
        <f>OphrsIn!R262/LinhrsIn!R263</f>
        <v>0.83933393339333928</v>
      </c>
      <c r="S263" s="28">
        <f>OphrsIn!S262/LinhrsIn!S263</f>
        <v>0.99878918337145162</v>
      </c>
      <c r="T263" s="28">
        <f>OphrsIn!T262/LinhrsIn!T263</f>
        <v>0.99051206920608337</v>
      </c>
      <c r="U263" s="28">
        <f>OphrsIn!U262/LinhrsIn!U263</f>
        <v>0.99018421406481094</v>
      </c>
      <c r="V263" s="28">
        <f>OphrsIn!V262/LinhrsIn!V263</f>
        <v>0.9791402396053559</v>
      </c>
      <c r="W263" s="28">
        <f>OphrsIn!W262/LinhrsIn!W263</f>
        <v>0.9378308673815664</v>
      </c>
      <c r="X263" s="28">
        <f>OphrsIn!X262/LinhrsIn!X263</f>
        <v>0.99459605512023774</v>
      </c>
      <c r="Y263" s="28">
        <f>OphrsIn!Y262/LinhrsIn!Y263</f>
        <v>0.75013935340022286</v>
      </c>
      <c r="Z263" s="28">
        <f>OphrsIn!Z262/LinhrsIn!Z263</f>
        <v>0</v>
      </c>
      <c r="AA263" s="28">
        <f>OphrsIn!AA262/LinhrsIn!AA263</f>
        <v>0</v>
      </c>
      <c r="AB263" s="28">
        <f>OphrsIn!AB262/LinhrsIn!AB263</f>
        <v>0.88560970029741481</v>
      </c>
      <c r="AC263" s="28">
        <f>IF(LinhrsIn!AC263&gt;0,OphrsIn!AC262/LinhrsIn!AC263,0)</f>
        <v>0.99986559139784947</v>
      </c>
      <c r="AD263" s="28">
        <f>IF(LinhrsIn!AD263&gt;0,OphrsIn!AD262/LinhrsIn!AD263,0)</f>
        <v>0.9931517046300431</v>
      </c>
      <c r="AE263" s="28">
        <f>IF(LinhrsIn!AE263&gt;0,OphrsIn!AE262/LinhrsIn!AE263,0)</f>
        <v>0.97133473153819083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0.95938392339311329</v>
      </c>
      <c r="AP263" s="28">
        <f t="shared" si="37"/>
        <v>0.76922762958860735</v>
      </c>
      <c r="AQ263" s="28">
        <f t="shared" si="38"/>
        <v>0.98811734252202787</v>
      </c>
      <c r="AR263" s="28">
        <f t="shared" si="39"/>
        <v>0.91718828613413983</v>
      </c>
      <c r="AS263" s="28">
        <f t="shared" si="40"/>
        <v>0.99972444384197123</v>
      </c>
      <c r="AT263" s="28">
        <f t="shared" si="41"/>
        <v>0.97802708950796846</v>
      </c>
      <c r="AU263" s="28">
        <f t="shared" si="42"/>
        <v>0.94259587408837386</v>
      </c>
      <c r="AV263" s="28">
        <f t="shared" si="43"/>
        <v>0.90090635199586533</v>
      </c>
      <c r="AW263" s="28">
        <f t="shared" si="44"/>
        <v>0.98661217429208337</v>
      </c>
      <c r="AX263" s="28">
        <f t="shared" si="45"/>
        <v>0.89418875863400904</v>
      </c>
      <c r="AY263" s="28">
        <f t="shared" si="46"/>
        <v>0.29520323343247162</v>
      </c>
      <c r="AZ263" s="28">
        <f t="shared" si="47"/>
        <v>0.98811734252202787</v>
      </c>
    </row>
    <row r="264" spans="1:52" hidden="1" x14ac:dyDescent="0.25">
      <c r="A264" s="86" t="s">
        <v>8</v>
      </c>
      <c r="B264" s="86">
        <v>1</v>
      </c>
      <c r="C264" s="86">
        <v>254</v>
      </c>
      <c r="D264" s="28">
        <f>OphrsIn!D263/LinhrsIn!D264</f>
        <v>0.2046783625730994</v>
      </c>
      <c r="E264" s="28">
        <f>OphrsIn!E263/LinhrsIn!E264</f>
        <v>0.99931459904043862</v>
      </c>
      <c r="F264" s="28">
        <f>OphrsIn!F263/LinhrsIn!F264</f>
        <v>0.99985632183908046</v>
      </c>
      <c r="G264" s="28">
        <f>OphrsIn!G263/LinhrsIn!G264</f>
        <v>0.70741313827542551</v>
      </c>
      <c r="H264" s="28">
        <f>OphrsIn!H263/LinhrsIn!H264</f>
        <v>0.97717546362339514</v>
      </c>
      <c r="I264" s="28">
        <v>0.98722774939499869</v>
      </c>
      <c r="J264" s="28">
        <f>OphrsIn!J263/LinhrsIn!J264</f>
        <v>0.99944444444444447</v>
      </c>
      <c r="K264" s="28">
        <f>OphrsIn!K263/LinhrsIn!K264</f>
        <v>0.9971755211835911</v>
      </c>
      <c r="L264" s="28">
        <f>OphrsIn!L263/LinhrsIn!L264</f>
        <v>0.99986493787142083</v>
      </c>
      <c r="M264" s="28">
        <f>OphrsIn!M263/LinhrsIn!M264</f>
        <v>0.9986035469906438</v>
      </c>
      <c r="N264" s="28">
        <f>OphrsIn!N263/LinhrsIn!N264</f>
        <v>0.99973005803752202</v>
      </c>
      <c r="O264" s="28">
        <f>OphrsIn!O263/LinhrsIn!O264</f>
        <v>0.99137211244085721</v>
      </c>
      <c r="P264" s="28">
        <f>OphrsIn!P263/LinhrsIn!P264</f>
        <v>0.95981182795698927</v>
      </c>
      <c r="Q264" s="28">
        <f>OphrsIn!Q263/LinhrsIn!Q264</f>
        <v>0.32225958305312707</v>
      </c>
      <c r="R264" s="28">
        <f>OphrsIn!R263/LinhrsIn!R264</f>
        <v>0.69230769230769229</v>
      </c>
      <c r="S264" s="28">
        <f>OphrsIn!S263/LinhrsIn!S264</f>
        <v>0.94944729037476405</v>
      </c>
      <c r="T264" s="28">
        <f>OphrsIn!T263/LinhrsIn!T264</f>
        <v>6.280598685130788E-2</v>
      </c>
      <c r="U264" s="28">
        <f>OphrsIn!U263/LinhrsIn!U264</f>
        <v>0.56318126766249499</v>
      </c>
      <c r="V264" s="28">
        <f>OphrsIn!V263/LinhrsIn!V264</f>
        <v>0.76984572230014026</v>
      </c>
      <c r="W264" s="28">
        <f>OphrsIn!W263/LinhrsIn!W264</f>
        <v>0.95455160286757756</v>
      </c>
      <c r="X264" s="28">
        <f>OphrsIn!X263/LinhrsIn!X264</f>
        <v>0.98001890103955713</v>
      </c>
      <c r="Y264" s="28">
        <f>OphrsIn!Y263/LinhrsIn!Y264</f>
        <v>0.24653696498054475</v>
      </c>
      <c r="Z264" s="28">
        <f>OphrsIn!Z263/LinhrsIn!Z264</f>
        <v>0.99300417059060953</v>
      </c>
      <c r="AA264" s="28">
        <f>OphrsIn!AA263/LinhrsIn!AA264</f>
        <v>0.99430476455063199</v>
      </c>
      <c r="AB264" s="28">
        <f>OphrsIn!AB263/LinhrsIn!AB264</f>
        <v>0.99784888410863148</v>
      </c>
      <c r="AC264" s="28">
        <f>IF(LinhrsIn!AC264&gt;0,OphrsIn!AC263/LinhrsIn!AC264,0)</f>
        <v>0.99919354838709673</v>
      </c>
      <c r="AD264" s="28">
        <f>IF(LinhrsIn!AD264&gt;0,OphrsIn!AD263/LinhrsIn!AD264,0)</f>
        <v>0.99419297200714718</v>
      </c>
      <c r="AE264" s="28">
        <f>IF(LinhrsIn!AE264&gt;0,OphrsIn!AE263/LinhrsIn!AE264,0)</f>
        <v>0.9888670516304634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0.96808247675823378</v>
      </c>
      <c r="AP264" s="28">
        <f t="shared" si="37"/>
        <v>0.71050940255725659</v>
      </c>
      <c r="AQ264" s="28">
        <f t="shared" si="38"/>
        <v>0.99408452400823577</v>
      </c>
      <c r="AR264" s="28">
        <f t="shared" si="39"/>
        <v>0.90219468638498157</v>
      </c>
      <c r="AS264" s="28">
        <f t="shared" si="40"/>
        <v>0.98794921915427947</v>
      </c>
      <c r="AT264" s="28">
        <f t="shared" si="41"/>
        <v>0.99854800201521865</v>
      </c>
      <c r="AU264" s="28">
        <f t="shared" si="42"/>
        <v>0.9836379994784562</v>
      </c>
      <c r="AV264" s="28">
        <f t="shared" si="43"/>
        <v>0.65467152191186118</v>
      </c>
      <c r="AW264" s="28">
        <f t="shared" si="44"/>
        <v>0.46527765893798101</v>
      </c>
      <c r="AX264" s="28">
        <f t="shared" si="45"/>
        <v>0.72703582296255975</v>
      </c>
      <c r="AY264" s="28">
        <f t="shared" si="46"/>
        <v>0.9950526064166243</v>
      </c>
      <c r="AZ264" s="28">
        <f t="shared" si="47"/>
        <v>0.99408452400823577</v>
      </c>
    </row>
    <row r="265" spans="1:52" hidden="1" x14ac:dyDescent="0.25">
      <c r="A265" s="86" t="s">
        <v>8</v>
      </c>
      <c r="B265" s="86">
        <v>1</v>
      </c>
      <c r="C265" s="86">
        <v>255</v>
      </c>
      <c r="D265" s="28">
        <f>OphrsIn!D264/LinhrsIn!D265</f>
        <v>0.99176899203886115</v>
      </c>
      <c r="E265" s="28">
        <f>OphrsIn!E264/LinhrsIn!E265</f>
        <v>0.99784540802585509</v>
      </c>
      <c r="F265" s="28">
        <f>OphrsIn!F264/LinhrsIn!F265</f>
        <v>0.99985632183908046</v>
      </c>
      <c r="G265" s="28">
        <f>OphrsIn!G264/LinhrsIn!G265</f>
        <v>0.74366512669746621</v>
      </c>
      <c r="H265" s="28">
        <f>OphrsIn!H264/LinhrsIn!H265</f>
        <v>0.99859154929577465</v>
      </c>
      <c r="I265" s="28">
        <v>1</v>
      </c>
      <c r="J265" s="28">
        <f>OphrsIn!J264/LinhrsIn!J265</f>
        <v>0.92077831827658096</v>
      </c>
      <c r="K265" s="28">
        <f>OphrsIn!K264/LinhrsIn!K265</f>
        <v>0.99825057192840794</v>
      </c>
      <c r="L265" s="28">
        <f>OphrsIn!L264/LinhrsIn!L265</f>
        <v>0.98135890855058761</v>
      </c>
      <c r="M265" s="28">
        <f>OphrsIn!M264/LinhrsIn!M265</f>
        <v>0.95191637630662018</v>
      </c>
      <c r="N265" s="28">
        <f>OphrsIn!N264/LinhrsIn!N265</f>
        <v>0.99972983925435643</v>
      </c>
      <c r="O265" s="28">
        <f>OphrsIn!O264/LinhrsIn!O265</f>
        <v>0.99916504313943777</v>
      </c>
      <c r="P265" s="28">
        <f>OphrsIn!P264/LinhrsIn!P265</f>
        <v>0.9675888256034717</v>
      </c>
      <c r="Q265" s="28">
        <f>OphrsIn!Q264/LinhrsIn!Q265</f>
        <v>0.8874464852920867</v>
      </c>
      <c r="R265" s="28">
        <f>OphrsIn!R264/LinhrsIn!R265</f>
        <v>0.91769099113116526</v>
      </c>
      <c r="S265" s="28">
        <f>OphrsIn!S264/LinhrsIn!S265</f>
        <v>0.85168909640208734</v>
      </c>
      <c r="T265" s="28">
        <f>OphrsIn!T264/LinhrsIn!T265</f>
        <v>1</v>
      </c>
      <c r="U265" s="28">
        <f>OphrsIn!U264/LinhrsIn!U265</f>
        <v>1</v>
      </c>
      <c r="V265" s="28">
        <f>OphrsIn!V264/LinhrsIn!V265</f>
        <v>1</v>
      </c>
      <c r="W265" s="28">
        <f>OphrsIn!W264/LinhrsIn!W265</f>
        <v>0.96743113041118201</v>
      </c>
      <c r="X265" s="28">
        <f>OphrsIn!X264/LinhrsIn!X265</f>
        <v>0.99986524727125725</v>
      </c>
      <c r="Y265" s="28">
        <f>OphrsIn!Y264/LinhrsIn!Y265</f>
        <v>0.98949432693654571</v>
      </c>
      <c r="Z265" s="28">
        <f>OphrsIn!Z264/LinhrsIn!Z265</f>
        <v>0.98398707213162906</v>
      </c>
      <c r="AA265" s="28">
        <f>OphrsIn!AA264/LinhrsIn!AA265</f>
        <v>1</v>
      </c>
      <c r="AB265" s="28">
        <f>OphrsIn!AB264/LinhrsIn!AB265</f>
        <v>0.99649831649831644</v>
      </c>
      <c r="AC265" s="28">
        <f>IF(LinhrsIn!AC265&gt;0,OphrsIn!AC264/LinhrsIn!AC265,0)</f>
        <v>0.99422043010752692</v>
      </c>
      <c r="AD265" s="28">
        <f>IF(LinhrsIn!AD265&gt;0,OphrsIn!AD264/LinhrsIn!AD265,0)</f>
        <v>0.98302561048243009</v>
      </c>
      <c r="AE265" s="28">
        <f>IF(LinhrsIn!AE265&gt;0,OphrsIn!AE264/LinhrsIn!AE265,0)</f>
        <v>0.96149366528059232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0.96322885740980324</v>
      </c>
      <c r="AP265" s="28">
        <f t="shared" si="37"/>
        <v>0.9661752221728559</v>
      </c>
      <c r="AQ265" s="28">
        <f t="shared" si="38"/>
        <v>0.97957990195684985</v>
      </c>
      <c r="AR265" s="28">
        <f t="shared" si="39"/>
        <v>0.91378895218746725</v>
      </c>
      <c r="AS265" s="28">
        <f t="shared" si="40"/>
        <v>0.97312328919078528</v>
      </c>
      <c r="AT265" s="28">
        <f t="shared" si="41"/>
        <v>0.97717528559520528</v>
      </c>
      <c r="AU265" s="28">
        <f t="shared" si="42"/>
        <v>0.98882790266575527</v>
      </c>
      <c r="AV265" s="28">
        <f t="shared" si="43"/>
        <v>0.88560885760844643</v>
      </c>
      <c r="AW265" s="28">
        <f t="shared" si="44"/>
        <v>1</v>
      </c>
      <c r="AX265" s="28">
        <f t="shared" si="45"/>
        <v>0.98559690153966173</v>
      </c>
      <c r="AY265" s="28">
        <f t="shared" si="46"/>
        <v>0.99349512954331509</v>
      </c>
      <c r="AZ265" s="28">
        <f t="shared" si="47"/>
        <v>0.97957990195684985</v>
      </c>
    </row>
    <row r="266" spans="1:52" hidden="1" x14ac:dyDescent="0.25">
      <c r="A266" s="86" t="s">
        <v>8</v>
      </c>
      <c r="B266" s="86">
        <v>1</v>
      </c>
      <c r="C266" s="86">
        <v>256</v>
      </c>
      <c r="D266" s="28">
        <f>OphrsIn!D265/LinhrsIn!D266</f>
        <v>0.90970441355108655</v>
      </c>
      <c r="E266" s="28">
        <f>OphrsIn!E265/LinhrsIn!E266</f>
        <v>0.9731182795698925</v>
      </c>
      <c r="F266" s="28">
        <f>OphrsIn!F265/LinhrsIn!F266</f>
        <v>0.87381294964028766</v>
      </c>
      <c r="G266" s="28">
        <f>OphrsIn!G265/LinhrsIn!G266</f>
        <v>0.8835443037974684</v>
      </c>
      <c r="H266" s="28">
        <f>OphrsIn!H265/LinhrsIn!H266</f>
        <v>0.6763425253991292</v>
      </c>
      <c r="I266" s="28">
        <v>0.95724657165904814</v>
      </c>
      <c r="J266" s="28">
        <f>OphrsIn!J265/LinhrsIn!J266</f>
        <v>0.97541325184053351</v>
      </c>
      <c r="K266" s="28">
        <f>OphrsIn!K265/LinhrsIn!K266</f>
        <v>0.9842551473556721</v>
      </c>
      <c r="L266" s="28">
        <f>OphrsIn!L265/LinhrsIn!L266</f>
        <v>0.99797406807131284</v>
      </c>
      <c r="M266" s="28">
        <f>OphrsIn!M265/LinhrsIn!M266</f>
        <v>0.99846903270702847</v>
      </c>
      <c r="N266" s="28">
        <f>OphrsIn!N265/LinhrsIn!N266</f>
        <v>0.99057112068965514</v>
      </c>
      <c r="O266" s="28">
        <f>OphrsIn!O265/LinhrsIn!O266</f>
        <v>0.9453628467357803</v>
      </c>
      <c r="P266" s="28">
        <f>OphrsIn!P265/LinhrsIn!P266</f>
        <v>0.99368109706910468</v>
      </c>
      <c r="Q266" s="28">
        <f>OphrsIn!Q265/LinhrsIn!Q266</f>
        <v>0.70615922538999465</v>
      </c>
      <c r="R266" s="28">
        <f>OphrsIn!R265/LinhrsIn!R266</f>
        <v>0.99089959719528586</v>
      </c>
      <c r="S266" s="28">
        <f>OphrsIn!S265/LinhrsIn!S266</f>
        <v>0.99878918337145162</v>
      </c>
      <c r="T266" s="28">
        <f>OphrsIn!T265/LinhrsIn!T266</f>
        <v>0.98702566964285721</v>
      </c>
      <c r="U266" s="28">
        <f>OphrsIn!U265/LinhrsIn!U266</f>
        <v>1</v>
      </c>
      <c r="V266" s="28">
        <f>OphrsIn!V265/LinhrsIn!V266</f>
        <v>0.98623853211009183</v>
      </c>
      <c r="W266" s="28">
        <f>OphrsIn!W265/LinhrsIn!W266</f>
        <v>0.99364349472545321</v>
      </c>
      <c r="X266" s="28">
        <f>OphrsIn!X265/LinhrsIn!X266</f>
        <v>0.96203042951393558</v>
      </c>
      <c r="Y266" s="28">
        <f>OphrsIn!Y265/LinhrsIn!Y266</f>
        <v>0.99540517961570585</v>
      </c>
      <c r="Z266" s="28">
        <f>OphrsIn!Z265/LinhrsIn!Z266</f>
        <v>0.98426996504436681</v>
      </c>
      <c r="AA266" s="28">
        <f>OphrsIn!AA265/LinhrsIn!AA266</f>
        <v>0.99986111111111109</v>
      </c>
      <c r="AB266" s="28">
        <f>OphrsIn!AB265/LinhrsIn!AB266</f>
        <v>0.98467123840258153</v>
      </c>
      <c r="AC266" s="28">
        <f>IF(LinhrsIn!AC266&gt;0,OphrsIn!AC265/LinhrsIn!AC266,0)</f>
        <v>0.99986559139784947</v>
      </c>
      <c r="AD266" s="28">
        <f>IF(LinhrsIn!AD266&gt;0,OphrsIn!AD265/LinhrsIn!AD266,0)</f>
        <v>0.99655327438933017</v>
      </c>
      <c r="AE266" s="28">
        <f>IF(LinhrsIn!AE266&gt;0,OphrsIn!AE265/LinhrsIn!AE266,0)</f>
        <v>0.97212460269681233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0.93748259954457602</v>
      </c>
      <c r="AP266" s="28">
        <f t="shared" si="37"/>
        <v>0.9657494688435696</v>
      </c>
      <c r="AQ266" s="28">
        <f t="shared" si="38"/>
        <v>0.98951448949466403</v>
      </c>
      <c r="AR266" s="28">
        <f t="shared" si="39"/>
        <v>0.91015851100254963</v>
      </c>
      <c r="AS266" s="28">
        <f t="shared" si="40"/>
        <v>0.86966744963290354</v>
      </c>
      <c r="AT266" s="28">
        <f t="shared" si="41"/>
        <v>0.99356608271133773</v>
      </c>
      <c r="AU266" s="28">
        <f t="shared" si="42"/>
        <v>0.9765383548315133</v>
      </c>
      <c r="AV266" s="28">
        <f t="shared" si="43"/>
        <v>0.89861600198557745</v>
      </c>
      <c r="AW266" s="28">
        <f t="shared" si="44"/>
        <v>0.99108806725098297</v>
      </c>
      <c r="AX266" s="28">
        <f t="shared" si="45"/>
        <v>0.98369303461836488</v>
      </c>
      <c r="AY266" s="28">
        <f t="shared" si="46"/>
        <v>0.98960077151935322</v>
      </c>
      <c r="AZ266" s="28">
        <f t="shared" si="47"/>
        <v>0.98951448949466403</v>
      </c>
    </row>
    <row r="267" spans="1:52" hidden="1" x14ac:dyDescent="0.25">
      <c r="A267" s="86" t="s">
        <v>8</v>
      </c>
      <c r="B267" s="86">
        <v>1</v>
      </c>
      <c r="C267" s="86">
        <v>257</v>
      </c>
      <c r="D267" s="28">
        <f>OphrsIn!D266/LinhrsIn!D267</f>
        <v>0.88810905655284111</v>
      </c>
      <c r="E267" s="28">
        <f>OphrsIn!E266/LinhrsIn!E267</f>
        <v>0.92082269122193849</v>
      </c>
      <c r="F267" s="28">
        <f>OphrsIn!F266/LinhrsIn!F267</f>
        <v>0.97425201380897575</v>
      </c>
      <c r="G267" s="28">
        <f>OphrsIn!G266/LinhrsIn!G267</f>
        <v>0.87758547910510765</v>
      </c>
      <c r="H267" s="28">
        <f>OphrsIn!H266/LinhrsIn!H267</f>
        <v>0.56111929307805597</v>
      </c>
      <c r="I267" s="28">
        <v>0.9948910997579995</v>
      </c>
      <c r="J267" s="28">
        <f>OphrsIn!J266/LinhrsIn!J267</f>
        <v>0.99958333333333338</v>
      </c>
      <c r="K267" s="28">
        <f>OphrsIn!K266/LinhrsIn!K267</f>
        <v>0.9842551473556721</v>
      </c>
      <c r="L267" s="28">
        <f>OphrsIn!L266/LinhrsIn!L267</f>
        <v>1</v>
      </c>
      <c r="M267" s="28">
        <f>OphrsIn!M266/LinhrsIn!M267</f>
        <v>0.99986082115518438</v>
      </c>
      <c r="N267" s="28">
        <f>OphrsIn!N266/LinhrsIn!N267</f>
        <v>0.99959601400484777</v>
      </c>
      <c r="O267" s="28">
        <f>OphrsIn!O266/LinhrsIn!O267</f>
        <v>0.99053583855254013</v>
      </c>
      <c r="P267" s="28">
        <f>OphrsIn!P266/LinhrsIn!P267</f>
        <v>0.79497176660392577</v>
      </c>
      <c r="Q267" s="28">
        <f>OphrsIn!Q266/LinhrsIn!Q267</f>
        <v>0.93329747175901023</v>
      </c>
      <c r="R267" s="28">
        <f>OphrsIn!R266/LinhrsIn!R267</f>
        <v>0.89712240942299093</v>
      </c>
      <c r="S267" s="28">
        <f>OphrsIn!S266/LinhrsIn!S267</f>
        <v>0.95600699582940951</v>
      </c>
      <c r="T267" s="28">
        <f>OphrsIn!T266/LinhrsIn!T267</f>
        <v>0.9988839285714286</v>
      </c>
      <c r="U267" s="28">
        <f>OphrsIn!U266/LinhrsIn!U267</f>
        <v>0.9962309866738458</v>
      </c>
      <c r="V267" s="28">
        <f>OphrsIn!V266/LinhrsIn!V267</f>
        <v>0.99693934335002787</v>
      </c>
      <c r="W267" s="28">
        <f>OphrsIn!W266/LinhrsIn!W267</f>
        <v>0.99932377603462264</v>
      </c>
      <c r="X267" s="28">
        <f>OphrsIn!X266/LinhrsIn!X267</f>
        <v>0.98506458557588805</v>
      </c>
      <c r="Y267" s="28">
        <f>OphrsIn!Y266/LinhrsIn!Y267</f>
        <v>0.87493028443948684</v>
      </c>
      <c r="Z267" s="28">
        <f>OphrsIn!Z266/LinhrsIn!Z267</f>
        <v>0.9358920873313864</v>
      </c>
      <c r="AA267" s="28">
        <f>OphrsIn!AA266/LinhrsIn!AA267</f>
        <v>0.97749999999999992</v>
      </c>
      <c r="AB267" s="28">
        <f>OphrsIn!AB266/LinhrsIn!AB267</f>
        <v>0.9959661153691004</v>
      </c>
      <c r="AC267" s="28">
        <f>IF(LinhrsIn!AC267&gt;0,OphrsIn!AC266/LinhrsIn!AC267,0)</f>
        <v>0.99986559139784947</v>
      </c>
      <c r="AD267" s="28">
        <f>IF(LinhrsIn!AD267&gt;0,OphrsIn!AD266/LinhrsIn!AD267,0)</f>
        <v>0.93485390578413841</v>
      </c>
      <c r="AE267" s="28">
        <f>IF(LinhrsIn!AE267&gt;0,OphrsIn!AE266/LinhrsIn!AE267,0)</f>
        <v>0.97940269640862898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0.92478945816479829</v>
      </c>
      <c r="AP267" s="28">
        <f t="shared" si="37"/>
        <v>0.96226316536309964</v>
      </c>
      <c r="AQ267" s="28">
        <f t="shared" si="38"/>
        <v>0.97137406453020558</v>
      </c>
      <c r="AR267" s="28">
        <f t="shared" si="39"/>
        <v>0.92422006137867407</v>
      </c>
      <c r="AS267" s="28">
        <f t="shared" si="40"/>
        <v>0.85186457538979621</v>
      </c>
      <c r="AT267" s="28">
        <f t="shared" si="41"/>
        <v>0.99470532283695212</v>
      </c>
      <c r="AU267" s="28">
        <f t="shared" si="42"/>
        <v>0.92836787305377122</v>
      </c>
      <c r="AV267" s="28">
        <f t="shared" si="43"/>
        <v>0.92880895900380356</v>
      </c>
      <c r="AW267" s="28">
        <f t="shared" si="44"/>
        <v>0.99735141953176731</v>
      </c>
      <c r="AX267" s="28">
        <f t="shared" si="45"/>
        <v>0.95310621534999918</v>
      </c>
      <c r="AY267" s="28">
        <f t="shared" si="46"/>
        <v>0.96978606756682895</v>
      </c>
      <c r="AZ267" s="28">
        <f t="shared" si="47"/>
        <v>0.97137406453020558</v>
      </c>
    </row>
    <row r="268" spans="1:52" hidden="1" x14ac:dyDescent="0.25">
      <c r="A268" s="86" t="s">
        <v>8</v>
      </c>
      <c r="B268" s="86">
        <v>1</v>
      </c>
      <c r="C268" s="86">
        <v>258</v>
      </c>
      <c r="D268" s="28">
        <f>OphrsIn!D267/LinhrsIn!D268</f>
        <v>0.92172739541160598</v>
      </c>
      <c r="E268" s="28">
        <f>OphrsIn!E267/LinhrsIn!E268</f>
        <v>0.98870056497175141</v>
      </c>
      <c r="F268" s="28">
        <f>OphrsIn!F267/LinhrsIn!F268</f>
        <v>0.93950280212674231</v>
      </c>
      <c r="G268" s="28">
        <f>OphrsIn!G267/LinhrsIn!G268</f>
        <v>0.81861678990865594</v>
      </c>
      <c r="H268" s="28">
        <f>OphrsIn!H267/LinhrsIn!H268</f>
        <v>0.68505079825834547</v>
      </c>
      <c r="I268" s="28">
        <v>0.98642108093573555</v>
      </c>
      <c r="J268" s="28">
        <f>OphrsIn!J267/LinhrsIn!J268</f>
        <v>0.94610362550354221</v>
      </c>
      <c r="K268" s="28">
        <f>OphrsIn!K267/LinhrsIn!K268</f>
        <v>0.99730965832660745</v>
      </c>
      <c r="L268" s="28">
        <f>OphrsIn!L267/LinhrsIn!L268</f>
        <v>0.9998647186147186</v>
      </c>
      <c r="M268" s="28">
        <f>OphrsIn!M267/LinhrsIn!M268</f>
        <v>0.99582463465553239</v>
      </c>
      <c r="N268" s="28">
        <f>OphrsIn!N267/LinhrsIn!N268</f>
        <v>0.98868686868686873</v>
      </c>
      <c r="O268" s="28">
        <f>OphrsIn!O267/LinhrsIn!O268</f>
        <v>0.98552741441692182</v>
      </c>
      <c r="P268" s="28">
        <f>OphrsIn!P267/LinhrsIn!P268</f>
        <v>0.98708983324367938</v>
      </c>
      <c r="Q268" s="28">
        <f>OphrsIn!Q267/LinhrsIn!Q268</f>
        <v>0.97378327507394458</v>
      </c>
      <c r="R268" s="28">
        <f>OphrsIn!R267/LinhrsIn!R268</f>
        <v>0.93593189964157708</v>
      </c>
      <c r="S268" s="28">
        <f>OphrsIn!S267/LinhrsIn!S268</f>
        <v>0.99542395693135943</v>
      </c>
      <c r="T268" s="28">
        <f>OphrsIn!T267/LinhrsIn!T268</f>
        <v>0.99623378434928167</v>
      </c>
      <c r="U268" s="28">
        <f>OphrsIn!U267/LinhrsIn!U268</f>
        <v>0.952836544940035</v>
      </c>
      <c r="V268" s="28">
        <f>OphrsIn!V267/LinhrsIn!V268</f>
        <v>0.97156398104265407</v>
      </c>
      <c r="W268" s="28">
        <f>OphrsIn!W267/LinhrsIn!W268</f>
        <v>0.99729510413849065</v>
      </c>
      <c r="X268" s="28">
        <f>OphrsIn!X267/LinhrsIn!X268</f>
        <v>0.99246095853527205</v>
      </c>
      <c r="Y268" s="28">
        <f>OphrsIn!Y267/LinhrsIn!Y268</f>
        <v>0.99763297131718176</v>
      </c>
      <c r="Z268" s="28">
        <f>OphrsIn!Z267/LinhrsIn!Z268</f>
        <v>0.94755949979830578</v>
      </c>
      <c r="AA268" s="28">
        <f>OphrsIn!AA267/LinhrsIn!AA268</f>
        <v>0.37829952764656855</v>
      </c>
      <c r="AB268" s="28">
        <f>OphrsIn!AB267/LinhrsIn!AB268</f>
        <v>0.94675272287212586</v>
      </c>
      <c r="AC268" s="28">
        <f>IF(LinhrsIn!AC268&gt;0,OphrsIn!AC267/LinhrsIn!AC268,0)</f>
        <v>1</v>
      </c>
      <c r="AD268" s="28">
        <f>IF(LinhrsIn!AD268&gt;0,OphrsIn!AD267/LinhrsIn!AD268,0)</f>
        <v>0.99731903485254703</v>
      </c>
      <c r="AE268" s="28">
        <f>IF(LinhrsIn!AE268&gt;0,OphrsIn!AE267/LinhrsIn!AE268,0)</f>
        <v>0.97736295715441757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>AVERAGE(E268:P268)</f>
        <v>0.94322489913742513</v>
      </c>
      <c r="AP268" s="28">
        <f>AVERAGE(Q268:AB268)</f>
        <v>0.9238145188572332</v>
      </c>
      <c r="AQ268" s="28">
        <f>AVERAGE(AC268:AN268)</f>
        <v>0.99156066400232168</v>
      </c>
      <c r="AR268" s="28">
        <f>AVERAGE(E268:G268)</f>
        <v>0.91560671900238322</v>
      </c>
      <c r="AS268" s="28">
        <f>AVERAGE(H268:J268)</f>
        <v>0.87252516823254112</v>
      </c>
      <c r="AT268" s="28">
        <f>AVERAGE(K268:M268)</f>
        <v>0.99766633719895281</v>
      </c>
      <c r="AU268" s="28">
        <f>AVERAGE(N268:P268)</f>
        <v>0.98710137211582338</v>
      </c>
      <c r="AV268" s="28">
        <f>AVERAGE(Q268:S268)</f>
        <v>0.96837971054896033</v>
      </c>
      <c r="AW268" s="28">
        <f>AVERAGE(T268:V268)</f>
        <v>0.97354477011065688</v>
      </c>
      <c r="AX268" s="28">
        <f>AVERAGE(W268:Y268)</f>
        <v>0.99579634466364819</v>
      </c>
      <c r="AY268" s="28">
        <f>AVERAGE(Z268:AB268)</f>
        <v>0.75753725010566664</v>
      </c>
      <c r="AZ268" s="28">
        <f t="shared" ref="AZ268:AZ273" si="48">AVERAGE(AC268:AE268)</f>
        <v>0.99156066400232168</v>
      </c>
    </row>
    <row r="269" spans="1:52" hidden="1" x14ac:dyDescent="0.25">
      <c r="A269" s="86" t="s">
        <v>8</v>
      </c>
      <c r="B269" s="86">
        <v>1</v>
      </c>
      <c r="C269" s="86">
        <v>259</v>
      </c>
      <c r="D269" s="28">
        <f>OphrsIn!D268/LinhrsIn!D269</f>
        <v>0.61152542372881358</v>
      </c>
      <c r="E269" s="28">
        <f>OphrsIn!E268/LinhrsIn!E269</f>
        <v>0.9838709677419355</v>
      </c>
      <c r="F269" s="28">
        <f>OphrsIn!F268/LinhrsIn!F269</f>
        <v>0.97523041474654393</v>
      </c>
      <c r="G269" s="28">
        <f>OphrsIn!G268/LinhrsIn!G269</f>
        <v>0.77037871321976636</v>
      </c>
      <c r="H269" s="28">
        <f>OphrsIn!H268/LinhrsIn!H269</f>
        <v>0.75</v>
      </c>
      <c r="I269" s="28">
        <v>0.98776552836784093</v>
      </c>
      <c r="J269" s="28">
        <f>OphrsIn!J268/LinhrsIn!J269</f>
        <v>0.99930545909154045</v>
      </c>
      <c r="K269" s="28">
        <f>OphrsIn!K268/LinhrsIn!K269</f>
        <v>0.99050203527815472</v>
      </c>
      <c r="L269" s="28">
        <f>OphrsIn!L268/LinhrsIn!L269</f>
        <v>1.000270197243988</v>
      </c>
      <c r="M269" s="28">
        <f>OphrsIn!M268/LinhrsIn!M269</f>
        <v>0.99582463465553239</v>
      </c>
      <c r="N269" s="28">
        <f>OphrsIn!N268/LinhrsIn!N269</f>
        <v>0.9994613520064638</v>
      </c>
      <c r="O269" s="28">
        <f>OphrsIn!O268/LinhrsIn!O269</f>
        <v>0.83379732739420942</v>
      </c>
      <c r="P269" s="28">
        <f>OphrsIn!P268/LinhrsIn!P269</f>
        <v>0.88519962360532334</v>
      </c>
      <c r="Q269" s="28">
        <f>OphrsIn!Q268/LinhrsIn!Q269</f>
        <v>0.99125874125874125</v>
      </c>
      <c r="R269" s="28">
        <f>OphrsIn!R268/LinhrsIn!R269</f>
        <v>0.96797736073875484</v>
      </c>
      <c r="S269" s="28">
        <f>OphrsIn!S268/LinhrsIn!S269</f>
        <v>0.99730929638100363</v>
      </c>
      <c r="T269" s="28">
        <f>OphrsIn!T268/LinhrsIn!T269</f>
        <v>0.99874441964285721</v>
      </c>
      <c r="U269" s="28">
        <f>OphrsIn!U268/LinhrsIn!U269</f>
        <v>0.99825221833826305</v>
      </c>
      <c r="V269" s="28">
        <f>OphrsIn!V268/LinhrsIn!V269</f>
        <v>0.9802640722724113</v>
      </c>
      <c r="W269" s="28">
        <f>OphrsIn!W268/LinhrsIn!W269</f>
        <v>0.99634839058696245</v>
      </c>
      <c r="X269" s="28">
        <f>OphrsIn!X268/LinhrsIn!X269</f>
        <v>0.99206135629709358</v>
      </c>
      <c r="Y269" s="28">
        <f>OphrsIn!Y268/LinhrsIn!Y269</f>
        <v>0.98802561960456692</v>
      </c>
      <c r="Z269" s="28">
        <f>OphrsIn!Z268/LinhrsIn!Z269</f>
        <v>0.99107866991078686</v>
      </c>
      <c r="AA269" s="28">
        <f>OphrsIn!AA268/LinhrsIn!AA269</f>
        <v>0.97944158910959866</v>
      </c>
      <c r="AB269" s="28">
        <f>OphrsIn!AB268/LinhrsIn!AB269</f>
        <v>0.98789671866594941</v>
      </c>
      <c r="AC269" s="28">
        <f>IF(LinhrsIn!AC269&gt;0,OphrsIn!AC268/LinhrsIn!AC269,0)</f>
        <v>0.85777717976318613</v>
      </c>
      <c r="AD269" s="28">
        <f>IF(LinhrsIn!AD269&gt;0,OphrsIn!AD268/LinhrsIn!AD269,0)</f>
        <v>0.94062360137251988</v>
      </c>
      <c r="AE269" s="28">
        <f>IF(LinhrsIn!AE269&gt;0,OphrsIn!AE268/LinhrsIn!AE269,0)</f>
        <v>0.97981440118707208</v>
      </c>
      <c r="AF269" s="28"/>
      <c r="AG269" s="28"/>
      <c r="AH269" s="28"/>
      <c r="AI269" s="28"/>
      <c r="AJ269" s="28"/>
      <c r="AK269" s="28"/>
      <c r="AL269" s="28"/>
      <c r="AM269" s="28"/>
      <c r="AN269" s="28"/>
      <c r="AO269" s="28">
        <f>AVERAGE(E269:P269)</f>
        <v>0.93096718777927501</v>
      </c>
      <c r="AP269" s="28">
        <f>AVERAGE(Q269:AB269)</f>
        <v>0.98905487106724888</v>
      </c>
      <c r="AQ269" s="28">
        <f>AVERAGE(AC269:AN269)</f>
        <v>0.92607172744092603</v>
      </c>
      <c r="AR269" s="28">
        <f>AVERAGE(E269:G269)</f>
        <v>0.90982669856941534</v>
      </c>
      <c r="AS269" s="28">
        <f>AVERAGE(H269:J269)</f>
        <v>0.91235699581979379</v>
      </c>
      <c r="AT269" s="28">
        <f>AVERAGE(K269:M269)</f>
        <v>0.99553228905922497</v>
      </c>
      <c r="AU269" s="28">
        <f>AVERAGE(N269:P269)</f>
        <v>0.90615276766866559</v>
      </c>
      <c r="AV269" s="28">
        <f>AVERAGE(Q269:S269)</f>
        <v>0.9855151327928332</v>
      </c>
      <c r="AW269" s="28">
        <f>AVERAGE(T269:V269)</f>
        <v>0.99242023675117708</v>
      </c>
      <c r="AX269" s="28">
        <f>AVERAGE(W269:Y269)</f>
        <v>0.99214512216287432</v>
      </c>
      <c r="AY269" s="28">
        <f>AVERAGE(Z269:AB269)</f>
        <v>0.98613899256211168</v>
      </c>
      <c r="AZ269" s="28">
        <f t="shared" si="48"/>
        <v>0.92607172744092603</v>
      </c>
    </row>
    <row r="270" spans="1:52" hidden="1" x14ac:dyDescent="0.25"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W270" s="10"/>
    </row>
    <row r="271" spans="1:52" hidden="1" x14ac:dyDescent="0.25">
      <c r="A271" s="86" t="s">
        <v>8</v>
      </c>
      <c r="B271" s="86" t="s">
        <v>25</v>
      </c>
      <c r="C271" s="86" t="s">
        <v>30</v>
      </c>
      <c r="D271" s="28">
        <f t="shared" ref="D271:J271" si="49">AVERAGE(D118:D269)</f>
        <v>0.87333087605726201</v>
      </c>
      <c r="E271" s="28">
        <f t="shared" si="49"/>
        <v>0.93602374330830052</v>
      </c>
      <c r="F271" s="28">
        <f t="shared" si="49"/>
        <v>0.94610657563186573</v>
      </c>
      <c r="G271" s="28">
        <f t="shared" si="49"/>
        <v>0.92988056873558878</v>
      </c>
      <c r="H271" s="28">
        <f t="shared" si="49"/>
        <v>0.85081668409274214</v>
      </c>
      <c r="I271" s="28">
        <f t="shared" si="49"/>
        <v>0.91154289480071915</v>
      </c>
      <c r="J271" s="28">
        <f t="shared" si="49"/>
        <v>0.93142577071184685</v>
      </c>
      <c r="K271" s="28">
        <f t="shared" ref="K271:R271" si="50">AVERAGE(K118:K269)</f>
        <v>0.956767625979283</v>
      </c>
      <c r="L271" s="28">
        <f t="shared" si="50"/>
        <v>0.96160624635195269</v>
      </c>
      <c r="M271" s="28">
        <f t="shared" si="50"/>
        <v>0.9806876937911756</v>
      </c>
      <c r="N271" s="28">
        <f t="shared" si="50"/>
        <v>0.97252948565365605</v>
      </c>
      <c r="O271" s="28">
        <f t="shared" si="50"/>
        <v>0.94702050602745791</v>
      </c>
      <c r="P271" s="28">
        <f t="shared" si="50"/>
        <v>0.88563406632611663</v>
      </c>
      <c r="Q271" s="28">
        <f t="shared" si="50"/>
        <v>0.8826905432601384</v>
      </c>
      <c r="R271" s="28">
        <f t="shared" si="50"/>
        <v>0.83008478040882383</v>
      </c>
      <c r="S271" s="28">
        <f>AVERAGE(S118:S269)</f>
        <v>0.91340703625049624</v>
      </c>
      <c r="T271" s="28">
        <f>AVERAGE(T118:T269)</f>
        <v>0.93736727977090839</v>
      </c>
      <c r="U271" s="28">
        <f>AVERAGE(U118:U269)</f>
        <v>0.92823977076155095</v>
      </c>
      <c r="V271" s="28">
        <f>AVERAGE(V118:V269)</f>
        <v>0.92969735335964498</v>
      </c>
      <c r="W271" s="28">
        <f>AVERAGE(W118:W269)</f>
        <v>0.92823437892327454</v>
      </c>
      <c r="X271" s="28">
        <f t="shared" ref="X271:AC271" si="51">AVERAGE(X118:X219,X222:X269)</f>
        <v>0.92166470979363091</v>
      </c>
      <c r="Y271" s="28">
        <f t="shared" si="51"/>
        <v>0.91889394502532029</v>
      </c>
      <c r="Z271" s="28">
        <f t="shared" si="51"/>
        <v>0.92568996968827832</v>
      </c>
      <c r="AA271" s="28">
        <f t="shared" si="51"/>
        <v>0.93523856176051956</v>
      </c>
      <c r="AB271" s="28">
        <f t="shared" si="51"/>
        <v>0.94500535404054042</v>
      </c>
      <c r="AC271" s="28">
        <f t="shared" si="51"/>
        <v>0.95099720318011105</v>
      </c>
      <c r="AD271" s="28">
        <f>AVERAGE(AD118:AD219,AD222:AD269)</f>
        <v>0.95874637416821318</v>
      </c>
      <c r="AE271" s="28">
        <f>AVERAGE(AE118:AE219,AE222:AE269)</f>
        <v>0.94259827873790847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Y271" si="52">AVERAGE(AO118:AO219,AO222:AO269)</f>
        <v>0.93367883178744193</v>
      </c>
      <c r="AP271" s="28">
        <f t="shared" si="52"/>
        <v>0.91613877192836091</v>
      </c>
      <c r="AQ271" s="28">
        <f>AVERAGE(AQ118:AQ219,AQ222:AQ269)</f>
        <v>0.95078061869541064</v>
      </c>
      <c r="AR271" s="28">
        <f t="shared" si="52"/>
        <v>0.93668165528638214</v>
      </c>
      <c r="AS271" s="28">
        <f t="shared" si="52"/>
        <v>0.89709597878406133</v>
      </c>
      <c r="AT271" s="28">
        <f t="shared" si="52"/>
        <v>0.96636130509128448</v>
      </c>
      <c r="AU271" s="28">
        <f t="shared" si="52"/>
        <v>0.93457638798803755</v>
      </c>
      <c r="AV271" s="28">
        <f t="shared" si="52"/>
        <v>0.87533339821738987</v>
      </c>
      <c r="AW271" s="28">
        <f t="shared" si="52"/>
        <v>0.93124677547834911</v>
      </c>
      <c r="AX271" s="28">
        <f t="shared" si="52"/>
        <v>0.92266361885459236</v>
      </c>
      <c r="AY271" s="28">
        <f t="shared" si="52"/>
        <v>0.93531129516311218</v>
      </c>
      <c r="AZ271" s="28">
        <f t="shared" si="48"/>
        <v>0.95078061869541086</v>
      </c>
    </row>
    <row r="272" spans="1:52" x14ac:dyDescent="0.25">
      <c r="A272" s="86" t="s">
        <v>1</v>
      </c>
      <c r="B272" s="86" t="s">
        <v>25</v>
      </c>
      <c r="C272" s="86" t="s">
        <v>30</v>
      </c>
      <c r="D272" s="28">
        <f t="shared" ref="D272:J272" si="53">AVERAGE(D11:D117)</f>
        <v>0.96748038669668945</v>
      </c>
      <c r="E272" s="28">
        <f t="shared" si="53"/>
        <v>0.97109247544018851</v>
      </c>
      <c r="F272" s="28">
        <f t="shared" si="53"/>
        <v>0.9501916909063125</v>
      </c>
      <c r="G272" s="28">
        <f t="shared" si="53"/>
        <v>0.96141653582283892</v>
      </c>
      <c r="H272" s="28">
        <f t="shared" si="53"/>
        <v>0.95467449326600973</v>
      </c>
      <c r="I272" s="28">
        <f t="shared" si="53"/>
        <v>0.91927312550082851</v>
      </c>
      <c r="J272" s="28">
        <f t="shared" si="53"/>
        <v>0.94697467522693546</v>
      </c>
      <c r="K272" s="28">
        <f t="shared" ref="K272:R272" si="54">AVERAGE(K11:K117)</f>
        <v>0.95092974160542643</v>
      </c>
      <c r="L272" s="28">
        <f t="shared" si="54"/>
        <v>0.93896232291856896</v>
      </c>
      <c r="M272" s="28">
        <f t="shared" si="54"/>
        <v>0.98230315073327445</v>
      </c>
      <c r="N272" s="28">
        <f t="shared" si="54"/>
        <v>0.99359383273187241</v>
      </c>
      <c r="O272" s="28">
        <f t="shared" si="54"/>
        <v>0.96004071399119428</v>
      </c>
      <c r="P272" s="28">
        <f t="shared" si="54"/>
        <v>0.91009760262333672</v>
      </c>
      <c r="Q272" s="28">
        <f t="shared" si="54"/>
        <v>0.88115301009864266</v>
      </c>
      <c r="R272" s="28">
        <f t="shared" si="54"/>
        <v>0.8794136859481646</v>
      </c>
      <c r="S272" s="28">
        <f t="shared" ref="S272:AA272" si="55">AVERAGE(S11:S117)</f>
        <v>0.94551812881196651</v>
      </c>
      <c r="T272" s="28">
        <f t="shared" si="55"/>
        <v>0.92842586178064934</v>
      </c>
      <c r="U272" s="28">
        <f t="shared" si="55"/>
        <v>0.95980959136839528</v>
      </c>
      <c r="V272" s="28">
        <f t="shared" si="55"/>
        <v>0.93512543214249222</v>
      </c>
      <c r="W272" s="28">
        <f t="shared" si="55"/>
        <v>0.89026224113005148</v>
      </c>
      <c r="X272" s="28">
        <f t="shared" si="55"/>
        <v>0.90631366790188783</v>
      </c>
      <c r="Y272" s="28">
        <f t="shared" si="55"/>
        <v>0.88748252677704909</v>
      </c>
      <c r="Z272" s="28">
        <f t="shared" si="55"/>
        <v>0.89332400924704614</v>
      </c>
      <c r="AA272" s="28">
        <f t="shared" si="55"/>
        <v>0.92696142547745652</v>
      </c>
      <c r="AB272" s="28">
        <f>AVERAGE(AB11:AB117)</f>
        <v>0.94664509394827667</v>
      </c>
      <c r="AC272" s="28">
        <f>AVERAGE(AC11:AC117)</f>
        <v>0.92324232997599021</v>
      </c>
      <c r="AD272" s="28">
        <f>AVERAGE(AD11:AD117)</f>
        <v>0.96280292751505125</v>
      </c>
      <c r="AE272" s="28">
        <f>AVERAGE(AE11:AE117)</f>
        <v>0.9542105565738257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>AVERAGE(AO11:AO117)</f>
        <v>0.95329586339723182</v>
      </c>
      <c r="AP272" s="28">
        <f t="shared" ref="AP272:AV272" si="56">AVERAGE(AP11:AP117)</f>
        <v>0.91503622288600672</v>
      </c>
      <c r="AQ272" s="28">
        <f>AVERAGE(AQ11:AQ117)</f>
        <v>0.9467519380216225</v>
      </c>
      <c r="AR272" s="28">
        <f t="shared" si="56"/>
        <v>0.96090023405644631</v>
      </c>
      <c r="AS272" s="28">
        <f t="shared" si="56"/>
        <v>0.94030743133125816</v>
      </c>
      <c r="AT272" s="28">
        <f t="shared" si="56"/>
        <v>0.95739840508575724</v>
      </c>
      <c r="AU272" s="28">
        <f t="shared" si="56"/>
        <v>0.95457738311546758</v>
      </c>
      <c r="AV272" s="28">
        <f t="shared" si="56"/>
        <v>0.90202827495292404</v>
      </c>
      <c r="AW272" s="28">
        <f>AVERAGE(T272:V272)</f>
        <v>0.94112029509717898</v>
      </c>
      <c r="AX272" s="28">
        <f>AVERAGE(W272:Y272)</f>
        <v>0.89468614526966272</v>
      </c>
      <c r="AY272" s="28">
        <f>AVERAGE(Z272:AB272)</f>
        <v>0.92231017622425993</v>
      </c>
      <c r="AZ272" s="28">
        <f t="shared" si="48"/>
        <v>0.94675193802162239</v>
      </c>
    </row>
    <row r="273" spans="1:52" hidden="1" x14ac:dyDescent="0.25">
      <c r="A273" s="29" t="s">
        <v>10</v>
      </c>
      <c r="D273" s="10">
        <f>AVERAGE(D220:D221)</f>
        <v>0.95643206730676322</v>
      </c>
      <c r="E273" s="10">
        <f>AVERAGE(E220:E221)</f>
        <v>0.96512088643548166</v>
      </c>
      <c r="F273" s="10">
        <f>AVERAGE(F220:F221)</f>
        <v>0.99798643843545853</v>
      </c>
      <c r="G273" s="10"/>
      <c r="H273" s="10"/>
      <c r="I273" s="10"/>
      <c r="J273" s="10"/>
      <c r="X273" s="28">
        <f t="shared" ref="X273:AC273" si="57">AVERAGE(X121:X220)</f>
        <v>0.91729791140490047</v>
      </c>
      <c r="Y273" s="28">
        <f t="shared" si="57"/>
        <v>0.92419714354248472</v>
      </c>
      <c r="Z273" s="28">
        <f t="shared" si="57"/>
        <v>0.93310393166931815</v>
      </c>
      <c r="AA273" s="28">
        <f t="shared" si="57"/>
        <v>0.94997804477142012</v>
      </c>
      <c r="AB273" s="28">
        <f t="shared" si="57"/>
        <v>0.96109166701926174</v>
      </c>
      <c r="AC273" s="28">
        <f t="shared" si="57"/>
        <v>0.96659305592785638</v>
      </c>
      <c r="AD273" s="28">
        <f>AVERAGE(AD121:AD220)</f>
        <v>0.9664313184100618</v>
      </c>
      <c r="AE273" s="28">
        <f>AVERAGE(AE121:AE220)</f>
        <v>0.95038865697455266</v>
      </c>
      <c r="AF273" s="28"/>
      <c r="AG273" s="28"/>
      <c r="AH273" s="28"/>
      <c r="AI273" s="28"/>
      <c r="AJ273" s="28"/>
      <c r="AK273" s="28"/>
      <c r="AL273" s="28"/>
      <c r="AM273" s="28"/>
      <c r="AN273" s="28"/>
      <c r="AO273" s="28">
        <f t="shared" ref="AO273:AY273" si="58">AVERAGE(AO121:AO220)</f>
        <v>0.93251655389821697</v>
      </c>
      <c r="AP273" s="28">
        <f t="shared" si="58"/>
        <v>0.92051769853731003</v>
      </c>
      <c r="AQ273" s="28">
        <f>AVERAGE(AQ121:AQ220)</f>
        <v>0.96113767710415687</v>
      </c>
      <c r="AR273" s="28">
        <f t="shared" si="58"/>
        <v>0.94203736064606314</v>
      </c>
      <c r="AS273" s="28">
        <f t="shared" si="58"/>
        <v>0.89839893836021589</v>
      </c>
      <c r="AT273" s="28">
        <f t="shared" si="58"/>
        <v>0.96079845231080907</v>
      </c>
      <c r="AU273" s="28">
        <f t="shared" si="58"/>
        <v>0.92883146427578001</v>
      </c>
      <c r="AV273" s="28">
        <f t="shared" si="58"/>
        <v>0.8746673553224531</v>
      </c>
      <c r="AW273" s="28">
        <f t="shared" si="58"/>
        <v>0.93604393567617794</v>
      </c>
      <c r="AX273" s="28">
        <f t="shared" si="58"/>
        <v>0.92330162199727672</v>
      </c>
      <c r="AY273" s="28">
        <f t="shared" si="58"/>
        <v>0.94805788115333312</v>
      </c>
      <c r="AZ273" s="28">
        <f t="shared" si="48"/>
        <v>0.96113767710415698</v>
      </c>
    </row>
    <row r="274" spans="1:52" x14ac:dyDescent="0.25">
      <c r="D274" s="4"/>
      <c r="E274" s="4"/>
      <c r="F274" s="4"/>
      <c r="G274" s="4"/>
      <c r="H274" s="4"/>
      <c r="I274" s="4"/>
    </row>
    <row r="275" spans="1:52" hidden="1" x14ac:dyDescent="0.25">
      <c r="B275" s="29" t="s">
        <v>97</v>
      </c>
      <c r="D275" s="10">
        <f>AVERAGE(D220:D260)</f>
        <v>0.92982321515374122</v>
      </c>
      <c r="E275" s="10">
        <f t="shared" ref="E275:L275" si="59">AVERAGE(E220:E260)</f>
        <v>0.95646520270820568</v>
      </c>
      <c r="F275" s="10">
        <f t="shared" si="59"/>
        <v>0.94251502791114028</v>
      </c>
      <c r="G275" s="10">
        <f t="shared" si="59"/>
        <v>0.91274690074172415</v>
      </c>
      <c r="H275" s="10">
        <f t="shared" si="59"/>
        <v>0.80141851889194093</v>
      </c>
      <c r="I275" s="10">
        <f t="shared" si="59"/>
        <v>0.91507543149668924</v>
      </c>
      <c r="J275" s="10">
        <f t="shared" si="59"/>
        <v>0.93757002028443903</v>
      </c>
      <c r="K275" s="10">
        <f t="shared" si="59"/>
        <v>0.95722763455513293</v>
      </c>
      <c r="L275" s="10">
        <f t="shared" si="59"/>
        <v>0.97469438163021371</v>
      </c>
      <c r="M275" s="10">
        <f>AVERAGE(M220:M260)</f>
        <v>0.98546921236453833</v>
      </c>
      <c r="N275" s="10">
        <f>AVERAGE(N220:N260)</f>
        <v>0.98144161206066671</v>
      </c>
    </row>
    <row r="277" spans="1:52" x14ac:dyDescent="0.25">
      <c r="K277" s="10"/>
    </row>
  </sheetData>
  <conditionalFormatting sqref="AA11:AB269">
    <cfRule type="cellIs" dxfId="0" priority="1" stopIfTrue="1" operator="greaterThan">
      <formula>1</formula>
    </cfRule>
  </conditionalFormatting>
  <pageMargins left="0.75" right="0.75" top="1" bottom="1" header="0.5" footer="0.5"/>
  <pageSetup scale="70" fitToHeight="5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W272"/>
  <sheetViews>
    <sheetView topLeftCell="A4" workbookViewId="0">
      <selection activeCell="A4" sqref="A4"/>
    </sheetView>
  </sheetViews>
  <sheetFormatPr defaultRowHeight="13.2" x14ac:dyDescent="0.25"/>
  <cols>
    <col min="1" max="1" width="13.88671875" style="29" customWidth="1"/>
    <col min="2" max="3" width="9.109375" style="29" customWidth="1"/>
    <col min="4" max="10" width="9.109375" hidden="1" customWidth="1"/>
    <col min="11" max="11" width="8.33203125" hidden="1" customWidth="1"/>
    <col min="12" max="16" width="9.109375" hidden="1" customWidth="1"/>
    <col min="17" max="17" width="10.33203125" hidden="1" customWidth="1"/>
    <col min="18" max="21" width="9.109375" hidden="1" customWidth="1"/>
    <col min="22" max="22" width="11.109375" hidden="1" customWidth="1"/>
    <col min="23" max="23" width="11.33203125" hidden="1" customWidth="1"/>
    <col min="24" max="24" width="9.109375" hidden="1" customWidth="1"/>
    <col min="25" max="25" width="0" hidden="1" customWidth="1"/>
    <col min="26" max="26" width="12.44140625" hidden="1" customWidth="1"/>
    <col min="27" max="27" width="10.44140625" hidden="1" customWidth="1"/>
    <col min="28" max="28" width="0" hidden="1" customWidth="1"/>
    <col min="32" max="40" width="0" hidden="1" customWidth="1"/>
    <col min="41" max="41" width="12" hidden="1" customWidth="1"/>
    <col min="42" max="42" width="12" customWidth="1"/>
    <col min="43" max="44" width="9.109375" hidden="1" customWidth="1"/>
    <col min="45" max="45" width="0" hidden="1" customWidth="1"/>
    <col min="46" max="48" width="9.109375" hidden="1" customWidth="1"/>
  </cols>
  <sheetData>
    <row r="1" spans="1:49" hidden="1" x14ac:dyDescent="0.25">
      <c r="A1" s="87" t="s">
        <v>92</v>
      </c>
      <c r="B1" s="29">
        <v>4</v>
      </c>
    </row>
    <row r="2" spans="1:49" hidden="1" x14ac:dyDescent="0.25">
      <c r="A2" s="87"/>
    </row>
    <row r="3" spans="1:49" hidden="1" x14ac:dyDescent="0.25">
      <c r="A3" s="87" t="s">
        <v>84</v>
      </c>
    </row>
    <row r="4" spans="1:49" x14ac:dyDescent="0.25">
      <c r="A4" s="87"/>
    </row>
    <row r="5" spans="1:49" ht="21" x14ac:dyDescent="0.4">
      <c r="A5" s="133" t="s">
        <v>108</v>
      </c>
    </row>
    <row r="6" spans="1:49" ht="21" x14ac:dyDescent="0.4">
      <c r="A6" s="133" t="s">
        <v>180</v>
      </c>
    </row>
    <row r="7" spans="1:49" x14ac:dyDescent="0.25">
      <c r="D7">
        <v>1999</v>
      </c>
    </row>
    <row r="8" spans="1:49" x14ac:dyDescent="0.25">
      <c r="D8" t="s">
        <v>24</v>
      </c>
      <c r="E8" s="81">
        <v>2000</v>
      </c>
      <c r="F8" s="81">
        <v>2000</v>
      </c>
      <c r="G8" s="81">
        <v>2000</v>
      </c>
      <c r="H8" s="81">
        <v>2000</v>
      </c>
      <c r="I8" s="81">
        <v>2000</v>
      </c>
      <c r="J8" s="81">
        <v>2000</v>
      </c>
      <c r="K8" s="81">
        <v>2000</v>
      </c>
      <c r="L8" s="81">
        <v>2000</v>
      </c>
      <c r="M8" s="81">
        <v>2000</v>
      </c>
      <c r="N8" s="81">
        <v>2000</v>
      </c>
      <c r="O8" s="81">
        <v>2000</v>
      </c>
      <c r="P8" s="81">
        <v>2000</v>
      </c>
      <c r="Q8" s="81">
        <v>2001</v>
      </c>
      <c r="R8" s="81">
        <v>2001</v>
      </c>
      <c r="S8" s="81">
        <v>2001</v>
      </c>
      <c r="T8" s="81">
        <v>2001</v>
      </c>
      <c r="U8" s="81">
        <v>2001</v>
      </c>
      <c r="V8" s="81">
        <v>2001</v>
      </c>
      <c r="W8" s="81">
        <v>2001</v>
      </c>
      <c r="X8" s="81">
        <v>2001</v>
      </c>
      <c r="Y8" s="81">
        <v>2001</v>
      </c>
      <c r="Z8" s="81">
        <v>2001</v>
      </c>
      <c r="AA8" s="81">
        <v>2001</v>
      </c>
      <c r="AB8" s="81">
        <v>2001</v>
      </c>
      <c r="AC8" s="81">
        <v>2002</v>
      </c>
      <c r="AD8" s="81">
        <v>2002</v>
      </c>
      <c r="AE8" s="81">
        <v>2002</v>
      </c>
      <c r="AF8" s="81">
        <v>2002</v>
      </c>
      <c r="AG8" s="81">
        <v>2002</v>
      </c>
      <c r="AH8" s="81">
        <v>2002</v>
      </c>
      <c r="AI8" s="81">
        <v>2002</v>
      </c>
      <c r="AJ8" s="81">
        <v>2002</v>
      </c>
      <c r="AK8" s="81">
        <v>2002</v>
      </c>
      <c r="AL8" s="81">
        <v>2002</v>
      </c>
      <c r="AM8" s="81">
        <v>2002</v>
      </c>
      <c r="AN8" s="81">
        <v>2002</v>
      </c>
      <c r="AO8" s="81">
        <v>2001</v>
      </c>
      <c r="AP8" s="81">
        <v>2002</v>
      </c>
      <c r="AQ8" s="81">
        <v>2000</v>
      </c>
      <c r="AR8" s="81">
        <v>2000</v>
      </c>
      <c r="AS8" s="81">
        <v>2001</v>
      </c>
      <c r="AT8" s="81">
        <v>2001</v>
      </c>
      <c r="AU8" s="81">
        <v>2001</v>
      </c>
      <c r="AV8" s="81">
        <v>2001</v>
      </c>
      <c r="AW8" s="81">
        <v>2002</v>
      </c>
    </row>
    <row r="9" spans="1:49" x14ac:dyDescent="0.25">
      <c r="A9" s="86" t="s">
        <v>0</v>
      </c>
      <c r="B9" s="86" t="s">
        <v>3</v>
      </c>
      <c r="C9" s="86" t="s">
        <v>4</v>
      </c>
      <c r="D9" s="27"/>
      <c r="E9" s="86" t="s">
        <v>13</v>
      </c>
      <c r="F9" s="86" t="s">
        <v>14</v>
      </c>
      <c r="G9" s="86" t="s">
        <v>15</v>
      </c>
      <c r="H9" s="82" t="s">
        <v>16</v>
      </c>
      <c r="I9" s="82" t="s">
        <v>17</v>
      </c>
      <c r="J9" s="82" t="s">
        <v>18</v>
      </c>
      <c r="K9" s="82" t="s">
        <v>19</v>
      </c>
      <c r="L9" s="82" t="s">
        <v>20</v>
      </c>
      <c r="M9" s="82" t="s">
        <v>21</v>
      </c>
      <c r="N9" s="82" t="s">
        <v>22</v>
      </c>
      <c r="O9" s="82" t="s">
        <v>23</v>
      </c>
      <c r="P9" s="82" t="s">
        <v>24</v>
      </c>
      <c r="Q9" s="82" t="s">
        <v>13</v>
      </c>
      <c r="R9" s="82" t="s">
        <v>14</v>
      </c>
      <c r="S9" s="82" t="s">
        <v>15</v>
      </c>
      <c r="T9" s="82" t="s">
        <v>16</v>
      </c>
      <c r="U9" s="82" t="s">
        <v>17</v>
      </c>
      <c r="V9" s="82" t="s">
        <v>18</v>
      </c>
      <c r="W9" s="82" t="s">
        <v>19</v>
      </c>
      <c r="X9" s="82" t="s">
        <v>20</v>
      </c>
      <c r="Y9" s="82" t="s">
        <v>21</v>
      </c>
      <c r="Z9" s="82" t="s">
        <v>22</v>
      </c>
      <c r="AA9" s="82" t="s">
        <v>23</v>
      </c>
      <c r="AB9" s="82" t="s">
        <v>24</v>
      </c>
      <c r="AC9" s="82" t="s">
        <v>13</v>
      </c>
      <c r="AD9" s="82" t="s">
        <v>14</v>
      </c>
      <c r="AE9" s="82" t="s">
        <v>15</v>
      </c>
      <c r="AF9" s="82" t="s">
        <v>16</v>
      </c>
      <c r="AG9" s="82" t="s">
        <v>17</v>
      </c>
      <c r="AH9" s="82" t="s">
        <v>18</v>
      </c>
      <c r="AI9" s="82" t="s">
        <v>19</v>
      </c>
      <c r="AJ9" s="82" t="s">
        <v>20</v>
      </c>
      <c r="AK9" s="82" t="s">
        <v>21</v>
      </c>
      <c r="AL9" s="82" t="s">
        <v>22</v>
      </c>
      <c r="AM9" s="82" t="s">
        <v>23</v>
      </c>
      <c r="AN9" s="82" t="s">
        <v>24</v>
      </c>
      <c r="AO9" s="82" t="s">
        <v>34</v>
      </c>
      <c r="AP9" s="82" t="s">
        <v>34</v>
      </c>
      <c r="AQ9" s="82" t="s">
        <v>35</v>
      </c>
      <c r="AR9" s="82" t="s">
        <v>38</v>
      </c>
      <c r="AS9" s="82" t="s">
        <v>37</v>
      </c>
      <c r="AT9" s="82" t="s">
        <v>36</v>
      </c>
      <c r="AU9" s="82" t="s">
        <v>35</v>
      </c>
      <c r="AV9" s="82" t="s">
        <v>38</v>
      </c>
      <c r="AW9" s="82" t="s">
        <v>37</v>
      </c>
    </row>
    <row r="10" spans="1:49" x14ac:dyDescent="0.25">
      <c r="A10" s="86" t="s">
        <v>1</v>
      </c>
      <c r="B10" s="86">
        <v>2</v>
      </c>
      <c r="C10" s="86">
        <v>1</v>
      </c>
      <c r="D10" s="28"/>
      <c r="E10" s="28"/>
      <c r="F10" s="28"/>
      <c r="G10" s="28"/>
      <c r="H10" s="28">
        <f>(EPCHrsIn!H11+MH)/LinhrsIn!H11</f>
        <v>0.95693248124479025</v>
      </c>
      <c r="I10" s="28">
        <f>(EPCHrsIn!I11+MH)/LinhrsIn!I11</f>
        <v>0.99783549783549785</v>
      </c>
      <c r="J10" s="28">
        <f>(EPCHrsIn!J11+MH)/LinhrsIn!J11</f>
        <v>0.97137298499166203</v>
      </c>
      <c r="K10" s="28">
        <f>(EPCHrsIn!K11+MH)/LinhrsIn!K11</f>
        <v>0.93070376874240179</v>
      </c>
      <c r="L10" s="28">
        <f>(EPCHrsIn!L11+MH)/LinhrsIn!L11</f>
        <v>0.9622435020519835</v>
      </c>
      <c r="M10" s="28">
        <f>(EPCHrsIn!M11+MH)/LinhrsIn!M11</f>
        <v>1.0030606566499722</v>
      </c>
      <c r="N10" s="28">
        <f>(EPCHrsIn!N11+MH)/LinhrsIn!N11</f>
        <v>0.98342988010238452</v>
      </c>
      <c r="O10" s="28">
        <f>(EPCHrsIn!O11+MH)/LinhrsIn!O11</f>
        <v>0.95291012640644535</v>
      </c>
      <c r="P10" s="28">
        <f>(EPCHrsIn!P11+MH)/LinhrsIn!P11</f>
        <v>0.86906842317515798</v>
      </c>
      <c r="Q10" s="28">
        <f>(EPCHrsIn!Q11+MH)/LinhrsIn!Q11</f>
        <v>0.95965572888649808</v>
      </c>
      <c r="R10" s="28">
        <f>(EPCHrsIn!R11+MH)/LinhrsIn!R11</f>
        <v>0.98269689737470167</v>
      </c>
      <c r="S10" s="28">
        <f>(EPCHrsIn!S11+MH)/LinhrsIn!S11</f>
        <v>1.0057110222729868</v>
      </c>
      <c r="T10" s="28">
        <f>(EPCHrsIn!T11+MH)/LinhrsIn!T11</f>
        <v>0.95581492288453518</v>
      </c>
      <c r="U10" s="28">
        <f>(EPCHrsIn!U11+MH)/LinhrsIn!U11</f>
        <v>0.99018685307164944</v>
      </c>
      <c r="V10" s="28">
        <f>(EPCHrsIn!V11+MH)/LinhrsIn!V11</f>
        <v>0.96595330739299612</v>
      </c>
      <c r="W10" s="28">
        <v>0.92849462365591395</v>
      </c>
      <c r="X10" s="28">
        <f>(EPCHrsIn!X11+MH)/LinhrsIn!X11</f>
        <v>1.0041829712589394</v>
      </c>
      <c r="Y10" s="28">
        <f>IF(LinhrsIn!Y11&gt;4,(EPCHrsIn!Y11+MH)/LinhrsIn!Y11,0)</f>
        <v>0.96428073112878465</v>
      </c>
      <c r="Z10" s="28">
        <f>IF(LinhrsIn!Z11&gt;4,(EPCHrsIn!Z11+MH)/LinhrsIn!Z11,0)</f>
        <v>0.98990170997711058</v>
      </c>
      <c r="AA10" s="28">
        <f>IF(LinhrsIn!AA11&gt;4,(EPCHrsIn!AA11+MH)/LinhrsIn!AA11,0)</f>
        <v>0.92540630643144894</v>
      </c>
      <c r="AB10" s="28">
        <f>IF(LinhrsIn!AB11&gt;4,(EPCHrsIn!AB11+MH)/LinhrsIn!AB11,0)</f>
        <v>0.99731110513578924</v>
      </c>
      <c r="AC10" s="28">
        <f>IF(LinhrsIn!AC11&gt;4,(EPCHrsIn!AC11+MH)/LinhrsIn!AC11,0)</f>
        <v>0.99744623655913978</v>
      </c>
      <c r="AD10" s="28">
        <f>IF(LinhrsIn!AD11&gt;4,(EPCHrsIn!AD11+MH)/LinhrsIn!AD11,0)</f>
        <v>0.93608340888485952</v>
      </c>
      <c r="AE10" s="28">
        <f>IF(LinhrsIn!AE11&gt;4,(EPCHrsIn!AE11+MH)/LinhrsIn!AE11,0)</f>
        <v>0.97703562800632415</v>
      </c>
      <c r="AF10" s="28"/>
      <c r="AG10" s="28"/>
      <c r="AH10" s="28"/>
      <c r="AI10" s="28"/>
      <c r="AJ10" s="28"/>
      <c r="AK10" s="28"/>
      <c r="AL10" s="28"/>
      <c r="AM10" s="28"/>
      <c r="AN10" s="28"/>
      <c r="AO10" s="28">
        <f>AVERAGE(Q10:AB10)</f>
        <v>0.9724663482892798</v>
      </c>
      <c r="AP10" s="28">
        <f>AVERAGE(AC10:AN10)</f>
        <v>0.97018842448344111</v>
      </c>
      <c r="AQ10" s="28">
        <f>AVERAGE(K10:M10)</f>
        <v>0.96533597581478592</v>
      </c>
      <c r="AR10" s="28">
        <f>AVERAGE(N10:P10)</f>
        <v>0.93513614322799599</v>
      </c>
      <c r="AS10" s="28">
        <f>AVERAGE(Q10:S10)</f>
        <v>0.98268788284472885</v>
      </c>
      <c r="AT10" s="28">
        <f>AVERAGE(T10:V10)</f>
        <v>0.97065169444972688</v>
      </c>
      <c r="AU10" s="28">
        <f>AVERAGE(W10:Y10)</f>
        <v>0.9656527753478793</v>
      </c>
      <c r="AV10" s="28">
        <f>AVERAGE(Z10:AB10)</f>
        <v>0.97087304051478285</v>
      </c>
      <c r="AW10" s="28">
        <f>AVERAGE(AC10:AE10)</f>
        <v>0.97018842448344111</v>
      </c>
    </row>
    <row r="11" spans="1:49" x14ac:dyDescent="0.25">
      <c r="A11" s="86" t="s">
        <v>1</v>
      </c>
      <c r="B11" s="86">
        <v>2</v>
      </c>
      <c r="C11" s="86">
        <v>2</v>
      </c>
      <c r="D11" s="28"/>
      <c r="E11" s="28"/>
      <c r="F11" s="28"/>
      <c r="G11" s="28"/>
      <c r="H11" s="28">
        <f>(EPCHrsIn!H12+MH)/LinhrsIn!H12</f>
        <v>0.69630452903584328</v>
      </c>
      <c r="I11" s="28">
        <f>(EPCHrsIn!I12+MH)/LinhrsIn!I12</f>
        <v>0.91875843454790818</v>
      </c>
      <c r="J11" s="28">
        <f>(EPCHrsIn!J12+MH)/LinhrsIn!J12</f>
        <v>0.96410684474123542</v>
      </c>
      <c r="K11" s="28">
        <f>(EPCHrsIn!K12+MH)/LinhrsIn!K12</f>
        <v>0.99568267674042088</v>
      </c>
      <c r="L11" s="28">
        <f>(EPCHrsIn!L12+MH)/LinhrsIn!L12</f>
        <v>0.85850599781897485</v>
      </c>
      <c r="M11" s="28">
        <f>(EPCHrsIn!M12+MH)/LinhrsIn!M12</f>
        <v>1.0034013605442176</v>
      </c>
      <c r="N11" s="28">
        <f>(EPCHrsIn!N12+MH)/LinhrsIn!N12</f>
        <v>1.0040322580645162</v>
      </c>
      <c r="O11" s="28">
        <f>(EPCHrsIn!O12+MH)/LinhrsIn!O12</f>
        <v>1.0041666666666667</v>
      </c>
      <c r="P11" s="28">
        <f>(EPCHrsIn!P12+MH)/LinhrsIn!P12</f>
        <v>0.88272519186751042</v>
      </c>
      <c r="Q11" s="28">
        <f>(EPCHrsIn!Q12+MH)/LinhrsIn!Q12</f>
        <v>0.80062815785880104</v>
      </c>
      <c r="R11" s="28">
        <f>(EPCHrsIn!R12+MH)/LinhrsIn!R12</f>
        <v>0.52279355333844979</v>
      </c>
      <c r="S11" s="28">
        <f>(EPCHrsIn!S12+MH)/LinhrsIn!S12</f>
        <v>1.0022960561858456</v>
      </c>
      <c r="T11" s="28">
        <f>(EPCHrsIn!T12+MH)/LinhrsIn!T12</f>
        <v>0.98610532166180354</v>
      </c>
      <c r="U11" s="28">
        <f>(EPCHrsIn!U12+MH)/LinhrsIn!U12</f>
        <v>1.0041672267777928</v>
      </c>
      <c r="V11" s="28">
        <f>(EPCHrsIn!V12+MH)/LinhrsIn!V12</f>
        <v>0.99902696691687531</v>
      </c>
      <c r="W11" s="28">
        <v>0.98077956989247317</v>
      </c>
      <c r="X11" s="28">
        <f>(EPCHrsIn!X12+MH)/LinhrsIn!X12</f>
        <v>1.0028351559335762</v>
      </c>
      <c r="Y11" s="28">
        <f>IF(LinhrsIn!Y12&gt;4,(EPCHrsIn!Y12+MH)/LinhrsIn!Y12,0)</f>
        <v>1.0039018952062431</v>
      </c>
      <c r="Z11" s="28">
        <f>IF(LinhrsIn!Z12&gt;4,(EPCHrsIn!Z12+MH)/LinhrsIn!Z12,0)</f>
        <v>1.0031085281794838</v>
      </c>
      <c r="AA11" s="28">
        <f>IF(LinhrsIn!AA12&gt;4,(EPCHrsIn!AA12+MH)/LinhrsIn!AA12,0)</f>
        <v>1.0040277777777777</v>
      </c>
      <c r="AB11" s="28">
        <f>IF(LinhrsIn!AB12&gt;4,(EPCHrsIn!AB12+MH)/LinhrsIn!AB12,0)</f>
        <v>0.95860389610389607</v>
      </c>
      <c r="AC11" s="28">
        <f>IF(LinhrsIn!AC12&gt;4,(EPCHrsIn!AC12+MH)/LinhrsIn!AC12,0)</f>
        <v>1.0008067769261797</v>
      </c>
      <c r="AD11" s="28">
        <f>IF(LinhrsIn!AD12&gt;4,(EPCHrsIn!AD12+MH)/LinhrsIn!AD12,0)</f>
        <v>1.000151217299259</v>
      </c>
      <c r="AE11" s="28">
        <f>IF(LinhrsIn!AE12&gt;4,(EPCHrsIn!AE12+MH)/LinhrsIn!AE12,0)</f>
        <v>0.98034253290629114</v>
      </c>
      <c r="AF11" s="28"/>
      <c r="AG11" s="28"/>
      <c r="AH11" s="28"/>
      <c r="AI11" s="28"/>
      <c r="AJ11" s="28"/>
      <c r="AK11" s="28"/>
      <c r="AL11" s="28"/>
      <c r="AM11" s="28"/>
      <c r="AN11" s="28"/>
      <c r="AO11" s="28">
        <f t="shared" ref="AO11:AO74" si="0">AVERAGE(Q11:AB11)</f>
        <v>0.93902284215275156</v>
      </c>
      <c r="AP11" s="28">
        <f t="shared" ref="AP11:AP74" si="1">AVERAGE(AC11:AN11)</f>
        <v>0.99376684237724311</v>
      </c>
      <c r="AQ11" s="28">
        <f t="shared" ref="AQ11:AQ74" si="2">AVERAGE(K11:M11)</f>
        <v>0.95253001170120444</v>
      </c>
      <c r="AR11" s="28">
        <f t="shared" ref="AR11:AR74" si="3">AVERAGE(N11:P11)</f>
        <v>0.96364137219956447</v>
      </c>
      <c r="AS11" s="28">
        <f t="shared" ref="AS11:AS74" si="4">AVERAGE(Q11:S11)</f>
        <v>0.77523925579436559</v>
      </c>
      <c r="AT11" s="28">
        <f t="shared" ref="AT11:AT74" si="5">AVERAGE(T11:V11)</f>
        <v>0.99643317178549051</v>
      </c>
      <c r="AU11" s="28">
        <f t="shared" ref="AU11:AU74" si="6">AVERAGE(W11:Y11)</f>
        <v>0.99583887367743085</v>
      </c>
      <c r="AV11" s="28">
        <f t="shared" ref="AV11:AV74" si="7">AVERAGE(Z11:AB11)</f>
        <v>0.98858006735371917</v>
      </c>
      <c r="AW11" s="28">
        <f t="shared" ref="AW11:AW74" si="8">AVERAGE(AC11:AE11)</f>
        <v>0.99376684237724311</v>
      </c>
    </row>
    <row r="12" spans="1:49" x14ac:dyDescent="0.25">
      <c r="A12" s="86" t="s">
        <v>1</v>
      </c>
      <c r="B12" s="86">
        <v>2</v>
      </c>
      <c r="C12" s="86">
        <v>3</v>
      </c>
      <c r="D12" s="28"/>
      <c r="E12" s="28"/>
      <c r="F12" s="28"/>
      <c r="G12" s="28"/>
      <c r="H12" s="28">
        <f>(EPCHrsIn!H13+MH)/LinhrsIn!H13</f>
        <v>1.0008335648791331</v>
      </c>
      <c r="I12" s="28">
        <f>(EPCHrsIn!I13+MH)/LinhrsIn!I13</f>
        <v>1</v>
      </c>
      <c r="J12" s="28">
        <f>(EPCHrsIn!J13+MH)/LinhrsIn!J13</f>
        <v>1.0006949270326615</v>
      </c>
      <c r="K12" s="28">
        <f>(EPCHrsIn!K13+MH)/LinhrsIn!K13</f>
        <v>0.99712947575162414</v>
      </c>
      <c r="L12" s="28">
        <f>(EPCHrsIn!L13+MH)/LinhrsIn!L13</f>
        <v>0.63145954558049333</v>
      </c>
      <c r="M12" s="28">
        <f>(EPCHrsIn!M13+MH)/LinhrsIn!M13</f>
        <v>1.002224075618571</v>
      </c>
      <c r="N12" s="28">
        <f>(EPCHrsIn!N13+MH)/LinhrsIn!N13</f>
        <v>1.0041672267777928</v>
      </c>
      <c r="O12" s="28">
        <f>(EPCHrsIn!O13+MH)/LinhrsIn!O13</f>
        <v>1.0041666666666667</v>
      </c>
      <c r="P12" s="28">
        <f>(EPCHrsIn!P13+MH)/LinhrsIn!P13</f>
        <v>0.90038983734372902</v>
      </c>
      <c r="Q12" s="28">
        <f>(EPCHrsIn!Q13+MH)/LinhrsIn!Q13</f>
        <v>0.97431069266980497</v>
      </c>
      <c r="R12" s="28">
        <f>(EPCHrsIn!R13+MH)/LinhrsIn!R13</f>
        <v>0.80233602875112309</v>
      </c>
      <c r="S12" s="28">
        <f>(EPCHrsIn!S13+MH)/LinhrsIn!S13</f>
        <v>0.97796106003244987</v>
      </c>
      <c r="T12" s="28">
        <f>(EPCHrsIn!T13+MH)/LinhrsIn!T13</f>
        <v>0.99055293136982503</v>
      </c>
      <c r="U12" s="28">
        <f>(EPCHrsIn!U13+MH)/LinhrsIn!U13</f>
        <v>0.99825245328673218</v>
      </c>
      <c r="V12" s="28">
        <f>(EPCHrsIn!V13+MH)/LinhrsIn!V13</f>
        <v>1.0002779708130647</v>
      </c>
      <c r="W12" s="28">
        <v>0.9897849462365591</v>
      </c>
      <c r="X12" s="28">
        <f>(EPCHrsIn!X13+MH)/LinhrsIn!X13</f>
        <v>0.98312634989200864</v>
      </c>
      <c r="Y12" s="28">
        <f>IF(LinhrsIn!Y13&gt;4,(EPCHrsIn!Y13+MH)/LinhrsIn!Y13,0)</f>
        <v>1.0043205574912892</v>
      </c>
      <c r="Z12" s="28">
        <f>IF(LinhrsIn!Z13&gt;4,(EPCHrsIn!Z13+MH)/LinhrsIn!Z13,0)</f>
        <v>0.99394428744448926</v>
      </c>
      <c r="AA12" s="28">
        <f>IF(LinhrsIn!AA13&gt;4,(EPCHrsIn!AA13+MH)/LinhrsIn!AA13,0)</f>
        <v>1.0031948881789139</v>
      </c>
      <c r="AB12" s="28">
        <f>IF(LinhrsIn!AB13&gt;4,(EPCHrsIn!AB13+MH)/LinhrsIn!AB13,0)</f>
        <v>0.95146544770099506</v>
      </c>
      <c r="AC12" s="28">
        <f>IF(LinhrsIn!AC13&gt;4,(EPCHrsIn!AC13+MH)/LinhrsIn!AC13,0)</f>
        <v>0.99367344191681262</v>
      </c>
      <c r="AD12" s="28">
        <f>IF(LinhrsIn!AD13&gt;4,(EPCHrsIn!AD13+MH)/LinhrsIn!AD13,0)</f>
        <v>1.0004538577912254</v>
      </c>
      <c r="AE12" s="28">
        <f>IF(LinhrsIn!AE13&gt;4,(EPCHrsIn!AE13+MH)/LinhrsIn!AE13,0)</f>
        <v>0.98208095150853503</v>
      </c>
      <c r="AF12" s="28"/>
      <c r="AG12" s="28"/>
      <c r="AH12" s="28"/>
      <c r="AI12" s="28"/>
      <c r="AJ12" s="28"/>
      <c r="AK12" s="28"/>
      <c r="AL12" s="28"/>
      <c r="AM12" s="28"/>
      <c r="AN12" s="28"/>
      <c r="AO12" s="28">
        <f t="shared" si="0"/>
        <v>0.97246063448893783</v>
      </c>
      <c r="AP12" s="28">
        <f t="shared" si="1"/>
        <v>0.99206941707219098</v>
      </c>
      <c r="AQ12" s="28">
        <f t="shared" si="2"/>
        <v>0.87693769898356277</v>
      </c>
      <c r="AR12" s="28">
        <f t="shared" si="3"/>
        <v>0.96957457692939608</v>
      </c>
      <c r="AS12" s="28">
        <f t="shared" si="4"/>
        <v>0.91820259381779268</v>
      </c>
      <c r="AT12" s="28">
        <f t="shared" si="5"/>
        <v>0.99636111848987385</v>
      </c>
      <c r="AU12" s="28">
        <f t="shared" si="6"/>
        <v>0.99241061787328577</v>
      </c>
      <c r="AV12" s="28">
        <f t="shared" si="7"/>
        <v>0.98286820777479944</v>
      </c>
      <c r="AW12" s="28">
        <f t="shared" si="8"/>
        <v>0.99206941707219098</v>
      </c>
    </row>
    <row r="13" spans="1:49" x14ac:dyDescent="0.25">
      <c r="A13" s="86" t="s">
        <v>1</v>
      </c>
      <c r="B13" s="86">
        <v>2</v>
      </c>
      <c r="C13" s="86">
        <v>4</v>
      </c>
      <c r="D13" s="28"/>
      <c r="E13" s="28"/>
      <c r="F13" s="28"/>
      <c r="G13" s="28"/>
      <c r="H13" s="28">
        <f>(EPCHrsIn!H14+MH)/LinhrsIn!H14</f>
        <v>0.78641047062099678</v>
      </c>
      <c r="I13" s="28">
        <f>(EPCHrsIn!I14+MH)/LinhrsIn!I14</f>
        <v>5.9782608695652176E-2</v>
      </c>
      <c r="J13" s="28">
        <f>(EPCHrsIn!J14+MH)/LinhrsIn!J14</f>
        <v>0.92331236184322396</v>
      </c>
      <c r="K13" s="28">
        <f>(EPCHrsIn!K14+MH)/LinhrsIn!K14</f>
        <v>0.98198198198198194</v>
      </c>
      <c r="L13" s="28">
        <f>(EPCHrsIn!L14+MH)/LinhrsIn!L14</f>
        <v>1.0008309347679891</v>
      </c>
      <c r="M13" s="28">
        <f>(EPCHrsIn!M14+MH)/LinhrsIn!M14</f>
        <v>0.99499722067815455</v>
      </c>
      <c r="N13" s="28">
        <f>(EPCHrsIn!N14+MH)/LinhrsIn!N14</f>
        <v>1.0040322580645162</v>
      </c>
      <c r="O13" s="28">
        <f>(EPCHrsIn!O14+MH)/LinhrsIn!O14</f>
        <v>0.80202690896383022</v>
      </c>
      <c r="P13" s="28">
        <f>(EPCHrsIn!P14+MH)/LinhrsIn!P14</f>
        <v>1.002150826724022</v>
      </c>
      <c r="Q13" s="28">
        <f>(EPCHrsIn!Q14+MH)/LinhrsIn!Q14</f>
        <v>1.0017482517482517</v>
      </c>
      <c r="R13" s="28">
        <f>(EPCHrsIn!R14+MH)/LinhrsIn!R14</f>
        <v>0.96211782252050715</v>
      </c>
      <c r="S13" s="28">
        <f>(EPCHrsIn!S14+MH)/LinhrsIn!S14</f>
        <v>0.98742053293656162</v>
      </c>
      <c r="T13" s="28">
        <f>(EPCHrsIn!T14+MH)/LinhrsIn!T14</f>
        <v>0.98027229786051695</v>
      </c>
      <c r="U13" s="28">
        <f>(EPCHrsIn!U14+MH)/LinhrsIn!U14</f>
        <v>0.9565685088073147</v>
      </c>
      <c r="V13" s="28">
        <f>(EPCHrsIn!V14+MH)/LinhrsIn!V14</f>
        <v>0.95454545454545459</v>
      </c>
      <c r="W13" s="28">
        <v>0.26438172043010749</v>
      </c>
      <c r="X13" s="28">
        <f>(EPCHrsIn!X14+MH)/LinhrsIn!X14</f>
        <v>0.57109179313393255</v>
      </c>
      <c r="Y13" s="28">
        <f>IF(LinhrsIn!Y14&gt;4,(EPCHrsIn!Y14+MH)/LinhrsIn!Y14,0)</f>
        <v>0.9745312062692415</v>
      </c>
      <c r="Z13" s="28">
        <f>IF(LinhrsIn!Z14&gt;4,(EPCHrsIn!Z14+MH)/LinhrsIn!Z14,0)</f>
        <v>0.90973999730567157</v>
      </c>
      <c r="AA13" s="28">
        <f>IF(LinhrsIn!AA14&gt;4,(EPCHrsIn!AA14+MH)/LinhrsIn!AA14,0)</f>
        <v>1.0040277777777777</v>
      </c>
      <c r="AB13" s="28">
        <f>IF(LinhrsIn!AB14&gt;4,(EPCHrsIn!AB14+MH)/LinhrsIn!AB14,0)</f>
        <v>1.0041677870395267</v>
      </c>
      <c r="AC13" s="28">
        <f>IF(LinhrsIn!AC14&gt;4,(EPCHrsIn!AC14+MH)/LinhrsIn!AC14,0)</f>
        <v>0.9968914718205163</v>
      </c>
      <c r="AD13" s="28">
        <f>IF(LinhrsIn!AD14&gt;4,(EPCHrsIn!AD14+MH)/LinhrsIn!AD14,0)</f>
        <v>1.0003023888720897</v>
      </c>
      <c r="AE13" s="28">
        <f>IF(LinhrsIn!AE14&gt;4,(EPCHrsIn!AE14+MH)/LinhrsIn!AE14,0)</f>
        <v>0.98080253546467822</v>
      </c>
      <c r="AF13" s="28"/>
      <c r="AG13" s="28"/>
      <c r="AH13" s="28"/>
      <c r="AI13" s="28"/>
      <c r="AJ13" s="28"/>
      <c r="AK13" s="28"/>
      <c r="AL13" s="28"/>
      <c r="AM13" s="28"/>
      <c r="AN13" s="28"/>
      <c r="AO13" s="28">
        <f t="shared" si="0"/>
        <v>0.88088442919790533</v>
      </c>
      <c r="AP13" s="28">
        <f t="shared" si="1"/>
        <v>0.99266546538576128</v>
      </c>
      <c r="AQ13" s="28">
        <f t="shared" si="2"/>
        <v>0.99260337914270858</v>
      </c>
      <c r="AR13" s="28">
        <f t="shared" si="3"/>
        <v>0.93606999791745615</v>
      </c>
      <c r="AS13" s="28">
        <f t="shared" si="4"/>
        <v>0.98376220240177348</v>
      </c>
      <c r="AT13" s="28">
        <f t="shared" si="5"/>
        <v>0.96379542040442878</v>
      </c>
      <c r="AU13" s="28">
        <f t="shared" si="6"/>
        <v>0.6033349066110939</v>
      </c>
      <c r="AV13" s="28">
        <f t="shared" si="7"/>
        <v>0.97264518737432537</v>
      </c>
      <c r="AW13" s="28">
        <f t="shared" si="8"/>
        <v>0.99266546538576128</v>
      </c>
    </row>
    <row r="14" spans="1:49" x14ac:dyDescent="0.25">
      <c r="A14" s="86" t="s">
        <v>1</v>
      </c>
      <c r="B14" s="86">
        <v>2</v>
      </c>
      <c r="C14" s="86">
        <v>5</v>
      </c>
      <c r="D14" s="28"/>
      <c r="E14" s="28"/>
      <c r="F14" s="28"/>
      <c r="G14" s="28"/>
      <c r="H14" s="28">
        <f>(EPCHrsIn!H15+MH)/LinhrsIn!H15</f>
        <v>0.99888858016115589</v>
      </c>
      <c r="I14" s="28">
        <f>(EPCHrsIn!I15+MH)/LinhrsIn!I15</f>
        <v>0.99986557332974857</v>
      </c>
      <c r="J14" s="28">
        <f>(EPCHrsIn!J15+MH)/LinhrsIn!J15</f>
        <v>0.9543683917640513</v>
      </c>
      <c r="K14" s="28">
        <f>(EPCHrsIn!K15+MH)/LinhrsIn!K15</f>
        <v>0.93657219973009442</v>
      </c>
      <c r="L14" s="28">
        <f>(EPCHrsIn!L15+MH)/LinhrsIn!L15</f>
        <v>0.99670037654653032</v>
      </c>
      <c r="M14" s="28">
        <f>(EPCHrsIn!M15+MH)/LinhrsIn!M15</f>
        <v>1.0034746351633079</v>
      </c>
      <c r="N14" s="28">
        <f>(EPCHrsIn!N15+MH)/LinhrsIn!N15</f>
        <v>1.0040322580645162</v>
      </c>
      <c r="O14" s="28">
        <f>(EPCHrsIn!O15+MH)/LinhrsIn!O15</f>
        <v>1.0041666666666667</v>
      </c>
      <c r="P14" s="28">
        <f>(EPCHrsIn!P15+MH)/LinhrsIn!P15</f>
        <v>0.78518618093829817</v>
      </c>
      <c r="Q14" s="28">
        <f>(EPCHrsIn!Q15+MH)/LinhrsIn!Q15</f>
        <v>0.9351802044109736</v>
      </c>
      <c r="R14" s="28">
        <f>(EPCHrsIn!R15+MH)/LinhrsIn!R15</f>
        <v>0.89303370786516856</v>
      </c>
      <c r="S14" s="28">
        <f>(EPCHrsIn!S15+MH)/LinhrsIn!S15</f>
        <v>0.8350891410048622</v>
      </c>
      <c r="T14" s="28">
        <f>(EPCHrsIn!T15+MH)/LinhrsIn!T15</f>
        <v>0.95840867992766732</v>
      </c>
      <c r="U14" s="28">
        <f>(EPCHrsIn!U15+MH)/LinhrsIn!U15</f>
        <v>0.99072455975265494</v>
      </c>
      <c r="V14" s="28">
        <f>(EPCHrsIn!V15+MH)/LinhrsIn!V15</f>
        <v>0.99791550861589773</v>
      </c>
      <c r="W14" s="28">
        <v>0.98803763440860215</v>
      </c>
      <c r="X14" s="28">
        <f>(EPCHrsIn!X15+MH)/LinhrsIn!X15</f>
        <v>1.0021589529078396</v>
      </c>
      <c r="Y14" s="28">
        <f>IF(LinhrsIn!Y15&gt;4,(EPCHrsIn!Y15+MH)/LinhrsIn!Y15,0)</f>
        <v>1.0036226835725233</v>
      </c>
      <c r="Z14" s="28">
        <f>IF(LinhrsIn!Z15&gt;4,(EPCHrsIn!Z15+MH)/LinhrsIn!Z15,0)</f>
        <v>1.0021534320323016</v>
      </c>
      <c r="AA14" s="28">
        <f>IF(LinhrsIn!AA15&gt;4,(EPCHrsIn!AA15+MH)/LinhrsIn!AA15,0)</f>
        <v>1.0041666666666667</v>
      </c>
      <c r="AB14" s="28">
        <f>IF(LinhrsIn!AB15&gt;4,(EPCHrsIn!AB15+MH)/LinhrsIn!AB15,0)</f>
        <v>1.0020166711481582</v>
      </c>
      <c r="AC14" s="28">
        <f>IF(LinhrsIn!AC15&gt;4,(EPCHrsIn!AC15+MH)/LinhrsIn!AC15,0)</f>
        <v>0.98763108362463037</v>
      </c>
      <c r="AD14" s="28">
        <f>IF(LinhrsIn!AD15&gt;4,(EPCHrsIn!AD15+MH)/LinhrsIn!AD15,0)</f>
        <v>0.98774213075060546</v>
      </c>
      <c r="AE14" s="28">
        <f>IF(LinhrsIn!AE15&gt;4,(EPCHrsIn!AE15+MH)/LinhrsIn!AE15,0)</f>
        <v>0.98056788240662529</v>
      </c>
      <c r="AF14" s="28"/>
      <c r="AG14" s="28"/>
      <c r="AH14" s="28"/>
      <c r="AI14" s="28"/>
      <c r="AJ14" s="28"/>
      <c r="AK14" s="28"/>
      <c r="AL14" s="28"/>
      <c r="AM14" s="28"/>
      <c r="AN14" s="28"/>
      <c r="AO14" s="28">
        <f t="shared" si="0"/>
        <v>0.96770898685944307</v>
      </c>
      <c r="AP14" s="28">
        <f t="shared" si="1"/>
        <v>0.98531369892728693</v>
      </c>
      <c r="AQ14" s="28">
        <f t="shared" si="2"/>
        <v>0.97891573714664426</v>
      </c>
      <c r="AR14" s="28">
        <f t="shared" si="3"/>
        <v>0.93112836855649361</v>
      </c>
      <c r="AS14" s="28">
        <f t="shared" si="4"/>
        <v>0.88776768442700149</v>
      </c>
      <c r="AT14" s="28">
        <f t="shared" si="5"/>
        <v>0.98234958276540674</v>
      </c>
      <c r="AU14" s="28">
        <f t="shared" si="6"/>
        <v>0.99793975696298831</v>
      </c>
      <c r="AV14" s="28">
        <f t="shared" si="7"/>
        <v>1.0027789232823754</v>
      </c>
      <c r="AW14" s="28">
        <f t="shared" si="8"/>
        <v>0.98531369892728693</v>
      </c>
    </row>
    <row r="15" spans="1:49" x14ac:dyDescent="0.25">
      <c r="A15" s="86" t="s">
        <v>1</v>
      </c>
      <c r="B15" s="86">
        <v>2</v>
      </c>
      <c r="C15" s="86">
        <v>6</v>
      </c>
      <c r="D15" s="28"/>
      <c r="E15" s="28"/>
      <c r="F15" s="28"/>
      <c r="G15" s="28"/>
      <c r="H15" s="28">
        <f>(EPCHrsIn!H16+MH)/LinhrsIn!H16</f>
        <v>0.99069185884968058</v>
      </c>
      <c r="I15" s="28">
        <f>(EPCHrsIn!I16+MH)/LinhrsIn!I16</f>
        <v>0.99784917327597789</v>
      </c>
      <c r="J15" s="28">
        <f>(EPCHrsIn!J16+MH)/LinhrsIn!J16</f>
        <v>0.98415346121768144</v>
      </c>
      <c r="K15" s="28">
        <f>(EPCHrsIn!K16+MH)/LinhrsIn!K16</f>
        <v>0.97293640054127195</v>
      </c>
      <c r="L15" s="28">
        <f>(EPCHrsIn!L16+MH)/LinhrsIn!L16</f>
        <v>0.99630339539978108</v>
      </c>
      <c r="M15" s="28">
        <f>(EPCHrsIn!M16+MH)/LinhrsIn!M16</f>
        <v>1.0020847810979847</v>
      </c>
      <c r="N15" s="28">
        <f>(EPCHrsIn!N16+MH)/LinhrsIn!N16</f>
        <v>1.0028229600752789</v>
      </c>
      <c r="O15" s="28">
        <f>(EPCHrsIn!O16+MH)/LinhrsIn!O16</f>
        <v>1</v>
      </c>
      <c r="P15" s="28">
        <f>(EPCHrsIn!P16+MH)/LinhrsIn!P16</f>
        <v>0.43304535637149033</v>
      </c>
      <c r="Q15" s="28">
        <f>(EPCHrsIn!Q16+MH)/LinhrsIn!Q16</f>
        <v>0.94001344989912572</v>
      </c>
      <c r="R15" s="28">
        <f>(EPCHrsIn!R16+MH)/LinhrsIn!R16</f>
        <v>0.85891126025354214</v>
      </c>
      <c r="S15" s="28">
        <f>(EPCHrsIn!S16+MH)/LinhrsIn!S16</f>
        <v>0.99257659603185311</v>
      </c>
      <c r="T15" s="28">
        <f>(EPCHrsIn!T16+MH)/LinhrsIn!T16</f>
        <v>0.9447159011587325</v>
      </c>
      <c r="U15" s="28">
        <f>(EPCHrsIn!U16+MH)/LinhrsIn!U16</f>
        <v>0.9909934130931578</v>
      </c>
      <c r="V15" s="28">
        <f>(EPCHrsIn!V16+MH)/LinhrsIn!V16</f>
        <v>0.97678621073116501</v>
      </c>
      <c r="W15" s="28">
        <v>0.89475806451612905</v>
      </c>
      <c r="X15" s="28">
        <f>(EPCHrsIn!X16+MH)/LinhrsIn!X16</f>
        <v>0.98286562331354554</v>
      </c>
      <c r="Y15" s="28">
        <f>IF(LinhrsIn!Y16&gt;4,(EPCHrsIn!Y16+MH)/LinhrsIn!Y16,0)</f>
        <v>0.98383725790720356</v>
      </c>
      <c r="Z15" s="28">
        <f>IF(LinhrsIn!Z16&gt;4,(EPCHrsIn!Z16+MH)/LinhrsIn!Z16,0)</f>
        <v>0.97856854023453299</v>
      </c>
      <c r="AA15" s="28">
        <f>IF(LinhrsIn!AA16&gt;4,(EPCHrsIn!AA16+MH)/LinhrsIn!AA16,0)</f>
        <v>0.99319349909709687</v>
      </c>
      <c r="AB15" s="28">
        <f>IF(LinhrsIn!AB16&gt;4,(EPCHrsIn!AB16+MH)/LinhrsIn!AB16,0)</f>
        <v>0.9381554181231514</v>
      </c>
      <c r="AC15" s="28">
        <f>IF(LinhrsIn!AC16&gt;4,(EPCHrsIn!AC16+MH)/LinhrsIn!AC16,0)</f>
        <v>0.96798924008069942</v>
      </c>
      <c r="AD15" s="28">
        <f>IF(LinhrsIn!AD16&gt;4,(EPCHrsIn!AD16+MH)/LinhrsIn!AD16,0)</f>
        <v>0.999092558983666</v>
      </c>
      <c r="AE15" s="28">
        <f>IF(LinhrsIn!AE16&gt;4,(EPCHrsIn!AE16+MH)/LinhrsIn!AE16,0)</f>
        <v>0.98384494804087852</v>
      </c>
      <c r="AF15" s="28"/>
      <c r="AG15" s="28"/>
      <c r="AH15" s="28"/>
      <c r="AI15" s="28"/>
      <c r="AJ15" s="28"/>
      <c r="AK15" s="28"/>
      <c r="AL15" s="28"/>
      <c r="AM15" s="28"/>
      <c r="AN15" s="28"/>
      <c r="AO15" s="28">
        <f t="shared" si="0"/>
        <v>0.95628126952993642</v>
      </c>
      <c r="AP15" s="28">
        <f t="shared" si="1"/>
        <v>0.98364224903508124</v>
      </c>
      <c r="AQ15" s="28">
        <f t="shared" si="2"/>
        <v>0.99044152567967936</v>
      </c>
      <c r="AR15" s="28">
        <f t="shared" si="3"/>
        <v>0.8119561054822565</v>
      </c>
      <c r="AS15" s="28">
        <f t="shared" si="4"/>
        <v>0.93050043539484018</v>
      </c>
      <c r="AT15" s="28">
        <f t="shared" si="5"/>
        <v>0.97083184166101855</v>
      </c>
      <c r="AU15" s="28">
        <f t="shared" si="6"/>
        <v>0.95382031524562605</v>
      </c>
      <c r="AV15" s="28">
        <f t="shared" si="7"/>
        <v>0.96997248581826045</v>
      </c>
      <c r="AW15" s="28">
        <f t="shared" si="8"/>
        <v>0.98364224903508124</v>
      </c>
    </row>
    <row r="16" spans="1:49" x14ac:dyDescent="0.25">
      <c r="A16" s="86" t="s">
        <v>1</v>
      </c>
      <c r="B16" s="86">
        <v>2</v>
      </c>
      <c r="C16" s="86">
        <v>7</v>
      </c>
      <c r="D16" s="28"/>
      <c r="E16" s="28"/>
      <c r="F16" s="28"/>
      <c r="G16" s="28"/>
      <c r="H16" s="28">
        <f>(EPCHrsIn!H17+MH)/LinhrsIn!H17</f>
        <v>1.0016671297582662</v>
      </c>
      <c r="I16" s="28">
        <f>(EPCHrsIn!I17+MH)/LinhrsIn!I17</f>
        <v>0.96061298561634634</v>
      </c>
      <c r="J16" s="28">
        <f>(EPCHrsIn!J17+MH)/LinhrsIn!J17</f>
        <v>0.94510076441973589</v>
      </c>
      <c r="K16" s="28">
        <f>(EPCHrsIn!K17+MH)/LinhrsIn!K17</f>
        <v>0.9640677966101695</v>
      </c>
      <c r="L16" s="28">
        <f>(EPCHrsIn!L17+MH)/LinhrsIn!L17</f>
        <v>1.0010516476126428</v>
      </c>
      <c r="M16" s="28">
        <f>(EPCHrsIn!M17+MH)/LinhrsIn!M17</f>
        <v>0.98401667824878392</v>
      </c>
      <c r="N16" s="28">
        <f>(EPCHrsIn!N17+MH)/LinhrsIn!N17</f>
        <v>1.0041672267777928</v>
      </c>
      <c r="O16" s="28">
        <f>(EPCHrsIn!O17+MH)/LinhrsIn!O17</f>
        <v>1.0041666666666667</v>
      </c>
      <c r="P16" s="28">
        <f>(EPCHrsIn!P17+MH)/LinhrsIn!P17</f>
        <v>0.98158354617556132</v>
      </c>
      <c r="Q16" s="28">
        <f>(EPCHrsIn!Q17+MH)/LinhrsIn!Q17</f>
        <v>1.0017482517482517</v>
      </c>
      <c r="R16" s="28">
        <f>(EPCHrsIn!R17+MH)/LinhrsIn!R17</f>
        <v>0.95897971360381862</v>
      </c>
      <c r="S16" s="28">
        <f>(EPCHrsIn!S17+MH)/LinhrsIn!S17</f>
        <v>0.98409703504043133</v>
      </c>
      <c r="T16" s="28">
        <f>(EPCHrsIn!T17+MH)/LinhrsIn!T17</f>
        <v>0.95832175604334535</v>
      </c>
      <c r="U16" s="28">
        <f>(EPCHrsIn!U17+MH)/LinhrsIn!U17</f>
        <v>0.97215870880968391</v>
      </c>
      <c r="V16" s="28">
        <f>(EPCHrsIn!V17+MH)/LinhrsIn!V17</f>
        <v>0.97484713729849914</v>
      </c>
      <c r="W16" s="28">
        <v>0.90833333333333333</v>
      </c>
      <c r="X16" s="28">
        <f>(EPCHrsIn!X17+MH)/LinhrsIn!X17</f>
        <v>0.98165137614678899</v>
      </c>
      <c r="Y16" s="28">
        <f>IF(LinhrsIn!Y17&gt;4,(EPCHrsIn!Y17+MH)/LinhrsIn!Y17,0)</f>
        <v>1.0036333147009502</v>
      </c>
      <c r="Z16" s="28">
        <f>IF(LinhrsIn!Z17&gt;4,(EPCHrsIn!Z17+MH)/LinhrsIn!Z17,0)</f>
        <v>0.94639088222878853</v>
      </c>
      <c r="AA16" s="28">
        <f>IF(LinhrsIn!AA17&gt;4,(EPCHrsIn!AA17+MH)/LinhrsIn!AA17,0)</f>
        <v>0.99944398109535726</v>
      </c>
      <c r="AB16" s="28">
        <f>IF(LinhrsIn!AB17&gt;4,(EPCHrsIn!AB17+MH)/LinhrsIn!AB17,0)</f>
        <v>0.92809295967190697</v>
      </c>
      <c r="AC16" s="28">
        <f>IF(LinhrsIn!AC17&gt;4,(EPCHrsIn!AC17+MH)/LinhrsIn!AC17,0)</f>
        <v>0.44783834586466159</v>
      </c>
      <c r="AD16" s="28">
        <f>IF(LinhrsIn!AD17&gt;4,(EPCHrsIn!AD17+MH)/LinhrsIn!AD17,0)</f>
        <v>0.98738898756660742</v>
      </c>
      <c r="AE16" s="28">
        <f>IF(LinhrsIn!AE17&gt;4,(EPCHrsIn!AE17+MH)/LinhrsIn!AE17,0)</f>
        <v>0.94939916526371415</v>
      </c>
      <c r="AF16" s="28"/>
      <c r="AG16" s="28"/>
      <c r="AH16" s="28"/>
      <c r="AI16" s="28"/>
      <c r="AJ16" s="28"/>
      <c r="AK16" s="28"/>
      <c r="AL16" s="28"/>
      <c r="AM16" s="28"/>
      <c r="AN16" s="28"/>
      <c r="AO16" s="28">
        <f t="shared" si="0"/>
        <v>0.9681415374767629</v>
      </c>
      <c r="AP16" s="28">
        <f t="shared" si="1"/>
        <v>0.79487549956499437</v>
      </c>
      <c r="AQ16" s="28">
        <f t="shared" si="2"/>
        <v>0.98304537415719873</v>
      </c>
      <c r="AR16" s="28">
        <f t="shared" si="3"/>
        <v>0.99663914654000685</v>
      </c>
      <c r="AS16" s="28">
        <f t="shared" si="4"/>
        <v>0.98160833346416709</v>
      </c>
      <c r="AT16" s="28">
        <f t="shared" si="5"/>
        <v>0.96844253405050951</v>
      </c>
      <c r="AU16" s="28">
        <f t="shared" si="6"/>
        <v>0.9645393413936908</v>
      </c>
      <c r="AV16" s="28">
        <f t="shared" si="7"/>
        <v>0.95797594099868422</v>
      </c>
      <c r="AW16" s="28">
        <f t="shared" si="8"/>
        <v>0.79487549956499437</v>
      </c>
    </row>
    <row r="17" spans="1:49" x14ac:dyDescent="0.25">
      <c r="A17" s="86" t="s">
        <v>1</v>
      </c>
      <c r="B17" s="86">
        <v>2</v>
      </c>
      <c r="C17" s="86">
        <v>8</v>
      </c>
      <c r="D17" s="28"/>
      <c r="E17" s="28"/>
      <c r="F17" s="28"/>
      <c r="G17" s="28"/>
      <c r="H17" s="28">
        <f>(EPCHrsIn!H18+MH)/LinhrsIn!H18</f>
        <v>1.0005557099194222</v>
      </c>
      <c r="I17" s="28">
        <f>(EPCHrsIn!I18+MH)/LinhrsIn!I18</f>
        <v>1.0009416195856875</v>
      </c>
      <c r="J17" s="28">
        <f>(EPCHrsIn!J18+MH)/LinhrsIn!J18</f>
        <v>0.9848590081955827</v>
      </c>
      <c r="K17" s="28">
        <f>(EPCHrsIn!K18+MH)/LinhrsIn!K18</f>
        <v>0.99431048496342445</v>
      </c>
      <c r="L17" s="28">
        <f>(EPCHrsIn!L18+MH)/LinhrsIn!L18</f>
        <v>0.96921305702289051</v>
      </c>
      <c r="M17" s="28">
        <f>(EPCHrsIn!M18+MH)/LinhrsIn!M18</f>
        <v>0.99374565670604587</v>
      </c>
      <c r="N17" s="28">
        <f>(EPCHrsIn!N18+MH)/LinhrsIn!N18</f>
        <v>0.93499796444565075</v>
      </c>
      <c r="O17" s="28">
        <f>(EPCHrsIn!O18+MH)/LinhrsIn!O18</f>
        <v>0.47782101167315177</v>
      </c>
      <c r="P17" s="28">
        <f>(EPCHrsIn!P18+MH)/LinhrsIn!P18</f>
        <v>0.86029312894984522</v>
      </c>
      <c r="Q17" s="28">
        <f>(EPCHrsIn!Q18+MH)/LinhrsIn!Q18</f>
        <v>0.86336740182894023</v>
      </c>
      <c r="R17" s="28">
        <f>(EPCHrsIn!R18+MH)/LinhrsIn!R18</f>
        <v>0.74051955807703795</v>
      </c>
      <c r="S17" s="28">
        <f>(EPCHrsIn!S18+MH)/LinhrsIn!S18</f>
        <v>0.95553145336225587</v>
      </c>
      <c r="T17" s="28">
        <f>(EPCHrsIn!T18+MH)/LinhrsIn!T18</f>
        <v>0.92290408650470446</v>
      </c>
      <c r="U17" s="28">
        <f>(EPCHrsIn!U18+MH)/LinhrsIn!U18</f>
        <v>0.99448776552836793</v>
      </c>
      <c r="V17" s="28">
        <f>(EPCHrsIn!V18+MH)/LinhrsIn!V18</f>
        <v>0.98587412587412582</v>
      </c>
      <c r="W17" s="28">
        <v>0.9844086021505376</v>
      </c>
      <c r="X17" s="28">
        <f>(EPCHrsIn!X18+MH)/LinhrsIn!X18</f>
        <v>1.0029685602482794</v>
      </c>
      <c r="Y17" s="28">
        <f>IF(LinhrsIn!Y18&gt;4,(EPCHrsIn!Y18+MH)/LinhrsIn!Y18,0)</f>
        <v>0.99130922343706207</v>
      </c>
      <c r="Z17" s="28">
        <f>IF(LinhrsIn!Z18&gt;4,(EPCHrsIn!Z18+MH)/LinhrsIn!Z18,0)</f>
        <v>0.91750909826122129</v>
      </c>
      <c r="AA17" s="28">
        <f>IF(LinhrsIn!AA18&gt;4,(EPCHrsIn!AA18+MH)/LinhrsIn!AA18,0)</f>
        <v>0.99541666666666673</v>
      </c>
      <c r="AB17" s="28">
        <f>IF(LinhrsIn!AB18&gt;4,(EPCHrsIn!AB18+MH)/LinhrsIn!AB18,0)</f>
        <v>1.003226673837053</v>
      </c>
      <c r="AC17" s="28">
        <f>IF(LinhrsIn!AC18&gt;4,(EPCHrsIn!AC18+MH)/LinhrsIn!AC18,0)</f>
        <v>0.96030781692993106</v>
      </c>
      <c r="AD17" s="28">
        <f>IF(LinhrsIn!AD18&gt;4,(EPCHrsIn!AD18+MH)/LinhrsIn!AD18,0)</f>
        <v>0.98023238267692769</v>
      </c>
      <c r="AE17" s="28">
        <f>IF(LinhrsIn!AE18&gt;4,(EPCHrsIn!AE18+MH)/LinhrsIn!AE18,0)</f>
        <v>0.97063063519950732</v>
      </c>
      <c r="AF17" s="28"/>
      <c r="AG17" s="28"/>
      <c r="AH17" s="28"/>
      <c r="AI17" s="28"/>
      <c r="AJ17" s="28"/>
      <c r="AK17" s="28"/>
      <c r="AL17" s="28"/>
      <c r="AM17" s="28"/>
      <c r="AN17" s="28"/>
      <c r="AO17" s="28">
        <f t="shared" si="0"/>
        <v>0.94646026798135441</v>
      </c>
      <c r="AP17" s="28">
        <f t="shared" si="1"/>
        <v>0.97039027826878865</v>
      </c>
      <c r="AQ17" s="28">
        <f t="shared" si="2"/>
        <v>0.9857563995641202</v>
      </c>
      <c r="AR17" s="28">
        <f t="shared" si="3"/>
        <v>0.75770403502288264</v>
      </c>
      <c r="AS17" s="28">
        <f t="shared" si="4"/>
        <v>0.85313947108941124</v>
      </c>
      <c r="AT17" s="28">
        <f t="shared" si="5"/>
        <v>0.96775532596906599</v>
      </c>
      <c r="AU17" s="28">
        <f t="shared" si="6"/>
        <v>0.99289546194529299</v>
      </c>
      <c r="AV17" s="28">
        <f t="shared" si="7"/>
        <v>0.97205081292164708</v>
      </c>
      <c r="AW17" s="28">
        <f t="shared" si="8"/>
        <v>0.97039027826878865</v>
      </c>
    </row>
    <row r="18" spans="1:49" x14ac:dyDescent="0.25">
      <c r="A18" s="86" t="s">
        <v>1</v>
      </c>
      <c r="B18" s="86">
        <v>2</v>
      </c>
      <c r="C18" s="86">
        <v>9</v>
      </c>
      <c r="D18" s="28"/>
      <c r="E18" s="28"/>
      <c r="F18" s="28"/>
      <c r="G18" s="28"/>
      <c r="H18" s="28">
        <f>(EPCHrsIn!H19+MH)/LinhrsIn!H19</f>
        <v>1.0015282022784107</v>
      </c>
      <c r="I18" s="28">
        <f>(EPCHrsIn!I19+MH)/LinhrsIn!I19</f>
        <v>0.96289823901061966</v>
      </c>
      <c r="J18" s="28">
        <f>(EPCHrsIn!J19+MH)/LinhrsIn!J19</f>
        <v>0.96819002639255458</v>
      </c>
      <c r="K18" s="28">
        <f>(EPCHrsIn!K19+MH)/LinhrsIn!K19</f>
        <v>0.99335052245894973</v>
      </c>
      <c r="L18" s="28">
        <f>(EPCHrsIn!L19+MH)/LinhrsIn!L19</f>
        <v>0.99939922157353356</v>
      </c>
      <c r="M18" s="28">
        <f>(EPCHrsIn!M19+MH)/LinhrsIn!M19</f>
        <v>0.99206901349659105</v>
      </c>
      <c r="N18" s="28">
        <f>(EPCHrsIn!N19+MH)/LinhrsIn!N19</f>
        <v>1.0040322580645162</v>
      </c>
      <c r="O18" s="28">
        <f>(EPCHrsIn!O19+MH)/LinhrsIn!O19</f>
        <v>1.0041666666666667</v>
      </c>
      <c r="P18" s="28">
        <f>(EPCHrsIn!P19+MH)/LinhrsIn!P19</f>
        <v>1.0044354838709677</v>
      </c>
      <c r="Q18" s="28">
        <f>(EPCHrsIn!Q19+MH)/LinhrsIn!Q19</f>
        <v>0.94876277568585254</v>
      </c>
      <c r="R18" s="28">
        <f>(EPCHrsIn!R19+MH)/LinhrsIn!R19</f>
        <v>0.90633855331841917</v>
      </c>
      <c r="S18" s="28">
        <f>(EPCHrsIn!S19+MH)/LinhrsIn!S19</f>
        <v>0.99703583939638907</v>
      </c>
      <c r="T18" s="28">
        <f>(EPCHrsIn!T19+MH)/LinhrsIn!T19</f>
        <v>0.98985829397054748</v>
      </c>
      <c r="U18" s="28">
        <f>(EPCHrsIn!U19+MH)/LinhrsIn!U19</f>
        <v>1.0017477816617371</v>
      </c>
      <c r="V18" s="28">
        <f>(EPCHrsIn!V19+MH)/LinhrsIn!V19</f>
        <v>0.91897953462293247</v>
      </c>
      <c r="W18" s="28">
        <v>0.90645161290322573</v>
      </c>
      <c r="X18" s="28">
        <f>(EPCHrsIn!X19+MH)/LinhrsIn!X19</f>
        <v>0.93941438402374855</v>
      </c>
      <c r="Y18" s="28">
        <f>IF(LinhrsIn!Y19&gt;4,(EPCHrsIn!Y19+MH)/LinhrsIn!Y19,0)</f>
        <v>0.99581939799331098</v>
      </c>
      <c r="Z18" s="28">
        <f>IF(LinhrsIn!Z19&gt;4,(EPCHrsIn!Z19+MH)/LinhrsIn!Z19,0)</f>
        <v>1.0012116316639743</v>
      </c>
      <c r="AA18" s="28">
        <f>IF(LinhrsIn!AA19&gt;4,(EPCHrsIn!AA19+MH)/LinhrsIn!AA19,0)</f>
        <v>1.0037505209056814</v>
      </c>
      <c r="AB18" s="28">
        <f>IF(LinhrsIn!AB19&gt;4,(EPCHrsIn!AB19+MH)/LinhrsIn!AB19,0)</f>
        <v>0.96326695371367055</v>
      </c>
      <c r="AC18" s="28">
        <f>IF(LinhrsIn!AC19&gt;4,(EPCHrsIn!AC19+MH)/LinhrsIn!AC19,0)</f>
        <v>1.0010850400108504</v>
      </c>
      <c r="AD18" s="28">
        <f>IF(LinhrsIn!AD19&gt;4,(EPCHrsIn!AD19+MH)/LinhrsIn!AD19,0)</f>
        <v>0.99863966142684402</v>
      </c>
      <c r="AE18" s="28">
        <f>IF(LinhrsIn!AE19&gt;4,(EPCHrsIn!AE19+MH)/LinhrsIn!AE19,0)</f>
        <v>0.98017937671581612</v>
      </c>
      <c r="AF18" s="28"/>
      <c r="AG18" s="28"/>
      <c r="AH18" s="28"/>
      <c r="AI18" s="28"/>
      <c r="AJ18" s="28"/>
      <c r="AK18" s="28"/>
      <c r="AL18" s="28"/>
      <c r="AM18" s="28"/>
      <c r="AN18" s="28"/>
      <c r="AO18" s="28">
        <f t="shared" si="0"/>
        <v>0.96438643998829077</v>
      </c>
      <c r="AP18" s="28">
        <f t="shared" si="1"/>
        <v>0.99330135938450359</v>
      </c>
      <c r="AQ18" s="28">
        <f t="shared" si="2"/>
        <v>0.99493958584302478</v>
      </c>
      <c r="AR18" s="28">
        <f t="shared" si="3"/>
        <v>1.0042114695340503</v>
      </c>
      <c r="AS18" s="28">
        <f t="shared" si="4"/>
        <v>0.95071238946688696</v>
      </c>
      <c r="AT18" s="28">
        <f t="shared" si="5"/>
        <v>0.97019520341840559</v>
      </c>
      <c r="AU18" s="28">
        <f t="shared" si="6"/>
        <v>0.94722846497342827</v>
      </c>
      <c r="AV18" s="28">
        <f t="shared" si="7"/>
        <v>0.98940970209444201</v>
      </c>
      <c r="AW18" s="28">
        <f t="shared" si="8"/>
        <v>0.99330135938450359</v>
      </c>
    </row>
    <row r="19" spans="1:49" x14ac:dyDescent="0.25">
      <c r="A19" s="86" t="s">
        <v>1</v>
      </c>
      <c r="B19" s="86">
        <v>2</v>
      </c>
      <c r="C19" s="86">
        <v>10</v>
      </c>
      <c r="D19" s="28"/>
      <c r="E19" s="28"/>
      <c r="F19" s="28"/>
      <c r="G19" s="28"/>
      <c r="H19" s="28">
        <f>(EPCHrsIn!H20+MH)/LinhrsIn!H20</f>
        <v>0.98235621005834961</v>
      </c>
      <c r="I19" s="28">
        <f>(EPCHrsIn!I20+MH)/LinhrsIn!I20</f>
        <v>1.0036295200967873</v>
      </c>
      <c r="J19" s="28">
        <f>(EPCHrsIn!J20+MH)/LinhrsIn!J20</f>
        <v>1.0031957760177852</v>
      </c>
      <c r="K19" s="28">
        <f>(EPCHrsIn!K20+MH)/LinhrsIn!K20</f>
        <v>0.97692619079746323</v>
      </c>
      <c r="L19" s="28">
        <f>(EPCHrsIn!L20+MH)/LinhrsIn!L20</f>
        <v>1.0007280796126949</v>
      </c>
      <c r="M19" s="28">
        <f>(EPCHrsIn!M20+MH)/LinhrsIn!M20</f>
        <v>1.0023733072734888</v>
      </c>
      <c r="N19" s="28">
        <f>(EPCHrsIn!N20+MH)/LinhrsIn!N20</f>
        <v>1.0041672267777928</v>
      </c>
      <c r="O19" s="28">
        <f>(EPCHrsIn!O20+MH)/LinhrsIn!O20</f>
        <v>1.0043061536324489</v>
      </c>
      <c r="P19" s="28">
        <f>(EPCHrsIn!P20+MH)/LinhrsIn!P20</f>
        <v>0.97459335932248958</v>
      </c>
      <c r="Q19" s="28">
        <f>(EPCHrsIn!Q20+MH)/LinhrsIn!Q20</f>
        <v>0.84211941904249599</v>
      </c>
      <c r="R19" s="28">
        <f>(EPCHrsIn!R20+MH)/LinhrsIn!R20</f>
        <v>0.79054154856034609</v>
      </c>
      <c r="S19" s="28">
        <f>(EPCHrsIn!S20+MH)/LinhrsIn!S20</f>
        <v>0.96828609986504721</v>
      </c>
      <c r="T19" s="28">
        <f>(EPCHrsIn!T20+MH)/LinhrsIn!T20</f>
        <v>0.99096845908017228</v>
      </c>
      <c r="U19" s="28">
        <f>(EPCHrsIn!U20+MH)/LinhrsIn!U20</f>
        <v>0.97700994891099768</v>
      </c>
      <c r="V19" s="28">
        <f>(EPCHrsIn!V20+MH)/LinhrsIn!V20</f>
        <v>0.99536256323777395</v>
      </c>
      <c r="W19" s="28">
        <v>0.97499999999999998</v>
      </c>
      <c r="X19" s="28">
        <f>(EPCHrsIn!X20+MH)/LinhrsIn!X20</f>
        <v>0.99298245614035086</v>
      </c>
      <c r="Y19" s="28">
        <f>IF(LinhrsIn!Y20&gt;4,(EPCHrsIn!Y20+MH)/LinhrsIn!Y20,0)</f>
        <v>0.99287311347121299</v>
      </c>
      <c r="Z19" s="28">
        <f>IF(LinhrsIn!Z20&gt;4,(EPCHrsIn!Z20+MH)/LinhrsIn!Z20,0)</f>
        <v>0.9759296822177147</v>
      </c>
      <c r="AA19" s="28">
        <f>IF(LinhrsIn!AA20&gt;4,(EPCHrsIn!AA20+MH)/LinhrsIn!AA20,0)</f>
        <v>1.0042771599657827</v>
      </c>
      <c r="AB19" s="28">
        <f>IF(LinhrsIn!AB20&gt;4,(EPCHrsIn!AB20+MH)/LinhrsIn!AB20,0)</f>
        <v>1.0006480881399871</v>
      </c>
      <c r="AC19" s="28">
        <f>IF(LinhrsIn!AC20&gt;4,(EPCHrsIn!AC20+MH)/LinhrsIn!AC20,0)</f>
        <v>7.3767542281396184E-3</v>
      </c>
      <c r="AD19" s="28">
        <f>IF(LinhrsIn!AD20&gt;4,(EPCHrsIn!AD20+MH)/LinhrsIn!AD20,0)</f>
        <v>6.0418397402008913E-3</v>
      </c>
      <c r="AE19" s="28">
        <f>IF(LinhrsIn!AE20&gt;4,(EPCHrsIn!AE20+MH)/LinhrsIn!AE20,0)</f>
        <v>6.4301243610164396E-3</v>
      </c>
      <c r="AF19" s="28"/>
      <c r="AG19" s="28"/>
      <c r="AH19" s="28"/>
      <c r="AI19" s="28"/>
      <c r="AJ19" s="28"/>
      <c r="AK19" s="28"/>
      <c r="AL19" s="28"/>
      <c r="AM19" s="28"/>
      <c r="AN19" s="28"/>
      <c r="AO19" s="28">
        <f t="shared" si="0"/>
        <v>0.95883321155265666</v>
      </c>
      <c r="AP19" s="28">
        <f t="shared" si="1"/>
        <v>6.6162394431189828E-3</v>
      </c>
      <c r="AQ19" s="28">
        <f t="shared" si="2"/>
        <v>0.99334252589454897</v>
      </c>
      <c r="AR19" s="28">
        <f t="shared" si="3"/>
        <v>0.99435557991091039</v>
      </c>
      <c r="AS19" s="28">
        <f t="shared" si="4"/>
        <v>0.86698235582262972</v>
      </c>
      <c r="AT19" s="28">
        <f t="shared" si="5"/>
        <v>0.9877803237429813</v>
      </c>
      <c r="AU19" s="28">
        <f t="shared" si="6"/>
        <v>0.98695185653718787</v>
      </c>
      <c r="AV19" s="28">
        <f t="shared" si="7"/>
        <v>0.99361831010782831</v>
      </c>
      <c r="AW19" s="28">
        <f t="shared" si="8"/>
        <v>6.6162394431189828E-3</v>
      </c>
    </row>
    <row r="20" spans="1:49" x14ac:dyDescent="0.25">
      <c r="A20" s="86" t="s">
        <v>1</v>
      </c>
      <c r="B20" s="86">
        <v>2</v>
      </c>
      <c r="C20" s="86">
        <v>11</v>
      </c>
      <c r="D20" s="28"/>
      <c r="E20" s="28"/>
      <c r="F20" s="28"/>
      <c r="G20" s="28"/>
      <c r="H20" s="28">
        <f>(EPCHrsIn!H21+MH)/LinhrsIn!H21</f>
        <v>0.99009348402399888</v>
      </c>
      <c r="I20" s="28">
        <f>(EPCHrsIn!I21+MH)/LinhrsIn!I21</f>
        <v>0.99529506654120181</v>
      </c>
      <c r="J20" s="28">
        <f>(EPCHrsIn!J21+MH)/LinhrsIn!J21</f>
        <v>0.99749930536260079</v>
      </c>
      <c r="K20" s="28">
        <f>(EPCHrsIn!K21+MH)/LinhrsIn!K21</f>
        <v>0.99824632402536095</v>
      </c>
      <c r="L20" s="28">
        <f>(EPCHrsIn!L21+MH)/LinhrsIn!L21</f>
        <v>0.99640492200107578</v>
      </c>
      <c r="M20" s="28">
        <f>(EPCHrsIn!M21+MH)/LinhrsIn!M21</f>
        <v>1.0019455252918288</v>
      </c>
      <c r="N20" s="28">
        <f>(EPCHrsIn!N21+MH)/LinhrsIn!N21</f>
        <v>0.88362652232746952</v>
      </c>
      <c r="O20" s="28">
        <f>(EPCHrsIn!O21+MH)/LinhrsIn!O21</f>
        <v>0.99874982636477294</v>
      </c>
      <c r="P20" s="28">
        <f>(EPCHrsIn!P21+MH)/LinhrsIn!P21</f>
        <v>0.97075077503706708</v>
      </c>
      <c r="Q20" s="28">
        <f>(EPCHrsIn!Q21+MH)/LinhrsIn!Q21</f>
        <v>1.0020172135556751</v>
      </c>
      <c r="R20" s="28">
        <f>(EPCHrsIn!R21+MH)/LinhrsIn!R21</f>
        <v>0.96107382550335563</v>
      </c>
      <c r="S20" s="28">
        <f>(EPCHrsIn!S21+MH)/LinhrsIn!S21</f>
        <v>1.0057110222729868</v>
      </c>
      <c r="T20" s="28">
        <f>(EPCHrsIn!T21+MH)/LinhrsIn!T21</f>
        <v>0.99027507641011392</v>
      </c>
      <c r="U20" s="28">
        <f>(EPCHrsIn!U21+MH)/LinhrsIn!U21</f>
        <v>0.63866111036429629</v>
      </c>
      <c r="V20" s="28">
        <f>(EPCHrsIn!V21+MH)/LinhrsIn!V21</f>
        <v>1.0006948304613674</v>
      </c>
      <c r="W20" s="28">
        <v>0.90819892473118291</v>
      </c>
      <c r="X20" s="28">
        <f>(EPCHrsIn!X21+MH)/LinhrsIn!X21</f>
        <v>0.25440067057837384</v>
      </c>
      <c r="Y20" s="28">
        <f>IF(LinhrsIn!Y21&gt;4,(EPCHrsIn!Y21+MH)/LinhrsIn!Y21,0)</f>
        <v>5.6038105912020178E-3</v>
      </c>
      <c r="Z20" s="28">
        <f>IF(LinhrsIn!Z21&gt;4,(EPCHrsIn!Z21+MH)/LinhrsIn!Z21,0)</f>
        <v>0.76185983827493253</v>
      </c>
      <c r="AA20" s="28">
        <f>IF(LinhrsIn!AA21&gt;4,(EPCHrsIn!AA21+MH)/LinhrsIn!AA21,0)</f>
        <v>0.96958333333333335</v>
      </c>
      <c r="AB20" s="28">
        <f>IF(LinhrsIn!AB21&gt;4,(EPCHrsIn!AB21+MH)/LinhrsIn!AB21,0)</f>
        <v>1.0016133369185265</v>
      </c>
      <c r="AC20" s="28">
        <f>IF(LinhrsIn!AC21&gt;4,(EPCHrsIn!AC21+MH)/LinhrsIn!AC21,0)</f>
        <v>0.99905901330824043</v>
      </c>
      <c r="AD20" s="28">
        <f>IF(LinhrsIn!AD21&gt;4,(EPCHrsIn!AD21+MH)/LinhrsIn!AD21,0)</f>
        <v>0.98369811320754719</v>
      </c>
      <c r="AE20" s="28">
        <f>IF(LinhrsIn!AE21&gt;4,(EPCHrsIn!AE21+MH)/LinhrsIn!AE21,0)</f>
        <v>0.9795908078641401</v>
      </c>
      <c r="AF20" s="28"/>
      <c r="AG20" s="28"/>
      <c r="AH20" s="28"/>
      <c r="AI20" s="28"/>
      <c r="AJ20" s="28"/>
      <c r="AK20" s="28"/>
      <c r="AL20" s="28"/>
      <c r="AM20" s="28"/>
      <c r="AN20" s="28"/>
      <c r="AO20" s="28">
        <f t="shared" si="0"/>
        <v>0.79164108274961198</v>
      </c>
      <c r="AP20" s="28">
        <f t="shared" si="1"/>
        <v>0.98744931145997583</v>
      </c>
      <c r="AQ20" s="28">
        <f t="shared" si="2"/>
        <v>0.9988655904394218</v>
      </c>
      <c r="AR20" s="28">
        <f t="shared" si="3"/>
        <v>0.95104237457643659</v>
      </c>
      <c r="AS20" s="28">
        <f t="shared" si="4"/>
        <v>0.98960068711067251</v>
      </c>
      <c r="AT20" s="28">
        <f t="shared" si="5"/>
        <v>0.87654367241192588</v>
      </c>
      <c r="AU20" s="28">
        <f t="shared" si="6"/>
        <v>0.38940113530025289</v>
      </c>
      <c r="AV20" s="28">
        <f t="shared" si="7"/>
        <v>0.91101883617559754</v>
      </c>
      <c r="AW20" s="28">
        <f t="shared" si="8"/>
        <v>0.98744931145997583</v>
      </c>
    </row>
    <row r="21" spans="1:49" x14ac:dyDescent="0.25">
      <c r="A21" s="86" t="s">
        <v>1</v>
      </c>
      <c r="B21" s="86">
        <v>2</v>
      </c>
      <c r="C21" s="86">
        <v>12</v>
      </c>
      <c r="D21" s="28"/>
      <c r="E21" s="28"/>
      <c r="F21" s="28"/>
      <c r="G21" s="28"/>
      <c r="H21" s="28">
        <f>(EPCHrsIn!H22+MH)/LinhrsIn!H22</f>
        <v>0.26576311137301123</v>
      </c>
      <c r="I21" s="28">
        <f>(EPCHrsIn!I22+MH)/LinhrsIn!I22</f>
        <v>0.83571044133476857</v>
      </c>
      <c r="J21" s="28">
        <f>(EPCHrsIn!J22+MH)/LinhrsIn!J22</f>
        <v>0.91149089898568847</v>
      </c>
      <c r="K21" s="28">
        <f>(EPCHrsIn!K22+MH)/LinhrsIn!K22</f>
        <v>0.88640043173232586</v>
      </c>
      <c r="L21" s="28">
        <f>(EPCHrsIn!L22+MH)/LinhrsIn!L22</f>
        <v>0.59051238738738743</v>
      </c>
      <c r="M21" s="28">
        <f>(EPCHrsIn!M22+MH)/LinhrsIn!M22</f>
        <v>0.89645587213342603</v>
      </c>
      <c r="N21" s="28">
        <f>(EPCHrsIn!N22+MH)/LinhrsIn!N22</f>
        <v>0.92204301075268813</v>
      </c>
      <c r="O21" s="28">
        <f>(EPCHrsIn!O22+MH)/LinhrsIn!O22</f>
        <v>0.95138888888888884</v>
      </c>
      <c r="P21" s="28">
        <f>(EPCHrsIn!P22+MH)/LinhrsIn!P22</f>
        <v>0.87861271676300579</v>
      </c>
      <c r="Q21" s="28">
        <f>(EPCHrsIn!Q22+MH)/LinhrsIn!Q22</f>
        <v>0.80094149293880301</v>
      </c>
      <c r="R21" s="28">
        <f>(EPCHrsIn!R22+MH)/LinhrsIn!R22</f>
        <v>0.90184964200477336</v>
      </c>
      <c r="S21" s="28">
        <f>(EPCHrsIn!S22+MH)/LinhrsIn!S22</f>
        <v>0.94260307194826187</v>
      </c>
      <c r="T21" s="28">
        <f>(EPCHrsIn!T22+MH)/LinhrsIn!T22</f>
        <v>0.9934695011810476</v>
      </c>
      <c r="U21" s="28">
        <f>(EPCHrsIn!U22+MH)/LinhrsIn!U22</f>
        <v>0.98851052048726473</v>
      </c>
      <c r="V21" s="28">
        <f>(EPCHrsIn!V22+MH)/LinhrsIn!V22</f>
        <v>1.0018065591995553</v>
      </c>
      <c r="W21" s="28">
        <v>0.84946236559139787</v>
      </c>
      <c r="X21" s="28">
        <f>(EPCHrsIn!X22+MH)/LinhrsIn!X22</f>
        <v>0.8712898003237991</v>
      </c>
      <c r="Y21" s="28">
        <f>IF(LinhrsIn!Y22&gt;4,(EPCHrsIn!Y22+MH)/LinhrsIn!Y22,0)</f>
        <v>1.0015326738191443</v>
      </c>
      <c r="Z21" s="28">
        <f>IF(LinhrsIn!Z22&gt;4,(EPCHrsIn!Z22+MH)/LinhrsIn!Z22,0)</f>
        <v>1.0030951419728165</v>
      </c>
      <c r="AA21" s="28">
        <f>IF(LinhrsIn!AA22&gt;4,(EPCHrsIn!AA22+MH)/LinhrsIn!AA22,0)</f>
        <v>0.99152660091679401</v>
      </c>
      <c r="AB21" s="28">
        <f>IF(LinhrsIn!AB22&gt;4,(EPCHrsIn!AB22+MH)/LinhrsIn!AB22,0)</f>
        <v>1.0045711212691586</v>
      </c>
      <c r="AC21" s="28">
        <f>IF(LinhrsIn!AC22&gt;4,(EPCHrsIn!AC22+MH)/LinhrsIn!AC22,0)</f>
        <v>0.99649548456665316</v>
      </c>
      <c r="AD21" s="28">
        <f>IF(LinhrsIn!AD22&gt;4,(EPCHrsIn!AD22+MH)/LinhrsIn!AD22,0)</f>
        <v>1.0001510345869205</v>
      </c>
      <c r="AE21" s="28">
        <f>IF(LinhrsIn!AE22&gt;4,(EPCHrsIn!AE22+MH)/LinhrsIn!AE22,0)</f>
        <v>0.97648523754668615</v>
      </c>
      <c r="AF21" s="28"/>
      <c r="AG21" s="28"/>
      <c r="AH21" s="28"/>
      <c r="AI21" s="28"/>
      <c r="AJ21" s="28"/>
      <c r="AK21" s="28"/>
      <c r="AL21" s="28"/>
      <c r="AM21" s="28"/>
      <c r="AN21" s="28"/>
      <c r="AO21" s="28">
        <f t="shared" si="0"/>
        <v>0.94588820763773462</v>
      </c>
      <c r="AP21" s="28">
        <f t="shared" si="1"/>
        <v>0.99104391890008658</v>
      </c>
      <c r="AQ21" s="28">
        <f t="shared" si="2"/>
        <v>0.79112289708437977</v>
      </c>
      <c r="AR21" s="28">
        <f t="shared" si="3"/>
        <v>0.91734820546819418</v>
      </c>
      <c r="AS21" s="28">
        <f t="shared" si="4"/>
        <v>0.88179806896394608</v>
      </c>
      <c r="AT21" s="28">
        <f t="shared" si="5"/>
        <v>0.99459552695595599</v>
      </c>
      <c r="AU21" s="28">
        <f t="shared" si="6"/>
        <v>0.90742827991144714</v>
      </c>
      <c r="AV21" s="28">
        <f t="shared" si="7"/>
        <v>0.99973095471958973</v>
      </c>
      <c r="AW21" s="28">
        <f t="shared" si="8"/>
        <v>0.99104391890008658</v>
      </c>
    </row>
    <row r="22" spans="1:49" x14ac:dyDescent="0.25">
      <c r="A22" s="86" t="s">
        <v>1</v>
      </c>
      <c r="B22" s="86">
        <v>2</v>
      </c>
      <c r="C22" s="86">
        <v>13</v>
      </c>
      <c r="D22" s="28"/>
      <c r="E22" s="28"/>
      <c r="F22" s="28"/>
      <c r="G22" s="28"/>
      <c r="H22" s="28">
        <f>(EPCHrsIn!H23+MH)/LinhrsIn!H23</f>
        <v>0.97818838566268418</v>
      </c>
      <c r="I22" s="28">
        <f>(EPCHrsIn!I23+MH)/LinhrsIn!I23</f>
        <v>0.79326599326599323</v>
      </c>
      <c r="J22" s="28">
        <f>(EPCHrsIn!J23+MH)/LinhrsIn!J23</f>
        <v>0.85011807195443811</v>
      </c>
      <c r="K22" s="28">
        <f>(EPCHrsIn!K23+MH)/LinhrsIn!K23</f>
        <v>0.97139773340528868</v>
      </c>
      <c r="L22" s="28">
        <f>(EPCHrsIn!L23+MH)/LinhrsIn!L23</f>
        <v>0.91690660008098257</v>
      </c>
      <c r="M22" s="28">
        <f>(EPCHrsIn!M23+MH)/LinhrsIn!M23</f>
        <v>0.95158364727221989</v>
      </c>
      <c r="N22" s="28">
        <f>(EPCHrsIn!N23+MH)/LinhrsIn!N23</f>
        <v>0.93157682484204873</v>
      </c>
      <c r="O22" s="28">
        <f>(EPCHrsIn!O23+MH)/LinhrsIn!O23</f>
        <v>0.64027777777777772</v>
      </c>
      <c r="P22" s="28">
        <f>(EPCHrsIn!P23+MH)/LinhrsIn!P23</f>
        <v>0.7943271945153918</v>
      </c>
      <c r="Q22" s="28">
        <f>(EPCHrsIn!Q23+MH)/LinhrsIn!Q23</f>
        <v>0.75672404518558367</v>
      </c>
      <c r="R22" s="28">
        <f>(EPCHrsIn!R23+MH)/LinhrsIn!R23</f>
        <v>0.78269947800149131</v>
      </c>
      <c r="S22" s="28">
        <f>(EPCHrsIn!S23+MH)/LinhrsIn!S23</f>
        <v>7.4668657830875484E-3</v>
      </c>
      <c r="T22" s="28">
        <f>(EPCHrsIn!T23+MH)/LinhrsIn!T23</f>
        <v>0.19312818576552765</v>
      </c>
      <c r="U22" s="28">
        <f>(EPCHrsIn!U23+MH)/LinhrsIn!U23</f>
        <v>0.9869289853119525</v>
      </c>
      <c r="V22" s="28">
        <f>(EPCHrsIn!V23+MH)/LinhrsIn!V23</f>
        <v>0.99179872115651935</v>
      </c>
      <c r="W22" s="28">
        <v>0.93803763440860211</v>
      </c>
      <c r="X22" s="28">
        <f>(EPCHrsIn!X23+MH)/LinhrsIn!X23</f>
        <v>0.9485722019217756</v>
      </c>
      <c r="Y22" s="28">
        <f>IF(LinhrsIn!Y23&gt;4,(EPCHrsIn!Y23+MH)/LinhrsIn!Y23,0)</f>
        <v>0.99122073578595304</v>
      </c>
      <c r="Z22" s="28">
        <f>IF(LinhrsIn!Z23&gt;4,(EPCHrsIn!Z23+MH)/LinhrsIn!Z23,0)</f>
        <v>0.99376778214334094</v>
      </c>
      <c r="AA22" s="28">
        <f>IF(LinhrsIn!AA23&gt;4,(EPCHrsIn!AA23+MH)/LinhrsIn!AA23,0)</f>
        <v>1.0026495607307209</v>
      </c>
      <c r="AB22" s="28">
        <f>IF(LinhrsIn!AB23&gt;4,(EPCHrsIn!AB23+MH)/LinhrsIn!AB23,0)</f>
        <v>0.92632428072062389</v>
      </c>
      <c r="AC22" s="28">
        <f>IF(LinhrsIn!AC23&gt;4,(EPCHrsIn!AC23+MH)/LinhrsIn!AC23,0)</f>
        <v>0.98157431242379078</v>
      </c>
      <c r="AD22" s="28">
        <f>IF(LinhrsIn!AD23&gt;4,(EPCHrsIn!AD23+MH)/LinhrsIn!AD23,0)</f>
        <v>0.9995413545329459</v>
      </c>
      <c r="AE22" s="28">
        <f>IF(LinhrsIn!AE23&gt;4,(EPCHrsIn!AE23+MH)/LinhrsIn!AE23,0)</f>
        <v>0.93957569459529389</v>
      </c>
      <c r="AF22" s="28"/>
      <c r="AG22" s="28"/>
      <c r="AH22" s="28"/>
      <c r="AI22" s="28"/>
      <c r="AJ22" s="28"/>
      <c r="AK22" s="28"/>
      <c r="AL22" s="28"/>
      <c r="AM22" s="28"/>
      <c r="AN22" s="28"/>
      <c r="AO22" s="28">
        <f t="shared" si="0"/>
        <v>0.79327653974293177</v>
      </c>
      <c r="AP22" s="28">
        <f t="shared" si="1"/>
        <v>0.97356378718401027</v>
      </c>
      <c r="AQ22" s="28">
        <f t="shared" si="2"/>
        <v>0.94662932691949708</v>
      </c>
      <c r="AR22" s="28">
        <f t="shared" si="3"/>
        <v>0.78872726571173946</v>
      </c>
      <c r="AS22" s="28">
        <f t="shared" si="4"/>
        <v>0.51563012965672084</v>
      </c>
      <c r="AT22" s="28">
        <f t="shared" si="5"/>
        <v>0.72395196407799978</v>
      </c>
      <c r="AU22" s="28">
        <f t="shared" si="6"/>
        <v>0.95927685737211021</v>
      </c>
      <c r="AV22" s="28">
        <f t="shared" si="7"/>
        <v>0.97424720786489516</v>
      </c>
      <c r="AW22" s="28">
        <f t="shared" si="8"/>
        <v>0.97356378718401027</v>
      </c>
    </row>
    <row r="23" spans="1:49" x14ac:dyDescent="0.25">
      <c r="A23" s="86" t="s">
        <v>1</v>
      </c>
      <c r="B23" s="86">
        <v>2</v>
      </c>
      <c r="C23" s="86">
        <v>14</v>
      </c>
      <c r="D23" s="28"/>
      <c r="E23" s="28"/>
      <c r="F23" s="28"/>
      <c r="G23" s="28"/>
      <c r="H23" s="28">
        <f>(EPCHrsIn!H24+MH)/LinhrsIn!H24</f>
        <v>0.98860636376267885</v>
      </c>
      <c r="I23" s="28">
        <f>(EPCHrsIn!I24+MH)/LinhrsIn!I24</f>
        <v>1.0026881720430108</v>
      </c>
      <c r="J23" s="28">
        <f>(EPCHrsIn!J24+MH)/LinhrsIn!J24</f>
        <v>0.9977672341613173</v>
      </c>
      <c r="K23" s="28">
        <f>(EPCHrsIn!K24+MH)/LinhrsIn!K24</f>
        <v>0.99986506544326004</v>
      </c>
      <c r="L23" s="28">
        <f>(EPCHrsIn!L24+MH)/LinhrsIn!L24</f>
        <v>1.0004471490048412</v>
      </c>
      <c r="M23" s="28">
        <f>(EPCHrsIn!M24+MH)/LinhrsIn!M24</f>
        <v>1.0031957760177852</v>
      </c>
      <c r="N23" s="28">
        <f>(EPCHrsIn!N24+MH)/LinhrsIn!N24</f>
        <v>0.98252688172043012</v>
      </c>
      <c r="O23" s="28">
        <f>(EPCHrsIn!O24+MH)/LinhrsIn!O24</f>
        <v>1.0041666666666667</v>
      </c>
      <c r="P23" s="28">
        <f>(EPCHrsIn!P24+MH)/LinhrsIn!P24</f>
        <v>0.95012770533673874</v>
      </c>
      <c r="Q23" s="28">
        <f>(EPCHrsIn!Q24+MH)/LinhrsIn!Q24</f>
        <v>0.99744520640043011</v>
      </c>
      <c r="R23" s="28">
        <f>(EPCHrsIn!R24+MH)/LinhrsIn!R24</f>
        <v>0.79990986931050012</v>
      </c>
      <c r="S23" s="28">
        <f>(EPCHrsIn!S24+MH)/LinhrsIn!S24</f>
        <v>0.80668742385271419</v>
      </c>
      <c r="T23" s="28">
        <f>(EPCHrsIn!T24+MH)/LinhrsIn!T24</f>
        <v>0.98110586273965006</v>
      </c>
      <c r="U23" s="28">
        <f>(EPCHrsIn!U24+MH)/LinhrsIn!U24</f>
        <v>0.92937356244080638</v>
      </c>
      <c r="V23" s="28">
        <f>(EPCHrsIn!V24+MH)/LinhrsIn!V24</f>
        <v>0.95743497009319789</v>
      </c>
      <c r="W23" s="28">
        <v>0.94637096774193552</v>
      </c>
      <c r="X23" s="28">
        <f>(EPCHrsIn!X24+MH)/LinhrsIn!X24</f>
        <v>1.0014850816794922</v>
      </c>
      <c r="Y23" s="28">
        <f>IF(LinhrsIn!Y24&gt;4,(EPCHrsIn!Y24+MH)/LinhrsIn!Y24,0)</f>
        <v>1.0012674271229405</v>
      </c>
      <c r="Z23" s="28">
        <f>IF(LinhrsIn!Z24&gt;4,(EPCHrsIn!Z24+MH)/LinhrsIn!Z24,0)</f>
        <v>1.0016148566814693</v>
      </c>
      <c r="AA23" s="28">
        <f>IF(LinhrsIn!AA24&gt;4,(EPCHrsIn!AA24+MH)/LinhrsIn!AA24,0)</f>
        <v>1.0043055555555556</v>
      </c>
      <c r="AB23" s="28">
        <f>IF(LinhrsIn!AB24&gt;4,(EPCHrsIn!AB24+MH)/LinhrsIn!AB24,0)</f>
        <v>0.98584333288391535</v>
      </c>
      <c r="AC23" s="28">
        <f>IF(LinhrsIn!AC24&gt;4,(EPCHrsIn!AC24+MH)/LinhrsIn!AC24,0)</f>
        <v>0.99448776552836793</v>
      </c>
      <c r="AD23" s="28">
        <f>IF(LinhrsIn!AD24&gt;4,(EPCHrsIn!AD24+MH)/LinhrsIn!AD24,0)</f>
        <v>1.0006042296072508</v>
      </c>
      <c r="AE23" s="28">
        <f>IF(LinhrsIn!AE24&gt;4,(EPCHrsIn!AE24+MH)/LinhrsIn!AE24,0)</f>
        <v>0.965521446275868</v>
      </c>
      <c r="AF23" s="28"/>
      <c r="AG23" s="28"/>
      <c r="AH23" s="28"/>
      <c r="AI23" s="28"/>
      <c r="AJ23" s="28"/>
      <c r="AK23" s="28"/>
      <c r="AL23" s="28"/>
      <c r="AM23" s="28"/>
      <c r="AN23" s="28"/>
      <c r="AO23" s="28">
        <f t="shared" si="0"/>
        <v>0.95107034304188387</v>
      </c>
      <c r="AP23" s="28">
        <f t="shared" si="1"/>
        <v>0.98687114713716229</v>
      </c>
      <c r="AQ23" s="28">
        <f t="shared" si="2"/>
        <v>1.0011693301552953</v>
      </c>
      <c r="AR23" s="28">
        <f t="shared" si="3"/>
        <v>0.97894041790794528</v>
      </c>
      <c r="AS23" s="28">
        <f t="shared" si="4"/>
        <v>0.86801416652121477</v>
      </c>
      <c r="AT23" s="28">
        <f t="shared" si="5"/>
        <v>0.95597146509121822</v>
      </c>
      <c r="AU23" s="28">
        <f t="shared" si="6"/>
        <v>0.98304115884812271</v>
      </c>
      <c r="AV23" s="28">
        <f t="shared" si="7"/>
        <v>0.99725458170697989</v>
      </c>
      <c r="AW23" s="28">
        <f t="shared" si="8"/>
        <v>0.98687114713716229</v>
      </c>
    </row>
    <row r="24" spans="1:49" x14ac:dyDescent="0.25">
      <c r="A24" s="86" t="s">
        <v>1</v>
      </c>
      <c r="B24" s="86">
        <v>2</v>
      </c>
      <c r="C24" s="86">
        <v>15</v>
      </c>
      <c r="D24" s="28"/>
      <c r="E24" s="28"/>
      <c r="F24" s="28"/>
      <c r="G24" s="28"/>
      <c r="H24" s="28">
        <f>(EPCHrsIn!H25+MH)/LinhrsIn!H25</f>
        <v>0.99569324812447912</v>
      </c>
      <c r="I24" s="28">
        <f>(EPCHrsIn!I25+MH)/LinhrsIn!I25</f>
        <v>0.99014578833693312</v>
      </c>
      <c r="J24" s="28">
        <f>(EPCHrsIn!J25+MH)/LinhrsIn!J25</f>
        <v>1.00291707181553</v>
      </c>
      <c r="K24" s="28">
        <f>(EPCHrsIn!K25+MH)/LinhrsIn!K25</f>
        <v>0.99433351322180241</v>
      </c>
      <c r="L24" s="28">
        <f>(EPCHrsIn!L25+MH)/LinhrsIn!L25</f>
        <v>0.97537726167971917</v>
      </c>
      <c r="M24" s="28">
        <f>(EPCHrsIn!M25+MH)/LinhrsIn!M25</f>
        <v>1.0034746351633079</v>
      </c>
      <c r="N24" s="28">
        <f>(EPCHrsIn!N25+MH)/LinhrsIn!N25</f>
        <v>0.99610162656271006</v>
      </c>
      <c r="O24" s="28">
        <f>(EPCHrsIn!O25+MH)/LinhrsIn!O25</f>
        <v>0.99597166273093485</v>
      </c>
      <c r="P24" s="28">
        <f>(EPCHrsIn!P25+MH)/LinhrsIn!P25</f>
        <v>0.87049488972565892</v>
      </c>
      <c r="Q24" s="28">
        <f>(EPCHrsIn!Q25+MH)/LinhrsIn!Q25</f>
        <v>1.0017480166733896</v>
      </c>
      <c r="R24" s="28">
        <f>(EPCHrsIn!R25+MH)/LinhrsIn!R25</f>
        <v>0.82184422560429715</v>
      </c>
      <c r="S24" s="28">
        <f>(EPCHrsIn!S25+MH)/LinhrsIn!S25</f>
        <v>0.94359940772647732</v>
      </c>
      <c r="T24" s="28">
        <f>(EPCHrsIn!T25+MH)/LinhrsIn!T25</f>
        <v>0.98235621005834961</v>
      </c>
      <c r="U24" s="28">
        <f>(EPCHrsIn!U25+MH)/LinhrsIn!U25</f>
        <v>1.0018819733835194</v>
      </c>
      <c r="V24" s="28">
        <f>(EPCHrsIn!V25+MH)/LinhrsIn!V25</f>
        <v>1.0019457956914524</v>
      </c>
      <c r="W24" s="28">
        <v>0.98400537634408602</v>
      </c>
      <c r="X24" s="28">
        <f>(EPCHrsIn!X25+MH)/LinhrsIn!X25</f>
        <v>6.4137186065352417E-2</v>
      </c>
      <c r="Y24" s="28">
        <f>IF(LinhrsIn!Y25&gt;4,(EPCHrsIn!Y25+MH)/LinhrsIn!Y25,0)</f>
        <v>0.3306576538515702</v>
      </c>
      <c r="Z24" s="28">
        <f>IF(LinhrsIn!Z25&gt;4,(EPCHrsIn!Z25+MH)/LinhrsIn!Z25,0)</f>
        <v>1.0018839994617144</v>
      </c>
      <c r="AA24" s="28">
        <f>IF(LinhrsIn!AA25&gt;4,(EPCHrsIn!AA25+MH)/LinhrsIn!AA25,0)</f>
        <v>1.0041666666666667</v>
      </c>
      <c r="AB24" s="28">
        <f>IF(LinhrsIn!AB25&gt;4,(EPCHrsIn!AB25+MH)/LinhrsIn!AB25,0)</f>
        <v>0.875219446320054</v>
      </c>
      <c r="AC24" s="28">
        <f>IF(LinhrsIn!AC25&gt;4,(EPCHrsIn!AC25+MH)/LinhrsIn!AC25,0)</f>
        <v>0.99448702433777059</v>
      </c>
      <c r="AD24" s="28">
        <f>IF(LinhrsIn!AD25&gt;4,(EPCHrsIn!AD25+MH)/LinhrsIn!AD25,0)</f>
        <v>1.0007552870090635</v>
      </c>
      <c r="AE24" s="28">
        <f>IF(LinhrsIn!AE25&gt;4,(EPCHrsIn!AE25+MH)/LinhrsIn!AE25,0)</f>
        <v>0.91967821007786232</v>
      </c>
      <c r="AF24" s="28"/>
      <c r="AG24" s="28"/>
      <c r="AH24" s="28"/>
      <c r="AI24" s="28"/>
      <c r="AJ24" s="28"/>
      <c r="AK24" s="28"/>
      <c r="AL24" s="28"/>
      <c r="AM24" s="28"/>
      <c r="AN24" s="28"/>
      <c r="AO24" s="28">
        <f t="shared" si="0"/>
        <v>0.83445382982057748</v>
      </c>
      <c r="AP24" s="28">
        <f t="shared" si="1"/>
        <v>0.97164017380823209</v>
      </c>
      <c r="AQ24" s="28">
        <f t="shared" si="2"/>
        <v>0.9910618033549432</v>
      </c>
      <c r="AR24" s="28">
        <f t="shared" si="3"/>
        <v>0.95418939300643457</v>
      </c>
      <c r="AS24" s="28">
        <f t="shared" si="4"/>
        <v>0.92239721666805474</v>
      </c>
      <c r="AT24" s="28">
        <f t="shared" si="5"/>
        <v>0.99539465971110719</v>
      </c>
      <c r="AU24" s="28">
        <f t="shared" si="6"/>
        <v>0.45960007208700288</v>
      </c>
      <c r="AV24" s="28">
        <f t="shared" si="7"/>
        <v>0.96042337081614504</v>
      </c>
      <c r="AW24" s="28">
        <f t="shared" si="8"/>
        <v>0.97164017380823209</v>
      </c>
    </row>
    <row r="25" spans="1:49" x14ac:dyDescent="0.25">
      <c r="A25" s="86" t="s">
        <v>1</v>
      </c>
      <c r="B25" s="86">
        <v>2</v>
      </c>
      <c r="C25" s="86">
        <v>16</v>
      </c>
      <c r="D25" s="28"/>
      <c r="E25" s="28"/>
      <c r="F25" s="28"/>
      <c r="G25" s="28"/>
      <c r="H25" s="28">
        <f>(EPCHrsIn!H26+MH)/LinhrsIn!H26</f>
        <v>0.93567657682689642</v>
      </c>
      <c r="I25" s="28">
        <f>(EPCHrsIn!I26+MH)/LinhrsIn!I26</f>
        <v>0.94931433180962632</v>
      </c>
      <c r="J25" s="28">
        <f>(EPCHrsIn!J26+MH)/LinhrsIn!J26</f>
        <v>1.0018063081839654</v>
      </c>
      <c r="K25" s="28">
        <f>(EPCHrsIn!K26+MH)/LinhrsIn!K26</f>
        <v>0.99581702874106059</v>
      </c>
      <c r="L25" s="28">
        <f>(EPCHrsIn!L26+MH)/LinhrsIn!L26</f>
        <v>1.0010306616460463</v>
      </c>
      <c r="M25" s="28">
        <f>(EPCHrsIn!M26+MH)/LinhrsIn!M26</f>
        <v>1.0033351862145636</v>
      </c>
      <c r="N25" s="28">
        <f>(EPCHrsIn!N26+MH)/LinhrsIn!N26</f>
        <v>1.0040322580645162</v>
      </c>
      <c r="O25" s="28">
        <f>(EPCHrsIn!O26+MH)/LinhrsIn!O26</f>
        <v>1.0041958041958041</v>
      </c>
      <c r="P25" s="28">
        <f>(EPCHrsIn!P26+MH)/LinhrsIn!P26</f>
        <v>1.0026885334050275</v>
      </c>
      <c r="Q25" s="28">
        <f>(EPCHrsIn!Q26+MH)/LinhrsIn!Q26</f>
        <v>0.91104831112905393</v>
      </c>
      <c r="R25" s="28">
        <f>(EPCHrsIn!R26+MH)/LinhrsIn!R26</f>
        <v>1.0019397194867203</v>
      </c>
      <c r="S25" s="28">
        <f>(EPCHrsIn!S26+MH)/LinhrsIn!S26</f>
        <v>0.99662754620261707</v>
      </c>
      <c r="T25" s="28">
        <f>(EPCHrsIn!T26+MH)/LinhrsIn!T26</f>
        <v>0.97693162868260142</v>
      </c>
      <c r="U25" s="28">
        <f>(EPCHrsIn!U26+MH)/LinhrsIn!U26</f>
        <v>0.99973114665949736</v>
      </c>
      <c r="V25" s="28">
        <f>(EPCHrsIn!V26+MH)/LinhrsIn!V26</f>
        <v>0.99846924575563589</v>
      </c>
      <c r="W25" s="28">
        <v>0.99274193548387102</v>
      </c>
      <c r="X25" s="28">
        <f>(EPCHrsIn!X26+MH)/LinhrsIn!X26</f>
        <v>0.9658177856461938</v>
      </c>
      <c r="Y25" s="28">
        <f>IF(LinhrsIn!Y26&gt;4,(EPCHrsIn!Y26+MH)/LinhrsIn!Y26,0)</f>
        <v>1.0036588798198705</v>
      </c>
      <c r="Z25" s="28">
        <f>IF(LinhrsIn!Z26&gt;4,(EPCHrsIn!Z26+MH)/LinhrsIn!Z26,0)</f>
        <v>0.95262449528936732</v>
      </c>
      <c r="AA25" s="28">
        <f>IF(LinhrsIn!AA26&gt;4,(EPCHrsIn!AA26+MH)/LinhrsIn!AA26,0)</f>
        <v>0.82550708530147276</v>
      </c>
      <c r="AB25" s="28">
        <f>IF(LinhrsIn!AB26&gt;4,(EPCHrsIn!AB26+MH)/LinhrsIn!AB26,0)</f>
        <v>1.0047188890386949</v>
      </c>
      <c r="AC25" s="28">
        <f>IF(LinhrsIn!AC26&gt;4,(EPCHrsIn!AC26+MH)/LinhrsIn!AC26,0)</f>
        <v>0.96704774714189645</v>
      </c>
      <c r="AD25" s="28">
        <f>IF(LinhrsIn!AD26&gt;4,(EPCHrsIn!AD26+MH)/LinhrsIn!AD26,0)</f>
        <v>1.0004531722054379</v>
      </c>
      <c r="AE25" s="28">
        <f>IF(LinhrsIn!AE26&gt;4,(EPCHrsIn!AE26+MH)/LinhrsIn!AE26,0)</f>
        <v>0.88882071770188498</v>
      </c>
      <c r="AF25" s="28"/>
      <c r="AG25" s="28"/>
      <c r="AH25" s="28"/>
      <c r="AI25" s="28"/>
      <c r="AJ25" s="28"/>
      <c r="AK25" s="28"/>
      <c r="AL25" s="28"/>
      <c r="AM25" s="28"/>
      <c r="AN25" s="28"/>
      <c r="AO25" s="28">
        <f t="shared" si="0"/>
        <v>0.96915138904129972</v>
      </c>
      <c r="AP25" s="28">
        <f t="shared" si="1"/>
        <v>0.95210721234973983</v>
      </c>
      <c r="AQ25" s="28">
        <f t="shared" si="2"/>
        <v>1.0000609588672236</v>
      </c>
      <c r="AR25" s="28">
        <f t="shared" si="3"/>
        <v>1.0036388652217827</v>
      </c>
      <c r="AS25" s="28">
        <f t="shared" si="4"/>
        <v>0.96987185893946382</v>
      </c>
      <c r="AT25" s="28">
        <f t="shared" si="5"/>
        <v>0.99171067369924482</v>
      </c>
      <c r="AU25" s="28">
        <f t="shared" si="6"/>
        <v>0.98740620031664506</v>
      </c>
      <c r="AV25" s="28">
        <f t="shared" si="7"/>
        <v>0.92761682320984507</v>
      </c>
      <c r="AW25" s="28">
        <f t="shared" si="8"/>
        <v>0.95210721234973983</v>
      </c>
    </row>
    <row r="26" spans="1:49" x14ac:dyDescent="0.25">
      <c r="A26" s="86" t="s">
        <v>1</v>
      </c>
      <c r="B26" s="86">
        <v>2</v>
      </c>
      <c r="C26" s="86">
        <v>17</v>
      </c>
      <c r="D26" s="28"/>
      <c r="E26" s="28"/>
      <c r="F26" s="28"/>
      <c r="G26" s="28"/>
      <c r="H26" s="28">
        <f>(EPCHrsIn!H27+MH)/LinhrsIn!H27</f>
        <v>0.99805501528202278</v>
      </c>
      <c r="I26" s="28">
        <f>(EPCHrsIn!I27+MH)/LinhrsIn!I27</f>
        <v>0.99932786664874307</v>
      </c>
      <c r="J26" s="28">
        <f>(EPCHrsIn!J27+MH)/LinhrsIn!J27</f>
        <v>0.98255408234473129</v>
      </c>
      <c r="K26" s="28">
        <f>(EPCHrsIn!K27+MH)/LinhrsIn!K27</f>
        <v>1.0012144110106598</v>
      </c>
      <c r="L26" s="28">
        <f>(EPCHrsIn!L27+MH)/LinhrsIn!L27</f>
        <v>1.0020598440021518</v>
      </c>
      <c r="M26" s="28">
        <f>(EPCHrsIn!M27+MH)/LinhrsIn!M27</f>
        <v>1.003614122880178</v>
      </c>
      <c r="N26" s="28">
        <f>(EPCHrsIn!N27+MH)/LinhrsIn!N27</f>
        <v>1.0040322580645162</v>
      </c>
      <c r="O26" s="28">
        <f>(EPCHrsIn!O27+MH)/LinhrsIn!O27</f>
        <v>1.0041666666666667</v>
      </c>
      <c r="P26" s="28">
        <f>(EPCHrsIn!P27+MH)/LinhrsIn!P27</f>
        <v>0.99327866648743113</v>
      </c>
      <c r="Q26" s="28">
        <f>(EPCHrsIn!Q27+MH)/LinhrsIn!Q27</f>
        <v>0.98265429608713184</v>
      </c>
      <c r="R26" s="28">
        <f>(EPCHrsIn!R27+MH)/LinhrsIn!R27</f>
        <v>0.94518297236743831</v>
      </c>
      <c r="S26" s="28">
        <f>(EPCHrsIn!S27+MH)/LinhrsIn!S27</f>
        <v>0.99460407392418726</v>
      </c>
      <c r="T26" s="28">
        <f>(EPCHrsIn!T27+MH)/LinhrsIn!T27</f>
        <v>0.81370360033491484</v>
      </c>
      <c r="U26" s="28">
        <f>(EPCHrsIn!U27+MH)/LinhrsIn!U27</f>
        <v>1.0017475467132679</v>
      </c>
      <c r="V26" s="28">
        <f>(EPCHrsIn!V27+MH)/LinhrsIn!V27</f>
        <v>0.96997497914929109</v>
      </c>
      <c r="W26" s="28">
        <v>0.98790322580645162</v>
      </c>
      <c r="X26" s="28">
        <f>(EPCHrsIn!X27+MH)/LinhrsIn!X27</f>
        <v>1.0233261339092874</v>
      </c>
      <c r="Y26" s="28">
        <f>IF(LinhrsIn!Y27&gt;4,(EPCHrsIn!Y27+MH)/LinhrsIn!Y27,0)</f>
        <v>1.0134834584375869</v>
      </c>
      <c r="Z26" s="28">
        <f>IF(LinhrsIn!Z27&gt;4,(EPCHrsIn!Z27+MH)/LinhrsIn!Z27,0)</f>
        <v>0.92584118438761775</v>
      </c>
      <c r="AA26" s="28">
        <f>IF(LinhrsIn!AA27&gt;4,(EPCHrsIn!AA27+MH)/LinhrsIn!AA27,0)</f>
        <v>0.7758764607679467</v>
      </c>
      <c r="AB26" s="28">
        <f>IF(LinhrsIn!AB27&gt;4,(EPCHrsIn!AB27+MH)/LinhrsIn!AB27,0)</f>
        <v>0.67858106285405995</v>
      </c>
      <c r="AC26" s="28">
        <f>IF(LinhrsIn!AC27&gt;4,(EPCHrsIn!AC27+MH)/LinhrsIn!AC27,0)</f>
        <v>0.37711750470556604</v>
      </c>
      <c r="AD26" s="28">
        <f>IF(LinhrsIn!AD27&gt;4,(EPCHrsIn!AD27+MH)/LinhrsIn!AD27,0)</f>
        <v>1.0001510574018126</v>
      </c>
      <c r="AE26" s="28">
        <f>IF(LinhrsIn!AE27&gt;4,(EPCHrsIn!AE27+MH)/LinhrsIn!AE27,0)</f>
        <v>0.98524969507856086</v>
      </c>
      <c r="AF26" s="28"/>
      <c r="AG26" s="28"/>
      <c r="AH26" s="28"/>
      <c r="AI26" s="28"/>
      <c r="AJ26" s="28"/>
      <c r="AK26" s="28"/>
      <c r="AL26" s="28"/>
      <c r="AM26" s="28"/>
      <c r="AN26" s="28"/>
      <c r="AO26" s="28">
        <f t="shared" si="0"/>
        <v>0.92607324956159853</v>
      </c>
      <c r="AP26" s="28">
        <f t="shared" si="1"/>
        <v>0.78750608572864655</v>
      </c>
      <c r="AQ26" s="28">
        <f t="shared" si="2"/>
        <v>1.0022961259643299</v>
      </c>
      <c r="AR26" s="28">
        <f t="shared" si="3"/>
        <v>1.0004925304062047</v>
      </c>
      <c r="AS26" s="28">
        <f t="shared" si="4"/>
        <v>0.97414711412625243</v>
      </c>
      <c r="AT26" s="28">
        <f t="shared" si="5"/>
        <v>0.92847537539915803</v>
      </c>
      <c r="AU26" s="28">
        <f t="shared" si="6"/>
        <v>1.0082376060511087</v>
      </c>
      <c r="AV26" s="28">
        <f t="shared" si="7"/>
        <v>0.79343290266987487</v>
      </c>
      <c r="AW26" s="28">
        <f t="shared" si="8"/>
        <v>0.78750608572864655</v>
      </c>
    </row>
    <row r="27" spans="1:49" x14ac:dyDescent="0.25">
      <c r="A27" s="86" t="s">
        <v>1</v>
      </c>
      <c r="B27" s="86">
        <v>2</v>
      </c>
      <c r="C27" s="86">
        <v>18</v>
      </c>
      <c r="D27" s="28"/>
      <c r="E27" s="28"/>
      <c r="F27" s="28"/>
      <c r="G27" s="28"/>
      <c r="H27" s="28">
        <f>(EPCHrsIn!H28+MH)/LinhrsIn!H28</f>
        <v>0.99958321756043356</v>
      </c>
      <c r="I27" s="28">
        <f>(EPCHrsIn!I28+MH)/LinhrsIn!I28</f>
        <v>0.95738674553031333</v>
      </c>
      <c r="J27" s="28">
        <f>(EPCHrsIn!J28+MH)/LinhrsIn!J28</f>
        <v>0.62978960568482645</v>
      </c>
      <c r="K27" s="28">
        <f>(EPCHrsIn!K28+MH)/LinhrsIn!K28</f>
        <v>0.95790609821910411</v>
      </c>
      <c r="L27" s="28">
        <f>(EPCHrsIn!L28+MH)/LinhrsIn!L28</f>
        <v>0.93001224270146643</v>
      </c>
      <c r="M27" s="28">
        <f>(EPCHrsIn!M28+MH)/LinhrsIn!M28</f>
        <v>1.0033351862145636</v>
      </c>
      <c r="N27" s="28">
        <f>(EPCHrsIn!N28+MH)/LinhrsIn!N28</f>
        <v>1.0041672267777928</v>
      </c>
      <c r="O27" s="28">
        <f>(EPCHrsIn!O28+MH)/LinhrsIn!O28</f>
        <v>0.99611003056404568</v>
      </c>
      <c r="P27" s="28">
        <f>(EPCHrsIn!P28+MH)/LinhrsIn!P28</f>
        <v>0.97123655913978502</v>
      </c>
      <c r="Q27" s="28">
        <f>(EPCHrsIn!Q28+MH)/LinhrsIn!Q28</f>
        <v>0.99704181793734026</v>
      </c>
      <c r="R27" s="28">
        <f>(EPCHrsIn!R28+MH)/LinhrsIn!R28</f>
        <v>1.0031333930170097</v>
      </c>
      <c r="S27" s="28">
        <f>(EPCHrsIn!S28+MH)/LinhrsIn!S28</f>
        <v>0.9973082099596231</v>
      </c>
      <c r="T27" s="28">
        <f>(EPCHrsIn!T28+MH)/LinhrsIn!T28</f>
        <v>0.9870779491454772</v>
      </c>
      <c r="U27" s="28">
        <f>(EPCHrsIn!U28+MH)/LinhrsIn!U28</f>
        <v>1.0005377066810055</v>
      </c>
      <c r="V27" s="28">
        <f>(EPCHrsIn!V28+MH)/LinhrsIn!V28</f>
        <v>0.99735927727588602</v>
      </c>
      <c r="W27" s="28">
        <v>0.9907258064516129</v>
      </c>
      <c r="X27" s="28">
        <f>(EPCHrsIn!X28+MH)/LinhrsIn!X28</f>
        <v>0.99649075448778512</v>
      </c>
      <c r="Y27" s="28">
        <f>IF(LinhrsIn!Y28&gt;4,(EPCHrsIn!Y28+MH)/LinhrsIn!Y28,0)</f>
        <v>1.003379329766263</v>
      </c>
      <c r="Z27" s="28">
        <f>IF(LinhrsIn!Z28&gt;4,(EPCHrsIn!Z28+MH)/LinhrsIn!Z28,0)</f>
        <v>0.98809194129050126</v>
      </c>
      <c r="AA27" s="28">
        <f>IF(LinhrsIn!AA28&gt;4,(EPCHrsIn!AA28+MH)/LinhrsIn!AA28,0)</f>
        <v>0.97677329624478437</v>
      </c>
      <c r="AB27" s="28">
        <f>IF(LinhrsIn!AB28&gt;4,(EPCHrsIn!AB28+MH)/LinhrsIn!AB28,0)</f>
        <v>0.34915711395819282</v>
      </c>
      <c r="AC27" s="28">
        <f>IF(LinhrsIn!AC28&gt;4,(EPCHrsIn!AC28+MH)/LinhrsIn!AC28,0)</f>
        <v>8.7518232965201094E-3</v>
      </c>
      <c r="AD27" s="28">
        <f>IF(LinhrsIn!AD28&gt;4,(EPCHrsIn!AD28+MH)/LinhrsIn!AD28,0)</f>
        <v>0.78513022410660205</v>
      </c>
      <c r="AE27" s="28">
        <f>IF(LinhrsIn!AE28&gt;4,(EPCHrsIn!AE28+MH)/LinhrsIn!AE28,0)</f>
        <v>0.91700757165089963</v>
      </c>
      <c r="AF27" s="28"/>
      <c r="AG27" s="28"/>
      <c r="AH27" s="28"/>
      <c r="AI27" s="28"/>
      <c r="AJ27" s="28"/>
      <c r="AK27" s="28"/>
      <c r="AL27" s="28"/>
      <c r="AM27" s="28"/>
      <c r="AN27" s="28"/>
      <c r="AO27" s="28">
        <f t="shared" si="0"/>
        <v>0.94058971635129007</v>
      </c>
      <c r="AP27" s="28">
        <f t="shared" si="1"/>
        <v>0.57029653968467386</v>
      </c>
      <c r="AQ27" s="28">
        <f t="shared" si="2"/>
        <v>0.96375117571171132</v>
      </c>
      <c r="AR27" s="28">
        <f t="shared" si="3"/>
        <v>0.99050460549387453</v>
      </c>
      <c r="AS27" s="28">
        <f t="shared" si="4"/>
        <v>0.99916114030465764</v>
      </c>
      <c r="AT27" s="28">
        <f t="shared" si="5"/>
        <v>0.99499164436745635</v>
      </c>
      <c r="AU27" s="28">
        <f t="shared" si="6"/>
        <v>0.99686529690188708</v>
      </c>
      <c r="AV27" s="28">
        <f t="shared" si="7"/>
        <v>0.77134078383115945</v>
      </c>
      <c r="AW27" s="28">
        <f t="shared" si="8"/>
        <v>0.57029653968467386</v>
      </c>
    </row>
    <row r="28" spans="1:49" x14ac:dyDescent="0.25">
      <c r="A28" s="86" t="s">
        <v>1</v>
      </c>
      <c r="B28" s="86">
        <v>2</v>
      </c>
      <c r="C28" s="86">
        <v>19</v>
      </c>
      <c r="D28" s="28"/>
      <c r="E28" s="28"/>
      <c r="F28" s="28"/>
      <c r="G28" s="28"/>
      <c r="H28" s="28">
        <f>(EPCHrsIn!H29+MH)/LinhrsIn!H29</f>
        <v>0.99430397332592402</v>
      </c>
      <c r="I28" s="28">
        <f>(EPCHrsIn!I29+MH)/LinhrsIn!I29</f>
        <v>1.0006721333512569</v>
      </c>
      <c r="J28" s="28">
        <f>(EPCHrsIn!J29+MH)/LinhrsIn!J29</f>
        <v>1.00291707181553</v>
      </c>
      <c r="K28" s="28">
        <f>(EPCHrsIn!K29+MH)/LinhrsIn!K29</f>
        <v>1.0024284943335131</v>
      </c>
      <c r="L28" s="28">
        <f>(EPCHrsIn!L29+MH)/LinhrsIn!L29</f>
        <v>0.99043733189887029</v>
      </c>
      <c r="M28" s="28">
        <f>(EPCHrsIn!M29+MH)/LinhrsIn!M29</f>
        <v>1.0045852438516047</v>
      </c>
      <c r="N28" s="28">
        <f>(EPCHrsIn!N29+MH)/LinhrsIn!N29</f>
        <v>1.0040322580645162</v>
      </c>
      <c r="O28" s="28">
        <f>(EPCHrsIn!O29+MH)/LinhrsIn!O29</f>
        <v>1.0055555555555555</v>
      </c>
      <c r="P28" s="28">
        <f>(EPCHrsIn!P29+MH)/LinhrsIn!P29</f>
        <v>0.86949494949494954</v>
      </c>
      <c r="Q28" s="28">
        <f>(EPCHrsIn!Q29+MH)/LinhrsIn!Q29</f>
        <v>0.99179776791717089</v>
      </c>
      <c r="R28" s="28">
        <f>(EPCHrsIn!R29+MH)/LinhrsIn!R29</f>
        <v>0.9743436754176612</v>
      </c>
      <c r="S28" s="28">
        <f>(EPCHrsIn!S29+MH)/LinhrsIn!S29</f>
        <v>0.99502688172043008</v>
      </c>
      <c r="T28" s="28">
        <f>(EPCHrsIn!T29+MH)/LinhrsIn!T29</f>
        <v>0.9883300916921367</v>
      </c>
      <c r="U28" s="28">
        <f>(EPCHrsIn!U29+MH)/LinhrsIn!U29</f>
        <v>0.9493211453152306</v>
      </c>
      <c r="V28" s="28">
        <f>(EPCHrsIn!V29+MH)/LinhrsIn!V29</f>
        <v>1.0012508686587909</v>
      </c>
      <c r="W28" s="28">
        <v>0.98319892473118276</v>
      </c>
      <c r="X28" s="28">
        <f>(EPCHrsIn!X29+MH)/LinhrsIn!X29</f>
        <v>0.99878509719222464</v>
      </c>
      <c r="Y28" s="28">
        <f>IF(LinhrsIn!Y29&gt;4,(EPCHrsIn!Y29+MH)/LinhrsIn!Y29,0)</f>
        <v>0.68184381167183539</v>
      </c>
      <c r="Z28" s="28">
        <f>IF(LinhrsIn!Z29&gt;4,(EPCHrsIn!Z29+MH)/LinhrsIn!Z29,0)</f>
        <v>0.99865428609877538</v>
      </c>
      <c r="AA28" s="28">
        <f>IF(LinhrsIn!AA29&gt;4,(EPCHrsIn!AA29+MH)/LinhrsIn!AA29,0)</f>
        <v>1.0034722222222223</v>
      </c>
      <c r="AB28" s="28">
        <f>IF(LinhrsIn!AB29&gt;4,(EPCHrsIn!AB29+MH)/LinhrsIn!AB29,0)</f>
        <v>1.0041795874342725</v>
      </c>
      <c r="AC28" s="28">
        <f>IF(LinhrsIn!AC29&gt;4,(EPCHrsIn!AC29+MH)/LinhrsIn!AC29,0)</f>
        <v>0.99529506654120181</v>
      </c>
      <c r="AD28" s="28">
        <f>IF(LinhrsIn!AD29&gt;4,(EPCHrsIn!AD29+MH)/LinhrsIn!AD29,0)</f>
        <v>0.99441172028394498</v>
      </c>
      <c r="AE28" s="28">
        <f>IF(LinhrsIn!AE29&gt;4,(EPCHrsIn!AE29+MH)/LinhrsIn!AE29,0)</f>
        <v>0.96966481516111713</v>
      </c>
      <c r="AF28" s="28"/>
      <c r="AG28" s="28"/>
      <c r="AH28" s="28"/>
      <c r="AI28" s="28"/>
      <c r="AJ28" s="28"/>
      <c r="AK28" s="28"/>
      <c r="AL28" s="28"/>
      <c r="AM28" s="28"/>
      <c r="AN28" s="28"/>
      <c r="AO28" s="28">
        <f t="shared" si="0"/>
        <v>0.96418369667266113</v>
      </c>
      <c r="AP28" s="28">
        <f t="shared" si="1"/>
        <v>0.98645720066208797</v>
      </c>
      <c r="AQ28" s="28">
        <f t="shared" si="2"/>
        <v>0.99915035669466279</v>
      </c>
      <c r="AR28" s="28">
        <f t="shared" si="3"/>
        <v>0.95969425437167377</v>
      </c>
      <c r="AS28" s="28">
        <f t="shared" si="4"/>
        <v>0.98705610835175406</v>
      </c>
      <c r="AT28" s="28">
        <f t="shared" si="5"/>
        <v>0.97963403522205272</v>
      </c>
      <c r="AU28" s="28">
        <f t="shared" si="6"/>
        <v>0.88794261119841422</v>
      </c>
      <c r="AV28" s="28">
        <f t="shared" si="7"/>
        <v>1.0021020319184235</v>
      </c>
      <c r="AW28" s="28">
        <f t="shared" si="8"/>
        <v>0.98645720066208797</v>
      </c>
    </row>
    <row r="29" spans="1:49" x14ac:dyDescent="0.25">
      <c r="A29" s="86" t="s">
        <v>1</v>
      </c>
      <c r="B29" s="86">
        <v>2</v>
      </c>
      <c r="C29" s="86">
        <v>20</v>
      </c>
      <c r="D29" s="28"/>
      <c r="E29" s="28"/>
      <c r="F29" s="28"/>
      <c r="G29" s="28"/>
      <c r="H29" s="28">
        <f>(EPCHrsIn!H30+MH)/LinhrsIn!H30</f>
        <v>1.0022228396776882</v>
      </c>
      <c r="I29" s="28">
        <f>(EPCHrsIn!I30+MH)/LinhrsIn!I30</f>
        <v>1.0032258064516129</v>
      </c>
      <c r="J29" s="28">
        <f>(EPCHrsIn!J30+MH)/LinhrsIn!J30</f>
        <v>0.99777344837183413</v>
      </c>
      <c r="K29" s="28">
        <f>(EPCHrsIn!K30+MH)/LinhrsIn!K30</f>
        <v>0.9973009446693657</v>
      </c>
      <c r="L29" s="28">
        <f>(EPCHrsIn!L30+MH)/LinhrsIn!L30</f>
        <v>1.0014927380311995</v>
      </c>
      <c r="M29" s="28">
        <f>(EPCHrsIn!M30+MH)/LinhrsIn!M30</f>
        <v>1.0033351862145636</v>
      </c>
      <c r="N29" s="28">
        <f>(EPCHrsIn!N30+MH)/LinhrsIn!N30</f>
        <v>1.0043022317827373</v>
      </c>
      <c r="O29" s="28">
        <f>(EPCHrsIn!O30+MH)/LinhrsIn!O30</f>
        <v>1.0045852438516047</v>
      </c>
      <c r="P29" s="28">
        <f>(EPCHrsIn!P30+MH)/LinhrsIn!P30</f>
        <v>0.94556451612903225</v>
      </c>
      <c r="Q29" s="28">
        <f>(EPCHrsIn!Q30+MH)/LinhrsIn!Q30</f>
        <v>0.97713824636901558</v>
      </c>
      <c r="R29" s="28">
        <f>(EPCHrsIn!R30+MH)/LinhrsIn!R30</f>
        <v>0.99864457831325304</v>
      </c>
      <c r="S29" s="28">
        <f>(EPCHrsIn!S30+MH)/LinhrsIn!S30</f>
        <v>1.0004063939311838</v>
      </c>
      <c r="T29" s="28">
        <f>(EPCHrsIn!T30+MH)/LinhrsIn!T30</f>
        <v>0.96818118660552999</v>
      </c>
      <c r="U29" s="28">
        <f>(EPCHrsIn!U30+MH)/LinhrsIn!U30</f>
        <v>0.93909653132562521</v>
      </c>
      <c r="V29" s="28">
        <f>(EPCHrsIn!V30+MH)/LinhrsIn!V30</f>
        <v>0.9922157353350014</v>
      </c>
      <c r="W29" s="28">
        <v>0.99247311827956985</v>
      </c>
      <c r="X29" s="28">
        <f>(EPCHrsIn!X30+MH)/LinhrsIn!X30</f>
        <v>0.98267226208203595</v>
      </c>
      <c r="Y29" s="28">
        <f>IF(LinhrsIn!Y30&gt;4,(EPCHrsIn!Y30+MH)/LinhrsIn!Y30,0)</f>
        <v>0.99121688624451065</v>
      </c>
      <c r="Z29" s="28">
        <f>IF(LinhrsIn!Z30&gt;4,(EPCHrsIn!Z30+MH)/LinhrsIn!Z30,0)</f>
        <v>0.98838151850851119</v>
      </c>
      <c r="AA29" s="28">
        <f>IF(LinhrsIn!AA30&gt;4,(EPCHrsIn!AA30+MH)/LinhrsIn!AA30,0)</f>
        <v>1.0045839699958328</v>
      </c>
      <c r="AB29" s="28">
        <f>IF(LinhrsIn!AB30&gt;4,(EPCHrsIn!AB30+MH)/LinhrsIn!AB30,0)</f>
        <v>1.0039099366320614</v>
      </c>
      <c r="AC29" s="28">
        <f>IF(LinhrsIn!AC30&gt;4,(EPCHrsIn!AC30+MH)/LinhrsIn!AC30,0)</f>
        <v>0.99206776015057818</v>
      </c>
      <c r="AD29" s="28">
        <f>IF(LinhrsIn!AD30&gt;4,(EPCHrsIn!AD30+MH)/LinhrsIn!AD30,0)</f>
        <v>0.99350453172205444</v>
      </c>
      <c r="AE29" s="28">
        <f>IF(LinhrsIn!AE30&gt;4,(EPCHrsIn!AE30+MH)/LinhrsIn!AE30,0)</f>
        <v>0.98541710533536209</v>
      </c>
      <c r="AF29" s="28"/>
      <c r="AG29" s="28"/>
      <c r="AH29" s="28"/>
      <c r="AI29" s="28"/>
      <c r="AJ29" s="28"/>
      <c r="AK29" s="28"/>
      <c r="AL29" s="28"/>
      <c r="AM29" s="28"/>
      <c r="AN29" s="28"/>
      <c r="AO29" s="28">
        <f t="shared" si="0"/>
        <v>0.98657669696851091</v>
      </c>
      <c r="AP29" s="28">
        <f t="shared" si="1"/>
        <v>0.99032979906933161</v>
      </c>
      <c r="AQ29" s="28">
        <f t="shared" si="2"/>
        <v>1.0007096229717096</v>
      </c>
      <c r="AR29" s="28">
        <f t="shared" si="3"/>
        <v>0.98481733058779142</v>
      </c>
      <c r="AS29" s="28">
        <f t="shared" si="4"/>
        <v>0.99206307287115081</v>
      </c>
      <c r="AT29" s="28">
        <f t="shared" si="5"/>
        <v>0.96649781775538557</v>
      </c>
      <c r="AU29" s="28">
        <f t="shared" si="6"/>
        <v>0.98878742220203886</v>
      </c>
      <c r="AV29" s="28">
        <f t="shared" si="7"/>
        <v>0.99895847504546842</v>
      </c>
      <c r="AW29" s="28">
        <f t="shared" si="8"/>
        <v>0.99032979906933161</v>
      </c>
    </row>
    <row r="30" spans="1:49" x14ac:dyDescent="0.25">
      <c r="A30" s="86" t="s">
        <v>1</v>
      </c>
      <c r="B30" s="86">
        <v>2</v>
      </c>
      <c r="C30" s="86">
        <v>21</v>
      </c>
      <c r="D30" s="28"/>
      <c r="E30" s="28"/>
      <c r="F30" s="28"/>
      <c r="G30" s="28"/>
      <c r="H30" s="28">
        <f>(EPCHrsIn!H31+MH)/LinhrsIn!H31</f>
        <v>0.89244915018110904</v>
      </c>
      <c r="I30" s="28">
        <f>(EPCHrsIn!I31+MH)/LinhrsIn!I31</f>
        <v>0.99542949321145313</v>
      </c>
      <c r="J30" s="28">
        <f>(EPCHrsIn!J31+MH)/LinhrsIn!J31</f>
        <v>1.0002778549597111</v>
      </c>
      <c r="K30" s="28">
        <f>(EPCHrsIn!K31+MH)/LinhrsIn!K31</f>
        <v>1.0012144110106598</v>
      </c>
      <c r="L30" s="28">
        <f>(EPCHrsIn!L31+MH)/LinhrsIn!L31</f>
        <v>1.0010617267348036</v>
      </c>
      <c r="M30" s="28">
        <f>(EPCHrsIn!M31+MH)/LinhrsIn!M31</f>
        <v>1.0045852438516047</v>
      </c>
      <c r="N30" s="28">
        <f>(EPCHrsIn!N31+MH)/LinhrsIn!N31</f>
        <v>1.0054054054054054</v>
      </c>
      <c r="O30" s="28">
        <f>(EPCHrsIn!O31+MH)/LinhrsIn!O31</f>
        <v>1.0045852438516047</v>
      </c>
      <c r="P30" s="28">
        <f>(EPCHrsIn!P31+MH)/LinhrsIn!P31</f>
        <v>1.0012098400322624</v>
      </c>
      <c r="Q30" s="28">
        <f>(EPCHrsIn!Q31+MH)/LinhrsIn!Q31</f>
        <v>0.99811752050558011</v>
      </c>
      <c r="R30" s="28">
        <f>(EPCHrsIn!R31+MH)/LinhrsIn!R31</f>
        <v>0.99970073320365116</v>
      </c>
      <c r="S30" s="28">
        <f>(EPCHrsIn!S31+MH)/LinhrsIn!S31</f>
        <v>0.9784685775804064</v>
      </c>
      <c r="T30" s="28">
        <f>(EPCHrsIn!T31+MH)/LinhrsIn!T31</f>
        <v>0.96582383995554333</v>
      </c>
      <c r="U30" s="28">
        <f>(EPCHrsIn!U31+MH)/LinhrsIn!U31</f>
        <v>0.99596719989245863</v>
      </c>
      <c r="V30" s="28">
        <f>(EPCHrsIn!V31+MH)/LinhrsIn!V31</f>
        <v>0.99666203059805292</v>
      </c>
      <c r="W30" s="28">
        <v>0.9530913978494624</v>
      </c>
      <c r="X30" s="28">
        <f>(EPCHrsIn!X31+MH)/LinhrsIn!X31</f>
        <v>0.99391809704014056</v>
      </c>
      <c r="Y30" s="28">
        <f>IF(LinhrsIn!Y31&gt;4,(EPCHrsIn!Y31+MH)/LinhrsIn!Y31,0)</f>
        <v>1.0035043453882815</v>
      </c>
      <c r="Z30" s="28">
        <f>IF(LinhrsIn!Z31&gt;4,(EPCHrsIn!Z31+MH)/LinhrsIn!Z31,0)</f>
        <v>0.99407806191117098</v>
      </c>
      <c r="AA30" s="28">
        <f>IF(LinhrsIn!AA31&gt;4,(EPCHrsIn!AA31+MH)/LinhrsIn!AA31,0)</f>
        <v>0.99569384636755098</v>
      </c>
      <c r="AB30" s="28">
        <f>IF(LinhrsIn!AB31&gt;4,(EPCHrsIn!AB31+MH)/LinhrsIn!AB31,0)</f>
        <v>1.0047188890386949</v>
      </c>
      <c r="AC30" s="28">
        <f>IF(LinhrsIn!AC31&gt;4,(EPCHrsIn!AC31+MH)/LinhrsIn!AC31,0)</f>
        <v>0.9907258064516129</v>
      </c>
      <c r="AD30" s="28">
        <f>IF(LinhrsIn!AD31&gt;4,(EPCHrsIn!AD31+MH)/LinhrsIn!AD31,0)</f>
        <v>0.98096389182655985</v>
      </c>
      <c r="AE30" s="28">
        <f>IF(LinhrsIn!AE31&gt;4,(EPCHrsIn!AE31+MH)/LinhrsIn!AE31,0)</f>
        <v>0.97450079298760228</v>
      </c>
      <c r="AF30" s="28"/>
      <c r="AG30" s="28"/>
      <c r="AH30" s="28"/>
      <c r="AI30" s="28"/>
      <c r="AJ30" s="28"/>
      <c r="AK30" s="28"/>
      <c r="AL30" s="28"/>
      <c r="AM30" s="28"/>
      <c r="AN30" s="28"/>
      <c r="AO30" s="28">
        <f t="shared" si="0"/>
        <v>0.98997871161091622</v>
      </c>
      <c r="AP30" s="28">
        <f t="shared" si="1"/>
        <v>0.98206349708859164</v>
      </c>
      <c r="AQ30" s="28">
        <f t="shared" si="2"/>
        <v>1.0022871271990226</v>
      </c>
      <c r="AR30" s="28">
        <f t="shared" si="3"/>
        <v>1.0037334964297575</v>
      </c>
      <c r="AS30" s="28">
        <f t="shared" si="4"/>
        <v>0.99209561042987915</v>
      </c>
      <c r="AT30" s="28">
        <f t="shared" si="5"/>
        <v>0.98615102348201822</v>
      </c>
      <c r="AU30" s="28">
        <f t="shared" si="6"/>
        <v>0.98350461342596152</v>
      </c>
      <c r="AV30" s="28">
        <f t="shared" si="7"/>
        <v>0.99816359910580565</v>
      </c>
      <c r="AW30" s="28">
        <f t="shared" si="8"/>
        <v>0.98206349708859164</v>
      </c>
    </row>
    <row r="31" spans="1:49" x14ac:dyDescent="0.25">
      <c r="A31" s="86" t="s">
        <v>1</v>
      </c>
      <c r="B31" s="86">
        <v>2</v>
      </c>
      <c r="C31" s="86">
        <v>22</v>
      </c>
      <c r="D31" s="28"/>
      <c r="E31" s="28"/>
      <c r="F31" s="28"/>
      <c r="G31" s="28"/>
      <c r="H31" s="28">
        <f>(EPCHrsIn!H32+MH)/LinhrsIn!H32</f>
        <v>0.97276643045713485</v>
      </c>
      <c r="I31" s="28">
        <f>(EPCHrsIn!I32+MH)/LinhrsIn!I32</f>
        <v>0.90375050410001345</v>
      </c>
      <c r="J31" s="28">
        <f>(EPCHrsIn!J32+MH)/LinhrsIn!J32</f>
        <v>0.95707737185720243</v>
      </c>
      <c r="K31" s="28">
        <f>(EPCHrsIn!K32+MH)/LinhrsIn!K32</f>
        <v>0.98464317976513094</v>
      </c>
      <c r="L31" s="28">
        <f>(EPCHrsIn!L32+MH)/LinhrsIn!L32</f>
        <v>0.99679229525862068</v>
      </c>
      <c r="M31" s="28">
        <f>(EPCHrsIn!M32+MH)/LinhrsIn!M32</f>
        <v>0.98360655737704916</v>
      </c>
      <c r="N31" s="28">
        <f>(EPCHrsIn!N32+MH)/LinhrsIn!N32</f>
        <v>1.0043022317827373</v>
      </c>
      <c r="O31" s="28">
        <f>(EPCHrsIn!O32+MH)/LinhrsIn!O32</f>
        <v>1.0041666666666667</v>
      </c>
      <c r="P31" s="28">
        <f>(EPCHrsIn!P32+MH)/LinhrsIn!P32</f>
        <v>0.98010752688172054</v>
      </c>
      <c r="Q31" s="28">
        <f>(EPCHrsIn!Q32+MH)/LinhrsIn!Q32</f>
        <v>0.9974434876210978</v>
      </c>
      <c r="R31" s="28">
        <f>(EPCHrsIn!R32+MH)/LinhrsIn!R32</f>
        <v>1</v>
      </c>
      <c r="S31" s="28">
        <f>(EPCHrsIn!S32+MH)/LinhrsIn!S32</f>
        <v>0.99986557332974857</v>
      </c>
      <c r="T31" s="28">
        <f>(EPCHrsIn!T32+MH)/LinhrsIn!T32</f>
        <v>0.98345383759733029</v>
      </c>
      <c r="U31" s="28">
        <f>(EPCHrsIn!U32+MH)/LinhrsIn!U32</f>
        <v>1.0025541067347761</v>
      </c>
      <c r="V31" s="28">
        <f>(EPCHrsIn!V32+MH)/LinhrsIn!V32</f>
        <v>1.0011114198388442</v>
      </c>
      <c r="W31" s="28">
        <v>0.99341397849462365</v>
      </c>
      <c r="X31" s="28">
        <f>(EPCHrsIn!X32+MH)/LinhrsIn!X32</f>
        <v>0.8097554384542629</v>
      </c>
      <c r="Y31" s="28">
        <f>IF(LinhrsIn!Y32&gt;4,(EPCHrsIn!Y32+MH)/LinhrsIn!Y32,0)</f>
        <v>0.97710352577609216</v>
      </c>
      <c r="Z31" s="28">
        <f>IF(LinhrsIn!Z32&gt;4,(EPCHrsIn!Z32+MH)/LinhrsIn!Z32,0)</f>
        <v>0.95755102040816331</v>
      </c>
      <c r="AA31" s="28">
        <f>IF(LinhrsIn!AA32&gt;4,(EPCHrsIn!AA32+MH)/LinhrsIn!AA32,0)</f>
        <v>0.60316868592730666</v>
      </c>
      <c r="AB31" s="28">
        <f>IF(LinhrsIn!AB32&gt;4,(EPCHrsIn!AB32+MH)/LinhrsIn!AB32,0)</f>
        <v>1.0047055660123689</v>
      </c>
      <c r="AC31" s="28">
        <f>IF(LinhrsIn!AC32&gt;4,(EPCHrsIn!AC32+MH)/LinhrsIn!AC32,0)</f>
        <v>1.0024196800645249</v>
      </c>
      <c r="AD31" s="28">
        <f>IF(LinhrsIn!AD32&gt;4,(EPCHrsIn!AD32+MH)/LinhrsIn!AD32,0)</f>
        <v>0.99125320464484989</v>
      </c>
      <c r="AE31" s="28">
        <f>IF(LinhrsIn!AE32&gt;4,(EPCHrsIn!AE32+MH)/LinhrsIn!AE32,0)</f>
        <v>0.91112982581164959</v>
      </c>
      <c r="AF31" s="28"/>
      <c r="AG31" s="28"/>
      <c r="AH31" s="28"/>
      <c r="AI31" s="28"/>
      <c r="AJ31" s="28"/>
      <c r="AK31" s="28"/>
      <c r="AL31" s="28"/>
      <c r="AM31" s="28"/>
      <c r="AN31" s="28"/>
      <c r="AO31" s="28">
        <f t="shared" si="0"/>
        <v>0.94417722001621784</v>
      </c>
      <c r="AP31" s="28">
        <f t="shared" si="1"/>
        <v>0.96826757017367482</v>
      </c>
      <c r="AQ31" s="28">
        <f t="shared" si="2"/>
        <v>0.98834734413360026</v>
      </c>
      <c r="AR31" s="28">
        <f t="shared" si="3"/>
        <v>0.99619214177704141</v>
      </c>
      <c r="AS31" s="28">
        <f t="shared" si="4"/>
        <v>0.99910302031694886</v>
      </c>
      <c r="AT31" s="28">
        <f t="shared" si="5"/>
        <v>0.99570645472365016</v>
      </c>
      <c r="AU31" s="28">
        <f t="shared" si="6"/>
        <v>0.9267576475749929</v>
      </c>
      <c r="AV31" s="28">
        <f t="shared" si="7"/>
        <v>0.85514175744927956</v>
      </c>
      <c r="AW31" s="28">
        <f t="shared" si="8"/>
        <v>0.96826757017367482</v>
      </c>
    </row>
    <row r="32" spans="1:49" x14ac:dyDescent="0.25">
      <c r="A32" s="86" t="s">
        <v>1</v>
      </c>
      <c r="B32" s="86">
        <v>2</v>
      </c>
      <c r="C32" s="86">
        <v>23</v>
      </c>
      <c r="D32" s="28"/>
      <c r="E32" s="28"/>
      <c r="F32" s="28"/>
      <c r="G32" s="28"/>
      <c r="H32" s="28">
        <f>(EPCHrsIn!H33+MH)/LinhrsIn!H33</f>
        <v>0.62915103515353621</v>
      </c>
      <c r="I32" s="28">
        <f>(EPCHrsIn!I33+MH)/LinhrsIn!I33</f>
        <v>0.95335394542277196</v>
      </c>
      <c r="J32" s="28">
        <f>(EPCHrsIn!J33+MH)/LinhrsIn!J33</f>
        <v>0.9431865536880123</v>
      </c>
      <c r="K32" s="28">
        <f>(EPCHrsIn!K33+MH)/LinhrsIn!K33</f>
        <v>1.0012446411284746</v>
      </c>
      <c r="L32" s="28">
        <f>(EPCHrsIn!L33+MH)/LinhrsIn!L33</f>
        <v>0.70770080044162287</v>
      </c>
      <c r="M32" s="28">
        <f>(EPCHrsIn!M33+MH)/LinhrsIn!M33</f>
        <v>1.0036394176931691</v>
      </c>
      <c r="N32" s="28">
        <f>(EPCHrsIn!N33+MH)/LinhrsIn!N33</f>
        <v>1.0041672267777928</v>
      </c>
      <c r="O32" s="28">
        <f>(EPCHrsIn!O33+MH)/LinhrsIn!O33</f>
        <v>0.90429226281427977</v>
      </c>
      <c r="P32" s="28">
        <f>(EPCHrsIn!P33+MH)/LinhrsIn!P33</f>
        <v>0.98508064516129035</v>
      </c>
      <c r="Q32" s="28">
        <f>(EPCHrsIn!Q33+MH)/LinhrsIn!Q33</f>
        <v>0.75003724117384185</v>
      </c>
      <c r="R32" s="28">
        <f>(EPCHrsIn!R33+MH)/LinhrsIn!R33</f>
        <v>0.81125387682764738</v>
      </c>
      <c r="S32" s="28">
        <f>(EPCHrsIn!S33+MH)/LinhrsIn!S33</f>
        <v>0.99851991388589878</v>
      </c>
      <c r="T32" s="28">
        <f>(EPCHrsIn!T33+MH)/LinhrsIn!T33</f>
        <v>0.94803390301514512</v>
      </c>
      <c r="U32" s="28">
        <f>(EPCHrsIn!U33+MH)/LinhrsIn!U33</f>
        <v>0.97271138593897033</v>
      </c>
      <c r="V32" s="28">
        <f>(EPCHrsIn!V33+MH)/LinhrsIn!V33</f>
        <v>1.0013896609227348</v>
      </c>
      <c r="W32" s="28">
        <v>0.99569892473118271</v>
      </c>
      <c r="X32" s="28">
        <f>(EPCHrsIn!X33+MH)/LinhrsIn!X33</f>
        <v>0.98678711069165426</v>
      </c>
      <c r="Y32" s="28">
        <f>IF(LinhrsIn!Y33&gt;4,(EPCHrsIn!Y33+MH)/LinhrsIn!Y33,0)</f>
        <v>0.9641496363006582</v>
      </c>
      <c r="Z32" s="28">
        <f>IF(LinhrsIn!Z33&gt;4,(EPCHrsIn!Z33+MH)/LinhrsIn!Z33,0)</f>
        <v>1.0027111291853057</v>
      </c>
      <c r="AA32" s="28">
        <f>IF(LinhrsIn!AA33&gt;4,(EPCHrsIn!AA33+MH)/LinhrsIn!AA33,0)</f>
        <v>0.99742783652472145</v>
      </c>
      <c r="AB32" s="28">
        <f>IF(LinhrsIn!AB33&gt;4,(EPCHrsIn!AB33+MH)/LinhrsIn!AB33,0)</f>
        <v>0.96987222595830536</v>
      </c>
      <c r="AC32" s="28">
        <f>IF(LinhrsIn!AC33&gt;4,(EPCHrsIn!AC33+MH)/LinhrsIn!AC33,0)</f>
        <v>0.99852110782468417</v>
      </c>
      <c r="AD32" s="28">
        <f>IF(LinhrsIn!AD33&gt;4,(EPCHrsIn!AD33+MH)/LinhrsIn!AD33,0)</f>
        <v>0.95141822570911294</v>
      </c>
      <c r="AE32" s="28">
        <f>IF(LinhrsIn!AE33&gt;4,(EPCHrsIn!AE33+MH)/LinhrsIn!AE33,0)</f>
        <v>0.98201079469904384</v>
      </c>
      <c r="AF32" s="28"/>
      <c r="AG32" s="28"/>
      <c r="AH32" s="28"/>
      <c r="AI32" s="28"/>
      <c r="AJ32" s="28"/>
      <c r="AK32" s="28"/>
      <c r="AL32" s="28"/>
      <c r="AM32" s="28"/>
      <c r="AN32" s="28"/>
      <c r="AO32" s="28">
        <f t="shared" si="0"/>
        <v>0.94988273709633875</v>
      </c>
      <c r="AP32" s="28">
        <f t="shared" si="1"/>
        <v>0.97731670941094695</v>
      </c>
      <c r="AQ32" s="28">
        <f t="shared" si="2"/>
        <v>0.90419495308775544</v>
      </c>
      <c r="AR32" s="28">
        <f t="shared" si="3"/>
        <v>0.96451337825112093</v>
      </c>
      <c r="AS32" s="28">
        <f t="shared" si="4"/>
        <v>0.85327034396246271</v>
      </c>
      <c r="AT32" s="28">
        <f t="shared" si="5"/>
        <v>0.9740449832922834</v>
      </c>
      <c r="AU32" s="28">
        <f t="shared" si="6"/>
        <v>0.98221189057449843</v>
      </c>
      <c r="AV32" s="28">
        <f t="shared" si="7"/>
        <v>0.99000373055611091</v>
      </c>
      <c r="AW32" s="28">
        <f t="shared" si="8"/>
        <v>0.97731670941094695</v>
      </c>
    </row>
    <row r="33" spans="1:49" x14ac:dyDescent="0.25">
      <c r="A33" s="86" t="s">
        <v>1</v>
      </c>
      <c r="B33" s="86">
        <v>2</v>
      </c>
      <c r="C33" s="86">
        <v>24</v>
      </c>
      <c r="D33" s="28"/>
      <c r="E33" s="28"/>
      <c r="F33" s="28"/>
      <c r="G33" s="28"/>
      <c r="H33" s="28">
        <f>(EPCHrsIn!H34+MH)/LinhrsIn!H34</f>
        <v>0.95741127348643007</v>
      </c>
      <c r="I33" s="28">
        <f>(EPCHrsIn!I34+MH)/LinhrsIn!I34</f>
        <v>0.99373126192423011</v>
      </c>
      <c r="J33" s="28">
        <f>(EPCHrsIn!J34+MH)/LinhrsIn!J34</f>
        <v>0.98149186763881091</v>
      </c>
      <c r="K33" s="28">
        <f>(EPCHrsIn!K34+MH)/LinhrsIn!K34</f>
        <v>0.98763717182942079</v>
      </c>
      <c r="L33" s="28">
        <f>(EPCHrsIn!L34+MH)/LinhrsIn!L34</f>
        <v>0.99988510237068973</v>
      </c>
      <c r="M33" s="28">
        <f>(EPCHrsIn!M34+MH)/LinhrsIn!M34</f>
        <v>0.96828046744574292</v>
      </c>
      <c r="N33" s="28">
        <f>(EPCHrsIn!N34+MH)/LinhrsIn!N34</f>
        <v>1.0040322580645162</v>
      </c>
      <c r="O33" s="28">
        <f>(EPCHrsIn!O34+MH)/LinhrsIn!O34</f>
        <v>0.92096124461730799</v>
      </c>
      <c r="P33" s="28">
        <f>(EPCHrsIn!P34+MH)/LinhrsIn!P34</f>
        <v>0.92001613120043013</v>
      </c>
      <c r="Q33" s="28">
        <f>(EPCHrsIn!Q34+MH)/LinhrsIn!Q34</f>
        <v>0.85793159170482092</v>
      </c>
      <c r="R33" s="28">
        <f>(EPCHrsIn!R34+MH)/LinhrsIn!R34</f>
        <v>0.79335023110183389</v>
      </c>
      <c r="S33" s="28">
        <f>(EPCHrsIn!S34+MH)/LinhrsIn!S34</f>
        <v>0.95783050847457629</v>
      </c>
      <c r="T33" s="28">
        <f>(EPCHrsIn!T34+MH)/LinhrsIn!T34</f>
        <v>0.96100358422939058</v>
      </c>
      <c r="U33" s="28">
        <f>(EPCHrsIn!U34+MH)/LinhrsIn!U34</f>
        <v>0.98695710636009137</v>
      </c>
      <c r="V33" s="28">
        <f>(EPCHrsIn!V34+MH)/LinhrsIn!V34</f>
        <v>0.99887339811294173</v>
      </c>
      <c r="W33" s="28">
        <v>0.27741935483870966</v>
      </c>
      <c r="X33" s="28">
        <f>(EPCHrsIn!X34+MH)/LinhrsIn!X34</f>
        <v>0.99433504181278676</v>
      </c>
      <c r="Y33" s="28">
        <f>IF(LinhrsIn!Y34&gt;4,(EPCHrsIn!Y34+MH)/LinhrsIn!Y34,0)</f>
        <v>1.000280701754386</v>
      </c>
      <c r="Z33" s="28">
        <f>IF(LinhrsIn!Z34&gt;4,(EPCHrsIn!Z34+MH)/LinhrsIn!Z34,0)</f>
        <v>1.0008074283407349</v>
      </c>
      <c r="AA33" s="28">
        <f>IF(LinhrsIn!AA34&gt;4,(EPCHrsIn!AA34+MH)/LinhrsIn!AA34,0)</f>
        <v>1.0026388888888889</v>
      </c>
      <c r="AB33" s="28">
        <f>IF(LinhrsIn!AB34&gt;4,(EPCHrsIn!AB34+MH)/LinhrsIn!AB34,0)</f>
        <v>1.0047055660123689</v>
      </c>
      <c r="AC33" s="28">
        <f>IF(LinhrsIn!AC34&gt;4,(EPCHrsIn!AC34+MH)/LinhrsIn!AC34,0)</f>
        <v>0.99138858988159295</v>
      </c>
      <c r="AD33" s="28">
        <f>IF(LinhrsIn!AD34&gt;4,(EPCHrsIn!AD34+MH)/LinhrsIn!AD34,0)</f>
        <v>0.97797888386123677</v>
      </c>
      <c r="AE33" s="28">
        <f>IF(LinhrsIn!AE34&gt;4,(EPCHrsIn!AE34+MH)/LinhrsIn!AE34,0)</f>
        <v>0.9799952335174037</v>
      </c>
      <c r="AF33" s="28"/>
      <c r="AG33" s="28"/>
      <c r="AH33" s="28"/>
      <c r="AI33" s="28"/>
      <c r="AJ33" s="28"/>
      <c r="AK33" s="28"/>
      <c r="AL33" s="28"/>
      <c r="AM33" s="28"/>
      <c r="AN33" s="28"/>
      <c r="AO33" s="28">
        <f t="shared" si="0"/>
        <v>0.90301111680262747</v>
      </c>
      <c r="AP33" s="28">
        <f t="shared" si="1"/>
        <v>0.98312090242007777</v>
      </c>
      <c r="AQ33" s="28">
        <f t="shared" si="2"/>
        <v>0.98526758054861785</v>
      </c>
      <c r="AR33" s="28">
        <f t="shared" si="3"/>
        <v>0.94833654462741812</v>
      </c>
      <c r="AS33" s="28">
        <f t="shared" si="4"/>
        <v>0.86970411042707696</v>
      </c>
      <c r="AT33" s="28">
        <f t="shared" si="5"/>
        <v>0.98227802956747456</v>
      </c>
      <c r="AU33" s="28">
        <f t="shared" si="6"/>
        <v>0.75734503280196075</v>
      </c>
      <c r="AV33" s="28">
        <f t="shared" si="7"/>
        <v>1.0027172944139975</v>
      </c>
      <c r="AW33" s="28">
        <f t="shared" si="8"/>
        <v>0.98312090242007777</v>
      </c>
    </row>
    <row r="34" spans="1:49" x14ac:dyDescent="0.25">
      <c r="A34" s="86" t="s">
        <v>1</v>
      </c>
      <c r="B34" s="86">
        <v>2</v>
      </c>
      <c r="C34" s="86">
        <v>25</v>
      </c>
      <c r="D34" s="28"/>
      <c r="E34" s="28"/>
      <c r="F34" s="28"/>
      <c r="G34" s="28"/>
      <c r="H34" s="28">
        <f>(EPCHrsIn!H35+MH)/LinhrsIn!H35</f>
        <v>0.98666110879533131</v>
      </c>
      <c r="I34" s="28">
        <f>(EPCHrsIn!I35+MH)/LinhrsIn!I35</f>
        <v>0.99677375991396699</v>
      </c>
      <c r="J34" s="28">
        <f>(EPCHrsIn!J35+MH)/LinhrsIn!J35</f>
        <v>0.99286813033142218</v>
      </c>
      <c r="K34" s="28">
        <f>(EPCHrsIn!K35+MH)/LinhrsIn!K35</f>
        <v>0.9852900360810436</v>
      </c>
      <c r="L34" s="28">
        <f>(EPCHrsIn!L35+MH)/LinhrsIn!L35</f>
        <v>0.99491280323450126</v>
      </c>
      <c r="M34" s="28">
        <f>(EPCHrsIn!M35+MH)/LinhrsIn!M35</f>
        <v>0.96715836348455331</v>
      </c>
      <c r="N34" s="28">
        <f>(EPCHrsIn!N35+MH)/LinhrsIn!N35</f>
        <v>0.98669175964511358</v>
      </c>
      <c r="O34" s="28">
        <f>(EPCHrsIn!O35+MH)/LinhrsIn!O35</f>
        <v>1.0055555555555555</v>
      </c>
      <c r="P34" s="28">
        <f>(EPCHrsIn!P35+MH)/LinhrsIn!P35</f>
        <v>0.89985213066272352</v>
      </c>
      <c r="Q34" s="28">
        <f>(EPCHrsIn!Q35+MH)/LinhrsIn!Q35</f>
        <v>0.8370559741657696</v>
      </c>
      <c r="R34" s="28">
        <f>(EPCHrsIn!R35+MH)/LinhrsIn!R35</f>
        <v>1.0026845637583892</v>
      </c>
      <c r="S34" s="28">
        <f>(EPCHrsIn!S35+MH)/LinhrsIn!S35</f>
        <v>0.99959666577036843</v>
      </c>
      <c r="T34" s="28">
        <f>(EPCHrsIn!T35+MH)/LinhrsIn!T35</f>
        <v>0.98441966838193251</v>
      </c>
      <c r="U34" s="28">
        <f>(EPCHrsIn!U35+MH)/LinhrsIn!U35</f>
        <v>0.99959666577036843</v>
      </c>
      <c r="V34" s="28">
        <f>(EPCHrsIn!V35+MH)/LinhrsIn!V35</f>
        <v>0.94081689358155052</v>
      </c>
      <c r="W34" s="28">
        <v>0.98091397849462358</v>
      </c>
      <c r="X34" s="28">
        <f>(EPCHrsIn!X35+MH)/LinhrsIn!X35</f>
        <v>0.99622488876904403</v>
      </c>
      <c r="Y34" s="28">
        <f>IF(LinhrsIn!Y35&gt;4,(EPCHrsIn!Y35+MH)/LinhrsIn!Y35,0)</f>
        <v>1.0040701754385966</v>
      </c>
      <c r="Z34" s="28">
        <f>IF(LinhrsIn!Z35&gt;4,(EPCHrsIn!Z35+MH)/LinhrsIn!Z35,0)</f>
        <v>1.0025568564123266</v>
      </c>
      <c r="AA34" s="28">
        <f>IF(LinhrsIn!AA35&gt;4,(EPCHrsIn!AA35+MH)/LinhrsIn!AA35,0)</f>
        <v>1.0041672454507571</v>
      </c>
      <c r="AB34" s="28">
        <f>IF(LinhrsIn!AB35&gt;4,(EPCHrsIn!AB35+MH)/LinhrsIn!AB35,0)</f>
        <v>1.0030922290938424</v>
      </c>
      <c r="AC34" s="28">
        <f>IF(LinhrsIn!AC35&gt;4,(EPCHrsIn!AC35+MH)/LinhrsIn!AC35,0)</f>
        <v>0.9958327732222072</v>
      </c>
      <c r="AD34" s="28">
        <f>IF(LinhrsIn!AD35&gt;4,(EPCHrsIn!AD35+MH)/LinhrsIn!AD35,0)</f>
        <v>0.99411853415774398</v>
      </c>
      <c r="AE34" s="28">
        <f>IF(LinhrsIn!AE35&gt;4,(EPCHrsIn!AE35+MH)/LinhrsIn!AE35,0)</f>
        <v>0.97874919617430001</v>
      </c>
      <c r="AF34" s="28"/>
      <c r="AG34" s="28"/>
      <c r="AH34" s="28"/>
      <c r="AI34" s="28"/>
      <c r="AJ34" s="28"/>
      <c r="AK34" s="28"/>
      <c r="AL34" s="28"/>
      <c r="AM34" s="28"/>
      <c r="AN34" s="28"/>
      <c r="AO34" s="28">
        <f t="shared" si="0"/>
        <v>0.97959965042396424</v>
      </c>
      <c r="AP34" s="28">
        <f t="shared" si="1"/>
        <v>0.9895668345180838</v>
      </c>
      <c r="AQ34" s="28">
        <f t="shared" si="2"/>
        <v>0.98245373426669946</v>
      </c>
      <c r="AR34" s="28">
        <f t="shared" si="3"/>
        <v>0.96403314862113076</v>
      </c>
      <c r="AS34" s="28">
        <f t="shared" si="4"/>
        <v>0.94644573456484249</v>
      </c>
      <c r="AT34" s="28">
        <f t="shared" si="5"/>
        <v>0.97494440924461712</v>
      </c>
      <c r="AU34" s="28">
        <f t="shared" si="6"/>
        <v>0.99373634756742135</v>
      </c>
      <c r="AV34" s="28">
        <f t="shared" si="7"/>
        <v>1.0032721103189752</v>
      </c>
      <c r="AW34" s="28">
        <f t="shared" si="8"/>
        <v>0.9895668345180838</v>
      </c>
    </row>
    <row r="35" spans="1:49" x14ac:dyDescent="0.25">
      <c r="A35" s="86" t="s">
        <v>1</v>
      </c>
      <c r="B35" s="86">
        <v>2</v>
      </c>
      <c r="C35" s="86">
        <v>26</v>
      </c>
      <c r="D35" s="28"/>
      <c r="E35" s="28"/>
      <c r="F35" s="28"/>
      <c r="G35" s="28"/>
      <c r="H35" s="28">
        <f>(EPCHrsIn!H36+MH)/LinhrsIn!H36</f>
        <v>0.98138113102681657</v>
      </c>
      <c r="I35" s="28">
        <f>(EPCHrsIn!I36+MH)/LinhrsIn!I36</f>
        <v>0.9648900169204736</v>
      </c>
      <c r="J35" s="28">
        <f>(EPCHrsIn!J36+MH)/LinhrsIn!J36</f>
        <v>0.99485896901486726</v>
      </c>
      <c r="K35" s="28">
        <f>(EPCHrsIn!K36+MH)/LinhrsIn!K36</f>
        <v>0.97675705589374662</v>
      </c>
      <c r="L35" s="28">
        <f>(EPCHrsIn!L36+MH)/LinhrsIn!L36</f>
        <v>0.90473531788793116</v>
      </c>
      <c r="M35" s="28">
        <f>(EPCHrsIn!M36+MH)/LinhrsIn!M36</f>
        <v>1.0041724617524339</v>
      </c>
      <c r="N35" s="28">
        <f>(EPCHrsIn!N36+MH)/LinhrsIn!N36</f>
        <v>0.98400322624008607</v>
      </c>
      <c r="O35" s="28">
        <f>(EPCHrsIn!O36+MH)/LinhrsIn!O36</f>
        <v>1.0043061536324489</v>
      </c>
      <c r="P35" s="28">
        <f>(EPCHrsIn!P36+MH)/LinhrsIn!P36</f>
        <v>1.0024196800645249</v>
      </c>
      <c r="Q35" s="28">
        <f>(EPCHrsIn!Q36+MH)/LinhrsIn!Q36</f>
        <v>0.9635507733691997</v>
      </c>
      <c r="R35" s="28">
        <f>(EPCHrsIn!R36+MH)/LinhrsIn!R36</f>
        <v>0.93661446681580907</v>
      </c>
      <c r="S35" s="28">
        <f>(EPCHrsIn!S36+MH)/LinhrsIn!S36</f>
        <v>0.93055181695827727</v>
      </c>
      <c r="T35" s="28">
        <f>(EPCHrsIn!T36+MH)/LinhrsIn!T36</f>
        <v>0.5282883400344629</v>
      </c>
      <c r="U35" s="28">
        <f>(EPCHrsIn!U36+MH)/LinhrsIn!U36</f>
        <v>0.99865555256789462</v>
      </c>
      <c r="V35" s="28">
        <f>(EPCHrsIn!V36+MH)/LinhrsIn!V36</f>
        <v>1.0009724923589887</v>
      </c>
      <c r="W35" s="28">
        <v>0.98870967741935489</v>
      </c>
      <c r="X35" s="28">
        <f>(EPCHrsIn!X36+MH)/LinhrsIn!X36</f>
        <v>0.9967641903734662</v>
      </c>
      <c r="Y35" s="28">
        <f>IF(LinhrsIn!Y36&gt;4,(EPCHrsIn!Y36+MH)/LinhrsIn!Y36,0)</f>
        <v>1.0039298245614034</v>
      </c>
      <c r="Z35" s="28">
        <f>IF(LinhrsIn!Z36&gt;4,(EPCHrsIn!Z36+MH)/LinhrsIn!Z36,0)</f>
        <v>0.98627371820750898</v>
      </c>
      <c r="AA35" s="28">
        <f>IF(LinhrsIn!AA36&gt;4,(EPCHrsIn!AA36+MH)/LinhrsIn!AA36,0)</f>
        <v>1.0020833333333334</v>
      </c>
      <c r="AB35" s="28">
        <f>IF(LinhrsIn!AB36&gt;4,(EPCHrsIn!AB36+MH)/LinhrsIn!AB36,0)</f>
        <v>1.0036300080666847</v>
      </c>
      <c r="AC35" s="28">
        <f>IF(LinhrsIn!AC36&gt;4,(EPCHrsIn!AC36+MH)/LinhrsIn!AC36,0)</f>
        <v>0.97850189291508927</v>
      </c>
      <c r="AD35" s="28">
        <f>IF(LinhrsIn!AD36&gt;4,(EPCHrsIn!AD36+MH)/LinhrsIn!AD36,0)</f>
        <v>0.99396590737667823</v>
      </c>
      <c r="AE35" s="28">
        <f>IF(LinhrsIn!AE36&gt;4,(EPCHrsIn!AE36+MH)/LinhrsIn!AE36,0)</f>
        <v>0.97858647068643279</v>
      </c>
      <c r="AF35" s="28"/>
      <c r="AG35" s="28"/>
      <c r="AH35" s="28"/>
      <c r="AI35" s="28"/>
      <c r="AJ35" s="28"/>
      <c r="AK35" s="28"/>
      <c r="AL35" s="28"/>
      <c r="AM35" s="28"/>
      <c r="AN35" s="28"/>
      <c r="AO35" s="28">
        <f t="shared" si="0"/>
        <v>0.94500201617219848</v>
      </c>
      <c r="AP35" s="28">
        <f t="shared" si="1"/>
        <v>0.9836847569927335</v>
      </c>
      <c r="AQ35" s="28">
        <f t="shared" si="2"/>
        <v>0.96188827851137049</v>
      </c>
      <c r="AR35" s="28">
        <f t="shared" si="3"/>
        <v>0.99690968664568658</v>
      </c>
      <c r="AS35" s="28">
        <f t="shared" si="4"/>
        <v>0.94357235238109538</v>
      </c>
      <c r="AT35" s="28">
        <f t="shared" si="5"/>
        <v>0.84263879498711536</v>
      </c>
      <c r="AU35" s="28">
        <f t="shared" si="6"/>
        <v>0.99646789745140818</v>
      </c>
      <c r="AV35" s="28">
        <f t="shared" si="7"/>
        <v>0.99732901986917566</v>
      </c>
      <c r="AW35" s="28">
        <f t="shared" si="8"/>
        <v>0.9836847569927335</v>
      </c>
    </row>
    <row r="36" spans="1:49" x14ac:dyDescent="0.25">
      <c r="A36" s="86" t="s">
        <v>1</v>
      </c>
      <c r="B36" s="86">
        <v>2</v>
      </c>
      <c r="C36" s="86">
        <v>27</v>
      </c>
      <c r="D36" s="28"/>
      <c r="E36" s="28"/>
      <c r="F36" s="28"/>
      <c r="G36" s="28"/>
      <c r="H36" s="28">
        <f>(EPCHrsIn!H37+MH)/LinhrsIn!H37</f>
        <v>0.96154945683247572</v>
      </c>
      <c r="I36" s="28">
        <f>(EPCHrsIn!I37+MH)/LinhrsIn!I37</f>
        <v>0.9688132847306602</v>
      </c>
      <c r="J36" s="28">
        <f>(EPCHrsIn!J37+MH)/LinhrsIn!J37</f>
        <v>0.99666388657214344</v>
      </c>
      <c r="K36" s="28">
        <f>(EPCHrsIn!K37+MH)/LinhrsIn!K37</f>
        <v>1.0013831258644537</v>
      </c>
      <c r="L36" s="28">
        <f>(EPCHrsIn!L37+MH)/LinhrsIn!L37</f>
        <v>0.94697831065606908</v>
      </c>
      <c r="M36" s="28">
        <f>(EPCHrsIn!M37+MH)/LinhrsIn!M37</f>
        <v>0.97913769123783034</v>
      </c>
      <c r="N36" s="28">
        <f>(EPCHrsIn!N37+MH)/LinhrsIn!N37</f>
        <v>0.97173620457604304</v>
      </c>
      <c r="O36" s="28">
        <f>(EPCHrsIn!O37+MH)/LinhrsIn!O37</f>
        <v>0.92929573551882205</v>
      </c>
      <c r="P36" s="28">
        <f>(EPCHrsIn!P37+MH)/LinhrsIn!P37</f>
        <v>0.76771071380561906</v>
      </c>
      <c r="Q36" s="28">
        <f>(EPCHrsIn!Q37+MH)/LinhrsIn!Q37</f>
        <v>1.0018829858776059</v>
      </c>
      <c r="R36" s="28">
        <f>(EPCHrsIn!R37+MH)/LinhrsIn!R37</f>
        <v>0.97435515133442663</v>
      </c>
      <c r="S36" s="28">
        <f>(EPCHrsIn!S37+MH)/LinhrsIn!S37</f>
        <v>1.0004045307443366</v>
      </c>
      <c r="T36" s="28">
        <f>(EPCHrsIn!T37+MH)/LinhrsIn!T37</f>
        <v>0.97871124446349478</v>
      </c>
      <c r="U36" s="28">
        <f>(EPCHrsIn!U37+MH)/LinhrsIn!U37</f>
        <v>0.99085529854760612</v>
      </c>
      <c r="V36" s="28">
        <f>(EPCHrsIn!V37+MH)/LinhrsIn!V37</f>
        <v>0.93922114047287897</v>
      </c>
      <c r="W36" s="28">
        <v>0.9955645161290323</v>
      </c>
      <c r="X36" s="28">
        <f>(EPCHrsIn!X37+MH)/LinhrsIn!X37</f>
        <v>0.99273873133305934</v>
      </c>
      <c r="Y36" s="28">
        <f>IF(LinhrsIn!Y37&gt;4,(EPCHrsIn!Y37+MH)/LinhrsIn!Y37,0)</f>
        <v>1.0023862998315554</v>
      </c>
      <c r="Z36" s="28">
        <f>IF(LinhrsIn!Z37&gt;4,(EPCHrsIn!Z37+MH)/LinhrsIn!Z37,0)</f>
        <v>1.0039025703135513</v>
      </c>
      <c r="AA36" s="28">
        <f>IF(LinhrsIn!AA37&gt;4,(EPCHrsIn!AA37+MH)/LinhrsIn!AA37,0)</f>
        <v>0.99208223364356174</v>
      </c>
      <c r="AB36" s="28">
        <f>IF(LinhrsIn!AB37&gt;4,(EPCHrsIn!AB37+MH)/LinhrsIn!AB37,0)</f>
        <v>1.0047055660123689</v>
      </c>
      <c r="AC36" s="28">
        <f>IF(LinhrsIn!AC37&gt;4,(EPCHrsIn!AC37+MH)/LinhrsIn!AC37,0)</f>
        <v>0.99811827956989252</v>
      </c>
      <c r="AD36" s="28">
        <f>IF(LinhrsIn!AD37&gt;4,(EPCHrsIn!AD37+MH)/LinhrsIn!AD37,0)</f>
        <v>0.99275799637899831</v>
      </c>
      <c r="AE36" s="28">
        <f>IF(LinhrsIn!AE37&gt;4,(EPCHrsIn!AE37+MH)/LinhrsIn!AE37,0)</f>
        <v>0.9753486577125895</v>
      </c>
      <c r="AF36" s="28"/>
      <c r="AG36" s="28"/>
      <c r="AH36" s="28"/>
      <c r="AI36" s="28"/>
      <c r="AJ36" s="28"/>
      <c r="AK36" s="28"/>
      <c r="AL36" s="28"/>
      <c r="AM36" s="28"/>
      <c r="AN36" s="28"/>
      <c r="AO36" s="28">
        <f t="shared" si="0"/>
        <v>0.9897341890586232</v>
      </c>
      <c r="AP36" s="28">
        <f t="shared" si="1"/>
        <v>0.98874164455382685</v>
      </c>
      <c r="AQ36" s="28">
        <f t="shared" si="2"/>
        <v>0.97583304258611758</v>
      </c>
      <c r="AR36" s="28">
        <f t="shared" si="3"/>
        <v>0.88958088463349483</v>
      </c>
      <c r="AS36" s="28">
        <f t="shared" si="4"/>
        <v>0.99221422265212311</v>
      </c>
      <c r="AT36" s="28">
        <f t="shared" si="5"/>
        <v>0.96959589449465999</v>
      </c>
      <c r="AU36" s="28">
        <f t="shared" si="6"/>
        <v>0.99689651576454896</v>
      </c>
      <c r="AV36" s="28">
        <f t="shared" si="7"/>
        <v>1.0002301233231607</v>
      </c>
      <c r="AW36" s="28">
        <f t="shared" si="8"/>
        <v>0.98874164455382685</v>
      </c>
    </row>
    <row r="37" spans="1:49" x14ac:dyDescent="0.25">
      <c r="A37" s="86" t="s">
        <v>1</v>
      </c>
      <c r="B37" s="86">
        <v>2</v>
      </c>
      <c r="C37" s="86">
        <v>28</v>
      </c>
      <c r="D37" s="28"/>
      <c r="E37" s="28"/>
      <c r="F37" s="28"/>
      <c r="G37" s="28"/>
      <c r="H37" s="28">
        <f>(EPCHrsIn!H38+MH)/LinhrsIn!H38</f>
        <v>1.0015333147477001</v>
      </c>
      <c r="I37" s="28">
        <f>(EPCHrsIn!I38+MH)/LinhrsIn!I38</f>
        <v>0.98290948865190042</v>
      </c>
      <c r="J37" s="28">
        <f>(EPCHrsIn!J38+MH)/LinhrsIn!J38</f>
        <v>0.97200946943322653</v>
      </c>
      <c r="K37" s="28">
        <f>(EPCHrsIn!K38+MH)/LinhrsIn!K38</f>
        <v>0.15119443604475355</v>
      </c>
      <c r="L37" s="28">
        <f>(EPCHrsIn!L38+MH)/LinhrsIn!L38</f>
        <v>0.15488802303262955</v>
      </c>
      <c r="M37" s="28">
        <f>(EPCHrsIn!M38+MH)/LinhrsIn!M38</f>
        <v>0.97510084851857004</v>
      </c>
      <c r="N37" s="28">
        <f>(EPCHrsIn!N38+MH)/LinhrsIn!N38</f>
        <v>0.99300322927879436</v>
      </c>
      <c r="O37" s="28">
        <f>(EPCHrsIn!O38+MH)/LinhrsIn!O38</f>
        <v>1.0041666666666667</v>
      </c>
      <c r="P37" s="28">
        <f>(EPCHrsIn!P38+MH)/LinhrsIn!P38</f>
        <v>0.9736559139784946</v>
      </c>
      <c r="Q37" s="28">
        <f>(EPCHrsIn!Q38+MH)/LinhrsIn!Q38</f>
        <v>0.99354404841963695</v>
      </c>
      <c r="R37" s="28">
        <f>(EPCHrsIn!R38+MH)/LinhrsIn!R38</f>
        <v>1.0038777032065622</v>
      </c>
      <c r="S37" s="28">
        <f>(EPCHrsIn!S38+MH)/LinhrsIn!S38</f>
        <v>0.9990576198169091</v>
      </c>
      <c r="T37" s="28">
        <f>(EPCHrsIn!T38+MH)/LinhrsIn!T38</f>
        <v>0.98785367247785083</v>
      </c>
      <c r="U37" s="28">
        <f>(EPCHrsIn!U38+MH)/LinhrsIn!U38</f>
        <v>0.98709330465178824</v>
      </c>
      <c r="V37" s="28">
        <f>(EPCHrsIn!V38+MH)/LinhrsIn!V38</f>
        <v>0.98999583159649851</v>
      </c>
      <c r="W37" s="28">
        <v>0.26559139784946234</v>
      </c>
      <c r="X37" s="28">
        <f>(EPCHrsIn!X38+MH)/LinhrsIn!X38</f>
        <v>6.2178967288456337E-3</v>
      </c>
      <c r="Y37" s="28">
        <f>IF(LinhrsIn!Y38&gt;4,(EPCHrsIn!Y38+MH)/LinhrsIn!Y38,0)</f>
        <v>5.6939501779359435E-3</v>
      </c>
      <c r="Z37" s="28">
        <f>IF(LinhrsIn!Z38&gt;4,(EPCHrsIn!Z38+MH)/LinhrsIn!Z38,0)</f>
        <v>5.5578713352785877E-3</v>
      </c>
      <c r="AA37" s="28">
        <f>IF(LinhrsIn!AA38&gt;4,(EPCHrsIn!AA38+MH)/LinhrsIn!AA38,0)</f>
        <v>5.558643690939411E-3</v>
      </c>
      <c r="AB37" s="28">
        <f>IF(LinhrsIn!AB38&gt;4,(EPCHrsIn!AB38+MH)/LinhrsIn!AB38,0)</f>
        <v>5.377789728421619E-3</v>
      </c>
      <c r="AC37" s="28">
        <f>IF(LinhrsIn!AC38&gt;4,(EPCHrsIn!AC38+MH)/LinhrsIn!AC38,0)</f>
        <v>8.7921006357365074E-3</v>
      </c>
      <c r="AD37" s="28">
        <f>IF(LinhrsIn!AD38&gt;4,(EPCHrsIn!AD38+MH)/LinhrsIn!AD38,0)</f>
        <v>0.92965433596118863</v>
      </c>
      <c r="AE37" s="28">
        <f>IF(LinhrsIn!AE38&gt;4,(EPCHrsIn!AE38+MH)/LinhrsIn!AE38,0)</f>
        <v>0.93486237792350468</v>
      </c>
      <c r="AF37" s="28"/>
      <c r="AG37" s="28"/>
      <c r="AH37" s="28"/>
      <c r="AI37" s="28"/>
      <c r="AJ37" s="28"/>
      <c r="AK37" s="28"/>
      <c r="AL37" s="28"/>
      <c r="AM37" s="28"/>
      <c r="AN37" s="28"/>
      <c r="AO37" s="28">
        <f t="shared" si="0"/>
        <v>0.52128497747334401</v>
      </c>
      <c r="AP37" s="28">
        <f t="shared" si="1"/>
        <v>0.62443627150681003</v>
      </c>
      <c r="AQ37" s="28">
        <f t="shared" si="2"/>
        <v>0.42706110253198437</v>
      </c>
      <c r="AR37" s="28">
        <f t="shared" si="3"/>
        <v>0.99027526997465187</v>
      </c>
      <c r="AS37" s="28">
        <f t="shared" si="4"/>
        <v>0.99882645714770268</v>
      </c>
      <c r="AT37" s="28">
        <f t="shared" si="5"/>
        <v>0.98831426957537916</v>
      </c>
      <c r="AU37" s="28">
        <f t="shared" si="6"/>
        <v>9.2501081585414646E-2</v>
      </c>
      <c r="AV37" s="28">
        <f t="shared" si="7"/>
        <v>5.498101584879872E-3</v>
      </c>
      <c r="AW37" s="28">
        <f t="shared" si="8"/>
        <v>0.62443627150681003</v>
      </c>
    </row>
    <row r="38" spans="1:49" x14ac:dyDescent="0.25">
      <c r="A38" s="86" t="s">
        <v>1</v>
      </c>
      <c r="B38" s="86">
        <v>2</v>
      </c>
      <c r="C38" s="86">
        <v>29</v>
      </c>
      <c r="D38" s="28"/>
      <c r="E38" s="28"/>
      <c r="F38" s="28"/>
      <c r="G38" s="28"/>
      <c r="H38" s="28">
        <f>(EPCHrsIn!H39+MH)/LinhrsIn!H39</f>
        <v>0.99691531127313515</v>
      </c>
      <c r="I38" s="28">
        <f>(EPCHrsIn!I39+MH)/LinhrsIn!I39</f>
        <v>0.97980491825800253</v>
      </c>
      <c r="J38" s="28">
        <f>(EPCHrsIn!J39+MH)/LinhrsIn!J39</f>
        <v>0.96868884540117417</v>
      </c>
      <c r="K38" s="28">
        <f>(EPCHrsIn!K39+MH)/LinhrsIn!K39</f>
        <v>0.99585062240663902</v>
      </c>
      <c r="L38" s="28">
        <f>(EPCHrsIn!L39+MH)/LinhrsIn!L39</f>
        <v>0.94150983297413793</v>
      </c>
      <c r="M38" s="28">
        <f>(EPCHrsIn!M39+MH)/LinhrsIn!M39</f>
        <v>0.98391000996725053</v>
      </c>
      <c r="N38" s="28">
        <f>(EPCHrsIn!N39+MH)/LinhrsIn!N39</f>
        <v>1.0001344266702514</v>
      </c>
      <c r="O38" s="28">
        <f>(EPCHrsIn!O39+MH)/LinhrsIn!O39</f>
        <v>1.0041666666666667</v>
      </c>
      <c r="P38" s="28">
        <f>(EPCHrsIn!P39+MH)/LinhrsIn!P39</f>
        <v>0.91302594434735862</v>
      </c>
      <c r="Q38" s="28">
        <f>(EPCHrsIn!Q39+MH)/LinhrsIn!Q39</f>
        <v>0.97855697909642625</v>
      </c>
      <c r="R38" s="28">
        <f>(EPCHrsIn!R39+MH)/LinhrsIn!R39</f>
        <v>0.86089944718362477</v>
      </c>
      <c r="S38" s="28">
        <f>(EPCHrsIn!S39+MH)/LinhrsIn!S39</f>
        <v>0.98198682618631539</v>
      </c>
      <c r="T38" s="28">
        <f>(EPCHrsIn!T39+MH)/LinhrsIn!T39</f>
        <v>0.95732493197766011</v>
      </c>
      <c r="U38" s="28">
        <f>(EPCHrsIn!U39+MH)/LinhrsIn!U39</f>
        <v>0.98238773863941931</v>
      </c>
      <c r="V38" s="28">
        <f>(EPCHrsIn!V39+MH)/LinhrsIn!V39</f>
        <v>0.99930536260072245</v>
      </c>
      <c r="W38" s="28">
        <v>0.96465053763440867</v>
      </c>
      <c r="X38" s="28">
        <f>(EPCHrsIn!X39+MH)/LinhrsIn!X39</f>
        <v>0.9416983523447402</v>
      </c>
      <c r="Y38" s="28">
        <f>IF(LinhrsIn!Y39&gt;4,(EPCHrsIn!Y39+MH)/LinhrsIn!Y39,0)</f>
        <v>0.56440325326271978</v>
      </c>
      <c r="Z38" s="28">
        <f>IF(LinhrsIn!Z39&gt;4,(EPCHrsIn!Z39+MH)/LinhrsIn!Z39,0)</f>
        <v>1.0018839994617144</v>
      </c>
      <c r="AA38" s="28">
        <f>IF(LinhrsIn!AA39&gt;4,(EPCHrsIn!AA39+MH)/LinhrsIn!AA39,0)</f>
        <v>1.0038888888888888</v>
      </c>
      <c r="AB38" s="28">
        <f>IF(LinhrsIn!AB39&gt;4,(EPCHrsIn!AB39+MH)/LinhrsIn!AB39,0)</f>
        <v>1.004436676525948</v>
      </c>
      <c r="AC38" s="28">
        <f>IF(LinhrsIn!AC39&gt;4,(EPCHrsIn!AC39+MH)/LinhrsIn!AC39,0)</f>
        <v>0.99825268817204305</v>
      </c>
      <c r="AD38" s="28">
        <f>IF(LinhrsIn!AD39&gt;4,(EPCHrsIn!AD39+MH)/LinhrsIn!AD39,0)</f>
        <v>0.99242997728993188</v>
      </c>
      <c r="AE38" s="28">
        <f>IF(LinhrsIn!AE39&gt;4,(EPCHrsIn!AE39+MH)/LinhrsIn!AE39,0)</f>
        <v>0.97443546394951697</v>
      </c>
      <c r="AF38" s="28"/>
      <c r="AG38" s="28"/>
      <c r="AH38" s="28"/>
      <c r="AI38" s="28"/>
      <c r="AJ38" s="28"/>
      <c r="AK38" s="28"/>
      <c r="AL38" s="28"/>
      <c r="AM38" s="28"/>
      <c r="AN38" s="28"/>
      <c r="AO38" s="28">
        <f t="shared" si="0"/>
        <v>0.93678524948354902</v>
      </c>
      <c r="AP38" s="28">
        <f t="shared" si="1"/>
        <v>0.98837270980383052</v>
      </c>
      <c r="AQ38" s="28">
        <f t="shared" si="2"/>
        <v>0.97375682178267586</v>
      </c>
      <c r="AR38" s="28">
        <f t="shared" si="3"/>
        <v>0.97244234589475897</v>
      </c>
      <c r="AS38" s="28">
        <f t="shared" si="4"/>
        <v>0.9404810841554555</v>
      </c>
      <c r="AT38" s="28">
        <f t="shared" si="5"/>
        <v>0.97967267773926725</v>
      </c>
      <c r="AU38" s="28">
        <f t="shared" si="6"/>
        <v>0.82358404774728955</v>
      </c>
      <c r="AV38" s="28">
        <f t="shared" si="7"/>
        <v>1.0034031882921839</v>
      </c>
      <c r="AW38" s="28">
        <f t="shared" si="8"/>
        <v>0.98837270980383052</v>
      </c>
    </row>
    <row r="39" spans="1:49" x14ac:dyDescent="0.25">
      <c r="A39" s="86" t="s">
        <v>1</v>
      </c>
      <c r="B39" s="86">
        <v>2</v>
      </c>
      <c r="C39" s="86">
        <v>30</v>
      </c>
      <c r="D39" s="28"/>
      <c r="E39" s="28"/>
      <c r="F39" s="28"/>
      <c r="G39" s="28"/>
      <c r="H39" s="28">
        <f>(EPCHrsIn!H40+MH)/LinhrsIn!H40</f>
        <v>1.0005557099194222</v>
      </c>
      <c r="I39" s="28">
        <f>(EPCHrsIn!I40+MH)/LinhrsIn!I40</f>
        <v>0.98037370614329877</v>
      </c>
      <c r="J39" s="28">
        <f>(EPCHrsIn!J40+MH)/LinhrsIn!J40</f>
        <v>0.97638888888888886</v>
      </c>
      <c r="K39" s="28">
        <f>(EPCHrsIn!K40+MH)/LinhrsIn!K40</f>
        <v>0.91727864763752243</v>
      </c>
      <c r="L39" s="28">
        <f>(EPCHrsIn!L40+MH)/LinhrsIn!L40</f>
        <v>0.93949440926848993</v>
      </c>
      <c r="M39" s="28">
        <f>(EPCHrsIn!M40+MH)/LinhrsIn!M40</f>
        <v>1.0041724617524339</v>
      </c>
      <c r="N39" s="28">
        <f>(EPCHrsIn!N40+MH)/LinhrsIn!N40</f>
        <v>1.0043022317827373</v>
      </c>
      <c r="O39" s="28">
        <f>(EPCHrsIn!O40+MH)/LinhrsIn!O40</f>
        <v>0.95429920822336434</v>
      </c>
      <c r="P39" s="28">
        <f>(EPCHrsIn!P40+MH)/LinhrsIn!P40</f>
        <v>0.9536227987632746</v>
      </c>
      <c r="Q39" s="28">
        <f>(EPCHrsIn!Q40+MH)/LinhrsIn!Q40</f>
        <v>0.31660675772825303</v>
      </c>
      <c r="R39" s="28">
        <f>(EPCHrsIn!R40+MH)/LinhrsIn!R40</f>
        <v>1.1972463334331038E-2</v>
      </c>
      <c r="S39" s="28">
        <f>(EPCHrsIn!S40+MH)/LinhrsIn!S40</f>
        <v>0.76810756108139355</v>
      </c>
      <c r="T39" s="28">
        <f>(EPCHrsIn!T40+MH)/LinhrsIn!T40</f>
        <v>0.95332036676854692</v>
      </c>
      <c r="U39" s="28">
        <f>(EPCHrsIn!U40+MH)/LinhrsIn!U40</f>
        <v>0.94352204681546004</v>
      </c>
      <c r="V39" s="28">
        <f>(EPCHrsIn!V40+MH)/LinhrsIn!V40</f>
        <v>0.90850945494994428</v>
      </c>
      <c r="W39" s="28">
        <v>0.99583333333333335</v>
      </c>
      <c r="X39" s="28">
        <f>(EPCHrsIn!X40+MH)/LinhrsIn!X40</f>
        <v>0.98122129154282611</v>
      </c>
      <c r="Y39" s="28">
        <f>IF(LinhrsIn!Y40&gt;4,(EPCHrsIn!Y40+MH)/LinhrsIn!Y40,0)</f>
        <v>0.95018346034434087</v>
      </c>
      <c r="Z39" s="28">
        <f>IF(LinhrsIn!Z40&gt;4,(EPCHrsIn!Z40+MH)/LinhrsIn!Z40,0)</f>
        <v>0.9966357152469385</v>
      </c>
      <c r="AA39" s="28">
        <f>IF(LinhrsIn!AA40&gt;4,(EPCHrsIn!AA40+MH)/LinhrsIn!AA40,0)</f>
        <v>1.0040277777777777</v>
      </c>
      <c r="AB39" s="28">
        <f>IF(LinhrsIn!AB40&gt;4,(EPCHrsIn!AB40+MH)/LinhrsIn!AB40,0)</f>
        <v>0.98923718552401452</v>
      </c>
      <c r="AC39" s="28">
        <f>IF(LinhrsIn!AC40&gt;4,(EPCHrsIn!AC40+MH)/LinhrsIn!AC40,0)</f>
        <v>0.96410740790716498</v>
      </c>
      <c r="AD39" s="28">
        <f>IF(LinhrsIn!AD40&gt;4,(EPCHrsIn!AD40+MH)/LinhrsIn!AD40,0)</f>
        <v>0.99576014536644464</v>
      </c>
      <c r="AE39" s="28">
        <f>IF(LinhrsIn!AE40&gt;4,(EPCHrsIn!AE40+MH)/LinhrsIn!AE40,0)</f>
        <v>0.93881912715323168</v>
      </c>
      <c r="AF39" s="28"/>
      <c r="AG39" s="28"/>
      <c r="AH39" s="28"/>
      <c r="AI39" s="28"/>
      <c r="AJ39" s="28"/>
      <c r="AK39" s="28"/>
      <c r="AL39" s="28"/>
      <c r="AM39" s="28"/>
      <c r="AN39" s="28"/>
      <c r="AO39" s="28">
        <f t="shared" si="0"/>
        <v>0.81826478453726326</v>
      </c>
      <c r="AP39" s="28">
        <f t="shared" si="1"/>
        <v>0.96622889347561369</v>
      </c>
      <c r="AQ39" s="28">
        <f t="shared" si="2"/>
        <v>0.95364850621948205</v>
      </c>
      <c r="AR39" s="28">
        <f t="shared" si="3"/>
        <v>0.97074141292312532</v>
      </c>
      <c r="AS39" s="28">
        <f t="shared" si="4"/>
        <v>0.36556226071465919</v>
      </c>
      <c r="AT39" s="28">
        <f t="shared" si="5"/>
        <v>0.93511728951131712</v>
      </c>
      <c r="AU39" s="28">
        <f t="shared" si="6"/>
        <v>0.97574602840683344</v>
      </c>
      <c r="AV39" s="28">
        <f t="shared" si="7"/>
        <v>0.99663355951624366</v>
      </c>
      <c r="AW39" s="28">
        <f t="shared" si="8"/>
        <v>0.96622889347561369</v>
      </c>
    </row>
    <row r="40" spans="1:49" x14ac:dyDescent="0.25">
      <c r="A40" s="86" t="s">
        <v>1</v>
      </c>
      <c r="B40" s="86">
        <v>2</v>
      </c>
      <c r="C40" s="86">
        <v>31</v>
      </c>
      <c r="D40" s="28"/>
      <c r="E40" s="28"/>
      <c r="F40" s="28"/>
      <c r="G40" s="28"/>
      <c r="H40" s="28">
        <f>(EPCHrsIn!H41+MH)/LinhrsIn!H41</f>
        <v>1</v>
      </c>
      <c r="I40" s="28">
        <f>(EPCHrsIn!I41+MH)/LinhrsIn!I41</f>
        <v>0.26056729699666292</v>
      </c>
      <c r="J40" s="28">
        <f>(EPCHrsIn!J41+MH)/LinhrsIn!J41</f>
        <v>0.26418242491657395</v>
      </c>
      <c r="K40" s="28">
        <f>(EPCHrsIn!K41+MH)/LinhrsIn!K41</f>
        <v>0.95948515430744474</v>
      </c>
      <c r="L40" s="28">
        <f>(EPCHrsIn!L41+MH)/LinhrsIn!L41</f>
        <v>0.96550264120276319</v>
      </c>
      <c r="M40" s="28">
        <f>(EPCHrsIn!M41+MH)/LinhrsIn!M41</f>
        <v>1.0027816411682893</v>
      </c>
      <c r="N40" s="28">
        <f>(EPCHrsIn!N41+MH)/LinhrsIn!N41</f>
        <v>1.0040322580645162</v>
      </c>
      <c r="O40" s="28">
        <f>(EPCHrsIn!O41+MH)/LinhrsIn!O41</f>
        <v>0.98750000000000004</v>
      </c>
      <c r="P40" s="28">
        <f>(EPCHrsIn!P41+MH)/LinhrsIn!P41</f>
        <v>0.87888157010350854</v>
      </c>
      <c r="Q40" s="28">
        <f>(EPCHrsIn!Q41+MH)/LinhrsIn!Q41</f>
        <v>0.96720205155891492</v>
      </c>
      <c r="R40" s="28">
        <f>(EPCHrsIn!R41+MH)/LinhrsIn!R41</f>
        <v>0.75324288057253608</v>
      </c>
      <c r="S40" s="28">
        <f>(EPCHrsIn!S41+MH)/LinhrsIn!S41</f>
        <v>0.99534565366187544</v>
      </c>
      <c r="T40" s="28">
        <f>(EPCHrsIn!T41+MH)/LinhrsIn!T41</f>
        <v>0.98568848131165754</v>
      </c>
      <c r="U40" s="28">
        <f>(EPCHrsIn!U41+MH)/LinhrsIn!U41</f>
        <v>1.0025541067347761</v>
      </c>
      <c r="V40" s="28">
        <f>(EPCHrsIn!V41+MH)/LinhrsIn!V41</f>
        <v>1.0004169562195968</v>
      </c>
      <c r="W40" s="28">
        <v>0.9907258064516129</v>
      </c>
      <c r="X40" s="28">
        <f>(EPCHrsIn!X41+MH)/LinhrsIn!X41</f>
        <v>0.99459751485683412</v>
      </c>
      <c r="Y40" s="28">
        <f>IF(LinhrsIn!Y41&gt;4,(EPCHrsIn!Y41+MH)/LinhrsIn!Y41,0)</f>
        <v>0.99074723117902719</v>
      </c>
      <c r="Z40" s="28">
        <f>IF(LinhrsIn!Z41&gt;4,(EPCHrsIn!Z41+MH)/LinhrsIn!Z41,0)</f>
        <v>1.0022877136320818</v>
      </c>
      <c r="AA40" s="28">
        <f>IF(LinhrsIn!AA41&gt;4,(EPCHrsIn!AA41+MH)/LinhrsIn!AA41,0)</f>
        <v>0.93893448323828077</v>
      </c>
      <c r="AB40" s="28">
        <f>IF(LinhrsIn!AB41&gt;4,(EPCHrsIn!AB41+MH)/LinhrsIn!AB41,0)</f>
        <v>1.0017634291915354</v>
      </c>
      <c r="AC40" s="28">
        <f>IF(LinhrsIn!AC41&gt;4,(EPCHrsIn!AC41+MH)/LinhrsIn!AC41,0)</f>
        <v>0.98862713241267264</v>
      </c>
      <c r="AD40" s="28">
        <f>IF(LinhrsIn!AD41&gt;4,(EPCHrsIn!AD41+MH)/LinhrsIn!AD41,0)</f>
        <v>0.99697199091597277</v>
      </c>
      <c r="AE40" s="28">
        <f>IF(LinhrsIn!AE41&gt;4,(EPCHrsIn!AE41+MH)/LinhrsIn!AE41,0)</f>
        <v>0.97966867315966444</v>
      </c>
      <c r="AF40" s="28"/>
      <c r="AG40" s="28"/>
      <c r="AH40" s="28"/>
      <c r="AI40" s="28"/>
      <c r="AJ40" s="28"/>
      <c r="AK40" s="28"/>
      <c r="AL40" s="28"/>
      <c r="AM40" s="28"/>
      <c r="AN40" s="28"/>
      <c r="AO40" s="28">
        <f t="shared" si="0"/>
        <v>0.96862552571739424</v>
      </c>
      <c r="AP40" s="28">
        <f t="shared" si="1"/>
        <v>0.98842259882943662</v>
      </c>
      <c r="AQ40" s="28">
        <f t="shared" si="2"/>
        <v>0.97592314555949911</v>
      </c>
      <c r="AR40" s="28">
        <f t="shared" si="3"/>
        <v>0.95680460938934164</v>
      </c>
      <c r="AS40" s="28">
        <f t="shared" si="4"/>
        <v>0.90526352859777548</v>
      </c>
      <c r="AT40" s="28">
        <f t="shared" si="5"/>
        <v>0.99621984808867692</v>
      </c>
      <c r="AU40" s="28">
        <f t="shared" si="6"/>
        <v>0.99202351749582485</v>
      </c>
      <c r="AV40" s="28">
        <f t="shared" si="7"/>
        <v>0.98099520868729917</v>
      </c>
      <c r="AW40" s="28">
        <f t="shared" si="8"/>
        <v>0.98842259882943662</v>
      </c>
    </row>
    <row r="41" spans="1:49" x14ac:dyDescent="0.25">
      <c r="A41" s="86" t="s">
        <v>1</v>
      </c>
      <c r="B41" s="86">
        <v>2</v>
      </c>
      <c r="C41" s="86">
        <v>32</v>
      </c>
      <c r="D41" s="28"/>
      <c r="E41" s="28"/>
      <c r="F41" s="28"/>
      <c r="G41" s="28"/>
      <c r="H41" s="28">
        <f>(EPCHrsIn!H42+MH)/LinhrsIn!H42</f>
        <v>0.97706422018348627</v>
      </c>
      <c r="I41" s="28">
        <f>(EPCHrsIn!I42+MH)/LinhrsIn!I42</f>
        <v>0.9810458394945557</v>
      </c>
      <c r="J41" s="28">
        <f>(EPCHrsIn!J42+MH)/LinhrsIn!J42</f>
        <v>0.97564370215727214</v>
      </c>
      <c r="K41" s="28">
        <f>(EPCHrsIn!K42+MH)/LinhrsIn!K42</f>
        <v>0.99529997235277856</v>
      </c>
      <c r="L41" s="28">
        <f>(EPCHrsIn!L42+MH)/LinhrsIn!L42</f>
        <v>0.96360299070456701</v>
      </c>
      <c r="M41" s="28">
        <f>(EPCHrsIn!M42+MH)/LinhrsIn!M42</f>
        <v>1.0029211295034079</v>
      </c>
      <c r="N41" s="28">
        <f>(EPCHrsIn!N42+MH)/LinhrsIn!N42</f>
        <v>1.0030926448836897</v>
      </c>
      <c r="O41" s="28">
        <f>(EPCHrsIn!O42+MH)/LinhrsIn!O42</f>
        <v>1.0047248471372985</v>
      </c>
      <c r="P41" s="28">
        <f>(EPCHrsIn!P42+MH)/LinhrsIn!P42</f>
        <v>0.99085775746168336</v>
      </c>
      <c r="Q41" s="28">
        <f>(EPCHrsIn!Q42+MH)/LinhrsIn!Q42</f>
        <v>0.28027303754266214</v>
      </c>
      <c r="R41" s="28">
        <f>(EPCHrsIn!R42+MH)/LinhrsIn!R42</f>
        <v>0.72379092820666868</v>
      </c>
      <c r="S41" s="28">
        <f>(EPCHrsIn!S42+MH)/LinhrsIn!S42</f>
        <v>0.78585968245352156</v>
      </c>
      <c r="T41" s="28">
        <f>(EPCHrsIn!T42+MH)/LinhrsIn!T42</f>
        <v>0.94996525364836693</v>
      </c>
      <c r="U41" s="28">
        <f>(EPCHrsIn!U42+MH)/LinhrsIn!U42</f>
        <v>0.99300417059060953</v>
      </c>
      <c r="V41" s="28">
        <f>(EPCHrsIn!V42+MH)/LinhrsIn!V42</f>
        <v>0.99930516953863258</v>
      </c>
      <c r="W41" s="28">
        <v>0.97970430107526874</v>
      </c>
      <c r="X41" s="28">
        <f>(EPCHrsIn!X42+MH)/LinhrsIn!X42</f>
        <v>0.98043184885290147</v>
      </c>
      <c r="Y41" s="28">
        <f>IF(LinhrsIn!Y42&gt;4,(EPCHrsIn!Y42+MH)/LinhrsIn!Y42,0)</f>
        <v>0.9684359518754424</v>
      </c>
      <c r="Z41" s="28">
        <f>IF(LinhrsIn!Z42&gt;4,(EPCHrsIn!Z42+MH)/LinhrsIn!Z42,0)</f>
        <v>0.82196205086798535</v>
      </c>
      <c r="AA41" s="28">
        <f>IF(LinhrsIn!AA42&gt;4,(EPCHrsIn!AA42+MH)/LinhrsIn!AA42,0)</f>
        <v>5.6976097832128958E-3</v>
      </c>
      <c r="AB41" s="28">
        <f>IF(LinhrsIn!AB42&gt;4,(EPCHrsIn!AB42+MH)/LinhrsIn!AB42,0)</f>
        <v>0.88111888111888115</v>
      </c>
      <c r="AC41" s="28">
        <f>IF(LinhrsIn!AC42&gt;4,(EPCHrsIn!AC42+MH)/LinhrsIn!AC42,0)</f>
        <v>0.97298023927947297</v>
      </c>
      <c r="AD41" s="28">
        <f>IF(LinhrsIn!AD42&gt;4,(EPCHrsIn!AD42+MH)/LinhrsIn!AD42,0)</f>
        <v>0.93323262839879151</v>
      </c>
      <c r="AE41" s="28">
        <f>IF(LinhrsIn!AE42&gt;4,(EPCHrsIn!AE42+MH)/LinhrsIn!AE42,0)</f>
        <v>0.92919935273147702</v>
      </c>
      <c r="AF41" s="28"/>
      <c r="AG41" s="28"/>
      <c r="AH41" s="28"/>
      <c r="AI41" s="28"/>
      <c r="AJ41" s="28"/>
      <c r="AK41" s="28"/>
      <c r="AL41" s="28"/>
      <c r="AM41" s="28"/>
      <c r="AN41" s="28"/>
      <c r="AO41" s="28">
        <f t="shared" si="0"/>
        <v>0.78079574046284606</v>
      </c>
      <c r="AP41" s="28">
        <f t="shared" si="1"/>
        <v>0.94513740680324709</v>
      </c>
      <c r="AQ41" s="28">
        <f t="shared" si="2"/>
        <v>0.98727469752025121</v>
      </c>
      <c r="AR41" s="28">
        <f t="shared" si="3"/>
        <v>0.99955841649422383</v>
      </c>
      <c r="AS41" s="28">
        <f t="shared" si="4"/>
        <v>0.59664121606761744</v>
      </c>
      <c r="AT41" s="28">
        <f t="shared" si="5"/>
        <v>0.98075819792586971</v>
      </c>
      <c r="AU41" s="28">
        <f t="shared" si="6"/>
        <v>0.97619070060120416</v>
      </c>
      <c r="AV41" s="28">
        <f t="shared" si="7"/>
        <v>0.56959284725669312</v>
      </c>
      <c r="AW41" s="28">
        <f t="shared" si="8"/>
        <v>0.94513740680324709</v>
      </c>
    </row>
    <row r="42" spans="1:49" x14ac:dyDescent="0.25">
      <c r="A42" s="86" t="s">
        <v>1</v>
      </c>
      <c r="B42" s="86">
        <v>2</v>
      </c>
      <c r="C42" s="86">
        <v>33</v>
      </c>
      <c r="D42" s="28"/>
      <c r="E42" s="28"/>
      <c r="F42" s="28"/>
      <c r="G42" s="28"/>
      <c r="H42" s="28">
        <f>(EPCHrsIn!H43+MH)/LinhrsIn!H43</f>
        <v>0.99513753820505702</v>
      </c>
      <c r="I42" s="28">
        <f>(EPCHrsIn!I43+MH)/LinhrsIn!I43</f>
        <v>1.0018916362653696</v>
      </c>
      <c r="J42" s="28">
        <f>(EPCHrsIn!J43+MH)/LinhrsIn!J43</f>
        <v>1.003614122880178</v>
      </c>
      <c r="K42" s="28">
        <f>(EPCHrsIn!K43+MH)/LinhrsIn!K43</f>
        <v>0.99930891499654462</v>
      </c>
      <c r="L42" s="28">
        <f>(EPCHrsIn!L43+MH)/LinhrsIn!L43</f>
        <v>1.0024843750000001</v>
      </c>
      <c r="M42" s="28">
        <f>(EPCHrsIn!M43+MH)/LinhrsIn!M43</f>
        <v>1.0030734842134674</v>
      </c>
      <c r="N42" s="28">
        <f>(EPCHrsIn!N43+MH)/LinhrsIn!N43</f>
        <v>0.99327956989247312</v>
      </c>
      <c r="O42" s="28">
        <f>(EPCHrsIn!O43+MH)/LinhrsIn!O43</f>
        <v>1.0041666666666667</v>
      </c>
      <c r="P42" s="28">
        <f>(EPCHrsIn!P43+MH)/LinhrsIn!P43</f>
        <v>0.56973047684865241</v>
      </c>
      <c r="Q42" s="28">
        <f>(EPCHrsIn!Q43+MH)/LinhrsIn!Q43</f>
        <v>0.34056668970283344</v>
      </c>
      <c r="R42" s="28">
        <f>(EPCHrsIn!R43+MH)/LinhrsIn!R43</f>
        <v>0.94125540480095404</v>
      </c>
      <c r="S42" s="28">
        <f>(EPCHrsIn!S43+MH)/LinhrsIn!S43</f>
        <v>0.96380642537616912</v>
      </c>
      <c r="T42" s="28">
        <f>(EPCHrsIn!T43+MH)/LinhrsIn!T43</f>
        <v>0.96845908017229398</v>
      </c>
      <c r="U42" s="28">
        <f>(EPCHrsIn!U43+MH)/LinhrsIn!U43</f>
        <v>1.001747311827957</v>
      </c>
      <c r="V42" s="28">
        <f>(EPCHrsIn!V43+MH)/LinhrsIn!V43</f>
        <v>0.99930536260072245</v>
      </c>
      <c r="W42" s="28">
        <v>0.99516129032258061</v>
      </c>
      <c r="X42" s="28">
        <f>(EPCHrsIn!X43+MH)/LinhrsIn!X43</f>
        <v>1.0149782135076253</v>
      </c>
      <c r="Y42" s="28">
        <f>IF(LinhrsIn!Y43&gt;4,(EPCHrsIn!Y43+MH)/LinhrsIn!Y43,0)</f>
        <v>0.9050223053676788</v>
      </c>
      <c r="Z42" s="28">
        <f>IF(LinhrsIn!Z43&gt;4,(EPCHrsIn!Z43+MH)/LinhrsIn!Z43,0)</f>
        <v>1.0025568564123266</v>
      </c>
      <c r="AA42" s="28">
        <f>IF(LinhrsIn!AA43&gt;4,(EPCHrsIn!AA43+MH)/LinhrsIn!AA43,0)</f>
        <v>1.0026388888888889</v>
      </c>
      <c r="AB42" s="28">
        <f>IF(LinhrsIn!AB43&gt;4,(EPCHrsIn!AB43+MH)/LinhrsIn!AB43,0)</f>
        <v>0.98171551492336662</v>
      </c>
      <c r="AC42" s="28">
        <f>IF(LinhrsIn!AC43&gt;4,(EPCHrsIn!AC43+MH)/LinhrsIn!AC43,0)</f>
        <v>0.98464853218421766</v>
      </c>
      <c r="AD42" s="28">
        <f>IF(LinhrsIn!AD43&gt;4,(EPCHrsIn!AD43+MH)/LinhrsIn!AD43,0)</f>
        <v>0.98581988233519391</v>
      </c>
      <c r="AE42" s="28">
        <f>IF(LinhrsIn!AE43&gt;4,(EPCHrsIn!AE43+MH)/LinhrsIn!AE43,0)</f>
        <v>0.9718573564064179</v>
      </c>
      <c r="AF42" s="28"/>
      <c r="AG42" s="28"/>
      <c r="AH42" s="28"/>
      <c r="AI42" s="28"/>
      <c r="AJ42" s="28"/>
      <c r="AK42" s="28"/>
      <c r="AL42" s="28"/>
      <c r="AM42" s="28"/>
      <c r="AN42" s="28"/>
      <c r="AO42" s="28">
        <f t="shared" si="0"/>
        <v>0.92643444532528318</v>
      </c>
      <c r="AP42" s="28">
        <f t="shared" si="1"/>
        <v>0.98077525697527645</v>
      </c>
      <c r="AQ42" s="28">
        <f t="shared" si="2"/>
        <v>1.001622258070004</v>
      </c>
      <c r="AR42" s="28">
        <f t="shared" si="3"/>
        <v>0.85572557113593073</v>
      </c>
      <c r="AS42" s="28">
        <f t="shared" si="4"/>
        <v>0.74854283995998561</v>
      </c>
      <c r="AT42" s="28">
        <f t="shared" si="5"/>
        <v>0.98983725153365787</v>
      </c>
      <c r="AU42" s="28">
        <f t="shared" si="6"/>
        <v>0.97172060306596153</v>
      </c>
      <c r="AV42" s="28">
        <f t="shared" si="7"/>
        <v>0.99563708674152729</v>
      </c>
      <c r="AW42" s="28">
        <f t="shared" si="8"/>
        <v>0.98077525697527645</v>
      </c>
    </row>
    <row r="43" spans="1:49" x14ac:dyDescent="0.25">
      <c r="A43" s="86" t="s">
        <v>1</v>
      </c>
      <c r="B43" s="86">
        <v>2</v>
      </c>
      <c r="C43" s="86">
        <v>34</v>
      </c>
      <c r="D43" s="28"/>
      <c r="E43" s="28"/>
      <c r="F43" s="28"/>
      <c r="G43" s="28"/>
      <c r="H43" s="28">
        <f>(EPCHrsIn!H44+MH)/LinhrsIn!H44</f>
        <v>0.99930536260072245</v>
      </c>
      <c r="I43" s="28">
        <f>(EPCHrsIn!I44+MH)/LinhrsIn!I44</f>
        <v>1.0006729475100942</v>
      </c>
      <c r="J43" s="28">
        <f>(EPCHrsIn!J44+MH)/LinhrsIn!J44</f>
        <v>0.99512874043145438</v>
      </c>
      <c r="K43" s="28">
        <f>(EPCHrsIn!K44+MH)/LinhrsIn!K44</f>
        <v>0.92969909593846978</v>
      </c>
      <c r="L43" s="28">
        <f>(EPCHrsIn!L44+MH)/LinhrsIn!L44</f>
        <v>1.0004731746672044</v>
      </c>
      <c r="M43" s="28">
        <f>(EPCHrsIn!M44+MH)/LinhrsIn!M44</f>
        <v>1.0012533073388108</v>
      </c>
      <c r="N43" s="28">
        <f>(EPCHrsIn!N44+MH)/LinhrsIn!N44</f>
        <v>1.0013440860215055</v>
      </c>
      <c r="O43" s="28">
        <f>(EPCHrsIn!O44+MH)/LinhrsIn!O44</f>
        <v>0.96967167501391216</v>
      </c>
      <c r="P43" s="28">
        <f>(EPCHrsIn!P44+MH)/LinhrsIn!P44</f>
        <v>0.980510752688172</v>
      </c>
      <c r="Q43" s="28">
        <f>(EPCHrsIn!Q44+MH)/LinhrsIn!Q44</f>
        <v>0.94500470619873589</v>
      </c>
      <c r="R43" s="28">
        <f>(EPCHrsIn!R44+MH)/LinhrsIn!R44</f>
        <v>1.000746045956431</v>
      </c>
      <c r="S43" s="28">
        <f>(EPCHrsIn!S44+MH)/LinhrsIn!S44</f>
        <v>1.0014812819822247</v>
      </c>
      <c r="T43" s="28">
        <f>(EPCHrsIn!T44+MH)/LinhrsIn!T44</f>
        <v>0.95401500416782448</v>
      </c>
      <c r="U43" s="28">
        <f>(EPCHrsIn!U44+MH)/LinhrsIn!U44</f>
        <v>0.94165882511090204</v>
      </c>
      <c r="V43" s="28">
        <f>(EPCHrsIn!V44+MH)/LinhrsIn!V44</f>
        <v>1</v>
      </c>
      <c r="W43" s="28">
        <v>0.98615591397849467</v>
      </c>
      <c r="X43" s="28">
        <f>(EPCHrsIn!X44+MH)/LinhrsIn!X44</f>
        <v>0.99891979476100445</v>
      </c>
      <c r="Y43" s="28">
        <f>IF(LinhrsIn!Y44&gt;4,(EPCHrsIn!Y44+MH)/LinhrsIn!Y44,0)</f>
        <v>1.0044780296669464</v>
      </c>
      <c r="Z43" s="28">
        <f>IF(LinhrsIn!Z44&gt;4,(EPCHrsIn!Z44+MH)/LinhrsIn!Z44,0)</f>
        <v>1.001749428071592</v>
      </c>
      <c r="AA43" s="28">
        <f>IF(LinhrsIn!AA44&gt;4,(EPCHrsIn!AA44+MH)/LinhrsIn!AA44,0)</f>
        <v>0.98749826364772886</v>
      </c>
      <c r="AB43" s="28">
        <f>IF(LinhrsIn!AB44&gt;4,(EPCHrsIn!AB44+MH)/LinhrsIn!AB44,0)</f>
        <v>1.0047055660123689</v>
      </c>
      <c r="AC43" s="28">
        <f>IF(LinhrsIn!AC44&gt;4,(EPCHrsIn!AC44+MH)/LinhrsIn!AC44,0)</f>
        <v>0.98991799973114669</v>
      </c>
      <c r="AD43" s="28">
        <f>IF(LinhrsIn!AD44&gt;4,(EPCHrsIn!AD44+MH)/LinhrsIn!AD44,0)</f>
        <v>1.0001510345869205</v>
      </c>
      <c r="AE43" s="28">
        <f>IF(LinhrsIn!AE44&gt;4,(EPCHrsIn!AE44+MH)/LinhrsIn!AE44,0)</f>
        <v>0.97256535128436439</v>
      </c>
      <c r="AF43" s="28"/>
      <c r="AG43" s="28"/>
      <c r="AH43" s="28"/>
      <c r="AI43" s="28"/>
      <c r="AJ43" s="28"/>
      <c r="AK43" s="28"/>
      <c r="AL43" s="28"/>
      <c r="AM43" s="28"/>
      <c r="AN43" s="28"/>
      <c r="AO43" s="28">
        <f t="shared" si="0"/>
        <v>0.98553440496285438</v>
      </c>
      <c r="AP43" s="28">
        <f t="shared" si="1"/>
        <v>0.9875447952008104</v>
      </c>
      <c r="AQ43" s="28">
        <f t="shared" si="2"/>
        <v>0.97714185931482833</v>
      </c>
      <c r="AR43" s="28">
        <f t="shared" si="3"/>
        <v>0.98384217124119655</v>
      </c>
      <c r="AS43" s="28">
        <f t="shared" si="4"/>
        <v>0.98241067804579718</v>
      </c>
      <c r="AT43" s="28">
        <f t="shared" si="5"/>
        <v>0.96522460975957547</v>
      </c>
      <c r="AU43" s="28">
        <f t="shared" si="6"/>
        <v>0.99651791280214852</v>
      </c>
      <c r="AV43" s="28">
        <f t="shared" si="7"/>
        <v>0.99798441924389658</v>
      </c>
      <c r="AW43" s="28">
        <f t="shared" si="8"/>
        <v>0.9875447952008104</v>
      </c>
    </row>
    <row r="44" spans="1:49" x14ac:dyDescent="0.25">
      <c r="A44" s="86" t="s">
        <v>1</v>
      </c>
      <c r="B44" s="86">
        <v>2</v>
      </c>
      <c r="C44" s="86">
        <v>35</v>
      </c>
      <c r="D44" s="28"/>
      <c r="E44" s="28"/>
      <c r="F44" s="28"/>
      <c r="G44" s="28"/>
      <c r="H44" s="28">
        <f>(EPCHrsIn!H45+MH)/LinhrsIn!H45</f>
        <v>0.999861053216618</v>
      </c>
      <c r="I44" s="28">
        <f>(EPCHrsIn!I45+MH)/LinhrsIn!I45</f>
        <v>1.0008074283407349</v>
      </c>
      <c r="J44" s="28">
        <f>(EPCHrsIn!J45+MH)/LinhrsIn!J45</f>
        <v>0.99597166273093485</v>
      </c>
      <c r="K44" s="28">
        <f>(EPCHrsIn!K45+MH)/LinhrsIn!K45</f>
        <v>1.0010793308148946</v>
      </c>
      <c r="L44" s="28">
        <f>(EPCHrsIn!L45+MH)/LinhrsIn!L45</f>
        <v>1.000085518354175</v>
      </c>
      <c r="M44" s="28">
        <f>(EPCHrsIn!M45+MH)/LinhrsIn!M45</f>
        <v>1.0033351862145636</v>
      </c>
      <c r="N44" s="28">
        <f>(EPCHrsIn!N45+MH)/LinhrsIn!N45</f>
        <v>0.87120193600430229</v>
      </c>
      <c r="O44" s="28">
        <f>(EPCHrsIn!O45+MH)/LinhrsIn!O45</f>
        <v>1.0045852438516047</v>
      </c>
      <c r="P44" s="28">
        <f>(EPCHrsIn!P45+MH)/LinhrsIn!P45</f>
        <v>0.99986557332974857</v>
      </c>
      <c r="Q44" s="28">
        <f>(EPCHrsIn!Q45+MH)/LinhrsIn!Q45</f>
        <v>0.9744580974734226</v>
      </c>
      <c r="R44" s="28">
        <f>(EPCHrsIn!R45+MH)/LinhrsIn!R45</f>
        <v>1.0022381378692928</v>
      </c>
      <c r="S44" s="28">
        <f>(EPCHrsIn!S45+MH)/LinhrsIn!S45</f>
        <v>1.0010794764539197</v>
      </c>
      <c r="T44" s="28">
        <f>(EPCHrsIn!T45+MH)/LinhrsIn!T45</f>
        <v>0.96679171877171033</v>
      </c>
      <c r="U44" s="28">
        <f>(EPCHrsIn!U45+MH)/LinhrsIn!U45</f>
        <v>0.99959671998924593</v>
      </c>
      <c r="V44" s="28">
        <f>(EPCHrsIn!V45+MH)/LinhrsIn!V45</f>
        <v>0.99902669632925467</v>
      </c>
      <c r="W44" s="28">
        <v>0.9419354838709677</v>
      </c>
      <c r="X44" s="28">
        <f>(EPCHrsIn!X45+MH)/LinhrsIn!X45</f>
        <v>0.99769803656059575</v>
      </c>
      <c r="Y44" s="28">
        <f>IF(LinhrsIn!Y45&gt;4,(EPCHrsIn!Y45+MH)/LinhrsIn!Y45,0)</f>
        <v>1.0026606917798628</v>
      </c>
      <c r="Z44" s="28">
        <f>IF(LinhrsIn!Z45&gt;4,(EPCHrsIn!Z45+MH)/LinhrsIn!Z45,0)</f>
        <v>0.9880086230126649</v>
      </c>
      <c r="AA44" s="28">
        <f>IF(LinhrsIn!AA45&gt;4,(EPCHrsIn!AA45+MH)/LinhrsIn!AA45,0)</f>
        <v>0.90929295735518834</v>
      </c>
      <c r="AB44" s="28">
        <f>IF(LinhrsIn!AB45&gt;4,(EPCHrsIn!AB45+MH)/LinhrsIn!AB45,0)</f>
        <v>0.9940812483185365</v>
      </c>
      <c r="AC44" s="28">
        <f>IF(LinhrsIn!AC45&gt;4,(EPCHrsIn!AC45+MH)/LinhrsIn!AC45,0)</f>
        <v>1.0036290322580645</v>
      </c>
      <c r="AD44" s="28">
        <f>IF(LinhrsIn!AD45&gt;4,(EPCHrsIn!AD45+MH)/LinhrsIn!AD45,0)</f>
        <v>1.00120864178879</v>
      </c>
      <c r="AE44" s="28">
        <f>IF(LinhrsIn!AE45&gt;4,(EPCHrsIn!AE45+MH)/LinhrsIn!AE45,0)</f>
        <v>0.90261838592274446</v>
      </c>
      <c r="AF44" s="28"/>
      <c r="AG44" s="28"/>
      <c r="AH44" s="28"/>
      <c r="AI44" s="28"/>
      <c r="AJ44" s="28"/>
      <c r="AK44" s="28"/>
      <c r="AL44" s="28"/>
      <c r="AM44" s="28"/>
      <c r="AN44" s="28"/>
      <c r="AO44" s="28">
        <f t="shared" si="0"/>
        <v>0.98140565731538842</v>
      </c>
      <c r="AP44" s="28">
        <f t="shared" si="1"/>
        <v>0.96915201998986633</v>
      </c>
      <c r="AQ44" s="28">
        <f t="shared" si="2"/>
        <v>1.0015000117945443</v>
      </c>
      <c r="AR44" s="28">
        <f t="shared" si="3"/>
        <v>0.95855091772855194</v>
      </c>
      <c r="AS44" s="28">
        <f t="shared" si="4"/>
        <v>0.99259190393221175</v>
      </c>
      <c r="AT44" s="28">
        <f t="shared" si="5"/>
        <v>0.98847171169673709</v>
      </c>
      <c r="AU44" s="28">
        <f t="shared" si="6"/>
        <v>0.98076473740380876</v>
      </c>
      <c r="AV44" s="28">
        <f t="shared" si="7"/>
        <v>0.96379427622879665</v>
      </c>
      <c r="AW44" s="28">
        <f t="shared" si="8"/>
        <v>0.96915201998986633</v>
      </c>
    </row>
    <row r="45" spans="1:49" x14ac:dyDescent="0.25">
      <c r="A45" s="86" t="s">
        <v>1</v>
      </c>
      <c r="B45" s="86">
        <v>2</v>
      </c>
      <c r="C45" s="86">
        <v>36</v>
      </c>
      <c r="D45" s="28"/>
      <c r="E45" s="28"/>
      <c r="F45" s="28"/>
      <c r="G45" s="28"/>
      <c r="H45" s="28">
        <f>(EPCHrsIn!H46+MH)/LinhrsIn!H46</f>
        <v>0.99958321756043356</v>
      </c>
      <c r="I45" s="28">
        <f>(EPCHrsIn!I46+MH)/LinhrsIn!I46</f>
        <v>0.58870208473436447</v>
      </c>
      <c r="J45" s="28">
        <f>(EPCHrsIn!J46+MH)/LinhrsIn!J46</f>
        <v>0.88585535869880916</v>
      </c>
      <c r="K45" s="28">
        <f>(EPCHrsIn!K46+MH)/LinhrsIn!K46</f>
        <v>1.0029415884577673</v>
      </c>
      <c r="L45" s="28">
        <f>(EPCHrsIn!L46+MH)/LinhrsIn!L46</f>
        <v>0.96740374552464881</v>
      </c>
      <c r="M45" s="28">
        <f>(EPCHrsIn!M46+MH)/LinhrsIn!M46</f>
        <v>1.0033351862145636</v>
      </c>
      <c r="N45" s="28">
        <f>(EPCHrsIn!N46+MH)/LinhrsIn!N46</f>
        <v>1.0040322580645162</v>
      </c>
      <c r="O45" s="28">
        <f>(EPCHrsIn!O46+MH)/LinhrsIn!O46</f>
        <v>0.97930268092790673</v>
      </c>
      <c r="P45" s="28">
        <f>(EPCHrsIn!P46+MH)/LinhrsIn!P46</f>
        <v>0.96504906573464178</v>
      </c>
      <c r="Q45" s="28">
        <f>(EPCHrsIn!Q46+MH)/LinhrsIn!Q46</f>
        <v>0.97815533980582514</v>
      </c>
      <c r="R45" s="28">
        <f>(EPCHrsIn!R46+MH)/LinhrsIn!R46</f>
        <v>0.96045956430916146</v>
      </c>
      <c r="S45" s="28">
        <f>(EPCHrsIn!S46+MH)/LinhrsIn!S46</f>
        <v>0.9950074214006206</v>
      </c>
      <c r="T45" s="28">
        <f>(EPCHrsIn!T46+MH)/LinhrsIn!T46</f>
        <v>0.98342618384401115</v>
      </c>
      <c r="U45" s="28">
        <f>(EPCHrsIn!U46+MH)/LinhrsIn!U46</f>
        <v>0.99865573329748625</v>
      </c>
      <c r="V45" s="28">
        <f>(EPCHrsIn!V46+MH)/LinhrsIn!V46</f>
        <v>1.0016678248783879</v>
      </c>
      <c r="W45" s="28">
        <v>0.99341397849462365</v>
      </c>
      <c r="X45" s="28">
        <f>(EPCHrsIn!X46+MH)/LinhrsIn!X46</f>
        <v>0.98797622264252893</v>
      </c>
      <c r="Y45" s="28">
        <f>IF(LinhrsIn!Y46&gt;4,(EPCHrsIn!Y46+MH)/LinhrsIn!Y46,0)</f>
        <v>1.0047579065211307</v>
      </c>
      <c r="Z45" s="28">
        <f>IF(LinhrsIn!Z46&gt;4,(EPCHrsIn!Z46+MH)/LinhrsIn!Z46,0)</f>
        <v>0.9876194321087336</v>
      </c>
      <c r="AA45" s="28">
        <f>IF(LinhrsIn!AA46&gt;4,(EPCHrsIn!AA46+MH)/LinhrsIn!AA46,0)</f>
        <v>1.0047222222222223</v>
      </c>
      <c r="AB45" s="28">
        <f>IF(LinhrsIn!AB46&gt;4,(EPCHrsIn!AB46+MH)/LinhrsIn!AB46,0)</f>
        <v>0.98870664157031463</v>
      </c>
      <c r="AC45" s="28">
        <f>IF(LinhrsIn!AC46&gt;4,(EPCHrsIn!AC46+MH)/LinhrsIn!AC46,0)</f>
        <v>0.95077998924152762</v>
      </c>
      <c r="AD45" s="28">
        <f>IF(LinhrsIn!AD46&gt;4,(EPCHrsIn!AD46+MH)/LinhrsIn!AD46,0)</f>
        <v>0.99167549568639324</v>
      </c>
      <c r="AE45" s="28">
        <f>IF(LinhrsIn!AE46&gt;4,(EPCHrsIn!AE46+MH)/LinhrsIn!AE46,0)</f>
        <v>0.96869495699397634</v>
      </c>
      <c r="AF45" s="28"/>
      <c r="AG45" s="28"/>
      <c r="AH45" s="28"/>
      <c r="AI45" s="28"/>
      <c r="AJ45" s="28"/>
      <c r="AK45" s="28"/>
      <c r="AL45" s="28"/>
      <c r="AM45" s="28"/>
      <c r="AN45" s="28"/>
      <c r="AO45" s="28">
        <f t="shared" si="0"/>
        <v>0.99038070592458716</v>
      </c>
      <c r="AP45" s="28">
        <f t="shared" si="1"/>
        <v>0.97038348064063229</v>
      </c>
      <c r="AQ45" s="28">
        <f t="shared" si="2"/>
        <v>0.99122684006565986</v>
      </c>
      <c r="AR45" s="28">
        <f t="shared" si="3"/>
        <v>0.98279466824235495</v>
      </c>
      <c r="AS45" s="28">
        <f t="shared" si="4"/>
        <v>0.9778741085052024</v>
      </c>
      <c r="AT45" s="28">
        <f t="shared" si="5"/>
        <v>0.99458324733996173</v>
      </c>
      <c r="AU45" s="28">
        <f t="shared" si="6"/>
        <v>0.99538270255276107</v>
      </c>
      <c r="AV45" s="28">
        <f t="shared" si="7"/>
        <v>0.99368276530042354</v>
      </c>
      <c r="AW45" s="28">
        <f t="shared" si="8"/>
        <v>0.97038348064063229</v>
      </c>
    </row>
    <row r="46" spans="1:49" x14ac:dyDescent="0.25">
      <c r="A46" s="86" t="s">
        <v>1</v>
      </c>
      <c r="B46" s="86">
        <v>2</v>
      </c>
      <c r="C46" s="86">
        <v>37</v>
      </c>
      <c r="D46" s="28"/>
      <c r="E46" s="28"/>
      <c r="F46" s="28"/>
      <c r="G46" s="28"/>
      <c r="H46" s="28">
        <f>(EPCHrsIn!H47+MH)/LinhrsIn!H47</f>
        <v>0.85623678646934465</v>
      </c>
      <c r="I46" s="28">
        <f>(EPCHrsIn!I47+MH)/LinhrsIn!I47</f>
        <v>5.3770668100551148E-3</v>
      </c>
      <c r="J46" s="28">
        <f>(EPCHrsIn!J47+MH)/LinhrsIn!J47</f>
        <v>0.84675631742278701</v>
      </c>
      <c r="K46" s="28">
        <f>(EPCHrsIn!K47+MH)/LinhrsIn!K47</f>
        <v>0.97988932379538407</v>
      </c>
      <c r="L46" s="28">
        <f>(EPCHrsIn!L47+MH)/LinhrsIn!L47</f>
        <v>0.98275581551700952</v>
      </c>
      <c r="M46" s="28">
        <f>(EPCHrsIn!M47+MH)/LinhrsIn!M47</f>
        <v>1.0031957760177852</v>
      </c>
      <c r="N46" s="28">
        <f>(EPCHrsIn!N47+MH)/LinhrsIn!N47</f>
        <v>0.98790322580645162</v>
      </c>
      <c r="O46" s="28">
        <f>(EPCHrsIn!O47+MH)/LinhrsIn!O47</f>
        <v>0.9776109025170352</v>
      </c>
      <c r="P46" s="28">
        <f>(EPCHrsIn!P47+MH)/LinhrsIn!P47</f>
        <v>0.89809433707257735</v>
      </c>
      <c r="Q46" s="28">
        <f>(EPCHrsIn!Q47+MH)/LinhrsIn!Q47</f>
        <v>0.9143059490084986</v>
      </c>
      <c r="R46" s="28">
        <f>(EPCHrsIn!R47+MH)/LinhrsIn!R47</f>
        <v>0.95726878828626938</v>
      </c>
      <c r="S46" s="28">
        <f>(EPCHrsIn!S47+MH)/LinhrsIn!S47</f>
        <v>1.0044402583423035</v>
      </c>
      <c r="T46" s="28">
        <f>(EPCHrsIn!T47+MH)/LinhrsIn!T47</f>
        <v>0.53191184888380083</v>
      </c>
      <c r="U46" s="28">
        <f>(EPCHrsIn!U47+MH)/LinhrsIn!U47</f>
        <v>0.75221833826297402</v>
      </c>
      <c r="V46" s="28">
        <f>(EPCHrsIn!V47+MH)/LinhrsIn!V47</f>
        <v>0.98067565688864178</v>
      </c>
      <c r="W46" s="28">
        <v>0.97446236559139787</v>
      </c>
      <c r="X46" s="28">
        <f>(EPCHrsIn!X47+MH)/LinhrsIn!X47</f>
        <v>0.98784604996623904</v>
      </c>
      <c r="Y46" s="28">
        <f>IF(LinhrsIn!Y47&gt;4,(EPCHrsIn!Y47+MH)/LinhrsIn!Y47,0)</f>
        <v>0.98264763504058217</v>
      </c>
      <c r="Z46" s="28">
        <f>IF(LinhrsIn!Z47&gt;4,(EPCHrsIn!Z47+MH)/LinhrsIn!Z47,0)</f>
        <v>1.0034955633234741</v>
      </c>
      <c r="AA46" s="28">
        <f>IF(LinhrsIn!AA47&gt;4,(EPCHrsIn!AA47+MH)/LinhrsIn!AA47,0)</f>
        <v>1.0019444444444443</v>
      </c>
      <c r="AB46" s="28">
        <f>IF(LinhrsIn!AB47&gt;4,(EPCHrsIn!AB47+MH)/LinhrsIn!AB47,0)</f>
        <v>1.0041677870395267</v>
      </c>
      <c r="AC46" s="28">
        <f>IF(LinhrsIn!AC47&gt;4,(EPCHrsIn!AC47+MH)/LinhrsIn!AC47,0)</f>
        <v>0.99475171578522414</v>
      </c>
      <c r="AD46" s="28">
        <f>IF(LinhrsIn!AD47&gt;4,(EPCHrsIn!AD47+MH)/LinhrsIn!AD47,0)</f>
        <v>0.99954614220877469</v>
      </c>
      <c r="AE46" s="28">
        <f>IF(LinhrsIn!AE47&gt;4,(EPCHrsIn!AE47+MH)/LinhrsIn!AE47,0)</f>
        <v>0.96896322356068809</v>
      </c>
      <c r="AF46" s="28"/>
      <c r="AG46" s="28"/>
      <c r="AH46" s="28"/>
      <c r="AI46" s="28"/>
      <c r="AJ46" s="28"/>
      <c r="AK46" s="28"/>
      <c r="AL46" s="28"/>
      <c r="AM46" s="28"/>
      <c r="AN46" s="28"/>
      <c r="AO46" s="28">
        <f t="shared" si="0"/>
        <v>0.92461539042317931</v>
      </c>
      <c r="AP46" s="28">
        <f t="shared" si="1"/>
        <v>0.98775369385156242</v>
      </c>
      <c r="AQ46" s="28">
        <f t="shared" si="2"/>
        <v>0.98861363844339289</v>
      </c>
      <c r="AR46" s="28">
        <f t="shared" si="3"/>
        <v>0.95453615513202139</v>
      </c>
      <c r="AS46" s="28">
        <f t="shared" si="4"/>
        <v>0.95867166521235714</v>
      </c>
      <c r="AT46" s="28">
        <f t="shared" si="5"/>
        <v>0.75493528134513888</v>
      </c>
      <c r="AU46" s="28">
        <f t="shared" si="6"/>
        <v>0.98165201686607306</v>
      </c>
      <c r="AV46" s="28">
        <f t="shared" si="7"/>
        <v>1.0032025982691484</v>
      </c>
      <c r="AW46" s="28">
        <f t="shared" si="8"/>
        <v>0.98775369385156242</v>
      </c>
    </row>
    <row r="47" spans="1:49" x14ac:dyDescent="0.25">
      <c r="A47" s="86" t="s">
        <v>1</v>
      </c>
      <c r="B47" s="86">
        <v>2</v>
      </c>
      <c r="C47" s="86">
        <v>38</v>
      </c>
      <c r="D47" s="28"/>
      <c r="E47" s="28"/>
      <c r="F47" s="28"/>
      <c r="G47" s="28"/>
      <c r="H47" s="28">
        <f>(EPCHrsIn!H48+MH)/LinhrsIn!H48</f>
        <v>0.96398813726874732</v>
      </c>
      <c r="I47" s="28">
        <f>(EPCHrsIn!I48+MH)/LinhrsIn!I48</f>
        <v>0.93236520102191733</v>
      </c>
      <c r="J47" s="28">
        <f>(EPCHrsIn!J48+MH)/LinhrsIn!J48</f>
        <v>0.97442313038643313</v>
      </c>
      <c r="K47" s="28">
        <f>(EPCHrsIn!K48+MH)/LinhrsIn!K48</f>
        <v>0.95058061031595997</v>
      </c>
      <c r="L47" s="28">
        <f>(EPCHrsIn!L48+MH)/LinhrsIn!L48</f>
        <v>0.95358008658008653</v>
      </c>
      <c r="M47" s="28">
        <f>(EPCHrsIn!M48+MH)/LinhrsIn!M48</f>
        <v>0.97191323692992204</v>
      </c>
      <c r="N47" s="28">
        <f>(EPCHrsIn!N48+MH)/LinhrsIn!N48</f>
        <v>1.0017480166733896</v>
      </c>
      <c r="O47" s="28">
        <f>(EPCHrsIn!O48+MH)/LinhrsIn!O48</f>
        <v>1.0043061536324489</v>
      </c>
      <c r="P47" s="28">
        <f>(EPCHrsIn!P48+MH)/LinhrsIn!P48</f>
        <v>0.82542030934767996</v>
      </c>
      <c r="Q47" s="28">
        <f>(EPCHrsIn!Q48+MH)/LinhrsIn!Q48</f>
        <v>0.85879816760980854</v>
      </c>
      <c r="R47" s="28">
        <f>(EPCHrsIn!R48+MH)/LinhrsIn!R48</f>
        <v>1.0023873470605789</v>
      </c>
      <c r="S47" s="28">
        <f>(EPCHrsIn!S48+MH)/LinhrsIn!S48</f>
        <v>1.0045698924731183</v>
      </c>
      <c r="T47" s="28">
        <f>(EPCHrsIn!T48+MH)/LinhrsIn!T48</f>
        <v>0.98163350493947399</v>
      </c>
      <c r="U47" s="28">
        <f>(EPCHrsIn!U48+MH)/LinhrsIn!U48</f>
        <v>0.99070206171674979</v>
      </c>
      <c r="V47" s="28">
        <f>(EPCHrsIn!V48+MH)/LinhrsIn!V48</f>
        <v>0.9674510356488657</v>
      </c>
      <c r="W47" s="28">
        <v>0.48024193548387101</v>
      </c>
      <c r="X47" s="28">
        <f>(EPCHrsIn!X48+MH)/LinhrsIn!X48</f>
        <v>0.70895842263180453</v>
      </c>
      <c r="Y47" s="28">
        <f>IF(LinhrsIn!Y48&gt;4,(EPCHrsIn!Y48+MH)/LinhrsIn!Y48,0)</f>
        <v>0.97578048439031229</v>
      </c>
      <c r="Z47" s="28">
        <f>IF(LinhrsIn!Z48&gt;4,(EPCHrsIn!Z48+MH)/LinhrsIn!Z48,0)</f>
        <v>0.81620819848975179</v>
      </c>
      <c r="AA47" s="28">
        <f>IF(LinhrsIn!AA48&gt;4,(EPCHrsIn!AA48+MH)/LinhrsIn!AA48,0)</f>
        <v>0.98499166203446353</v>
      </c>
      <c r="AB47" s="28">
        <f>IF(LinhrsIn!AB48&gt;4,(EPCHrsIn!AB48+MH)/LinhrsIn!AB48,0)</f>
        <v>0.99623554719010488</v>
      </c>
      <c r="AC47" s="28">
        <f>IF(LinhrsIn!AC48&gt;4,(EPCHrsIn!AC48+MH)/LinhrsIn!AC48,0)</f>
        <v>0.9709638392257024</v>
      </c>
      <c r="AD47" s="28">
        <f>IF(LinhrsIn!AD48&gt;4,(EPCHrsIn!AD48+MH)/LinhrsIn!AD48,0)</f>
        <v>0.97583081570996977</v>
      </c>
      <c r="AE47" s="28">
        <f>IF(LinhrsIn!AE48&gt;4,(EPCHrsIn!AE48+MH)/LinhrsIn!AE48,0)</f>
        <v>0.93023344955319309</v>
      </c>
      <c r="AF47" s="28"/>
      <c r="AG47" s="28"/>
      <c r="AH47" s="28"/>
      <c r="AI47" s="28"/>
      <c r="AJ47" s="28"/>
      <c r="AK47" s="28"/>
      <c r="AL47" s="28"/>
      <c r="AM47" s="28"/>
      <c r="AN47" s="28"/>
      <c r="AO47" s="28">
        <f t="shared" si="0"/>
        <v>0.89732985497240858</v>
      </c>
      <c r="AP47" s="28">
        <f t="shared" si="1"/>
        <v>0.95900936816295512</v>
      </c>
      <c r="AQ47" s="28">
        <f t="shared" si="2"/>
        <v>0.95869131127532281</v>
      </c>
      <c r="AR47" s="28">
        <f t="shared" si="3"/>
        <v>0.94382482655117295</v>
      </c>
      <c r="AS47" s="28">
        <f t="shared" si="4"/>
        <v>0.95525180238116858</v>
      </c>
      <c r="AT47" s="28">
        <f t="shared" si="5"/>
        <v>0.97992886743502983</v>
      </c>
      <c r="AU47" s="28">
        <f t="shared" si="6"/>
        <v>0.72166028083532929</v>
      </c>
      <c r="AV47" s="28">
        <f t="shared" si="7"/>
        <v>0.93247846923810673</v>
      </c>
      <c r="AW47" s="28">
        <f t="shared" si="8"/>
        <v>0.95900936816295512</v>
      </c>
    </row>
    <row r="48" spans="1:49" x14ac:dyDescent="0.25">
      <c r="A48" s="86" t="s">
        <v>1</v>
      </c>
      <c r="B48" s="86">
        <v>2</v>
      </c>
      <c r="C48" s="86">
        <v>39</v>
      </c>
      <c r="D48" s="28"/>
      <c r="E48" s="28"/>
      <c r="F48" s="28"/>
      <c r="G48" s="28"/>
      <c r="H48" s="28">
        <f>(EPCHrsIn!H49+MH)/LinhrsIn!H49</f>
        <v>0.89052035033487897</v>
      </c>
      <c r="I48" s="28">
        <f>(EPCHrsIn!I49+MH)/LinhrsIn!I49</f>
        <v>0.8818389568490389</v>
      </c>
      <c r="J48" s="28">
        <f>(EPCHrsIn!J49+MH)/LinhrsIn!J49</f>
        <v>0.95013196277260736</v>
      </c>
      <c r="K48" s="28">
        <f>(EPCHrsIn!K49+MH)/LinhrsIn!K49</f>
        <v>0.91216216216216217</v>
      </c>
      <c r="L48" s="28">
        <f>(EPCHrsIn!L49+MH)/LinhrsIn!L49</f>
        <v>0.95682587064676616</v>
      </c>
      <c r="M48" s="28">
        <f>(EPCHrsIn!M49+MH)/LinhrsIn!M49</f>
        <v>1.0018063081839654</v>
      </c>
      <c r="N48" s="28">
        <f>(EPCHrsIn!N49+MH)/LinhrsIn!N49</f>
        <v>1.0028229600752789</v>
      </c>
      <c r="O48" s="28">
        <f>(EPCHrsIn!O49+MH)/LinhrsIn!O49</f>
        <v>0.99722222222222223</v>
      </c>
      <c r="P48" s="28">
        <f>(EPCHrsIn!P49+MH)/LinhrsIn!P49</f>
        <v>0.95187525205000678</v>
      </c>
      <c r="Q48" s="28">
        <f>(EPCHrsIn!Q49+MH)/LinhrsIn!Q49</f>
        <v>0.98198198198198183</v>
      </c>
      <c r="R48" s="28">
        <f>(EPCHrsIn!R49+MH)/LinhrsIn!R49</f>
        <v>0.74130986125615395</v>
      </c>
      <c r="S48" s="28">
        <f>(EPCHrsIn!S49+MH)/LinhrsIn!S49</f>
        <v>1.0037639467670387</v>
      </c>
      <c r="T48" s="28">
        <f>(EPCHrsIn!T49+MH)/LinhrsIn!T49</f>
        <v>0.98492883058889191</v>
      </c>
      <c r="U48" s="28">
        <f>(EPCHrsIn!U49+MH)/LinhrsIn!U49</f>
        <v>1.0025541067347761</v>
      </c>
      <c r="V48" s="28">
        <f>(EPCHrsIn!V49+MH)/LinhrsIn!V49</f>
        <v>0.99749861033907716</v>
      </c>
      <c r="W48" s="28">
        <v>0.58440860215053769</v>
      </c>
      <c r="X48" s="28">
        <f>(EPCHrsIn!X49+MH)/LinhrsIn!X49</f>
        <v>0.99311276164753537</v>
      </c>
      <c r="Y48" s="28">
        <f>IF(LinhrsIn!Y49&gt;4,(EPCHrsIn!Y49+MH)/LinhrsIn!Y49,0)</f>
        <v>0.99400696864111504</v>
      </c>
      <c r="Z48" s="28">
        <f>IF(LinhrsIn!Z49&gt;4,(EPCHrsIn!Z49+MH)/LinhrsIn!Z49,0)</f>
        <v>0.99731110513578924</v>
      </c>
      <c r="AA48" s="28">
        <f>IF(LinhrsIn!AA49&gt;4,(EPCHrsIn!AA49+MH)/LinhrsIn!AA49,0)</f>
        <v>1.0022225309070705</v>
      </c>
      <c r="AB48" s="28">
        <f>IF(LinhrsIn!AB49&gt;4,(EPCHrsIn!AB49+MH)/LinhrsIn!AB49,0)</f>
        <v>0.99475665501478894</v>
      </c>
      <c r="AC48" s="28">
        <f>IF(LinhrsIn!AC49&gt;4,(EPCHrsIn!AC49+MH)/LinhrsIn!AC49,0)</f>
        <v>0.94071783841914236</v>
      </c>
      <c r="AD48" s="28">
        <f>IF(LinhrsIn!AD49&gt;4,(EPCHrsIn!AD49+MH)/LinhrsIn!AD49,0)</f>
        <v>0.99245055110976899</v>
      </c>
      <c r="AE48" s="28">
        <f>IF(LinhrsIn!AE49&gt;4,(EPCHrsIn!AE49+MH)/LinhrsIn!AE49,0)</f>
        <v>0.91018595758289156</v>
      </c>
      <c r="AF48" s="28"/>
      <c r="AG48" s="28"/>
      <c r="AH48" s="28"/>
      <c r="AI48" s="28"/>
      <c r="AJ48" s="28"/>
      <c r="AK48" s="28"/>
      <c r="AL48" s="28"/>
      <c r="AM48" s="28"/>
      <c r="AN48" s="28"/>
      <c r="AO48" s="28">
        <f t="shared" si="0"/>
        <v>0.93982133009706326</v>
      </c>
      <c r="AP48" s="28">
        <f t="shared" si="1"/>
        <v>0.94778478237060104</v>
      </c>
      <c r="AQ48" s="28">
        <f t="shared" si="2"/>
        <v>0.95693144699763122</v>
      </c>
      <c r="AR48" s="28">
        <f t="shared" si="3"/>
        <v>0.98397347811583602</v>
      </c>
      <c r="AS48" s="28">
        <f t="shared" si="4"/>
        <v>0.90901859666839158</v>
      </c>
      <c r="AT48" s="28">
        <f t="shared" si="5"/>
        <v>0.99499384922091505</v>
      </c>
      <c r="AU48" s="28">
        <f t="shared" si="6"/>
        <v>0.85717611081306266</v>
      </c>
      <c r="AV48" s="28">
        <f t="shared" si="7"/>
        <v>0.99809676368588285</v>
      </c>
      <c r="AW48" s="28">
        <f t="shared" si="8"/>
        <v>0.94778478237060104</v>
      </c>
    </row>
    <row r="49" spans="1:49" x14ac:dyDescent="0.25">
      <c r="A49" s="86" t="s">
        <v>1</v>
      </c>
      <c r="B49" s="86">
        <v>2</v>
      </c>
      <c r="C49" s="86">
        <v>40</v>
      </c>
      <c r="D49" s="28"/>
      <c r="E49" s="28"/>
      <c r="F49" s="28"/>
      <c r="G49" s="28"/>
      <c r="H49" s="28">
        <f>(EPCHrsIn!H50+MH)/LinhrsIn!H50</f>
        <v>0.94266183035714302</v>
      </c>
      <c r="I49" s="28">
        <f>(EPCHrsIn!I50+MH)/LinhrsIn!I50</f>
        <v>1.0026885334050275</v>
      </c>
      <c r="J49" s="28">
        <f>(EPCHrsIn!J50+MH)/LinhrsIn!J50</f>
        <v>0.98208084456174471</v>
      </c>
      <c r="K49" s="28">
        <f>(EPCHrsIn!K50+MH)/LinhrsIn!K50</f>
        <v>1.0010793308148946</v>
      </c>
      <c r="L49" s="28">
        <f>(EPCHrsIn!L50+MH)/LinhrsIn!L50</f>
        <v>0.98747747141896425</v>
      </c>
      <c r="M49" s="28">
        <f>(EPCHrsIn!M50+MH)/LinhrsIn!M50</f>
        <v>1.0020847810979847</v>
      </c>
      <c r="N49" s="28">
        <f>(EPCHrsIn!N50+MH)/LinhrsIn!N50</f>
        <v>1.0034317089910776</v>
      </c>
      <c r="O49" s="28">
        <f>(EPCHrsIn!O50+MH)/LinhrsIn!O50</f>
        <v>0.96385542168674698</v>
      </c>
      <c r="P49" s="28">
        <f>(EPCHrsIn!P50+MH)/LinhrsIn!P50</f>
        <v>1.0030913978494622</v>
      </c>
      <c r="Q49" s="28">
        <f>(EPCHrsIn!Q50+MH)/LinhrsIn!Q50</f>
        <v>0.97646900631975264</v>
      </c>
      <c r="R49" s="28">
        <f>(EPCHrsIn!R50+MH)/LinhrsIn!R50</f>
        <v>0.99388424821002386</v>
      </c>
      <c r="S49" s="28">
        <f>(EPCHrsIn!S50+MH)/LinhrsIn!S50</f>
        <v>0.98469101123595504</v>
      </c>
      <c r="T49" s="28">
        <f>(EPCHrsIn!T50+MH)/LinhrsIn!T50</f>
        <v>0.97470300489168415</v>
      </c>
      <c r="U49" s="28">
        <f>(EPCHrsIn!U50+MH)/LinhrsIn!U50</f>
        <v>0.9844215659712815</v>
      </c>
      <c r="V49" s="28">
        <f>(EPCHrsIn!V50+MH)/LinhrsIn!V50</f>
        <v>0.99666435024322453</v>
      </c>
      <c r="W49" s="28">
        <v>0.96021505376344085</v>
      </c>
      <c r="X49" s="28">
        <f>(EPCHrsIn!X50+MH)/LinhrsIn!X50</f>
        <v>0.94513274336283193</v>
      </c>
      <c r="Y49" s="28">
        <f>IF(LinhrsIn!Y50&gt;4,(EPCHrsIn!Y50+MH)/LinhrsIn!Y50,0)</f>
        <v>0.29129385030535432</v>
      </c>
      <c r="Z49" s="28">
        <f>IF(LinhrsIn!Z50&gt;4,(EPCHrsIn!Z50+MH)/LinhrsIn!Z50,0)</f>
        <v>0.26445612616255559</v>
      </c>
      <c r="AA49" s="28">
        <f>IF(LinhrsIn!AA50&gt;4,(EPCHrsIn!AA50+MH)/LinhrsIn!AA50,0)</f>
        <v>1.001666898180303</v>
      </c>
      <c r="AB49" s="28">
        <f>IF(LinhrsIn!AB50&gt;4,(EPCHrsIn!AB50+MH)/LinhrsIn!AB50,0)</f>
        <v>1.0041677870395267</v>
      </c>
      <c r="AC49" s="28">
        <f>IF(LinhrsIn!AC50&gt;4,(EPCHrsIn!AC50+MH)/LinhrsIn!AC50,0)</f>
        <v>1.0048543689320388</v>
      </c>
      <c r="AD49" s="28">
        <f>IF(LinhrsIn!AD50&gt;4,(EPCHrsIn!AD50+MH)/LinhrsIn!AD50,0)</f>
        <v>0.97235649546827796</v>
      </c>
      <c r="AE49" s="28">
        <f>IF(LinhrsIn!AE50&gt;4,(EPCHrsIn!AE50+MH)/LinhrsIn!AE50,0)</f>
        <v>0.97756596863297363</v>
      </c>
      <c r="AF49" s="28"/>
      <c r="AG49" s="28"/>
      <c r="AH49" s="28"/>
      <c r="AI49" s="28"/>
      <c r="AJ49" s="28"/>
      <c r="AK49" s="28"/>
      <c r="AL49" s="28"/>
      <c r="AM49" s="28"/>
      <c r="AN49" s="28"/>
      <c r="AO49" s="28">
        <f t="shared" si="0"/>
        <v>0.86481380380716111</v>
      </c>
      <c r="AP49" s="28">
        <f t="shared" si="1"/>
        <v>0.98492561101109677</v>
      </c>
      <c r="AQ49" s="28">
        <f t="shared" si="2"/>
        <v>0.99688052777728109</v>
      </c>
      <c r="AR49" s="28">
        <f t="shared" si="3"/>
        <v>0.99012617617576237</v>
      </c>
      <c r="AS49" s="28">
        <f t="shared" si="4"/>
        <v>0.98501475525524385</v>
      </c>
      <c r="AT49" s="28">
        <f t="shared" si="5"/>
        <v>0.98526297370206339</v>
      </c>
      <c r="AU49" s="28">
        <f t="shared" si="6"/>
        <v>0.73221388247720898</v>
      </c>
      <c r="AV49" s="28">
        <f t="shared" si="7"/>
        <v>0.75676360379412844</v>
      </c>
      <c r="AW49" s="28">
        <f t="shared" si="8"/>
        <v>0.98492561101109677</v>
      </c>
    </row>
    <row r="50" spans="1:49" x14ac:dyDescent="0.25">
      <c r="A50" s="86" t="s">
        <v>1</v>
      </c>
      <c r="B50" s="86">
        <v>2</v>
      </c>
      <c r="C50" s="86">
        <v>41</v>
      </c>
      <c r="D50" s="28"/>
      <c r="E50" s="28"/>
      <c r="F50" s="28"/>
      <c r="G50" s="28"/>
      <c r="H50" s="28">
        <f>(EPCHrsIn!H51+MH)/LinhrsIn!H51</f>
        <v>0.98054745032652491</v>
      </c>
      <c r="I50" s="28">
        <f>(EPCHrsIn!I51+MH)/LinhrsIn!I51</f>
        <v>0.88500472398434349</v>
      </c>
      <c r="J50" s="28">
        <f>(EPCHrsIn!J51+MH)/LinhrsIn!J51</f>
        <v>0.97235727184331155</v>
      </c>
      <c r="K50" s="28">
        <f>(EPCHrsIn!K51+MH)/LinhrsIn!K51</f>
        <v>0.96028780960287807</v>
      </c>
      <c r="L50" s="28">
        <f>(EPCHrsIn!L51+MH)/LinhrsIn!L51</f>
        <v>0.99423464439655185</v>
      </c>
      <c r="M50" s="28">
        <f>(EPCHrsIn!M51+MH)/LinhrsIn!M51</f>
        <v>0.99735707330644041</v>
      </c>
      <c r="N50" s="28">
        <f>(EPCHrsIn!N51+MH)/LinhrsIn!N51</f>
        <v>0.95174082537975535</v>
      </c>
      <c r="O50" s="28">
        <f>(EPCHrsIn!O51+MH)/LinhrsIn!O51</f>
        <v>1.0055555555555555</v>
      </c>
      <c r="P50" s="28">
        <f>(EPCHrsIn!P51+MH)/LinhrsIn!P51</f>
        <v>1.0043010752688173</v>
      </c>
      <c r="Q50" s="28">
        <f>(EPCHrsIn!Q51+MH)/LinhrsIn!Q51</f>
        <v>0.98922138703729967</v>
      </c>
      <c r="R50" s="28">
        <f>(EPCHrsIn!R51+MH)/LinhrsIn!R51</f>
        <v>0.70002992220227411</v>
      </c>
      <c r="S50" s="28">
        <f>(EPCHrsIn!S51+MH)/LinhrsIn!S51</f>
        <v>1.0047043010752688</v>
      </c>
      <c r="T50" s="28">
        <f>(EPCHrsIn!T51+MH)/LinhrsIn!T51</f>
        <v>0.96419116622544232</v>
      </c>
      <c r="U50" s="28">
        <f>(EPCHrsIn!U51+MH)/LinhrsIn!U51</f>
        <v>0.99879015996773768</v>
      </c>
      <c r="V50" s="28">
        <f>(EPCHrsIn!V51+MH)/LinhrsIn!V51</f>
        <v>1.0025006946373993</v>
      </c>
      <c r="W50" s="28">
        <v>0.9931451612903226</v>
      </c>
      <c r="X50" s="28">
        <f>(EPCHrsIn!X51+MH)/LinhrsIn!X51</f>
        <v>1.0005395926075813</v>
      </c>
      <c r="Y50" s="28">
        <f>IF(LinhrsIn!Y51&gt;4,(EPCHrsIn!Y51+MH)/LinhrsIn!Y51,0)</f>
        <v>0.99704724409448819</v>
      </c>
      <c r="Z50" s="28">
        <f>IF(LinhrsIn!Z51&gt;4,(EPCHrsIn!Z51+MH)/LinhrsIn!Z51,0)</f>
        <v>1.0025616826210058</v>
      </c>
      <c r="AA50" s="28">
        <f>IF(LinhrsIn!AA51&gt;4,(EPCHrsIn!AA51+MH)/LinhrsIn!AA51,0)</f>
        <v>1.001666898180303</v>
      </c>
      <c r="AB50" s="28">
        <f>IF(LinhrsIn!AB51&gt;4,(EPCHrsIn!AB51+MH)/LinhrsIn!AB51,0)</f>
        <v>1.0047055660123689</v>
      </c>
      <c r="AC50" s="28">
        <f>IF(LinhrsIn!AC51&gt;4,(EPCHrsIn!AC51+MH)/LinhrsIn!AC51,0)</f>
        <v>1.0040322580645162</v>
      </c>
      <c r="AD50" s="28">
        <f>IF(LinhrsIn!AD51&gt;4,(EPCHrsIn!AD51+MH)/LinhrsIn!AD51,0)</f>
        <v>0.99819059107358254</v>
      </c>
      <c r="AE50" s="28">
        <f>IF(LinhrsIn!AE51&gt;4,(EPCHrsIn!AE51+MH)/LinhrsIn!AE51,0)</f>
        <v>0.9713960704332163</v>
      </c>
      <c r="AF50" s="28"/>
      <c r="AG50" s="28"/>
      <c r="AH50" s="28"/>
      <c r="AI50" s="28"/>
      <c r="AJ50" s="28"/>
      <c r="AK50" s="28"/>
      <c r="AL50" s="28"/>
      <c r="AM50" s="28"/>
      <c r="AN50" s="28"/>
      <c r="AO50" s="28">
        <f t="shared" si="0"/>
        <v>0.97159198132929092</v>
      </c>
      <c r="AP50" s="28">
        <f t="shared" si="1"/>
        <v>0.99120630652377173</v>
      </c>
      <c r="AQ50" s="28">
        <f t="shared" si="2"/>
        <v>0.98395984243529011</v>
      </c>
      <c r="AR50" s="28">
        <f t="shared" si="3"/>
        <v>0.98719915206804265</v>
      </c>
      <c r="AS50" s="28">
        <f t="shared" si="4"/>
        <v>0.89798520343828081</v>
      </c>
      <c r="AT50" s="28">
        <f t="shared" si="5"/>
        <v>0.98849400694352652</v>
      </c>
      <c r="AU50" s="28">
        <f t="shared" si="6"/>
        <v>0.99691066599746403</v>
      </c>
      <c r="AV50" s="28">
        <f t="shared" si="7"/>
        <v>1.0029780489378926</v>
      </c>
      <c r="AW50" s="28">
        <f t="shared" si="8"/>
        <v>0.99120630652377173</v>
      </c>
    </row>
    <row r="51" spans="1:49" x14ac:dyDescent="0.25">
      <c r="A51" s="86" t="s">
        <v>1</v>
      </c>
      <c r="B51" s="86">
        <v>2</v>
      </c>
      <c r="C51" s="86">
        <v>42</v>
      </c>
      <c r="D51" s="28"/>
      <c r="E51" s="28"/>
      <c r="F51" s="28"/>
      <c r="G51" s="28"/>
      <c r="H51" s="28">
        <f>(EPCHrsIn!H52+MH)/LinhrsIn!H52</f>
        <v>0.9709601222731693</v>
      </c>
      <c r="I51" s="28">
        <f>(EPCHrsIn!I52+MH)/LinhrsIn!I52</f>
        <v>0.9928715534633491</v>
      </c>
      <c r="J51" s="28">
        <f>(EPCHrsIn!J52+MH)/LinhrsIn!J52</f>
        <v>0.97235727184331155</v>
      </c>
      <c r="K51" s="28">
        <f>(EPCHrsIn!K52+MH)/LinhrsIn!K52</f>
        <v>1.003182510031825</v>
      </c>
      <c r="L51" s="28">
        <f>(EPCHrsIn!L52+MH)/LinhrsIn!L52</f>
        <v>1.0021844019396553</v>
      </c>
      <c r="M51" s="28">
        <f>(EPCHrsIn!M52+MH)/LinhrsIn!M52</f>
        <v>1.0029211295034079</v>
      </c>
      <c r="N51" s="28">
        <f>(EPCHrsIn!N52+MH)/LinhrsIn!N52</f>
        <v>1</v>
      </c>
      <c r="O51" s="28">
        <f>(EPCHrsIn!O52+MH)/LinhrsIn!O52</f>
        <v>0.97119799638235693</v>
      </c>
      <c r="P51" s="28">
        <f>(EPCHrsIn!P52+MH)/LinhrsIn!P52</f>
        <v>0.98024193548387095</v>
      </c>
      <c r="Q51" s="28">
        <f>(EPCHrsIn!Q52+MH)/LinhrsIn!Q52</f>
        <v>1.0025554808338937</v>
      </c>
      <c r="R51" s="28">
        <f>(EPCHrsIn!R52+MH)/LinhrsIn!R52</f>
        <v>1.0028337061894108</v>
      </c>
      <c r="S51" s="28">
        <f>(EPCHrsIn!S52+MH)/LinhrsIn!S52</f>
        <v>1.0047043010752688</v>
      </c>
      <c r="T51" s="28">
        <f>(EPCHrsIn!T52+MH)/LinhrsIn!T52</f>
        <v>0.92292682926829273</v>
      </c>
      <c r="U51" s="28">
        <f>(EPCHrsIn!U52+MH)/LinhrsIn!U52</f>
        <v>0.97056055921494833</v>
      </c>
      <c r="V51" s="28">
        <f>(EPCHrsIn!V52+MH)/LinhrsIn!V52</f>
        <v>1.0025013896609227</v>
      </c>
      <c r="W51" s="28">
        <v>0.99529569892473113</v>
      </c>
      <c r="X51" s="28">
        <f>(EPCHrsIn!X52+MH)/LinhrsIn!X52</f>
        <v>1.0021572064176889</v>
      </c>
      <c r="Y51" s="28">
        <f>IF(LinhrsIn!Y52&gt;4,(EPCHrsIn!Y52+MH)/LinhrsIn!Y52,0)</f>
        <v>0.95901179112857959</v>
      </c>
      <c r="Z51" s="28">
        <f>IF(LinhrsIn!Z52&gt;4,(EPCHrsIn!Z52+MH)/LinhrsIn!Z52,0)</f>
        <v>1.0033642847530615</v>
      </c>
      <c r="AA51" s="28">
        <f>IF(LinhrsIn!AA52&gt;4,(EPCHrsIn!AA52+MH)/LinhrsIn!AA52,0)</f>
        <v>1.0029166666666667</v>
      </c>
      <c r="AB51" s="28">
        <f>IF(LinhrsIn!AB52&gt;4,(EPCHrsIn!AB52+MH)/LinhrsIn!AB52,0)</f>
        <v>1.0034955633234741</v>
      </c>
      <c r="AC51" s="28">
        <f>IF(LinhrsIn!AC52&gt;4,(EPCHrsIn!AC52+MH)/LinhrsIn!AC52,0)</f>
        <v>1.0009421265141321</v>
      </c>
      <c r="AD51" s="28">
        <f>IF(LinhrsIn!AD52&gt;4,(EPCHrsIn!AD52+MH)/LinhrsIn!AD52,0)</f>
        <v>0.99351432880844648</v>
      </c>
      <c r="AE51" s="28">
        <f>IF(LinhrsIn!AE52&gt;4,(EPCHrsIn!AE52+MH)/LinhrsIn!AE52,0)</f>
        <v>0.88909370890483286</v>
      </c>
      <c r="AF51" s="28"/>
      <c r="AG51" s="28"/>
      <c r="AH51" s="28"/>
      <c r="AI51" s="28"/>
      <c r="AJ51" s="28"/>
      <c r="AK51" s="28"/>
      <c r="AL51" s="28"/>
      <c r="AM51" s="28"/>
      <c r="AN51" s="28"/>
      <c r="AO51" s="28">
        <f t="shared" si="0"/>
        <v>0.98936028978807833</v>
      </c>
      <c r="AP51" s="28">
        <f t="shared" si="1"/>
        <v>0.96118338807580372</v>
      </c>
      <c r="AQ51" s="28">
        <f t="shared" si="2"/>
        <v>1.0027626804916292</v>
      </c>
      <c r="AR51" s="28">
        <f t="shared" si="3"/>
        <v>0.983813310622076</v>
      </c>
      <c r="AS51" s="28">
        <f t="shared" si="4"/>
        <v>1.0033644960328578</v>
      </c>
      <c r="AT51" s="28">
        <f t="shared" si="5"/>
        <v>0.9653295927147213</v>
      </c>
      <c r="AU51" s="28">
        <f t="shared" si="6"/>
        <v>0.98548823215699988</v>
      </c>
      <c r="AV51" s="28">
        <f t="shared" si="7"/>
        <v>1.0032588382477341</v>
      </c>
      <c r="AW51" s="28">
        <f t="shared" si="8"/>
        <v>0.96118338807580372</v>
      </c>
    </row>
    <row r="52" spans="1:49" x14ac:dyDescent="0.25">
      <c r="A52" s="86" t="s">
        <v>1</v>
      </c>
      <c r="B52" s="86">
        <v>2</v>
      </c>
      <c r="C52" s="86">
        <v>43</v>
      </c>
      <c r="D52" s="28"/>
      <c r="E52" s="28"/>
      <c r="F52" s="28"/>
      <c r="G52" s="28"/>
      <c r="H52" s="28">
        <f>(EPCHrsIn!H53+MH)/LinhrsIn!H53</f>
        <v>0.99569264971515903</v>
      </c>
      <c r="I52" s="28">
        <f>(EPCHrsIn!I53+MH)/LinhrsIn!I53</f>
        <v>0.95172509738452982</v>
      </c>
      <c r="J52" s="28">
        <f>(EPCHrsIn!J53+MH)/LinhrsIn!J53</f>
        <v>0.9217562623135378</v>
      </c>
      <c r="K52" s="28">
        <f>(EPCHrsIn!K53+MH)/LinhrsIn!K53</f>
        <v>1.001798810017988</v>
      </c>
      <c r="L52" s="28">
        <f>(EPCHrsIn!L53+MH)/LinhrsIn!L53</f>
        <v>0.99883108836206902</v>
      </c>
      <c r="M52" s="28">
        <f>(EPCHrsIn!M53+MH)/LinhrsIn!M53</f>
        <v>0.98983711541138808</v>
      </c>
      <c r="N52" s="28">
        <f>(EPCHrsIn!N53+MH)/LinhrsIn!N53</f>
        <v>1.0040322580645162</v>
      </c>
      <c r="O52" s="28">
        <f>(EPCHrsIn!O53+MH)/LinhrsIn!O53</f>
        <v>1.00291707181553</v>
      </c>
      <c r="P52" s="28">
        <f>(EPCHrsIn!P53+MH)/LinhrsIn!P53</f>
        <v>0.74821788836583725</v>
      </c>
      <c r="Q52" s="28">
        <f>(EPCHrsIn!Q53+MH)/LinhrsIn!Q53</f>
        <v>5.7479522919959766E-3</v>
      </c>
      <c r="R52" s="28">
        <f>(EPCHrsIn!R53+MH)/LinhrsIn!R53</f>
        <v>0.82573320719016075</v>
      </c>
      <c r="S52" s="28">
        <f>(EPCHrsIn!S53+MH)/LinhrsIn!S53</f>
        <v>0.99798332885184193</v>
      </c>
      <c r="T52" s="28">
        <f>(EPCHrsIn!T53+MH)/LinhrsIn!T53</f>
        <v>0.98324022346368711</v>
      </c>
      <c r="U52" s="28">
        <f>(EPCHrsIn!U53+MH)/LinhrsIn!U53</f>
        <v>0.99825245328673218</v>
      </c>
      <c r="V52" s="28">
        <f>(EPCHrsIn!V53+MH)/LinhrsIn!V53</f>
        <v>1.0011115742670555</v>
      </c>
      <c r="W52" s="28">
        <v>0.8959677419354839</v>
      </c>
      <c r="X52" s="28">
        <f>(EPCHrsIn!X53+MH)/LinhrsIn!X53</f>
        <v>0.99635627530364368</v>
      </c>
      <c r="Y52" s="28">
        <f>IF(LinhrsIn!Y53&gt;4,(EPCHrsIn!Y53+MH)/LinhrsIn!Y53,0)</f>
        <v>0.99424561403508771</v>
      </c>
      <c r="Z52" s="28">
        <f>IF(LinhrsIn!Z53&gt;4,(EPCHrsIn!Z53+MH)/LinhrsIn!Z53,0)</f>
        <v>0.98950201884253031</v>
      </c>
      <c r="AA52" s="28">
        <f>IF(LinhrsIn!AA53&gt;4,(EPCHrsIn!AA53+MH)/LinhrsIn!AA53,0)</f>
        <v>1.0051396027226005</v>
      </c>
      <c r="AB52" s="28">
        <f>IF(LinhrsIn!AB53&gt;4,(EPCHrsIn!AB53+MH)/LinhrsIn!AB53,0)</f>
        <v>1.0038988975531058</v>
      </c>
      <c r="AC52" s="28">
        <f>IF(LinhrsIn!AC53&gt;4,(EPCHrsIn!AC53+MH)/LinhrsIn!AC53,0)</f>
        <v>1.0025544501210004</v>
      </c>
      <c r="AD52" s="28">
        <f>IF(LinhrsIn!AD53&gt;4,(EPCHrsIn!AD53+MH)/LinhrsIn!AD53,0)</f>
        <v>0.99743279975838106</v>
      </c>
      <c r="AE52" s="28">
        <f>IF(LinhrsIn!AE53&gt;4,(EPCHrsIn!AE53+MH)/LinhrsIn!AE53,0)</f>
        <v>0.97137066350617896</v>
      </c>
      <c r="AF52" s="28"/>
      <c r="AG52" s="28"/>
      <c r="AH52" s="28"/>
      <c r="AI52" s="28"/>
      <c r="AJ52" s="28"/>
      <c r="AK52" s="28"/>
      <c r="AL52" s="28"/>
      <c r="AM52" s="28"/>
      <c r="AN52" s="28"/>
      <c r="AO52" s="28">
        <f t="shared" si="0"/>
        <v>0.89143157414532703</v>
      </c>
      <c r="AP52" s="28">
        <f t="shared" si="1"/>
        <v>0.99045263779518677</v>
      </c>
      <c r="AQ52" s="28">
        <f t="shared" si="2"/>
        <v>0.99682233793048169</v>
      </c>
      <c r="AR52" s="28">
        <f t="shared" si="3"/>
        <v>0.91838907274862791</v>
      </c>
      <c r="AS52" s="28">
        <f t="shared" si="4"/>
        <v>0.60982149611133296</v>
      </c>
      <c r="AT52" s="28">
        <f t="shared" si="5"/>
        <v>0.99420141700582487</v>
      </c>
      <c r="AU52" s="28">
        <f t="shared" si="6"/>
        <v>0.96218987709140513</v>
      </c>
      <c r="AV52" s="28">
        <f t="shared" si="7"/>
        <v>0.9995135063727455</v>
      </c>
      <c r="AW52" s="28">
        <f t="shared" si="8"/>
        <v>0.99045263779518677</v>
      </c>
    </row>
    <row r="53" spans="1:49" x14ac:dyDescent="0.25">
      <c r="A53" s="86" t="s">
        <v>1</v>
      </c>
      <c r="B53" s="86">
        <v>2</v>
      </c>
      <c r="C53" s="86">
        <v>44</v>
      </c>
      <c r="D53" s="28"/>
      <c r="E53" s="28"/>
      <c r="F53" s="28"/>
      <c r="G53" s="28"/>
      <c r="H53" s="28">
        <f>(EPCHrsIn!H54+MH)/LinhrsIn!H54</f>
        <v>0.99513415820937023</v>
      </c>
      <c r="I53" s="28">
        <f>(EPCHrsIn!I54+MH)/LinhrsIn!I54</f>
        <v>0.98829553767373812</v>
      </c>
      <c r="J53" s="28">
        <f>(EPCHrsIn!J54+MH)/LinhrsIn!J54</f>
        <v>0.98497495826377301</v>
      </c>
      <c r="K53" s="28">
        <f>(EPCHrsIn!K54+MH)/LinhrsIn!K54</f>
        <v>1.0026095316577393</v>
      </c>
      <c r="L53" s="28">
        <f>(EPCHrsIn!L54+MH)/LinhrsIn!L54</f>
        <v>1.0024361530172414</v>
      </c>
      <c r="M53" s="28">
        <f>(EPCHrsIn!M54+MH)/LinhrsIn!M54</f>
        <v>0.81118686517322935</v>
      </c>
      <c r="N53" s="28">
        <f>(EPCHrsIn!N54+MH)/LinhrsIn!N54</f>
        <v>1.0041672267777928</v>
      </c>
      <c r="O53" s="28">
        <f>(EPCHrsIn!O54+MH)/LinhrsIn!O54</f>
        <v>1.0040610558745273</v>
      </c>
      <c r="P53" s="28">
        <f>(EPCHrsIn!P54+MH)/LinhrsIn!P54</f>
        <v>0.92176367791369818</v>
      </c>
      <c r="Q53" s="28">
        <f>(EPCHrsIn!Q54+MH)/LinhrsIn!Q54</f>
        <v>0.98386663081473513</v>
      </c>
      <c r="R53" s="28">
        <f>(EPCHrsIn!R54+MH)/LinhrsIn!R54</f>
        <v>1.0016403220996124</v>
      </c>
      <c r="S53" s="28">
        <f>(EPCHrsIn!S54+MH)/LinhrsIn!S54</f>
        <v>0.98292781287807507</v>
      </c>
      <c r="T53" s="28">
        <f>(EPCHrsIn!T54+MH)/LinhrsIn!T54</f>
        <v>0.91891891891891897</v>
      </c>
      <c r="U53" s="28">
        <f>(EPCHrsIn!U54+MH)/LinhrsIn!U54</f>
        <v>0.998924586637989</v>
      </c>
      <c r="V53" s="28">
        <f>(EPCHrsIn!V54+MH)/LinhrsIn!V54</f>
        <v>1.0016673614005835</v>
      </c>
      <c r="W53" s="28">
        <v>0.96733870967741942</v>
      </c>
      <c r="X53" s="28">
        <f>(EPCHrsIn!X54+MH)/LinhrsIn!X54</f>
        <v>1.0024268572199002</v>
      </c>
      <c r="Y53" s="28">
        <f>IF(LinhrsIn!Y54&gt;4,(EPCHrsIn!Y54+MH)/LinhrsIn!Y54,0)</f>
        <v>0.98429246594384212</v>
      </c>
      <c r="Z53" s="28">
        <f>IF(LinhrsIn!Z54&gt;4,(EPCHrsIn!Z54+MH)/LinhrsIn!Z54,0)</f>
        <v>1.002018570851837</v>
      </c>
      <c r="AA53" s="28">
        <f>IF(LinhrsIn!AA54&gt;4,(EPCHrsIn!AA54+MH)/LinhrsIn!AA54,0)</f>
        <v>0.99388804000555631</v>
      </c>
      <c r="AB53" s="28">
        <f>IF(LinhrsIn!AB54&gt;4,(EPCHrsIn!AB54+MH)/LinhrsIn!AB54,0)</f>
        <v>1.0051082134695524</v>
      </c>
      <c r="AC53" s="28">
        <f>IF(LinhrsIn!AC54&gt;4,(EPCHrsIn!AC54+MH)/LinhrsIn!AC54,0)</f>
        <v>1.0020166711481582</v>
      </c>
      <c r="AD53" s="28">
        <f>IF(LinhrsIn!AD54&gt;4,(EPCHrsIn!AD54+MH)/LinhrsIn!AD54,0)</f>
        <v>0.99863532979529945</v>
      </c>
      <c r="AE53" s="28">
        <f>IF(LinhrsIn!AE54&gt;4,(EPCHrsIn!AE54+MH)/LinhrsIn!AE54,0)</f>
        <v>0.97102196866901791</v>
      </c>
      <c r="AF53" s="28"/>
      <c r="AG53" s="28"/>
      <c r="AH53" s="28"/>
      <c r="AI53" s="28"/>
      <c r="AJ53" s="28"/>
      <c r="AK53" s="28"/>
      <c r="AL53" s="28"/>
      <c r="AM53" s="28"/>
      <c r="AN53" s="28"/>
      <c r="AO53" s="28">
        <f t="shared" si="0"/>
        <v>0.9869182074931685</v>
      </c>
      <c r="AP53" s="28">
        <f t="shared" si="1"/>
        <v>0.99055798987082511</v>
      </c>
      <c r="AQ53" s="28">
        <f t="shared" si="2"/>
        <v>0.93874418328273668</v>
      </c>
      <c r="AR53" s="28">
        <f t="shared" si="3"/>
        <v>0.97666398685533939</v>
      </c>
      <c r="AS53" s="28">
        <f t="shared" si="4"/>
        <v>0.9894782552641409</v>
      </c>
      <c r="AT53" s="28">
        <f t="shared" si="5"/>
        <v>0.97317028898583047</v>
      </c>
      <c r="AU53" s="28">
        <f t="shared" si="6"/>
        <v>0.98468601094705388</v>
      </c>
      <c r="AV53" s="28">
        <f t="shared" si="7"/>
        <v>1.0003382747756486</v>
      </c>
      <c r="AW53" s="28">
        <f t="shared" si="8"/>
        <v>0.99055798987082511</v>
      </c>
    </row>
    <row r="54" spans="1:49" x14ac:dyDescent="0.25">
      <c r="A54" s="86" t="s">
        <v>1</v>
      </c>
      <c r="B54" s="86">
        <v>2</v>
      </c>
      <c r="C54" s="86">
        <v>45</v>
      </c>
      <c r="D54" s="28"/>
      <c r="E54" s="28"/>
      <c r="F54" s="28"/>
      <c r="G54" s="28"/>
      <c r="H54" s="28">
        <f>(EPCHrsIn!H55+MH)/LinhrsIn!H55</f>
        <v>0.90536409116175653</v>
      </c>
      <c r="I54" s="28">
        <f>(EPCHrsIn!I55+MH)/LinhrsIn!I55</f>
        <v>1.0002897291032884</v>
      </c>
      <c r="J54" s="28">
        <f>(EPCHrsIn!J55+MH)/LinhrsIn!J55</f>
        <v>0.99416017797552825</v>
      </c>
      <c r="K54" s="28">
        <f>(EPCHrsIn!K55+MH)/LinhrsIn!K55</f>
        <v>0.99574234308474108</v>
      </c>
      <c r="L54" s="28">
        <f>(EPCHrsIn!L55+MH)/LinhrsIn!L55</f>
        <v>0.99800808625336934</v>
      </c>
      <c r="M54" s="28">
        <f>(EPCHrsIn!M55+MH)/LinhrsIn!M55</f>
        <v>0.99707968293700455</v>
      </c>
      <c r="N54" s="28">
        <f>(EPCHrsIn!N55+MH)/LinhrsIn!N55</f>
        <v>1.0053763440860215</v>
      </c>
      <c r="O54" s="28">
        <f>(EPCHrsIn!O55+MH)/LinhrsIn!O55</f>
        <v>0.96706670387943061</v>
      </c>
      <c r="P54" s="28">
        <f>(EPCHrsIn!P55+MH)/LinhrsIn!P55</f>
        <v>0.71795565170362352</v>
      </c>
      <c r="Q54" s="28">
        <f>(EPCHrsIn!Q55+MH)/LinhrsIn!Q55</f>
        <v>1.0016137708445401</v>
      </c>
      <c r="R54" s="28">
        <f>(EPCHrsIn!R55+MH)/LinhrsIn!R55</f>
        <v>0.82887460768196086</v>
      </c>
      <c r="S54" s="28">
        <f>(EPCHrsIn!S55+MH)/LinhrsIn!S55</f>
        <v>0.97472778599274101</v>
      </c>
      <c r="T54" s="28">
        <f>(EPCHrsIn!T55+MH)/LinhrsIn!T55</f>
        <v>0.93859281018324248</v>
      </c>
      <c r="U54" s="28">
        <f>(EPCHrsIn!U55+MH)/LinhrsIn!U55</f>
        <v>1.0014786933727653</v>
      </c>
      <c r="V54" s="28">
        <f>(EPCHrsIn!V55+MH)/LinhrsIn!V55</f>
        <v>1.0009728978457262</v>
      </c>
      <c r="W54" s="28">
        <v>0.99233870967741933</v>
      </c>
      <c r="X54" s="28">
        <f>(EPCHrsIn!X55+MH)/LinhrsIn!X55</f>
        <v>0.97842793582310905</v>
      </c>
      <c r="Y54" s="28">
        <f>IF(LinhrsIn!Y55&gt;4,(EPCHrsIn!Y55+MH)/LinhrsIn!Y55,0)</f>
        <v>0.96293152235427282</v>
      </c>
      <c r="Z54" s="28">
        <f>IF(LinhrsIn!Z55&gt;4,(EPCHrsIn!Z55+MH)/LinhrsIn!Z55,0)</f>
        <v>0.88121212121212111</v>
      </c>
      <c r="AA54" s="28">
        <f>IF(LinhrsIn!AA55&gt;4,(EPCHrsIn!AA55+MH)/LinhrsIn!AA55,0)</f>
        <v>0.86484233921377973</v>
      </c>
      <c r="AB54" s="28">
        <f>IF(LinhrsIn!AB55&gt;4,(EPCHrsIn!AB55+MH)/LinhrsIn!AB55,0)</f>
        <v>0.998924586637989</v>
      </c>
      <c r="AC54" s="28">
        <f>IF(LinhrsIn!AC55&gt;4,(EPCHrsIn!AC55+MH)/LinhrsIn!AC55,0)</f>
        <v>0.96491463906439034</v>
      </c>
      <c r="AD54" s="28">
        <f>IF(LinhrsIn!AD55&gt;4,(EPCHrsIn!AD55+MH)/LinhrsIn!AD55,0)</f>
        <v>0.95684972842486438</v>
      </c>
      <c r="AE54" s="28">
        <f>IF(LinhrsIn!AE55&gt;4,(EPCHrsIn!AE55+MH)/LinhrsIn!AE55,0)</f>
        <v>0.97155193868002643</v>
      </c>
      <c r="AF54" s="28"/>
      <c r="AG54" s="28"/>
      <c r="AH54" s="28"/>
      <c r="AI54" s="28"/>
      <c r="AJ54" s="28"/>
      <c r="AK54" s="28"/>
      <c r="AL54" s="28"/>
      <c r="AM54" s="28"/>
      <c r="AN54" s="28"/>
      <c r="AO54" s="28">
        <f t="shared" si="0"/>
        <v>0.9520781484033054</v>
      </c>
      <c r="AP54" s="28">
        <f t="shared" si="1"/>
        <v>0.96443876872309364</v>
      </c>
      <c r="AQ54" s="28">
        <f t="shared" si="2"/>
        <v>0.99694337075837158</v>
      </c>
      <c r="AR54" s="28">
        <f t="shared" si="3"/>
        <v>0.89679956655635851</v>
      </c>
      <c r="AS54" s="28">
        <f t="shared" si="4"/>
        <v>0.93507205483974731</v>
      </c>
      <c r="AT54" s="28">
        <f t="shared" si="5"/>
        <v>0.98034813380057795</v>
      </c>
      <c r="AU54" s="28">
        <f t="shared" si="6"/>
        <v>0.97789938928493381</v>
      </c>
      <c r="AV54" s="28">
        <f t="shared" si="7"/>
        <v>0.91499301568796332</v>
      </c>
      <c r="AW54" s="28">
        <f t="shared" si="8"/>
        <v>0.96443876872309364</v>
      </c>
    </row>
    <row r="55" spans="1:49" x14ac:dyDescent="0.25">
      <c r="A55" s="86" t="s">
        <v>1</v>
      </c>
      <c r="B55" s="86">
        <v>2</v>
      </c>
      <c r="C55" s="86">
        <v>46</v>
      </c>
      <c r="D55" s="28"/>
      <c r="E55" s="28"/>
      <c r="F55" s="28"/>
      <c r="G55" s="28"/>
      <c r="H55" s="28">
        <f>(EPCHrsIn!H56+MH)/LinhrsIn!H56</f>
        <v>0.99248224975636923</v>
      </c>
      <c r="I55" s="28">
        <f>(EPCHrsIn!I56+MH)/LinhrsIn!I56</f>
        <v>0.96966143924959702</v>
      </c>
      <c r="J55" s="28">
        <f>(EPCHrsIn!J56+MH)/LinhrsIn!J56</f>
        <v>0.99567703249198158</v>
      </c>
      <c r="K55" s="28">
        <f>(EPCHrsIn!K56+MH)/LinhrsIn!K56</f>
        <v>0.96796370136119902</v>
      </c>
      <c r="L55" s="28">
        <f>(EPCHrsIn!L56+MH)/LinhrsIn!L56</f>
        <v>1.0013886568772734</v>
      </c>
      <c r="M55" s="28">
        <f>(EPCHrsIn!M56+MH)/LinhrsIn!M56</f>
        <v>1.0025097601784718</v>
      </c>
      <c r="N55" s="28">
        <f>(EPCHrsIn!N56+MH)/LinhrsIn!N56</f>
        <v>1.0040322580645162</v>
      </c>
      <c r="O55" s="28">
        <f>(EPCHrsIn!O56+MH)/LinhrsIn!O56</f>
        <v>1.0041666666666667</v>
      </c>
      <c r="P55" s="28">
        <f>(EPCHrsIn!P56+MH)/LinhrsIn!P56</f>
        <v>0.98024193548387095</v>
      </c>
      <c r="Q55" s="28">
        <f>(EPCHrsIn!Q56+MH)/LinhrsIn!Q56</f>
        <v>0.94029047875201721</v>
      </c>
      <c r="R55" s="28">
        <f>(EPCHrsIn!R56+MH)/LinhrsIn!R56</f>
        <v>0.69525382997897267</v>
      </c>
      <c r="S55" s="28">
        <f>(EPCHrsIn!S56+MH)/LinhrsIn!S56</f>
        <v>0.92118359112306658</v>
      </c>
      <c r="T55" s="28">
        <f>(EPCHrsIn!T56+MH)/LinhrsIn!T56</f>
        <v>0.97707378074197582</v>
      </c>
      <c r="U55" s="28">
        <f>(EPCHrsIn!U56+MH)/LinhrsIn!U56</f>
        <v>0.92895952186905728</v>
      </c>
      <c r="V55" s="28">
        <f>(EPCHrsIn!V56+MH)/LinhrsIn!V56</f>
        <v>0.167504889633976</v>
      </c>
      <c r="W55" s="28">
        <v>0.19946236559139785</v>
      </c>
      <c r="X55" s="28">
        <f>(EPCHrsIn!X56+MH)/LinhrsIn!X56</f>
        <v>0.96612685560053979</v>
      </c>
      <c r="Y55" s="28">
        <f>IF(LinhrsIn!Y56&gt;4,(EPCHrsIn!Y56+MH)/LinhrsIn!Y56,0)</f>
        <v>0.9911379940919961</v>
      </c>
      <c r="Z55" s="28">
        <f>IF(LinhrsIn!Z56&gt;4,(EPCHrsIn!Z56+MH)/LinhrsIn!Z56,0)</f>
        <v>1.0026914278024492</v>
      </c>
      <c r="AA55" s="28">
        <f>IF(LinhrsIn!AA56&gt;4,(EPCHrsIn!AA56+MH)/LinhrsIn!AA56,0)</f>
        <v>1.0040277777777777</v>
      </c>
      <c r="AB55" s="28">
        <f>IF(LinhrsIn!AB56&gt;4,(EPCHrsIn!AB56+MH)/LinhrsIn!AB56,0)</f>
        <v>1.003226240086033</v>
      </c>
      <c r="AC55" s="28">
        <f>IF(LinhrsIn!AC56&gt;4,(EPCHrsIn!AC56+MH)/LinhrsIn!AC56,0)</f>
        <v>1.0025551371705217</v>
      </c>
      <c r="AD55" s="28">
        <f>IF(LinhrsIn!AD56&gt;4,(EPCHrsIn!AD56+MH)/LinhrsIn!AD56,0)</f>
        <v>0.99652882583760927</v>
      </c>
      <c r="AE55" s="28">
        <f>IF(LinhrsIn!AE56&gt;4,(EPCHrsIn!AE56+MH)/LinhrsIn!AE56,0)</f>
        <v>0.97176334059019287</v>
      </c>
      <c r="AF55" s="28"/>
      <c r="AG55" s="28"/>
      <c r="AH55" s="28"/>
      <c r="AI55" s="28"/>
      <c r="AJ55" s="28"/>
      <c r="AK55" s="28"/>
      <c r="AL55" s="28"/>
      <c r="AM55" s="28"/>
      <c r="AN55" s="28"/>
      <c r="AO55" s="28">
        <f t="shared" si="0"/>
        <v>0.81641156275410498</v>
      </c>
      <c r="AP55" s="28">
        <f t="shared" si="1"/>
        <v>0.99028243453277465</v>
      </c>
      <c r="AQ55" s="28">
        <f t="shared" si="2"/>
        <v>0.99062070613898145</v>
      </c>
      <c r="AR55" s="28">
        <f t="shared" si="3"/>
        <v>0.99614695340501791</v>
      </c>
      <c r="AS55" s="28">
        <f t="shared" si="4"/>
        <v>0.85224263328468552</v>
      </c>
      <c r="AT55" s="28">
        <f t="shared" si="5"/>
        <v>0.69117939741500301</v>
      </c>
      <c r="AU55" s="28">
        <f t="shared" si="6"/>
        <v>0.71890907176131125</v>
      </c>
      <c r="AV55" s="28">
        <f t="shared" si="7"/>
        <v>1.0033151485554199</v>
      </c>
      <c r="AW55" s="28">
        <f t="shared" si="8"/>
        <v>0.99028243453277465</v>
      </c>
    </row>
    <row r="56" spans="1:49" x14ac:dyDescent="0.25">
      <c r="A56" s="86" t="s">
        <v>1</v>
      </c>
      <c r="B56" s="86">
        <v>2</v>
      </c>
      <c r="C56" s="86">
        <v>47</v>
      </c>
      <c r="D56" s="28"/>
      <c r="E56" s="28"/>
      <c r="F56" s="28"/>
      <c r="G56" s="28"/>
      <c r="H56" s="28">
        <f>(EPCHrsIn!H57+MH)/LinhrsIn!H57</f>
        <v>0.99541411895497489</v>
      </c>
      <c r="I56" s="28">
        <f>(EPCHrsIn!I57+MH)/LinhrsIn!I57</f>
        <v>1.0024268572199002</v>
      </c>
      <c r="J56" s="28">
        <f>(EPCHrsIn!J57+MH)/LinhrsIn!J57</f>
        <v>0.99027777777777781</v>
      </c>
      <c r="K56" s="28">
        <f>(EPCHrsIn!K57+MH)/LinhrsIn!K57</f>
        <v>0.94417643004824259</v>
      </c>
      <c r="L56" s="28">
        <f>(EPCHrsIn!L57+MH)/LinhrsIn!L57</f>
        <v>0.7236298590676784</v>
      </c>
      <c r="M56" s="28">
        <f>(EPCHrsIn!M57+MH)/LinhrsIn!M57</f>
        <v>0.99986093728271452</v>
      </c>
      <c r="N56" s="28">
        <f>(EPCHrsIn!N57+MH)/LinhrsIn!N57</f>
        <v>1.0040322580645162</v>
      </c>
      <c r="O56" s="28">
        <f>(EPCHrsIn!O57+MH)/LinhrsIn!O57</f>
        <v>0.99359866406902309</v>
      </c>
      <c r="P56" s="28">
        <f>(EPCHrsIn!P57+MH)/LinhrsIn!P57</f>
        <v>0.94071783841914236</v>
      </c>
      <c r="Q56" s="28">
        <f>(EPCHrsIn!Q57+MH)/LinhrsIn!Q57</f>
        <v>1.0016137708445401</v>
      </c>
      <c r="R56" s="28">
        <f>(EPCHrsIn!R57+MH)/LinhrsIn!R57</f>
        <v>0.97201767304860087</v>
      </c>
      <c r="S56" s="28">
        <f>(EPCHrsIn!S57+MH)/LinhrsIn!S57</f>
        <v>1.0052426401398038</v>
      </c>
      <c r="T56" s="28">
        <f>(EPCHrsIn!T57+MH)/LinhrsIn!T57</f>
        <v>0.94641361987161599</v>
      </c>
      <c r="U56" s="28">
        <f>(EPCHrsIn!U57+MH)/LinhrsIn!U57</f>
        <v>0.99327866648743113</v>
      </c>
      <c r="V56" s="28">
        <f>(EPCHrsIn!V57+MH)/LinhrsIn!V57</f>
        <v>0.98874531054606085</v>
      </c>
      <c r="W56" s="28">
        <v>0.97446236559139787</v>
      </c>
      <c r="X56" s="28">
        <f>(EPCHrsIn!X57+MH)/LinhrsIn!X57</f>
        <v>1.0030926448836897</v>
      </c>
      <c r="Y56" s="28">
        <f>IF(LinhrsIn!Y57&gt;4,(EPCHrsIn!Y57+MH)/LinhrsIn!Y57,0)</f>
        <v>1.0018377155781737</v>
      </c>
      <c r="Z56" s="28">
        <f>IF(LinhrsIn!Z57&gt;4,(EPCHrsIn!Z57+MH)/LinhrsIn!Z57,0)</f>
        <v>0.28896366083445491</v>
      </c>
      <c r="AA56" s="28">
        <f>IF(LinhrsIn!AA57&gt;4,(EPCHrsIn!AA57+MH)/LinhrsIn!AA57,0)</f>
        <v>1.0062543432939541</v>
      </c>
      <c r="AB56" s="28">
        <f>IF(LinhrsIn!AB57&gt;4,(EPCHrsIn!AB57+MH)/LinhrsIn!AB57,0)</f>
        <v>1.0067294751009421</v>
      </c>
      <c r="AC56" s="28">
        <f>IF(LinhrsIn!AC57&gt;4,(EPCHrsIn!AC57+MH)/LinhrsIn!AC57,0)</f>
        <v>1.0053763440860215</v>
      </c>
      <c r="AD56" s="28">
        <f>IF(LinhrsIn!AD57&gt;4,(EPCHrsIn!AD57+MH)/LinhrsIn!AD57,0)</f>
        <v>1.0286062081558125</v>
      </c>
      <c r="AE56" s="237">
        <f>IF(LinhrsIn!AE57&gt;4,(EPCHrsIn!AE57+MH)/LinhrsIn!AE57,0)</f>
        <v>1.1280645397081865</v>
      </c>
      <c r="AF56" s="28"/>
      <c r="AG56" s="28"/>
      <c r="AH56" s="28"/>
      <c r="AI56" s="28"/>
      <c r="AJ56" s="28"/>
      <c r="AK56" s="28"/>
      <c r="AL56" s="28"/>
      <c r="AM56" s="28"/>
      <c r="AN56" s="28"/>
      <c r="AO56" s="28">
        <f t="shared" si="0"/>
        <v>0.93238765718505523</v>
      </c>
      <c r="AP56" s="28">
        <f t="shared" si="1"/>
        <v>1.0540156973166734</v>
      </c>
      <c r="AQ56" s="28">
        <f t="shared" si="2"/>
        <v>0.88922240879954517</v>
      </c>
      <c r="AR56" s="28">
        <f t="shared" si="3"/>
        <v>0.97944958685089389</v>
      </c>
      <c r="AS56" s="28">
        <f t="shared" si="4"/>
        <v>0.99295802801098165</v>
      </c>
      <c r="AT56" s="28">
        <f t="shared" si="5"/>
        <v>0.97614586563503603</v>
      </c>
      <c r="AU56" s="28">
        <f t="shared" si="6"/>
        <v>0.99313090868442044</v>
      </c>
      <c r="AV56" s="28">
        <f t="shared" si="7"/>
        <v>0.76731582640978369</v>
      </c>
      <c r="AW56" s="28">
        <f t="shared" si="8"/>
        <v>1.0540156973166734</v>
      </c>
    </row>
    <row r="57" spans="1:49" x14ac:dyDescent="0.25">
      <c r="A57" s="86" t="s">
        <v>1</v>
      </c>
      <c r="B57" s="86">
        <v>2</v>
      </c>
      <c r="C57" s="86">
        <v>48</v>
      </c>
      <c r="D57" s="28"/>
      <c r="E57" s="28"/>
      <c r="F57" s="28"/>
      <c r="G57" s="28"/>
      <c r="H57" s="28">
        <f>(EPCHrsIn!H58+MH)/LinhrsIn!H58</f>
        <v>1.0013896609227348</v>
      </c>
      <c r="I57" s="28">
        <f>(EPCHrsIn!I58+MH)/LinhrsIn!I58</f>
        <v>1.0039099366320614</v>
      </c>
      <c r="J57" s="28">
        <f>(EPCHrsIn!J58+MH)/LinhrsIn!J58</f>
        <v>1</v>
      </c>
      <c r="K57" s="28">
        <f>(EPCHrsIn!K58+MH)/LinhrsIn!K58</f>
        <v>1.0026095316577393</v>
      </c>
      <c r="L57" s="28">
        <f>(EPCHrsIn!L58+MH)/LinhrsIn!L58</f>
        <v>1.0014755489694194</v>
      </c>
      <c r="M57" s="28">
        <f>(EPCHrsIn!M58+MH)/LinhrsIn!M58</f>
        <v>0.96801112656467314</v>
      </c>
      <c r="N57" s="28">
        <f>(EPCHrsIn!N58+MH)/LinhrsIn!N58</f>
        <v>1.0040322580645162</v>
      </c>
      <c r="O57" s="28">
        <f>(EPCHrsIn!O58+MH)/LinhrsIn!O58</f>
        <v>0.98069176274482572</v>
      </c>
      <c r="P57" s="28">
        <f>(EPCHrsIn!P58+MH)/LinhrsIn!P58</f>
        <v>0.96504906573464178</v>
      </c>
      <c r="Q57" s="28">
        <f>(EPCHrsIn!Q58+MH)/LinhrsIn!Q58</f>
        <v>0.96490048413125329</v>
      </c>
      <c r="R57" s="28">
        <f>(EPCHrsIn!R58+MH)/LinhrsIn!R58</f>
        <v>0.99149761336515518</v>
      </c>
      <c r="S57" s="28">
        <f>(EPCHrsIn!S58+MH)/LinhrsIn!S58</f>
        <v>0.99730965832660745</v>
      </c>
      <c r="T57" s="28">
        <f>(EPCHrsIn!T58+MH)/LinhrsIn!T58</f>
        <v>0.90179440812352196</v>
      </c>
      <c r="U57" s="28">
        <f>(EPCHrsIn!U58+MH)/LinhrsIn!U58</f>
        <v>0.98212125285656682</v>
      </c>
      <c r="V57" s="28">
        <f>(EPCHrsIn!V58+MH)/LinhrsIn!V58</f>
        <v>0.97984151258167662</v>
      </c>
      <c r="W57" s="28">
        <v>0.99448924731182797</v>
      </c>
      <c r="X57" s="28">
        <f>(EPCHrsIn!X58+MH)/LinhrsIn!X58</f>
        <v>1.0024203307785398</v>
      </c>
      <c r="Y57" s="28">
        <f>IF(LinhrsIn!Y58&gt;4,(EPCHrsIn!Y58+MH)/LinhrsIn!Y58,0)</f>
        <v>0.99929537767756482</v>
      </c>
      <c r="Z57" s="28">
        <f>IF(LinhrsIn!Z58&gt;4,(EPCHrsIn!Z58+MH)/LinhrsIn!Z58,0)</f>
        <v>0.97200915085452821</v>
      </c>
      <c r="AA57" s="28">
        <f>IF(LinhrsIn!AA58&gt;4,(EPCHrsIn!AA58+MH)/LinhrsIn!AA58,0)</f>
        <v>1.0013890818169191</v>
      </c>
      <c r="AB57" s="28">
        <f>IF(LinhrsIn!AB58&gt;4,(EPCHrsIn!AB58+MH)/LinhrsIn!AB58,0)</f>
        <v>0.99905901330824043</v>
      </c>
      <c r="AC57" s="28">
        <f>IF(LinhrsIn!AC58&gt;4,(EPCHrsIn!AC58+MH)/LinhrsIn!AC58,0)</f>
        <v>1.0026979630379065</v>
      </c>
      <c r="AD57" s="28">
        <f>IF(LinhrsIn!AD58&gt;4,(EPCHrsIn!AD58+MH)/LinhrsIn!AD58,0)</f>
        <v>0.99848714069591527</v>
      </c>
      <c r="AE57" s="28">
        <f>IF(LinhrsIn!AE58&gt;4,(EPCHrsIn!AE58+MH)/LinhrsIn!AE58,0)</f>
        <v>0.9137652945939958</v>
      </c>
      <c r="AF57" s="28"/>
      <c r="AG57" s="28"/>
      <c r="AH57" s="28"/>
      <c r="AI57" s="28"/>
      <c r="AJ57" s="28"/>
      <c r="AK57" s="28"/>
      <c r="AL57" s="28"/>
      <c r="AM57" s="28"/>
      <c r="AN57" s="28"/>
      <c r="AO57" s="28">
        <f t="shared" si="0"/>
        <v>0.98217726092770008</v>
      </c>
      <c r="AP57" s="28">
        <f t="shared" si="1"/>
        <v>0.97165013277593937</v>
      </c>
      <c r="AQ57" s="28">
        <f t="shared" si="2"/>
        <v>0.99069873573061062</v>
      </c>
      <c r="AR57" s="28">
        <f t="shared" si="3"/>
        <v>0.98325769551466136</v>
      </c>
      <c r="AS57" s="28">
        <f t="shared" si="4"/>
        <v>0.98456925194100531</v>
      </c>
      <c r="AT57" s="28">
        <f t="shared" si="5"/>
        <v>0.95458572452058854</v>
      </c>
      <c r="AU57" s="28">
        <f t="shared" si="6"/>
        <v>0.99873498525597748</v>
      </c>
      <c r="AV57" s="28">
        <f t="shared" si="7"/>
        <v>0.99081908199322921</v>
      </c>
      <c r="AW57" s="28">
        <f t="shared" si="8"/>
        <v>0.97165013277593937</v>
      </c>
    </row>
    <row r="58" spans="1:49" x14ac:dyDescent="0.25">
      <c r="A58" s="86" t="s">
        <v>1</v>
      </c>
      <c r="B58" s="86">
        <v>2</v>
      </c>
      <c r="C58" s="86">
        <v>49</v>
      </c>
      <c r="D58" s="28"/>
      <c r="E58" s="28"/>
      <c r="F58" s="28"/>
      <c r="G58" s="28"/>
      <c r="H58" s="28">
        <f>(EPCHrsIn!H59+MH)/LinhrsIn!H59</f>
        <v>0.98096429067667079</v>
      </c>
      <c r="I58" s="28">
        <f>(EPCHrsIn!I59+MH)/LinhrsIn!I59</f>
        <v>0.97511768661735032</v>
      </c>
      <c r="J58" s="28">
        <f>(EPCHrsIn!J59+MH)/LinhrsIn!J59</f>
        <v>0.98493462194428649</v>
      </c>
      <c r="K58" s="28">
        <f>(EPCHrsIn!K59+MH)/LinhrsIn!K59</f>
        <v>0.96070460704607041</v>
      </c>
      <c r="L58" s="28">
        <f>(EPCHrsIn!L59+MH)/LinhrsIn!L59</f>
        <v>0.99341369568142079</v>
      </c>
      <c r="M58" s="28">
        <f>(EPCHrsIn!M59+MH)/LinhrsIn!M59</f>
        <v>1.0013908205841446</v>
      </c>
      <c r="N58" s="28">
        <f>(EPCHrsIn!N59+MH)/LinhrsIn!N59</f>
        <v>1.0046158023350529</v>
      </c>
      <c r="O58" s="28">
        <f>(EPCHrsIn!O59+MH)/LinhrsIn!O59</f>
        <v>1.0041666666666667</v>
      </c>
      <c r="P58" s="28">
        <f>(EPCHrsIn!P59+MH)/LinhrsIn!P59</f>
        <v>0.98921311021988656</v>
      </c>
      <c r="Q58" s="28">
        <f>(EPCHrsIn!Q59+MH)/LinhrsIn!Q59</f>
        <v>0.94835238735709482</v>
      </c>
      <c r="R58" s="28">
        <f>(EPCHrsIn!R59+MH)/LinhrsIn!R59</f>
        <v>0.65164851559003434</v>
      </c>
      <c r="S58" s="28">
        <f>(EPCHrsIn!S59+MH)/LinhrsIn!S59</f>
        <v>0.98884258636913569</v>
      </c>
      <c r="T58" s="28">
        <f>(EPCHrsIn!T59+MH)/LinhrsIn!T59</f>
        <v>0.96647656141327021</v>
      </c>
      <c r="U58" s="28">
        <f>(EPCHrsIn!U59+MH)/LinhrsIn!U59</f>
        <v>1.0017475467132679</v>
      </c>
      <c r="V58" s="28">
        <f>(EPCHrsIn!V59+MH)/LinhrsIn!V59</f>
        <v>0.98746867167919805</v>
      </c>
      <c r="W58" s="28">
        <v>0.989247311827957</v>
      </c>
      <c r="X58" s="28">
        <f>(EPCHrsIn!X59+MH)/LinhrsIn!X59</f>
        <v>0.99851672060409924</v>
      </c>
      <c r="Y58" s="28">
        <f>IF(LinhrsIn!Y59&gt;4,(EPCHrsIn!Y59+MH)/LinhrsIn!Y59,0)</f>
        <v>1.0014033118158856</v>
      </c>
      <c r="Z58" s="28">
        <f>IF(LinhrsIn!Z59&gt;4,(EPCHrsIn!Z59+MH)/LinhrsIn!Z59,0)</f>
        <v>0.96848060344827591</v>
      </c>
      <c r="AA58" s="28">
        <f>IF(LinhrsIn!AA59&gt;4,(EPCHrsIn!AA59+MH)/LinhrsIn!AA59,0)</f>
        <v>0.95957771912765655</v>
      </c>
      <c r="AB58" s="28">
        <f>IF(LinhrsIn!AB59&gt;4,(EPCHrsIn!AB59+MH)/LinhrsIn!AB59,0)</f>
        <v>0.99771443936542092</v>
      </c>
      <c r="AC58" s="28">
        <f>IF(LinhrsIn!AC59&gt;4,(EPCHrsIn!AC59+MH)/LinhrsIn!AC59,0)</f>
        <v>1.0005377066810055</v>
      </c>
      <c r="AD58" s="28">
        <f>IF(LinhrsIn!AD59&gt;4,(EPCHrsIn!AD59+MH)/LinhrsIn!AD59,0)</f>
        <v>0.98942193087008345</v>
      </c>
      <c r="AE58" s="28">
        <f>IF(LinhrsIn!AE59&gt;4,(EPCHrsIn!AE59+MH)/LinhrsIn!AE59,0)</f>
        <v>0.9741935078935795</v>
      </c>
      <c r="AF58" s="28"/>
      <c r="AG58" s="28"/>
      <c r="AH58" s="28"/>
      <c r="AI58" s="28"/>
      <c r="AJ58" s="28"/>
      <c r="AK58" s="28"/>
      <c r="AL58" s="28"/>
      <c r="AM58" s="28"/>
      <c r="AN58" s="28"/>
      <c r="AO58" s="28">
        <f t="shared" si="0"/>
        <v>0.95495636460927458</v>
      </c>
      <c r="AP58" s="28">
        <f t="shared" si="1"/>
        <v>0.98805104848155612</v>
      </c>
      <c r="AQ58" s="28">
        <f t="shared" si="2"/>
        <v>0.98516970777054524</v>
      </c>
      <c r="AR58" s="28">
        <f t="shared" si="3"/>
        <v>0.99933185974053529</v>
      </c>
      <c r="AS58" s="28">
        <f t="shared" si="4"/>
        <v>0.86294782977208817</v>
      </c>
      <c r="AT58" s="28">
        <f t="shared" si="5"/>
        <v>0.98523092660191214</v>
      </c>
      <c r="AU58" s="28">
        <f t="shared" si="6"/>
        <v>0.99638911474931391</v>
      </c>
      <c r="AV58" s="28">
        <f t="shared" si="7"/>
        <v>0.97525758731378442</v>
      </c>
      <c r="AW58" s="28">
        <f t="shared" si="8"/>
        <v>0.98805104848155612</v>
      </c>
    </row>
    <row r="59" spans="1:49" x14ac:dyDescent="0.25">
      <c r="A59" s="86" t="s">
        <v>1</v>
      </c>
      <c r="B59" s="86">
        <v>2</v>
      </c>
      <c r="C59" s="86">
        <v>50</v>
      </c>
      <c r="D59" s="28"/>
      <c r="E59" s="28"/>
      <c r="F59" s="28"/>
      <c r="G59" s="28"/>
      <c r="H59" s="28">
        <f>(EPCHrsIn!H60+MH)/LinhrsIn!H60</f>
        <v>0.99472002223148526</v>
      </c>
      <c r="I59" s="28">
        <f>(EPCHrsIn!I60+MH)/LinhrsIn!I60</f>
        <v>1.0168960348821365</v>
      </c>
      <c r="J59" s="28">
        <f>(EPCHrsIn!J60+MH)/LinhrsIn!J60</f>
        <v>1.0027777777777778</v>
      </c>
      <c r="K59" s="28">
        <f>(EPCHrsIn!K60+MH)/LinhrsIn!K60</f>
        <v>0.94308943089430897</v>
      </c>
      <c r="L59" s="28">
        <f>(EPCHrsIn!L60+MH)/LinhrsIn!L60</f>
        <v>0.99859577616357276</v>
      </c>
      <c r="M59" s="28">
        <f>(EPCHrsIn!M60+MH)/LinhrsIn!M60</f>
        <v>1.001530115454166</v>
      </c>
      <c r="N59" s="28">
        <f>(EPCHrsIn!N60+MH)/LinhrsIn!N60</f>
        <v>1.0043022317827373</v>
      </c>
      <c r="O59" s="28">
        <f>(EPCHrsIn!O60+MH)/LinhrsIn!O60</f>
        <v>0.98383500557413595</v>
      </c>
      <c r="P59" s="28">
        <f>(EPCHrsIn!P60+MH)/LinhrsIn!P60</f>
        <v>0.96986006458557572</v>
      </c>
      <c r="Q59" s="28">
        <f>(EPCHrsIn!Q60+MH)/LinhrsIn!Q60</f>
        <v>1.0014794889038332</v>
      </c>
      <c r="R59" s="28">
        <f>(EPCHrsIn!R60+MH)/LinhrsIn!R60</f>
        <v>1.0026853647620468</v>
      </c>
      <c r="S59" s="28">
        <f>(EPCHrsIn!S60+MH)/LinhrsIn!S60</f>
        <v>0.9143780290791601</v>
      </c>
      <c r="T59" s="28">
        <f>(EPCHrsIn!T60+MH)/LinhrsIn!T60</f>
        <v>0.97421120875954481</v>
      </c>
      <c r="U59" s="28">
        <f>(EPCHrsIn!U60+MH)/LinhrsIn!U60</f>
        <v>1.0021505376344086</v>
      </c>
      <c r="V59" s="28">
        <f>(EPCHrsIn!V60+MH)/LinhrsIn!V60</f>
        <v>0.96727475281994146</v>
      </c>
      <c r="W59" s="28">
        <v>0.67258064516129035</v>
      </c>
      <c r="X59" s="28">
        <f>(EPCHrsIn!X60+MH)/LinhrsIn!X60</f>
        <v>0.93594929881337652</v>
      </c>
      <c r="Y59" s="28">
        <f>IF(LinhrsIn!Y60&gt;4,(EPCHrsIn!Y60+MH)/LinhrsIn!Y60,0)</f>
        <v>0.99468828627341355</v>
      </c>
      <c r="Z59" s="28">
        <f>IF(LinhrsIn!Z60&gt;4,(EPCHrsIn!Z60+MH)/LinhrsIn!Z60,0)</f>
        <v>0.99193439978491738</v>
      </c>
      <c r="AA59" s="28">
        <f>IF(LinhrsIn!AA60&gt;4,(EPCHrsIn!AA60+MH)/LinhrsIn!AA60,0)</f>
        <v>0.95707737185720243</v>
      </c>
      <c r="AB59" s="28">
        <f>IF(LinhrsIn!AB60&gt;4,(EPCHrsIn!AB60+MH)/LinhrsIn!AB60,0)</f>
        <v>1.004436676525948</v>
      </c>
      <c r="AC59" s="28">
        <f>IF(LinhrsIn!AC60&gt;4,(EPCHrsIn!AC60+MH)/LinhrsIn!AC60,0)</f>
        <v>0.94085226508939368</v>
      </c>
      <c r="AD59" s="28">
        <f>IF(LinhrsIn!AD60&gt;4,(EPCHrsIn!AD60+MH)/LinhrsIn!AD60,0)</f>
        <v>0.98123044838373319</v>
      </c>
      <c r="AE59" s="28">
        <f>IF(LinhrsIn!AE60&gt;4,(EPCHrsIn!AE60+MH)/LinhrsIn!AE60,0)</f>
        <v>0.97589575211744983</v>
      </c>
      <c r="AF59" s="28"/>
      <c r="AG59" s="28"/>
      <c r="AH59" s="28"/>
      <c r="AI59" s="28"/>
      <c r="AJ59" s="28"/>
      <c r="AK59" s="28"/>
      <c r="AL59" s="28"/>
      <c r="AM59" s="28"/>
      <c r="AN59" s="28"/>
      <c r="AO59" s="28">
        <f t="shared" si="0"/>
        <v>0.95157050503125695</v>
      </c>
      <c r="AP59" s="28">
        <f t="shared" si="1"/>
        <v>0.96599282186352564</v>
      </c>
      <c r="AQ59" s="28">
        <f t="shared" si="2"/>
        <v>0.98107177417068259</v>
      </c>
      <c r="AR59" s="28">
        <f t="shared" si="3"/>
        <v>0.98599910064748297</v>
      </c>
      <c r="AS59" s="28">
        <f t="shared" si="4"/>
        <v>0.97284762758168009</v>
      </c>
      <c r="AT59" s="28">
        <f t="shared" si="5"/>
        <v>0.9812121664046316</v>
      </c>
      <c r="AU59" s="28">
        <f t="shared" si="6"/>
        <v>0.8677394100826934</v>
      </c>
      <c r="AV59" s="28">
        <f t="shared" si="7"/>
        <v>0.98448281605602261</v>
      </c>
      <c r="AW59" s="28">
        <f t="shared" si="8"/>
        <v>0.96599282186352564</v>
      </c>
    </row>
    <row r="60" spans="1:49" x14ac:dyDescent="0.25">
      <c r="A60" s="86" t="s">
        <v>1</v>
      </c>
      <c r="B60" s="86">
        <v>2</v>
      </c>
      <c r="C60" s="86">
        <v>51</v>
      </c>
      <c r="D60" s="28"/>
      <c r="E60" s="28"/>
      <c r="F60" s="28"/>
      <c r="G60" s="28"/>
      <c r="H60" s="28">
        <f>(EPCHrsIn!H61+MH)/LinhrsIn!H61</f>
        <v>0.9926368435676578</v>
      </c>
      <c r="I60" s="28">
        <f>(EPCHrsIn!I61+MH)/LinhrsIn!I61</f>
        <v>0.96110735989196494</v>
      </c>
      <c r="J60" s="28">
        <f>(EPCHrsIn!J61+MH)/LinhrsIn!J61</f>
        <v>0.90466926070038911</v>
      </c>
      <c r="K60" s="28">
        <f>(EPCHrsIn!K61+MH)/LinhrsIn!K61</f>
        <v>0.99742512535573924</v>
      </c>
      <c r="L60" s="28">
        <f>(EPCHrsIn!L61+MH)/LinhrsIn!L61</f>
        <v>0.99613999462076375</v>
      </c>
      <c r="M60" s="28">
        <f>(EPCHrsIn!M61+MH)/LinhrsIn!M61</f>
        <v>0.94820384294068494</v>
      </c>
      <c r="N60" s="28">
        <f>(EPCHrsIn!N61+MH)/LinhrsIn!N61</f>
        <v>1.0007304601899196</v>
      </c>
      <c r="O60" s="28">
        <f>(EPCHrsIn!O61+MH)/LinhrsIn!O61</f>
        <v>0.99180441728017787</v>
      </c>
      <c r="P60" s="28">
        <f>(EPCHrsIn!P61+MH)/LinhrsIn!P61</f>
        <v>1.0040322580645162</v>
      </c>
      <c r="Q60" s="28">
        <f>(EPCHrsIn!Q61+MH)/LinhrsIn!Q61</f>
        <v>0.94795589026358251</v>
      </c>
      <c r="R60" s="28">
        <f>(EPCHrsIn!R61+MH)/LinhrsIn!R61</f>
        <v>0.82470535581083093</v>
      </c>
      <c r="S60" s="28">
        <f>(EPCHrsIn!S61+MH)/LinhrsIn!S61</f>
        <v>0.98938172043010753</v>
      </c>
      <c r="T60" s="28">
        <f>(EPCHrsIn!T61+MH)/LinhrsIn!T61</f>
        <v>0.91093793487336483</v>
      </c>
      <c r="U60" s="28">
        <f>(EPCHrsIn!U61+MH)/LinhrsIn!U61</f>
        <v>0.71175648392607549</v>
      </c>
      <c r="V60" s="28">
        <f>(EPCHrsIn!V61+MH)/LinhrsIn!V61</f>
        <v>0.96526330415450878</v>
      </c>
      <c r="W60" s="28">
        <v>0.93051075268817196</v>
      </c>
      <c r="X60" s="28">
        <f>(EPCHrsIn!X61+MH)/LinhrsIn!X61</f>
        <v>0.95724881995954136</v>
      </c>
      <c r="Y60" s="28">
        <f>IF(LinhrsIn!Y61&gt;4,(EPCHrsIn!Y61+MH)/LinhrsIn!Y61,0)</f>
        <v>0.93349201904228507</v>
      </c>
      <c r="Z60" s="28">
        <f>IF(LinhrsIn!Z61&gt;4,(EPCHrsIn!Z61+MH)/LinhrsIn!Z61,0)</f>
        <v>0.94838015862347091</v>
      </c>
      <c r="AA60" s="28">
        <f>IF(LinhrsIn!AA61&gt;4,(EPCHrsIn!AA61+MH)/LinhrsIn!AA61,0)</f>
        <v>1.0034727045422975</v>
      </c>
      <c r="AB60" s="28">
        <f>IF(LinhrsIn!AB61&gt;4,(EPCHrsIn!AB61+MH)/LinhrsIn!AB61,0)</f>
        <v>0.96688206785137332</v>
      </c>
      <c r="AC60" s="28">
        <f>IF(LinhrsIn!AC61&gt;4,(EPCHrsIn!AC61+MH)/LinhrsIn!AC61,0)</f>
        <v>1.0030934767989239</v>
      </c>
      <c r="AD60" s="28">
        <f>IF(LinhrsIn!AD61&gt;4,(EPCHrsIn!AD61+MH)/LinhrsIn!AD61,0)</f>
        <v>0.99284862932061968</v>
      </c>
      <c r="AE60" s="28">
        <f>IF(LinhrsIn!AE61&gt;4,(EPCHrsIn!AE61+MH)/LinhrsIn!AE61,0)</f>
        <v>0.96729271756160784</v>
      </c>
      <c r="AF60" s="28"/>
      <c r="AG60" s="28"/>
      <c r="AH60" s="28"/>
      <c r="AI60" s="28"/>
      <c r="AJ60" s="28"/>
      <c r="AK60" s="28"/>
      <c r="AL60" s="28"/>
      <c r="AM60" s="28"/>
      <c r="AN60" s="28"/>
      <c r="AO60" s="28">
        <f t="shared" si="0"/>
        <v>0.92416560101380074</v>
      </c>
      <c r="AP60" s="28">
        <f t="shared" si="1"/>
        <v>0.98774494122705059</v>
      </c>
      <c r="AQ60" s="28">
        <f t="shared" si="2"/>
        <v>0.98058965430572931</v>
      </c>
      <c r="AR60" s="28">
        <f t="shared" si="3"/>
        <v>0.99885571184487121</v>
      </c>
      <c r="AS60" s="28">
        <f t="shared" si="4"/>
        <v>0.92068098883484029</v>
      </c>
      <c r="AT60" s="28">
        <f t="shared" si="5"/>
        <v>0.86265257431798303</v>
      </c>
      <c r="AU60" s="28">
        <f t="shared" si="6"/>
        <v>0.9404171972299995</v>
      </c>
      <c r="AV60" s="28">
        <f t="shared" si="7"/>
        <v>0.97291164367238059</v>
      </c>
      <c r="AW60" s="28">
        <f t="shared" si="8"/>
        <v>0.98774494122705059</v>
      </c>
    </row>
    <row r="61" spans="1:49" x14ac:dyDescent="0.25">
      <c r="A61" s="86" t="s">
        <v>1</v>
      </c>
      <c r="B61" s="86">
        <v>2</v>
      </c>
      <c r="C61" s="86">
        <v>52</v>
      </c>
      <c r="D61" s="28"/>
      <c r="E61" s="28"/>
      <c r="F61" s="28"/>
      <c r="G61" s="28"/>
      <c r="H61" s="28">
        <f>(EPCHrsIn!H62+MH)/LinhrsIn!H62</f>
        <v>1.0016673614005835</v>
      </c>
      <c r="I61" s="28">
        <f>(EPCHrsIn!I62+MH)/LinhrsIn!I62</f>
        <v>1.0018819733835194</v>
      </c>
      <c r="J61" s="28">
        <f>(EPCHrsIn!J62+MH)/LinhrsIn!J62</f>
        <v>0.98472222222222228</v>
      </c>
      <c r="K61" s="28">
        <f>(EPCHrsIn!K62+MH)/LinhrsIn!K62</f>
        <v>0.99891569531038227</v>
      </c>
      <c r="L61" s="28">
        <f>(EPCHrsIn!L62+MH)/LinhrsIn!L62</f>
        <v>0.99365091528309923</v>
      </c>
      <c r="M61" s="28">
        <f>(EPCHrsIn!M62+MH)/LinhrsIn!M62</f>
        <v>0.99735707330644041</v>
      </c>
      <c r="N61" s="28">
        <f>(EPCHrsIn!N62+MH)/LinhrsIn!N62</f>
        <v>0.99684629096393806</v>
      </c>
      <c r="O61" s="28">
        <f>(EPCHrsIn!O62+MH)/LinhrsIn!O62</f>
        <v>0.9862480900125018</v>
      </c>
      <c r="P61" s="28">
        <f>(EPCHrsIn!P62+MH)/LinhrsIn!P62</f>
        <v>0.88587175695658016</v>
      </c>
      <c r="Q61" s="28">
        <f>(EPCHrsIn!Q62+MH)/LinhrsIn!Q62</f>
        <v>0.91351714862138544</v>
      </c>
      <c r="R61" s="28">
        <f>(EPCHrsIn!R62+MH)/LinhrsIn!R62</f>
        <v>0.98582724153364165</v>
      </c>
      <c r="S61" s="28">
        <f>(EPCHrsIn!S62+MH)/LinhrsIn!S62</f>
        <v>0.90690165478272577</v>
      </c>
      <c r="T61" s="28">
        <f>(EPCHrsIn!T62+MH)/LinhrsIn!T62</f>
        <v>0.9570509233351987</v>
      </c>
      <c r="U61" s="28">
        <f>(EPCHrsIn!U62+MH)/LinhrsIn!U62</f>
        <v>0.99879015996773768</v>
      </c>
      <c r="V61" s="28">
        <f>(EPCHrsIn!V62+MH)/LinhrsIn!V62</f>
        <v>0.99833240689271807</v>
      </c>
      <c r="W61" s="28">
        <v>0.97150537634408596</v>
      </c>
      <c r="X61" s="28">
        <f>(EPCHrsIn!X62+MH)/LinhrsIn!X62</f>
        <v>0.9777508090614887</v>
      </c>
      <c r="Y61" s="28">
        <f>IF(LinhrsIn!Y62&gt;4,(EPCHrsIn!Y62+MH)/LinhrsIn!Y62,0)</f>
        <v>0.80106249126240747</v>
      </c>
      <c r="Z61" s="28">
        <f>IF(LinhrsIn!Z62&gt;4,(EPCHrsIn!Z62+MH)/LinhrsIn!Z62,0)</f>
        <v>5.5834729201563373E-3</v>
      </c>
      <c r="AA61" s="28">
        <f>IF(LinhrsIn!AA62&gt;4,(EPCHrsIn!AA62+MH)/LinhrsIn!AA62,0)</f>
        <v>0.97610779274899306</v>
      </c>
      <c r="AB61" s="28">
        <f>IF(LinhrsIn!AB62&gt;4,(EPCHrsIn!AB62+MH)/LinhrsIn!AB62,0)</f>
        <v>1.0043022317827373</v>
      </c>
      <c r="AC61" s="28">
        <f>IF(LinhrsIn!AC62&gt;4,(EPCHrsIn!AC62+MH)/LinhrsIn!AC62,0)</f>
        <v>1.0005377066810055</v>
      </c>
      <c r="AD61" s="28">
        <f>IF(LinhrsIn!AD62&gt;4,(EPCHrsIn!AD62+MH)/LinhrsIn!AD62,0)</f>
        <v>0.98747203579418352</v>
      </c>
      <c r="AE61" s="28">
        <f>IF(LinhrsIn!AE62&gt;4,(EPCHrsIn!AE62+MH)/LinhrsIn!AE62,0)</f>
        <v>0.95496230345641631</v>
      </c>
      <c r="AF61" s="28"/>
      <c r="AG61" s="28"/>
      <c r="AH61" s="28"/>
      <c r="AI61" s="28"/>
      <c r="AJ61" s="28"/>
      <c r="AK61" s="28"/>
      <c r="AL61" s="28"/>
      <c r="AM61" s="28"/>
      <c r="AN61" s="28"/>
      <c r="AO61" s="28">
        <f t="shared" si="0"/>
        <v>0.8747276424377729</v>
      </c>
      <c r="AP61" s="28">
        <f t="shared" si="1"/>
        <v>0.98099068197720174</v>
      </c>
      <c r="AQ61" s="28">
        <f t="shared" si="2"/>
        <v>0.99664122796664067</v>
      </c>
      <c r="AR61" s="28">
        <f t="shared" si="3"/>
        <v>0.95632204597767334</v>
      </c>
      <c r="AS61" s="28">
        <f t="shared" si="4"/>
        <v>0.93541534831258433</v>
      </c>
      <c r="AT61" s="28">
        <f t="shared" si="5"/>
        <v>0.98472449673188489</v>
      </c>
      <c r="AU61" s="28">
        <f t="shared" si="6"/>
        <v>0.91677289222266067</v>
      </c>
      <c r="AV61" s="28">
        <f t="shared" si="7"/>
        <v>0.66199783248396227</v>
      </c>
      <c r="AW61" s="28">
        <f t="shared" si="8"/>
        <v>0.98099068197720174</v>
      </c>
    </row>
    <row r="62" spans="1:49" x14ac:dyDescent="0.25">
      <c r="A62" s="86" t="s">
        <v>1</v>
      </c>
      <c r="B62" s="86">
        <v>2</v>
      </c>
      <c r="C62" s="86">
        <v>53</v>
      </c>
      <c r="D62" s="28"/>
      <c r="E62" s="28"/>
      <c r="F62" s="28"/>
      <c r="G62" s="28"/>
      <c r="H62" s="28">
        <f>(EPCHrsIn!H63+MH)/LinhrsIn!H63</f>
        <v>1.0030568292344031</v>
      </c>
      <c r="I62" s="28">
        <f>(EPCHrsIn!I63+MH)/LinhrsIn!I63</f>
        <v>1.0028229600752789</v>
      </c>
      <c r="J62" s="28">
        <f>(EPCHrsIn!J63+MH)/LinhrsIn!J63</f>
        <v>0.93233291649298311</v>
      </c>
      <c r="K62" s="28">
        <f>(EPCHrsIn!K63+MH)/LinhrsIn!K63</f>
        <v>0.97994036324207112</v>
      </c>
      <c r="L62" s="28">
        <f>(EPCHrsIn!L63+MH)/LinhrsIn!L63</f>
        <v>0.96972399407885879</v>
      </c>
      <c r="M62" s="28">
        <f>(EPCHrsIn!M63+MH)/LinhrsIn!M63</f>
        <v>0.94993045897079276</v>
      </c>
      <c r="N62" s="28">
        <f>(EPCHrsIn!N63+MH)/LinhrsIn!N63</f>
        <v>1.0035842293906811</v>
      </c>
      <c r="O62" s="28">
        <f>(EPCHrsIn!O63+MH)/LinhrsIn!O63</f>
        <v>0.9615117410031957</v>
      </c>
      <c r="P62" s="28">
        <f>(EPCHrsIn!P63+MH)/LinhrsIn!P63</f>
        <v>0.89150309222909396</v>
      </c>
      <c r="Q62" s="28">
        <f>(EPCHrsIn!Q63+MH)/LinhrsIn!Q63</f>
        <v>0.95051102743410432</v>
      </c>
      <c r="R62" s="28">
        <f>(EPCHrsIn!R63+MH)/LinhrsIn!R63</f>
        <v>0.97642846486647772</v>
      </c>
      <c r="S62" s="28">
        <f>(EPCHrsIn!S63+MH)/LinhrsIn!S63</f>
        <v>0.93089925625422576</v>
      </c>
      <c r="T62" s="28">
        <f>(EPCHrsIn!T63+MH)/LinhrsIn!T63</f>
        <v>0.95644914428829819</v>
      </c>
      <c r="U62" s="28">
        <f>(EPCHrsIn!U63+MH)/LinhrsIn!U63</f>
        <v>0.91726086371586169</v>
      </c>
      <c r="V62" s="28">
        <f>(EPCHrsIn!V63+MH)/LinhrsIn!V63</f>
        <v>0.99583043780403058</v>
      </c>
      <c r="W62" s="28">
        <v>0.96505376344086025</v>
      </c>
      <c r="X62" s="28">
        <f>(EPCHrsIn!X63+MH)/LinhrsIn!X63</f>
        <v>0.98841488346735729</v>
      </c>
      <c r="Y62" s="28">
        <f>IF(LinhrsIn!Y63&gt;4,(EPCHrsIn!Y63+MH)/LinhrsIn!Y63,0)</f>
        <v>0.89307735426008961</v>
      </c>
      <c r="Z62" s="28">
        <f>IF(LinhrsIn!Z63&gt;4,(EPCHrsIn!Z63+MH)/LinhrsIn!Z63,0)</f>
        <v>1.005973715651135</v>
      </c>
      <c r="AA62" s="28">
        <f>IF(LinhrsIn!AA63&gt;4,(EPCHrsIn!AA63+MH)/LinhrsIn!AA63,0)</f>
        <v>0.68308319976686582</v>
      </c>
      <c r="AB62" s="28">
        <f>IF(LinhrsIn!AB63&gt;4,(EPCHrsIn!AB63+MH)/LinhrsIn!AB63,0)</f>
        <v>0.8146938775510203</v>
      </c>
      <c r="AC62" s="28">
        <f>IF(LinhrsIn!AC63&gt;4,(EPCHrsIn!AC63+MH)/LinhrsIn!AC63,0)</f>
        <v>0.94663261191020309</v>
      </c>
      <c r="AD62" s="28">
        <f>IF(LinhrsIn!AD63&gt;4,(EPCHrsIn!AD63+MH)/LinhrsIn!AD63,0)</f>
        <v>0.56370138578453288</v>
      </c>
      <c r="AE62" s="28">
        <f>IF(LinhrsIn!AE63&gt;4,(EPCHrsIn!AE63+MH)/LinhrsIn!AE63,0)</f>
        <v>0.96624295467503019</v>
      </c>
      <c r="AF62" s="28"/>
      <c r="AG62" s="28"/>
      <c r="AH62" s="28"/>
      <c r="AI62" s="28"/>
      <c r="AJ62" s="28"/>
      <c r="AK62" s="28"/>
      <c r="AL62" s="28"/>
      <c r="AM62" s="28"/>
      <c r="AN62" s="28"/>
      <c r="AO62" s="28">
        <f t="shared" si="0"/>
        <v>0.9231396657083607</v>
      </c>
      <c r="AP62" s="28">
        <f t="shared" si="1"/>
        <v>0.82552565078992191</v>
      </c>
      <c r="AQ62" s="28">
        <f t="shared" si="2"/>
        <v>0.96653160543057426</v>
      </c>
      <c r="AR62" s="28">
        <f t="shared" si="3"/>
        <v>0.95219968754099027</v>
      </c>
      <c r="AS62" s="28">
        <f t="shared" si="4"/>
        <v>0.95261291618493582</v>
      </c>
      <c r="AT62" s="28">
        <f t="shared" si="5"/>
        <v>0.95651348193606356</v>
      </c>
      <c r="AU62" s="28">
        <f t="shared" si="6"/>
        <v>0.94884866705610238</v>
      </c>
      <c r="AV62" s="28">
        <f t="shared" si="7"/>
        <v>0.83458359765634038</v>
      </c>
      <c r="AW62" s="28">
        <f t="shared" si="8"/>
        <v>0.82552565078992191</v>
      </c>
    </row>
    <row r="63" spans="1:49" x14ac:dyDescent="0.25">
      <c r="A63" s="86" t="s">
        <v>1</v>
      </c>
      <c r="B63" s="86">
        <v>2</v>
      </c>
      <c r="C63" s="86">
        <v>54</v>
      </c>
      <c r="D63" s="28"/>
      <c r="E63" s="28"/>
      <c r="F63" s="28"/>
      <c r="G63" s="28"/>
      <c r="H63" s="28">
        <f>(EPCHrsIn!H64+MH)/LinhrsIn!H64</f>
        <v>0.90674658488988014</v>
      </c>
      <c r="I63" s="28">
        <f>(EPCHrsIn!I64+MH)/LinhrsIn!I64</f>
        <v>0.96087252897068842</v>
      </c>
      <c r="J63" s="28">
        <f>(EPCHrsIn!J64+MH)/LinhrsIn!J64</f>
        <v>0.98870450425324219</v>
      </c>
      <c r="K63" s="28">
        <f>(EPCHrsIn!K64+MH)/LinhrsIn!K64</f>
        <v>0.92765141134557416</v>
      </c>
      <c r="L63" s="28">
        <f>(EPCHrsIn!L64+MH)/LinhrsIn!L64</f>
        <v>0.99370122361167124</v>
      </c>
      <c r="M63" s="28">
        <f>(EPCHrsIn!M64+MH)/LinhrsIn!M64</f>
        <v>1.0027816411682893</v>
      </c>
      <c r="N63" s="28">
        <f>(EPCHrsIn!N64+MH)/LinhrsIn!N64</f>
        <v>1.0042240087205341</v>
      </c>
      <c r="O63" s="28">
        <f>(EPCHrsIn!O64+MH)/LinhrsIn!O64</f>
        <v>1.0043061536324489</v>
      </c>
      <c r="P63" s="28">
        <f>(EPCHrsIn!P64+MH)/LinhrsIn!P64</f>
        <v>0.87220576353353085</v>
      </c>
      <c r="Q63" s="28">
        <f>(EPCHrsIn!Q64+MH)/LinhrsIn!Q64</f>
        <v>0.48728984532616004</v>
      </c>
      <c r="R63" s="28">
        <f>(EPCHrsIn!R64+MH)/LinhrsIn!R64</f>
        <v>0.94617563739376764</v>
      </c>
      <c r="S63" s="28">
        <f>(EPCHrsIn!S64+MH)/LinhrsIn!S64</f>
        <v>0.92941650981446622</v>
      </c>
      <c r="T63" s="28">
        <f>(EPCHrsIn!T64+MH)/LinhrsIn!T64</f>
        <v>0.9310441094360693</v>
      </c>
      <c r="U63" s="28">
        <f>(EPCHrsIn!U64+MH)/LinhrsIn!U64</f>
        <v>1.0040328001075414</v>
      </c>
      <c r="V63" s="28">
        <f>(EPCHrsIn!V64+MH)/LinhrsIn!V64</f>
        <v>0.999861053216618</v>
      </c>
      <c r="W63" s="28">
        <v>0.98857526881720426</v>
      </c>
      <c r="X63" s="28">
        <f>(EPCHrsIn!X64+MH)/LinhrsIn!X64</f>
        <v>1.0044534412955466</v>
      </c>
      <c r="Y63" s="28">
        <f>IF(LinhrsIn!Y64&gt;4,(EPCHrsIn!Y64+MH)/LinhrsIn!Y64,0)</f>
        <v>0.99888158814483441</v>
      </c>
      <c r="Z63" s="28">
        <f>IF(LinhrsIn!Z64&gt;4,(EPCHrsIn!Z64+MH)/LinhrsIn!Z64,0)</f>
        <v>1.0005378512841199</v>
      </c>
      <c r="AA63" s="28">
        <f>IF(LinhrsIn!AA64&gt;4,(EPCHrsIn!AA64+MH)/LinhrsIn!AA64,0)</f>
        <v>1.0043061536324489</v>
      </c>
      <c r="AB63" s="28">
        <f>IF(LinhrsIn!AB64&gt;4,(EPCHrsIn!AB64+MH)/LinhrsIn!AB64,0)</f>
        <v>0.94473578055667606</v>
      </c>
      <c r="AC63" s="28">
        <f>IF(LinhrsIn!AC64&gt;4,(EPCHrsIn!AC64+MH)/LinhrsIn!AC64,0)</f>
        <v>0.94461621185643241</v>
      </c>
      <c r="AD63" s="28">
        <f>IF(LinhrsIn!AD64&gt;4,(EPCHrsIn!AD64+MH)/LinhrsIn!AD64,0)</f>
        <v>0.98704200178731016</v>
      </c>
      <c r="AE63" s="28">
        <f>IF(LinhrsIn!AE64&gt;4,(EPCHrsIn!AE64+MH)/LinhrsIn!AE64,0)</f>
        <v>0.97750721273919572</v>
      </c>
      <c r="AF63" s="28"/>
      <c r="AG63" s="28"/>
      <c r="AH63" s="28"/>
      <c r="AI63" s="28"/>
      <c r="AJ63" s="28"/>
      <c r="AK63" s="28"/>
      <c r="AL63" s="28"/>
      <c r="AM63" s="28"/>
      <c r="AN63" s="28"/>
      <c r="AO63" s="28">
        <f t="shared" si="0"/>
        <v>0.93660916991878773</v>
      </c>
      <c r="AP63" s="28">
        <f t="shared" si="1"/>
        <v>0.9697218087943128</v>
      </c>
      <c r="AQ63" s="28">
        <f t="shared" si="2"/>
        <v>0.97471142537517819</v>
      </c>
      <c r="AR63" s="28">
        <f t="shared" si="3"/>
        <v>0.96024530862883795</v>
      </c>
      <c r="AS63" s="28">
        <f t="shared" si="4"/>
        <v>0.78762733084479797</v>
      </c>
      <c r="AT63" s="28">
        <f t="shared" si="5"/>
        <v>0.97831265425340952</v>
      </c>
      <c r="AU63" s="28">
        <f t="shared" si="6"/>
        <v>0.99730343275252842</v>
      </c>
      <c r="AV63" s="28">
        <f t="shared" si="7"/>
        <v>0.98319326182441491</v>
      </c>
      <c r="AW63" s="28">
        <f t="shared" si="8"/>
        <v>0.9697218087943128</v>
      </c>
    </row>
    <row r="64" spans="1:49" x14ac:dyDescent="0.25">
      <c r="A64" s="86" t="s">
        <v>1</v>
      </c>
      <c r="B64" s="86">
        <v>2</v>
      </c>
      <c r="C64" s="86">
        <v>55</v>
      </c>
      <c r="D64" s="28"/>
      <c r="E64" s="28"/>
      <c r="F64" s="28"/>
      <c r="G64" s="28"/>
      <c r="H64" s="28">
        <f>(EPCHrsIn!H65+MH)/LinhrsIn!H65</f>
        <v>0.94929146985273682</v>
      </c>
      <c r="I64" s="28">
        <f>(EPCHrsIn!I65+MH)/LinhrsIn!I65</f>
        <v>0.97982243744955611</v>
      </c>
      <c r="J64" s="28">
        <f>(EPCHrsIn!J65+MH)/LinhrsIn!J65</f>
        <v>0.93346298096957914</v>
      </c>
      <c r="K64" s="28">
        <f>(EPCHrsIn!K65+MH)/LinhrsIn!K65</f>
        <v>0.998766954377312</v>
      </c>
      <c r="L64" s="28">
        <f>(EPCHrsIn!L65+MH)/LinhrsIn!L65</f>
        <v>0.98469221460266232</v>
      </c>
      <c r="M64" s="28">
        <f>(EPCHrsIn!M65+MH)/LinhrsIn!M65</f>
        <v>0.9609233764427757</v>
      </c>
      <c r="N64" s="28">
        <f>(EPCHrsIn!N65+MH)/LinhrsIn!N65</f>
        <v>1.0021282854419176</v>
      </c>
      <c r="O64" s="28">
        <f>(EPCHrsIn!O65+MH)/LinhrsIn!O65</f>
        <v>0.84781097984711606</v>
      </c>
      <c r="P64" s="28">
        <f>(EPCHrsIn!P65+MH)/LinhrsIn!P65</f>
        <v>0.8327704984465758</v>
      </c>
      <c r="Q64" s="28">
        <f>(EPCHrsIn!Q65+MH)/LinhrsIn!Q65</f>
        <v>0.91244115669132475</v>
      </c>
      <c r="R64" s="28">
        <f>(EPCHrsIn!R65+MH)/LinhrsIn!R65</f>
        <v>1.0019382734456537</v>
      </c>
      <c r="S64" s="28">
        <f>(EPCHrsIn!S65+MH)/LinhrsIn!S65</f>
        <v>0.97804418103448287</v>
      </c>
      <c r="T64" s="28">
        <f>(EPCHrsIn!T65+MH)/LinhrsIn!T65</f>
        <v>0.97078523585577881</v>
      </c>
      <c r="U64" s="28">
        <f>(EPCHrsIn!U65+MH)/LinhrsIn!U65</f>
        <v>0.89173119469026541</v>
      </c>
      <c r="V64" s="28">
        <f>(EPCHrsIn!V65+MH)/LinhrsIn!V65</f>
        <v>0.42582650466233402</v>
      </c>
      <c r="W64" s="28">
        <v>0.50456989247311823</v>
      </c>
      <c r="X64" s="28">
        <f>(EPCHrsIn!X65+MH)/LinhrsIn!X65</f>
        <v>1.0016194331983805</v>
      </c>
      <c r="Y64" s="28">
        <f>IF(LinhrsIn!Y65&gt;4,(EPCHrsIn!Y65+MH)/LinhrsIn!Y65,0)</f>
        <v>0.96432568550643538</v>
      </c>
      <c r="Z64" s="28">
        <f>IF(LinhrsIn!Z65&gt;4,(EPCHrsIn!Z65+MH)/LinhrsIn!Z65,0)</f>
        <v>1.0027487630566245</v>
      </c>
      <c r="AA64" s="28">
        <f>IF(LinhrsIn!AA65&gt;4,(EPCHrsIn!AA65+MH)/LinhrsIn!AA65,0)</f>
        <v>1.0041672454507571</v>
      </c>
      <c r="AB64" s="28">
        <f>IF(LinhrsIn!AB65&gt;4,(EPCHrsIn!AB65+MH)/LinhrsIn!AB65,0)</f>
        <v>1.0001344447432106</v>
      </c>
      <c r="AC64" s="28">
        <f>IF(LinhrsIn!AC65&gt;4,(EPCHrsIn!AC65+MH)/LinhrsIn!AC65,0)</f>
        <v>1.0026881720430108</v>
      </c>
      <c r="AD64" s="28">
        <f>IF(LinhrsIn!AD65&gt;4,(EPCHrsIn!AD65+MH)/LinhrsIn!AD65,0)</f>
        <v>0.96172177539469772</v>
      </c>
      <c r="AE64" s="28">
        <f>IF(LinhrsIn!AE65&gt;4,(EPCHrsIn!AE65+MH)/LinhrsIn!AE65,0)</f>
        <v>0.96684465953459986</v>
      </c>
      <c r="AF64" s="28"/>
      <c r="AG64" s="28"/>
      <c r="AH64" s="28"/>
      <c r="AI64" s="28"/>
      <c r="AJ64" s="28"/>
      <c r="AK64" s="28"/>
      <c r="AL64" s="28"/>
      <c r="AM64" s="28"/>
      <c r="AN64" s="28"/>
      <c r="AO64" s="28">
        <f t="shared" si="0"/>
        <v>0.8881943342340306</v>
      </c>
      <c r="AP64" s="28">
        <f t="shared" si="1"/>
        <v>0.97708486899076952</v>
      </c>
      <c r="AQ64" s="28">
        <f t="shared" si="2"/>
        <v>0.98146084847425008</v>
      </c>
      <c r="AR64" s="28">
        <f t="shared" si="3"/>
        <v>0.89423658791186977</v>
      </c>
      <c r="AS64" s="28">
        <f t="shared" si="4"/>
        <v>0.96414120372382028</v>
      </c>
      <c r="AT64" s="28">
        <f t="shared" si="5"/>
        <v>0.7627809784027928</v>
      </c>
      <c r="AU64" s="28">
        <f t="shared" si="6"/>
        <v>0.82350500372597801</v>
      </c>
      <c r="AV64" s="28">
        <f t="shared" si="7"/>
        <v>1.0023501510835306</v>
      </c>
      <c r="AW64" s="28">
        <f t="shared" si="8"/>
        <v>0.97708486899076952</v>
      </c>
    </row>
    <row r="65" spans="1:49" x14ac:dyDescent="0.25">
      <c r="A65" s="86" t="s">
        <v>1</v>
      </c>
      <c r="B65" s="86">
        <v>2</v>
      </c>
      <c r="C65" s="86">
        <v>56</v>
      </c>
      <c r="D65" s="28"/>
      <c r="E65" s="28"/>
      <c r="F65" s="28"/>
      <c r="G65" s="28"/>
      <c r="H65" s="28">
        <f>(EPCHrsIn!H66+MH)/LinhrsIn!H66</f>
        <v>0.9758266185051403</v>
      </c>
      <c r="I65" s="28">
        <f>(EPCHrsIn!I66+MH)/LinhrsIn!I66</f>
        <v>0.96138320775026909</v>
      </c>
      <c r="J65" s="28">
        <f>(EPCHrsIn!J66+MH)/LinhrsIn!J66</f>
        <v>1.0018063081839654</v>
      </c>
      <c r="K65" s="28">
        <f>(EPCHrsIn!K66+MH)/LinhrsIn!K66</f>
        <v>0.99589041095890407</v>
      </c>
      <c r="L65" s="28">
        <f>(EPCHrsIn!L66+MH)/LinhrsIn!L66</f>
        <v>0.96418945811483114</v>
      </c>
      <c r="M65" s="28">
        <f>(EPCHrsIn!M66+MH)/LinhrsIn!M66</f>
        <v>1.0040328188012793</v>
      </c>
      <c r="N65" s="28">
        <f>(EPCHrsIn!N66+MH)/LinhrsIn!N66</f>
        <v>1.0020311442112391</v>
      </c>
      <c r="O65" s="28">
        <f>(EPCHrsIn!O66+MH)/LinhrsIn!O66</f>
        <v>1.005695235449368</v>
      </c>
      <c r="P65" s="28">
        <f>(EPCHrsIn!P66+MH)/LinhrsIn!P66</f>
        <v>0.9781965006729475</v>
      </c>
      <c r="Q65" s="28">
        <f>(EPCHrsIn!Q66+MH)/LinhrsIn!Q66</f>
        <v>0.98170567662093078</v>
      </c>
      <c r="R65" s="28">
        <f>(EPCHrsIn!R66+MH)/LinhrsIn!R66</f>
        <v>0.88907111972565966</v>
      </c>
      <c r="S65" s="28">
        <f>(EPCHrsIn!S66+MH)/LinhrsIn!S66</f>
        <v>1.0036290322580645</v>
      </c>
      <c r="T65" s="28">
        <f>(EPCHrsIn!T66+MH)/LinhrsIn!T66</f>
        <v>0.9586350974930361</v>
      </c>
      <c r="U65" s="28">
        <f>(EPCHrsIn!U66+MH)/LinhrsIn!U66</f>
        <v>0.99731038192576649</v>
      </c>
      <c r="V65" s="28">
        <f>(EPCHrsIn!V66+MH)/LinhrsIn!V66</f>
        <v>0.99110617009449697</v>
      </c>
      <c r="W65" s="28">
        <v>0.97096774193548385</v>
      </c>
      <c r="X65" s="28">
        <f>(EPCHrsIn!X66+MH)/LinhrsIn!X66</f>
        <v>1.0037786774628878</v>
      </c>
      <c r="Y65" s="28">
        <f>IF(LinhrsIn!Y66&gt;4,(EPCHrsIn!Y66+MH)/LinhrsIn!Y66,0)</f>
        <v>0.99481865284974091</v>
      </c>
      <c r="Z65" s="28">
        <f>IF(LinhrsIn!Z66&gt;4,(EPCHrsIn!Z66+MH)/LinhrsIn!Z66,0)</f>
        <v>0.97203173322576297</v>
      </c>
      <c r="AA65" s="28">
        <f>IF(LinhrsIn!AA66&gt;4,(EPCHrsIn!AA66+MH)/LinhrsIn!AA66,0)</f>
        <v>1.0041672454507571</v>
      </c>
      <c r="AB65" s="28">
        <f>IF(LinhrsIn!AB66&gt;4,(EPCHrsIn!AB66+MH)/LinhrsIn!AB66,0)</f>
        <v>1.0053777897284215</v>
      </c>
      <c r="AC65" s="28">
        <f>IF(LinhrsIn!AC66&gt;4,(EPCHrsIn!AC66+MH)/LinhrsIn!AC66,0)</f>
        <v>0.2561832490163013</v>
      </c>
      <c r="AD65" s="28">
        <f>IF(LinhrsIn!AD66&gt;4,(EPCHrsIn!AD66+MH)/LinhrsIn!AD66,0)</f>
        <v>0.97042420145343922</v>
      </c>
      <c r="AE65" s="28">
        <f>IF(LinhrsIn!AE66&gt;4,(EPCHrsIn!AE66+MH)/LinhrsIn!AE66,0)</f>
        <v>0.97316047154071283</v>
      </c>
      <c r="AF65" s="28"/>
      <c r="AG65" s="28"/>
      <c r="AH65" s="28"/>
      <c r="AI65" s="28"/>
      <c r="AJ65" s="28"/>
      <c r="AK65" s="28"/>
      <c r="AL65" s="28"/>
      <c r="AM65" s="28"/>
      <c r="AN65" s="28"/>
      <c r="AO65" s="28">
        <f t="shared" si="0"/>
        <v>0.98104994323091732</v>
      </c>
      <c r="AP65" s="28">
        <f t="shared" si="1"/>
        <v>0.73325597400348441</v>
      </c>
      <c r="AQ65" s="28">
        <f t="shared" si="2"/>
        <v>0.98803756262500475</v>
      </c>
      <c r="AR65" s="28">
        <f t="shared" si="3"/>
        <v>0.99530762677785145</v>
      </c>
      <c r="AS65" s="28">
        <f t="shared" si="4"/>
        <v>0.9581352762015517</v>
      </c>
      <c r="AT65" s="28">
        <f t="shared" si="5"/>
        <v>0.9823505498377666</v>
      </c>
      <c r="AU65" s="28">
        <f t="shared" si="6"/>
        <v>0.9898550240827042</v>
      </c>
      <c r="AV65" s="28">
        <f t="shared" si="7"/>
        <v>0.99385892280164712</v>
      </c>
      <c r="AW65" s="28">
        <f t="shared" si="8"/>
        <v>0.73325597400348441</v>
      </c>
    </row>
    <row r="66" spans="1:49" x14ac:dyDescent="0.25">
      <c r="A66" s="86" t="s">
        <v>1</v>
      </c>
      <c r="B66" s="86">
        <v>2</v>
      </c>
      <c r="C66" s="86">
        <v>57</v>
      </c>
      <c r="D66" s="28"/>
      <c r="E66" s="28"/>
      <c r="F66" s="28"/>
      <c r="G66" s="28"/>
      <c r="H66" s="28">
        <f>(EPCHrsIn!H67+MH)/LinhrsIn!H67</f>
        <v>0.99249374478732277</v>
      </c>
      <c r="I66" s="28">
        <f>(EPCHrsIn!I67+MH)/LinhrsIn!I67</f>
        <v>1.0016299918500406</v>
      </c>
      <c r="J66" s="28">
        <f>(EPCHrsIn!J67+MH)/LinhrsIn!J67</f>
        <v>0.99220706930141944</v>
      </c>
      <c r="K66" s="28">
        <f>(EPCHrsIn!K67+MH)/LinhrsIn!K67</f>
        <v>0.99863013698630132</v>
      </c>
      <c r="L66" s="28">
        <f>(EPCHrsIn!L67+MH)/LinhrsIn!L67</f>
        <v>0.95704797456103974</v>
      </c>
      <c r="M66" s="28">
        <f>(EPCHrsIn!M67+MH)/LinhrsIn!M67</f>
        <v>0.98748261474269816</v>
      </c>
      <c r="N66" s="28">
        <f>(EPCHrsIn!N67+MH)/LinhrsIn!N67</f>
        <v>1.0012515644555695</v>
      </c>
      <c r="O66" s="28">
        <f>(EPCHrsIn!O67+MH)/LinhrsIn!O67</f>
        <v>1.0027777777777778</v>
      </c>
      <c r="P66" s="28">
        <f>(EPCHrsIn!P67+MH)/LinhrsIn!P67</f>
        <v>0.9319801048528028</v>
      </c>
      <c r="Q66" s="28">
        <f>(EPCHrsIn!Q67+MH)/LinhrsIn!Q67</f>
        <v>0.92293207800941501</v>
      </c>
      <c r="R66" s="28">
        <f>(EPCHrsIn!R67+MH)/LinhrsIn!R67</f>
        <v>0.90320656226696494</v>
      </c>
      <c r="S66" s="28">
        <f>(EPCHrsIn!S67+MH)/LinhrsIn!S67</f>
        <v>0.98991528842275112</v>
      </c>
      <c r="T66" s="28">
        <f>(EPCHrsIn!T67+MH)/LinhrsIn!T67</f>
        <v>0.97454090150250428</v>
      </c>
      <c r="U66" s="28">
        <f>(EPCHrsIn!U67+MH)/LinhrsIn!U67</f>
        <v>0.99341309315768256</v>
      </c>
      <c r="V66" s="28">
        <f>(EPCHrsIn!V67+MH)/LinhrsIn!V67</f>
        <v>1.0018060572381218</v>
      </c>
      <c r="W66" s="28">
        <v>0.97083333333333333</v>
      </c>
      <c r="X66" s="28">
        <f>(EPCHrsIn!X67+MH)/LinhrsIn!X67</f>
        <v>1.0040485829959513</v>
      </c>
      <c r="Y66" s="28">
        <f>IF(LinhrsIn!Y67&gt;4,(EPCHrsIn!Y67+MH)/LinhrsIn!Y67,0)</f>
        <v>0.94984911625233515</v>
      </c>
      <c r="Z66" s="28">
        <f>IF(LinhrsIn!Z67&gt;4,(EPCHrsIn!Z67+MH)/LinhrsIn!Z67,0)</f>
        <v>0.97499327776283962</v>
      </c>
      <c r="AA66" s="28">
        <f>IF(LinhrsIn!AA67&gt;4,(EPCHrsIn!AA67+MH)/LinhrsIn!AA67,0)</f>
        <v>0.9888579387186629</v>
      </c>
      <c r="AB66" s="28">
        <f>IF(LinhrsIn!AB67&gt;4,(EPCHrsIn!AB67+MH)/LinhrsIn!AB67,0)</f>
        <v>1.0036300080666847</v>
      </c>
      <c r="AC66" s="28">
        <f>IF(LinhrsIn!AC67&gt;4,(EPCHrsIn!AC67+MH)/LinhrsIn!AC67,0)</f>
        <v>0.998924586637989</v>
      </c>
      <c r="AD66" s="28">
        <f>IF(LinhrsIn!AD67&gt;4,(EPCHrsIn!AD67+MH)/LinhrsIn!AD67,0)</f>
        <v>0.99463886820551006</v>
      </c>
      <c r="AE66" s="28">
        <f>IF(LinhrsIn!AE67&gt;4,(EPCHrsIn!AE67+MH)/LinhrsIn!AE67,0)</f>
        <v>0.91160345822841915</v>
      </c>
      <c r="AF66" s="28"/>
      <c r="AG66" s="28"/>
      <c r="AH66" s="28"/>
      <c r="AI66" s="28"/>
      <c r="AJ66" s="28"/>
      <c r="AK66" s="28"/>
      <c r="AL66" s="28"/>
      <c r="AM66" s="28"/>
      <c r="AN66" s="28"/>
      <c r="AO66" s="28">
        <f t="shared" si="0"/>
        <v>0.9731688531439372</v>
      </c>
      <c r="AP66" s="28">
        <f t="shared" si="1"/>
        <v>0.9683889710239727</v>
      </c>
      <c r="AQ66" s="28">
        <f t="shared" si="2"/>
        <v>0.98105357543001304</v>
      </c>
      <c r="AR66" s="28">
        <f t="shared" si="3"/>
        <v>0.97866981569538336</v>
      </c>
      <c r="AS66" s="28">
        <f t="shared" si="4"/>
        <v>0.93868464289971032</v>
      </c>
      <c r="AT66" s="28">
        <f t="shared" si="5"/>
        <v>0.98992001729943624</v>
      </c>
      <c r="AU66" s="28">
        <f t="shared" si="6"/>
        <v>0.97491034419387335</v>
      </c>
      <c r="AV66" s="28">
        <f t="shared" si="7"/>
        <v>0.9891604081827291</v>
      </c>
      <c r="AW66" s="28">
        <f t="shared" si="8"/>
        <v>0.9683889710239727</v>
      </c>
    </row>
    <row r="67" spans="1:49" x14ac:dyDescent="0.25">
      <c r="A67" s="86" t="s">
        <v>1</v>
      </c>
      <c r="B67" s="86">
        <v>2</v>
      </c>
      <c r="C67" s="86">
        <v>58</v>
      </c>
      <c r="D67" s="28"/>
      <c r="E67" s="28"/>
      <c r="F67" s="28"/>
      <c r="G67" s="28"/>
      <c r="H67" s="28">
        <f>(EPCHrsIn!H68+MH)/LinhrsIn!H68</f>
        <v>6.0117302052785917E-3</v>
      </c>
      <c r="I67" s="28">
        <f>(EPCHrsIn!I68+MH)/LinhrsIn!I68</f>
        <v>5.3763440860215058E-3</v>
      </c>
      <c r="J67" s="28">
        <f>(EPCHrsIn!J68+MH)/LinhrsIn!J68</f>
        <v>2.8089887640449437E-2</v>
      </c>
      <c r="K67" s="28">
        <f>(EPCHrsIn!K68+MH)/LinhrsIn!K68</f>
        <v>0.93975903614457834</v>
      </c>
      <c r="L67" s="28">
        <f>(EPCHrsIn!L68+MH)/LinhrsIn!L68</f>
        <v>0.99984581314878895</v>
      </c>
      <c r="M67" s="28">
        <f>(EPCHrsIn!M68+MH)/LinhrsIn!M68</f>
        <v>1.0040328188012793</v>
      </c>
      <c r="N67" s="28">
        <f>(EPCHrsIn!N68+MH)/LinhrsIn!N68</f>
        <v>1.0045723507261968</v>
      </c>
      <c r="O67" s="28">
        <f>(EPCHrsIn!O68+MH)/LinhrsIn!O68</f>
        <v>1.0031957760177852</v>
      </c>
      <c r="P67" s="28">
        <f>(EPCHrsIn!P68+MH)/LinhrsIn!P68</f>
        <v>1.0040322580645162</v>
      </c>
      <c r="Q67" s="28">
        <f>(EPCHrsIn!Q68+MH)/LinhrsIn!Q68</f>
        <v>1.0002689979825152</v>
      </c>
      <c r="R67" s="28">
        <f>(EPCHrsIn!R68+MH)/LinhrsIn!R68</f>
        <v>0.95272119185162674</v>
      </c>
      <c r="S67" s="28">
        <f>(EPCHrsIn!S68+MH)/LinhrsIn!S68</f>
        <v>1.0038978494623656</v>
      </c>
      <c r="T67" s="28">
        <f>(EPCHrsIn!T68+MH)/LinhrsIn!T68</f>
        <v>0.97733907966078137</v>
      </c>
      <c r="U67" s="28">
        <f>(EPCHrsIn!U68+MH)/LinhrsIn!U68</f>
        <v>0.9701714131461735</v>
      </c>
      <c r="V67" s="28">
        <f>(EPCHrsIn!V68+MH)/LinhrsIn!V68</f>
        <v>0.99527121001390828</v>
      </c>
      <c r="W67" s="28">
        <v>0.99381720430107523</v>
      </c>
      <c r="X67" s="28">
        <f>(EPCHrsIn!X68+MH)/LinhrsIn!X68</f>
        <v>0.99149338374291107</v>
      </c>
      <c r="Y67" s="28">
        <f>IF(LinhrsIn!Y68&gt;4,(EPCHrsIn!Y68+MH)/LinhrsIn!Y68,0)</f>
        <v>0.95184096318073641</v>
      </c>
      <c r="Z67" s="28">
        <f>IF(LinhrsIn!Z68&gt;4,(EPCHrsIn!Z68+MH)/LinhrsIn!Z68,0)</f>
        <v>1.0001347708894879</v>
      </c>
      <c r="AA67" s="28">
        <f>IF(LinhrsIn!AA68&gt;4,(EPCHrsIn!AA68+MH)/LinhrsIn!AA68,0)</f>
        <v>0.99097096819002639</v>
      </c>
      <c r="AB67" s="28">
        <f>IF(LinhrsIn!AB68&gt;4,(EPCHrsIn!AB68+MH)/LinhrsIn!AB68,0)</f>
        <v>0.97392596595514713</v>
      </c>
      <c r="AC67" s="28">
        <f>IF(LinhrsIn!AC68&gt;4,(EPCHrsIn!AC68+MH)/LinhrsIn!AC68,0)</f>
        <v>0.73059792144688884</v>
      </c>
      <c r="AD67" s="28">
        <f>IF(LinhrsIn!AD68&gt;4,(EPCHrsIn!AD68+MH)/LinhrsIn!AD68,0)</f>
        <v>0.98555042454938191</v>
      </c>
      <c r="AE67" s="28">
        <f>IF(LinhrsIn!AE68&gt;4,(EPCHrsIn!AE68+MH)/LinhrsIn!AE68,0)</f>
        <v>0.97730610416703501</v>
      </c>
      <c r="AF67" s="28"/>
      <c r="AG67" s="28"/>
      <c r="AH67" s="28"/>
      <c r="AI67" s="28"/>
      <c r="AJ67" s="28"/>
      <c r="AK67" s="28"/>
      <c r="AL67" s="28"/>
      <c r="AM67" s="28"/>
      <c r="AN67" s="28"/>
      <c r="AO67" s="28">
        <f t="shared" si="0"/>
        <v>0.98348774986472964</v>
      </c>
      <c r="AP67" s="28">
        <f t="shared" si="1"/>
        <v>0.89781815005443522</v>
      </c>
      <c r="AQ67" s="28">
        <f t="shared" si="2"/>
        <v>0.98121255603154889</v>
      </c>
      <c r="AR67" s="28">
        <f t="shared" si="3"/>
        <v>1.0039334616028326</v>
      </c>
      <c r="AS67" s="28">
        <f t="shared" si="4"/>
        <v>0.98562934643216915</v>
      </c>
      <c r="AT67" s="28">
        <f t="shared" si="5"/>
        <v>0.98092723427362094</v>
      </c>
      <c r="AU67" s="28">
        <f t="shared" si="6"/>
        <v>0.97905051707490764</v>
      </c>
      <c r="AV67" s="28">
        <f t="shared" si="7"/>
        <v>0.9883439016782205</v>
      </c>
      <c r="AW67" s="28">
        <f t="shared" si="8"/>
        <v>0.89781815005443522</v>
      </c>
    </row>
    <row r="68" spans="1:49" x14ac:dyDescent="0.25">
      <c r="A68" s="86" t="s">
        <v>1</v>
      </c>
      <c r="B68" s="86">
        <v>2</v>
      </c>
      <c r="C68" s="86">
        <v>59</v>
      </c>
      <c r="D68" s="28"/>
      <c r="E68" s="28"/>
      <c r="F68" s="28"/>
      <c r="G68" s="28"/>
      <c r="H68" s="28">
        <f>(EPCHrsIn!H69+MH)/LinhrsIn!H69</f>
        <v>0.90775215337593773</v>
      </c>
      <c r="I68" s="28">
        <f>(EPCHrsIn!I69+MH)/LinhrsIn!I69</f>
        <v>1.0044360801182957</v>
      </c>
      <c r="J68" s="28">
        <f>(EPCHrsIn!J69+MH)/LinhrsIn!J69</f>
        <v>0.93372238432680277</v>
      </c>
      <c r="K68" s="28">
        <f>(EPCHrsIn!K69+MH)/LinhrsIn!K69</f>
        <v>0.99986303246130659</v>
      </c>
      <c r="L68" s="28">
        <f>(EPCHrsIn!L69+MH)/LinhrsIn!L69</f>
        <v>0.9997396799784859</v>
      </c>
      <c r="M68" s="28">
        <f>(EPCHrsIn!M69+MH)/LinhrsIn!M69</f>
        <v>0.93353984793016043</v>
      </c>
      <c r="N68" s="28">
        <f>(EPCHrsIn!N69+MH)/LinhrsIn!N69</f>
        <v>1.0053785684733141</v>
      </c>
      <c r="O68" s="28">
        <f>(EPCHrsIn!O69+MH)/LinhrsIn!O69</f>
        <v>0.70853014726312868</v>
      </c>
      <c r="P68" s="28">
        <f>(EPCHrsIn!P69+MH)/LinhrsIn!P69</f>
        <v>0.84190052792442349</v>
      </c>
      <c r="Q68" s="28">
        <f>(EPCHrsIn!Q69+MH)/LinhrsIn!Q69</f>
        <v>0.87977528089887636</v>
      </c>
      <c r="R68" s="28">
        <f>(EPCHrsIn!R69+MH)/LinhrsIn!R69</f>
        <v>0.92919026991002995</v>
      </c>
      <c r="S68" s="28">
        <f>(EPCHrsIn!S69+MH)/LinhrsIn!S69</f>
        <v>0.82118561710398452</v>
      </c>
      <c r="T68" s="28">
        <f>(EPCHrsIn!T69+MH)/LinhrsIn!T69</f>
        <v>0.87377398720682309</v>
      </c>
      <c r="U68" s="28">
        <f>(EPCHrsIn!U69+MH)/LinhrsIn!U69</f>
        <v>0.91575749205910784</v>
      </c>
      <c r="V68" s="28">
        <f>(EPCHrsIn!V69+MH)/LinhrsIn!V69</f>
        <v>0.97108701695857669</v>
      </c>
      <c r="W68" s="28">
        <v>0.96169354838709675</v>
      </c>
      <c r="X68" s="28">
        <f>(EPCHrsIn!X69+MH)/LinhrsIn!X69</f>
        <v>0.92156334231805925</v>
      </c>
      <c r="Y68" s="28">
        <f>IF(LinhrsIn!Y69&gt;4,(EPCHrsIn!Y69+MH)/LinhrsIn!Y69,0)</f>
        <v>0.95940594059405937</v>
      </c>
      <c r="Z68" s="28">
        <f>IF(LinhrsIn!Z69&gt;4,(EPCHrsIn!Z69+MH)/LinhrsIn!Z69,0)</f>
        <v>0.74337912476986256</v>
      </c>
      <c r="AA68" s="28">
        <f>IF(LinhrsIn!AA69&gt;4,(EPCHrsIn!AA69+MH)/LinhrsIn!AA69,0)</f>
        <v>0.96829370045890684</v>
      </c>
      <c r="AB68" s="28">
        <f>IF(LinhrsIn!AB69&gt;4,(EPCHrsIn!AB69+MH)/LinhrsIn!AB69,0)</f>
        <v>1.0009412397472097</v>
      </c>
      <c r="AC68" s="28">
        <f>IF(LinhrsIn!AC69&gt;4,(EPCHrsIn!AC69+MH)/LinhrsIn!AC69,0)</f>
        <v>1.0047043010752688</v>
      </c>
      <c r="AD68" s="28">
        <f>IF(LinhrsIn!AD69&gt;4,(EPCHrsIn!AD69+MH)/LinhrsIn!AD69,0)</f>
        <v>0.97944899478778857</v>
      </c>
      <c r="AE68" s="28">
        <f>IF(LinhrsIn!AE69&gt;4,(EPCHrsIn!AE69+MH)/LinhrsIn!AE69,0)</f>
        <v>0.97653056345935552</v>
      </c>
      <c r="AF68" s="28"/>
      <c r="AG68" s="28"/>
      <c r="AH68" s="28"/>
      <c r="AI68" s="28"/>
      <c r="AJ68" s="28"/>
      <c r="AK68" s="28"/>
      <c r="AL68" s="28"/>
      <c r="AM68" s="28"/>
      <c r="AN68" s="28"/>
      <c r="AO68" s="28">
        <f t="shared" si="0"/>
        <v>0.91217054670104947</v>
      </c>
      <c r="AP68" s="28">
        <f t="shared" si="1"/>
        <v>0.98689461977413762</v>
      </c>
      <c r="AQ68" s="28">
        <f t="shared" si="2"/>
        <v>0.97771418678998423</v>
      </c>
      <c r="AR68" s="28">
        <f t="shared" si="3"/>
        <v>0.85193641455362201</v>
      </c>
      <c r="AS68" s="28">
        <f t="shared" si="4"/>
        <v>0.87671705597096361</v>
      </c>
      <c r="AT68" s="28">
        <f t="shared" si="5"/>
        <v>0.92020616540816924</v>
      </c>
      <c r="AU68" s="28">
        <f t="shared" si="6"/>
        <v>0.9475542770997385</v>
      </c>
      <c r="AV68" s="28">
        <f t="shared" si="7"/>
        <v>0.90420468832532641</v>
      </c>
      <c r="AW68" s="28">
        <f t="shared" si="8"/>
        <v>0.98689461977413762</v>
      </c>
    </row>
    <row r="69" spans="1:49" x14ac:dyDescent="0.25">
      <c r="A69" s="86" t="s">
        <v>1</v>
      </c>
      <c r="B69" s="86">
        <v>2</v>
      </c>
      <c r="C69" s="86">
        <v>60</v>
      </c>
      <c r="D69" s="28"/>
      <c r="E69" s="28"/>
      <c r="F69" s="28"/>
      <c r="G69" s="28"/>
      <c r="H69" s="28">
        <f>(EPCHrsIn!H70+MH)/LinhrsIn!H70</f>
        <v>0.9998520272269904</v>
      </c>
      <c r="I69" s="28">
        <f>(EPCHrsIn!I70+MH)/LinhrsIn!I70</f>
        <v>0.93812970058180778</v>
      </c>
      <c r="J69" s="28">
        <f>(EPCHrsIn!J70+MH)/LinhrsIn!J70</f>
        <v>1.0019455252918288</v>
      </c>
      <c r="K69" s="28">
        <f>(EPCHrsIn!K70+MH)/LinhrsIn!K70</f>
        <v>0.99878032253692917</v>
      </c>
      <c r="L69" s="28">
        <f>(EPCHrsIn!L70+MH)/LinhrsIn!L70</f>
        <v>0.99952117789431216</v>
      </c>
      <c r="M69" s="28">
        <f>(EPCHrsIn!M70+MH)/LinhrsIn!M70</f>
        <v>1.0041724617524339</v>
      </c>
      <c r="N69" s="28">
        <f>(EPCHrsIn!N70+MH)/LinhrsIn!N70</f>
        <v>1.004172836182528</v>
      </c>
      <c r="O69" s="28">
        <f>(EPCHrsIn!O70+MH)/LinhrsIn!O70</f>
        <v>1.0041666666666667</v>
      </c>
      <c r="P69" s="28">
        <f>(EPCHrsIn!P70+MH)/LinhrsIn!P70</f>
        <v>0.978494623655914</v>
      </c>
      <c r="Q69" s="28">
        <f>(EPCHrsIn!Q70+MH)/LinhrsIn!Q70</f>
        <v>0.99986548291633037</v>
      </c>
      <c r="R69" s="28">
        <f>(EPCHrsIn!R70+MH)/LinhrsIn!R70</f>
        <v>0.98583569405099147</v>
      </c>
      <c r="S69" s="28">
        <f>(EPCHrsIn!S70+MH)/LinhrsIn!S70</f>
        <v>1.0044354838709677</v>
      </c>
      <c r="T69" s="28">
        <f>(EPCHrsIn!T70+MH)/LinhrsIn!T70</f>
        <v>0.98790154359616178</v>
      </c>
      <c r="U69" s="28">
        <f>(EPCHrsIn!U70+MH)/LinhrsIn!U70</f>
        <v>0.99206989247311828</v>
      </c>
      <c r="V69" s="28">
        <f>(EPCHrsIn!V70+MH)/LinhrsIn!V70</f>
        <v>1.0006946373992776</v>
      </c>
      <c r="W69" s="28">
        <v>0.98844086021505373</v>
      </c>
      <c r="X69" s="28">
        <f>(EPCHrsIn!X70+MH)/LinhrsIn!X70</f>
        <v>0.99689524838012966</v>
      </c>
      <c r="Y69" s="28">
        <f>IF(LinhrsIn!Y70&gt;4,(EPCHrsIn!Y70+MH)/LinhrsIn!Y70,0)</f>
        <v>1.0041934582051999</v>
      </c>
      <c r="Z69" s="28">
        <f>IF(LinhrsIn!Z70&gt;4,(EPCHrsIn!Z70+MH)/LinhrsIn!Z70,0)</f>
        <v>0.99166442592094661</v>
      </c>
      <c r="AA69" s="28">
        <f>IF(LinhrsIn!AA70&gt;4,(EPCHrsIn!AA70+MH)/LinhrsIn!AA70,0)</f>
        <v>0.99708333333333332</v>
      </c>
      <c r="AB69" s="28">
        <f>IF(LinhrsIn!AB70&gt;4,(EPCHrsIn!AB70+MH)/LinhrsIn!AB70,0)</f>
        <v>0.9444219614191286</v>
      </c>
      <c r="AC69" s="28">
        <f>IF(LinhrsIn!AC70&gt;4,(EPCHrsIn!AC70+MH)/LinhrsIn!AC70,0)</f>
        <v>1.0051082134695524</v>
      </c>
      <c r="AD69" s="28">
        <f>IF(LinhrsIn!AD70&gt;4,(EPCHrsIn!AD70+MH)/LinhrsIn!AD70,0)</f>
        <v>0.99016979445933861</v>
      </c>
      <c r="AE69" s="28">
        <f>IF(LinhrsIn!AE70&gt;4,(EPCHrsIn!AE70+MH)/LinhrsIn!AE70,0)</f>
        <v>0.97536331915352625</v>
      </c>
      <c r="AF69" s="28"/>
      <c r="AG69" s="28"/>
      <c r="AH69" s="28"/>
      <c r="AI69" s="28"/>
      <c r="AJ69" s="28"/>
      <c r="AK69" s="28"/>
      <c r="AL69" s="28"/>
      <c r="AM69" s="28"/>
      <c r="AN69" s="28"/>
      <c r="AO69" s="28">
        <f t="shared" si="0"/>
        <v>0.99112516848171994</v>
      </c>
      <c r="AP69" s="28">
        <f t="shared" si="1"/>
        <v>0.99021377569413904</v>
      </c>
      <c r="AQ69" s="28">
        <f t="shared" si="2"/>
        <v>1.0008246540612251</v>
      </c>
      <c r="AR69" s="28">
        <f t="shared" si="3"/>
        <v>0.99561137550170287</v>
      </c>
      <c r="AS69" s="28">
        <f t="shared" si="4"/>
        <v>0.99671222027942985</v>
      </c>
      <c r="AT69" s="28">
        <f t="shared" si="5"/>
        <v>0.99355535782285254</v>
      </c>
      <c r="AU69" s="28">
        <f t="shared" si="6"/>
        <v>0.99650985560012773</v>
      </c>
      <c r="AV69" s="28">
        <f t="shared" si="7"/>
        <v>0.97772324022446944</v>
      </c>
      <c r="AW69" s="28">
        <f t="shared" si="8"/>
        <v>0.99021377569413904</v>
      </c>
    </row>
    <row r="70" spans="1:49" x14ac:dyDescent="0.25">
      <c r="A70" s="86" t="s">
        <v>1</v>
      </c>
      <c r="B70" s="86">
        <v>2</v>
      </c>
      <c r="C70" s="86">
        <v>61</v>
      </c>
      <c r="D70" s="28"/>
      <c r="E70" s="28"/>
      <c r="F70" s="28"/>
      <c r="G70" s="28"/>
      <c r="H70" s="28">
        <f>(EPCHrsIn!H71+MH)/LinhrsIn!H71</f>
        <v>0.97791053070297307</v>
      </c>
      <c r="I70" s="28">
        <f>(EPCHrsIn!I71+MH)/LinhrsIn!I71</f>
        <v>0.94997983057684543</v>
      </c>
      <c r="J70" s="28">
        <f>(EPCHrsIn!J71+MH)/LinhrsIn!J71</f>
        <v>0.94735379913876927</v>
      </c>
      <c r="K70" s="28">
        <f>(EPCHrsIn!K71+MH)/LinhrsIn!K71</f>
        <v>0.98165388828039435</v>
      </c>
      <c r="L70" s="28">
        <f>(EPCHrsIn!L71+MH)/LinhrsIn!L71</f>
        <v>0.99918797902379985</v>
      </c>
      <c r="M70" s="28">
        <f>(EPCHrsIn!M71+MH)/LinhrsIn!M71</f>
        <v>0.98609179415855353</v>
      </c>
      <c r="N70" s="28">
        <f>(EPCHrsIn!N71+MH)/LinhrsIn!N71</f>
        <v>1.0061433447098975</v>
      </c>
      <c r="O70" s="28">
        <f>(EPCHrsIn!O71+MH)/LinhrsIn!O71</f>
        <v>0.77927489929156835</v>
      </c>
      <c r="P70" s="28">
        <f>(EPCHrsIn!P71+MH)/LinhrsIn!P71</f>
        <v>0.63677913698077704</v>
      </c>
      <c r="Q70" s="28">
        <f>(EPCHrsIn!Q71+MH)/LinhrsIn!Q71</f>
        <v>0.48930157448526446</v>
      </c>
      <c r="R70" s="28">
        <f>(EPCHrsIn!R71+MH)/LinhrsIn!R71</f>
        <v>0.98598061148396721</v>
      </c>
      <c r="S70" s="28">
        <f>(EPCHrsIn!S71+MH)/LinhrsIn!S71</f>
        <v>0.98923718552401452</v>
      </c>
      <c r="T70" s="28">
        <f>(EPCHrsIn!T71+MH)/LinhrsIn!T71</f>
        <v>0.97520891364902518</v>
      </c>
      <c r="U70" s="28">
        <f>(EPCHrsIn!U71+MH)/LinhrsIn!U71</f>
        <v>0.99448108762955978</v>
      </c>
      <c r="V70" s="28">
        <f>(EPCHrsIn!V71+MH)/LinhrsIn!V71</f>
        <v>0.9740169515075725</v>
      </c>
      <c r="W70" s="28">
        <v>0.98696236559139783</v>
      </c>
      <c r="X70" s="28">
        <f>(EPCHrsIn!X71+MH)/LinhrsIn!X71</f>
        <v>1.0041835357624831</v>
      </c>
      <c r="Y70" s="28">
        <f>IF(LinhrsIn!Y71&gt;4,(EPCHrsIn!Y71+MH)/LinhrsIn!Y71,0)</f>
        <v>5.690072639225182E-2</v>
      </c>
      <c r="Z70" s="28">
        <f>IF(LinhrsIn!Z71&gt;4,(EPCHrsIn!Z71+MH)/LinhrsIn!Z71,0)</f>
        <v>5.3901091497102812E-3</v>
      </c>
      <c r="AA70" s="28">
        <f>IF(LinhrsIn!AA71&gt;4,(EPCHrsIn!AA71+MH)/LinhrsIn!AA71,0)</f>
        <v>0.77332586158587846</v>
      </c>
      <c r="AB70" s="28">
        <f>IF(LinhrsIn!AB71&gt;4,(EPCHrsIn!AB71+MH)/LinhrsIn!AB71,0)</f>
        <v>1.003226673837053</v>
      </c>
      <c r="AC70" s="28">
        <f>IF(LinhrsIn!AC71&gt;4,(EPCHrsIn!AC71+MH)/LinhrsIn!AC71,0)</f>
        <v>0.97889501277053381</v>
      </c>
      <c r="AD70" s="28">
        <f>IF(LinhrsIn!AD71&gt;4,(EPCHrsIn!AD71+MH)/LinhrsIn!AD71,0)</f>
        <v>0.98733233979135615</v>
      </c>
      <c r="AE70" s="28">
        <f>IF(LinhrsIn!AE71&gt;4,(EPCHrsIn!AE71+MH)/LinhrsIn!AE71,0)</f>
        <v>0.97714050467340541</v>
      </c>
      <c r="AF70" s="28"/>
      <c r="AG70" s="28"/>
      <c r="AH70" s="28"/>
      <c r="AI70" s="28"/>
      <c r="AJ70" s="28"/>
      <c r="AK70" s="28"/>
      <c r="AL70" s="28"/>
      <c r="AM70" s="28"/>
      <c r="AN70" s="28"/>
      <c r="AO70" s="28">
        <f t="shared" si="0"/>
        <v>0.76985129971651489</v>
      </c>
      <c r="AP70" s="28">
        <f t="shared" si="1"/>
        <v>0.98112261907843179</v>
      </c>
      <c r="AQ70" s="28">
        <f t="shared" si="2"/>
        <v>0.98897788715424928</v>
      </c>
      <c r="AR70" s="28">
        <f t="shared" si="3"/>
        <v>0.8073991269940809</v>
      </c>
      <c r="AS70" s="28">
        <f t="shared" si="4"/>
        <v>0.82150645716441539</v>
      </c>
      <c r="AT70" s="28">
        <f t="shared" si="5"/>
        <v>0.98123565092871912</v>
      </c>
      <c r="AU70" s="28">
        <f t="shared" si="6"/>
        <v>0.68268220924871093</v>
      </c>
      <c r="AV70" s="28">
        <f t="shared" si="7"/>
        <v>0.59398088152421391</v>
      </c>
      <c r="AW70" s="28">
        <f t="shared" si="8"/>
        <v>0.98112261907843179</v>
      </c>
    </row>
    <row r="71" spans="1:49" x14ac:dyDescent="0.25">
      <c r="A71" s="86" t="s">
        <v>1</v>
      </c>
      <c r="B71" s="86">
        <v>2</v>
      </c>
      <c r="C71" s="86">
        <v>62</v>
      </c>
      <c r="D71" s="28"/>
      <c r="E71" s="28"/>
      <c r="F71" s="28"/>
      <c r="G71" s="28"/>
      <c r="H71" s="28">
        <f>(EPCHrsIn!H72+MH)/LinhrsIn!H72</f>
        <v>0.99485682513205453</v>
      </c>
      <c r="I71" s="28">
        <f>(EPCHrsIn!I72+MH)/LinhrsIn!I72</f>
        <v>0.98923283983849264</v>
      </c>
      <c r="J71" s="28">
        <f>(EPCHrsIn!J72+MH)/LinhrsIn!J72</f>
        <v>0.97384529771841966</v>
      </c>
      <c r="K71" s="28">
        <f>(EPCHrsIn!K72+MH)/LinhrsIn!K72</f>
        <v>0.99774520856820736</v>
      </c>
      <c r="L71" s="28">
        <f>(EPCHrsIn!L72+MH)/LinhrsIn!L72</f>
        <v>0.99145889950221999</v>
      </c>
      <c r="M71" s="28">
        <f>(EPCHrsIn!M72+MH)/LinhrsIn!M72</f>
        <v>1.0027816411682893</v>
      </c>
      <c r="N71" s="28">
        <f>(EPCHrsIn!N72+MH)/LinhrsIn!N72</f>
        <v>1.0036422501011737</v>
      </c>
      <c r="O71" s="28">
        <f>(EPCHrsIn!O72+MH)/LinhrsIn!O72</f>
        <v>0.87373246284206141</v>
      </c>
      <c r="P71" s="28">
        <f>(EPCHrsIn!P72+MH)/LinhrsIn!P72</f>
        <v>0.93103911816104323</v>
      </c>
      <c r="Q71" s="28">
        <f>(EPCHrsIn!Q72+MH)/LinhrsIn!Q72</f>
        <v>0.90769438081121145</v>
      </c>
      <c r="R71" s="28">
        <f>(EPCHrsIn!R72+MH)/LinhrsIn!R72</f>
        <v>0.8776302044470975</v>
      </c>
      <c r="S71" s="28">
        <f>(EPCHrsIn!S72+MH)/LinhrsIn!S72</f>
        <v>1.0053763440860215</v>
      </c>
      <c r="T71" s="28">
        <f>(EPCHrsIn!T72+MH)/LinhrsIn!T72</f>
        <v>0.97440534149394908</v>
      </c>
      <c r="U71" s="28">
        <f>(EPCHrsIn!U72+MH)/LinhrsIn!U72</f>
        <v>0.97338351929022726</v>
      </c>
      <c r="V71" s="28">
        <f>(EPCHrsIn!V72+MH)/LinhrsIn!V72</f>
        <v>0.97790746144226748</v>
      </c>
      <c r="W71" s="28">
        <v>0.80591397849462365</v>
      </c>
      <c r="X71" s="28">
        <f>(EPCHrsIn!X72+MH)/LinhrsIn!X72</f>
        <v>1.0032432432432432</v>
      </c>
      <c r="Y71" s="28">
        <f>IF(LinhrsIn!Y72&gt;4,(EPCHrsIn!Y72+MH)/LinhrsIn!Y72,0)</f>
        <v>1.0040536762650265</v>
      </c>
      <c r="Z71" s="28">
        <f>IF(LinhrsIn!Z72&gt;4,(EPCHrsIn!Z72+MH)/LinhrsIn!Z72,0)</f>
        <v>0.99107142857142871</v>
      </c>
      <c r="AA71" s="28">
        <f>IF(LinhrsIn!AA72&gt;4,(EPCHrsIn!AA72+MH)/LinhrsIn!AA72,0)</f>
        <v>0.97332592386774108</v>
      </c>
      <c r="AB71" s="28">
        <f>IF(LinhrsIn!AB72&gt;4,(EPCHrsIn!AB72+MH)/LinhrsIn!AB72,0)</f>
        <v>1.0028233396074213</v>
      </c>
      <c r="AC71" s="28">
        <f>IF(LinhrsIn!AC72&gt;4,(EPCHrsIn!AC72+MH)/LinhrsIn!AC72,0)</f>
        <v>1.0045723507261968</v>
      </c>
      <c r="AD71" s="28">
        <f>IF(LinhrsIn!AD72&gt;4,(EPCHrsIn!AD72+MH)/LinhrsIn!AD72,0)</f>
        <v>0.97115097159940211</v>
      </c>
      <c r="AE71" s="28">
        <f>IF(LinhrsIn!AE72&gt;4,(EPCHrsIn!AE72+MH)/LinhrsIn!AE72,0)</f>
        <v>0.97860417658140531</v>
      </c>
      <c r="AF71" s="28"/>
      <c r="AG71" s="28"/>
      <c r="AH71" s="28"/>
      <c r="AI71" s="28"/>
      <c r="AJ71" s="28"/>
      <c r="AK71" s="28"/>
      <c r="AL71" s="28"/>
      <c r="AM71" s="28"/>
      <c r="AN71" s="28"/>
      <c r="AO71" s="28">
        <f t="shared" si="0"/>
        <v>0.95806907013502152</v>
      </c>
      <c r="AP71" s="28">
        <f t="shared" si="1"/>
        <v>0.9847758329690014</v>
      </c>
      <c r="AQ71" s="28">
        <f t="shared" si="2"/>
        <v>0.99732858307957217</v>
      </c>
      <c r="AR71" s="28">
        <f t="shared" si="3"/>
        <v>0.93613794370142622</v>
      </c>
      <c r="AS71" s="28">
        <f t="shared" si="4"/>
        <v>0.93023364311477685</v>
      </c>
      <c r="AT71" s="28">
        <f t="shared" si="5"/>
        <v>0.97523210740881472</v>
      </c>
      <c r="AU71" s="28">
        <f t="shared" si="6"/>
        <v>0.93773696600096434</v>
      </c>
      <c r="AV71" s="28">
        <f t="shared" si="7"/>
        <v>0.98907356401553026</v>
      </c>
      <c r="AW71" s="28">
        <f t="shared" si="8"/>
        <v>0.9847758329690014</v>
      </c>
    </row>
    <row r="72" spans="1:49" x14ac:dyDescent="0.25">
      <c r="A72" s="86" t="s">
        <v>1</v>
      </c>
      <c r="B72" s="86">
        <v>2</v>
      </c>
      <c r="C72" s="86">
        <v>63</v>
      </c>
      <c r="D72" s="28"/>
      <c r="E72" s="28"/>
      <c r="F72" s="28"/>
      <c r="G72" s="28"/>
      <c r="H72" s="28">
        <f>(EPCHrsIn!H73+MH)/LinhrsIn!H73</f>
        <v>0.99972214504028911</v>
      </c>
      <c r="I72" s="28">
        <f>(EPCHrsIn!I73+MH)/LinhrsIn!I73</f>
        <v>0.94528834520768934</v>
      </c>
      <c r="J72" s="28">
        <f>(EPCHrsIn!J73+MH)/LinhrsIn!J73</f>
        <v>0.99458258091401586</v>
      </c>
      <c r="K72" s="28">
        <f>(EPCHrsIn!K73+MH)/LinhrsIn!K73</f>
        <v>0.29616724738675959</v>
      </c>
      <c r="L72" s="28">
        <f>(EPCHrsIn!L73+MH)/LinhrsIn!L73</f>
        <v>0.8203154672833628</v>
      </c>
      <c r="M72" s="28">
        <f>(EPCHrsIn!M73+MH)/LinhrsIn!M73</f>
        <v>0.94926122107610822</v>
      </c>
      <c r="N72" s="28">
        <f>(EPCHrsIn!N73+MH)/LinhrsIn!N73</f>
        <v>0.86774628879892035</v>
      </c>
      <c r="O72" s="28">
        <f>(EPCHrsIn!O73+MH)/LinhrsIn!O73</f>
        <v>1.0043061536324489</v>
      </c>
      <c r="P72" s="28">
        <f>(EPCHrsIn!P73+MH)/LinhrsIn!P73</f>
        <v>0.88867975262167254</v>
      </c>
      <c r="Q72" s="28">
        <f>(EPCHrsIn!Q73+MH)/LinhrsIn!Q73</f>
        <v>1.0002690703618997</v>
      </c>
      <c r="R72" s="28">
        <f>(EPCHrsIn!R73+MH)/LinhrsIn!R73</f>
        <v>0.98345012673326371</v>
      </c>
      <c r="S72" s="28">
        <f>(EPCHrsIn!S73+MH)/LinhrsIn!S73</f>
        <v>1.0047043010752688</v>
      </c>
      <c r="T72" s="28">
        <f>(EPCHrsIn!T73+MH)/LinhrsIn!T73</f>
        <v>0.97380521109098495</v>
      </c>
      <c r="U72" s="28">
        <f>(EPCHrsIn!U73+MH)/LinhrsIn!U73</f>
        <v>0.99462221027157838</v>
      </c>
      <c r="V72" s="28">
        <f>(EPCHrsIn!V73+MH)/LinhrsIn!V73</f>
        <v>0.98264763504058217</v>
      </c>
      <c r="W72" s="28">
        <v>0.9931451612903226</v>
      </c>
      <c r="X72" s="28">
        <f>(EPCHrsIn!X73+MH)/LinhrsIn!X73</f>
        <v>1.0036437246963563</v>
      </c>
      <c r="Y72" s="28">
        <f>IF(LinhrsIn!Y73&gt;4,(EPCHrsIn!Y73+MH)/LinhrsIn!Y73,0)</f>
        <v>1.0036343304445066</v>
      </c>
      <c r="Z72" s="28">
        <f>IF(LinhrsIn!Z73&gt;4,(EPCHrsIn!Z73+MH)/LinhrsIn!Z73,0)</f>
        <v>0.98521306627234839</v>
      </c>
      <c r="AA72" s="28">
        <f>IF(LinhrsIn!AA73&gt;4,(EPCHrsIn!AA73+MH)/LinhrsIn!AA73,0)</f>
        <v>0.98305320183358813</v>
      </c>
      <c r="AB72" s="28">
        <f>IF(LinhrsIn!AB73&gt;4,(EPCHrsIn!AB73+MH)/LinhrsIn!AB73,0)</f>
        <v>0.98709330465178824</v>
      </c>
      <c r="AC72" s="28">
        <f>IF(LinhrsIn!AC73&gt;4,(EPCHrsIn!AC73+MH)/LinhrsIn!AC73,0)</f>
        <v>0.98749663888141981</v>
      </c>
      <c r="AD72" s="28">
        <f>IF(LinhrsIn!AD73&gt;4,(EPCHrsIn!AD73+MH)/LinhrsIn!AD73,0)</f>
        <v>0.98004170390229373</v>
      </c>
      <c r="AE72" s="28">
        <f>IF(LinhrsIn!AE73&gt;4,(EPCHrsIn!AE73+MH)/LinhrsIn!AE73,0)</f>
        <v>0.98134007801859691</v>
      </c>
      <c r="AF72" s="28"/>
      <c r="AG72" s="28"/>
      <c r="AH72" s="28"/>
      <c r="AI72" s="28"/>
      <c r="AJ72" s="28"/>
      <c r="AK72" s="28"/>
      <c r="AL72" s="28"/>
      <c r="AM72" s="28"/>
      <c r="AN72" s="28"/>
      <c r="AO72" s="28">
        <f t="shared" si="0"/>
        <v>0.99127344531354078</v>
      </c>
      <c r="AP72" s="28">
        <f t="shared" si="1"/>
        <v>0.98295947360077018</v>
      </c>
      <c r="AQ72" s="28">
        <f t="shared" si="2"/>
        <v>0.68858131191541017</v>
      </c>
      <c r="AR72" s="28">
        <f t="shared" si="3"/>
        <v>0.92024406501768075</v>
      </c>
      <c r="AS72" s="28">
        <f t="shared" si="4"/>
        <v>0.99614116605681069</v>
      </c>
      <c r="AT72" s="28">
        <f t="shared" si="5"/>
        <v>0.98369168546771524</v>
      </c>
      <c r="AU72" s="28">
        <f t="shared" si="6"/>
        <v>1.0001410721437285</v>
      </c>
      <c r="AV72" s="28">
        <f t="shared" si="7"/>
        <v>0.98511985758590814</v>
      </c>
      <c r="AW72" s="28">
        <f t="shared" si="8"/>
        <v>0.98295947360077018</v>
      </c>
    </row>
    <row r="73" spans="1:49" x14ac:dyDescent="0.25">
      <c r="A73" s="86" t="s">
        <v>1</v>
      </c>
      <c r="B73" s="86">
        <v>2</v>
      </c>
      <c r="C73" s="86">
        <v>64</v>
      </c>
      <c r="D73" s="28"/>
      <c r="E73" s="28"/>
      <c r="F73" s="28"/>
      <c r="G73" s="28"/>
      <c r="H73" s="28">
        <f>(EPCHrsIn!H74+MH)/LinhrsIn!H74</f>
        <v>0.94564459930313594</v>
      </c>
      <c r="I73" s="28">
        <f>(EPCHrsIn!I74+MH)/LinhrsIn!I74</f>
        <v>0.959698423577793</v>
      </c>
      <c r="J73" s="28">
        <f>(EPCHrsIn!J74+MH)/LinhrsIn!J74</f>
        <v>1.0012568077084205</v>
      </c>
      <c r="K73" s="28">
        <f>(EPCHrsIn!K74+MH)/LinhrsIn!K74</f>
        <v>0.98562906724511923</v>
      </c>
      <c r="L73" s="28">
        <f>(EPCHrsIn!L74+MH)/LinhrsIn!L74</f>
        <v>0.94305123033481242</v>
      </c>
      <c r="M73" s="28">
        <f>(EPCHrsIn!M74+MH)/LinhrsIn!M74</f>
        <v>1.0041724617524339</v>
      </c>
      <c r="N73" s="28">
        <f>(EPCHrsIn!N74+MH)/LinhrsIn!N74</f>
        <v>0.98400322624008607</v>
      </c>
      <c r="O73" s="28">
        <f>(EPCHrsIn!O74+MH)/LinhrsIn!O74</f>
        <v>1.005695235449368</v>
      </c>
      <c r="P73" s="28">
        <f>(EPCHrsIn!P74+MH)/LinhrsIn!P74</f>
        <v>0.98454093292109157</v>
      </c>
      <c r="Q73" s="28">
        <f>(EPCHrsIn!Q74+MH)/LinhrsIn!Q74</f>
        <v>1.0010758472296932</v>
      </c>
      <c r="R73" s="28">
        <f>(EPCHrsIn!R74+MH)/LinhrsIn!R74</f>
        <v>0.90304295942720758</v>
      </c>
      <c r="S73" s="28">
        <f>(EPCHrsIn!S74+MH)/LinhrsIn!S74</f>
        <v>0.93603238866396765</v>
      </c>
      <c r="T73" s="28">
        <f>(EPCHrsIn!T74+MH)/LinhrsIn!T74</f>
        <v>0.98025858473515926</v>
      </c>
      <c r="U73" s="28">
        <f>(EPCHrsIn!U74+MH)/LinhrsIn!U74</f>
        <v>1.0189302884615385</v>
      </c>
      <c r="V73" s="28">
        <f>(EPCHrsIn!V74+MH)/LinhrsIn!V74</f>
        <v>0.96901056142301267</v>
      </c>
      <c r="W73" s="28">
        <v>0.99327956989247312</v>
      </c>
      <c r="X73" s="28">
        <f>(EPCHrsIn!X74+MH)/LinhrsIn!X74</f>
        <v>1.0017484868863482</v>
      </c>
      <c r="Y73" s="28">
        <f>IF(LinhrsIn!Y74&gt;4,(EPCHrsIn!Y74+MH)/LinhrsIn!Y74,0)</f>
        <v>0.98294660329885386</v>
      </c>
      <c r="Z73" s="28">
        <f>IF(LinhrsIn!Z74&gt;4,(EPCHrsIn!Z74+MH)/LinhrsIn!Z74,0)</f>
        <v>0.75276438899914944</v>
      </c>
      <c r="AA73" s="28">
        <f>IF(LinhrsIn!AA74&gt;4,(EPCHrsIn!AA74+MH)/LinhrsIn!AA74,0)</f>
        <v>0.4972091026191498</v>
      </c>
      <c r="AB73" s="28">
        <f>IF(LinhrsIn!AB74&gt;4,(EPCHrsIn!AB74+MH)/LinhrsIn!AB74,0)</f>
        <v>1.0029577843506319</v>
      </c>
      <c r="AC73" s="28">
        <f>IF(LinhrsIn!AC74&gt;4,(EPCHrsIn!AC74+MH)/LinhrsIn!AC74,0)</f>
        <v>1.0051075268817204</v>
      </c>
      <c r="AD73" s="28">
        <f>IF(LinhrsIn!AD74&gt;4,(EPCHrsIn!AD74+MH)/LinhrsIn!AD74,0)</f>
        <v>0.98420974229107716</v>
      </c>
      <c r="AE73" s="28">
        <f>IF(LinhrsIn!AE74&gt;4,(EPCHrsIn!AE74+MH)/LinhrsIn!AE74,0)</f>
        <v>0.97511868522241085</v>
      </c>
      <c r="AF73" s="28"/>
      <c r="AG73" s="28"/>
      <c r="AH73" s="28"/>
      <c r="AI73" s="28"/>
      <c r="AJ73" s="28"/>
      <c r="AK73" s="28"/>
      <c r="AL73" s="28"/>
      <c r="AM73" s="28"/>
      <c r="AN73" s="28"/>
      <c r="AO73" s="28">
        <f t="shared" si="0"/>
        <v>0.91993804716559902</v>
      </c>
      <c r="AP73" s="28">
        <f t="shared" si="1"/>
        <v>0.98814531813173623</v>
      </c>
      <c r="AQ73" s="28">
        <f t="shared" si="2"/>
        <v>0.97761758644412178</v>
      </c>
      <c r="AR73" s="28">
        <f t="shared" si="3"/>
        <v>0.99141313153684851</v>
      </c>
      <c r="AS73" s="28">
        <f t="shared" si="4"/>
        <v>0.94671706510695619</v>
      </c>
      <c r="AT73" s="28">
        <f t="shared" si="5"/>
        <v>0.98939981153990342</v>
      </c>
      <c r="AU73" s="28">
        <f t="shared" si="6"/>
        <v>0.99265822002589166</v>
      </c>
      <c r="AV73" s="28">
        <f t="shared" si="7"/>
        <v>0.75097709198964369</v>
      </c>
      <c r="AW73" s="28">
        <f t="shared" si="8"/>
        <v>0.98814531813173623</v>
      </c>
    </row>
    <row r="74" spans="1:49" x14ac:dyDescent="0.25">
      <c r="A74" s="86" t="s">
        <v>1</v>
      </c>
      <c r="B74" s="86">
        <v>2</v>
      </c>
      <c r="C74" s="86">
        <v>65</v>
      </c>
      <c r="D74" s="28"/>
      <c r="E74" s="28"/>
      <c r="F74" s="28"/>
      <c r="G74" s="28"/>
      <c r="H74" s="28">
        <f>(EPCHrsIn!H75+MH)/LinhrsIn!H75</f>
        <v>0.96356556807120008</v>
      </c>
      <c r="I74" s="28">
        <f>(EPCHrsIn!I75+MH)/LinhrsIn!I75</f>
        <v>0.83328811720021689</v>
      </c>
      <c r="J74" s="28">
        <f>(EPCHrsIn!J75+MH)/LinhrsIn!J75</f>
        <v>0.80696864111498257</v>
      </c>
      <c r="K74" s="28">
        <f>(EPCHrsIn!K75+MH)/LinhrsIn!K75</f>
        <v>0.82215901395096846</v>
      </c>
      <c r="L74" s="28">
        <f>(EPCHrsIn!L75+MH)/LinhrsIn!L75</f>
        <v>0.74131665994352547</v>
      </c>
      <c r="M74" s="28">
        <f>(EPCHrsIn!M75+MH)/LinhrsIn!M75</f>
        <v>0.87621696801112658</v>
      </c>
      <c r="N74" s="28">
        <f>(EPCHrsIn!N75+MH)/LinhrsIn!N75</f>
        <v>0.98400322624008607</v>
      </c>
      <c r="O74" s="28">
        <f>(EPCHrsIn!O75+MH)/LinhrsIn!O75</f>
        <v>0.93346298096957914</v>
      </c>
      <c r="P74" s="28">
        <f>(EPCHrsIn!P75+MH)/LinhrsIn!P75</f>
        <v>0.55288728484175464</v>
      </c>
      <c r="Q74" s="28">
        <f>(EPCHrsIn!Q75+MH)/LinhrsIn!Q75</f>
        <v>7.895775759968417E-3</v>
      </c>
      <c r="R74" s="28">
        <f>(EPCHrsIn!R75+MH)/LinhrsIn!R75</f>
        <v>0.64962779156327544</v>
      </c>
      <c r="S74" s="28">
        <f>(EPCHrsIn!S75+MH)/LinhrsIn!S75</f>
        <v>0.92365591397849467</v>
      </c>
      <c r="T74" s="28">
        <f>(EPCHrsIn!T75+MH)/LinhrsIn!T75</f>
        <v>0.79727664304571333</v>
      </c>
      <c r="U74" s="28">
        <f>(EPCHrsIn!U75+MH)/LinhrsIn!U75</f>
        <v>0.85280279607474119</v>
      </c>
      <c r="V74" s="28">
        <f>(EPCHrsIn!V75+MH)/LinhrsIn!V75</f>
        <v>0.88128996385877123</v>
      </c>
      <c r="W74" s="28">
        <v>0.83440860215053758</v>
      </c>
      <c r="X74" s="28">
        <f>(EPCHrsIn!X75+MH)/LinhrsIn!X75</f>
        <v>0.86627429509991782</v>
      </c>
      <c r="Y74" s="28">
        <f>IF(LinhrsIn!Y75&gt;4,(EPCHrsIn!Y75+MH)/LinhrsIn!Y75,0)</f>
        <v>0.87042214145932351</v>
      </c>
      <c r="Z74" s="28">
        <f>IF(LinhrsIn!Z75&gt;4,(EPCHrsIn!Z75+MH)/LinhrsIn!Z75,0)</f>
        <v>0.97750982251727403</v>
      </c>
      <c r="AA74" s="28">
        <f>IF(LinhrsIn!AA75&gt;4,(EPCHrsIn!AA75+MH)/LinhrsIn!AA75,0)</f>
        <v>1.0043055555555556</v>
      </c>
      <c r="AB74" s="28">
        <f>IF(LinhrsIn!AB75&gt;4,(EPCHrsIn!AB75+MH)/LinhrsIn!AB75,0)</f>
        <v>1.0045711212691586</v>
      </c>
      <c r="AC74" s="28">
        <f>IF(LinhrsIn!AC75&gt;4,(EPCHrsIn!AC75+MH)/LinhrsIn!AC75,0)</f>
        <v>0.98357787050747081</v>
      </c>
      <c r="AD74" s="28">
        <f>IF(LinhrsIn!AD75&gt;4,(EPCHrsIn!AD75+MH)/LinhrsIn!AD75,0)</f>
        <v>0.98747390396659707</v>
      </c>
      <c r="AE74" s="28">
        <f>IF(LinhrsIn!AE75&gt;4,(EPCHrsIn!AE75+MH)/LinhrsIn!AE75,0)</f>
        <v>0.88810974609927018</v>
      </c>
      <c r="AF74" s="28"/>
      <c r="AG74" s="28"/>
      <c r="AH74" s="28"/>
      <c r="AI74" s="28"/>
      <c r="AJ74" s="28"/>
      <c r="AK74" s="28"/>
      <c r="AL74" s="28"/>
      <c r="AM74" s="28"/>
      <c r="AN74" s="28"/>
      <c r="AO74" s="28">
        <f t="shared" si="0"/>
        <v>0.80583670186106093</v>
      </c>
      <c r="AP74" s="28">
        <f t="shared" si="1"/>
        <v>0.95305384019111272</v>
      </c>
      <c r="AQ74" s="28">
        <f t="shared" si="2"/>
        <v>0.81323088063520688</v>
      </c>
      <c r="AR74" s="28">
        <f t="shared" si="3"/>
        <v>0.82345116401713991</v>
      </c>
      <c r="AS74" s="28">
        <f t="shared" si="4"/>
        <v>0.52705982710057953</v>
      </c>
      <c r="AT74" s="28">
        <f t="shared" si="5"/>
        <v>0.84378980099307521</v>
      </c>
      <c r="AU74" s="28">
        <f t="shared" si="6"/>
        <v>0.85703501290325956</v>
      </c>
      <c r="AV74" s="28">
        <f t="shared" si="7"/>
        <v>0.99546216644732943</v>
      </c>
      <c r="AW74" s="28">
        <f t="shared" si="8"/>
        <v>0.95305384019111272</v>
      </c>
    </row>
    <row r="75" spans="1:49" x14ac:dyDescent="0.25">
      <c r="A75" s="86" t="s">
        <v>1</v>
      </c>
      <c r="B75" s="86">
        <v>2</v>
      </c>
      <c r="C75" s="86">
        <v>66</v>
      </c>
      <c r="D75" s="28"/>
      <c r="E75" s="28"/>
      <c r="F75" s="28"/>
      <c r="G75" s="28"/>
      <c r="H75" s="28">
        <f>(EPCHrsIn!H76+MH)/LinhrsIn!H76</f>
        <v>0.94738307349665929</v>
      </c>
      <c r="I75" s="28">
        <f>(EPCHrsIn!I76+MH)/LinhrsIn!I76</f>
        <v>0.87638452071653228</v>
      </c>
      <c r="J75" s="28">
        <f>(EPCHrsIn!J76+MH)/LinhrsIn!J76</f>
        <v>0.8420611646418098</v>
      </c>
      <c r="K75" s="28">
        <f>(EPCHrsIn!K76+MH)/LinhrsIn!K76</f>
        <v>0.97534543484150626</v>
      </c>
      <c r="L75" s="28">
        <f>(EPCHrsIn!L76+MH)/LinhrsIn!L76</f>
        <v>0.94659666577036849</v>
      </c>
      <c r="M75" s="28">
        <f>(EPCHrsIn!M76+MH)/LinhrsIn!M76</f>
        <v>0.91376912378303199</v>
      </c>
      <c r="N75" s="28">
        <f>(EPCHrsIn!N76+MH)/LinhrsIn!N76</f>
        <v>0.89172831203765968</v>
      </c>
      <c r="O75" s="28">
        <f>(EPCHrsIn!O76+MH)/LinhrsIn!O76</f>
        <v>0.62638888888888888</v>
      </c>
      <c r="P75" s="28">
        <f>(EPCHrsIn!P76+MH)/LinhrsIn!P76</f>
        <v>0.7948649011963973</v>
      </c>
      <c r="Q75" s="28">
        <f>(EPCHrsIn!Q76+MH)/LinhrsIn!Q76</f>
        <v>0.69778076664425015</v>
      </c>
      <c r="R75" s="28">
        <f>(EPCHrsIn!R76+MH)/LinhrsIn!R76</f>
        <v>0.77487692078173953</v>
      </c>
      <c r="S75" s="28">
        <f>(EPCHrsIn!S76+MH)/LinhrsIn!S76</f>
        <v>0.82376663530044358</v>
      </c>
      <c r="T75" s="28">
        <f>(EPCHrsIn!T76+MH)/LinhrsIn!T76</f>
        <v>0.83541840422574365</v>
      </c>
      <c r="U75" s="28">
        <f>(EPCHrsIn!U76+MH)/LinhrsIn!U76</f>
        <v>0.87256351660169384</v>
      </c>
      <c r="V75" s="28">
        <f>(EPCHrsIn!V76+MH)/LinhrsIn!V76</f>
        <v>0.83296275708727063</v>
      </c>
      <c r="W75" s="28">
        <v>0.96263440860215055</v>
      </c>
      <c r="X75" s="28">
        <f>(EPCHrsIn!X76+MH)/LinhrsIn!X76</f>
        <v>0.9269147788565264</v>
      </c>
      <c r="Y75" s="28">
        <f>IF(LinhrsIn!Y76&gt;4,(EPCHrsIn!Y76+MH)/LinhrsIn!Y76,0)</f>
        <v>0.55619233994967854</v>
      </c>
      <c r="Z75" s="28">
        <f>IF(LinhrsIn!Z76&gt;4,(EPCHrsIn!Z76+MH)/LinhrsIn!Z76,0)</f>
        <v>0.78955866523143159</v>
      </c>
      <c r="AA75" s="28">
        <f>IF(LinhrsIn!AA76&gt;4,(EPCHrsIn!AA76+MH)/LinhrsIn!AA76,0)</f>
        <v>0.9966666666666667</v>
      </c>
      <c r="AB75" s="28">
        <f>IF(LinhrsIn!AB76&gt;4,(EPCHrsIn!AB76+MH)/LinhrsIn!AB76,0)</f>
        <v>0.99663842947425041</v>
      </c>
      <c r="AC75" s="28">
        <f>IF(LinhrsIn!AC76&gt;4,(EPCHrsIn!AC76+MH)/LinhrsIn!AC76,0)</f>
        <v>0.99892473118279579</v>
      </c>
      <c r="AD75" s="28">
        <f>IF(LinhrsIn!AD76&gt;4,(EPCHrsIn!AD76+MH)/LinhrsIn!AD76,0)</f>
        <v>0.96795827123695977</v>
      </c>
      <c r="AE75" s="28">
        <f>IF(LinhrsIn!AE76&gt;4,(EPCHrsIn!AE76+MH)/LinhrsIn!AE76,0)</f>
        <v>0.83756543006183359</v>
      </c>
      <c r="AF75" s="28"/>
      <c r="AG75" s="28"/>
      <c r="AH75" s="28"/>
      <c r="AI75" s="28"/>
      <c r="AJ75" s="28"/>
      <c r="AK75" s="28"/>
      <c r="AL75" s="28"/>
      <c r="AM75" s="28"/>
      <c r="AN75" s="28"/>
      <c r="AO75" s="28">
        <f t="shared" ref="AO75:AO116" si="9">AVERAGE(Q75:AB75)</f>
        <v>0.83883119078515378</v>
      </c>
      <c r="AP75" s="28">
        <f t="shared" ref="AP75:AP138" si="10">AVERAGE(AC75:AN75)</f>
        <v>0.93481614416052972</v>
      </c>
      <c r="AQ75" s="28">
        <f t="shared" ref="AQ75:AQ116" si="11">AVERAGE(K75:M75)</f>
        <v>0.94523707479830232</v>
      </c>
      <c r="AR75" s="28">
        <f t="shared" ref="AR75:AR116" si="12">AVERAGE(N75:P75)</f>
        <v>0.77099403404098188</v>
      </c>
      <c r="AS75" s="28">
        <f t="shared" ref="AS75:AS116" si="13">AVERAGE(Q75:S75)</f>
        <v>0.76547477424214438</v>
      </c>
      <c r="AT75" s="28">
        <f t="shared" ref="AT75:AT116" si="14">AVERAGE(T75:V75)</f>
        <v>0.84698155930490271</v>
      </c>
      <c r="AU75" s="28">
        <f t="shared" ref="AU75:AU138" si="15">AVERAGE(W75:Y75)</f>
        <v>0.81524717580278516</v>
      </c>
      <c r="AV75" s="28">
        <f t="shared" ref="AV75:AV138" si="16">AVERAGE(Z75:AB75)</f>
        <v>0.92762125379078286</v>
      </c>
      <c r="AW75" s="28">
        <f t="shared" ref="AW75:AW138" si="17">AVERAGE(AC75:AE75)</f>
        <v>0.93481614416052972</v>
      </c>
    </row>
    <row r="76" spans="1:49" x14ac:dyDescent="0.25">
      <c r="A76" s="86" t="s">
        <v>1</v>
      </c>
      <c r="B76" s="86">
        <v>2</v>
      </c>
      <c r="C76" s="86">
        <v>67</v>
      </c>
      <c r="D76" s="28"/>
      <c r="E76" s="28"/>
      <c r="F76" s="28"/>
      <c r="G76" s="28"/>
      <c r="H76" s="28">
        <f>(EPCHrsIn!H77+MH)/LinhrsIn!H77</f>
        <v>0.93776048902472919</v>
      </c>
      <c r="I76" s="28">
        <f>(EPCHrsIn!I77+MH)/LinhrsIn!I77</f>
        <v>0.97082941255545108</v>
      </c>
      <c r="J76" s="28">
        <f>(EPCHrsIn!J77+MH)/LinhrsIn!J77</f>
        <v>0.9862480900125018</v>
      </c>
      <c r="K76" s="28">
        <f>(EPCHrsIn!K77+MH)/LinhrsIn!K77</f>
        <v>0.99702783031613074</v>
      </c>
      <c r="L76" s="28">
        <f>(EPCHrsIn!L77+MH)/LinhrsIn!L77</f>
        <v>0.99091408980908857</v>
      </c>
      <c r="M76" s="28">
        <f>(EPCHrsIn!M77+MH)/LinhrsIn!M77</f>
        <v>1.0033351862145636</v>
      </c>
      <c r="N76" s="92">
        <f>(EPCHrsIn!N77+MH)/LinhrsIn!N77</f>
        <v>0.87242908993144241</v>
      </c>
      <c r="O76" s="92">
        <f>(EPCHrsIn!O77+MH)/LinhrsIn!O77</f>
        <v>1.0027777777777778</v>
      </c>
      <c r="P76" s="92">
        <f>(EPCHrsIn!P77+MH)/LinhrsIn!P77</f>
        <v>0.97002688172043017</v>
      </c>
      <c r="Q76" s="92">
        <f>(EPCHrsIn!Q77+MH)/LinhrsIn!Q77</f>
        <v>1.0009413663259816</v>
      </c>
      <c r="R76" s="92">
        <f>(EPCHrsIn!R77+MH)/LinhrsIn!R77</f>
        <v>0.9773273273273273</v>
      </c>
      <c r="S76" s="92">
        <f>(EPCHrsIn!S77+MH)/LinhrsIn!S77</f>
        <v>1.0047043010752688</v>
      </c>
      <c r="T76" s="92">
        <f>(EPCHrsIn!T77+MH)/LinhrsIn!T77</f>
        <v>0.98109535724214625</v>
      </c>
      <c r="U76" s="92">
        <f>(EPCHrsIn!U77+MH)/LinhrsIn!U77</f>
        <v>0.99811802661648075</v>
      </c>
      <c r="V76" s="92">
        <f>(EPCHrsIn!V77+MH)/LinhrsIn!V77</f>
        <v>0.99458107544810326</v>
      </c>
      <c r="W76" s="28">
        <v>0.98521505376344087</v>
      </c>
      <c r="X76" s="28">
        <f>(EPCHrsIn!X77+MH)/LinhrsIn!X77</f>
        <v>0.97853961398299372</v>
      </c>
      <c r="Y76" s="28">
        <f>IF(LinhrsIn!Y77&gt;4,(EPCHrsIn!Y77+MH)/LinhrsIn!Y77,0)</f>
        <v>0.90321678321678311</v>
      </c>
      <c r="Z76" s="28">
        <f>IF(LinhrsIn!Z77&gt;4,(EPCHrsIn!Z77+MH)/LinhrsIn!Z77,0)</f>
        <v>0.81079262548782127</v>
      </c>
      <c r="AA76" s="28">
        <f>IF(LinhrsIn!AA77&gt;4,(EPCHrsIn!AA77+MH)/LinhrsIn!AA77,0)</f>
        <v>0.57910820947353803</v>
      </c>
      <c r="AB76" s="28">
        <f>IF(LinhrsIn!AB77&gt;4,(EPCHrsIn!AB77+MH)/LinhrsIn!AB77,0)</f>
        <v>0.97808845274902545</v>
      </c>
      <c r="AC76" s="28">
        <f>IF(LinhrsIn!AC77&gt;4,(EPCHrsIn!AC77+MH)/LinhrsIn!AC77,0)</f>
        <v>1.0047043010752688</v>
      </c>
      <c r="AD76" s="28">
        <f>IF(LinhrsIn!AD77&gt;4,(EPCHrsIn!AD77+MH)/LinhrsIn!AD77,0)</f>
        <v>0.97493961352656999</v>
      </c>
      <c r="AE76" s="28">
        <f>IF(LinhrsIn!AE77&gt;4,(EPCHrsIn!AE77+MH)/LinhrsIn!AE77,0)</f>
        <v>0.96582940278103024</v>
      </c>
      <c r="AF76" s="28"/>
      <c r="AG76" s="28"/>
      <c r="AH76" s="28"/>
      <c r="AI76" s="28"/>
      <c r="AJ76" s="28"/>
      <c r="AK76" s="28"/>
      <c r="AL76" s="28"/>
      <c r="AM76" s="28"/>
      <c r="AN76" s="28"/>
      <c r="AO76" s="28">
        <f t="shared" si="9"/>
        <v>0.93264401605907599</v>
      </c>
      <c r="AP76" s="28">
        <f t="shared" si="10"/>
        <v>0.98182443912762307</v>
      </c>
      <c r="AQ76" s="28">
        <f t="shared" si="11"/>
        <v>0.99709236877992768</v>
      </c>
      <c r="AR76" s="28">
        <f t="shared" si="12"/>
        <v>0.94841124980988345</v>
      </c>
      <c r="AS76" s="28">
        <f t="shared" si="13"/>
        <v>0.9943243315761926</v>
      </c>
      <c r="AT76" s="28">
        <f t="shared" si="14"/>
        <v>0.99126481976891012</v>
      </c>
      <c r="AU76" s="28">
        <f t="shared" si="15"/>
        <v>0.95565715032107257</v>
      </c>
      <c r="AV76" s="28">
        <f t="shared" si="16"/>
        <v>0.78932976257012832</v>
      </c>
      <c r="AW76" s="28">
        <f t="shared" si="17"/>
        <v>0.98182443912762307</v>
      </c>
    </row>
    <row r="77" spans="1:49" x14ac:dyDescent="0.25">
      <c r="A77" s="86" t="s">
        <v>1</v>
      </c>
      <c r="B77" s="86">
        <v>2</v>
      </c>
      <c r="C77" s="86">
        <v>68</v>
      </c>
      <c r="D77" s="28"/>
      <c r="E77" s="28"/>
      <c r="F77" s="28"/>
      <c r="G77" s="28"/>
      <c r="H77" s="28">
        <f>(EPCHrsIn!H78+MH)/LinhrsIn!H78</f>
        <v>1.0019449847179773</v>
      </c>
      <c r="I77" s="28">
        <f>(EPCHrsIn!I78+MH)/LinhrsIn!I78</f>
        <v>1.003226240086033</v>
      </c>
      <c r="J77" s="28">
        <f>(EPCHrsIn!J78+MH)/LinhrsIn!J78</f>
        <v>1.00291707181553</v>
      </c>
      <c r="K77" s="28">
        <f>(EPCHrsIn!K78+MH)/LinhrsIn!K78</f>
        <v>1.0022963663379711</v>
      </c>
      <c r="L77" s="28">
        <f>(EPCHrsIn!L78+MH)/LinhrsIn!L78</f>
        <v>1.0003428340951868</v>
      </c>
      <c r="M77" s="28">
        <f>(EPCHrsIn!M78+MH)/LinhrsIn!M78</f>
        <v>1.0034746351633079</v>
      </c>
      <c r="N77" s="28">
        <f>(EPCHrsIn!N78+MH)/LinhrsIn!N78</f>
        <v>1.0028267599946157</v>
      </c>
      <c r="O77" s="28">
        <f>(EPCHrsIn!O78+MH)/LinhrsIn!O78</f>
        <v>0.69454090845950833</v>
      </c>
      <c r="P77" s="28">
        <f>(EPCHrsIn!P78+MH)/LinhrsIn!P78</f>
        <v>0.96706546578841246</v>
      </c>
      <c r="Q77" s="28">
        <f>(EPCHrsIn!Q78+MH)/LinhrsIn!Q78</f>
        <v>1.0001344809037116</v>
      </c>
      <c r="R77" s="28">
        <f>(EPCHrsIn!R78+MH)/LinhrsIn!R78</f>
        <v>0.94050991501416414</v>
      </c>
      <c r="S77" s="28">
        <f>(EPCHrsIn!S78+MH)/LinhrsIn!S78</f>
        <v>1.0052419354838709</v>
      </c>
      <c r="T77" s="28">
        <f>(EPCHrsIn!T78+MH)/LinhrsIn!T78</f>
        <v>0.93170320404721751</v>
      </c>
      <c r="U77" s="28">
        <f>(EPCHrsIn!U78+MH)/LinhrsIn!U78</f>
        <v>0.98480978626159432</v>
      </c>
      <c r="V77" s="28">
        <f>(EPCHrsIn!V78+MH)/LinhrsIn!V78</f>
        <v>0.9977771603223119</v>
      </c>
      <c r="W77" s="28">
        <v>0.91155913978494629</v>
      </c>
      <c r="X77" s="28">
        <f>(EPCHrsIn!X78+MH)/LinhrsIn!X78</f>
        <v>1.003509245512215</v>
      </c>
      <c r="Y77" s="28">
        <f>IF(LinhrsIn!Y78&gt;4,(EPCHrsIn!Y78+MH)/LinhrsIn!Y78,0)</f>
        <v>1.0025136154168413</v>
      </c>
      <c r="Z77" s="28">
        <f>IF(LinhrsIn!Z78&gt;4,(EPCHrsIn!Z78+MH)/LinhrsIn!Z78,0)</f>
        <v>1.0076804915514592</v>
      </c>
      <c r="AA77" s="28">
        <f>IF(LinhrsIn!AA78&gt;4,(EPCHrsIn!AA78+MH)/LinhrsIn!AA78,0)</f>
        <v>0.99984987239153278</v>
      </c>
      <c r="AB77" s="28">
        <f>IF(LinhrsIn!AB78&gt;4,(EPCHrsIn!AB78+MH)/LinhrsIn!AB78,0)</f>
        <v>0.99035679845708779</v>
      </c>
      <c r="AC77" s="28">
        <f>IF(LinhrsIn!AC78&gt;4,(EPCHrsIn!AC78+MH)/LinhrsIn!AC78,0)</f>
        <v>1.0045698924731183</v>
      </c>
      <c r="AD77" s="28">
        <f>IF(LinhrsIn!AD78&gt;4,(EPCHrsIn!AD78+MH)/LinhrsIn!AD78,0)</f>
        <v>0.9901857164426997</v>
      </c>
      <c r="AE77" s="28">
        <f>IF(LinhrsIn!AE78&gt;4,(EPCHrsIn!AE78+MH)/LinhrsIn!AE78,0)</f>
        <v>0.97911695715852398</v>
      </c>
      <c r="AF77" s="28"/>
      <c r="AG77" s="28"/>
      <c r="AH77" s="28"/>
      <c r="AI77" s="28"/>
      <c r="AJ77" s="28"/>
      <c r="AK77" s="28"/>
      <c r="AL77" s="28"/>
      <c r="AM77" s="28"/>
      <c r="AN77" s="28"/>
      <c r="AO77" s="28">
        <f t="shared" si="9"/>
        <v>0.98130380376224602</v>
      </c>
      <c r="AP77" s="28">
        <f t="shared" si="10"/>
        <v>0.99129085535811401</v>
      </c>
      <c r="AQ77" s="28">
        <f t="shared" si="11"/>
        <v>1.0020379451988219</v>
      </c>
      <c r="AR77" s="28">
        <f t="shared" si="12"/>
        <v>0.88814437808084545</v>
      </c>
      <c r="AS77" s="28">
        <f t="shared" si="13"/>
        <v>0.98196211046724891</v>
      </c>
      <c r="AT77" s="28">
        <f t="shared" si="14"/>
        <v>0.97143005021037465</v>
      </c>
      <c r="AU77" s="28">
        <f t="shared" si="15"/>
        <v>0.97252733357133414</v>
      </c>
      <c r="AV77" s="28">
        <f t="shared" si="16"/>
        <v>0.99929572080002671</v>
      </c>
      <c r="AW77" s="28">
        <f t="shared" si="17"/>
        <v>0.99129085535811401</v>
      </c>
    </row>
    <row r="78" spans="1:49" x14ac:dyDescent="0.25">
      <c r="A78" s="86" t="s">
        <v>1</v>
      </c>
      <c r="B78" s="86">
        <v>2</v>
      </c>
      <c r="C78" s="86">
        <v>69</v>
      </c>
      <c r="D78" s="28"/>
      <c r="E78" s="28"/>
      <c r="F78" s="28"/>
      <c r="G78" s="28"/>
      <c r="H78" s="28">
        <f>(EPCHrsIn!H79+MH)/LinhrsIn!H79</f>
        <v>0.99416585636894017</v>
      </c>
      <c r="I78" s="28">
        <f>(EPCHrsIn!I79+MH)/LinhrsIn!I79</f>
        <v>0.97566877268450058</v>
      </c>
      <c r="J78" s="28">
        <f>(EPCHrsIn!J79+MH)/LinhrsIn!J79</f>
        <v>0.95568829004028344</v>
      </c>
      <c r="K78" s="28">
        <f>(EPCHrsIn!K79+MH)/LinhrsIn!K79</f>
        <v>1.0013513513513514</v>
      </c>
      <c r="L78" s="28">
        <f>(EPCHrsIn!L79+MH)/LinhrsIn!L79</f>
        <v>0.9975580207072744</v>
      </c>
      <c r="M78" s="28">
        <f>(EPCHrsIn!M79+MH)/LinhrsIn!M79</f>
        <v>1.0047248471372985</v>
      </c>
      <c r="N78" s="28">
        <f>(EPCHrsIn!N79+MH)/LinhrsIn!N79</f>
        <v>1.0035021551724139</v>
      </c>
      <c r="O78" s="28">
        <f>(EPCHrsIn!O79+MH)/LinhrsIn!O79</f>
        <v>0.86123072648979027</v>
      </c>
      <c r="P78" s="28">
        <f>(EPCHrsIn!P79+MH)/LinhrsIn!P79</f>
        <v>0.83998924297431765</v>
      </c>
      <c r="Q78" s="28">
        <f>(EPCHrsIn!Q79+MH)/LinhrsIn!Q79</f>
        <v>1.000403442711135</v>
      </c>
      <c r="R78" s="28">
        <f>(EPCHrsIn!R79+MH)/LinhrsIn!R79</f>
        <v>0.99597315436241607</v>
      </c>
      <c r="S78" s="28">
        <f>(EPCHrsIn!S79+MH)/LinhrsIn!S79</f>
        <v>1.0047043010752688</v>
      </c>
      <c r="T78" s="28">
        <f>(EPCHrsIn!T79+MH)/LinhrsIn!T79</f>
        <v>0.90118137595552461</v>
      </c>
      <c r="U78" s="28">
        <f>(EPCHrsIn!U79+MH)/LinhrsIn!U79</f>
        <v>1.0028229600752789</v>
      </c>
      <c r="V78" s="28">
        <f>(EPCHrsIn!V79+MH)/LinhrsIn!V79</f>
        <v>0.97137298499166203</v>
      </c>
      <c r="W78" s="28">
        <v>0.99395161290322576</v>
      </c>
      <c r="X78" s="28">
        <f>(EPCHrsIn!X79+MH)/LinhrsIn!X79</f>
        <v>0.98865171575249922</v>
      </c>
      <c r="Y78" s="28">
        <f>IF(LinhrsIn!Y79&gt;4,(EPCHrsIn!Y79+MH)/LinhrsIn!Y79,0)</f>
        <v>1.0034911325233906</v>
      </c>
      <c r="Z78" s="28">
        <f>IF(LinhrsIn!Z79&gt;4,(EPCHrsIn!Z79+MH)/LinhrsIn!Z79,0)</f>
        <v>1.0018839994617144</v>
      </c>
      <c r="AA78" s="28">
        <f>IF(LinhrsIn!AA79&gt;4,(EPCHrsIn!AA79+MH)/LinhrsIn!AA79,0)</f>
        <v>0.7547380156075808</v>
      </c>
      <c r="AB78" s="28">
        <f>IF(LinhrsIn!AB79&gt;4,(EPCHrsIn!AB79+MH)/LinhrsIn!AB79,0)</f>
        <v>1.0041677870395267</v>
      </c>
      <c r="AC78" s="28">
        <f>IF(LinhrsIn!AC79&gt;4,(EPCHrsIn!AC79+MH)/LinhrsIn!AC79,0)</f>
        <v>1.0047043010752688</v>
      </c>
      <c r="AD78" s="28">
        <f>IF(LinhrsIn!AD79&gt;4,(EPCHrsIn!AD79+MH)/LinhrsIn!AD79,0)</f>
        <v>0.99561999697930825</v>
      </c>
      <c r="AE78" s="28">
        <f>IF(LinhrsIn!AE79&gt;4,(EPCHrsIn!AE79+MH)/LinhrsIn!AE79,0)</f>
        <v>0.97969318610426515</v>
      </c>
      <c r="AF78" s="28"/>
      <c r="AG78" s="28"/>
      <c r="AH78" s="28"/>
      <c r="AI78" s="28"/>
      <c r="AJ78" s="28"/>
      <c r="AK78" s="28"/>
      <c r="AL78" s="28"/>
      <c r="AM78" s="28"/>
      <c r="AN78" s="28"/>
      <c r="AO78" s="28">
        <f t="shared" si="9"/>
        <v>0.9686118735382685</v>
      </c>
      <c r="AP78" s="28">
        <f t="shared" si="10"/>
        <v>0.99333916138628064</v>
      </c>
      <c r="AQ78" s="28">
        <f t="shared" si="11"/>
        <v>1.0012114063986415</v>
      </c>
      <c r="AR78" s="28">
        <f t="shared" si="12"/>
        <v>0.90157404154550724</v>
      </c>
      <c r="AS78" s="28">
        <f t="shared" si="13"/>
        <v>1.0003602993829401</v>
      </c>
      <c r="AT78" s="28">
        <f t="shared" si="14"/>
        <v>0.9584591070074886</v>
      </c>
      <c r="AU78" s="28">
        <f t="shared" si="15"/>
        <v>0.99536482039303864</v>
      </c>
      <c r="AV78" s="28">
        <f t="shared" si="16"/>
        <v>0.92026326736960729</v>
      </c>
      <c r="AW78" s="28">
        <f t="shared" si="17"/>
        <v>0.99333916138628064</v>
      </c>
    </row>
    <row r="79" spans="1:49" x14ac:dyDescent="0.25">
      <c r="A79" s="86" t="s">
        <v>1</v>
      </c>
      <c r="B79" s="86">
        <v>2</v>
      </c>
      <c r="C79" s="86">
        <v>70</v>
      </c>
      <c r="D79" s="28"/>
      <c r="E79" s="28"/>
      <c r="F79" s="28"/>
      <c r="G79" s="28"/>
      <c r="H79" s="28">
        <f>(EPCHrsIn!H80+MH)/LinhrsIn!H80</f>
        <v>0.97763267574326218</v>
      </c>
      <c r="I79" s="28">
        <f>(EPCHrsIn!I80+MH)/LinhrsIn!I80</f>
        <v>0.31388926310117204</v>
      </c>
      <c r="J79" s="28">
        <f>(EPCHrsIn!J80+MH)/LinhrsIn!J80</f>
        <v>1.0015279899986109</v>
      </c>
      <c r="K79" s="28">
        <f>(EPCHrsIn!K80+MH)/LinhrsIn!K80</f>
        <v>1.0009455626097528</v>
      </c>
      <c r="L79" s="28">
        <f>(EPCHrsIn!L80+MH)/LinhrsIn!L80</f>
        <v>0.99861145469212165</v>
      </c>
      <c r="M79" s="28">
        <f>(EPCHrsIn!M80+MH)/LinhrsIn!M80</f>
        <v>0.99374565670604587</v>
      </c>
      <c r="N79" s="28">
        <f>(EPCHrsIn!N80+MH)/LinhrsIn!N80</f>
        <v>1.0016510731975785</v>
      </c>
      <c r="O79" s="28">
        <f>(EPCHrsIn!O80+MH)/LinhrsIn!O80</f>
        <v>0.93611111111111112</v>
      </c>
      <c r="P79" s="28">
        <f>(EPCHrsIn!P80+MH)/LinhrsIn!P80</f>
        <v>0.80739919634197033</v>
      </c>
      <c r="Q79" s="28">
        <f>(EPCHrsIn!Q80+MH)/LinhrsIn!Q80</f>
        <v>1.0010759919300605</v>
      </c>
      <c r="R79" s="28">
        <f>(EPCHrsIn!R80+MH)/LinhrsIn!R80</f>
        <v>1.0023877033278616</v>
      </c>
      <c r="S79" s="28">
        <f>(EPCHrsIn!S80+MH)/LinhrsIn!S80</f>
        <v>0.99366406039363719</v>
      </c>
      <c r="T79" s="28">
        <f>(EPCHrsIn!T80+MH)/LinhrsIn!T80</f>
        <v>0.97388163378716319</v>
      </c>
      <c r="U79" s="28">
        <f>(EPCHrsIn!U80+MH)/LinhrsIn!U80</f>
        <v>0.59467097295115057</v>
      </c>
      <c r="V79" s="28">
        <f>(EPCHrsIn!V80+MH)/LinhrsIn!V80</f>
        <v>0.31326987681970886</v>
      </c>
      <c r="W79" s="28">
        <v>0</v>
      </c>
      <c r="X79" s="28">
        <f>(EPCHrsIn!X80+MH)/LinhrsIn!X80</f>
        <v>0.9493311714633158</v>
      </c>
      <c r="Y79" s="28">
        <f>IF(LinhrsIn!Y80&gt;4,(EPCHrsIn!Y80+MH)/LinhrsIn!Y80,0)</f>
        <v>1.0027929060187124</v>
      </c>
      <c r="Z79" s="28">
        <f>IF(LinhrsIn!Z80&gt;4,(EPCHrsIn!Z80+MH)/LinhrsIn!Z80,0)</f>
        <v>1.0029573867455304</v>
      </c>
      <c r="AA79" s="28">
        <f>IF(LinhrsIn!AA80&gt;4,(EPCHrsIn!AA80+MH)/LinhrsIn!AA80,0)</f>
        <v>0.99763099219620954</v>
      </c>
      <c r="AB79" s="28">
        <f>IF(LinhrsIn!AB80&gt;4,(EPCHrsIn!AB80+MH)/LinhrsIn!AB80,0)</f>
        <v>0.99368024741159067</v>
      </c>
      <c r="AC79" s="28">
        <f>IF(LinhrsIn!AC80&gt;4,(EPCHrsIn!AC80+MH)/LinhrsIn!AC80,0)</f>
        <v>1.0047043010752688</v>
      </c>
      <c r="AD79" s="28">
        <f>IF(LinhrsIn!AD80&gt;4,(EPCHrsIn!AD80+MH)/LinhrsIn!AD80,0)</f>
        <v>0.99697702539298672</v>
      </c>
      <c r="AE79" s="28">
        <f>IF(LinhrsIn!AE80&gt;4,(EPCHrsIn!AE80+MH)/LinhrsIn!AE80,0)</f>
        <v>0.9338111506821335</v>
      </c>
      <c r="AF79" s="28"/>
      <c r="AG79" s="28"/>
      <c r="AH79" s="28"/>
      <c r="AI79" s="28"/>
      <c r="AJ79" s="28"/>
      <c r="AK79" s="28"/>
      <c r="AL79" s="28"/>
      <c r="AM79" s="28"/>
      <c r="AN79" s="28"/>
      <c r="AO79" s="28">
        <f t="shared" si="9"/>
        <v>0.81877857858707825</v>
      </c>
      <c r="AP79" s="28">
        <f t="shared" si="10"/>
        <v>0.97849749238346295</v>
      </c>
      <c r="AQ79" s="28">
        <f t="shared" si="11"/>
        <v>0.99776755800264016</v>
      </c>
      <c r="AR79" s="28">
        <f t="shared" si="12"/>
        <v>0.91505379355021998</v>
      </c>
      <c r="AS79" s="28">
        <f t="shared" si="13"/>
        <v>0.99904258521718647</v>
      </c>
      <c r="AT79" s="28">
        <f t="shared" si="14"/>
        <v>0.62727416118600754</v>
      </c>
      <c r="AU79" s="28">
        <f t="shared" si="15"/>
        <v>0.65070802582734277</v>
      </c>
      <c r="AV79" s="28">
        <f t="shared" si="16"/>
        <v>0.99808954211777678</v>
      </c>
      <c r="AW79" s="28">
        <f t="shared" si="17"/>
        <v>0.97849749238346295</v>
      </c>
    </row>
    <row r="80" spans="1:49" x14ac:dyDescent="0.25">
      <c r="A80" s="86" t="s">
        <v>1</v>
      </c>
      <c r="B80" s="86">
        <v>2</v>
      </c>
      <c r="C80" s="86">
        <v>71</v>
      </c>
      <c r="D80" s="28"/>
      <c r="E80" s="28"/>
      <c r="F80" s="28"/>
      <c r="G80" s="28"/>
      <c r="H80" s="28">
        <f>(EPCHrsIn!H81+MH)/LinhrsIn!H81</f>
        <v>1.0012684989429175</v>
      </c>
      <c r="I80" s="28">
        <f>(EPCHrsIn!I81+MH)/LinhrsIn!I81</f>
        <v>0.97445893265223815</v>
      </c>
      <c r="J80" s="28">
        <f>(EPCHrsIn!J81+MH)/LinhrsIn!J81</f>
        <v>0.98360655737704927</v>
      </c>
      <c r="K80" s="28">
        <f>(EPCHrsIn!K81+MH)/LinhrsIn!K81</f>
        <v>1.0020338983050847</v>
      </c>
      <c r="L80" s="28">
        <f>(EPCHrsIn!L81+MH)/LinhrsIn!L81</f>
        <v>1.0008122899018419</v>
      </c>
      <c r="M80" s="28">
        <f>(EPCHrsIn!M81+MH)/LinhrsIn!M81</f>
        <v>1.0019455252918288</v>
      </c>
      <c r="N80" s="28">
        <f>(EPCHrsIn!N81+MH)/LinhrsIn!N81</f>
        <v>1.0002759381898456</v>
      </c>
      <c r="O80" s="28">
        <f>(EPCHrsIn!O81+MH)/LinhrsIn!O81</f>
        <v>1.0040384347583902</v>
      </c>
      <c r="P80" s="28">
        <f>(EPCHrsIn!P81+MH)/LinhrsIn!P81</f>
        <v>1.0033606667562844</v>
      </c>
      <c r="Q80" s="28">
        <f>(EPCHrsIn!Q81+MH)/LinhrsIn!Q81</f>
        <v>0.99986551909628829</v>
      </c>
      <c r="R80" s="28">
        <f>(EPCHrsIn!R81+MH)/LinhrsIn!R81</f>
        <v>0.98568019093078751</v>
      </c>
      <c r="S80" s="28">
        <f>(EPCHrsIn!S81+MH)/LinhrsIn!S81</f>
        <v>1.0051075268817204</v>
      </c>
      <c r="T80" s="28">
        <f>(EPCHrsIn!T81+MH)/LinhrsIn!T81</f>
        <v>0.86440677966101709</v>
      </c>
      <c r="U80" s="28">
        <f>(EPCHrsIn!U81+MH)/LinhrsIn!U81</f>
        <v>0.998924586637989</v>
      </c>
      <c r="V80" s="28">
        <f>(EPCHrsIn!V81+MH)/LinhrsIn!V81</f>
        <v>0.9940061332589909</v>
      </c>
      <c r="W80" s="28">
        <v>0.98131720430107527</v>
      </c>
      <c r="X80" s="28">
        <f>(EPCHrsIn!X81+MH)/LinhrsIn!X81</f>
        <v>0.9977061125354203</v>
      </c>
      <c r="Y80" s="28">
        <f>IF(LinhrsIn!Y81&gt;4,(EPCHrsIn!Y81+MH)/LinhrsIn!Y81,0)</f>
        <v>1.0023739701159056</v>
      </c>
      <c r="Z80" s="28">
        <f>IF(LinhrsIn!Z81&gt;4,(EPCHrsIn!Z81+MH)/LinhrsIn!Z81,0)</f>
        <v>1.0021531422419594</v>
      </c>
      <c r="AA80" s="28">
        <f>IF(LinhrsIn!AA81&gt;4,(EPCHrsIn!AA81+MH)/LinhrsIn!AA81,0)</f>
        <v>0.96930129184608971</v>
      </c>
      <c r="AB80" s="28">
        <f>IF(LinhrsIn!AB81&gt;4,(EPCHrsIn!AB81+MH)/LinhrsIn!AB81,0)</f>
        <v>1</v>
      </c>
      <c r="AC80" s="28">
        <f>IF(LinhrsIn!AC81&gt;4,(EPCHrsIn!AC81+MH)/LinhrsIn!AC81,0)</f>
        <v>1.0043010752688173</v>
      </c>
      <c r="AD80" s="28">
        <f>IF(LinhrsIn!AD81&gt;4,(EPCHrsIn!AD81+MH)/LinhrsIn!AD81,0)</f>
        <v>0.99229490859646474</v>
      </c>
      <c r="AE80" s="28">
        <f>IF(LinhrsIn!AE81&gt;4,(EPCHrsIn!AE81+MH)/LinhrsIn!AE81,0)</f>
        <v>0.97883209208962285</v>
      </c>
      <c r="AF80" s="28"/>
      <c r="AG80" s="28"/>
      <c r="AH80" s="28"/>
      <c r="AI80" s="28"/>
      <c r="AJ80" s="28"/>
      <c r="AK80" s="28"/>
      <c r="AL80" s="28"/>
      <c r="AM80" s="28"/>
      <c r="AN80" s="28"/>
      <c r="AO80" s="28">
        <f t="shared" si="9"/>
        <v>0.98340353812560366</v>
      </c>
      <c r="AP80" s="28">
        <f t="shared" si="10"/>
        <v>0.991809358651635</v>
      </c>
      <c r="AQ80" s="28">
        <f t="shared" si="11"/>
        <v>1.0015972378329183</v>
      </c>
      <c r="AR80" s="28">
        <f t="shared" si="12"/>
        <v>1.0025583465681736</v>
      </c>
      <c r="AS80" s="28">
        <f t="shared" si="13"/>
        <v>0.99688441230293223</v>
      </c>
      <c r="AT80" s="28">
        <f t="shared" si="14"/>
        <v>0.95244583318599896</v>
      </c>
      <c r="AU80" s="28">
        <f t="shared" si="15"/>
        <v>0.99379909565080027</v>
      </c>
      <c r="AV80" s="28">
        <f t="shared" si="16"/>
        <v>0.99048481136268307</v>
      </c>
      <c r="AW80" s="28">
        <f t="shared" si="17"/>
        <v>0.991809358651635</v>
      </c>
    </row>
    <row r="81" spans="1:49" x14ac:dyDescent="0.25">
      <c r="A81" s="86" t="s">
        <v>1</v>
      </c>
      <c r="B81" s="86">
        <v>2</v>
      </c>
      <c r="C81" s="86">
        <v>72</v>
      </c>
      <c r="D81" s="28"/>
      <c r="E81" s="28"/>
      <c r="F81" s="28"/>
      <c r="G81" s="28"/>
      <c r="H81" s="28">
        <f>(EPCHrsIn!H82+MH)/LinhrsIn!H82</f>
        <v>0.98791330925257026</v>
      </c>
      <c r="I81" s="28">
        <f>(EPCHrsIn!I82+MH)/LinhrsIn!I82</f>
        <v>0.9794327194515392</v>
      </c>
      <c r="J81" s="28">
        <f>(EPCHrsIn!J82+MH)/LinhrsIn!J82</f>
        <v>0.9863851069741596</v>
      </c>
      <c r="K81" s="28">
        <f>(EPCHrsIn!K82+MH)/LinhrsIn!K82</f>
        <v>9.6320554806395675E-2</v>
      </c>
      <c r="L81" s="28">
        <f>(EPCHrsIn!L82+MH)/LinhrsIn!L82</f>
        <v>0.86304470176383463</v>
      </c>
      <c r="M81" s="28">
        <f>(EPCHrsIn!M82+MH)/LinhrsIn!M82</f>
        <v>0.93184979137691237</v>
      </c>
      <c r="N81" s="28">
        <f>(EPCHrsIn!N82+MH)/LinhrsIn!N82</f>
        <v>1.0039078291335399</v>
      </c>
      <c r="O81" s="28">
        <f>(EPCHrsIn!O82+MH)/LinhrsIn!O82</f>
        <v>1.0055555555555555</v>
      </c>
      <c r="P81" s="28">
        <f>(EPCHrsIn!P82+MH)/LinhrsIn!P82</f>
        <v>0.60925104208686298</v>
      </c>
      <c r="Q81" s="28">
        <f>(EPCHrsIn!Q82+MH)/LinhrsIn!Q82</f>
        <v>5.0574712643678167E-2</v>
      </c>
      <c r="R81" s="28">
        <f>(EPCHrsIn!R82+MH)/LinhrsIn!R82</f>
        <v>0.83306233062330626</v>
      </c>
      <c r="S81" s="28">
        <f>(EPCHrsIn!S82+MH)/LinhrsIn!S82</f>
        <v>0.89416352877891336</v>
      </c>
      <c r="T81" s="28">
        <f>(EPCHrsIn!T82+MH)/LinhrsIn!T82</f>
        <v>0.95025705154925655</v>
      </c>
      <c r="U81" s="28">
        <f>(EPCHrsIn!U82+MH)/LinhrsIn!U82</f>
        <v>1</v>
      </c>
      <c r="V81" s="28">
        <f>(EPCHrsIn!V82+MH)/LinhrsIn!V82</f>
        <v>0.97178596247394033</v>
      </c>
      <c r="W81" s="28">
        <v>0.96263440860215055</v>
      </c>
      <c r="X81" s="28">
        <f>(EPCHrsIn!X82+MH)/LinhrsIn!X82</f>
        <v>0.98988536749831424</v>
      </c>
      <c r="Y81" s="28">
        <f>IF(LinhrsIn!Y82&gt;4,(EPCHrsIn!Y82+MH)/LinhrsIn!Y82,0)</f>
        <v>1.00377411238468</v>
      </c>
      <c r="Z81" s="28">
        <f>IF(LinhrsIn!Z82&gt;4,(EPCHrsIn!Z82+MH)/LinhrsIn!Z82,0)</f>
        <v>0.9926065331361742</v>
      </c>
      <c r="AA81" s="28">
        <f>IF(LinhrsIn!AA82&gt;4,(EPCHrsIn!AA82+MH)/LinhrsIn!AA82,0)</f>
        <v>0.97624670093068477</v>
      </c>
      <c r="AB81" s="28">
        <f>IF(LinhrsIn!AB82&gt;4,(EPCHrsIn!AB82+MH)/LinhrsIn!AB82,0)</f>
        <v>1.0043022317827373</v>
      </c>
      <c r="AC81" s="28">
        <f>IF(LinhrsIn!AC82&gt;4,(EPCHrsIn!AC82+MH)/LinhrsIn!AC82,0)</f>
        <v>0.99798387096774188</v>
      </c>
      <c r="AD81" s="28">
        <f>IF(LinhrsIn!AD82&gt;4,(EPCHrsIn!AD82+MH)/LinhrsIn!AD82,0)</f>
        <v>0.99327856609410003</v>
      </c>
      <c r="AE81" s="28">
        <f>IF(LinhrsIn!AE82&gt;4,(EPCHrsIn!AE82+MH)/LinhrsIn!AE82,0)</f>
        <v>0.9778407135774958</v>
      </c>
      <c r="AF81" s="28"/>
      <c r="AG81" s="28"/>
      <c r="AH81" s="28"/>
      <c r="AI81" s="28"/>
      <c r="AJ81" s="28"/>
      <c r="AK81" s="28"/>
      <c r="AL81" s="28"/>
      <c r="AM81" s="28"/>
      <c r="AN81" s="28"/>
      <c r="AO81" s="28">
        <f t="shared" si="9"/>
        <v>0.88577441170031967</v>
      </c>
      <c r="AP81" s="28">
        <f t="shared" si="10"/>
        <v>0.98970105021311261</v>
      </c>
      <c r="AQ81" s="28">
        <f t="shared" si="11"/>
        <v>0.63040501598238086</v>
      </c>
      <c r="AR81" s="28">
        <f t="shared" si="12"/>
        <v>0.87290480892531941</v>
      </c>
      <c r="AS81" s="28">
        <f t="shared" si="13"/>
        <v>0.5926001906819659</v>
      </c>
      <c r="AT81" s="28">
        <f t="shared" si="14"/>
        <v>0.97401433800773229</v>
      </c>
      <c r="AU81" s="28">
        <f t="shared" si="15"/>
        <v>0.98543129616171488</v>
      </c>
      <c r="AV81" s="28">
        <f t="shared" si="16"/>
        <v>0.99105182194986552</v>
      </c>
      <c r="AW81" s="28">
        <f t="shared" si="17"/>
        <v>0.98970105021311261</v>
      </c>
    </row>
    <row r="82" spans="1:49" x14ac:dyDescent="0.25">
      <c r="A82" s="86" t="s">
        <v>1</v>
      </c>
      <c r="B82" s="86">
        <v>2</v>
      </c>
      <c r="C82" s="86">
        <v>73</v>
      </c>
      <c r="D82" s="28"/>
      <c r="E82" s="28"/>
      <c r="F82" s="28"/>
      <c r="G82" s="28"/>
      <c r="H82" s="28">
        <f>(EPCHrsIn!H83+MH)/LinhrsIn!H83</f>
        <v>0.98415566365531626</v>
      </c>
      <c r="I82" s="28">
        <f>(EPCHrsIn!I83+MH)/LinhrsIn!I83</f>
        <v>0.93903598099117447</v>
      </c>
      <c r="J82" s="28">
        <f>(EPCHrsIn!J83+MH)/LinhrsIn!J83</f>
        <v>0.99179301710947287</v>
      </c>
      <c r="K82" s="28">
        <f>(EPCHrsIn!K83+MH)/LinhrsIn!K83</f>
        <v>0.99633997559983722</v>
      </c>
      <c r="L82" s="28">
        <f>(EPCHrsIn!L83+MH)/LinhrsIn!L83</f>
        <v>0.99697931873479317</v>
      </c>
      <c r="M82" s="28">
        <f>(EPCHrsIn!M83+MH)/LinhrsIn!M83</f>
        <v>0.99304589707927682</v>
      </c>
      <c r="N82" s="28">
        <f>(EPCHrsIn!N83+MH)/LinhrsIn!N83</f>
        <v>1.0027413071706823</v>
      </c>
      <c r="O82" s="28">
        <f>(EPCHrsIn!O83+MH)/LinhrsIn!O83</f>
        <v>0.94457563550493129</v>
      </c>
      <c r="P82" s="28">
        <f>(EPCHrsIn!P83+MH)/LinhrsIn!P83</f>
        <v>0.8560290361607743</v>
      </c>
      <c r="Q82" s="28">
        <f>(EPCHrsIn!Q83+MH)/LinhrsIn!Q83</f>
        <v>0.95158687466379777</v>
      </c>
      <c r="R82" s="28">
        <f>(EPCHrsIn!R83+MH)/LinhrsIn!R83</f>
        <v>0.6623918878616164</v>
      </c>
      <c r="S82" s="28">
        <f>(EPCHrsIn!S83+MH)/LinhrsIn!S83</f>
        <v>1.0045698924731183</v>
      </c>
      <c r="T82" s="28">
        <f>(EPCHrsIn!T83+MH)/LinhrsIn!T83</f>
        <v>0.34019031626084523</v>
      </c>
      <c r="U82" s="28">
        <f>(EPCHrsIn!U83+MH)/LinhrsIn!U83</f>
        <v>0.42579111573317491</v>
      </c>
      <c r="V82" s="28">
        <f>(EPCHrsIn!V83+MH)/LinhrsIn!V83</f>
        <v>0.98930109767958863</v>
      </c>
      <c r="W82" s="28">
        <v>0.99435483870967734</v>
      </c>
      <c r="X82" s="28">
        <f>(EPCHrsIn!X83+MH)/LinhrsIn!X83</f>
        <v>0.99716790289952795</v>
      </c>
      <c r="Y82" s="28">
        <f>IF(LinhrsIn!Y83&gt;4,(EPCHrsIn!Y83+MH)/LinhrsIn!Y83,0)</f>
        <v>0.99328671328671336</v>
      </c>
      <c r="Z82" s="28">
        <f>IF(LinhrsIn!Z83&gt;4,(EPCHrsIn!Z83+MH)/LinhrsIn!Z83,0)</f>
        <v>1.0010754133620112</v>
      </c>
      <c r="AA82" s="28">
        <f>IF(LinhrsIn!AA83&gt;4,(EPCHrsIn!AA83+MH)/LinhrsIn!AA83,0)</f>
        <v>0.98235866092512858</v>
      </c>
      <c r="AB82" s="28">
        <f>IF(LinhrsIn!AB83&gt;4,(EPCHrsIn!AB83+MH)/LinhrsIn!AB83,0)</f>
        <v>0.98238773863941931</v>
      </c>
      <c r="AC82" s="28">
        <f>IF(LinhrsIn!AC83&gt;4,(EPCHrsIn!AC83+MH)/LinhrsIn!AC83,0)</f>
        <v>1.0014784946236559</v>
      </c>
      <c r="AD82" s="28">
        <f>IF(LinhrsIn!AD83&gt;4,(EPCHrsIn!AD83+MH)/LinhrsIn!AD83,0)</f>
        <v>0.98495680667262431</v>
      </c>
      <c r="AE82" s="28">
        <f>IF(LinhrsIn!AE83&gt;4,(EPCHrsIn!AE83+MH)/LinhrsIn!AE83,0)</f>
        <v>0.98362097675660887</v>
      </c>
      <c r="AF82" s="28"/>
      <c r="AG82" s="28"/>
      <c r="AH82" s="28"/>
      <c r="AI82" s="28"/>
      <c r="AJ82" s="28"/>
      <c r="AK82" s="28"/>
      <c r="AL82" s="28"/>
      <c r="AM82" s="28"/>
      <c r="AN82" s="28"/>
      <c r="AO82" s="28">
        <f t="shared" si="9"/>
        <v>0.86037187104121837</v>
      </c>
      <c r="AP82" s="28">
        <f t="shared" si="10"/>
        <v>0.99001875935096295</v>
      </c>
      <c r="AQ82" s="28">
        <f t="shared" si="11"/>
        <v>0.99545506380463566</v>
      </c>
      <c r="AR82" s="28">
        <f t="shared" si="12"/>
        <v>0.93444865961212942</v>
      </c>
      <c r="AS82" s="28">
        <f t="shared" si="13"/>
        <v>0.8728495516661775</v>
      </c>
      <c r="AT82" s="28">
        <f t="shared" si="14"/>
        <v>0.58509417655786955</v>
      </c>
      <c r="AU82" s="28">
        <f t="shared" si="15"/>
        <v>0.99493648496530618</v>
      </c>
      <c r="AV82" s="28">
        <f t="shared" si="16"/>
        <v>0.9886072709755197</v>
      </c>
      <c r="AW82" s="28">
        <f t="shared" si="17"/>
        <v>0.99001875935096295</v>
      </c>
    </row>
    <row r="83" spans="1:49" x14ac:dyDescent="0.25">
      <c r="A83" s="86" t="s">
        <v>1</v>
      </c>
      <c r="B83" s="86">
        <v>2</v>
      </c>
      <c r="C83" s="86">
        <v>74</v>
      </c>
      <c r="D83" s="28"/>
      <c r="E83" s="28"/>
      <c r="F83" s="28"/>
      <c r="G83" s="28"/>
      <c r="H83" s="28">
        <f>(EPCHrsIn!H84+MH)/LinhrsIn!H84</f>
        <v>0.99458182828563491</v>
      </c>
      <c r="I83" s="28">
        <f>(EPCHrsIn!I84+MH)/LinhrsIn!I84</f>
        <v>0.98386879956983464</v>
      </c>
      <c r="J83" s="28">
        <f>(EPCHrsIn!J84+MH)/LinhrsIn!J84</f>
        <v>0.95205003474635164</v>
      </c>
      <c r="K83" s="28">
        <f>(EPCHrsIn!K84+MH)/LinhrsIn!K84</f>
        <v>0.99506578947368418</v>
      </c>
      <c r="L83" s="28">
        <f>(EPCHrsIn!L84+MH)/LinhrsIn!L84</f>
        <v>0.80269496812694974</v>
      </c>
      <c r="M83" s="28">
        <f>(EPCHrsIn!M84+MH)/LinhrsIn!M84</f>
        <v>1.0041724617524339</v>
      </c>
      <c r="N83" s="28">
        <f>(EPCHrsIn!N84+MH)/LinhrsIn!N84</f>
        <v>1.0033715441672286</v>
      </c>
      <c r="O83" s="28">
        <f>(EPCHrsIn!O84+MH)/LinhrsIn!O84</f>
        <v>0.94179747187109319</v>
      </c>
      <c r="P83" s="28">
        <f>(EPCHrsIn!P84+MH)/LinhrsIn!P84</f>
        <v>0.9799731182795699</v>
      </c>
      <c r="Q83" s="28">
        <f>(EPCHrsIn!Q84+MH)/LinhrsIn!Q84</f>
        <v>0.99671412924424974</v>
      </c>
      <c r="R83" s="28">
        <f>(EPCHrsIn!R84+MH)/LinhrsIn!R84</f>
        <v>0.96044776119402986</v>
      </c>
      <c r="S83" s="28">
        <f>(EPCHrsIn!S84+MH)/LinhrsIn!S84</f>
        <v>1.0045698924731183</v>
      </c>
      <c r="T83" s="28">
        <f>(EPCHrsIn!T84+MH)/LinhrsIn!T84</f>
        <v>0.9662030598052852</v>
      </c>
      <c r="U83" s="28">
        <f>(EPCHrsIn!U84+MH)/LinhrsIn!U84</f>
        <v>1.0014786933727653</v>
      </c>
      <c r="V83" s="28">
        <f>(EPCHrsIn!V84+MH)/LinhrsIn!V84</f>
        <v>0.996106243916006</v>
      </c>
      <c r="W83" s="28">
        <v>0.9653225806451613</v>
      </c>
      <c r="X83" s="28">
        <f>(EPCHrsIn!X84+MH)/LinhrsIn!X84</f>
        <v>0.99676375404530748</v>
      </c>
      <c r="Y83" s="28">
        <f>IF(LinhrsIn!Y84&gt;4,(EPCHrsIn!Y84+MH)/LinhrsIn!Y84,0)</f>
        <v>0.96952327694673568</v>
      </c>
      <c r="Z83" s="28">
        <f>IF(LinhrsIn!Z84&gt;4,(EPCHrsIn!Z84+MH)/LinhrsIn!Z84,0)</f>
        <v>0.98843153080441215</v>
      </c>
      <c r="AA83" s="28">
        <f>IF(LinhrsIn!AA84&gt;4,(EPCHrsIn!AA84+MH)/LinhrsIn!AA84,0)</f>
        <v>0.99513686258163125</v>
      </c>
      <c r="AB83" s="28">
        <f>IF(LinhrsIn!AB84&gt;4,(EPCHrsIn!AB84+MH)/LinhrsIn!AB84,0)</f>
        <v>0.98570850748280969</v>
      </c>
      <c r="AC83" s="28">
        <f>IF(LinhrsIn!AC84&gt;4,(EPCHrsIn!AC84+MH)/LinhrsIn!AC84,0)</f>
        <v>0.9961021505376344</v>
      </c>
      <c r="AD83" s="28">
        <f>IF(LinhrsIn!AD84&gt;4,(EPCHrsIn!AD84+MH)/LinhrsIn!AD84,0)</f>
        <v>0.96499329658870847</v>
      </c>
      <c r="AE83" s="28">
        <f>IF(LinhrsIn!AE84&gt;4,(EPCHrsIn!AE84+MH)/LinhrsIn!AE84,0)</f>
        <v>0.97478860874858964</v>
      </c>
      <c r="AF83" s="28"/>
      <c r="AG83" s="28"/>
      <c r="AH83" s="28"/>
      <c r="AI83" s="28"/>
      <c r="AJ83" s="28"/>
      <c r="AK83" s="28"/>
      <c r="AL83" s="28"/>
      <c r="AM83" s="28"/>
      <c r="AN83" s="28"/>
      <c r="AO83" s="28">
        <f t="shared" si="9"/>
        <v>0.9855338577092928</v>
      </c>
      <c r="AP83" s="28">
        <f t="shared" si="10"/>
        <v>0.9786280186249775</v>
      </c>
      <c r="AQ83" s="28">
        <f t="shared" si="11"/>
        <v>0.93397773978435605</v>
      </c>
      <c r="AR83" s="28">
        <f t="shared" si="12"/>
        <v>0.97504737810596387</v>
      </c>
      <c r="AS83" s="28">
        <f t="shared" si="13"/>
        <v>0.98724392763713276</v>
      </c>
      <c r="AT83" s="28">
        <f t="shared" si="14"/>
        <v>0.98792933236468539</v>
      </c>
      <c r="AU83" s="28">
        <f t="shared" si="15"/>
        <v>0.97720320387906823</v>
      </c>
      <c r="AV83" s="28">
        <f t="shared" si="16"/>
        <v>0.9897589669562844</v>
      </c>
      <c r="AW83" s="28">
        <f t="shared" si="17"/>
        <v>0.9786280186249775</v>
      </c>
    </row>
    <row r="84" spans="1:49" x14ac:dyDescent="0.25">
      <c r="A84" s="86" t="s">
        <v>1</v>
      </c>
      <c r="B84" s="86">
        <v>2</v>
      </c>
      <c r="C84" s="86">
        <v>75</v>
      </c>
      <c r="D84" s="28"/>
      <c r="E84" s="28"/>
      <c r="F84" s="28"/>
      <c r="G84" s="28"/>
      <c r="H84" s="28">
        <f>(EPCHrsIn!H85+MH)/LinhrsIn!H85</f>
        <v>0.74558843962762256</v>
      </c>
      <c r="I84" s="28">
        <f>(EPCHrsIn!I85+MH)/LinhrsIn!I85</f>
        <v>0.89129557379254676</v>
      </c>
      <c r="J84" s="28">
        <f>(EPCHrsIn!J85+MH)/LinhrsIn!J85</f>
        <v>1.0027777777777778</v>
      </c>
      <c r="K84" s="28">
        <f>(EPCHrsIn!K85+MH)/LinhrsIn!K85</f>
        <v>0.96096503117375986</v>
      </c>
      <c r="L84" s="28">
        <f>(EPCHrsIn!L85+MH)/LinhrsIn!L85</f>
        <v>0.94822563687828554</v>
      </c>
      <c r="M84" s="28">
        <f>(EPCHrsIn!M85+MH)/LinhrsIn!M85</f>
        <v>1.0040328188012793</v>
      </c>
      <c r="N84" s="28">
        <f>(EPCHrsIn!N85+MH)/LinhrsIn!N85</f>
        <v>1.0044372730939894</v>
      </c>
      <c r="O84" s="28">
        <f>(EPCHrsIn!O85+MH)/LinhrsIn!O85</f>
        <v>1.005695235449368</v>
      </c>
      <c r="P84" s="28">
        <f>(EPCHrsIn!P85+MH)/LinhrsIn!P85</f>
        <v>0.99811802661648075</v>
      </c>
      <c r="Q84" s="28">
        <f>(EPCHrsIn!Q85+MH)/LinhrsIn!Q85</f>
        <v>1.001210328133405</v>
      </c>
      <c r="R84" s="28">
        <f>(EPCHrsIn!R85+MH)/LinhrsIn!R85</f>
        <v>1.0026849642004774</v>
      </c>
      <c r="S84" s="28">
        <f>(EPCHrsIn!S85+MH)/LinhrsIn!S85</f>
        <v>0.96464578572388771</v>
      </c>
      <c r="T84" s="28">
        <f>(EPCHrsIn!T85+MH)/LinhrsIn!T85</f>
        <v>0.79550843911284697</v>
      </c>
      <c r="U84" s="28">
        <f>(EPCHrsIn!U85+MH)/LinhrsIn!U85</f>
        <v>0.98023396530859208</v>
      </c>
      <c r="V84" s="28">
        <f>(EPCHrsIn!V85+MH)/LinhrsIn!V85</f>
        <v>0.99063722750139738</v>
      </c>
      <c r="W84" s="28">
        <v>0.99220430107526891</v>
      </c>
      <c r="X84" s="28">
        <f>(EPCHrsIn!X85+MH)/LinhrsIn!X85</f>
        <v>1.0029669588671613</v>
      </c>
      <c r="Y84" s="28">
        <f>IF(LinhrsIn!Y85&gt;4,(EPCHrsIn!Y85+MH)/LinhrsIn!Y85,0)</f>
        <v>0.99622588761532016</v>
      </c>
      <c r="Z84" s="28">
        <f>IF(LinhrsIn!Z85&gt;4,(EPCHrsIn!Z85+MH)/LinhrsIn!Z85,0)</f>
        <v>1.0006721333512569</v>
      </c>
      <c r="AA84" s="28">
        <f>IF(LinhrsIn!AA85&gt;4,(EPCHrsIn!AA85+MH)/LinhrsIn!AA85,0)</f>
        <v>0.97582997638560909</v>
      </c>
      <c r="AB84" s="28">
        <f>IF(LinhrsIn!AB85&gt;4,(EPCHrsIn!AB85+MH)/LinhrsIn!AB85,0)</f>
        <v>0.98843464228079614</v>
      </c>
      <c r="AC84" s="28">
        <f>IF(LinhrsIn!AC85&gt;4,(EPCHrsIn!AC85+MH)/LinhrsIn!AC85,0)</f>
        <v>1.0047043010752688</v>
      </c>
      <c r="AD84" s="28">
        <f>IF(LinhrsIn!AD85&gt;4,(EPCHrsIn!AD85+MH)/LinhrsIn!AD85,0)</f>
        <v>0.98077209718288871</v>
      </c>
      <c r="AE84" s="28">
        <f>IF(LinhrsIn!AE85&gt;4,(EPCHrsIn!AE85+MH)/LinhrsIn!AE85,0)</f>
        <v>0.97080520548370608</v>
      </c>
      <c r="AF84" s="28"/>
      <c r="AG84" s="28"/>
      <c r="AH84" s="28"/>
      <c r="AI84" s="28"/>
      <c r="AJ84" s="28"/>
      <c r="AK84" s="28"/>
      <c r="AL84" s="28"/>
      <c r="AM84" s="28"/>
      <c r="AN84" s="28"/>
      <c r="AO84" s="28">
        <f t="shared" si="9"/>
        <v>0.9742712174630016</v>
      </c>
      <c r="AP84" s="28">
        <f t="shared" si="10"/>
        <v>0.98542720124728778</v>
      </c>
      <c r="AQ84" s="28">
        <f t="shared" si="11"/>
        <v>0.97107449561777492</v>
      </c>
      <c r="AR84" s="28">
        <f t="shared" si="12"/>
        <v>1.0027501783866126</v>
      </c>
      <c r="AS84" s="28">
        <f t="shared" si="13"/>
        <v>0.98951369268592337</v>
      </c>
      <c r="AT84" s="28">
        <f t="shared" si="14"/>
        <v>0.92212654397427885</v>
      </c>
      <c r="AU84" s="28">
        <f t="shared" si="15"/>
        <v>0.99713238251925018</v>
      </c>
      <c r="AV84" s="28">
        <f t="shared" si="16"/>
        <v>0.98831225067255402</v>
      </c>
      <c r="AW84" s="28">
        <f t="shared" si="17"/>
        <v>0.98542720124728778</v>
      </c>
    </row>
    <row r="85" spans="1:49" x14ac:dyDescent="0.25">
      <c r="A85" s="86" t="s">
        <v>1</v>
      </c>
      <c r="B85" s="86">
        <v>2</v>
      </c>
      <c r="C85" s="86">
        <v>76</v>
      </c>
      <c r="D85" s="28"/>
      <c r="E85" s="28"/>
      <c r="F85" s="28"/>
      <c r="G85" s="28"/>
      <c r="H85" s="28">
        <f>(EPCHrsIn!H86+MH)/LinhrsIn!H86</f>
        <v>0.99888205701509214</v>
      </c>
      <c r="I85" s="28">
        <f>(EPCHrsIn!I86+MH)/LinhrsIn!I86</f>
        <v>0.97840755735492579</v>
      </c>
      <c r="J85" s="28">
        <f>(EPCHrsIn!J86+MH)/LinhrsIn!J86</f>
        <v>0.98387993329627565</v>
      </c>
      <c r="K85" s="28">
        <f>(EPCHrsIn!K86+MH)/LinhrsIn!K86</f>
        <v>0.91025458682975391</v>
      </c>
      <c r="L85" s="28">
        <f>(EPCHrsIn!L86+MH)/LinhrsIn!L86</f>
        <v>0.96455815517009547</v>
      </c>
      <c r="M85" s="28">
        <f>(EPCHrsIn!M86+MH)/LinhrsIn!M86</f>
        <v>1.0041724617524339</v>
      </c>
      <c r="N85" s="28">
        <f>(EPCHrsIn!N86+MH)/LinhrsIn!N86</f>
        <v>1.0029577843506319</v>
      </c>
      <c r="O85" s="28">
        <f>(EPCHrsIn!O86+MH)/LinhrsIn!O86</f>
        <v>1.0041666666666667</v>
      </c>
      <c r="P85" s="28">
        <f>(EPCHrsIn!P86+MH)/LinhrsIn!P86</f>
        <v>0.9805081328135502</v>
      </c>
      <c r="Q85" s="28">
        <f>(EPCHrsIn!Q86+MH)/LinhrsIn!Q86</f>
        <v>1.001210490921318</v>
      </c>
      <c r="R85" s="28">
        <f>(EPCHrsIn!R86+MH)/LinhrsIn!R86</f>
        <v>1.0011929615269908</v>
      </c>
      <c r="S85" s="28">
        <f>(EPCHrsIn!S86+MH)/LinhrsIn!S86</f>
        <v>0.91590172786177115</v>
      </c>
      <c r="T85" s="28">
        <f>(EPCHrsIn!T86+MH)/LinhrsIn!T86</f>
        <v>0.9695494994438264</v>
      </c>
      <c r="U85" s="28">
        <f>(EPCHrsIn!U86+MH)/LinhrsIn!U86</f>
        <v>0.98857526881720426</v>
      </c>
      <c r="V85" s="28">
        <f>(EPCHrsIn!V86+MH)/LinhrsIn!V86</f>
        <v>0.9489112227805695</v>
      </c>
      <c r="W85" s="28">
        <v>0.98642473118279572</v>
      </c>
      <c r="X85" s="28">
        <f>(EPCHrsIn!X86+MH)/LinhrsIn!X86</f>
        <v>1.0016207455429498</v>
      </c>
      <c r="Y85" s="28">
        <f>IF(LinhrsIn!Y86&gt;4,(EPCHrsIn!Y86+MH)/LinhrsIn!Y86,0)</f>
        <v>1.0040536762650265</v>
      </c>
      <c r="Z85" s="28">
        <f>IF(LinhrsIn!Z86&gt;4,(EPCHrsIn!Z86+MH)/LinhrsIn!Z86,0)</f>
        <v>1.0020180277142472</v>
      </c>
      <c r="AA85" s="28">
        <f>IF(LinhrsIn!AA86&gt;4,(EPCHrsIn!AA86+MH)/LinhrsIn!AA86,0)</f>
        <v>1.0019444444444443</v>
      </c>
      <c r="AB85" s="28">
        <f>IF(LinhrsIn!AB86&gt;4,(EPCHrsIn!AB86+MH)/LinhrsIn!AB86,0)</f>
        <v>0.99542887873084163</v>
      </c>
      <c r="AC85" s="28">
        <f>IF(LinhrsIn!AC86&gt;4,(EPCHrsIn!AC86+MH)/LinhrsIn!AC86,0)</f>
        <v>0.93301950235373243</v>
      </c>
      <c r="AD85" s="28">
        <f>IF(LinhrsIn!AD86&gt;4,(EPCHrsIn!AD86+MH)/LinhrsIn!AD86,0)</f>
        <v>0.87867482465303681</v>
      </c>
      <c r="AE85" s="28">
        <f>IF(LinhrsIn!AE86&gt;4,(EPCHrsIn!AE86+MH)/LinhrsIn!AE86,0)</f>
        <v>0.97684111300106813</v>
      </c>
      <c r="AF85" s="28"/>
      <c r="AG85" s="28"/>
      <c r="AH85" s="28"/>
      <c r="AI85" s="28"/>
      <c r="AJ85" s="28"/>
      <c r="AK85" s="28"/>
      <c r="AL85" s="28"/>
      <c r="AM85" s="28"/>
      <c r="AN85" s="28"/>
      <c r="AO85" s="28">
        <f t="shared" si="9"/>
        <v>0.98473597293599868</v>
      </c>
      <c r="AP85" s="28">
        <f t="shared" si="10"/>
        <v>0.9295118133359459</v>
      </c>
      <c r="AQ85" s="28">
        <f t="shared" si="11"/>
        <v>0.95966173458409454</v>
      </c>
      <c r="AR85" s="28">
        <f t="shared" si="12"/>
        <v>0.99587752794361617</v>
      </c>
      <c r="AS85" s="28">
        <f t="shared" si="13"/>
        <v>0.9727683934366933</v>
      </c>
      <c r="AT85" s="28">
        <f t="shared" si="14"/>
        <v>0.96901199701386664</v>
      </c>
      <c r="AU85" s="28">
        <f t="shared" si="15"/>
        <v>0.99736638433025737</v>
      </c>
      <c r="AV85" s="28">
        <f t="shared" si="16"/>
        <v>0.99979711696317752</v>
      </c>
      <c r="AW85" s="28">
        <f t="shared" si="17"/>
        <v>0.9295118133359459</v>
      </c>
    </row>
    <row r="86" spans="1:49" x14ac:dyDescent="0.25">
      <c r="A86" s="86" t="s">
        <v>1</v>
      </c>
      <c r="B86" s="86">
        <v>2</v>
      </c>
      <c r="C86" s="86">
        <v>77</v>
      </c>
      <c r="D86" s="28"/>
      <c r="E86" s="28"/>
      <c r="F86" s="28"/>
      <c r="G86" s="28"/>
      <c r="H86" s="28">
        <f>(EPCHrsIn!H87+MH)/LinhrsIn!H87</f>
        <v>0.99527646568491246</v>
      </c>
      <c r="I86" s="28">
        <f>(EPCHrsIn!I87+MH)/LinhrsIn!I87</f>
        <v>1.0001346438669718</v>
      </c>
      <c r="J86" s="28">
        <f>(EPCHrsIn!J87+MH)/LinhrsIn!J87</f>
        <v>0.94179747187109319</v>
      </c>
      <c r="K86" s="28">
        <f>(EPCHrsIn!K87+MH)/LinhrsIn!K87</f>
        <v>0.93161814488828709</v>
      </c>
      <c r="L86" s="28">
        <f>(EPCHrsIn!L87+MH)/LinhrsIn!L87</f>
        <v>0.9960439752555138</v>
      </c>
      <c r="M86" s="28">
        <f>(EPCHrsIn!M87+MH)/LinhrsIn!M87</f>
        <v>0.97411633732257163</v>
      </c>
      <c r="N86" s="28">
        <f>(EPCHrsIn!N87+MH)/LinhrsIn!N87</f>
        <v>1.0040322580645162</v>
      </c>
      <c r="O86" s="28">
        <f>(EPCHrsIn!O87+MH)/LinhrsIn!O87</f>
        <v>0.99861111111111112</v>
      </c>
      <c r="P86" s="28">
        <f>(EPCHrsIn!P87+MH)/LinhrsIn!P87</f>
        <v>0.92607526881720426</v>
      </c>
      <c r="Q86" s="28">
        <f>(EPCHrsIn!Q87+MH)/LinhrsIn!Q87</f>
        <v>0.86006458557588805</v>
      </c>
      <c r="R86" s="28">
        <f>(EPCHrsIn!R87+MH)/LinhrsIn!R87</f>
        <v>0.94184312555920069</v>
      </c>
      <c r="S86" s="28">
        <f>(EPCHrsIn!S87+MH)/LinhrsIn!S87</f>
        <v>1.0028668941979522</v>
      </c>
      <c r="T86" s="28">
        <f>(EPCHrsIn!T87+MH)/LinhrsIn!T87</f>
        <v>0.59728633375297246</v>
      </c>
      <c r="U86" s="28">
        <f>(EPCHrsIn!U87+MH)/LinhrsIn!U87</f>
        <v>0.87739670537402092</v>
      </c>
      <c r="V86" s="28">
        <f>(EPCHrsIn!V87+MH)/LinhrsIn!V87</f>
        <v>0.81773061783330492</v>
      </c>
      <c r="W86" s="28">
        <v>0.6118279569892473</v>
      </c>
      <c r="X86" s="28">
        <f>(EPCHrsIn!X87+MH)/LinhrsIn!X87</f>
        <v>1.003601108033241</v>
      </c>
      <c r="Y86" s="28">
        <f>IF(LinhrsIn!Y87&gt;4,(EPCHrsIn!Y87+MH)/LinhrsIn!Y87,0)</f>
        <v>1.0039166316967409</v>
      </c>
      <c r="Z86" s="28">
        <f>IF(LinhrsIn!Z87&gt;4,(EPCHrsIn!Z87+MH)/LinhrsIn!Z87,0)</f>
        <v>0.93782943641032568</v>
      </c>
      <c r="AA86" s="28">
        <f>IF(LinhrsIn!AA87&gt;4,(EPCHrsIn!AA87+MH)/LinhrsIn!AA87,0)</f>
        <v>0.98732237392031219</v>
      </c>
      <c r="AB86" s="28">
        <f>IF(LinhrsIn!AB87&gt;4,(EPCHrsIn!AB87+MH)/LinhrsIn!AB87,0)</f>
        <v>0.99475312794295712</v>
      </c>
      <c r="AC86" s="28">
        <f>IF(LinhrsIn!AC87&gt;4,(EPCHrsIn!AC87+MH)/LinhrsIn!AC87,0)</f>
        <v>1.0040328001075414</v>
      </c>
      <c r="AD86" s="28">
        <f>IF(LinhrsIn!AD87&gt;4,(EPCHrsIn!AD87+MH)/LinhrsIn!AD87,0)</f>
        <v>0.94949344457687712</v>
      </c>
      <c r="AE86" s="28">
        <f>IF(LinhrsIn!AE87&gt;4,(EPCHrsIn!AE87+MH)/LinhrsIn!AE87,0)</f>
        <v>0.83135820000626171</v>
      </c>
      <c r="AF86" s="28"/>
      <c r="AG86" s="28"/>
      <c r="AH86" s="28"/>
      <c r="AI86" s="28"/>
      <c r="AJ86" s="28"/>
      <c r="AK86" s="28"/>
      <c r="AL86" s="28"/>
      <c r="AM86" s="28"/>
      <c r="AN86" s="28"/>
      <c r="AO86" s="28">
        <f t="shared" si="9"/>
        <v>0.88636990810718019</v>
      </c>
      <c r="AP86" s="28">
        <f t="shared" si="10"/>
        <v>0.92829481489689336</v>
      </c>
      <c r="AQ86" s="28">
        <f t="shared" si="11"/>
        <v>0.96725948582212418</v>
      </c>
      <c r="AR86" s="28">
        <f t="shared" si="12"/>
        <v>0.97623954599761065</v>
      </c>
      <c r="AS86" s="28">
        <f t="shared" si="13"/>
        <v>0.93492486844434686</v>
      </c>
      <c r="AT86" s="28">
        <f t="shared" si="14"/>
        <v>0.76413788565343277</v>
      </c>
      <c r="AU86" s="28">
        <f t="shared" si="15"/>
        <v>0.87311523223974297</v>
      </c>
      <c r="AV86" s="28">
        <f t="shared" si="16"/>
        <v>0.97330164609119818</v>
      </c>
      <c r="AW86" s="28">
        <f t="shared" si="17"/>
        <v>0.92829481489689336</v>
      </c>
    </row>
    <row r="87" spans="1:49" x14ac:dyDescent="0.25">
      <c r="A87" s="86" t="s">
        <v>1</v>
      </c>
      <c r="B87" s="86">
        <v>2</v>
      </c>
      <c r="C87" s="86">
        <v>78</v>
      </c>
      <c r="D87" s="28"/>
      <c r="E87" s="28"/>
      <c r="F87" s="28"/>
      <c r="G87" s="28"/>
      <c r="H87" s="28">
        <f>(EPCHrsIn!H88+MH)/LinhrsIn!H88</f>
        <v>0.93045897079276774</v>
      </c>
      <c r="I87" s="28">
        <f>(EPCHrsIn!I88+MH)/LinhrsIn!I88</f>
        <v>0.85849567099567092</v>
      </c>
      <c r="J87" s="28">
        <f>(EPCHrsIn!J88+MH)/LinhrsIn!J88</f>
        <v>0.92538557732388493</v>
      </c>
      <c r="K87" s="28">
        <f>(EPCHrsIn!K88+MH)/LinhrsIn!K88</f>
        <v>0.84737827715355807</v>
      </c>
      <c r="L87" s="28">
        <f>(EPCHrsIn!L88+MH)/LinhrsIn!L88</f>
        <v>0.93093487621097948</v>
      </c>
      <c r="M87" s="28">
        <f>(EPCHrsIn!M88+MH)/LinhrsIn!M88</f>
        <v>0.9888734353268428</v>
      </c>
      <c r="N87" s="28">
        <f>(EPCHrsIn!N88+MH)/LinhrsIn!N88</f>
        <v>0.97862615943003095</v>
      </c>
      <c r="O87" s="28">
        <f>(EPCHrsIn!O88+MH)/LinhrsIn!O88</f>
        <v>0.88762328101125154</v>
      </c>
      <c r="P87" s="28">
        <f>(EPCHrsIn!P88+MH)/LinhrsIn!P88</f>
        <v>0.93776045167361211</v>
      </c>
      <c r="Q87" s="28">
        <f>(EPCHrsIn!Q88+MH)/LinhrsIn!Q88</f>
        <v>0.94214990960923373</v>
      </c>
      <c r="R87" s="28">
        <f>(EPCHrsIn!R88+MH)/LinhrsIn!R88</f>
        <v>0.85934922777028044</v>
      </c>
      <c r="S87" s="28">
        <f>(EPCHrsIn!S88+MH)/LinhrsIn!S88</f>
        <v>1.0016129032258065</v>
      </c>
      <c r="T87" s="28">
        <f>(EPCHrsIn!T88+MH)/LinhrsIn!T88</f>
        <v>0.91660875608061154</v>
      </c>
      <c r="U87" s="28">
        <f>(EPCHrsIn!U88+MH)/LinhrsIn!U88</f>
        <v>0.98074592702302399</v>
      </c>
      <c r="V87" s="28">
        <f>(EPCHrsIn!V88+MH)/LinhrsIn!V88</f>
        <v>0.97100641204349047</v>
      </c>
      <c r="W87" s="28">
        <v>0.95537634408602146</v>
      </c>
      <c r="X87" s="28">
        <f>(EPCHrsIn!X88+MH)/LinhrsIn!X88</f>
        <v>0.97789830508474584</v>
      </c>
      <c r="Y87" s="28">
        <f>IF(LinhrsIn!Y88&gt;4,(EPCHrsIn!Y88+MH)/LinhrsIn!Y88,0)</f>
        <v>1.0034945485043332</v>
      </c>
      <c r="Z87" s="28">
        <f>IF(LinhrsIn!Z88&gt;4,(EPCHrsIn!Z88+MH)/LinhrsIn!Z88,0)</f>
        <v>0.99879015996773768</v>
      </c>
      <c r="AA87" s="28">
        <f>IF(LinhrsIn!AA88&gt;4,(EPCHrsIn!AA88+MH)/LinhrsIn!AA88,0)</f>
        <v>0.96250707413695524</v>
      </c>
      <c r="AB87" s="28">
        <f>IF(LinhrsIn!AB88&gt;4,(EPCHrsIn!AB88+MH)/LinhrsIn!AB88,0)</f>
        <v>1.0034955633234741</v>
      </c>
      <c r="AC87" s="28">
        <f>IF(LinhrsIn!AC88&gt;4,(EPCHrsIn!AC88+MH)/LinhrsIn!AC88,0)</f>
        <v>0.99704261325446975</v>
      </c>
      <c r="AD87" s="28">
        <f>IF(LinhrsIn!AD88&gt;4,(EPCHrsIn!AD88+MH)/LinhrsIn!AD88,0)</f>
        <v>0.98612561539609134</v>
      </c>
      <c r="AE87" s="28">
        <f>IF(LinhrsIn!AE88&gt;4,(EPCHrsIn!AE88+MH)/LinhrsIn!AE88,0)</f>
        <v>0.97315349481524338</v>
      </c>
      <c r="AF87" s="28"/>
      <c r="AG87" s="28"/>
      <c r="AH87" s="28"/>
      <c r="AI87" s="28"/>
      <c r="AJ87" s="28"/>
      <c r="AK87" s="28"/>
      <c r="AL87" s="28"/>
      <c r="AM87" s="28"/>
      <c r="AN87" s="28"/>
      <c r="AO87" s="28">
        <f t="shared" si="9"/>
        <v>0.96441959423797607</v>
      </c>
      <c r="AP87" s="28">
        <f t="shared" si="10"/>
        <v>0.98544057448860156</v>
      </c>
      <c r="AQ87" s="28">
        <f t="shared" si="11"/>
        <v>0.92239552956379345</v>
      </c>
      <c r="AR87" s="28">
        <f t="shared" si="12"/>
        <v>0.93466996403829816</v>
      </c>
      <c r="AS87" s="28">
        <f t="shared" si="13"/>
        <v>0.9343706802017735</v>
      </c>
      <c r="AT87" s="28">
        <f t="shared" si="14"/>
        <v>0.95612036504904196</v>
      </c>
      <c r="AU87" s="28">
        <f t="shared" si="15"/>
        <v>0.97892306589170008</v>
      </c>
      <c r="AV87" s="28">
        <f t="shared" si="16"/>
        <v>0.98826426580938909</v>
      </c>
      <c r="AW87" s="28">
        <f t="shared" si="17"/>
        <v>0.98544057448860156</v>
      </c>
    </row>
    <row r="88" spans="1:49" x14ac:dyDescent="0.25">
      <c r="A88" s="86" t="s">
        <v>1</v>
      </c>
      <c r="B88" s="86">
        <v>2</v>
      </c>
      <c r="C88" s="86">
        <v>79</v>
      </c>
      <c r="D88" s="28"/>
      <c r="E88" s="28"/>
      <c r="F88" s="28"/>
      <c r="G88" s="28"/>
      <c r="H88" s="28">
        <f>(EPCHrsIn!H89+MH)/LinhrsIn!H89</f>
        <v>0.97565780216687759</v>
      </c>
      <c r="I88" s="28">
        <f>(EPCHrsIn!I89+MH)/LinhrsIn!I89</f>
        <v>0.99919289749798224</v>
      </c>
      <c r="J88" s="28">
        <f>(EPCHrsIn!J89+MH)/LinhrsIn!J89</f>
        <v>0.9916666666666667</v>
      </c>
      <c r="K88" s="28">
        <f>(EPCHrsIn!K89+MH)/LinhrsIn!K89</f>
        <v>0.87880839539607314</v>
      </c>
      <c r="L88" s="28">
        <f>(EPCHrsIn!L89+MH)/LinhrsIn!L89</f>
        <v>0.96336116713728648</v>
      </c>
      <c r="M88" s="28">
        <f>(EPCHrsIn!M89+MH)/LinhrsIn!M89</f>
        <v>0.99860917941585536</v>
      </c>
      <c r="N88" s="28">
        <f>(EPCHrsIn!N89+MH)/LinhrsIn!N89</f>
        <v>1.0001344266702514</v>
      </c>
      <c r="O88" s="28">
        <f>(EPCHrsIn!O89+MH)/LinhrsIn!O89</f>
        <v>1.00291707181553</v>
      </c>
      <c r="P88" s="28">
        <f>(EPCHrsIn!P89+MH)/LinhrsIn!P89</f>
        <v>0.83829672550869161</v>
      </c>
      <c r="Q88" s="28">
        <f>(EPCHrsIn!Q89+MH)/LinhrsIn!Q89</f>
        <v>0.9716484406642365</v>
      </c>
      <c r="R88" s="28">
        <f>(EPCHrsIn!R89+MH)/LinhrsIn!R89</f>
        <v>0.73868135651575151</v>
      </c>
      <c r="S88" s="28">
        <f>(EPCHrsIn!S89+MH)/LinhrsIn!S89</f>
        <v>0.97122108660570206</v>
      </c>
      <c r="T88" s="28">
        <f>(EPCHrsIn!T89+MH)/LinhrsIn!T89</f>
        <v>0.89055283414975506</v>
      </c>
      <c r="U88" s="28">
        <f>(EPCHrsIn!U89+MH)/LinhrsIn!U89</f>
        <v>0.90117230098146128</v>
      </c>
      <c r="V88" s="28">
        <f>(EPCHrsIn!V89+MH)/LinhrsIn!V89</f>
        <v>0.17178596247394023</v>
      </c>
      <c r="W88" s="28">
        <v>0</v>
      </c>
      <c r="X88" s="28">
        <f>(EPCHrsIn!X89+MH)/LinhrsIn!X89</f>
        <v>5.8702670971529205E-3</v>
      </c>
      <c r="Y88" s="28">
        <f>IF(LinhrsIn!Y89&gt;4,(EPCHrsIn!Y89+MH)/LinhrsIn!Y89,0)</f>
        <v>5.5912776069331847E-3</v>
      </c>
      <c r="Z88" s="28">
        <f>IF(LinhrsIn!Z89&gt;4,(EPCHrsIn!Z89+MH)/LinhrsIn!Z89,0)</f>
        <v>5.9585878146879191E-3</v>
      </c>
      <c r="AA88" s="28">
        <f>IF(LinhrsIn!AA89&gt;4,(EPCHrsIn!AA89+MH)/LinhrsIn!AA89,0)</f>
        <v>0.94503965493251707</v>
      </c>
      <c r="AB88" s="28">
        <f>IF(LinhrsIn!AB89&gt;4,(EPCHrsIn!AB89+MH)/LinhrsIn!AB89,0)</f>
        <v>1.0047055660123689</v>
      </c>
      <c r="AC88" s="28">
        <f>IF(LinhrsIn!AC89&gt;4,(EPCHrsIn!AC89+MH)/LinhrsIn!AC89,0)</f>
        <v>1.005377066810055</v>
      </c>
      <c r="AD88" s="28">
        <f>IF(LinhrsIn!AD89&gt;4,(EPCHrsIn!AD89+MH)/LinhrsIn!AD89,0)</f>
        <v>0.98208955223880601</v>
      </c>
      <c r="AE88" s="28">
        <f>IF(LinhrsIn!AE89&gt;4,(EPCHrsIn!AE89+MH)/LinhrsIn!AE89,0)</f>
        <v>0.97623445264445785</v>
      </c>
      <c r="AF88" s="28"/>
      <c r="AG88" s="28"/>
      <c r="AH88" s="28"/>
      <c r="AI88" s="28"/>
      <c r="AJ88" s="28"/>
      <c r="AK88" s="28"/>
      <c r="AL88" s="28"/>
      <c r="AM88" s="28"/>
      <c r="AN88" s="28"/>
      <c r="AO88" s="28">
        <f t="shared" si="9"/>
        <v>0.55101894457120892</v>
      </c>
      <c r="AP88" s="28">
        <f t="shared" si="10"/>
        <v>0.98790035723110625</v>
      </c>
      <c r="AQ88" s="28">
        <f t="shared" si="11"/>
        <v>0.94692624731640507</v>
      </c>
      <c r="AR88" s="28">
        <f t="shared" si="12"/>
        <v>0.94711607466482439</v>
      </c>
      <c r="AS88" s="28">
        <f t="shared" si="13"/>
        <v>0.89385029459523002</v>
      </c>
      <c r="AT88" s="28">
        <f t="shared" si="14"/>
        <v>0.65450369920171891</v>
      </c>
      <c r="AU88" s="28">
        <f t="shared" si="15"/>
        <v>3.8205149013620355E-3</v>
      </c>
      <c r="AV88" s="28">
        <f t="shared" si="16"/>
        <v>0.65190126958652461</v>
      </c>
      <c r="AW88" s="28">
        <f t="shared" si="17"/>
        <v>0.98790035723110625</v>
      </c>
    </row>
    <row r="89" spans="1:49" x14ac:dyDescent="0.25">
      <c r="A89" s="86" t="s">
        <v>1</v>
      </c>
      <c r="B89" s="86">
        <v>2</v>
      </c>
      <c r="C89" s="86">
        <v>80</v>
      </c>
      <c r="D89" s="28"/>
      <c r="E89" s="28"/>
      <c r="F89" s="28"/>
      <c r="G89" s="28"/>
      <c r="H89" s="28">
        <f>(EPCHrsIn!H90+MH)/LinhrsIn!H90</f>
        <v>0.99679799526660173</v>
      </c>
      <c r="I89" s="28">
        <f>(EPCHrsIn!I90+MH)/LinhrsIn!I90</f>
        <v>1.0033606667562844</v>
      </c>
      <c r="J89" s="28">
        <f>(EPCHrsIn!J90+MH)/LinhrsIn!J90</f>
        <v>1.0031957760177852</v>
      </c>
      <c r="K89" s="28">
        <f>(EPCHrsIn!K90+MH)/LinhrsIn!K90</f>
        <v>0.94733984799131388</v>
      </c>
      <c r="L89" s="28">
        <f>(EPCHrsIn!L90+MH)/LinhrsIn!L90</f>
        <v>1.0010843081887857</v>
      </c>
      <c r="M89" s="28">
        <f>(EPCHrsIn!M90+MH)/LinhrsIn!M90</f>
        <v>1.0034746351633079</v>
      </c>
      <c r="N89" s="28">
        <f>(EPCHrsIn!N90+MH)/LinhrsIn!N90</f>
        <v>1.0043022317827373</v>
      </c>
      <c r="O89" s="28">
        <f>(EPCHrsIn!O90+MH)/LinhrsIn!O90</f>
        <v>0.95277777777777772</v>
      </c>
      <c r="P89" s="28">
        <f>(EPCHrsIn!P90+MH)/LinhrsIn!P90</f>
        <v>0.80255376344086027</v>
      </c>
      <c r="Q89" s="28">
        <f>(EPCHrsIn!Q90+MH)/LinhrsIn!Q90</f>
        <v>0.96776803776129472</v>
      </c>
      <c r="R89" s="28">
        <f>(EPCHrsIn!R90+MH)/LinhrsIn!R90</f>
        <v>0.99626977021784546</v>
      </c>
      <c r="S89" s="28">
        <f>(EPCHrsIn!S90+MH)/LinhrsIn!S90</f>
        <v>1.0047043010752688</v>
      </c>
      <c r="T89" s="28">
        <f>(EPCHrsIn!T90+MH)/LinhrsIn!T90</f>
        <v>0.96567060458651832</v>
      </c>
      <c r="U89" s="28">
        <f>(EPCHrsIn!U90+MH)/LinhrsIn!U90</f>
        <v>1.0012098400322624</v>
      </c>
      <c r="V89" s="28">
        <f>(EPCHrsIn!V90+MH)/LinhrsIn!V90</f>
        <v>0.99026831641874047</v>
      </c>
      <c r="W89" s="28">
        <v>0.94247311827956992</v>
      </c>
      <c r="X89" s="28">
        <f>(EPCHrsIn!X90+MH)/LinhrsIn!X90</f>
        <v>1.0039178600378276</v>
      </c>
      <c r="Y89" s="28">
        <f>IF(LinhrsIn!Y90&gt;4,(EPCHrsIn!Y90+MH)/LinhrsIn!Y90,0)</f>
        <v>0.88932474082376012</v>
      </c>
      <c r="Z89" s="28">
        <f>IF(LinhrsIn!Z90&gt;4,(EPCHrsIn!Z90+MH)/LinhrsIn!Z90,0)</f>
        <v>1.0026914278024492</v>
      </c>
      <c r="AA89" s="28">
        <f>IF(LinhrsIn!AA90&gt;4,(EPCHrsIn!AA90+MH)/LinhrsIn!AA90,0)</f>
        <v>0.98944297819141547</v>
      </c>
      <c r="AB89" s="28">
        <f>IF(LinhrsIn!AB90&gt;4,(EPCHrsIn!AB90+MH)/LinhrsIn!AB90,0)</f>
        <v>1.0047049334587983</v>
      </c>
      <c r="AC89" s="28">
        <f>IF(LinhrsIn!AC90&gt;4,(EPCHrsIn!AC90+MH)/LinhrsIn!AC90,0)</f>
        <v>0.99663978494623651</v>
      </c>
      <c r="AD89" s="28">
        <f>IF(LinhrsIn!AD90&gt;4,(EPCHrsIn!AD90+MH)/LinhrsIn!AD90,0)</f>
        <v>0.94901841424440725</v>
      </c>
      <c r="AE89" s="28">
        <f>IF(LinhrsIn!AE90&gt;4,(EPCHrsIn!AE90+MH)/LinhrsIn!AE90,0)</f>
        <v>0.98360223676891112</v>
      </c>
      <c r="AF89" s="28"/>
      <c r="AG89" s="28"/>
      <c r="AH89" s="28"/>
      <c r="AI89" s="28"/>
      <c r="AJ89" s="28"/>
      <c r="AK89" s="28"/>
      <c r="AL89" s="28"/>
      <c r="AM89" s="28"/>
      <c r="AN89" s="28"/>
      <c r="AO89" s="28">
        <f t="shared" si="9"/>
        <v>0.97987049405714599</v>
      </c>
      <c r="AP89" s="28">
        <f t="shared" si="10"/>
        <v>0.97642014531985166</v>
      </c>
      <c r="AQ89" s="28">
        <f t="shared" si="11"/>
        <v>0.98396626378113583</v>
      </c>
      <c r="AR89" s="28">
        <f t="shared" si="12"/>
        <v>0.91987792433379179</v>
      </c>
      <c r="AS89" s="28">
        <f t="shared" si="13"/>
        <v>0.98958070301813628</v>
      </c>
      <c r="AT89" s="28">
        <f t="shared" si="14"/>
        <v>0.9857162536791737</v>
      </c>
      <c r="AU89" s="28">
        <f t="shared" si="15"/>
        <v>0.94523857304705261</v>
      </c>
      <c r="AV89" s="28">
        <f t="shared" si="16"/>
        <v>0.99894644648422093</v>
      </c>
      <c r="AW89" s="28">
        <f t="shared" si="17"/>
        <v>0.97642014531985166</v>
      </c>
    </row>
    <row r="90" spans="1:49" x14ac:dyDescent="0.25">
      <c r="A90" s="86" t="s">
        <v>1</v>
      </c>
      <c r="B90" s="86">
        <v>2</v>
      </c>
      <c r="C90" s="86">
        <v>81</v>
      </c>
      <c r="D90" s="28"/>
      <c r="E90" s="28"/>
      <c r="F90" s="28"/>
      <c r="G90" s="28"/>
      <c r="H90" s="28">
        <f>(EPCHrsIn!H91+MH)/LinhrsIn!H91</f>
        <v>0.99972202918693531</v>
      </c>
      <c r="I90" s="28">
        <f>(EPCHrsIn!I91+MH)/LinhrsIn!I91</f>
        <v>1.0040328001075414</v>
      </c>
      <c r="J90" s="28">
        <f>(EPCHrsIn!J91+MH)/LinhrsIn!J91</f>
        <v>0.97384529771841966</v>
      </c>
      <c r="K90" s="28">
        <f>(EPCHrsIn!K91+MH)/LinhrsIn!K91</f>
        <v>0.98957628265872477</v>
      </c>
      <c r="L90" s="28">
        <f>(EPCHrsIn!L91+MH)/LinhrsIn!L91</f>
        <v>0.99903899421809872</v>
      </c>
      <c r="M90" s="28">
        <f>(EPCHrsIn!M91+MH)/LinhrsIn!M91</f>
        <v>1.0033351862145636</v>
      </c>
      <c r="N90" s="28">
        <f>(EPCHrsIn!N91+MH)/LinhrsIn!N91</f>
        <v>1.0036870135190497</v>
      </c>
      <c r="O90" s="28">
        <f>(EPCHrsIn!O91+MH)/LinhrsIn!O91</f>
        <v>0.99180441728017787</v>
      </c>
      <c r="P90" s="28">
        <f>(EPCHrsIn!P91+MH)/LinhrsIn!P91</f>
        <v>0.91127839763409058</v>
      </c>
      <c r="Q90" s="28">
        <f>(EPCHrsIn!Q91+MH)/LinhrsIn!Q91</f>
        <v>0.98031283710895356</v>
      </c>
      <c r="R90" s="28">
        <f>(EPCHrsIn!R91+MH)/LinhrsIn!R91</f>
        <v>0.89423076923076916</v>
      </c>
      <c r="S90" s="28">
        <f>(EPCHrsIn!S91+MH)/LinhrsIn!S91</f>
        <v>0.99784946236559136</v>
      </c>
      <c r="T90" s="28">
        <f>(EPCHrsIn!T91+MH)/LinhrsIn!T91</f>
        <v>0.97077740492170006</v>
      </c>
      <c r="U90" s="28">
        <f>(EPCHrsIn!U91+MH)/LinhrsIn!U91</f>
        <v>0.9725769592687189</v>
      </c>
      <c r="V90" s="28">
        <f>(EPCHrsIn!V91+MH)/LinhrsIn!V91</f>
        <v>0.98581255374032672</v>
      </c>
      <c r="W90" s="28">
        <v>0.98508064516129035</v>
      </c>
      <c r="X90" s="28">
        <f>(EPCHrsIn!X91+MH)/LinhrsIn!X91</f>
        <v>0.97379086733315312</v>
      </c>
      <c r="Y90" s="28">
        <f>IF(LinhrsIn!Y91&gt;4,(EPCHrsIn!Y91+MH)/LinhrsIn!Y91,0)</f>
        <v>1.0027015498364853</v>
      </c>
      <c r="Z90" s="28">
        <f>IF(LinhrsIn!Z91&gt;4,(EPCHrsIn!Z91+MH)/LinhrsIn!Z91,0)</f>
        <v>1.0029605705826941</v>
      </c>
      <c r="AA90" s="28">
        <f>IF(LinhrsIn!AA91&gt;4,(EPCHrsIn!AA91+MH)/LinhrsIn!AA91,0)</f>
        <v>0.99749965272954588</v>
      </c>
      <c r="AB90" s="28">
        <f>IF(LinhrsIn!AB91&gt;4,(EPCHrsIn!AB91+MH)/LinhrsIn!AB91,0)</f>
        <v>0.99059013308240351</v>
      </c>
      <c r="AC90" s="28">
        <f>IF(LinhrsIn!AC91&gt;4,(EPCHrsIn!AC91+MH)/LinhrsIn!AC91,0)</f>
        <v>1.0045698924731183</v>
      </c>
      <c r="AD90" s="28">
        <f>IF(LinhrsIn!AD91&gt;4,(EPCHrsIn!AD91+MH)/LinhrsIn!AD91,0)</f>
        <v>0.99350551276242249</v>
      </c>
      <c r="AE90" s="28">
        <f>IF(LinhrsIn!AE91&gt;4,(EPCHrsIn!AE91+MH)/LinhrsIn!AE91,0)</f>
        <v>0.93996054954106445</v>
      </c>
      <c r="AF90" s="28"/>
      <c r="AG90" s="28"/>
      <c r="AH90" s="28"/>
      <c r="AI90" s="28"/>
      <c r="AJ90" s="28"/>
      <c r="AK90" s="28"/>
      <c r="AL90" s="28"/>
      <c r="AM90" s="28"/>
      <c r="AN90" s="28"/>
      <c r="AO90" s="28">
        <f t="shared" si="9"/>
        <v>0.97951528378013597</v>
      </c>
      <c r="AP90" s="28">
        <f t="shared" si="10"/>
        <v>0.97934531825886839</v>
      </c>
      <c r="AQ90" s="28">
        <f t="shared" si="11"/>
        <v>0.99731682103046237</v>
      </c>
      <c r="AR90" s="28">
        <f t="shared" si="12"/>
        <v>0.9689232761444394</v>
      </c>
      <c r="AS90" s="28">
        <f t="shared" si="13"/>
        <v>0.95746435623510473</v>
      </c>
      <c r="AT90" s="28">
        <f t="shared" si="14"/>
        <v>0.97638897264358182</v>
      </c>
      <c r="AU90" s="28">
        <f t="shared" si="15"/>
        <v>0.98719102077697629</v>
      </c>
      <c r="AV90" s="28">
        <f t="shared" si="16"/>
        <v>0.99701678546488115</v>
      </c>
      <c r="AW90" s="28">
        <f t="shared" si="17"/>
        <v>0.97934531825886839</v>
      </c>
    </row>
    <row r="91" spans="1:49" x14ac:dyDescent="0.25">
      <c r="A91" s="86" t="s">
        <v>1</v>
      </c>
      <c r="B91" s="86">
        <v>2</v>
      </c>
      <c r="C91" s="86">
        <v>82</v>
      </c>
      <c r="D91" s="28"/>
      <c r="E91" s="28"/>
      <c r="F91" s="28"/>
      <c r="G91" s="28"/>
      <c r="H91" s="28">
        <f>(EPCHrsIn!H92+MH)/LinhrsIn!H92</f>
        <v>0.99902750764101145</v>
      </c>
      <c r="I91" s="28">
        <f>(EPCHrsIn!I92+MH)/LinhrsIn!I92</f>
        <v>0.99623554719010488</v>
      </c>
      <c r="J91" s="28">
        <f>(EPCHrsIn!J92+MH)/LinhrsIn!J92</f>
        <v>0.97316835812595581</v>
      </c>
      <c r="K91" s="28">
        <f>(EPCHrsIn!K92+MH)/LinhrsIn!K92</f>
        <v>1.0039183894068369</v>
      </c>
      <c r="L91" s="28">
        <f>(EPCHrsIn!L92+MH)/LinhrsIn!L92</f>
        <v>0.16043941841680132</v>
      </c>
      <c r="M91" s="28">
        <f>(EPCHrsIn!M92+MH)/LinhrsIn!M92</f>
        <v>0.56695202713616533</v>
      </c>
      <c r="N91" s="28">
        <f>(EPCHrsIn!N92+MH)/LinhrsIn!N92</f>
        <v>1.0057236304170074</v>
      </c>
      <c r="O91" s="28">
        <f>(EPCHrsIn!O92+MH)/LinhrsIn!O92</f>
        <v>0.79818594104308394</v>
      </c>
      <c r="P91" s="28">
        <f>(EPCHrsIn!P92+MH)/LinhrsIn!P92</f>
        <v>0.96336700336700332</v>
      </c>
      <c r="Q91" s="28">
        <f>(EPCHrsIn!Q92+MH)/LinhrsIn!Q92</f>
        <v>0.97806781485468242</v>
      </c>
      <c r="R91" s="28">
        <f>(EPCHrsIn!R92+MH)/LinhrsIn!R92</f>
        <v>0.98597642846486655</v>
      </c>
      <c r="S91" s="28">
        <f>(EPCHrsIn!S92+MH)/LinhrsIn!S92</f>
        <v>0.99193439978491738</v>
      </c>
      <c r="T91" s="28">
        <f>(EPCHrsIn!T92+MH)/LinhrsIn!T92</f>
        <v>0.95200223245430438</v>
      </c>
      <c r="U91" s="28">
        <f>(EPCHrsIn!U92+MH)/LinhrsIn!U92</f>
        <v>0.96444444444444444</v>
      </c>
      <c r="V91" s="28">
        <f>(EPCHrsIn!V92+MH)/LinhrsIn!V92</f>
        <v>0.98758024002232769</v>
      </c>
      <c r="W91" s="28">
        <v>0.9643817204301075</v>
      </c>
      <c r="X91" s="28">
        <f>(EPCHrsIn!X92+MH)/LinhrsIn!X92</f>
        <v>0.92969172525689558</v>
      </c>
      <c r="Y91" s="28">
        <f>IF(LinhrsIn!Y92&gt;4,(EPCHrsIn!Y92+MH)/LinhrsIn!Y92,0)</f>
        <v>1.004601868637568</v>
      </c>
      <c r="Z91" s="28">
        <f>IF(LinhrsIn!Z92&gt;4,(EPCHrsIn!Z92+MH)/LinhrsIn!Z92,0)</f>
        <v>1.0016135538523598</v>
      </c>
      <c r="AA91" s="28">
        <f>IF(LinhrsIn!AA92&gt;4,(EPCHrsIn!AA92+MH)/LinhrsIn!AA92,0)</f>
        <v>0.99194332546186981</v>
      </c>
      <c r="AB91" s="28">
        <f>IF(LinhrsIn!AB92&gt;4,(EPCHrsIn!AB92+MH)/LinhrsIn!AB92,0)</f>
        <v>0.97634090603575752</v>
      </c>
      <c r="AC91" s="28">
        <f>IF(LinhrsIn!AC92&gt;4,(EPCHrsIn!AC92+MH)/LinhrsIn!AC92,0)</f>
        <v>1.0053763440860215</v>
      </c>
      <c r="AD91" s="28">
        <f>IF(LinhrsIn!AD92&gt;4,(EPCHrsIn!AD92+MH)/LinhrsIn!AD92,0)</f>
        <v>0.99713034284851232</v>
      </c>
      <c r="AE91" s="28">
        <f>IF(LinhrsIn!AE92&gt;4,(EPCHrsIn!AE92+MH)/LinhrsIn!AE92,0)</f>
        <v>0.98548521550838009</v>
      </c>
      <c r="AF91" s="28"/>
      <c r="AG91" s="28"/>
      <c r="AH91" s="28"/>
      <c r="AI91" s="28"/>
      <c r="AJ91" s="28"/>
      <c r="AK91" s="28"/>
      <c r="AL91" s="28"/>
      <c r="AM91" s="28"/>
      <c r="AN91" s="28"/>
      <c r="AO91" s="28">
        <f t="shared" si="9"/>
        <v>0.97738155497500834</v>
      </c>
      <c r="AP91" s="28">
        <f t="shared" si="10"/>
        <v>0.9959973008143046</v>
      </c>
      <c r="AQ91" s="28">
        <f t="shared" si="11"/>
        <v>0.57710327831993447</v>
      </c>
      <c r="AR91" s="28">
        <f t="shared" si="12"/>
        <v>0.92242552494236485</v>
      </c>
      <c r="AS91" s="28">
        <f t="shared" si="13"/>
        <v>0.98532621436815537</v>
      </c>
      <c r="AT91" s="28">
        <f t="shared" si="14"/>
        <v>0.96800897230702543</v>
      </c>
      <c r="AU91" s="28">
        <f t="shared" si="15"/>
        <v>0.9662251047748569</v>
      </c>
      <c r="AV91" s="28">
        <f t="shared" si="16"/>
        <v>0.98996592844999576</v>
      </c>
      <c r="AW91" s="28">
        <f t="shared" si="17"/>
        <v>0.9959973008143046</v>
      </c>
    </row>
    <row r="92" spans="1:49" x14ac:dyDescent="0.25">
      <c r="A92" s="86" t="s">
        <v>1</v>
      </c>
      <c r="B92" s="86">
        <v>2</v>
      </c>
      <c r="C92" s="86">
        <v>83</v>
      </c>
      <c r="D92" s="28"/>
      <c r="E92" s="28"/>
      <c r="F92" s="28"/>
      <c r="G92" s="28"/>
      <c r="H92" s="28">
        <f>(EPCHrsIn!H93+MH)/LinhrsIn!H93</f>
        <v>0.99874965268130034</v>
      </c>
      <c r="I92" s="28">
        <f>(EPCHrsIn!I93+MH)/LinhrsIn!I93</f>
        <v>1.0036295200967873</v>
      </c>
      <c r="J92" s="28">
        <f>(EPCHrsIn!J93+MH)/LinhrsIn!J93</f>
        <v>1.00291707181553</v>
      </c>
      <c r="K92" s="28">
        <f>(EPCHrsIn!K93+MH)/LinhrsIn!K93</f>
        <v>0.87977330994467684</v>
      </c>
      <c r="L92" s="28">
        <f>(EPCHrsIn!L93+MH)/LinhrsIn!L93</f>
        <v>1.0011710367083502</v>
      </c>
      <c r="M92" s="28">
        <f>(EPCHrsIn!M93+MH)/LinhrsIn!M93</f>
        <v>1.0022271714922049</v>
      </c>
      <c r="N92" s="28">
        <f>(EPCHrsIn!N93+MH)/LinhrsIn!N93</f>
        <v>1.0044855239907571</v>
      </c>
      <c r="O92" s="28">
        <f>(EPCHrsIn!O93+MH)/LinhrsIn!O93</f>
        <v>0.98208084456174471</v>
      </c>
      <c r="P92" s="28">
        <f>(EPCHrsIn!P93+MH)/LinhrsIn!P93</f>
        <v>0.80610461207476125</v>
      </c>
      <c r="Q92" s="28">
        <f>(EPCHrsIn!Q93+MH)/LinhrsIn!Q93</f>
        <v>0.9966280010790397</v>
      </c>
      <c r="R92" s="28">
        <f>(EPCHrsIn!R93+MH)/LinhrsIn!R93</f>
        <v>0.95884282731881898</v>
      </c>
      <c r="S92" s="28">
        <f>(EPCHrsIn!S93+MH)/LinhrsIn!S93</f>
        <v>1.0052433449852112</v>
      </c>
      <c r="T92" s="28">
        <f>(EPCHrsIn!T93+MH)/LinhrsIn!T93</f>
        <v>0.98322147651006708</v>
      </c>
      <c r="U92" s="28">
        <f>(EPCHrsIn!U93+MH)/LinhrsIn!U93</f>
        <v>1.0047049334587983</v>
      </c>
      <c r="V92" s="28">
        <f>(EPCHrsIn!V93+MH)/LinhrsIn!V93</f>
        <v>0.90065578345193242</v>
      </c>
      <c r="W92" s="28">
        <v>0.99422043010752692</v>
      </c>
      <c r="X92" s="28">
        <f>(EPCHrsIn!X93+MH)/LinhrsIn!X93</f>
        <v>8.9243580846634279E-2</v>
      </c>
      <c r="Y92" s="28">
        <f>IF(LinhrsIn!Y93&gt;4,(EPCHrsIn!Y93+MH)/LinhrsIn!Y93,0)</f>
        <v>5.5858120374249406E-3</v>
      </c>
      <c r="Z92" s="28">
        <f>IF(LinhrsIn!Z93&gt;4,(EPCHrsIn!Z93+MH)/LinhrsIn!Z93,0)</f>
        <v>0.22374798061389337</v>
      </c>
      <c r="AA92" s="28">
        <f>IF(LinhrsIn!AA93&gt;4,(EPCHrsIn!AA93+MH)/LinhrsIn!AA93,0)</f>
        <v>0.95675372086492549</v>
      </c>
      <c r="AB92" s="28">
        <f>IF(LinhrsIn!AB93&gt;4,(EPCHrsIn!AB93+MH)/LinhrsIn!AB93,0)</f>
        <v>1.0044360801182957</v>
      </c>
      <c r="AC92" s="28">
        <f>IF(LinhrsIn!AC93&gt;4,(EPCHrsIn!AC93+MH)/LinhrsIn!AC93,0)</f>
        <v>1.0047043010752688</v>
      </c>
      <c r="AD92" s="28">
        <f>IF(LinhrsIn!AD93&gt;4,(EPCHrsIn!AD93+MH)/LinhrsIn!AD93,0)</f>
        <v>0.99637407463363048</v>
      </c>
      <c r="AE92" s="28">
        <f>IF(LinhrsIn!AE93&gt;4,(EPCHrsIn!AE93+MH)/LinhrsIn!AE93,0)</f>
        <v>0.97957732193427938</v>
      </c>
      <c r="AF92" s="28"/>
      <c r="AG92" s="28"/>
      <c r="AH92" s="28"/>
      <c r="AI92" s="28"/>
      <c r="AJ92" s="28"/>
      <c r="AK92" s="28"/>
      <c r="AL92" s="28"/>
      <c r="AM92" s="28"/>
      <c r="AN92" s="28"/>
      <c r="AO92" s="28">
        <f t="shared" si="9"/>
        <v>0.76027366428271403</v>
      </c>
      <c r="AP92" s="28">
        <f t="shared" si="10"/>
        <v>0.9935518992143928</v>
      </c>
      <c r="AQ92" s="28">
        <f t="shared" si="11"/>
        <v>0.96105717271507729</v>
      </c>
      <c r="AR92" s="28">
        <f t="shared" si="12"/>
        <v>0.93089032687575435</v>
      </c>
      <c r="AS92" s="28">
        <f t="shared" si="13"/>
        <v>0.98690472446102329</v>
      </c>
      <c r="AT92" s="28">
        <f t="shared" si="14"/>
        <v>0.96286073114026605</v>
      </c>
      <c r="AU92" s="28">
        <f t="shared" si="15"/>
        <v>0.36301660766386207</v>
      </c>
      <c r="AV92" s="28">
        <f t="shared" si="16"/>
        <v>0.7283125938657049</v>
      </c>
      <c r="AW92" s="28">
        <f t="shared" si="17"/>
        <v>0.9935518992143928</v>
      </c>
    </row>
    <row r="93" spans="1:49" x14ac:dyDescent="0.25">
      <c r="A93" s="86" t="s">
        <v>1</v>
      </c>
      <c r="B93" s="86">
        <v>2</v>
      </c>
      <c r="C93" s="86">
        <v>84</v>
      </c>
      <c r="D93" s="28"/>
      <c r="E93" s="28"/>
      <c r="F93" s="28"/>
      <c r="G93" s="28"/>
      <c r="H93" s="28">
        <f>(EPCHrsIn!H94+MH)/LinhrsIn!H94</f>
        <v>0.97944158910959866</v>
      </c>
      <c r="I93" s="28">
        <f>(EPCHrsIn!I94+MH)/LinhrsIn!I94</f>
        <v>0.2086021505376344</v>
      </c>
      <c r="J93" s="28">
        <f>(EPCHrsIn!J94+MH)/LinhrsIn!J94</f>
        <v>0.64664163537755526</v>
      </c>
      <c r="K93" s="28">
        <f>(EPCHrsIn!K94+MH)/LinhrsIn!K94</f>
        <v>1.0021609940572664</v>
      </c>
      <c r="L93" s="28">
        <f>(EPCHrsIn!L94+MH)/LinhrsIn!L94</f>
        <v>1.0027352071005917</v>
      </c>
      <c r="M93" s="28">
        <f>(EPCHrsIn!M94+MH)/LinhrsIn!M94</f>
        <v>0.97845726198749128</v>
      </c>
      <c r="N93" s="28">
        <f>(EPCHrsIn!N94+MH)/LinhrsIn!N94</f>
        <v>1.0027855153203342</v>
      </c>
      <c r="O93" s="28">
        <f>(EPCHrsIn!O94+MH)/LinhrsIn!O94</f>
        <v>0.9819444444444444</v>
      </c>
      <c r="P93" s="28">
        <f>(EPCHrsIn!P94+MH)/LinhrsIn!P94</f>
        <v>0.81417598706373806</v>
      </c>
      <c r="Q93" s="28">
        <f>(EPCHrsIn!Q94+MH)/LinhrsIn!Q94</f>
        <v>0.9080737828847899</v>
      </c>
      <c r="R93" s="28">
        <f>(EPCHrsIn!R94+MH)/LinhrsIn!R94</f>
        <v>0.55344202898550721</v>
      </c>
      <c r="S93" s="28">
        <f>(EPCHrsIn!S94+MH)/LinhrsIn!S94</f>
        <v>1.0040322580645162</v>
      </c>
      <c r="T93" s="28">
        <f>(EPCHrsIn!T94+MH)/LinhrsIn!T94</f>
        <v>0.96318421783828845</v>
      </c>
      <c r="U93" s="28">
        <f>(EPCHrsIn!U94+MH)/LinhrsIn!U94</f>
        <v>0.99448850651969345</v>
      </c>
      <c r="V93" s="28">
        <f>(EPCHrsIn!V94+MH)/LinhrsIn!V94</f>
        <v>0.94312334863023228</v>
      </c>
      <c r="W93" s="28">
        <v>0.97258064516129039</v>
      </c>
      <c r="X93" s="28">
        <f>(EPCHrsIn!X94+MH)/LinhrsIn!X94</f>
        <v>0.95802032699955808</v>
      </c>
      <c r="Y93" s="28">
        <f>IF(LinhrsIn!Y94&gt;4,(EPCHrsIn!Y94+MH)/LinhrsIn!Y94,0)</f>
        <v>1.0029325513196481</v>
      </c>
      <c r="Z93" s="28">
        <f>IF(LinhrsIn!Z94&gt;4,(EPCHrsIn!Z94+MH)/LinhrsIn!Z94,0)</f>
        <v>1.002018570851837</v>
      </c>
      <c r="AA93" s="28">
        <f>IF(LinhrsIn!AA94&gt;4,(EPCHrsIn!AA94+MH)/LinhrsIn!AA94,0)</f>
        <v>0.99583275454924292</v>
      </c>
      <c r="AB93" s="28">
        <f>IF(LinhrsIn!AB94&gt;4,(EPCHrsIn!AB94+MH)/LinhrsIn!AB94,0)</f>
        <v>1.0047049334587983</v>
      </c>
      <c r="AC93" s="28">
        <f>IF(LinhrsIn!AC94&gt;4,(EPCHrsIn!AC94+MH)/LinhrsIn!AC94,0)</f>
        <v>1.0047043010752688</v>
      </c>
      <c r="AD93" s="28">
        <f>IF(LinhrsIn!AD94&gt;4,(EPCHrsIn!AD94+MH)/LinhrsIn!AD94,0)</f>
        <v>0.99349470499243575</v>
      </c>
      <c r="AE93" s="28">
        <f>IF(LinhrsIn!AE94&gt;4,(EPCHrsIn!AE94+MH)/LinhrsIn!AE94,0)</f>
        <v>0.97667231800501975</v>
      </c>
      <c r="AF93" s="28"/>
      <c r="AG93" s="28"/>
      <c r="AH93" s="28"/>
      <c r="AI93" s="28"/>
      <c r="AJ93" s="28"/>
      <c r="AK93" s="28"/>
      <c r="AL93" s="28"/>
      <c r="AM93" s="28"/>
      <c r="AN93" s="28"/>
      <c r="AO93" s="28">
        <f t="shared" si="9"/>
        <v>0.94186949377195017</v>
      </c>
      <c r="AP93" s="28">
        <f t="shared" si="10"/>
        <v>0.99162377469090812</v>
      </c>
      <c r="AQ93" s="28">
        <f t="shared" si="11"/>
        <v>0.99445115438178311</v>
      </c>
      <c r="AR93" s="28">
        <f t="shared" si="12"/>
        <v>0.93296864894283882</v>
      </c>
      <c r="AS93" s="28">
        <f t="shared" si="13"/>
        <v>0.82184935664493786</v>
      </c>
      <c r="AT93" s="28">
        <f t="shared" si="14"/>
        <v>0.96693202432940473</v>
      </c>
      <c r="AU93" s="28">
        <f t="shared" si="15"/>
        <v>0.97784450782683219</v>
      </c>
      <c r="AV93" s="28">
        <f t="shared" si="16"/>
        <v>1.0008520862866261</v>
      </c>
      <c r="AW93" s="28">
        <f t="shared" si="17"/>
        <v>0.99162377469090812</v>
      </c>
    </row>
    <row r="94" spans="1:49" x14ac:dyDescent="0.25">
      <c r="A94" s="86" t="s">
        <v>1</v>
      </c>
      <c r="B94" s="86">
        <v>2</v>
      </c>
      <c r="C94" s="86">
        <v>85</v>
      </c>
      <c r="D94" s="28"/>
      <c r="E94" s="28"/>
      <c r="F94" s="28"/>
      <c r="G94" s="28"/>
      <c r="H94" s="28">
        <f>(EPCHrsIn!H95+MH)/LinhrsIn!H95</f>
        <v>0.85299321734001765</v>
      </c>
      <c r="I94" s="28">
        <f>(EPCHrsIn!I95+MH)/LinhrsIn!I95</f>
        <v>0.8850188273265196</v>
      </c>
      <c r="J94" s="28">
        <f>(EPCHrsIn!J95+MH)/LinhrsIn!J95</f>
        <v>0.92664629063628789</v>
      </c>
      <c r="K94" s="28">
        <f>(EPCHrsIn!K95+MH)/LinhrsIn!K95</f>
        <v>0.97994036324207112</v>
      </c>
      <c r="L94" s="28">
        <f>(EPCHrsIn!L95+MH)/LinhrsIn!L95</f>
        <v>0.81305560791705933</v>
      </c>
      <c r="M94" s="28">
        <f>(EPCHrsIn!M95+MH)/LinhrsIn!M95</f>
        <v>1.0005558643690939</v>
      </c>
      <c r="N94" s="28">
        <f>(EPCHrsIn!N95+MH)/LinhrsIn!N95</f>
        <v>1.0043022317827373</v>
      </c>
      <c r="O94" s="28">
        <f>(EPCHrsIn!O95+MH)/LinhrsIn!O95</f>
        <v>0.99861111111111112</v>
      </c>
      <c r="P94" s="28">
        <f>(EPCHrsIn!P95+MH)/LinhrsIn!P95</f>
        <v>0.99250476969201418</v>
      </c>
      <c r="Q94" s="28">
        <f>(EPCHrsIn!Q95+MH)/LinhrsIn!Q95</f>
        <v>0.51760310389423769</v>
      </c>
      <c r="R94" s="28">
        <f>(EPCHrsIn!R95+MH)/LinhrsIn!R95</f>
        <v>0.61101796407185627</v>
      </c>
      <c r="S94" s="28">
        <f>(EPCHrsIn!S95+MH)/LinhrsIn!S95</f>
        <v>0.98091141282430439</v>
      </c>
      <c r="T94" s="28">
        <f>(EPCHrsIn!T95+MH)/LinhrsIn!T95</f>
        <v>0.91035441278665741</v>
      </c>
      <c r="U94" s="28">
        <f>(EPCHrsIn!U95+MH)/LinhrsIn!U95</f>
        <v>0.98669354838709677</v>
      </c>
      <c r="V94" s="28">
        <f>(EPCHrsIn!V95+MH)/LinhrsIn!V95</f>
        <v>0.64888801417043884</v>
      </c>
      <c r="W94" s="28">
        <v>0.29677419354838713</v>
      </c>
      <c r="X94" s="28">
        <f>(EPCHrsIn!X95+MH)/LinhrsIn!X95</f>
        <v>1.0036471700661895</v>
      </c>
      <c r="Y94" s="28">
        <f>IF(LinhrsIn!Y95&gt;4,(EPCHrsIn!Y95+MH)/LinhrsIn!Y95,0)</f>
        <v>0.99564973337075491</v>
      </c>
      <c r="Z94" s="28">
        <f>IF(LinhrsIn!Z95&gt;4,(EPCHrsIn!Z95+MH)/LinhrsIn!Z95,0)</f>
        <v>0.94460131773564604</v>
      </c>
      <c r="AA94" s="28">
        <f>IF(LinhrsIn!AA95&gt;4,(EPCHrsIn!AA95+MH)/LinhrsIn!AA95,0)</f>
        <v>0.99819268733490896</v>
      </c>
      <c r="AB94" s="28">
        <f>IF(LinhrsIn!AB95&gt;4,(EPCHrsIn!AB95+MH)/LinhrsIn!AB95,0)</f>
        <v>0.9926065331361742</v>
      </c>
      <c r="AC94" s="28">
        <f>IF(LinhrsIn!AC95&gt;4,(EPCHrsIn!AC95+MH)/LinhrsIn!AC95,0)</f>
        <v>1.0052419354838709</v>
      </c>
      <c r="AD94" s="28">
        <f>IF(LinhrsIn!AD95&gt;4,(EPCHrsIn!AD95+MH)/LinhrsIn!AD95,0)</f>
        <v>0.97232304900181477</v>
      </c>
      <c r="AE94" s="28">
        <f>IF(LinhrsIn!AE95&gt;4,(EPCHrsIn!AE95+MH)/LinhrsIn!AE95,0)</f>
        <v>0.94536528605069958</v>
      </c>
      <c r="AF94" s="28"/>
      <c r="AG94" s="28"/>
      <c r="AH94" s="28"/>
      <c r="AI94" s="28"/>
      <c r="AJ94" s="28"/>
      <c r="AK94" s="28"/>
      <c r="AL94" s="28"/>
      <c r="AM94" s="28"/>
      <c r="AN94" s="28"/>
      <c r="AO94" s="28">
        <f t="shared" si="9"/>
        <v>0.8239116742772209</v>
      </c>
      <c r="AP94" s="28">
        <f t="shared" si="10"/>
        <v>0.97431009017879511</v>
      </c>
      <c r="AQ94" s="28">
        <f t="shared" si="11"/>
        <v>0.93118394517607472</v>
      </c>
      <c r="AR94" s="28">
        <f t="shared" si="12"/>
        <v>0.99847270419528744</v>
      </c>
      <c r="AS94" s="28">
        <f t="shared" si="13"/>
        <v>0.70317749359679949</v>
      </c>
      <c r="AT94" s="28">
        <f t="shared" si="14"/>
        <v>0.84864532511473101</v>
      </c>
      <c r="AU94" s="28">
        <f t="shared" si="15"/>
        <v>0.76535703232844388</v>
      </c>
      <c r="AV94" s="28">
        <f t="shared" si="16"/>
        <v>0.97846684606890977</v>
      </c>
      <c r="AW94" s="28">
        <f t="shared" si="17"/>
        <v>0.97431009017879511</v>
      </c>
    </row>
    <row r="95" spans="1:49" x14ac:dyDescent="0.25">
      <c r="A95" s="86" t="s">
        <v>1</v>
      </c>
      <c r="B95" s="86">
        <v>2</v>
      </c>
      <c r="C95" s="86">
        <v>86</v>
      </c>
      <c r="D95" s="28"/>
      <c r="E95" s="28"/>
      <c r="F95" s="28"/>
      <c r="G95" s="28"/>
      <c r="H95" s="28">
        <f>(EPCHrsIn!H96+MH)/LinhrsIn!H96</f>
        <v>1.0002778549597111</v>
      </c>
      <c r="I95" s="28">
        <f>(EPCHrsIn!I96+MH)/LinhrsIn!I96</f>
        <v>0.99543010752688177</v>
      </c>
      <c r="J95" s="28">
        <f>(EPCHrsIn!J96+MH)/LinhrsIn!J96</f>
        <v>0.97791359911098763</v>
      </c>
      <c r="K95" s="28">
        <f>(EPCHrsIn!K96+MH)/LinhrsIn!K96</f>
        <v>1.0024317751958929</v>
      </c>
      <c r="L95" s="28">
        <f>(EPCHrsIn!L96+MH)/LinhrsIn!L96</f>
        <v>1.0016560441038052</v>
      </c>
      <c r="M95" s="28">
        <f>(EPCHrsIn!M96+MH)/LinhrsIn!M96</f>
        <v>1.0045852438516047</v>
      </c>
      <c r="N95" s="28">
        <f>(EPCHrsIn!N96+MH)/LinhrsIn!N96</f>
        <v>0.99882293593408433</v>
      </c>
      <c r="O95" s="28">
        <f>(EPCHrsIn!O96+MH)/LinhrsIn!O96</f>
        <v>0.93194444444444446</v>
      </c>
      <c r="P95" s="28">
        <f>(EPCHrsIn!P96+MH)/LinhrsIn!P96</f>
        <v>0.97795698924731189</v>
      </c>
      <c r="Q95" s="28">
        <f>(EPCHrsIn!Q96+MH)/LinhrsIn!Q96</f>
        <v>0.97096556380823773</v>
      </c>
      <c r="R95" s="28">
        <f>(EPCHrsIn!R96+MH)/LinhrsIn!R96</f>
        <v>0.87271280827366748</v>
      </c>
      <c r="S95" s="28">
        <f>(EPCHrsIn!S96+MH)/LinhrsIn!S96</f>
        <v>0.94932795698924721</v>
      </c>
      <c r="T95" s="28">
        <f>(EPCHrsIn!T96+MH)/LinhrsIn!T96</f>
        <v>0.94094761706266505</v>
      </c>
      <c r="U95" s="28">
        <f>(EPCHrsIn!U96+MH)/LinhrsIn!U96</f>
        <v>1.003763440860215</v>
      </c>
      <c r="V95" s="28">
        <f>(EPCHrsIn!V96+MH)/LinhrsIn!V96</f>
        <v>0.84517304189435338</v>
      </c>
      <c r="W95" s="28">
        <v>0.94045698924731191</v>
      </c>
      <c r="X95" s="28">
        <f>(EPCHrsIn!X96+MH)/LinhrsIn!X96</f>
        <v>0.94312026002166849</v>
      </c>
      <c r="Y95" s="28">
        <f>IF(LinhrsIn!Y96&gt;4,(EPCHrsIn!Y96+MH)/LinhrsIn!Y96,0)</f>
        <v>0.99371596145789698</v>
      </c>
      <c r="Z95" s="28">
        <f>IF(LinhrsIn!Z96&gt;4,(EPCHrsIn!Z96+MH)/LinhrsIn!Z96,0)</f>
        <v>0.97927600592114117</v>
      </c>
      <c r="AA95" s="28">
        <f>IF(LinhrsIn!AA96&gt;4,(EPCHrsIn!AA96+MH)/LinhrsIn!AA96,0)</f>
        <v>0.99303038751045447</v>
      </c>
      <c r="AB95" s="28">
        <f>IF(LinhrsIn!AB96&gt;4,(EPCHrsIn!AB96+MH)/LinhrsIn!AB96,0)</f>
        <v>0.92795466810577432</v>
      </c>
      <c r="AC95" s="28">
        <f>IF(LinhrsIn!AC96&gt;4,(EPCHrsIn!AC96+MH)/LinhrsIn!AC96,0)</f>
        <v>0.99690693921463147</v>
      </c>
      <c r="AD95" s="28">
        <f>IF(LinhrsIn!AD96&gt;4,(EPCHrsIn!AD96+MH)/LinhrsIn!AD96,0)</f>
        <v>0.9996980676328503</v>
      </c>
      <c r="AE95" s="28">
        <f>IF(LinhrsIn!AE96&gt;4,(EPCHrsIn!AE96+MH)/LinhrsIn!AE96,0)</f>
        <v>0.9721254797510176</v>
      </c>
      <c r="AF95" s="28"/>
      <c r="AG95" s="28"/>
      <c r="AH95" s="28"/>
      <c r="AI95" s="28"/>
      <c r="AJ95" s="28"/>
      <c r="AK95" s="28"/>
      <c r="AL95" s="28"/>
      <c r="AM95" s="28"/>
      <c r="AN95" s="28"/>
      <c r="AO95" s="28">
        <f t="shared" si="9"/>
        <v>0.94670372509605283</v>
      </c>
      <c r="AP95" s="28">
        <f t="shared" si="10"/>
        <v>0.98957682886616649</v>
      </c>
      <c r="AQ95" s="28">
        <f t="shared" si="11"/>
        <v>1.0028910210504343</v>
      </c>
      <c r="AR95" s="28">
        <f t="shared" si="12"/>
        <v>0.96957478987528012</v>
      </c>
      <c r="AS95" s="28">
        <f t="shared" si="13"/>
        <v>0.93100210969038422</v>
      </c>
      <c r="AT95" s="28">
        <f t="shared" si="14"/>
        <v>0.92996136660574447</v>
      </c>
      <c r="AU95" s="28">
        <f t="shared" si="15"/>
        <v>0.95909773690895916</v>
      </c>
      <c r="AV95" s="28">
        <f t="shared" si="16"/>
        <v>0.96675368717912324</v>
      </c>
      <c r="AW95" s="28">
        <f t="shared" si="17"/>
        <v>0.98957682886616649</v>
      </c>
    </row>
    <row r="96" spans="1:49" x14ac:dyDescent="0.25">
      <c r="A96" s="86" t="s">
        <v>1</v>
      </c>
      <c r="B96" s="86">
        <v>2</v>
      </c>
      <c r="C96" s="86">
        <v>87</v>
      </c>
      <c r="D96" s="28"/>
      <c r="E96" s="28"/>
      <c r="F96" s="28"/>
      <c r="G96" s="28"/>
      <c r="H96" s="28">
        <f>(EPCHrsIn!H97+MH)/LinhrsIn!H97</f>
        <v>0.99238900634249472</v>
      </c>
      <c r="I96" s="28">
        <f>(EPCHrsIn!I97+MH)/LinhrsIn!I97</f>
        <v>1.0038983734372899</v>
      </c>
      <c r="J96" s="28">
        <f>(EPCHrsIn!J97+MH)/LinhrsIn!J97</f>
        <v>0.96226152346469851</v>
      </c>
      <c r="K96" s="28">
        <f>(EPCHrsIn!K97+MH)/LinhrsIn!K97</f>
        <v>0.97557684523006338</v>
      </c>
      <c r="L96" s="28">
        <f>(EPCHrsIn!L97+MH)/LinhrsIn!L97</f>
        <v>0.97346018294323378</v>
      </c>
      <c r="M96" s="28">
        <f>(EPCHrsIn!M97+MH)/LinhrsIn!M97</f>
        <v>0.95271210013908203</v>
      </c>
      <c r="N96" s="28">
        <f>(EPCHrsIn!N97+MH)/LinhrsIn!N97</f>
        <v>1.0043484359657737</v>
      </c>
      <c r="O96" s="28">
        <f>(EPCHrsIn!O97+MH)/LinhrsIn!O97</f>
        <v>0.80472550382209873</v>
      </c>
      <c r="P96" s="28">
        <f>(EPCHrsIn!P97+MH)/LinhrsIn!P97</f>
        <v>0.92848501142626705</v>
      </c>
      <c r="Q96" s="28">
        <f>(EPCHrsIn!Q97+MH)/LinhrsIn!Q97</f>
        <v>0.94834794335805805</v>
      </c>
      <c r="R96" s="28">
        <f>(EPCHrsIn!R97+MH)/LinhrsIn!R97</f>
        <v>0.91032527603700386</v>
      </c>
      <c r="S96" s="28">
        <f>(EPCHrsIn!S97+MH)/LinhrsIn!S97</f>
        <v>1.0047043010752688</v>
      </c>
      <c r="T96" s="28">
        <f>(EPCHrsIn!T97+MH)/LinhrsIn!T97</f>
        <v>0.89698821475338286</v>
      </c>
      <c r="U96" s="28">
        <f>(EPCHrsIn!U97+MH)/LinhrsIn!U97</f>
        <v>0.99704221564936824</v>
      </c>
      <c r="V96" s="28">
        <f>(EPCHrsIn!V97+MH)/LinhrsIn!V97</f>
        <v>0.97456213511259393</v>
      </c>
      <c r="W96" s="28">
        <v>0.96895161290322573</v>
      </c>
      <c r="X96" s="28">
        <f>(EPCHrsIn!X97+MH)/LinhrsIn!X97</f>
        <v>0.9914922349763674</v>
      </c>
      <c r="Y96" s="28">
        <f>IF(LinhrsIn!Y97&gt;4,(EPCHrsIn!Y97+MH)/LinhrsIn!Y97,0)</f>
        <v>0.99748673554872935</v>
      </c>
      <c r="Z96" s="28">
        <f>IF(LinhrsIn!Z97&gt;4,(EPCHrsIn!Z97+MH)/LinhrsIn!Z97,0)</f>
        <v>0.99905876025279006</v>
      </c>
      <c r="AA96" s="28">
        <f>IF(LinhrsIn!AA97&gt;4,(EPCHrsIn!AA97+MH)/LinhrsIn!AA97,0)</f>
        <v>0.98166412001666903</v>
      </c>
      <c r="AB96" s="28">
        <f>IF(LinhrsIn!AB97&gt;4,(EPCHrsIn!AB97+MH)/LinhrsIn!AB97,0)</f>
        <v>0.95818768486152206</v>
      </c>
      <c r="AC96" s="28">
        <f>IF(LinhrsIn!AC97&gt;4,(EPCHrsIn!AC97+MH)/LinhrsIn!AC97,0)</f>
        <v>0.96760317246941785</v>
      </c>
      <c r="AD96" s="28">
        <f>IF(LinhrsIn!AD97&gt;4,(EPCHrsIn!AD97+MH)/LinhrsIn!AD97,0)</f>
        <v>0.96617336152219857</v>
      </c>
      <c r="AE96" s="28">
        <f>IF(LinhrsIn!AE97&gt;4,(EPCHrsIn!AE97+MH)/LinhrsIn!AE97,0)</f>
        <v>0.93138809765503383</v>
      </c>
      <c r="AF96" s="28"/>
      <c r="AG96" s="28"/>
      <c r="AH96" s="28"/>
      <c r="AI96" s="28"/>
      <c r="AJ96" s="28"/>
      <c r="AK96" s="28"/>
      <c r="AL96" s="28"/>
      <c r="AM96" s="28"/>
      <c r="AN96" s="28"/>
      <c r="AO96" s="28">
        <f t="shared" si="9"/>
        <v>0.96906760287874827</v>
      </c>
      <c r="AP96" s="28">
        <f t="shared" si="10"/>
        <v>0.95505487721555005</v>
      </c>
      <c r="AQ96" s="28">
        <f t="shared" si="11"/>
        <v>0.96724970943745969</v>
      </c>
      <c r="AR96" s="28">
        <f t="shared" si="12"/>
        <v>0.91251965040471317</v>
      </c>
      <c r="AS96" s="28">
        <f t="shared" si="13"/>
        <v>0.95445917349011022</v>
      </c>
      <c r="AT96" s="28">
        <f t="shared" si="14"/>
        <v>0.95619752183844842</v>
      </c>
      <c r="AU96" s="28">
        <f t="shared" si="15"/>
        <v>0.98597686114277427</v>
      </c>
      <c r="AV96" s="28">
        <f t="shared" si="16"/>
        <v>0.97963685504366038</v>
      </c>
      <c r="AW96" s="28">
        <f t="shared" si="17"/>
        <v>0.95505487721555005</v>
      </c>
    </row>
    <row r="97" spans="1:49" x14ac:dyDescent="0.25">
      <c r="A97" s="86" t="s">
        <v>1</v>
      </c>
      <c r="B97" s="86">
        <v>2</v>
      </c>
      <c r="C97" s="86">
        <v>88</v>
      </c>
      <c r="D97" s="28"/>
      <c r="E97" s="28"/>
      <c r="F97" s="28"/>
      <c r="G97" s="28"/>
      <c r="H97" s="28">
        <f>(EPCHrsIn!H98+MH)/LinhrsIn!H98</f>
        <v>0.99416504584606846</v>
      </c>
      <c r="I97" s="28">
        <f>(EPCHrsIn!I98+MH)/LinhrsIn!I98</f>
        <v>0.98319666621857782</v>
      </c>
      <c r="J97" s="28">
        <f>(EPCHrsIn!J98+MH)/LinhrsIn!J98</f>
        <v>0.97096819002639256</v>
      </c>
      <c r="K97" s="28">
        <f>(EPCHrsIn!K98+MH)/LinhrsIn!K98</f>
        <v>0.99405726634251756</v>
      </c>
      <c r="L97" s="28">
        <f>(EPCHrsIn!L98+MH)/LinhrsIn!L98</f>
        <v>0.99808807314777459</v>
      </c>
      <c r="M97" s="28">
        <f>(EPCHrsIn!M98+MH)/LinhrsIn!M98</f>
        <v>1.0045852438516047</v>
      </c>
      <c r="N97" s="28">
        <f>(EPCHrsIn!N98+MH)/LinhrsIn!N98</f>
        <v>1.0050047342080346</v>
      </c>
      <c r="O97" s="28">
        <f>(EPCHrsIn!O98+MH)/LinhrsIn!O98</f>
        <v>0.97930268092790673</v>
      </c>
      <c r="P97" s="28">
        <f>(EPCHrsIn!P98+MH)/LinhrsIn!P98</f>
        <v>0.94930751647169553</v>
      </c>
      <c r="Q97" s="28">
        <f>(EPCHrsIn!Q98+MH)/LinhrsIn!Q98</f>
        <v>0.97126981975877502</v>
      </c>
      <c r="R97" s="28">
        <f>(EPCHrsIn!R98+MH)/LinhrsIn!R98</f>
        <v>1.0019397194867203</v>
      </c>
      <c r="S97" s="28">
        <f>(EPCHrsIn!S98+MH)/LinhrsIn!S98</f>
        <v>1.0048387096774194</v>
      </c>
      <c r="T97" s="28">
        <f>(EPCHrsIn!T98+MH)/LinhrsIn!T98</f>
        <v>0.9602114635503618</v>
      </c>
      <c r="U97" s="28">
        <f>(EPCHrsIn!U98+MH)/LinhrsIn!U98</f>
        <v>0.99986559139784947</v>
      </c>
      <c r="V97" s="28">
        <f>(EPCHrsIn!V98+MH)/LinhrsIn!V98</f>
        <v>0.91872298898647708</v>
      </c>
      <c r="W97" s="28">
        <v>0.9443548387096774</v>
      </c>
      <c r="X97" s="28">
        <f>(EPCHrsIn!X98+MH)/LinhrsIn!X98</f>
        <v>1.0043202376130687</v>
      </c>
      <c r="Y97" s="28">
        <f>IF(LinhrsIn!Y98&gt;4,(EPCHrsIn!Y98+MH)/LinhrsIn!Y98,0)</f>
        <v>1.0020946795140344</v>
      </c>
      <c r="Z97" s="28">
        <f>IF(LinhrsIn!Z98&gt;4,(EPCHrsIn!Z98+MH)/LinhrsIn!Z98,0)</f>
        <v>0.99058000269142776</v>
      </c>
      <c r="AA97" s="28">
        <f>IF(LinhrsIn!AA98&gt;4,(EPCHrsIn!AA98+MH)/LinhrsIn!AA98,0)</f>
        <v>1.0045833333333332</v>
      </c>
      <c r="AB97" s="28">
        <f>IF(LinhrsIn!AB98&gt;4,(EPCHrsIn!AB98+MH)/LinhrsIn!AB98,0)</f>
        <v>0.98398815931108707</v>
      </c>
      <c r="AC97" s="28">
        <f>IF(LinhrsIn!AC98&gt;4,(EPCHrsIn!AC98+MH)/LinhrsIn!AC98,0)</f>
        <v>0.99878722544131526</v>
      </c>
      <c r="AD97" s="28">
        <f>IF(LinhrsIn!AD98&gt;4,(EPCHrsIn!AD98+MH)/LinhrsIn!AD98,0)</f>
        <v>0.99939613526570048</v>
      </c>
      <c r="AE97" s="28">
        <f>IF(LinhrsIn!AE98&gt;4,(EPCHrsIn!AE98+MH)/LinhrsIn!AE98,0)</f>
        <v>0.96601732739675161</v>
      </c>
      <c r="AF97" s="28"/>
      <c r="AG97" s="28"/>
      <c r="AH97" s="28"/>
      <c r="AI97" s="28"/>
      <c r="AJ97" s="28"/>
      <c r="AK97" s="28"/>
      <c r="AL97" s="28"/>
      <c r="AM97" s="28"/>
      <c r="AN97" s="28"/>
      <c r="AO97" s="28">
        <f t="shared" si="9"/>
        <v>0.98223079533585256</v>
      </c>
      <c r="AP97" s="28">
        <f t="shared" si="10"/>
        <v>0.98806689603458919</v>
      </c>
      <c r="AQ97" s="28">
        <f t="shared" si="11"/>
        <v>0.998910194447299</v>
      </c>
      <c r="AR97" s="28">
        <f t="shared" si="12"/>
        <v>0.97787164386921221</v>
      </c>
      <c r="AS97" s="28">
        <f t="shared" si="13"/>
        <v>0.99268274964097147</v>
      </c>
      <c r="AT97" s="28">
        <f t="shared" si="14"/>
        <v>0.95960001464489608</v>
      </c>
      <c r="AU97" s="28">
        <f t="shared" si="15"/>
        <v>0.98358991861226019</v>
      </c>
      <c r="AV97" s="28">
        <f t="shared" si="16"/>
        <v>0.99305049844528259</v>
      </c>
      <c r="AW97" s="28">
        <f t="shared" si="17"/>
        <v>0.98806689603458919</v>
      </c>
    </row>
    <row r="98" spans="1:49" x14ac:dyDescent="0.25">
      <c r="A98" s="86" t="s">
        <v>1</v>
      </c>
      <c r="B98" s="86">
        <v>2</v>
      </c>
      <c r="C98" s="86">
        <v>89</v>
      </c>
      <c r="D98" s="28"/>
      <c r="E98" s="28"/>
      <c r="F98" s="28"/>
      <c r="G98" s="28"/>
      <c r="H98" s="28">
        <f>(EPCHrsIn!H99+MH)/LinhrsIn!H99</f>
        <v>1.002088263956564</v>
      </c>
      <c r="I98" s="28">
        <f>(EPCHrsIn!I99+MH)/LinhrsIn!I99</f>
        <v>0.93720395182027338</v>
      </c>
      <c r="J98" s="28">
        <f>(EPCHrsIn!J99+MH)/LinhrsIn!J99</f>
        <v>0.92096124461730799</v>
      </c>
      <c r="K98" s="28">
        <f>(EPCHrsIn!K99+MH)/LinhrsIn!K99</f>
        <v>0.92553040011391152</v>
      </c>
      <c r="L98" s="28">
        <f>(EPCHrsIn!L99+MH)/LinhrsIn!L99</f>
        <v>0.93912356122590479</v>
      </c>
      <c r="M98" s="28">
        <f>(EPCHrsIn!M99+MH)/LinhrsIn!M99</f>
        <v>0.98374322634431011</v>
      </c>
      <c r="N98" s="28">
        <f>(EPCHrsIn!N99+MH)/LinhrsIn!N99</f>
        <v>1.0039078291335399</v>
      </c>
      <c r="O98" s="28">
        <f>(EPCHrsIn!O99+MH)/LinhrsIn!O99</f>
        <v>1.005695235449368</v>
      </c>
      <c r="P98" s="28">
        <f>(EPCHrsIn!P99+MH)/LinhrsIn!P99</f>
        <v>0.74761904761904763</v>
      </c>
      <c r="Q98" s="28">
        <f>(EPCHrsIn!Q99+MH)/LinhrsIn!Q99</f>
        <v>0.1702127659574468</v>
      </c>
      <c r="R98" s="28">
        <f>(EPCHrsIn!R99+MH)/LinhrsIn!R99</f>
        <v>3.9643211100099107E-2</v>
      </c>
      <c r="S98" s="28">
        <f>(EPCHrsIn!S99+MH)/LinhrsIn!S99</f>
        <v>8.8319717376904392E-3</v>
      </c>
      <c r="T98" s="28">
        <f>(EPCHrsIn!T99+MH)/LinhrsIn!T99</f>
        <v>9.5488183337312012E-3</v>
      </c>
      <c r="U98" s="28">
        <f>(EPCHrsIn!U99+MH)/LinhrsIn!U99</f>
        <v>0.95148247978436651</v>
      </c>
      <c r="V98" s="28">
        <f>(EPCHrsIn!V99+MH)/LinhrsIn!V99</f>
        <v>0.97125715083019393</v>
      </c>
      <c r="W98" s="28">
        <v>0.93400537634408598</v>
      </c>
      <c r="X98" s="28">
        <f>(EPCHrsIn!X99+MH)/LinhrsIn!X99</f>
        <v>0.95860949546868668</v>
      </c>
      <c r="Y98" s="28">
        <f>IF(LinhrsIn!Y99&gt;4,(EPCHrsIn!Y99+MH)/LinhrsIn!Y99,0)</f>
        <v>1.0043290043290043</v>
      </c>
      <c r="Z98" s="28">
        <f>IF(LinhrsIn!Z99&gt;4,(EPCHrsIn!Z99+MH)/LinhrsIn!Z99,0)</f>
        <v>1.0016148566814693</v>
      </c>
      <c r="AA98" s="28">
        <f>IF(LinhrsIn!AA99&gt;4,(EPCHrsIn!AA99+MH)/LinhrsIn!AA99,0)</f>
        <v>0.82110987172336858</v>
      </c>
      <c r="AB98" s="28">
        <f>IF(LinhrsIn!AB99&gt;4,(EPCHrsIn!AB99+MH)/LinhrsIn!AB99,0)</f>
        <v>0.98758602077992164</v>
      </c>
      <c r="AC98" s="28">
        <f>IF(LinhrsIn!AC99&gt;4,(EPCHrsIn!AC99+MH)/LinhrsIn!AC99,0)</f>
        <v>1.0047043010752688</v>
      </c>
      <c r="AD98" s="28">
        <f>IF(LinhrsIn!AD99&gt;4,(EPCHrsIn!AD99+MH)/LinhrsIn!AD99,0)</f>
        <v>0.99864068871771638</v>
      </c>
      <c r="AE98" s="28">
        <f>IF(LinhrsIn!AE99&gt;4,(EPCHrsIn!AE99+MH)/LinhrsIn!AE99,0)</f>
        <v>0.9822805672012408</v>
      </c>
      <c r="AF98" s="28"/>
      <c r="AG98" s="28"/>
      <c r="AH98" s="28"/>
      <c r="AI98" s="28"/>
      <c r="AJ98" s="28"/>
      <c r="AK98" s="28"/>
      <c r="AL98" s="28"/>
      <c r="AM98" s="28"/>
      <c r="AN98" s="28"/>
      <c r="AO98" s="28">
        <f t="shared" si="9"/>
        <v>0.65485258525583878</v>
      </c>
      <c r="AP98" s="28">
        <f t="shared" si="10"/>
        <v>0.99520851899807539</v>
      </c>
      <c r="AQ98" s="28">
        <f t="shared" si="11"/>
        <v>0.94946572922804207</v>
      </c>
      <c r="AR98" s="28">
        <f t="shared" si="12"/>
        <v>0.91907403740065197</v>
      </c>
      <c r="AS98" s="28">
        <f t="shared" si="13"/>
        <v>7.2895982931745443E-2</v>
      </c>
      <c r="AT98" s="28">
        <f t="shared" si="14"/>
        <v>0.64409614964943052</v>
      </c>
      <c r="AU98" s="28">
        <f t="shared" si="15"/>
        <v>0.96564795871392572</v>
      </c>
      <c r="AV98" s="28">
        <f t="shared" si="16"/>
        <v>0.93677024972825318</v>
      </c>
      <c r="AW98" s="28">
        <f t="shared" si="17"/>
        <v>0.99520851899807539</v>
      </c>
    </row>
    <row r="99" spans="1:49" x14ac:dyDescent="0.25">
      <c r="A99" s="86" t="s">
        <v>1</v>
      </c>
      <c r="B99" s="86">
        <v>2</v>
      </c>
      <c r="C99" s="86">
        <v>90</v>
      </c>
      <c r="D99" s="28"/>
      <c r="E99" s="28"/>
      <c r="F99" s="28"/>
      <c r="G99" s="28"/>
      <c r="H99" s="28">
        <f>(EPCHrsIn!H100+MH)/LinhrsIn!H100</f>
        <v>1.0009723572718434</v>
      </c>
      <c r="I99" s="28">
        <f>(EPCHrsIn!I100+MH)/LinhrsIn!I100</f>
        <v>0.97567204301075261</v>
      </c>
      <c r="J99" s="28">
        <f>(EPCHrsIn!J100+MH)/LinhrsIn!J100</f>
        <v>0.99458258091401586</v>
      </c>
      <c r="K99" s="28">
        <f>(EPCHrsIn!K100+MH)/LinhrsIn!K100</f>
        <v>0.87861584211949184</v>
      </c>
      <c r="L99" s="28">
        <f>(EPCHrsIn!L100+MH)/LinhrsIn!L100</f>
        <v>0.56401495352283448</v>
      </c>
      <c r="M99" s="28">
        <f>(EPCHrsIn!M100+MH)/LinhrsIn!M100</f>
        <v>1.0012533073388108</v>
      </c>
      <c r="N99" s="28">
        <f>(EPCHrsIn!N100+MH)/LinhrsIn!N100</f>
        <v>1.0044372730939894</v>
      </c>
      <c r="O99" s="28">
        <f>(EPCHrsIn!O100+MH)/LinhrsIn!O100</f>
        <v>1.0055555555555555</v>
      </c>
      <c r="P99" s="28">
        <f>(EPCHrsIn!P100+MH)/LinhrsIn!P100</f>
        <v>0.89286194380965189</v>
      </c>
      <c r="Q99" s="28">
        <f>(EPCHrsIn!Q100+MH)/LinhrsIn!Q100</f>
        <v>0.87327562888828791</v>
      </c>
      <c r="R99" s="28">
        <f>(EPCHrsIn!R100+MH)/LinhrsIn!R100</f>
        <v>0.88416181519629788</v>
      </c>
      <c r="S99" s="28">
        <f>(EPCHrsIn!S100+MH)/LinhrsIn!S100</f>
        <v>1.0038978494623656</v>
      </c>
      <c r="T99" s="28">
        <f>(EPCHrsIn!T100+MH)/LinhrsIn!T100</f>
        <v>0.88735919899874849</v>
      </c>
      <c r="U99" s="28">
        <f>(EPCHrsIn!U100+MH)/LinhrsIn!U100</f>
        <v>1.0044414535666217</v>
      </c>
      <c r="V99" s="28">
        <f>(EPCHrsIn!V100+MH)/LinhrsIn!V100</f>
        <v>0.99749861033907716</v>
      </c>
      <c r="W99" s="28">
        <v>0.99381720430107523</v>
      </c>
      <c r="X99" s="28">
        <f>(EPCHrsIn!X100+MH)/LinhrsIn!X100</f>
        <v>1.0040535062829348</v>
      </c>
      <c r="Y99" s="28">
        <f>IF(LinhrsIn!Y100&gt;4,(EPCHrsIn!Y100+MH)/LinhrsIn!Y100,0)</f>
        <v>1.0037704231252618</v>
      </c>
      <c r="Z99" s="28">
        <f>IF(LinhrsIn!Z100&gt;4,(EPCHrsIn!Z100+MH)/LinhrsIn!Z100,0)</f>
        <v>0.9987888574888979</v>
      </c>
      <c r="AA99" s="28">
        <f>IF(LinhrsIn!AA100&gt;4,(EPCHrsIn!AA100+MH)/LinhrsIn!AA100,0)</f>
        <v>1.0048611111111112</v>
      </c>
      <c r="AB99" s="28">
        <f>IF(LinhrsIn!AB100&gt;4,(EPCHrsIn!AB100+MH)/LinhrsIn!AB100,0)</f>
        <v>0.98735028932848878</v>
      </c>
      <c r="AC99" s="28">
        <f>IF(LinhrsIn!AC100&gt;4,(EPCHrsIn!AC100+MH)/LinhrsIn!AC100,0)</f>
        <v>0.80164398329066155</v>
      </c>
      <c r="AD99" s="28">
        <f>IF(LinhrsIn!AD100&gt;4,(EPCHrsIn!AD100+MH)/LinhrsIn!AD100,0)</f>
        <v>0.98894943990311823</v>
      </c>
      <c r="AE99" s="28">
        <f>IF(LinhrsIn!AE100&gt;4,(EPCHrsIn!AE100+MH)/LinhrsIn!AE100,0)</f>
        <v>0.98168812802197325</v>
      </c>
      <c r="AF99" s="28"/>
      <c r="AG99" s="28"/>
      <c r="AH99" s="28"/>
      <c r="AI99" s="28"/>
      <c r="AJ99" s="28"/>
      <c r="AK99" s="28"/>
      <c r="AL99" s="28"/>
      <c r="AM99" s="28"/>
      <c r="AN99" s="28"/>
      <c r="AO99" s="28">
        <f t="shared" si="9"/>
        <v>0.97027299567409742</v>
      </c>
      <c r="AP99" s="28">
        <f t="shared" si="10"/>
        <v>0.92409385040525105</v>
      </c>
      <c r="AQ99" s="28">
        <f t="shared" si="11"/>
        <v>0.81462803432704567</v>
      </c>
      <c r="AR99" s="28">
        <f t="shared" si="12"/>
        <v>0.96761825748639885</v>
      </c>
      <c r="AS99" s="28">
        <f t="shared" si="13"/>
        <v>0.92044509784898387</v>
      </c>
      <c r="AT99" s="28">
        <f t="shared" si="14"/>
        <v>0.96309975430148242</v>
      </c>
      <c r="AU99" s="28">
        <f t="shared" si="15"/>
        <v>1.0005470445697573</v>
      </c>
      <c r="AV99" s="28">
        <f t="shared" si="16"/>
        <v>0.99700008597616607</v>
      </c>
      <c r="AW99" s="28">
        <f t="shared" si="17"/>
        <v>0.92409385040525105</v>
      </c>
    </row>
    <row r="100" spans="1:49" x14ac:dyDescent="0.25">
      <c r="A100" s="86" t="s">
        <v>1</v>
      </c>
      <c r="B100" s="86">
        <v>2</v>
      </c>
      <c r="C100" s="86">
        <v>91</v>
      </c>
      <c r="D100" s="28"/>
      <c r="E100" s="28"/>
      <c r="F100" s="28"/>
      <c r="G100" s="28"/>
      <c r="H100" s="28">
        <f>(EPCHrsIn!H101+MH)/LinhrsIn!H101</f>
        <v>1.0006946373992776</v>
      </c>
      <c r="I100" s="28">
        <f>(EPCHrsIn!I101+MH)/LinhrsIn!I101</f>
        <v>0.96921629251243446</v>
      </c>
      <c r="J100" s="28">
        <f>(EPCHrsIn!J101+MH)/LinhrsIn!J101</f>
        <v>0.74923547400611623</v>
      </c>
      <c r="K100" s="28">
        <f>(EPCHrsIn!K101+MH)/LinhrsIn!K101</f>
        <v>0.99085573904735902</v>
      </c>
      <c r="L100" s="28">
        <f>(EPCHrsIn!L101+MH)/LinhrsIn!L101</f>
        <v>0.98297565240785578</v>
      </c>
      <c r="M100" s="28">
        <f>(EPCHrsIn!M101+MH)/LinhrsIn!M101</f>
        <v>0.98943857698721505</v>
      </c>
      <c r="N100" s="28">
        <f>(EPCHrsIn!N101+MH)/LinhrsIn!N101</f>
        <v>1.0047393364928909</v>
      </c>
      <c r="O100" s="28">
        <f>(EPCHrsIn!O101+MH)/LinhrsIn!O101</f>
        <v>1.0020097616996841</v>
      </c>
      <c r="P100" s="28">
        <f>(EPCHrsIn!P101+MH)/LinhrsIn!P101</f>
        <v>0.95890781292241145</v>
      </c>
      <c r="Q100" s="28">
        <f>(EPCHrsIn!Q101+MH)/LinhrsIn!Q101</f>
        <v>1.0006723141051499</v>
      </c>
      <c r="R100" s="28">
        <f>(EPCHrsIn!R101+MH)/LinhrsIn!R101</f>
        <v>1.0033511043412033</v>
      </c>
      <c r="S100" s="28">
        <f>(EPCHrsIn!S101+MH)/LinhrsIn!S101</f>
        <v>1.0044354838709677</v>
      </c>
      <c r="T100" s="28">
        <f>(EPCHrsIn!T101+MH)/LinhrsIn!T101</f>
        <v>0.95595998888580169</v>
      </c>
      <c r="U100" s="28">
        <f>(EPCHrsIn!U101+MH)/LinhrsIn!U101</f>
        <v>1.0043057050592032</v>
      </c>
      <c r="V100" s="28">
        <f>(EPCHrsIn!V101+MH)/LinhrsIn!V101</f>
        <v>0.99067242099401376</v>
      </c>
      <c r="W100" s="28">
        <v>0.98938172043010753</v>
      </c>
      <c r="X100" s="28">
        <f>(EPCHrsIn!X101+MH)/LinhrsIn!X101</f>
        <v>1.0035120896933676</v>
      </c>
      <c r="Y100" s="28">
        <f>IF(LinhrsIn!Y101&gt;4,(EPCHrsIn!Y101+MH)/LinhrsIn!Y101,0)</f>
        <v>1.0020917584716218</v>
      </c>
      <c r="Z100" s="28">
        <f>IF(LinhrsIn!Z101&gt;4,(EPCHrsIn!Z101+MH)/LinhrsIn!Z101,0)</f>
        <v>0.97591013668967386</v>
      </c>
      <c r="AA100" s="28">
        <f>IF(LinhrsIn!AA101&gt;4,(EPCHrsIn!AA101+MH)/LinhrsIn!AA101,0)</f>
        <v>0.98930407000972365</v>
      </c>
      <c r="AB100" s="28">
        <f>IF(LinhrsIn!AB101&gt;4,(EPCHrsIn!AB101+MH)/LinhrsIn!AB101,0)</f>
        <v>0.99757999462221036</v>
      </c>
      <c r="AC100" s="28">
        <f>IF(LinhrsIn!AC101&gt;4,(EPCHrsIn!AC101+MH)/LinhrsIn!AC101,0)</f>
        <v>1.0036295200967873</v>
      </c>
      <c r="AD100" s="28">
        <f>IF(LinhrsIn!AD101&gt;4,(EPCHrsIn!AD101+MH)/LinhrsIn!AD101,0)</f>
        <v>0.98686594202898559</v>
      </c>
      <c r="AE100" s="28">
        <f>IF(LinhrsIn!AE101&gt;4,(EPCHrsIn!AE101+MH)/LinhrsIn!AE101,0)</f>
        <v>0.98306927459128146</v>
      </c>
      <c r="AF100" s="28"/>
      <c r="AG100" s="28"/>
      <c r="AH100" s="28"/>
      <c r="AI100" s="28"/>
      <c r="AJ100" s="28"/>
      <c r="AK100" s="28"/>
      <c r="AL100" s="28"/>
      <c r="AM100" s="28"/>
      <c r="AN100" s="28"/>
      <c r="AO100" s="28">
        <f t="shared" si="9"/>
        <v>0.9930980655977536</v>
      </c>
      <c r="AP100" s="28">
        <f t="shared" si="10"/>
        <v>0.99118824557235141</v>
      </c>
      <c r="AQ100" s="28">
        <f t="shared" si="11"/>
        <v>0.98775665614747654</v>
      </c>
      <c r="AR100" s="28">
        <f t="shared" si="12"/>
        <v>0.98855230370499558</v>
      </c>
      <c r="AS100" s="28">
        <f t="shared" si="13"/>
        <v>1.0028196341057736</v>
      </c>
      <c r="AT100" s="28">
        <f t="shared" si="14"/>
        <v>0.98364603831300623</v>
      </c>
      <c r="AU100" s="28">
        <f t="shared" si="15"/>
        <v>0.99832852286503238</v>
      </c>
      <c r="AV100" s="28">
        <f t="shared" si="16"/>
        <v>0.98759806710720266</v>
      </c>
      <c r="AW100" s="28">
        <f t="shared" si="17"/>
        <v>0.99118824557235141</v>
      </c>
    </row>
    <row r="101" spans="1:49" x14ac:dyDescent="0.25">
      <c r="A101" s="86" t="s">
        <v>1</v>
      </c>
      <c r="B101" s="86">
        <v>2</v>
      </c>
      <c r="C101" s="86">
        <v>92</v>
      </c>
      <c r="D101" s="28"/>
      <c r="E101" s="28"/>
      <c r="F101" s="28"/>
      <c r="G101" s="28"/>
      <c r="H101" s="28">
        <f>(EPCHrsIn!H102+MH)/LinhrsIn!H102</f>
        <v>1.0015282022784107</v>
      </c>
      <c r="I101" s="28">
        <f>(EPCHrsIn!I102+MH)/LinhrsIn!I102</f>
        <v>1.0034950934265359</v>
      </c>
      <c r="J101" s="28">
        <f>(EPCHrsIn!J102+MH)/LinhrsIn!J102</f>
        <v>0.97235727184331155</v>
      </c>
      <c r="K101" s="28">
        <f>(EPCHrsIn!K102+MH)/LinhrsIn!K102</f>
        <v>0.97287815409526379</v>
      </c>
      <c r="L101" s="28">
        <f>(EPCHrsIn!L102+MH)/LinhrsIn!L102</f>
        <v>0.99526274035229256</v>
      </c>
      <c r="M101" s="28">
        <f>(EPCHrsIn!M102+MH)/LinhrsIn!M102</f>
        <v>0.9979123173277662</v>
      </c>
      <c r="N101" s="28">
        <f>(EPCHrsIn!N102+MH)/LinhrsIn!N102</f>
        <v>1.0032699167657551</v>
      </c>
      <c r="O101" s="28">
        <f>(EPCHrsIn!O102+MH)/LinhrsIn!O102</f>
        <v>0.94273127753303965</v>
      </c>
      <c r="P101" s="28">
        <f>(EPCHrsIn!P102+MH)/LinhrsIn!P102</f>
        <v>0.97527361167409798</v>
      </c>
      <c r="Q101" s="28">
        <f>(EPCHrsIn!Q102+MH)/LinhrsIn!Q102</f>
        <v>0.99327685894850071</v>
      </c>
      <c r="R101" s="28">
        <f>(EPCHrsIn!R102+MH)/LinhrsIn!R102</f>
        <v>0.97449284009546533</v>
      </c>
      <c r="S101" s="28">
        <f>(EPCHrsIn!S102+MH)/LinhrsIn!S102</f>
        <v>1.0051075268817204</v>
      </c>
      <c r="T101" s="28">
        <f>(EPCHrsIn!T102+MH)/LinhrsIn!T102</f>
        <v>0.98803894297635597</v>
      </c>
      <c r="U101" s="28">
        <f>(EPCHrsIn!U102+MH)/LinhrsIn!U102</f>
        <v>0.9994622933189945</v>
      </c>
      <c r="V101" s="28">
        <f>(EPCHrsIn!V102+MH)/LinhrsIn!V102</f>
        <v>0.9854085603112841</v>
      </c>
      <c r="W101" s="28">
        <v>0.98454301075268813</v>
      </c>
      <c r="X101" s="28">
        <f>(EPCHrsIn!X102+MH)/LinhrsIn!X102</f>
        <v>1.0013546464372798</v>
      </c>
      <c r="Y101" s="28">
        <f>IF(LinhrsIn!Y102&gt;4,(EPCHrsIn!Y102+MH)/LinhrsIn!Y102,0)</f>
        <v>1.0033468135545949</v>
      </c>
      <c r="Z101" s="28">
        <f>IF(LinhrsIn!Z102&gt;4,(EPCHrsIn!Z102+MH)/LinhrsIn!Z102,0)</f>
        <v>0.99529000134571388</v>
      </c>
      <c r="AA101" s="28">
        <f>IF(LinhrsIn!AA102&gt;4,(EPCHrsIn!AA102+MH)/LinhrsIn!AA102,0)</f>
        <v>0.99291666666666667</v>
      </c>
      <c r="AB101" s="28">
        <f>IF(LinhrsIn!AB102&gt;4,(EPCHrsIn!AB102+MH)/LinhrsIn!AB102,0)</f>
        <v>0.97524885660478888</v>
      </c>
      <c r="AC101" s="28">
        <f>IF(LinhrsIn!AC102&gt;4,(EPCHrsIn!AC102+MH)/LinhrsIn!AC102,0)</f>
        <v>0.99111470113085631</v>
      </c>
      <c r="AD101" s="28">
        <f>IF(LinhrsIn!AD102&gt;4,(EPCHrsIn!AD102+MH)/LinhrsIn!AD102,0)</f>
        <v>0.99924459888200634</v>
      </c>
      <c r="AE101" s="28">
        <f>IF(LinhrsIn!AE102&gt;4,(EPCHrsIn!AE102+MH)/LinhrsIn!AE102,0)</f>
        <v>0.96166289716728592</v>
      </c>
      <c r="AF101" s="28"/>
      <c r="AG101" s="28"/>
      <c r="AH101" s="28"/>
      <c r="AI101" s="28"/>
      <c r="AJ101" s="28"/>
      <c r="AK101" s="28"/>
      <c r="AL101" s="28"/>
      <c r="AM101" s="28"/>
      <c r="AN101" s="28"/>
      <c r="AO101" s="28">
        <f t="shared" si="9"/>
        <v>0.99154058482450447</v>
      </c>
      <c r="AP101" s="28">
        <f t="shared" si="10"/>
        <v>0.98400739906004953</v>
      </c>
      <c r="AQ101" s="28">
        <f t="shared" si="11"/>
        <v>0.98868440392510759</v>
      </c>
      <c r="AR101" s="28">
        <f t="shared" si="12"/>
        <v>0.97375826865763093</v>
      </c>
      <c r="AS101" s="28">
        <f t="shared" si="13"/>
        <v>0.9909590753085622</v>
      </c>
      <c r="AT101" s="28">
        <f t="shared" si="14"/>
        <v>0.99096993220221152</v>
      </c>
      <c r="AU101" s="28">
        <f t="shared" si="15"/>
        <v>0.99641482358152089</v>
      </c>
      <c r="AV101" s="28">
        <f t="shared" si="16"/>
        <v>0.98781850820572314</v>
      </c>
      <c r="AW101" s="28">
        <f t="shared" si="17"/>
        <v>0.98400739906004953</v>
      </c>
    </row>
    <row r="102" spans="1:49" x14ac:dyDescent="0.25">
      <c r="A102" s="86" t="s">
        <v>1</v>
      </c>
      <c r="B102" s="86">
        <v>2</v>
      </c>
      <c r="C102" s="86">
        <v>93</v>
      </c>
      <c r="D102" s="28"/>
      <c r="E102" s="28"/>
      <c r="F102" s="28"/>
      <c r="G102" s="28"/>
      <c r="H102" s="28">
        <f>(EPCHrsIn!H103+MH)/LinhrsIn!H103</f>
        <v>1.0020839121978327</v>
      </c>
      <c r="I102" s="28">
        <f>(EPCHrsIn!I103+MH)/LinhrsIn!I103</f>
        <v>1.0030918134157818</v>
      </c>
      <c r="J102" s="28">
        <f>(EPCHrsIn!J103+MH)/LinhrsIn!J103</f>
        <v>0.99180441728017787</v>
      </c>
      <c r="K102" s="28">
        <f>(EPCHrsIn!K103+MH)/LinhrsIn!K103</f>
        <v>0.9932432432432432</v>
      </c>
      <c r="L102" s="28">
        <f>(EPCHrsIn!L103+MH)/LinhrsIn!L103</f>
        <v>0.97284064697609007</v>
      </c>
      <c r="M102" s="28">
        <f>(EPCHrsIn!M103+MH)/LinhrsIn!M103</f>
        <v>0.9977547010945832</v>
      </c>
      <c r="N102" s="28">
        <f>(EPCHrsIn!N103+MH)/LinhrsIn!N103</f>
        <v>1.0043968123110745</v>
      </c>
      <c r="O102" s="28">
        <f>(EPCHrsIn!O103+MH)/LinhrsIn!O103</f>
        <v>0.97235727184331155</v>
      </c>
      <c r="P102" s="28">
        <f>(EPCHrsIn!P103+MH)/LinhrsIn!P103</f>
        <v>0.97774180493727236</v>
      </c>
      <c r="Q102" s="28">
        <f>(EPCHrsIn!Q103+MH)/LinhrsIn!Q103</f>
        <v>0.96826250672404512</v>
      </c>
      <c r="R102" s="28">
        <f>(EPCHrsIn!R103+MH)/LinhrsIn!R103</f>
        <v>0.82855863921217532</v>
      </c>
      <c r="S102" s="28">
        <f>(EPCHrsIn!S103+MH)/LinhrsIn!S103</f>
        <v>1.0052419354838709</v>
      </c>
      <c r="T102" s="28">
        <f>(EPCHrsIn!T103+MH)/LinhrsIn!T103</f>
        <v>0.98135263011411078</v>
      </c>
      <c r="U102" s="28">
        <f>(EPCHrsIn!U103+MH)/LinhrsIn!U103</f>
        <v>0.99185114763004212</v>
      </c>
      <c r="V102" s="28">
        <f>(EPCHrsIn!V103+MH)/LinhrsIn!V103</f>
        <v>0.95381755790677725</v>
      </c>
      <c r="W102" s="28">
        <v>0.96693548387096773</v>
      </c>
      <c r="X102" s="28">
        <f>(EPCHrsIn!X103+MH)/LinhrsIn!X103</f>
        <v>0.99850136239782017</v>
      </c>
      <c r="Y102" s="28">
        <f>IF(LinhrsIn!Y103&gt;4,(EPCHrsIn!Y103+MH)/LinhrsIn!Y103,0)</f>
        <v>0.95092894624875901</v>
      </c>
      <c r="Z102" s="28">
        <f>IF(LinhrsIn!Z103&gt;4,(EPCHrsIn!Z103+MH)/LinhrsIn!Z103,0)</f>
        <v>0.95024875621890548</v>
      </c>
      <c r="AA102" s="28">
        <f>IF(LinhrsIn!AA103&gt;4,(EPCHrsIn!AA103+MH)/LinhrsIn!AA103,0)</f>
        <v>0.98847062091957227</v>
      </c>
      <c r="AB102" s="28">
        <f>IF(LinhrsIn!AB103&gt;4,(EPCHrsIn!AB103+MH)/LinhrsIn!AB103,0)</f>
        <v>0.99246704331450086</v>
      </c>
      <c r="AC102" s="28">
        <f>IF(LinhrsIn!AC103&gt;4,(EPCHrsIn!AC103+MH)/LinhrsIn!AC103,0)</f>
        <v>0.70090065869068419</v>
      </c>
      <c r="AD102" s="28">
        <f>IF(LinhrsIn!AD103&gt;4,(EPCHrsIn!AD103+MH)/LinhrsIn!AD103,0)</f>
        <v>0.98352727822275943</v>
      </c>
      <c r="AE102" s="28">
        <f>IF(LinhrsIn!AE103&gt;4,(EPCHrsIn!AE103+MH)/LinhrsIn!AE103,0)</f>
        <v>0.97314440486417597</v>
      </c>
      <c r="AF102" s="28"/>
      <c r="AG102" s="28"/>
      <c r="AH102" s="28"/>
      <c r="AI102" s="28"/>
      <c r="AJ102" s="28"/>
      <c r="AK102" s="28"/>
      <c r="AL102" s="28"/>
      <c r="AM102" s="28"/>
      <c r="AN102" s="28"/>
      <c r="AO102" s="28">
        <f t="shared" si="9"/>
        <v>0.964719719170129</v>
      </c>
      <c r="AP102" s="28">
        <f t="shared" si="10"/>
        <v>0.88585744725920657</v>
      </c>
      <c r="AQ102" s="28">
        <f t="shared" si="11"/>
        <v>0.98794619710463882</v>
      </c>
      <c r="AR102" s="28">
        <f t="shared" si="12"/>
        <v>0.98483196303055287</v>
      </c>
      <c r="AS102" s="28">
        <f t="shared" si="13"/>
        <v>0.93402102714003055</v>
      </c>
      <c r="AT102" s="28">
        <f t="shared" si="14"/>
        <v>0.97567377855031001</v>
      </c>
      <c r="AU102" s="28">
        <f t="shared" si="15"/>
        <v>0.9721219308391823</v>
      </c>
      <c r="AV102" s="28">
        <f t="shared" si="16"/>
        <v>0.9770621401509928</v>
      </c>
      <c r="AW102" s="28">
        <f t="shared" si="17"/>
        <v>0.88585744725920657</v>
      </c>
    </row>
    <row r="103" spans="1:49" x14ac:dyDescent="0.25">
      <c r="A103" s="86" t="s">
        <v>1</v>
      </c>
      <c r="B103" s="86">
        <v>2</v>
      </c>
      <c r="C103" s="86">
        <v>94</v>
      </c>
      <c r="D103" s="28"/>
      <c r="E103" s="28"/>
      <c r="F103" s="28"/>
      <c r="G103" s="28"/>
      <c r="H103" s="28">
        <f>(EPCHrsIn!H104+MH)/LinhrsIn!H104</f>
        <v>0.99041400388996947</v>
      </c>
      <c r="I103" s="28">
        <f>(EPCHrsIn!I104+MH)/LinhrsIn!I104</f>
        <v>0.9530850920822691</v>
      </c>
      <c r="J103" s="28">
        <f>(EPCHrsIn!J104+MH)/LinhrsIn!J104</f>
        <v>0.97096819002639256</v>
      </c>
      <c r="K103" s="28">
        <f>(EPCHrsIn!K104+MH)/LinhrsIn!K104</f>
        <v>1.0037878787878787</v>
      </c>
      <c r="L103" s="28">
        <f>(EPCHrsIn!L104+MH)/LinhrsIn!L104</f>
        <v>0.99955963426112671</v>
      </c>
      <c r="M103" s="28">
        <f>(EPCHrsIn!M104+MH)/LinhrsIn!M104</f>
        <v>0.99902737251632623</v>
      </c>
      <c r="N103" s="28">
        <f>(EPCHrsIn!N104+MH)/LinhrsIn!N104</f>
        <v>1.0043022317827373</v>
      </c>
      <c r="O103" s="28">
        <f>(EPCHrsIn!O104+MH)/LinhrsIn!O104</f>
        <v>0.97791359911098763</v>
      </c>
      <c r="P103" s="28">
        <f>(EPCHrsIn!P104+MH)/LinhrsIn!P104</f>
        <v>0.98478524303217985</v>
      </c>
      <c r="Q103" s="28">
        <f>(EPCHrsIn!Q104+MH)/LinhrsIn!Q104</f>
        <v>0.98520908968670162</v>
      </c>
      <c r="R103" s="28">
        <f>(EPCHrsIn!R104+MH)/LinhrsIn!R104</f>
        <v>0.98693301291679192</v>
      </c>
      <c r="S103" s="28">
        <f>(EPCHrsIn!S104+MH)/LinhrsIn!S104</f>
        <v>1.0038978494623656</v>
      </c>
      <c r="T103" s="28">
        <f>(EPCHrsIn!T104+MH)/LinhrsIn!T104</f>
        <v>0.98581560283687941</v>
      </c>
      <c r="U103" s="28">
        <f>(EPCHrsIn!U104+MH)/LinhrsIn!U104</f>
        <v>0.98171797284581253</v>
      </c>
      <c r="V103" s="28">
        <f>(EPCHrsIn!V104+MH)/LinhrsIn!V104</f>
        <v>0.71164535853251809</v>
      </c>
      <c r="W103" s="28">
        <v>0.61693548387096775</v>
      </c>
      <c r="X103" s="28">
        <f>(EPCHrsIn!X104+MH)/LinhrsIn!X104</f>
        <v>0.9983788165360713</v>
      </c>
      <c r="Y103" s="28">
        <f>IF(LinhrsIn!Y104&gt;4,(EPCHrsIn!Y104+MH)/LinhrsIn!Y104,0)</f>
        <v>0.99205020920502085</v>
      </c>
      <c r="Z103" s="28">
        <f>IF(LinhrsIn!Z104&gt;4,(EPCHrsIn!Z104+MH)/LinhrsIn!Z104,0)</f>
        <v>0.99272040981396603</v>
      </c>
      <c r="AA103" s="28">
        <f>IF(LinhrsIn!AA104&gt;4,(EPCHrsIn!AA104+MH)/LinhrsIn!AA104,0)</f>
        <v>1.0036116127239896</v>
      </c>
      <c r="AB103" s="28">
        <f>IF(LinhrsIn!AB104&gt;4,(EPCHrsIn!AB104+MH)/LinhrsIn!AB104,0)</f>
        <v>0.99421965317919081</v>
      </c>
      <c r="AC103" s="28">
        <f>IF(LinhrsIn!AC104&gt;4,(EPCHrsIn!AC104+MH)/LinhrsIn!AC104,0)</f>
        <v>1.0044354838709677</v>
      </c>
      <c r="AD103" s="28">
        <f>IF(LinhrsIn!AD104&gt;4,(EPCHrsIn!AD104+MH)/LinhrsIn!AD104,0)</f>
        <v>0.99682731530442659</v>
      </c>
      <c r="AE103" s="28">
        <f>IF(LinhrsIn!AE104&gt;4,(EPCHrsIn!AE104+MH)/LinhrsIn!AE104,0)</f>
        <v>0.98071829996631688</v>
      </c>
      <c r="AF103" s="28"/>
      <c r="AG103" s="28"/>
      <c r="AH103" s="28"/>
      <c r="AI103" s="28"/>
      <c r="AJ103" s="28"/>
      <c r="AK103" s="28"/>
      <c r="AL103" s="28"/>
      <c r="AM103" s="28"/>
      <c r="AN103" s="28"/>
      <c r="AO103" s="28">
        <f t="shared" si="9"/>
        <v>0.93776125596752291</v>
      </c>
      <c r="AP103" s="28">
        <f t="shared" si="10"/>
        <v>0.99399369971390372</v>
      </c>
      <c r="AQ103" s="28">
        <f t="shared" si="11"/>
        <v>1.0007916285217771</v>
      </c>
      <c r="AR103" s="28">
        <f t="shared" si="12"/>
        <v>0.98900035797530161</v>
      </c>
      <c r="AS103" s="28">
        <f t="shared" si="13"/>
        <v>0.99201331735528642</v>
      </c>
      <c r="AT103" s="28">
        <f t="shared" si="14"/>
        <v>0.89305964473840327</v>
      </c>
      <c r="AU103" s="28">
        <f t="shared" si="15"/>
        <v>0.86912150320401993</v>
      </c>
      <c r="AV103" s="28">
        <f t="shared" si="16"/>
        <v>0.99685055857238225</v>
      </c>
      <c r="AW103" s="28">
        <f t="shared" si="17"/>
        <v>0.99399369971390372</v>
      </c>
    </row>
    <row r="104" spans="1:49" x14ac:dyDescent="0.25">
      <c r="A104" s="86" t="s">
        <v>1</v>
      </c>
      <c r="B104" s="86">
        <v>2</v>
      </c>
      <c r="C104" s="86">
        <v>95</v>
      </c>
      <c r="D104" s="28"/>
      <c r="E104" s="28"/>
      <c r="F104" s="28"/>
      <c r="G104" s="28"/>
      <c r="H104" s="28">
        <f>(EPCHrsIn!H105+MH)/LinhrsIn!H105</f>
        <v>1.0015286270150083</v>
      </c>
      <c r="I104" s="28">
        <f>(EPCHrsIn!I105+MH)/LinhrsIn!I105</f>
        <v>0.99005242640139812</v>
      </c>
      <c r="J104" s="28">
        <f>(EPCHrsIn!J105+MH)/LinhrsIn!J105</f>
        <v>0.97235727184331155</v>
      </c>
      <c r="K104" s="28">
        <f>(EPCHrsIn!K105+MH)/LinhrsIn!K105</f>
        <v>0.99959530554431408</v>
      </c>
      <c r="L104" s="28">
        <f>(EPCHrsIn!L105+MH)/LinhrsIn!L105</f>
        <v>0.98048231338264968</v>
      </c>
      <c r="M104" s="28">
        <f>(EPCHrsIn!M105+MH)/LinhrsIn!M105</f>
        <v>0.95364423345434235</v>
      </c>
      <c r="N104" s="28">
        <f>(EPCHrsIn!N105+MH)/LinhrsIn!N105</f>
        <v>1.0044150110375276</v>
      </c>
      <c r="O104" s="28">
        <f>(EPCHrsIn!O105+MH)/LinhrsIn!O105</f>
        <v>0.91960429148669354</v>
      </c>
      <c r="P104" s="28">
        <f>(EPCHrsIn!P105+MH)/LinhrsIn!P105</f>
        <v>0.97854830005396642</v>
      </c>
      <c r="Q104" s="28">
        <f>(EPCHrsIn!Q105+MH)/LinhrsIn!Q105</f>
        <v>0.90506924835283042</v>
      </c>
      <c r="R104" s="28">
        <f>(EPCHrsIn!R105+MH)/LinhrsIn!R105</f>
        <v>0.74213273676360925</v>
      </c>
      <c r="S104" s="28">
        <f>(EPCHrsIn!S105+MH)/LinhrsIn!S105</f>
        <v>0.95577362548729672</v>
      </c>
      <c r="T104" s="28">
        <f>(EPCHrsIn!T105+MH)/LinhrsIn!T105</f>
        <v>0.88284937777142047</v>
      </c>
      <c r="U104" s="28">
        <f>(EPCHrsIn!U105+MH)/LinhrsIn!U105</f>
        <v>0.80323010816417251</v>
      </c>
      <c r="V104" s="28">
        <f>(EPCHrsIn!V105+MH)/LinhrsIn!V105</f>
        <v>0.96664340544312632</v>
      </c>
      <c r="W104" s="28">
        <v>0.17190860215053763</v>
      </c>
      <c r="X104" s="28">
        <f>(EPCHrsIn!X105+MH)/LinhrsIn!X105</f>
        <v>5.4090601757944556E-3</v>
      </c>
      <c r="Y104" s="28">
        <f>IF(LinhrsIn!Y105&gt;4,(EPCHrsIn!Y105+MH)/LinhrsIn!Y105,0)</f>
        <v>5.5858120374249406E-3</v>
      </c>
      <c r="Z104" s="28">
        <f>IF(LinhrsIn!Z105&gt;4,(EPCHrsIn!Z105+MH)/LinhrsIn!Z105,0)</f>
        <v>5.5345572354211659E-3</v>
      </c>
      <c r="AA104" s="28">
        <f>IF(LinhrsIn!AA105&gt;4,(EPCHrsIn!AA105+MH)/LinhrsIn!AA105,0)</f>
        <v>5.556327267676066E-3</v>
      </c>
      <c r="AB104" s="28">
        <f>IF(LinhrsIn!AB105&gt;4,(EPCHrsIn!AB105+MH)/LinhrsIn!AB105,0)</f>
        <v>7.5528700906344406E-3</v>
      </c>
      <c r="AC104" s="28">
        <f>IF(LinhrsIn!AC105&gt;4,(EPCHrsIn!AC105+MH)/LinhrsIn!AC105,0)</f>
        <v>0.40551445864156022</v>
      </c>
      <c r="AD104" s="28">
        <f>IF(LinhrsIn!AD105&gt;4,(EPCHrsIn!AD105+MH)/LinhrsIn!AD105,0)</f>
        <v>0.996825876662636</v>
      </c>
      <c r="AE104" s="28">
        <f>IF(LinhrsIn!AE105&gt;4,(EPCHrsIn!AE105+MH)/LinhrsIn!AE105,0)</f>
        <v>0.97447750068576466</v>
      </c>
      <c r="AF104" s="28"/>
      <c r="AG104" s="28"/>
      <c r="AH104" s="28"/>
      <c r="AI104" s="28"/>
      <c r="AJ104" s="28"/>
      <c r="AK104" s="28"/>
      <c r="AL104" s="28"/>
      <c r="AM104" s="28"/>
      <c r="AN104" s="28"/>
      <c r="AO104" s="28">
        <f t="shared" si="9"/>
        <v>0.45477047757832878</v>
      </c>
      <c r="AP104" s="28">
        <f t="shared" si="10"/>
        <v>0.79227261199665355</v>
      </c>
      <c r="AQ104" s="28">
        <f t="shared" si="11"/>
        <v>0.97790728412710204</v>
      </c>
      <c r="AR104" s="28">
        <f t="shared" si="12"/>
        <v>0.96752253419272927</v>
      </c>
      <c r="AS104" s="28">
        <f t="shared" si="13"/>
        <v>0.86765853686791206</v>
      </c>
      <c r="AT104" s="28">
        <f t="shared" si="14"/>
        <v>0.8842409637929064</v>
      </c>
      <c r="AU104" s="28">
        <f t="shared" si="15"/>
        <v>6.0967824787919012E-2</v>
      </c>
      <c r="AV104" s="28">
        <f t="shared" si="16"/>
        <v>6.2145848645772245E-3</v>
      </c>
      <c r="AW104" s="28">
        <f t="shared" si="17"/>
        <v>0.79227261199665355</v>
      </c>
    </row>
    <row r="105" spans="1:49" x14ac:dyDescent="0.25">
      <c r="A105" s="86" t="s">
        <v>1</v>
      </c>
      <c r="B105" s="86">
        <v>2</v>
      </c>
      <c r="C105" s="86">
        <v>96</v>
      </c>
      <c r="D105" s="28"/>
      <c r="E105" s="28"/>
      <c r="F105" s="28"/>
      <c r="G105" s="28"/>
      <c r="H105" s="28">
        <f>(EPCHrsIn!H106+MH)/LinhrsIn!H106</f>
        <v>1.0016675931072818</v>
      </c>
      <c r="I105" s="28">
        <f>(EPCHrsIn!I106+MH)/LinhrsIn!I106</f>
        <v>0.75394151731572567</v>
      </c>
      <c r="J105" s="28">
        <f>(EPCHrsIn!J106+MH)/LinhrsIn!J106</f>
        <v>0.9862480900125018</v>
      </c>
      <c r="K105" s="28">
        <f>(EPCHrsIn!K106+MH)/LinhrsIn!K106</f>
        <v>0.59850725249964787</v>
      </c>
      <c r="L105" s="28">
        <f>(EPCHrsIn!L106+MH)/LinhrsIn!L106</f>
        <v>0.65664999327685891</v>
      </c>
      <c r="M105" s="28">
        <f>(EPCHrsIn!M106+MH)/LinhrsIn!M106</f>
        <v>0.97554196775986657</v>
      </c>
      <c r="N105" s="28">
        <f>(EPCHrsIn!N106+MH)/LinhrsIn!N106</f>
        <v>1.0043022317827373</v>
      </c>
      <c r="O105" s="28">
        <f>(EPCHrsIn!O106+MH)/LinhrsIn!O106</f>
        <v>0.94457563550493129</v>
      </c>
      <c r="P105" s="28">
        <f>(EPCHrsIn!P106+MH)/LinhrsIn!P106</f>
        <v>0.69193220338983052</v>
      </c>
      <c r="Q105" s="28">
        <f>(EPCHrsIn!Q106+MH)/LinhrsIn!Q106</f>
        <v>0.97956439903199799</v>
      </c>
      <c r="R105" s="28">
        <f>(EPCHrsIn!R106+MH)/LinhrsIn!R106</f>
        <v>1.0020883054892602</v>
      </c>
      <c r="S105" s="28">
        <f>(EPCHrsIn!S106+MH)/LinhrsIn!S106</f>
        <v>1.0053763440860215</v>
      </c>
      <c r="T105" s="28">
        <f>(EPCHrsIn!T106+MH)/LinhrsIn!T106</f>
        <v>0.98400111296605453</v>
      </c>
      <c r="U105" s="28">
        <f>(EPCHrsIn!U106+MH)/LinhrsIn!U106</f>
        <v>0.96719548265662814</v>
      </c>
      <c r="V105" s="28">
        <f>(EPCHrsIn!V106+MH)/LinhrsIn!V106</f>
        <v>0.99109131403118045</v>
      </c>
      <c r="W105" s="28">
        <v>0.80483870967741933</v>
      </c>
      <c r="X105" s="28">
        <f>(EPCHrsIn!X106+MH)/LinhrsIn!X106</f>
        <v>5.4075976747329996E-3</v>
      </c>
      <c r="Y105" s="28">
        <f>IF(LinhrsIn!Y106&gt;4,(EPCHrsIn!Y106+MH)/LinhrsIn!Y106,0)</f>
        <v>1.5960276644795178E-2</v>
      </c>
      <c r="Z105" s="28">
        <f>IF(LinhrsIn!Z106&gt;4,(EPCHrsIn!Z106+MH)/LinhrsIn!Z106,0)</f>
        <v>0.87983295163680464</v>
      </c>
      <c r="AA105" s="28">
        <f>IF(LinhrsIn!AA106&gt;4,(EPCHrsIn!AA106+MH)/LinhrsIn!AA106,0)</f>
        <v>1.0043055555555556</v>
      </c>
      <c r="AB105" s="28">
        <f>IF(LinhrsIn!AB106&gt;4,(EPCHrsIn!AB106+MH)/LinhrsIn!AB106,0)</f>
        <v>0.99919159256265155</v>
      </c>
      <c r="AC105" s="28">
        <f>IF(LinhrsIn!AC106&gt;4,(EPCHrsIn!AC106+MH)/LinhrsIn!AC106,0)</f>
        <v>1.0048387096774194</v>
      </c>
      <c r="AD105" s="28">
        <f>IF(LinhrsIn!AD106&gt;4,(EPCHrsIn!AD106+MH)/LinhrsIn!AD106,0)</f>
        <v>0.99076876513317202</v>
      </c>
      <c r="AE105" s="28">
        <f>IF(LinhrsIn!AE106&gt;4,(EPCHrsIn!AE106+MH)/LinhrsIn!AE106,0)</f>
        <v>0.96989683066152743</v>
      </c>
      <c r="AF105" s="28"/>
      <c r="AG105" s="28"/>
      <c r="AH105" s="28"/>
      <c r="AI105" s="28"/>
      <c r="AJ105" s="28"/>
      <c r="AK105" s="28"/>
      <c r="AL105" s="28"/>
      <c r="AM105" s="28"/>
      <c r="AN105" s="28"/>
      <c r="AO105" s="28">
        <f t="shared" si="9"/>
        <v>0.80323780350109164</v>
      </c>
      <c r="AP105" s="28">
        <f t="shared" si="10"/>
        <v>0.98850143515737299</v>
      </c>
      <c r="AQ105" s="28">
        <f t="shared" si="11"/>
        <v>0.74356640451212452</v>
      </c>
      <c r="AR105" s="28">
        <f t="shared" si="12"/>
        <v>0.88027002355916639</v>
      </c>
      <c r="AS105" s="28">
        <f t="shared" si="13"/>
        <v>0.9956763495357599</v>
      </c>
      <c r="AT105" s="28">
        <f t="shared" si="14"/>
        <v>0.9807626365512877</v>
      </c>
      <c r="AU105" s="28">
        <f t="shared" si="15"/>
        <v>0.27540219466564914</v>
      </c>
      <c r="AV105" s="28">
        <f t="shared" si="16"/>
        <v>0.96111003325167055</v>
      </c>
      <c r="AW105" s="28">
        <f t="shared" si="17"/>
        <v>0.98850143515737299</v>
      </c>
    </row>
    <row r="106" spans="1:49" x14ac:dyDescent="0.25">
      <c r="A106" s="86" t="s">
        <v>1</v>
      </c>
      <c r="B106" s="86">
        <v>2</v>
      </c>
      <c r="C106" s="86">
        <v>97</v>
      </c>
      <c r="D106" s="28"/>
      <c r="E106" s="28"/>
      <c r="F106" s="28"/>
      <c r="G106" s="28"/>
      <c r="H106" s="28">
        <f>(EPCHrsIn!H107+MH)/LinhrsIn!H107</f>
        <v>0.97845726198749128</v>
      </c>
      <c r="I106" s="28">
        <f>(EPCHrsIn!I107+MH)/LinhrsIn!I107</f>
        <v>0.98507863960209707</v>
      </c>
      <c r="J106" s="28">
        <f>(EPCHrsIn!J107+MH)/LinhrsIn!J107</f>
        <v>0.98221728257849406</v>
      </c>
      <c r="K106" s="28">
        <f>(EPCHrsIn!K107+MH)/LinhrsIn!K107</f>
        <v>0.91215760356227227</v>
      </c>
      <c r="L106" s="28">
        <f>(EPCHrsIn!L107+MH)/LinhrsIn!L107</f>
        <v>0.9557087535296489</v>
      </c>
      <c r="M106" s="28">
        <f>(EPCHrsIn!M107+MH)/LinhrsIn!M107</f>
        <v>0.99930507296733839</v>
      </c>
      <c r="N106" s="28">
        <f>(EPCHrsIn!N107+MH)/LinhrsIn!N107</f>
        <v>0.98896551724137927</v>
      </c>
      <c r="O106" s="28">
        <f>(EPCHrsIn!O107+MH)/LinhrsIn!O107</f>
        <v>0.99735339183730332</v>
      </c>
      <c r="P106" s="28">
        <f>(EPCHrsIn!P107+MH)/LinhrsIn!P107</f>
        <v>0.95227853206076085</v>
      </c>
      <c r="Q106" s="28">
        <f>(EPCHrsIn!Q107+MH)/LinhrsIn!Q107</f>
        <v>0.95104236718224622</v>
      </c>
      <c r="R106" s="28">
        <f>(EPCHrsIn!R107+MH)/LinhrsIn!R107</f>
        <v>0.69327166940176044</v>
      </c>
      <c r="S106" s="28">
        <f>(EPCHrsIn!S107+MH)/LinhrsIn!S107</f>
        <v>0.96276381234036845</v>
      </c>
      <c r="T106" s="28">
        <f>(EPCHrsIn!T107+MH)/LinhrsIn!T107</f>
        <v>0.98734177215189867</v>
      </c>
      <c r="U106" s="28">
        <f>(EPCHrsIn!U107+MH)/LinhrsIn!U107</f>
        <v>0.99327866648743113</v>
      </c>
      <c r="V106" s="28">
        <f>(EPCHrsIn!V107+MH)/LinhrsIn!V107</f>
        <v>0.61103233125354506</v>
      </c>
      <c r="W106" s="28">
        <v>2.0295698924731181E-2</v>
      </c>
      <c r="X106" s="28">
        <f>(EPCHrsIn!X107+MH)/LinhrsIn!X107</f>
        <v>1.0040529586598217</v>
      </c>
      <c r="Y106" s="28">
        <f>IF(LinhrsIn!Y107&gt;4,(EPCHrsIn!Y107+MH)/LinhrsIn!Y107,0)</f>
        <v>1.0037704231252618</v>
      </c>
      <c r="Z106" s="28">
        <f>IF(LinhrsIn!Z107&gt;4,(EPCHrsIn!Z107+MH)/LinhrsIn!Z107,0)</f>
        <v>1.0037644528098952</v>
      </c>
      <c r="AA106" s="28">
        <f>IF(LinhrsIn!AA107&gt;4,(EPCHrsIn!AA107+MH)/LinhrsIn!AA107,0)</f>
        <v>1.0048611111111112</v>
      </c>
      <c r="AB106" s="28">
        <f>IF(LinhrsIn!AB107&gt;4,(EPCHrsIn!AB107+MH)/LinhrsIn!AB107,0)</f>
        <v>0.99973111051357899</v>
      </c>
      <c r="AC106" s="28">
        <f>IF(LinhrsIn!AC107&gt;4,(EPCHrsIn!AC107+MH)/LinhrsIn!AC107,0)</f>
        <v>1.0047043010752688</v>
      </c>
      <c r="AD106" s="28">
        <f>IF(LinhrsIn!AD107&gt;4,(EPCHrsIn!AD107+MH)/LinhrsIn!AD107,0)</f>
        <v>0.98503853710140532</v>
      </c>
      <c r="AE106" s="28">
        <f>IF(LinhrsIn!AE107&gt;4,(EPCHrsIn!AE107+MH)/LinhrsIn!AE107,0)</f>
        <v>0.98889168015947204</v>
      </c>
      <c r="AF106" s="28"/>
      <c r="AG106" s="28"/>
      <c r="AH106" s="28"/>
      <c r="AI106" s="28"/>
      <c r="AJ106" s="28"/>
      <c r="AK106" s="28"/>
      <c r="AL106" s="28"/>
      <c r="AM106" s="28"/>
      <c r="AN106" s="28"/>
      <c r="AO106" s="28">
        <f t="shared" si="9"/>
        <v>0.85293386449680419</v>
      </c>
      <c r="AP106" s="28">
        <f t="shared" si="10"/>
        <v>0.99287817277871537</v>
      </c>
      <c r="AQ106" s="28">
        <f t="shared" si="11"/>
        <v>0.95572381001975326</v>
      </c>
      <c r="AR106" s="28">
        <f t="shared" si="12"/>
        <v>0.97953248037981444</v>
      </c>
      <c r="AS106" s="28">
        <f t="shared" si="13"/>
        <v>0.86902594964145841</v>
      </c>
      <c r="AT106" s="28">
        <f t="shared" si="14"/>
        <v>0.86388425663095825</v>
      </c>
      <c r="AU106" s="28">
        <f t="shared" si="15"/>
        <v>0.6760396935699382</v>
      </c>
      <c r="AV106" s="28">
        <f t="shared" si="16"/>
        <v>1.0027855581448617</v>
      </c>
      <c r="AW106" s="28">
        <f t="shared" si="17"/>
        <v>0.99287817277871537</v>
      </c>
    </row>
    <row r="107" spans="1:49" x14ac:dyDescent="0.25">
      <c r="A107" s="86" t="s">
        <v>1</v>
      </c>
      <c r="B107" s="86">
        <v>2</v>
      </c>
      <c r="C107" s="86">
        <v>98</v>
      </c>
      <c r="D107" s="28"/>
      <c r="E107" s="28"/>
      <c r="F107" s="28"/>
      <c r="G107" s="28"/>
      <c r="H107" s="28">
        <f>(EPCHrsIn!H108+MH)/LinhrsIn!H108</f>
        <v>0.98207586494372645</v>
      </c>
      <c r="I107" s="28">
        <f>(EPCHrsIn!I108+MH)/LinhrsIn!I108</f>
        <v>0.93843258502486904</v>
      </c>
      <c r="J107" s="28">
        <f>(EPCHrsIn!J108+MH)/LinhrsIn!J108</f>
        <v>0.78782826177573984</v>
      </c>
      <c r="K107" s="28">
        <f>(EPCHrsIn!K108+MH)/LinhrsIn!K108</f>
        <v>0.99028602266594701</v>
      </c>
      <c r="L107" s="28">
        <f>(EPCHrsIn!L108+MH)/LinhrsIn!L108</f>
        <v>0.61973378196500672</v>
      </c>
      <c r="M107" s="28">
        <f>(EPCHrsIn!M108+MH)/LinhrsIn!M108</f>
        <v>0.9936075597554197</v>
      </c>
      <c r="N107" s="28">
        <f>(EPCHrsIn!N108+MH)/LinhrsIn!N108</f>
        <v>1.0048491379310345</v>
      </c>
      <c r="O107" s="28">
        <f>(EPCHrsIn!O108+MH)/LinhrsIn!O108</f>
        <v>0.98577802565532624</v>
      </c>
      <c r="P107" s="28">
        <f>(EPCHrsIn!P108+MH)/LinhrsIn!P108</f>
        <v>1.0045698924731183</v>
      </c>
      <c r="Q107" s="28">
        <f>(EPCHrsIn!Q108+MH)/LinhrsIn!Q108</f>
        <v>0.54135237068965514</v>
      </c>
      <c r="R107" s="28">
        <f>(EPCHrsIn!R108+MH)/LinhrsIn!R108</f>
        <v>1.0017907774958961</v>
      </c>
      <c r="S107" s="28">
        <f>(EPCHrsIn!S108+MH)/LinhrsIn!S108</f>
        <v>1.0032258064516129</v>
      </c>
      <c r="T107" s="28">
        <f>(EPCHrsIn!T108+MH)/LinhrsIn!T108</f>
        <v>0.96052265777036427</v>
      </c>
      <c r="U107" s="28">
        <f>(EPCHrsIn!U108+MH)/LinhrsIn!U108</f>
        <v>0.69444070534392244</v>
      </c>
      <c r="V107" s="28">
        <f>(EPCHrsIn!V108+MH)/LinhrsIn!V108</f>
        <v>0.99541220631169203</v>
      </c>
      <c r="W107" s="28">
        <v>0.89784946236559138</v>
      </c>
      <c r="X107" s="28">
        <f>(EPCHrsIn!X108+MH)/LinhrsIn!X108</f>
        <v>0.92063277447268788</v>
      </c>
      <c r="Y107" s="28">
        <f>IF(LinhrsIn!Y108&gt;4,(EPCHrsIn!Y108+MH)/LinhrsIn!Y108,0)</f>
        <v>0.97819706498951775</v>
      </c>
      <c r="Z107" s="28">
        <f>IF(LinhrsIn!Z108&gt;4,(EPCHrsIn!Z108+MH)/LinhrsIn!Z108,0)</f>
        <v>1.003226673837053</v>
      </c>
      <c r="AA107" s="28">
        <f>IF(LinhrsIn!AA108&gt;4,(EPCHrsIn!AA108+MH)/LinhrsIn!AA108,0)</f>
        <v>1.0043055555555556</v>
      </c>
      <c r="AB107" s="28">
        <f>IF(LinhrsIn!AB108&gt;4,(EPCHrsIn!AB108+MH)/LinhrsIn!AB108,0)</f>
        <v>0.99314331809626255</v>
      </c>
      <c r="AC107" s="28">
        <f>IF(LinhrsIn!AC108&gt;4,(EPCHrsIn!AC108+MH)/LinhrsIn!AC108,0)</f>
        <v>0.99865519096288324</v>
      </c>
      <c r="AD107" s="28">
        <f>IF(LinhrsIn!AD108&gt;4,(EPCHrsIn!AD108+MH)/LinhrsIn!AD108,0)</f>
        <v>0.99561734925192669</v>
      </c>
      <c r="AE107" s="28">
        <f>IF(LinhrsIn!AE108&gt;4,(EPCHrsIn!AE108+MH)/LinhrsIn!AE108,0)</f>
        <v>0.97803086905431647</v>
      </c>
      <c r="AF107" s="28"/>
      <c r="AG107" s="28"/>
      <c r="AH107" s="28"/>
      <c r="AI107" s="28"/>
      <c r="AJ107" s="28"/>
      <c r="AK107" s="28"/>
      <c r="AL107" s="28"/>
      <c r="AM107" s="28"/>
      <c r="AN107" s="28"/>
      <c r="AO107" s="28">
        <f t="shared" si="9"/>
        <v>0.91617494778165087</v>
      </c>
      <c r="AP107" s="28">
        <f t="shared" si="10"/>
        <v>0.9907678030897088</v>
      </c>
      <c r="AQ107" s="28">
        <f t="shared" si="11"/>
        <v>0.86787578812879118</v>
      </c>
      <c r="AR107" s="28">
        <f t="shared" si="12"/>
        <v>0.99839901868649295</v>
      </c>
      <c r="AS107" s="28">
        <f t="shared" si="13"/>
        <v>0.84878965154572139</v>
      </c>
      <c r="AT107" s="28">
        <f t="shared" si="14"/>
        <v>0.88345852314199291</v>
      </c>
      <c r="AU107" s="28">
        <f t="shared" si="15"/>
        <v>0.93222643394259885</v>
      </c>
      <c r="AV107" s="28">
        <f t="shared" si="16"/>
        <v>1.0002251824962902</v>
      </c>
      <c r="AW107" s="28">
        <f t="shared" si="17"/>
        <v>0.9907678030897088</v>
      </c>
    </row>
    <row r="108" spans="1:49" x14ac:dyDescent="0.25">
      <c r="A108" s="86" t="s">
        <v>1</v>
      </c>
      <c r="B108" s="86">
        <v>2</v>
      </c>
      <c r="C108" s="86">
        <v>99</v>
      </c>
      <c r="D108" s="28"/>
      <c r="E108" s="28"/>
      <c r="F108" s="28"/>
      <c r="G108" s="28"/>
      <c r="H108" s="28">
        <f>(EPCHrsIn!H109+MH)/LinhrsIn!H109</f>
        <v>0.99944413563090606</v>
      </c>
      <c r="I108" s="28">
        <f>(EPCHrsIn!I109+MH)/LinhrsIn!I109</f>
        <v>0.97378679930098133</v>
      </c>
      <c r="J108" s="28">
        <f>(EPCHrsIn!J109+MH)/LinhrsIn!J109</f>
        <v>0.98513269417812976</v>
      </c>
      <c r="K108" s="28">
        <f>(EPCHrsIn!K109+MH)/LinhrsIn!K109</f>
        <v>0.97422749966266353</v>
      </c>
      <c r="L108" s="28">
        <f>(EPCHrsIn!L109+MH)/LinhrsIn!L109</f>
        <v>0.99521648514185823</v>
      </c>
      <c r="M108" s="28">
        <f>(EPCHrsIn!M109+MH)/LinhrsIn!M109</f>
        <v>0.9885825675299359</v>
      </c>
      <c r="N108" s="92">
        <f>(EPCHrsIn!N109+MH)/LinhrsIn!N109</f>
        <v>1.0041958041958041</v>
      </c>
      <c r="O108" s="92">
        <f>(EPCHrsIn!O109+MH)/LinhrsIn!O109</f>
        <v>1.0013947001394701</v>
      </c>
      <c r="P108" s="92">
        <f>(EPCHrsIn!P109+MH)/LinhrsIn!P109</f>
        <v>0.98198924731182802</v>
      </c>
      <c r="Q108" s="92">
        <f>(EPCHrsIn!Q109+MH)/LinhrsIn!Q109</f>
        <v>0.2904614556706579</v>
      </c>
      <c r="R108" s="92">
        <f>(EPCHrsIn!R109+MH)/LinhrsIn!R109</f>
        <v>0.87140086528420124</v>
      </c>
      <c r="S108" s="92">
        <f>(EPCHrsIn!S109+MH)/LinhrsIn!S109</f>
        <v>1.000942760942761</v>
      </c>
      <c r="T108" s="92">
        <f>(EPCHrsIn!T109+MH)/LinhrsIn!T109</f>
        <v>0.97790746144226748</v>
      </c>
      <c r="U108" s="92">
        <f>(EPCHrsIn!U109+MH)/LinhrsIn!U109</f>
        <v>0.99798359994622932</v>
      </c>
      <c r="V108" s="92">
        <f>(EPCHrsIn!V109+MH)/LinhrsIn!V109</f>
        <v>0.98374096720400217</v>
      </c>
      <c r="W108" s="28">
        <v>0.98965053763440858</v>
      </c>
      <c r="X108" s="28">
        <f>(EPCHrsIn!X109+MH)/LinhrsIn!X109</f>
        <v>1.0032423669278574</v>
      </c>
      <c r="Y108" s="28">
        <f>IF(LinhrsIn!Y109&gt;4,(EPCHrsIn!Y109+MH)/LinhrsIn!Y109,0)</f>
        <v>1.0032073629898199</v>
      </c>
      <c r="Z108" s="28">
        <f>IF(LinhrsIn!Z109&gt;4,(EPCHrsIn!Z109+MH)/LinhrsIn!Z109,0)</f>
        <v>0.83941311078207037</v>
      </c>
      <c r="AA108" s="28">
        <f>IF(LinhrsIn!AA109&gt;4,(EPCHrsIn!AA109+MH)/LinhrsIn!AA109,0)</f>
        <v>1.0011112654535352</v>
      </c>
      <c r="AB108" s="28">
        <f>IF(LinhrsIn!AB109&gt;4,(EPCHrsIn!AB109+MH)/LinhrsIn!AB109,0)</f>
        <v>1.0040328001075414</v>
      </c>
      <c r="AC108" s="28">
        <f>IF(LinhrsIn!AC109&gt;4,(EPCHrsIn!AC109+MH)/LinhrsIn!AC109,0)</f>
        <v>0.99197715528963837</v>
      </c>
      <c r="AD108" s="28">
        <f>IF(LinhrsIn!AD109&gt;4,(EPCHrsIn!AD109+MH)/LinhrsIn!AD109,0)</f>
        <v>0.98382952999848872</v>
      </c>
      <c r="AE108" s="28">
        <f>IF(LinhrsIn!AE109&gt;4,(EPCHrsIn!AE109+MH)/LinhrsIn!AE109,0)</f>
        <v>0.95298643559423124</v>
      </c>
      <c r="AF108" s="28"/>
      <c r="AG108" s="28"/>
      <c r="AH108" s="28"/>
      <c r="AI108" s="28"/>
      <c r="AJ108" s="28"/>
      <c r="AK108" s="28"/>
      <c r="AL108" s="28"/>
      <c r="AM108" s="28"/>
      <c r="AN108" s="28"/>
      <c r="AO108" s="28">
        <f t="shared" si="9"/>
        <v>0.91359121286544587</v>
      </c>
      <c r="AP108" s="28">
        <f t="shared" si="10"/>
        <v>0.97626437362745266</v>
      </c>
      <c r="AQ108" s="28">
        <f t="shared" si="11"/>
        <v>0.98600885077815248</v>
      </c>
      <c r="AR108" s="28">
        <f t="shared" si="12"/>
        <v>0.99585991721570066</v>
      </c>
      <c r="AS108" s="28">
        <f t="shared" si="13"/>
        <v>0.72093502729920667</v>
      </c>
      <c r="AT108" s="28">
        <f t="shared" si="14"/>
        <v>0.98654400953083299</v>
      </c>
      <c r="AU108" s="28">
        <f t="shared" si="15"/>
        <v>0.99870008918402853</v>
      </c>
      <c r="AV108" s="28">
        <f t="shared" si="16"/>
        <v>0.94818572544771573</v>
      </c>
      <c r="AW108" s="28">
        <f t="shared" si="17"/>
        <v>0.97626437362745266</v>
      </c>
    </row>
    <row r="109" spans="1:49" x14ac:dyDescent="0.25">
      <c r="A109" s="86" t="s">
        <v>1</v>
      </c>
      <c r="B109" s="86">
        <v>2</v>
      </c>
      <c r="C109" s="86">
        <v>100</v>
      </c>
      <c r="D109" s="28"/>
      <c r="E109" s="28"/>
      <c r="F109" s="28"/>
      <c r="G109" s="28"/>
      <c r="H109" s="28">
        <f>(EPCHrsIn!H110+MH)/LinhrsIn!H110</f>
        <v>1.0015284146172014</v>
      </c>
      <c r="I109" s="28">
        <f>(EPCHrsIn!I110+MH)/LinhrsIn!I110</f>
        <v>0.99663888141973644</v>
      </c>
      <c r="J109" s="28">
        <f>(EPCHrsIn!J110+MH)/LinhrsIn!J110</f>
        <v>0.99033478078162207</v>
      </c>
      <c r="K109" s="28">
        <f>(EPCHrsIn!K110+MH)/LinhrsIn!K110</f>
        <v>1.0025637565780596</v>
      </c>
      <c r="L109" s="28">
        <f>(EPCHrsIn!L110+MH)/LinhrsIn!L110</f>
        <v>1.0013883286271346</v>
      </c>
      <c r="M109" s="28">
        <f>(EPCHrsIn!M110+MH)/LinhrsIn!M110</f>
        <v>0.97959754052543313</v>
      </c>
      <c r="N109" s="28">
        <f>(EPCHrsIn!N110+MH)/LinhrsIn!N110</f>
        <v>1.0046095444685466</v>
      </c>
      <c r="O109" s="28">
        <f>(EPCHrsIn!O110+MH)/LinhrsIn!O110</f>
        <v>0.99025069637883012</v>
      </c>
      <c r="P109" s="28">
        <f>(EPCHrsIn!P110+MH)/LinhrsIn!P110</f>
        <v>0.82927812878075013</v>
      </c>
      <c r="Q109" s="28">
        <f>(EPCHrsIn!Q110+MH)/LinhrsIn!Q110</f>
        <v>1.000672585418348</v>
      </c>
      <c r="R109" s="28">
        <f>(EPCHrsIn!R110+MH)/LinhrsIn!R110</f>
        <v>0.90856446205425179</v>
      </c>
      <c r="S109" s="28">
        <f>(EPCHrsIn!S110+MH)/LinhrsIn!S110</f>
        <v>1.0032258064516129</v>
      </c>
      <c r="T109" s="28">
        <f>(EPCHrsIn!T110+MH)/LinhrsIn!T110</f>
        <v>0.98803561491374525</v>
      </c>
      <c r="U109" s="28">
        <f>(EPCHrsIn!U110+MH)/LinhrsIn!U110</f>
        <v>1.0043016534480442</v>
      </c>
      <c r="V109" s="28">
        <f>(EPCHrsIn!V110+MH)/LinhrsIn!V110</f>
        <v>0.99554379612867283</v>
      </c>
      <c r="W109" s="28">
        <v>0.99126344086021501</v>
      </c>
      <c r="X109" s="28">
        <f>(EPCHrsIn!X110+MH)/LinhrsIn!X110</f>
        <v>0.98797297297297304</v>
      </c>
      <c r="Y109" s="28">
        <f>IF(LinhrsIn!Y110&gt;4,(EPCHrsIn!Y110+MH)/LinhrsIn!Y110,0)</f>
        <v>1.0040440663784689</v>
      </c>
      <c r="Z109" s="28">
        <f>IF(LinhrsIn!Z110&gt;4,(EPCHrsIn!Z110+MH)/LinhrsIn!Z110,0)</f>
        <v>1.0030951419728165</v>
      </c>
      <c r="AA109" s="28">
        <f>IF(LinhrsIn!AA110&gt;4,(EPCHrsIn!AA110+MH)/LinhrsIn!AA110,0)</f>
        <v>1.0011111111111111</v>
      </c>
      <c r="AB109" s="28">
        <f>IF(LinhrsIn!AB110&gt;4,(EPCHrsIn!AB110+MH)/LinhrsIn!AB110,0)</f>
        <v>0.97378679930098133</v>
      </c>
      <c r="AC109" s="28">
        <f>IF(LinhrsIn!AC110&gt;4,(EPCHrsIn!AC110+MH)/LinhrsIn!AC110,0)</f>
        <v>1.0045698924731183</v>
      </c>
      <c r="AD109" s="28">
        <f>IF(LinhrsIn!AD110&gt;4,(EPCHrsIn!AD110+MH)/LinhrsIn!AD110,0)</f>
        <v>0.99939467312348673</v>
      </c>
      <c r="AE109" s="28">
        <f>IF(LinhrsIn!AE110&gt;4,(EPCHrsIn!AE110+MH)/LinhrsIn!AE110,0)</f>
        <v>0.93736034683209557</v>
      </c>
      <c r="AF109" s="28"/>
      <c r="AG109" s="28"/>
      <c r="AH109" s="28"/>
      <c r="AI109" s="28"/>
      <c r="AJ109" s="28"/>
      <c r="AK109" s="28"/>
      <c r="AL109" s="28"/>
      <c r="AM109" s="28"/>
      <c r="AN109" s="28"/>
      <c r="AO109" s="28">
        <f t="shared" si="9"/>
        <v>0.9884681209176035</v>
      </c>
      <c r="AP109" s="28">
        <f t="shared" si="10"/>
        <v>0.98044163747623347</v>
      </c>
      <c r="AQ109" s="28">
        <f t="shared" si="11"/>
        <v>0.99451654191020911</v>
      </c>
      <c r="AR109" s="28">
        <f t="shared" si="12"/>
        <v>0.94137945654270894</v>
      </c>
      <c r="AS109" s="28">
        <f t="shared" si="13"/>
        <v>0.97082095130807089</v>
      </c>
      <c r="AT109" s="28">
        <f t="shared" si="14"/>
        <v>0.99596035483015422</v>
      </c>
      <c r="AU109" s="28">
        <f t="shared" si="15"/>
        <v>0.99442682673721894</v>
      </c>
      <c r="AV109" s="28">
        <f t="shared" si="16"/>
        <v>0.99266435079496962</v>
      </c>
      <c r="AW109" s="28">
        <f t="shared" si="17"/>
        <v>0.98044163747623347</v>
      </c>
    </row>
    <row r="110" spans="1:49" x14ac:dyDescent="0.25">
      <c r="A110" s="86" t="s">
        <v>1</v>
      </c>
      <c r="B110" s="86">
        <v>2</v>
      </c>
      <c r="C110" s="86">
        <v>101</v>
      </c>
      <c r="D110" s="28"/>
      <c r="E110" s="28"/>
      <c r="F110" s="28"/>
      <c r="G110" s="28"/>
      <c r="H110" s="28">
        <f>(EPCHrsIn!H111+MH)/LinhrsIn!H111</f>
        <v>0.92430222723428257</v>
      </c>
      <c r="I110" s="28">
        <f>(EPCHrsIn!I111+MH)/LinhrsIn!I111</f>
        <v>1.0041672267777928</v>
      </c>
      <c r="J110" s="28">
        <f>(EPCHrsIn!J111+MH)/LinhrsIn!J111</f>
        <v>0.95198329853862218</v>
      </c>
      <c r="K110" s="28">
        <f>(EPCHrsIn!K111+MH)/LinhrsIn!K111</f>
        <v>0.96869940636805174</v>
      </c>
      <c r="L110" s="28">
        <f>(EPCHrsIn!L111+MH)/LinhrsIn!L111</f>
        <v>0.99406682802205182</v>
      </c>
      <c r="M110" s="28">
        <f>(EPCHrsIn!M111+MH)/LinhrsIn!M111</f>
        <v>0.86599944398109541</v>
      </c>
      <c r="N110" s="28">
        <f>(EPCHrsIn!N111+MH)/LinhrsIn!N111</f>
        <v>1.0044372730939894</v>
      </c>
      <c r="O110" s="28">
        <f>(EPCHrsIn!O111+MH)/LinhrsIn!O111</f>
        <v>0.92657099066462301</v>
      </c>
      <c r="P110" s="28">
        <f>(EPCHrsIn!P111+MH)/LinhrsIn!P111</f>
        <v>0.9282161580857643</v>
      </c>
      <c r="Q110" s="28">
        <f>(EPCHrsIn!Q111+MH)/LinhrsIn!Q111</f>
        <v>1.0001345170836697</v>
      </c>
      <c r="R110" s="28">
        <f>(EPCHrsIn!R111+MH)/LinhrsIn!R111</f>
        <v>0.71997613009100414</v>
      </c>
      <c r="S110" s="28">
        <f>(EPCHrsIn!S111+MH)/LinhrsIn!S111</f>
        <v>0.97956989247311821</v>
      </c>
      <c r="T110" s="28">
        <f>(EPCHrsIn!T111+MH)/LinhrsIn!T111</f>
        <v>0.63485831341754861</v>
      </c>
      <c r="U110" s="28">
        <f>(EPCHrsIn!U111+MH)/LinhrsIn!U111</f>
        <v>0.75853724119386945</v>
      </c>
      <c r="V110" s="28">
        <f>(EPCHrsIn!V111+MH)/LinhrsIn!V111</f>
        <v>0.99847052280311455</v>
      </c>
      <c r="W110" s="28">
        <v>0.99032258064516121</v>
      </c>
      <c r="X110" s="28">
        <f>(EPCHrsIn!X111+MH)/LinhrsIn!X111</f>
        <v>1.0040529586598217</v>
      </c>
      <c r="Y110" s="28">
        <f>IF(LinhrsIn!Y111&gt;4,(EPCHrsIn!Y111+MH)/LinhrsIn!Y111,0)</f>
        <v>0.99553072625698313</v>
      </c>
      <c r="Z110" s="28">
        <f>IF(LinhrsIn!Z111&gt;4,(EPCHrsIn!Z111+MH)/LinhrsIn!Z111,0)</f>
        <v>1.0043062844839186</v>
      </c>
      <c r="AA110" s="28">
        <f>IF(LinhrsIn!AA111&gt;4,(EPCHrsIn!AA111+MH)/LinhrsIn!AA111,0)</f>
        <v>1.0040277777777777</v>
      </c>
      <c r="AB110" s="28">
        <f>IF(LinhrsIn!AB111&gt;4,(EPCHrsIn!AB111+MH)/LinhrsIn!AB111,0)</f>
        <v>0.99300981314692849</v>
      </c>
      <c r="AC110" s="28">
        <f>IF(LinhrsIn!AC111&gt;4,(EPCHrsIn!AC111+MH)/LinhrsIn!AC111,0)</f>
        <v>1.0047043010752688</v>
      </c>
      <c r="AD110" s="28">
        <f>IF(LinhrsIn!AD111&gt;4,(EPCHrsIn!AD111+MH)/LinhrsIn!AD111,0)</f>
        <v>1.0009073037955543</v>
      </c>
      <c r="AE110" s="28">
        <f>IF(LinhrsIn!AE111&gt;4,(EPCHrsIn!AE111+MH)/LinhrsIn!AE111,0)</f>
        <v>0.94154594980227158</v>
      </c>
      <c r="AF110" s="28"/>
      <c r="AG110" s="28"/>
      <c r="AH110" s="28"/>
      <c r="AI110" s="28"/>
      <c r="AJ110" s="28"/>
      <c r="AK110" s="28"/>
      <c r="AL110" s="28"/>
      <c r="AM110" s="28"/>
      <c r="AN110" s="28"/>
      <c r="AO110" s="28">
        <f t="shared" si="9"/>
        <v>0.92356639650274286</v>
      </c>
      <c r="AP110" s="28">
        <f t="shared" si="10"/>
        <v>0.98238585155769809</v>
      </c>
      <c r="AQ110" s="28">
        <f t="shared" si="11"/>
        <v>0.94292189279039962</v>
      </c>
      <c r="AR110" s="28">
        <f t="shared" si="12"/>
        <v>0.95307480728145899</v>
      </c>
      <c r="AS110" s="28">
        <f t="shared" si="13"/>
        <v>0.8998935132159307</v>
      </c>
      <c r="AT110" s="28">
        <f t="shared" si="14"/>
        <v>0.79728869247151091</v>
      </c>
      <c r="AU110" s="28">
        <f t="shared" si="15"/>
        <v>0.99663542185398868</v>
      </c>
      <c r="AV110" s="28">
        <f t="shared" si="16"/>
        <v>1.0004479584695416</v>
      </c>
      <c r="AW110" s="28">
        <f t="shared" si="17"/>
        <v>0.98238585155769809</v>
      </c>
    </row>
    <row r="111" spans="1:49" x14ac:dyDescent="0.25">
      <c r="A111" s="86" t="s">
        <v>1</v>
      </c>
      <c r="B111" s="86">
        <v>2</v>
      </c>
      <c r="C111" s="86">
        <v>102</v>
      </c>
      <c r="D111" s="28"/>
      <c r="E111" s="28"/>
      <c r="F111" s="28"/>
      <c r="G111" s="28"/>
      <c r="H111" s="28">
        <f>(EPCHrsIn!H112+MH)/LinhrsIn!H112</f>
        <v>0.99402528831457537</v>
      </c>
      <c r="I111" s="28">
        <f>(EPCHrsIn!I112+MH)/LinhrsIn!I112</f>
        <v>0.99596719989245863</v>
      </c>
      <c r="J111" s="28">
        <f>(EPCHrsIn!J112+MH)/LinhrsIn!J112</f>
        <v>1.0006949270326615</v>
      </c>
      <c r="K111" s="28">
        <f>(EPCHrsIn!K112+MH)/LinhrsIn!K112</f>
        <v>0.99189189189189186</v>
      </c>
      <c r="L111" s="28">
        <f>(EPCHrsIn!L112+MH)/LinhrsIn!L112</f>
        <v>0.99076536237730251</v>
      </c>
      <c r="M111" s="28">
        <f>(EPCHrsIn!M112+MH)/LinhrsIn!M112</f>
        <v>0.99624843684868691</v>
      </c>
      <c r="N111" s="28">
        <f>(EPCHrsIn!N112+MH)/LinhrsIn!N112</f>
        <v>1.0044552450384772</v>
      </c>
      <c r="O111" s="28">
        <f>(EPCHrsIn!O112+MH)/LinhrsIn!O112</f>
        <v>0.86223708037331104</v>
      </c>
      <c r="P111" s="28">
        <f>(EPCHrsIn!P112+MH)/LinhrsIn!P112</f>
        <v>1.0024193548387097</v>
      </c>
      <c r="Q111" s="28">
        <f>(EPCHrsIn!Q112+MH)/LinhrsIn!Q112</f>
        <v>1.000403551251009</v>
      </c>
      <c r="R111" s="28">
        <f>(EPCHrsIn!R112+MH)/LinhrsIn!R112</f>
        <v>1.0023869908995973</v>
      </c>
      <c r="S111" s="28">
        <f>(EPCHrsIn!S112+MH)/LinhrsIn!S112</f>
        <v>1.0053763440860215</v>
      </c>
      <c r="T111" s="28">
        <f>(EPCHrsIn!T112+MH)/LinhrsIn!T112</f>
        <v>0.95553702931777129</v>
      </c>
      <c r="U111" s="28">
        <f>(EPCHrsIn!U112+MH)/LinhrsIn!U112</f>
        <v>0.99475100942126515</v>
      </c>
      <c r="V111" s="28">
        <f>(EPCHrsIn!V112+MH)/LinhrsIn!V112</f>
        <v>0.98079064587973275</v>
      </c>
      <c r="W111" s="28">
        <v>0.98024193548387095</v>
      </c>
      <c r="X111" s="28">
        <f>(EPCHrsIn!X112+MH)/LinhrsIn!X112</f>
        <v>0.90139509684410135</v>
      </c>
      <c r="Y111" s="28">
        <f>IF(LinhrsIn!Y112&gt;4,(EPCHrsIn!Y112+MH)/LinhrsIn!Y112,0)</f>
        <v>0.98031001256807704</v>
      </c>
      <c r="Z111" s="28">
        <f>IF(LinhrsIn!Z112&gt;4,(EPCHrsIn!Z112+MH)/LinhrsIn!Z112,0)</f>
        <v>0.87859554355165437</v>
      </c>
      <c r="AA111" s="28">
        <f>IF(LinhrsIn!AA112&gt;4,(EPCHrsIn!AA112+MH)/LinhrsIn!AA112,0)</f>
        <v>0.9933333333333334</v>
      </c>
      <c r="AB111" s="28">
        <f>IF(LinhrsIn!AB112&gt;4,(EPCHrsIn!AB112+MH)/LinhrsIn!AB112,0)</f>
        <v>0.99798034199542207</v>
      </c>
      <c r="AC111" s="28">
        <f>IF(LinhrsIn!AC112&gt;4,(EPCHrsIn!AC112+MH)/LinhrsIn!AC112,0)</f>
        <v>1.0052447552447552</v>
      </c>
      <c r="AD111" s="28">
        <f>IF(LinhrsIn!AD112&gt;4,(EPCHrsIn!AD112+MH)/LinhrsIn!AD112,0)</f>
        <v>0.99969678593086708</v>
      </c>
      <c r="AE111" s="28">
        <f>IF(LinhrsIn!AE112&gt;4,(EPCHrsIn!AE112+MH)/LinhrsIn!AE112,0)</f>
        <v>0.97381415200676091</v>
      </c>
      <c r="AF111" s="28"/>
      <c r="AG111" s="28"/>
      <c r="AH111" s="28"/>
      <c r="AI111" s="28"/>
      <c r="AJ111" s="28"/>
      <c r="AK111" s="28"/>
      <c r="AL111" s="28"/>
      <c r="AM111" s="28"/>
      <c r="AN111" s="28"/>
      <c r="AO111" s="28">
        <f t="shared" si="9"/>
        <v>0.97259181955265472</v>
      </c>
      <c r="AP111" s="28">
        <f t="shared" si="10"/>
        <v>0.99291856439412773</v>
      </c>
      <c r="AQ111" s="28">
        <f t="shared" si="11"/>
        <v>0.99296856370596043</v>
      </c>
      <c r="AR111" s="28">
        <f t="shared" si="12"/>
        <v>0.9563705600834993</v>
      </c>
      <c r="AS111" s="28">
        <f t="shared" si="13"/>
        <v>1.0027222954122093</v>
      </c>
      <c r="AT111" s="28">
        <f t="shared" si="14"/>
        <v>0.9770262282062564</v>
      </c>
      <c r="AU111" s="28">
        <f t="shared" si="15"/>
        <v>0.95398234829868311</v>
      </c>
      <c r="AV111" s="28">
        <f t="shared" si="16"/>
        <v>0.95663640629346991</v>
      </c>
      <c r="AW111" s="28">
        <f t="shared" si="17"/>
        <v>0.99291856439412773</v>
      </c>
    </row>
    <row r="112" spans="1:49" x14ac:dyDescent="0.25">
      <c r="A112" s="86" t="s">
        <v>1</v>
      </c>
      <c r="B112" s="86">
        <v>2</v>
      </c>
      <c r="C112" s="86">
        <v>103</v>
      </c>
      <c r="D112" s="28"/>
      <c r="E112" s="28"/>
      <c r="F112" s="28"/>
      <c r="G112" s="28"/>
      <c r="H112" s="28">
        <f>(EPCHrsIn!H113+MH)/LinhrsIn!H113</f>
        <v>0.93301834352418</v>
      </c>
      <c r="I112" s="28">
        <f>(EPCHrsIn!I113+MH)/LinhrsIn!I113</f>
        <v>0.9509342653582471</v>
      </c>
      <c r="J112" s="28">
        <f>(EPCHrsIn!J113+MH)/LinhrsIn!J113</f>
        <v>0.95317493400027786</v>
      </c>
      <c r="K112" s="28">
        <f>(EPCHrsIn!K113+MH)/LinhrsIn!K113</f>
        <v>0.9868875086266391</v>
      </c>
      <c r="L112" s="28">
        <f>(EPCHrsIn!L113+MH)/LinhrsIn!L113</f>
        <v>1.0008512841199406</v>
      </c>
      <c r="M112" s="28">
        <f>(EPCHrsIn!M113+MH)/LinhrsIn!M113</f>
        <v>0.94628444197049821</v>
      </c>
      <c r="N112" s="28">
        <f>(EPCHrsIn!N113+MH)/LinhrsIn!N113</f>
        <v>1.004343105320304</v>
      </c>
      <c r="O112" s="28">
        <f>(EPCHrsIn!O113+MH)/LinhrsIn!O113</f>
        <v>0.96207473508086994</v>
      </c>
      <c r="P112" s="28">
        <f>(EPCHrsIn!P113+MH)/LinhrsIn!P113</f>
        <v>0.91840301115741374</v>
      </c>
      <c r="Q112" s="28">
        <f>(EPCHrsIn!Q113+MH)/LinhrsIn!Q113</f>
        <v>0.99367769706752762</v>
      </c>
      <c r="R112" s="28">
        <f>(EPCHrsIn!R113+MH)/LinhrsIn!R113</f>
        <v>1.0017902431746979</v>
      </c>
      <c r="S112" s="28">
        <f>(EPCHrsIn!S113+MH)/LinhrsIn!S113</f>
        <v>0.92517830709191218</v>
      </c>
      <c r="T112" s="28">
        <f>(EPCHrsIn!T113+MH)/LinhrsIn!T113</f>
        <v>0.98179797137696256</v>
      </c>
      <c r="U112" s="28">
        <f>(EPCHrsIn!U113+MH)/LinhrsIn!U113</f>
        <v>0.9309046914907918</v>
      </c>
      <c r="V112" s="28">
        <f>(EPCHrsIn!V113+MH)/LinhrsIn!V113</f>
        <v>0.99861053216618034</v>
      </c>
      <c r="W112" s="28">
        <v>0.97379032258064513</v>
      </c>
      <c r="X112" s="28">
        <f>(EPCHrsIn!X113+MH)/LinhrsIn!X113</f>
        <v>1.0039178600378276</v>
      </c>
      <c r="Y112" s="28">
        <f>IF(LinhrsIn!Y113&gt;4,(EPCHrsIn!Y113+MH)/LinhrsIn!Y113,0)</f>
        <v>0.97210988704504253</v>
      </c>
      <c r="Z112" s="28">
        <f>IF(LinhrsIn!Z113&gt;4,(EPCHrsIn!Z113+MH)/LinhrsIn!Z113,0)</f>
        <v>1.0029577843506319</v>
      </c>
      <c r="AA112" s="28">
        <f>IF(LinhrsIn!AA113&gt;4,(EPCHrsIn!AA113+MH)/LinhrsIn!AA113,0)</f>
        <v>1.0041666666666667</v>
      </c>
      <c r="AB112" s="28">
        <f>IF(LinhrsIn!AB113&gt;4,(EPCHrsIn!AB113+MH)/LinhrsIn!AB113,0)</f>
        <v>0.99825221833826305</v>
      </c>
      <c r="AC112" s="28">
        <f>IF(LinhrsIn!AC113&gt;4,(EPCHrsIn!AC113+MH)/LinhrsIn!AC113,0)</f>
        <v>1.0047049334587983</v>
      </c>
      <c r="AD112" s="28">
        <f>IF(LinhrsIn!AD113&gt;4,(EPCHrsIn!AD113+MH)/LinhrsIn!AD113,0)</f>
        <v>1</v>
      </c>
      <c r="AE112" s="28">
        <f>IF(LinhrsIn!AE113&gt;4,(EPCHrsIn!AE113+MH)/LinhrsIn!AE113,0)</f>
        <v>0.97544164473361017</v>
      </c>
      <c r="AF112" s="28"/>
      <c r="AG112" s="28"/>
      <c r="AH112" s="28"/>
      <c r="AI112" s="28"/>
      <c r="AJ112" s="28"/>
      <c r="AK112" s="28"/>
      <c r="AL112" s="28"/>
      <c r="AM112" s="28"/>
      <c r="AN112" s="28"/>
      <c r="AO112" s="28">
        <f t="shared" si="9"/>
        <v>0.98226284844892919</v>
      </c>
      <c r="AP112" s="28">
        <f t="shared" si="10"/>
        <v>0.99338219273080286</v>
      </c>
      <c r="AQ112" s="28">
        <f t="shared" si="11"/>
        <v>0.97800774490569264</v>
      </c>
      <c r="AR112" s="28">
        <f t="shared" si="12"/>
        <v>0.96160695051952916</v>
      </c>
      <c r="AS112" s="28">
        <f t="shared" si="13"/>
        <v>0.97354874911137923</v>
      </c>
      <c r="AT112" s="28">
        <f t="shared" si="14"/>
        <v>0.9704377316779782</v>
      </c>
      <c r="AU112" s="28">
        <f t="shared" si="15"/>
        <v>0.98327268988783834</v>
      </c>
      <c r="AV112" s="28">
        <f t="shared" si="16"/>
        <v>1.0017922231185203</v>
      </c>
      <c r="AW112" s="28">
        <f t="shared" si="17"/>
        <v>0.99338219273080286</v>
      </c>
    </row>
    <row r="113" spans="1:49" x14ac:dyDescent="0.25">
      <c r="A113" s="86" t="s">
        <v>1</v>
      </c>
      <c r="B113" s="86">
        <v>2</v>
      </c>
      <c r="C113" s="86">
        <v>104</v>
      </c>
      <c r="D113" s="28"/>
      <c r="E113" s="28"/>
      <c r="F113" s="28"/>
      <c r="G113" s="28"/>
      <c r="H113" s="28">
        <f>(EPCHrsIn!H114+MH)/LinhrsIn!H114</f>
        <v>1.0016673614005835</v>
      </c>
      <c r="I113" s="28">
        <f>(EPCHrsIn!I114+MH)/LinhrsIn!I114</f>
        <v>1.0043022317827373</v>
      </c>
      <c r="J113" s="28">
        <f>(EPCHrsIn!J114+MH)/LinhrsIn!J114</f>
        <v>0.94804649208794278</v>
      </c>
      <c r="K113" s="28">
        <f>(EPCHrsIn!K114+MH)/LinhrsIn!K114</f>
        <v>0.99878526116884869</v>
      </c>
      <c r="L113" s="28">
        <f>(EPCHrsIn!L114+MH)/LinhrsIn!L114</f>
        <v>1.0033396099529253</v>
      </c>
      <c r="M113" s="28">
        <f>(EPCHrsIn!M114+MH)/LinhrsIn!M114</f>
        <v>0.99249374478732277</v>
      </c>
      <c r="N113" s="28">
        <f>(EPCHrsIn!N114+MH)/LinhrsIn!N114</f>
        <v>1.0047138047138047</v>
      </c>
      <c r="O113" s="28">
        <f>(EPCHrsIn!O114+MH)/LinhrsIn!O114</f>
        <v>1.0005566379070414</v>
      </c>
      <c r="P113" s="28">
        <f>(EPCHrsIn!P114+MH)/LinhrsIn!P114</f>
        <v>0.97001479091031317</v>
      </c>
      <c r="Q113" s="28">
        <f>(EPCHrsIn!Q114+MH)/LinhrsIn!Q114</f>
        <v>0.9298883057461983</v>
      </c>
      <c r="R113" s="28">
        <f>(EPCHrsIn!R114+MH)/LinhrsIn!R114</f>
        <v>0.59713090257023316</v>
      </c>
      <c r="S113" s="28">
        <f>(EPCHrsIn!S114+MH)/LinhrsIn!S114</f>
        <v>0.84039833131476249</v>
      </c>
      <c r="T113" s="28">
        <f>(EPCHrsIn!T114+MH)/LinhrsIn!T114</f>
        <v>0.95842665173572239</v>
      </c>
      <c r="U113" s="28">
        <f>(EPCHrsIn!U114+MH)/LinhrsIn!U114</f>
        <v>1.0022849462365593</v>
      </c>
      <c r="V113" s="28">
        <f>(EPCHrsIn!V114+MH)/LinhrsIn!V114</f>
        <v>0.98804559355018062</v>
      </c>
      <c r="W113" s="28">
        <v>0.9883064516129032</v>
      </c>
      <c r="X113" s="28">
        <f>(EPCHrsIn!X114+MH)/LinhrsIn!X114</f>
        <v>1.0035154137371554</v>
      </c>
      <c r="Y113" s="28">
        <f>IF(LinhrsIn!Y114&gt;4,(EPCHrsIn!Y114+MH)/LinhrsIn!Y114,0)</f>
        <v>1.0027890112954958</v>
      </c>
      <c r="Z113" s="28">
        <f>IF(LinhrsIn!Z114&gt;4,(EPCHrsIn!Z114+MH)/LinhrsIn!Z114,0)</f>
        <v>0.9962330149334051</v>
      </c>
      <c r="AA113" s="28">
        <f>IF(LinhrsIn!AA114&gt;4,(EPCHrsIn!AA114+MH)/LinhrsIn!AA114,0)</f>
        <v>0.99220272904483431</v>
      </c>
      <c r="AB113" s="28">
        <f>IF(LinhrsIn!AB114&gt;4,(EPCHrsIn!AB114+MH)/LinhrsIn!AB114,0)</f>
        <v>0.99973107435793995</v>
      </c>
      <c r="AC113" s="28">
        <f>IF(LinhrsIn!AC114&gt;4,(EPCHrsIn!AC114+MH)/LinhrsIn!AC114,0)</f>
        <v>1.0047043010752688</v>
      </c>
      <c r="AD113" s="28">
        <f>IF(LinhrsIn!AD114&gt;4,(EPCHrsIn!AD114+MH)/LinhrsIn!AD114,0)</f>
        <v>1.0016633902918495</v>
      </c>
      <c r="AE113" s="28">
        <f>IF(LinhrsIn!AE114&gt;4,(EPCHrsIn!AE114+MH)/LinhrsIn!AE114,0)</f>
        <v>0.97507381407844185</v>
      </c>
      <c r="AF113" s="28"/>
      <c r="AG113" s="28"/>
      <c r="AH113" s="28"/>
      <c r="AI113" s="28"/>
      <c r="AJ113" s="28"/>
      <c r="AK113" s="28"/>
      <c r="AL113" s="28"/>
      <c r="AM113" s="28"/>
      <c r="AN113" s="28"/>
      <c r="AO113" s="28">
        <f t="shared" si="9"/>
        <v>0.94157936884461579</v>
      </c>
      <c r="AP113" s="28">
        <f t="shared" si="10"/>
        <v>0.99381383514852006</v>
      </c>
      <c r="AQ113" s="28">
        <f t="shared" si="11"/>
        <v>0.99820620530303239</v>
      </c>
      <c r="AR113" s="28">
        <f t="shared" si="12"/>
        <v>0.99176174451038646</v>
      </c>
      <c r="AS113" s="28">
        <f t="shared" si="13"/>
        <v>0.7891391798770645</v>
      </c>
      <c r="AT113" s="28">
        <f t="shared" si="14"/>
        <v>0.98291906384082084</v>
      </c>
      <c r="AU113" s="28">
        <f t="shared" si="15"/>
        <v>0.99820362554851805</v>
      </c>
      <c r="AV113" s="28">
        <f t="shared" si="16"/>
        <v>0.99605560611205979</v>
      </c>
      <c r="AW113" s="28">
        <f t="shared" si="17"/>
        <v>0.99381383514852006</v>
      </c>
    </row>
    <row r="114" spans="1:49" x14ac:dyDescent="0.25">
      <c r="A114" s="86" t="s">
        <v>1</v>
      </c>
      <c r="B114" s="86">
        <v>2</v>
      </c>
      <c r="C114" s="86">
        <v>105</v>
      </c>
      <c r="D114" s="28"/>
      <c r="E114" s="28"/>
      <c r="F114" s="28"/>
      <c r="G114" s="28"/>
      <c r="H114" s="28">
        <f>(EPCHrsIn!H115+MH)/LinhrsIn!H115</f>
        <v>0.999583159649854</v>
      </c>
      <c r="I114" s="28">
        <f>(EPCHrsIn!I115+MH)/LinhrsIn!I115</f>
        <v>1.0043022317827373</v>
      </c>
      <c r="J114" s="28">
        <f>(EPCHrsIn!J115+MH)/LinhrsIn!J115</f>
        <v>0.96417576266442762</v>
      </c>
      <c r="K114" s="28">
        <f>(EPCHrsIn!K115+MH)/LinhrsIn!K115</f>
        <v>1.0025637565780596</v>
      </c>
      <c r="L114" s="28">
        <f>(EPCHrsIn!L115+MH)/LinhrsIn!L115</f>
        <v>1.0011309667876831</v>
      </c>
      <c r="M114" s="28">
        <f>(EPCHrsIn!M115+MH)/LinhrsIn!M115</f>
        <v>0.99666388657214344</v>
      </c>
      <c r="N114" s="28">
        <f>(EPCHrsIn!N115+MH)/LinhrsIn!N115</f>
        <v>0.99509937380887559</v>
      </c>
      <c r="O114" s="28">
        <f>(EPCHrsIn!O115+MH)/LinhrsIn!O115</f>
        <v>0.97080597848861572</v>
      </c>
      <c r="P114" s="28">
        <f>(EPCHrsIn!P115+MH)/LinhrsIn!P115</f>
        <v>0.97688172043010746</v>
      </c>
      <c r="Q114" s="28">
        <f>(EPCHrsIn!Q115+MH)/LinhrsIn!Q115</f>
        <v>0.99932741458165186</v>
      </c>
      <c r="R114" s="28">
        <f>(EPCHrsIn!R115+MH)/LinhrsIn!R115</f>
        <v>0.98552886767119208</v>
      </c>
      <c r="S114" s="28">
        <f>(EPCHrsIn!S115+MH)/LinhrsIn!S115</f>
        <v>0.96970512993133162</v>
      </c>
      <c r="T114" s="28">
        <f>(EPCHrsIn!T115+MH)/LinhrsIn!T115</f>
        <v>0.96818118660552999</v>
      </c>
      <c r="U114" s="28">
        <f>(EPCHrsIn!U115+MH)/LinhrsIn!U115</f>
        <v>0.96395911780527155</v>
      </c>
      <c r="V114" s="28">
        <f>(EPCHrsIn!V115+MH)/LinhrsIn!V115</f>
        <v>1.0493985154850269E-2</v>
      </c>
      <c r="W114" s="28">
        <v>0</v>
      </c>
      <c r="X114" s="28">
        <f>(EPCHrsIn!X115+MH)/LinhrsIn!X115</f>
        <v>5.4075976747329996E-3</v>
      </c>
      <c r="Y114" s="28">
        <f>IF(LinhrsIn!Y115&gt;4,(EPCHrsIn!Y115+MH)/LinhrsIn!Y115,0)</f>
        <v>5.5858120374249406E-3</v>
      </c>
      <c r="Z114" s="28">
        <f>IF(LinhrsIn!Z115&gt;4,(EPCHrsIn!Z115+MH)/LinhrsIn!Z115,0)</f>
        <v>0</v>
      </c>
      <c r="AA114" s="28">
        <f>IF(LinhrsIn!AA115&gt;4,(EPCHrsIn!AA115+MH)/LinhrsIn!AA115,0)</f>
        <v>0.9745466644485109</v>
      </c>
      <c r="AB114" s="28">
        <f>IF(LinhrsIn!AB115&gt;4,(EPCHrsIn!AB115+MH)/LinhrsIn!AB115,0)</f>
        <v>0.99367939752555134</v>
      </c>
      <c r="AC114" s="28">
        <f>IF(LinhrsIn!AC115&gt;4,(EPCHrsIn!AC115+MH)/LinhrsIn!AC115,0)</f>
        <v>1.0047043010752688</v>
      </c>
      <c r="AD114" s="28">
        <f>IF(LinhrsIn!AD115&gt;4,(EPCHrsIn!AD115+MH)/LinhrsIn!AD115,0)</f>
        <v>1.000454338936847</v>
      </c>
      <c r="AE114" s="28">
        <f>IF(LinhrsIn!AE115&gt;4,(EPCHrsIn!AE115+MH)/LinhrsIn!AE115,0)</f>
        <v>0.98144633113346857</v>
      </c>
      <c r="AF114" s="28"/>
      <c r="AG114" s="28"/>
      <c r="AH114" s="28"/>
      <c r="AI114" s="28"/>
      <c r="AJ114" s="28"/>
      <c r="AK114" s="28"/>
      <c r="AL114" s="28"/>
      <c r="AM114" s="28"/>
      <c r="AN114" s="28"/>
      <c r="AO114" s="28">
        <f t="shared" si="9"/>
        <v>0.57303459778633725</v>
      </c>
      <c r="AP114" s="28">
        <f t="shared" si="10"/>
        <v>0.99553499038186155</v>
      </c>
      <c r="AQ114" s="28">
        <f t="shared" si="11"/>
        <v>1.0001195366459621</v>
      </c>
      <c r="AR114" s="28">
        <f t="shared" si="12"/>
        <v>0.98092902424253303</v>
      </c>
      <c r="AS114" s="28">
        <f t="shared" si="13"/>
        <v>0.98485380406139189</v>
      </c>
      <c r="AT114" s="28">
        <f t="shared" si="14"/>
        <v>0.64754476318855059</v>
      </c>
      <c r="AU114" s="28">
        <f t="shared" si="15"/>
        <v>3.6644699040526466E-3</v>
      </c>
      <c r="AV114" s="28">
        <f t="shared" si="16"/>
        <v>0.65607535399135408</v>
      </c>
      <c r="AW114" s="28">
        <f t="shared" si="17"/>
        <v>0.99553499038186155</v>
      </c>
    </row>
    <row r="115" spans="1:49" x14ac:dyDescent="0.25">
      <c r="A115" s="86" t="s">
        <v>1</v>
      </c>
      <c r="B115" s="86">
        <v>2</v>
      </c>
      <c r="C115" s="86">
        <v>106</v>
      </c>
      <c r="D115" s="28"/>
      <c r="E115" s="28"/>
      <c r="F115" s="28"/>
      <c r="G115" s="28"/>
      <c r="H115" s="28">
        <f>(EPCHrsIn!H116+MH)/LinhrsIn!H116</f>
        <v>0.98152007781019857</v>
      </c>
      <c r="I115" s="28">
        <f>(EPCHrsIn!I116+MH)/LinhrsIn!I116</f>
        <v>1.0038994218098696</v>
      </c>
      <c r="J115" s="28">
        <f>(EPCHrsIn!J116+MH)/LinhrsIn!J116</f>
        <v>0.9658522646092299</v>
      </c>
      <c r="K115" s="28">
        <f>(EPCHrsIn!K116+MH)/LinhrsIn!K116</f>
        <v>1.0039131021454595</v>
      </c>
      <c r="L115" s="28">
        <f>(EPCHrsIn!L116+MH)/LinhrsIn!L116</f>
        <v>1.0012714804356595</v>
      </c>
      <c r="M115" s="28">
        <f>(EPCHrsIn!M116+MH)/LinhrsIn!M116</f>
        <v>0.94820384294068494</v>
      </c>
      <c r="N115" s="28">
        <f>(EPCHrsIn!N116+MH)/LinhrsIn!N116</f>
        <v>0.9956709956709956</v>
      </c>
      <c r="O115" s="28">
        <f>(EPCHrsIn!O116+MH)/LinhrsIn!O116</f>
        <v>1.0055555555555555</v>
      </c>
      <c r="P115" s="28">
        <f>(EPCHrsIn!P116+MH)/LinhrsIn!P116</f>
        <v>0.98171797284581253</v>
      </c>
      <c r="Q115" s="28">
        <f>(EPCHrsIn!Q116+MH)/LinhrsIn!Q116</f>
        <v>0.99192897497982246</v>
      </c>
      <c r="R115" s="28">
        <f>(EPCHrsIn!R116+MH)/LinhrsIn!R116</f>
        <v>0.62059214903526283</v>
      </c>
      <c r="S115" s="28">
        <f>(EPCHrsIn!S116+MH)/LinhrsIn!S116</f>
        <v>9.9986542860987751E-2</v>
      </c>
      <c r="T115" s="28">
        <f>(EPCHrsIn!T116+MH)/LinhrsIn!T116</f>
        <v>0.68496386881600879</v>
      </c>
      <c r="U115" s="28">
        <f>(EPCHrsIn!U116+MH)/LinhrsIn!U116</f>
        <v>0.96813659585910194</v>
      </c>
      <c r="V115" s="28">
        <f>(EPCHrsIn!V116+MH)/LinhrsIn!V116</f>
        <v>0.98369792392364497</v>
      </c>
      <c r="W115" s="28">
        <v>0.885752688172043</v>
      </c>
      <c r="X115" s="28">
        <f>(EPCHrsIn!X116+MH)/LinhrsIn!X116</f>
        <v>0.97168405365126675</v>
      </c>
      <c r="Y115" s="28">
        <f>IF(LinhrsIn!Y116&gt;4,(EPCHrsIn!Y116+MH)/LinhrsIn!Y116,0)</f>
        <v>1.0011170064227868</v>
      </c>
      <c r="Z115" s="28">
        <f>IF(LinhrsIn!Z116&gt;4,(EPCHrsIn!Z116+MH)/LinhrsIn!Z116,0)</f>
        <v>0.80384006334125102</v>
      </c>
      <c r="AA115" s="28">
        <f>IF(LinhrsIn!AA116&gt;4,(EPCHrsIn!AA116+MH)/LinhrsIn!AA116,0)</f>
        <v>0.961053516391146</v>
      </c>
      <c r="AB115" s="28">
        <f>IF(LinhrsIn!AB116&gt;4,(EPCHrsIn!AB116+MH)/LinhrsIn!AB116,0)</f>
        <v>0.7873856912318451</v>
      </c>
      <c r="AC115" s="28">
        <f>IF(LinhrsIn!AC116&gt;4,(EPCHrsIn!AC116+MH)/LinhrsIn!AC116,0)</f>
        <v>0.97123655913978502</v>
      </c>
      <c r="AD115" s="28">
        <f>IF(LinhrsIn!AD116&gt;4,(EPCHrsIn!AD116+MH)/LinhrsIn!AD116,0)</f>
        <v>0.86084191399152032</v>
      </c>
      <c r="AE115" s="28">
        <f>IF(LinhrsIn!AE116&gt;4,(EPCHrsIn!AE116+MH)/LinhrsIn!AE116,0)</f>
        <v>0.97672946266701777</v>
      </c>
      <c r="AF115" s="28"/>
      <c r="AG115" s="28"/>
      <c r="AH115" s="28"/>
      <c r="AI115" s="28"/>
      <c r="AJ115" s="28"/>
      <c r="AK115" s="28"/>
      <c r="AL115" s="28"/>
      <c r="AM115" s="28"/>
      <c r="AN115" s="28"/>
      <c r="AO115" s="28">
        <f t="shared" si="9"/>
        <v>0.8133449228904307</v>
      </c>
      <c r="AP115" s="28">
        <f t="shared" si="10"/>
        <v>0.93626931193277441</v>
      </c>
      <c r="AQ115" s="28">
        <f t="shared" si="11"/>
        <v>0.98446280850726797</v>
      </c>
      <c r="AR115" s="28">
        <f t="shared" si="12"/>
        <v>0.99431484135745452</v>
      </c>
      <c r="AS115" s="28">
        <f t="shared" si="13"/>
        <v>0.57083588895869108</v>
      </c>
      <c r="AT115" s="28">
        <f t="shared" si="14"/>
        <v>0.8789327961995852</v>
      </c>
      <c r="AU115" s="28">
        <f t="shared" si="15"/>
        <v>0.95285124941536559</v>
      </c>
      <c r="AV115" s="28">
        <f t="shared" si="16"/>
        <v>0.85075975698808071</v>
      </c>
      <c r="AW115" s="28">
        <f t="shared" si="17"/>
        <v>0.93626931193277441</v>
      </c>
    </row>
    <row r="116" spans="1:49" ht="14.25" customHeight="1" x14ac:dyDescent="0.25">
      <c r="A116" s="86" t="s">
        <v>1</v>
      </c>
      <c r="B116" s="86">
        <v>2</v>
      </c>
      <c r="C116" s="86">
        <v>107</v>
      </c>
      <c r="D116" s="28"/>
      <c r="E116" s="28"/>
      <c r="F116" s="28"/>
      <c r="G116" s="28"/>
      <c r="H116" s="28">
        <f>(EPCHrsIn!H117+MH)/LinhrsIn!H117</f>
        <v>0.99291371404751982</v>
      </c>
      <c r="I116" s="28">
        <f>(EPCHrsIn!I117+MH)/LinhrsIn!I117</f>
        <v>0.97539991934399795</v>
      </c>
      <c r="J116" s="28">
        <f>(EPCHrsIn!J117+MH)/LinhrsIn!J117</f>
        <v>0.96012227316937604</v>
      </c>
      <c r="K116" s="28">
        <f>(EPCHrsIn!K117+MH)/LinhrsIn!K117</f>
        <v>0.97867170626349897</v>
      </c>
      <c r="L116" s="28">
        <f>(EPCHrsIn!L117+MH)/LinhrsIn!L117</f>
        <v>0.9877373941105283</v>
      </c>
      <c r="M116" s="28">
        <f>(EPCHrsIn!M117+MH)/LinhrsIn!M117</f>
        <v>0.99958234720868722</v>
      </c>
      <c r="N116" s="28">
        <f>(EPCHrsIn!N117+MH)/LinhrsIn!N117</f>
        <v>1.0046346782988005</v>
      </c>
      <c r="O116" s="28">
        <f>(EPCHrsIn!O117+MH)/LinhrsIn!O117</f>
        <v>0.9863851069741596</v>
      </c>
      <c r="P116" s="28">
        <f>(EPCHrsIn!P117+MH)/LinhrsIn!P117</f>
        <v>0.99650490657346413</v>
      </c>
      <c r="Q116" s="28">
        <f>(EPCHrsIn!Q117+MH)/LinhrsIn!Q117</f>
        <v>0.99192788914301089</v>
      </c>
      <c r="R116" s="28">
        <f>(EPCHrsIn!R117+MH)/LinhrsIn!R117</f>
        <v>0.98791044776119397</v>
      </c>
      <c r="S116" s="28">
        <f>(EPCHrsIn!S117+MH)/LinhrsIn!S117</f>
        <v>0.99529063509149618</v>
      </c>
      <c r="T116" s="28">
        <f>(EPCHrsIn!T117+MH)/LinhrsIn!T117</f>
        <v>0.95855428411945287</v>
      </c>
      <c r="U116" s="28">
        <f>(EPCHrsIn!U117+MH)/LinhrsIn!U117</f>
        <v>0.98709330465178824</v>
      </c>
      <c r="V116" s="28">
        <f>(EPCHrsIn!V117+MH)/LinhrsIn!V117</f>
        <v>0.98400556328233657</v>
      </c>
      <c r="W116" s="28">
        <v>0.98091397849462358</v>
      </c>
      <c r="X116" s="28">
        <f>(EPCHrsIn!X117+MH)/LinhrsIn!X117</f>
        <v>1.0028439869989165</v>
      </c>
      <c r="Y116" s="28">
        <f>IF(LinhrsIn!Y117&gt;4,(EPCHrsIn!Y117+MH)/LinhrsIn!Y117,0)</f>
        <v>1.0029325513196481</v>
      </c>
      <c r="Z116" s="28">
        <f>IF(LinhrsIn!Z117&gt;4,(EPCHrsIn!Z117+MH)/LinhrsIn!Z117,0)</f>
        <v>1.001626236617428</v>
      </c>
      <c r="AA116" s="28">
        <f>IF(LinhrsIn!AA117&gt;4,(EPCHrsIn!AA117+MH)/LinhrsIn!AA117,0)</f>
        <v>0.99305459091540493</v>
      </c>
      <c r="AB116" s="28">
        <f>IF(LinhrsIn!AB117&gt;4,(EPCHrsIn!AB117+MH)/LinhrsIn!AB117,0)</f>
        <v>0.99193223073820092</v>
      </c>
      <c r="AC116" s="28">
        <f>IF(LinhrsIn!AC117&gt;4,(EPCHrsIn!AC117+MH)/LinhrsIn!AC117,0)</f>
        <v>1.0048387096774194</v>
      </c>
      <c r="AD116" s="28">
        <f>IF(LinhrsIn!AD117&gt;4,(EPCHrsIn!AD117+MH)/LinhrsIn!AD117,0)</f>
        <v>0.99939476471478295</v>
      </c>
      <c r="AE116" s="28">
        <f>IF(LinhrsIn!AE117&gt;4,(EPCHrsIn!AE117+MH)/LinhrsIn!AE117,0)</f>
        <v>0.91409686167771798</v>
      </c>
      <c r="AF116" s="28"/>
      <c r="AG116" s="28"/>
      <c r="AH116" s="28"/>
      <c r="AI116" s="28"/>
      <c r="AJ116" s="28"/>
      <c r="AK116" s="28"/>
      <c r="AL116" s="28"/>
      <c r="AM116" s="28"/>
      <c r="AN116" s="28"/>
      <c r="AO116" s="28">
        <f t="shared" si="9"/>
        <v>0.9898404749277917</v>
      </c>
      <c r="AP116" s="28">
        <f t="shared" si="10"/>
        <v>0.97277677868997336</v>
      </c>
      <c r="AQ116" s="28">
        <f t="shared" si="11"/>
        <v>0.9886638158609049</v>
      </c>
      <c r="AR116" s="28">
        <f t="shared" si="12"/>
        <v>0.99584156394880807</v>
      </c>
      <c r="AS116" s="28">
        <f t="shared" si="13"/>
        <v>0.99170965733190031</v>
      </c>
      <c r="AT116" s="28">
        <f t="shared" si="14"/>
        <v>0.97655105068452597</v>
      </c>
      <c r="AU116" s="28">
        <f t="shared" si="15"/>
        <v>0.99556350560439599</v>
      </c>
      <c r="AV116" s="28">
        <f t="shared" si="16"/>
        <v>0.99553768609034465</v>
      </c>
      <c r="AW116" s="28">
        <f t="shared" si="17"/>
        <v>0.97277677868997336</v>
      </c>
    </row>
    <row r="117" spans="1:49" ht="15.75" hidden="1" customHeight="1" x14ac:dyDescent="0.25">
      <c r="A117" s="86" t="s">
        <v>8</v>
      </c>
      <c r="B117" s="86">
        <v>1</v>
      </c>
      <c r="C117" s="86">
        <v>108</v>
      </c>
      <c r="D117" s="28">
        <v>0.94413051565018691</v>
      </c>
      <c r="E117" s="28">
        <v>0.99372759856630821</v>
      </c>
      <c r="F117" s="28">
        <v>1.0033524904214559</v>
      </c>
      <c r="G117" s="28">
        <v>0.74010181347472714</v>
      </c>
      <c r="H117" s="28">
        <f>(EPCHrsIn!H118+MH)/LinhrsIn!H118</f>
        <v>1.0151057401812689</v>
      </c>
      <c r="I117" s="28">
        <f>(EPCHrsIn!I118+MH)/LinhrsIn!I118</f>
        <v>0.98937315039009954</v>
      </c>
      <c r="J117" s="28">
        <f>(EPCHrsIn!J118+MH)/LinhrsIn!J118</f>
        <v>1.0029207232267039</v>
      </c>
      <c r="K117" s="28">
        <f>(EPCHrsIn!K118+MH)/LinhrsIn!K118</f>
        <v>0.97315898141775636</v>
      </c>
      <c r="L117" s="28">
        <f>(EPCHrsIn!L118+MH)/LinhrsIn!L118</f>
        <v>1.0012783575010165</v>
      </c>
      <c r="M117" s="28">
        <f>(EPCHrsIn!M118+MH)/LinhrsIn!M118</f>
        <v>1.0038932146829811</v>
      </c>
      <c r="N117" s="28">
        <f>(EPCHrsIn!N118+MH)/LinhrsIn!N118</f>
        <v>0.98770436427509789</v>
      </c>
      <c r="O117" s="28">
        <f>(EPCHrsIn!O118+MH)/LinhrsIn!O118</f>
        <v>1.000138908181692</v>
      </c>
      <c r="P117" s="28">
        <f>(EPCHrsIn!P118+MH)/LinhrsIn!P118</f>
        <v>0.63765541740674958</v>
      </c>
      <c r="Q117" s="28">
        <f>(EPCHrsIn!Q118+MH)/LinhrsIn!Q118</f>
        <v>1.0055141096334739</v>
      </c>
      <c r="R117" s="28">
        <f>(EPCHrsIn!R118+MH)/LinhrsIn!R118</f>
        <v>0.98987040071503063</v>
      </c>
      <c r="S117" s="28">
        <f>(EPCHrsIn!S118+MH)/LinhrsIn!S118</f>
        <v>0.89923004187491573</v>
      </c>
      <c r="T117" s="28">
        <f>(EPCHrsIn!T118+MH)/LinhrsIn!T118</f>
        <v>0.91856677524429964</v>
      </c>
      <c r="U117" s="28">
        <f>(EPCHrsIn!U118+MH)/LinhrsIn!U118</f>
        <v>1.003636853448276</v>
      </c>
      <c r="V117" s="28">
        <f>(EPCHrsIn!V118+MH)/LinhrsIn!V118</f>
        <v>0.99707235466332089</v>
      </c>
      <c r="W117" s="28">
        <v>0.35981182795698924</v>
      </c>
      <c r="X117" s="28">
        <f>(EPCHrsIn!X118+MH)/LinhrsIn!X118</f>
        <v>7.0101647388713636E-3</v>
      </c>
      <c r="Y117" s="28">
        <f>IF(LinhrsIn!Y118&gt;4,(EPCHrsIn!Y118+MH)/LinhrsIn!Y118,0)</f>
        <v>5.6537102473498231E-3</v>
      </c>
      <c r="Z117" s="28">
        <f>IF(LinhrsIn!Z118&gt;4,(EPCHrsIn!Z118+MH)/LinhrsIn!Z118,0)</f>
        <v>9.9136690647482026E-2</v>
      </c>
      <c r="AA117" s="28">
        <f>IF(LinhrsIn!AA118&gt;4,(EPCHrsIn!AA118+MH)/LinhrsIn!AA118,0)</f>
        <v>1.0055555555555555</v>
      </c>
      <c r="AB117" s="28">
        <f>IF(LinhrsIn!AB118&gt;4,(EPCHrsIn!AB118+MH)/LinhrsIn!AB118,0)</f>
        <v>1.0053763440860215</v>
      </c>
      <c r="AC117" s="28">
        <f>IF(LinhrsIn!AC118&gt;4,(EPCHrsIn!AC118+MH)/LinhrsIn!AC118,0)</f>
        <v>1.0053763440860215</v>
      </c>
      <c r="AD117" s="28">
        <f>IF(LinhrsIn!AD118&gt;4,(EPCHrsIn!AD118+MH)/LinhrsIn!AD118,0)</f>
        <v>1.0059523809523809</v>
      </c>
      <c r="AE117" s="28">
        <f>IF(LinhrsIn!AE118&gt;4,(EPCHrsIn!AE118+MH)/LinhrsIn!AE118,0)</f>
        <v>0.94061742831541229</v>
      </c>
      <c r="AF117" s="28"/>
      <c r="AG117" s="28"/>
      <c r="AH117" s="28"/>
      <c r="AI117" s="28"/>
      <c r="AJ117" s="28"/>
      <c r="AK117" s="28"/>
      <c r="AL117" s="28"/>
      <c r="AM117" s="28"/>
      <c r="AN117" s="28"/>
      <c r="AO117" s="28">
        <f t="shared" ref="AO117:AO180" si="18">AVERAGE(Q117:AB117)</f>
        <v>0.69136956906763214</v>
      </c>
      <c r="AP117" s="28">
        <f t="shared" si="10"/>
        <v>0.98398205111793813</v>
      </c>
      <c r="AQ117" s="28">
        <f t="shared" ref="AQ117:AQ180" si="19">AVERAGE(K117:M117)</f>
        <v>0.99277685120058468</v>
      </c>
      <c r="AR117" s="28">
        <f t="shared" ref="AR117:AR180" si="20">AVERAGE(N117:P117)</f>
        <v>0.87516622995451321</v>
      </c>
      <c r="AS117" s="28">
        <f t="shared" ref="AS117:AS180" si="21">AVERAGE(Q117:S117)</f>
        <v>0.96487151740780674</v>
      </c>
      <c r="AT117" s="28">
        <f t="shared" ref="AT117:AT180" si="22">AVERAGE(T117:V117)</f>
        <v>0.97309199445196548</v>
      </c>
      <c r="AU117" s="28">
        <f t="shared" si="15"/>
        <v>0.12415856764773681</v>
      </c>
      <c r="AV117" s="28">
        <f t="shared" si="16"/>
        <v>0.70335619676301964</v>
      </c>
      <c r="AW117" s="28">
        <f t="shared" si="17"/>
        <v>0.98398205111793813</v>
      </c>
    </row>
    <row r="118" spans="1:49" hidden="1" x14ac:dyDescent="0.25">
      <c r="A118" s="86" t="s">
        <v>8</v>
      </c>
      <c r="B118" s="86">
        <v>1</v>
      </c>
      <c r="C118" s="86">
        <v>109</v>
      </c>
      <c r="D118" s="28">
        <v>0.99842937192590886</v>
      </c>
      <c r="E118" s="28">
        <v>0.80331541218637992</v>
      </c>
      <c r="F118" s="28">
        <v>0.81297892720306508</v>
      </c>
      <c r="G118" s="28">
        <v>0.7166896929415133</v>
      </c>
      <c r="H118" s="28">
        <f>(EPCHrsIn!H119+MH)/LinhrsIn!H119</f>
        <v>0.97115933752141648</v>
      </c>
      <c r="I118" s="28">
        <f>(EPCHrsIn!I119+MH)/LinhrsIn!I119</f>
        <v>0.97114468490540351</v>
      </c>
      <c r="J118" s="28">
        <f>(EPCHrsIn!J119+MH)/LinhrsIn!J119</f>
        <v>0.95009867493656619</v>
      </c>
      <c r="K118" s="28">
        <f>(EPCHrsIn!K119+MH)/LinhrsIn!K119</f>
        <v>1.0006882312456986</v>
      </c>
      <c r="L118" s="28">
        <f>(EPCHrsIn!L119+MH)/LinhrsIn!L119</f>
        <v>0.97990922659430113</v>
      </c>
      <c r="M118" s="28">
        <f>(EPCHrsIn!M119+MH)/LinhrsIn!M119</f>
        <v>0.99846817991923131</v>
      </c>
      <c r="N118" s="28">
        <f>(EPCHrsIn!N119+MH)/LinhrsIn!N119</f>
        <v>0.99864864864864866</v>
      </c>
      <c r="O118" s="28">
        <f>(EPCHrsIn!O119+MH)/LinhrsIn!O119</f>
        <v>0.99930216329378929</v>
      </c>
      <c r="P118" s="28">
        <f>(EPCHrsIn!P119+MH)/LinhrsIn!P119</f>
        <v>1.0065530799475753</v>
      </c>
      <c r="Q118" s="28">
        <f>(EPCHrsIn!Q119+MH)/LinhrsIn!Q119</f>
        <v>1.0018842530282637</v>
      </c>
      <c r="R118" s="28">
        <f>(EPCHrsIn!R119+MH)/LinhrsIn!R119</f>
        <v>0.98003873082079551</v>
      </c>
      <c r="S118" s="28">
        <f>(EPCHrsIn!S119+MH)/LinhrsIn!S119</f>
        <v>0.88807588075880761</v>
      </c>
      <c r="T118" s="28">
        <f>(EPCHrsIn!T119+MH)/LinhrsIn!T119</f>
        <v>0.90106801573917938</v>
      </c>
      <c r="U118" s="28">
        <f>(EPCHrsIn!U119+MH)/LinhrsIn!U119</f>
        <v>0.94113685344827591</v>
      </c>
      <c r="V118" s="28">
        <f>(EPCHrsIn!V119+MH)/LinhrsIn!V119</f>
        <v>0.72263594211043969</v>
      </c>
      <c r="W118" s="28">
        <v>0.97822580645161283</v>
      </c>
      <c r="X118" s="28">
        <f>(EPCHrsIn!X119+MH)/LinhrsIn!X119</f>
        <v>0.97873485868102295</v>
      </c>
      <c r="Y118" s="28">
        <f>IF(LinhrsIn!Y119&gt;4,(EPCHrsIn!Y119+MH)/LinhrsIn!Y119,0)</f>
        <v>0.98798586572438163</v>
      </c>
      <c r="Z118" s="28">
        <f>IF(LinhrsIn!Z119&gt;4,(EPCHrsIn!Z119+MH)/LinhrsIn!Z119,0)</f>
        <v>0.99098977945131783</v>
      </c>
      <c r="AA118" s="28">
        <f>IF(LinhrsIn!AA119&gt;4,(EPCHrsIn!AA119+MH)/LinhrsIn!AA119,0)</f>
        <v>1.0043055555555556</v>
      </c>
      <c r="AB118" s="28">
        <f>IF(LinhrsIn!AB119&gt;4,(EPCHrsIn!AB119+MH)/LinhrsIn!AB119,0)</f>
        <v>0.96961140244722333</v>
      </c>
      <c r="AC118" s="28">
        <f>IF(LinhrsIn!AC119&gt;4,(EPCHrsIn!AC119+MH)/LinhrsIn!AC119,0)</f>
        <v>0.97216592352384812</v>
      </c>
      <c r="AD118" s="28">
        <f>IF(LinhrsIn!AD119&gt;4,(EPCHrsIn!AD119+MH)/LinhrsIn!AD119,0)</f>
        <v>0.88860416038589085</v>
      </c>
      <c r="AE118" s="28">
        <f>IF(LinhrsIn!AE119&gt;4,(EPCHrsIn!AE119+MH)/LinhrsIn!AE119,0)</f>
        <v>0.97530841022829817</v>
      </c>
      <c r="AF118" s="28"/>
      <c r="AG118" s="28"/>
      <c r="AH118" s="28"/>
      <c r="AI118" s="28"/>
      <c r="AJ118" s="28"/>
      <c r="AK118" s="28"/>
      <c r="AL118" s="28"/>
      <c r="AM118" s="28"/>
      <c r="AN118" s="28"/>
      <c r="AO118" s="28">
        <f t="shared" si="18"/>
        <v>0.94539107868473959</v>
      </c>
      <c r="AP118" s="28">
        <f t="shared" si="10"/>
        <v>0.94535949804601238</v>
      </c>
      <c r="AQ118" s="28">
        <f t="shared" si="19"/>
        <v>0.99302187925307706</v>
      </c>
      <c r="AR118" s="28">
        <f t="shared" si="20"/>
        <v>1.001501297296671</v>
      </c>
      <c r="AS118" s="28">
        <f t="shared" si="21"/>
        <v>0.95666628820262234</v>
      </c>
      <c r="AT118" s="28">
        <f t="shared" si="22"/>
        <v>0.85494693709929825</v>
      </c>
      <c r="AU118" s="28">
        <f t="shared" si="15"/>
        <v>0.98164884361900573</v>
      </c>
      <c r="AV118" s="28">
        <f t="shared" si="16"/>
        <v>0.98830224581803228</v>
      </c>
      <c r="AW118" s="28">
        <f t="shared" si="17"/>
        <v>0.94535949804601238</v>
      </c>
    </row>
    <row r="119" spans="1:49" hidden="1" x14ac:dyDescent="0.25">
      <c r="A119" s="86" t="s">
        <v>8</v>
      </c>
      <c r="B119" s="86">
        <v>1</v>
      </c>
      <c r="C119" s="86">
        <v>110</v>
      </c>
      <c r="D119" s="28">
        <v>0.8384496838077693</v>
      </c>
      <c r="E119" s="28">
        <v>0.92921146953405021</v>
      </c>
      <c r="F119" s="28">
        <v>0.99616858237547889</v>
      </c>
      <c r="G119" s="28">
        <v>0.90587854573516047</v>
      </c>
      <c r="H119" s="28">
        <f>(EPCHrsIn!H120+MH)/LinhrsIn!H120</f>
        <v>0.95993726832050186</v>
      </c>
      <c r="I119" s="28">
        <f>(EPCHrsIn!I120+MH)/LinhrsIn!I120</f>
        <v>0.9501549238852216</v>
      </c>
      <c r="J119" s="28">
        <f>(EPCHrsIn!J120+MH)/LinhrsIn!J120</f>
        <v>0.99624321691943785</v>
      </c>
      <c r="K119" s="28">
        <f>(EPCHrsIn!K120+MH)/LinhrsIn!K120</f>
        <v>1.0079105291871249</v>
      </c>
      <c r="L119" s="28">
        <f>(EPCHrsIn!L120+MH)/LinhrsIn!L120</f>
        <v>1.0022535690006797</v>
      </c>
      <c r="M119" s="28">
        <f>(EPCHrsIn!M120+MH)/LinhrsIn!M120</f>
        <v>0.99386674100919992</v>
      </c>
      <c r="N119" s="28">
        <f>(EPCHrsIn!N120+MH)/LinhrsIn!N120</f>
        <v>0.97956974698958188</v>
      </c>
      <c r="O119" s="28">
        <f>(EPCHrsIn!O120+MH)/LinhrsIn!O120</f>
        <v>0.97020194887727718</v>
      </c>
      <c r="P119" s="28">
        <f>(EPCHrsIn!P120+MH)/LinhrsIn!P120</f>
        <v>0.98181818181818181</v>
      </c>
      <c r="Q119" s="28">
        <f>(EPCHrsIn!Q120+MH)/LinhrsIn!Q120</f>
        <v>1.0026385224274408</v>
      </c>
      <c r="R119" s="28">
        <f>(EPCHrsIn!R120+MH)/LinhrsIn!R120</f>
        <v>0.93087008343265776</v>
      </c>
      <c r="S119" s="28">
        <f>(EPCHrsIn!S120+MH)/LinhrsIn!S120</f>
        <v>0.97266206523210186</v>
      </c>
      <c r="T119" s="28">
        <f>(EPCHrsIn!T120+MH)/LinhrsIn!T120</f>
        <v>0.93931968867108695</v>
      </c>
      <c r="U119" s="28">
        <f>(EPCHrsIn!U120+MH)/LinhrsIn!U120</f>
        <v>0.80754102807541028</v>
      </c>
      <c r="V119" s="28">
        <f>(EPCHrsIn!V120+MH)/LinhrsIn!V120</f>
        <v>0.15720649518608998</v>
      </c>
      <c r="W119" s="28">
        <v>1.3440860215053763E-4</v>
      </c>
      <c r="X119" s="28">
        <f>(EPCHrsIn!X120+MH)/LinhrsIn!X120</f>
        <v>1.3910140492418973E-2</v>
      </c>
      <c r="Y119" s="28">
        <f>IF(LinhrsIn!Y120&gt;4,(EPCHrsIn!Y120+MH)/LinhrsIn!Y120,0)</f>
        <v>0.89795053003533565</v>
      </c>
      <c r="Z119" s="28">
        <f>IF(LinhrsIn!Z120&gt;4,(EPCHrsIn!Z120+MH)/LinhrsIn!Z120,0)</f>
        <v>0.86553489625437874</v>
      </c>
      <c r="AA119" s="28">
        <f>IF(LinhrsIn!AA120&gt;4,(EPCHrsIn!AA120+MH)/LinhrsIn!AA120,0)</f>
        <v>0.96791221002917072</v>
      </c>
      <c r="AB119" s="28">
        <f>IF(LinhrsIn!AB120&gt;4,(EPCHrsIn!AB120+MH)/LinhrsIn!AB120,0)</f>
        <v>0.93749159833310924</v>
      </c>
      <c r="AC119" s="28">
        <f>IF(LinhrsIn!AC120&gt;4,(EPCHrsIn!AC120+MH)/LinhrsIn!AC120,0)</f>
        <v>0.99352488870902478</v>
      </c>
      <c r="AD119" s="28">
        <f>IF(LinhrsIn!AD120&gt;4,(EPCHrsIn!AD120+MH)/LinhrsIn!AD120,0)</f>
        <v>0.95538922155688633</v>
      </c>
      <c r="AE119" s="28">
        <f>IF(LinhrsIn!AE120&gt;4,(EPCHrsIn!AE120+MH)/LinhrsIn!AE120,0)</f>
        <v>0.97942918434279191</v>
      </c>
      <c r="AF119" s="28"/>
      <c r="AG119" s="28"/>
      <c r="AH119" s="28"/>
      <c r="AI119" s="28"/>
      <c r="AJ119" s="28"/>
      <c r="AK119" s="28"/>
      <c r="AL119" s="28"/>
      <c r="AM119" s="28"/>
      <c r="AN119" s="28"/>
      <c r="AO119" s="28">
        <f t="shared" si="18"/>
        <v>0.70776430556427927</v>
      </c>
      <c r="AP119" s="28">
        <f t="shared" si="10"/>
        <v>0.97611443153623434</v>
      </c>
      <c r="AQ119" s="28">
        <f t="shared" si="19"/>
        <v>1.0013436130656681</v>
      </c>
      <c r="AR119" s="28">
        <f t="shared" si="20"/>
        <v>0.97719662589501366</v>
      </c>
      <c r="AS119" s="28">
        <f t="shared" si="21"/>
        <v>0.96872355703073343</v>
      </c>
      <c r="AT119" s="28">
        <f t="shared" si="22"/>
        <v>0.63468907064419566</v>
      </c>
      <c r="AU119" s="28">
        <f t="shared" si="15"/>
        <v>0.30399835970996841</v>
      </c>
      <c r="AV119" s="28">
        <f t="shared" si="16"/>
        <v>0.92364623487221964</v>
      </c>
      <c r="AW119" s="28">
        <f t="shared" si="17"/>
        <v>0.97611443153623434</v>
      </c>
    </row>
    <row r="120" spans="1:49" hidden="1" x14ac:dyDescent="0.25">
      <c r="A120" s="86" t="s">
        <v>8</v>
      </c>
      <c r="B120" s="86">
        <v>1</v>
      </c>
      <c r="C120" s="86">
        <v>111</v>
      </c>
      <c r="D120" s="28">
        <v>0.98653747365064748</v>
      </c>
      <c r="E120" s="28">
        <v>0.94198028673835121</v>
      </c>
      <c r="F120" s="28">
        <v>0.99712643678160917</v>
      </c>
      <c r="G120" s="28">
        <v>0.80962871687639248</v>
      </c>
      <c r="H120" s="28">
        <f>(EPCHrsIn!H121+MH)/LinhrsIn!H121</f>
        <v>1.0001425313568986</v>
      </c>
      <c r="I120" s="28">
        <f>(EPCHrsIn!I121+MH)/LinhrsIn!I121</f>
        <v>0.99325963871663525</v>
      </c>
      <c r="J120" s="28">
        <f>(EPCHrsIn!J121+MH)/LinhrsIn!J121</f>
        <v>1.0030820958251612</v>
      </c>
      <c r="K120" s="28">
        <f>(EPCHrsIn!K121+MH)/LinhrsIn!K121</f>
        <v>1.0071553935466451</v>
      </c>
      <c r="L120" s="28">
        <f>(EPCHrsIn!L121+MH)/LinhrsIn!L121</f>
        <v>0.99350704416147373</v>
      </c>
      <c r="M120" s="28">
        <f>(EPCHrsIn!M121+MH)/LinhrsIn!M121</f>
        <v>0.98985124426525795</v>
      </c>
      <c r="N120" s="28">
        <f>(EPCHrsIn!N121+MH)/LinhrsIn!N121</f>
        <v>1.0009455626097528</v>
      </c>
      <c r="O120" s="28">
        <f>(EPCHrsIn!O121+MH)/LinhrsIn!O121</f>
        <v>0.97428769979152186</v>
      </c>
      <c r="P120" s="28">
        <f>(EPCHrsIn!P121+MH)/LinhrsIn!P121</f>
        <v>0.8580750407830342</v>
      </c>
      <c r="Q120" s="28">
        <f>(EPCHrsIn!Q121+MH)/LinhrsIn!Q121</f>
        <v>0.99794026776519051</v>
      </c>
      <c r="R120" s="28">
        <f>(EPCHrsIn!R121+MH)/LinhrsIn!R121</f>
        <v>0.72754357217339494</v>
      </c>
      <c r="S120" s="28">
        <f>(EPCHrsIn!S121+MH)/LinhrsIn!S121</f>
        <v>0.79355460680347067</v>
      </c>
      <c r="T120" s="28">
        <f>(EPCHrsIn!T121+MH)/LinhrsIn!T121</f>
        <v>0.91220946513581624</v>
      </c>
      <c r="U120" s="28">
        <f>(EPCHrsIn!U121+MH)/LinhrsIn!U121</f>
        <v>0.9962284482758621</v>
      </c>
      <c r="V120" s="28">
        <f>(EPCHrsIn!V121+MH)/LinhrsIn!V121</f>
        <v>0.98341000975881787</v>
      </c>
      <c r="W120" s="28">
        <v>0.98413978494623666</v>
      </c>
      <c r="X120" s="28">
        <f>(EPCHrsIn!X121+MH)/LinhrsIn!X121</f>
        <v>0.97415533719208514</v>
      </c>
      <c r="Y120" s="28">
        <f>IF(LinhrsIn!Y121&gt;4,(EPCHrsIn!Y121+MH)/LinhrsIn!Y121,0)</f>
        <v>1.0035335689045937</v>
      </c>
      <c r="Z120" s="28">
        <f>IF(LinhrsIn!Z121&gt;4,(EPCHrsIn!Z121+MH)/LinhrsIn!Z121,0)</f>
        <v>0.91023842917251052</v>
      </c>
      <c r="AA120" s="28">
        <f>IF(LinhrsIn!AA121&gt;4,(EPCHrsIn!AA121+MH)/LinhrsIn!AA121,0)</f>
        <v>1.0029174770769658</v>
      </c>
      <c r="AB120" s="28">
        <f>IF(LinhrsIn!AB121&gt;4,(EPCHrsIn!AB121+MH)/LinhrsIn!AB121,0)</f>
        <v>0.98896811516211502</v>
      </c>
      <c r="AC120" s="28">
        <f>IF(LinhrsIn!AC121&gt;4,(EPCHrsIn!AC121+MH)/LinhrsIn!AC121,0)</f>
        <v>0.99462293318994488</v>
      </c>
      <c r="AD120" s="28">
        <f>IF(LinhrsIn!AD121&gt;4,(EPCHrsIn!AD121+MH)/LinhrsIn!AD121,0)</f>
        <v>0.99637571730594976</v>
      </c>
      <c r="AE120" s="28">
        <f>IF(LinhrsIn!AE121&gt;4,(EPCHrsIn!AE121+MH)/LinhrsIn!AE121,0)</f>
        <v>0.98475119917167142</v>
      </c>
      <c r="AF120" s="28"/>
      <c r="AG120" s="28"/>
      <c r="AH120" s="28"/>
      <c r="AI120" s="28"/>
      <c r="AJ120" s="28"/>
      <c r="AK120" s="28"/>
      <c r="AL120" s="28"/>
      <c r="AM120" s="28"/>
      <c r="AN120" s="28"/>
      <c r="AO120" s="28">
        <f t="shared" si="18"/>
        <v>0.93956992353058821</v>
      </c>
      <c r="AP120" s="28">
        <f t="shared" si="10"/>
        <v>0.99191661655585539</v>
      </c>
      <c r="AQ120" s="28">
        <f t="shared" si="19"/>
        <v>0.99683789399112566</v>
      </c>
      <c r="AR120" s="28">
        <f t="shared" si="20"/>
        <v>0.94443610106143627</v>
      </c>
      <c r="AS120" s="28">
        <f t="shared" si="21"/>
        <v>0.839679482247352</v>
      </c>
      <c r="AT120" s="28">
        <f t="shared" si="22"/>
        <v>0.96394930772349874</v>
      </c>
      <c r="AU120" s="28">
        <f t="shared" si="15"/>
        <v>0.98727623034763845</v>
      </c>
      <c r="AV120" s="28">
        <f t="shared" si="16"/>
        <v>0.96737467380386377</v>
      </c>
      <c r="AW120" s="28">
        <f t="shared" si="17"/>
        <v>0.99191661655585539</v>
      </c>
    </row>
    <row r="121" spans="1:49" hidden="1" x14ac:dyDescent="0.25">
      <c r="A121" s="86" t="s">
        <v>8</v>
      </c>
      <c r="B121" s="86">
        <v>1</v>
      </c>
      <c r="C121" s="86">
        <v>112</v>
      </c>
      <c r="D121" s="28">
        <v>0.97285057186213897</v>
      </c>
      <c r="E121" s="28">
        <v>0.96639784946236562</v>
      </c>
      <c r="F121" s="28">
        <v>1.001676245210728</v>
      </c>
      <c r="G121" s="28">
        <v>0.73040588476905266</v>
      </c>
      <c r="H121" s="28">
        <f>(EPCHrsIn!H122+MH)/LinhrsIn!H122</f>
        <v>0.97895791583166325</v>
      </c>
      <c r="I121" s="28">
        <f>(EPCHrsIn!I122+MH)/LinhrsIn!I122</f>
        <v>0.97812713602187285</v>
      </c>
      <c r="J121" s="28">
        <f>(EPCHrsIn!J122+MH)/LinhrsIn!J122</f>
        <v>0.9763231197771588</v>
      </c>
      <c r="K121" s="28">
        <f>(EPCHrsIn!K122+MH)/LinhrsIn!K122</f>
        <v>0.99946193166532149</v>
      </c>
      <c r="L121" s="28">
        <f>(EPCHrsIn!L122+MH)/LinhrsIn!L122</f>
        <v>1.0027698983050848</v>
      </c>
      <c r="M121" s="28">
        <f>(EPCHrsIn!M122+MH)/LinhrsIn!M122</f>
        <v>0.98775737340011138</v>
      </c>
      <c r="N121" s="28">
        <f>(EPCHrsIn!N122+MH)/LinhrsIn!N122</f>
        <v>0.98269802649364701</v>
      </c>
      <c r="O121" s="28">
        <f>(EPCHrsIn!O122+MH)/LinhrsIn!O122</f>
        <v>0.99180441728017787</v>
      </c>
      <c r="P121" s="28">
        <f>(EPCHrsIn!P122+MH)/LinhrsIn!P122</f>
        <v>0.78043858468989646</v>
      </c>
      <c r="Q121" s="28">
        <f>(EPCHrsIn!Q122+MH)/LinhrsIn!Q122</f>
        <v>0.86669357008340053</v>
      </c>
      <c r="R121" s="28">
        <f>(EPCHrsIn!R122+MH)/LinhrsIn!R122</f>
        <v>0.73082661891972545</v>
      </c>
      <c r="S121" s="28">
        <f>(EPCHrsIn!S122+MH)/LinhrsIn!S122</f>
        <v>0.53860742346247625</v>
      </c>
      <c r="T121" s="28">
        <f>(EPCHrsIn!T122+MH)/LinhrsIn!T122</f>
        <v>0.81719673515339153</v>
      </c>
      <c r="U121" s="28">
        <f>(EPCHrsIn!U122+MH)/LinhrsIn!U122</f>
        <v>0.94778737182946571</v>
      </c>
      <c r="V121" s="28">
        <f>(EPCHrsIn!V122+MH)/LinhrsIn!V122</f>
        <v>0.94052771185257589</v>
      </c>
      <c r="W121" s="28">
        <v>0.94516129032258067</v>
      </c>
      <c r="X121" s="28">
        <f>(EPCHrsIn!X122+MH)/LinhrsIn!X122</f>
        <v>0.98438971874579462</v>
      </c>
      <c r="Y121" s="28">
        <f>IF(LinhrsIn!Y122&gt;4,(EPCHrsIn!Y122+MH)/LinhrsIn!Y122,0)</f>
        <v>0.9816254416961131</v>
      </c>
      <c r="Z121" s="28">
        <f>IF(LinhrsIn!Z122&gt;4,(EPCHrsIn!Z122+MH)/LinhrsIn!Z122,0)</f>
        <v>0.93771906174170949</v>
      </c>
      <c r="AA121" s="28">
        <f>IF(LinhrsIn!AA122&gt;4,(EPCHrsIn!AA122+MH)/LinhrsIn!AA122,0)</f>
        <v>0.9672272531263475</v>
      </c>
      <c r="AB121" s="28">
        <f>IF(LinhrsIn!AB122&gt;4,(EPCHrsIn!AB122+MH)/LinhrsIn!AB122,0)</f>
        <v>0.97968792036588648</v>
      </c>
      <c r="AC121" s="28">
        <f>IF(LinhrsIn!AC122&gt;4,(EPCHrsIn!AC122+MH)/LinhrsIn!AC122,0)</f>
        <v>0.97091300834904382</v>
      </c>
      <c r="AD121" s="28">
        <f>IF(LinhrsIn!AD122&gt;4,(EPCHrsIn!AD122+MH)/LinhrsIn!AD122,0)</f>
        <v>0.94326664676022698</v>
      </c>
      <c r="AE121" s="28">
        <f>IF(LinhrsIn!AE122&gt;4,(EPCHrsIn!AE122+MH)/LinhrsIn!AE122,0)</f>
        <v>0.9407778360762864</v>
      </c>
      <c r="AF121" s="28"/>
      <c r="AG121" s="28"/>
      <c r="AH121" s="28"/>
      <c r="AI121" s="28"/>
      <c r="AJ121" s="28"/>
      <c r="AK121" s="28"/>
      <c r="AL121" s="28"/>
      <c r="AM121" s="28"/>
      <c r="AN121" s="28"/>
      <c r="AO121" s="28">
        <f t="shared" si="18"/>
        <v>0.88645417644162228</v>
      </c>
      <c r="AP121" s="28">
        <f t="shared" si="10"/>
        <v>0.95165249706185229</v>
      </c>
      <c r="AQ121" s="28">
        <f t="shared" si="19"/>
        <v>0.99666306779017255</v>
      </c>
      <c r="AR121" s="28">
        <f t="shared" si="20"/>
        <v>0.91831367615457393</v>
      </c>
      <c r="AS121" s="28">
        <f t="shared" si="21"/>
        <v>0.71204253748853397</v>
      </c>
      <c r="AT121" s="28">
        <f t="shared" si="22"/>
        <v>0.90183727294514437</v>
      </c>
      <c r="AU121" s="28">
        <f t="shared" si="15"/>
        <v>0.9703921502548295</v>
      </c>
      <c r="AV121" s="28">
        <f t="shared" si="16"/>
        <v>0.96154474507798116</v>
      </c>
      <c r="AW121" s="28">
        <f t="shared" si="17"/>
        <v>0.95165249706185229</v>
      </c>
    </row>
    <row r="122" spans="1:49" hidden="1" x14ac:dyDescent="0.25">
      <c r="A122" s="86" t="s">
        <v>8</v>
      </c>
      <c r="B122" s="86">
        <v>1</v>
      </c>
      <c r="C122" s="86">
        <v>113</v>
      </c>
      <c r="D122" s="28">
        <v>0.76014265554236859</v>
      </c>
      <c r="E122" s="28">
        <v>0.87007168458781359</v>
      </c>
      <c r="F122" s="28">
        <v>0.77586206896551724</v>
      </c>
      <c r="G122" s="28">
        <v>0.84202730791730451</v>
      </c>
      <c r="H122" s="28">
        <f>(EPCHrsIn!H123+MH)/LinhrsIn!H123</f>
        <v>0.98738893665806826</v>
      </c>
      <c r="I122" s="28">
        <f>(EPCHrsIn!I123+MH)/LinhrsIn!I123</f>
        <v>0.89733542319749215</v>
      </c>
      <c r="J122" s="28">
        <f>(EPCHrsIn!J123+MH)/LinhrsIn!J123</f>
        <v>0.96891872172771054</v>
      </c>
      <c r="K122" s="28">
        <f>(EPCHrsIn!K123+MH)/LinhrsIn!K123</f>
        <v>0.98745447187373536</v>
      </c>
      <c r="L122" s="28">
        <f>(EPCHrsIn!L123+MH)/LinhrsIn!L123</f>
        <v>0.9587299279989131</v>
      </c>
      <c r="M122" s="28">
        <f>(EPCHrsIn!M123+MH)/LinhrsIn!M123</f>
        <v>0.99694104560622909</v>
      </c>
      <c r="N122" s="28">
        <f>(EPCHrsIn!N123+MH)/LinhrsIn!N123</f>
        <v>0.9998641488928135</v>
      </c>
      <c r="O122" s="28">
        <f>(EPCHrsIn!O123+MH)/LinhrsIn!O123</f>
        <v>0.89361082811817782</v>
      </c>
      <c r="P122" s="28">
        <f>(EPCHrsIn!P123+MH)/LinhrsIn!P123</f>
        <v>0.80747512772250618</v>
      </c>
      <c r="Q122" s="28">
        <f>(EPCHrsIn!Q123+MH)/LinhrsIn!Q123</f>
        <v>0.93081168394131109</v>
      </c>
      <c r="R122" s="28">
        <f>(EPCHrsIn!R123+MH)/LinhrsIn!R123</f>
        <v>0.98659117997616208</v>
      </c>
      <c r="S122" s="28">
        <f>(EPCHrsIn!S123+MH)/LinhrsIn!S123</f>
        <v>0.80099838100377763</v>
      </c>
      <c r="T122" s="28">
        <f>(EPCHrsIn!T123+MH)/LinhrsIn!T123</f>
        <v>0.95601008685906419</v>
      </c>
      <c r="U122" s="28">
        <f>(EPCHrsIn!U123+MH)/LinhrsIn!U123</f>
        <v>0.93357634669906842</v>
      </c>
      <c r="V122" s="28">
        <f>(EPCHrsIn!V123+MH)/LinhrsIn!V123</f>
        <v>0.7576729910714286</v>
      </c>
      <c r="W122" s="28">
        <v>0.95524193548387104</v>
      </c>
      <c r="X122" s="28">
        <f>(EPCHrsIn!X123+MH)/LinhrsIn!X123</f>
        <v>0.98048714843224327</v>
      </c>
      <c r="Y122" s="28">
        <f>IF(LinhrsIn!Y123&gt;4,(EPCHrsIn!Y123+MH)/LinhrsIn!Y123,0)</f>
        <v>0.99335595137121868</v>
      </c>
      <c r="Z122" s="28">
        <f>IF(LinhrsIn!Z123&gt;4,(EPCHrsIn!Z123+MH)/LinhrsIn!Z123,0)</f>
        <v>0.91613722998729341</v>
      </c>
      <c r="AA122" s="28">
        <f>IF(LinhrsIn!AA123&gt;4,(EPCHrsIn!AA123+MH)/LinhrsIn!AA123,0)</f>
        <v>0.9752777777777778</v>
      </c>
      <c r="AB122" s="28">
        <f>IF(LinhrsIn!AB123&gt;4,(EPCHrsIn!AB123+MH)/LinhrsIn!AB123,0)</f>
        <v>0.96893491124260356</v>
      </c>
      <c r="AC122" s="28">
        <f>IF(LinhrsIn!AC123&gt;4,(EPCHrsIn!AC123+MH)/LinhrsIn!AC123,0)</f>
        <v>0.98692722371967645</v>
      </c>
      <c r="AD122" s="28">
        <f>IF(LinhrsIn!AD123&gt;4,(EPCHrsIn!AD123+MH)/LinhrsIn!AD123,0)</f>
        <v>0.96971505296136062</v>
      </c>
      <c r="AE122" s="28">
        <f>IF(LinhrsIn!AE123&gt;4,(EPCHrsIn!AE123+MH)/LinhrsIn!AE123,0)</f>
        <v>0.96762449196250477</v>
      </c>
      <c r="AF122" s="28"/>
      <c r="AG122" s="28"/>
      <c r="AH122" s="28"/>
      <c r="AI122" s="28"/>
      <c r="AJ122" s="28"/>
      <c r="AK122" s="28"/>
      <c r="AL122" s="28"/>
      <c r="AM122" s="28"/>
      <c r="AN122" s="28"/>
      <c r="AO122" s="28">
        <f t="shared" si="18"/>
        <v>0.9295913019871519</v>
      </c>
      <c r="AP122" s="28">
        <f t="shared" si="10"/>
        <v>0.97475558954784736</v>
      </c>
      <c r="AQ122" s="28">
        <f t="shared" si="19"/>
        <v>0.98104181515962585</v>
      </c>
      <c r="AR122" s="28">
        <f t="shared" si="20"/>
        <v>0.9003167015778325</v>
      </c>
      <c r="AS122" s="28">
        <f t="shared" si="21"/>
        <v>0.9061337483070836</v>
      </c>
      <c r="AT122" s="28">
        <f t="shared" si="22"/>
        <v>0.88241980820985366</v>
      </c>
      <c r="AU122" s="28">
        <f t="shared" si="15"/>
        <v>0.97636167842911092</v>
      </c>
      <c r="AV122" s="28">
        <f t="shared" si="16"/>
        <v>0.95344997300255818</v>
      </c>
      <c r="AW122" s="28">
        <f t="shared" si="17"/>
        <v>0.97475558954784736</v>
      </c>
    </row>
    <row r="123" spans="1:49" hidden="1" x14ac:dyDescent="0.25">
      <c r="A123" s="86" t="s">
        <v>8</v>
      </c>
      <c r="B123" s="86">
        <v>1</v>
      </c>
      <c r="C123" s="86">
        <v>114</v>
      </c>
      <c r="D123" s="28">
        <v>0.84203969083426333</v>
      </c>
      <c r="E123" s="28">
        <v>0.80443548387096775</v>
      </c>
      <c r="F123" s="28">
        <v>0.83093869731800762</v>
      </c>
      <c r="G123" s="28">
        <v>0.62422364113861817</v>
      </c>
      <c r="H123" s="28">
        <f>(EPCHrsIn!H124+MH)/LinhrsIn!H124</f>
        <v>0.93892694063926951</v>
      </c>
      <c r="I123" s="28">
        <f>(EPCHrsIn!I124+MH)/LinhrsIn!I124</f>
        <v>0.84687963337377004</v>
      </c>
      <c r="J123" s="28">
        <f>(EPCHrsIn!J124+MH)/LinhrsIn!J124</f>
        <v>0.90136528280858186</v>
      </c>
      <c r="K123" s="28">
        <f>(EPCHrsIn!K124+MH)/LinhrsIn!K124</f>
        <v>0.86293045239702904</v>
      </c>
      <c r="L123" s="28">
        <f>(EPCHrsIn!L124+MH)/LinhrsIn!L124</f>
        <v>5.4600054600054595E-3</v>
      </c>
      <c r="M123" s="28">
        <f>(EPCHrsIn!M124+MH)/LinhrsIn!M124</f>
        <v>0.98522853957636558</v>
      </c>
      <c r="N123" s="28">
        <f>(EPCHrsIn!N124+MH)/LinhrsIn!N124</f>
        <v>0.962762356127285</v>
      </c>
      <c r="O123" s="28">
        <f>(EPCHrsIn!O124+MH)/LinhrsIn!O124</f>
        <v>0.91465961297508014</v>
      </c>
      <c r="P123" s="28">
        <f>(EPCHrsIn!P124+MH)/LinhrsIn!P124</f>
        <v>0.86058080129066961</v>
      </c>
      <c r="Q123" s="28">
        <f>(EPCHrsIn!Q124+MH)/LinhrsIn!Q124</f>
        <v>0.97726355441948076</v>
      </c>
      <c r="R123" s="28">
        <f>(EPCHrsIn!R124+MH)/LinhrsIn!R124</f>
        <v>0.86202143950995402</v>
      </c>
      <c r="S123" s="28">
        <f>(EPCHrsIn!S124+MH)/LinhrsIn!S124</f>
        <v>0.97977891614990564</v>
      </c>
      <c r="T123" s="28">
        <f>(EPCHrsIn!T124+MH)/LinhrsIn!T124</f>
        <v>0.99034019319613609</v>
      </c>
      <c r="U123" s="28">
        <f>(EPCHrsIn!U124+MH)/LinhrsIn!U124</f>
        <v>0.90053213262382314</v>
      </c>
      <c r="V123" s="28">
        <f>(EPCHrsIn!V124+MH)/LinhrsIn!V124</f>
        <v>0.98354253835425387</v>
      </c>
      <c r="W123" s="28">
        <v>0.9775537634408602</v>
      </c>
      <c r="X123" s="28">
        <f>(EPCHrsIn!X124+MH)/LinhrsIn!X124</f>
        <v>0.98371028540656991</v>
      </c>
      <c r="Y123" s="28">
        <f>IF(LinhrsIn!Y124&gt;4,(EPCHrsIn!Y124+MH)/LinhrsIn!Y124,0)</f>
        <v>0.96711552090715802</v>
      </c>
      <c r="Z123" s="28">
        <f>IF(LinhrsIn!Z124&gt;4,(EPCHrsIn!Z124+MH)/LinhrsIn!Z124,0)</f>
        <v>0.99946207638515339</v>
      </c>
      <c r="AA123" s="28">
        <f>IF(LinhrsIn!AA124&gt;4,(EPCHrsIn!AA124+MH)/LinhrsIn!AA124,0)</f>
        <v>1.0052785109042923</v>
      </c>
      <c r="AB123" s="28">
        <f>IF(LinhrsIn!AB124&gt;4,(EPCHrsIn!AB124+MH)/LinhrsIn!AB124,0)</f>
        <v>1.0029585798816567</v>
      </c>
      <c r="AC123" s="28">
        <f>IF(LinhrsIn!AC124&gt;4,(EPCHrsIn!AC124+MH)/LinhrsIn!AC124,0)</f>
        <v>0.95281207133058987</v>
      </c>
      <c r="AD123" s="28">
        <f>IF(LinhrsIn!AD124&gt;4,(EPCHrsIn!AD124+MH)/LinhrsIn!AD124,0)</f>
        <v>0.99119402985074634</v>
      </c>
      <c r="AE123" s="28">
        <f>IF(LinhrsIn!AE124&gt;4,(EPCHrsIn!AE124+MH)/LinhrsIn!AE124,0)</f>
        <v>0.9674605345447298</v>
      </c>
      <c r="AF123" s="28"/>
      <c r="AG123" s="28"/>
      <c r="AH123" s="28"/>
      <c r="AI123" s="28"/>
      <c r="AJ123" s="28"/>
      <c r="AK123" s="28"/>
      <c r="AL123" s="28"/>
      <c r="AM123" s="28"/>
      <c r="AN123" s="28"/>
      <c r="AO123" s="28">
        <f t="shared" si="18"/>
        <v>0.96912979259827037</v>
      </c>
      <c r="AP123" s="28">
        <f t="shared" si="10"/>
        <v>0.97048887857535526</v>
      </c>
      <c r="AQ123" s="28">
        <f t="shared" si="19"/>
        <v>0.61787299914446669</v>
      </c>
      <c r="AR123" s="28">
        <f t="shared" si="20"/>
        <v>0.91266759013101151</v>
      </c>
      <c r="AS123" s="28">
        <f t="shared" si="21"/>
        <v>0.93968797002644688</v>
      </c>
      <c r="AT123" s="28">
        <f t="shared" si="22"/>
        <v>0.95813828805807111</v>
      </c>
      <c r="AU123" s="28">
        <f t="shared" si="15"/>
        <v>0.97612652325152938</v>
      </c>
      <c r="AV123" s="28">
        <f t="shared" si="16"/>
        <v>1.0025663890570342</v>
      </c>
      <c r="AW123" s="28">
        <f t="shared" si="17"/>
        <v>0.97048887857535526</v>
      </c>
    </row>
    <row r="124" spans="1:49" hidden="1" x14ac:dyDescent="0.25">
      <c r="A124" s="86" t="s">
        <v>8</v>
      </c>
      <c r="B124" s="86">
        <v>1</v>
      </c>
      <c r="C124" s="86">
        <v>115</v>
      </c>
      <c r="D124" s="28">
        <v>0.97015806659226844</v>
      </c>
      <c r="E124" s="28">
        <v>0.89807347670250892</v>
      </c>
      <c r="F124" s="28">
        <v>0.91546934865900387</v>
      </c>
      <c r="G124" s="28">
        <v>0.74956125611440949</v>
      </c>
      <c r="H124" s="28">
        <f>(EPCHrsIn!H125+MH)/LinhrsIn!H125</f>
        <v>6.414285714285714E-2</v>
      </c>
      <c r="I124" s="28">
        <f>(EPCHrsIn!I125+MH)/LinhrsIn!I125</f>
        <v>0.38775211926337327</v>
      </c>
      <c r="J124" s="28">
        <f>(EPCHrsIn!J125+MH)/LinhrsIn!J125</f>
        <v>0.58017727639000805</v>
      </c>
      <c r="K124" s="28">
        <f>(EPCHrsIn!K125+MH)/LinhrsIn!K125</f>
        <v>0.97413096200485039</v>
      </c>
      <c r="L124" s="28">
        <f>(EPCHrsIn!L125+MH)/LinhrsIn!L125</f>
        <v>1.0013676830928395</v>
      </c>
      <c r="M124" s="28">
        <f>(EPCHrsIn!M125+MH)/LinhrsIn!M125</f>
        <v>1.0043121435526499</v>
      </c>
      <c r="N124" s="28">
        <f>(EPCHrsIn!N125+MH)/LinhrsIn!N125</f>
        <v>1.0031093686629715</v>
      </c>
      <c r="O124" s="28">
        <f>(EPCHrsIn!O125+MH)/LinhrsIn!O125</f>
        <v>1.0031957760177852</v>
      </c>
      <c r="P124" s="28">
        <f>(EPCHrsIn!P125+MH)/LinhrsIn!P125</f>
        <v>0.88345207689205552</v>
      </c>
      <c r="Q124" s="28">
        <f>(EPCHrsIn!Q125+MH)/LinhrsIn!Q125</f>
        <v>0.98560279870828837</v>
      </c>
      <c r="R124" s="28">
        <f>(EPCHrsIn!R125+MH)/LinhrsIn!R125</f>
        <v>0.94586937071279442</v>
      </c>
      <c r="S124" s="28">
        <f>(EPCHrsIn!S125+MH)/LinhrsIn!S125</f>
        <v>0.96457435344827591</v>
      </c>
      <c r="T124" s="28">
        <f>(EPCHrsIn!T125+MH)/LinhrsIn!T125</f>
        <v>0.97870253607958524</v>
      </c>
      <c r="U124" s="28">
        <f>(EPCHrsIn!U125+MH)/LinhrsIn!U125</f>
        <v>1.0037751112309559</v>
      </c>
      <c r="V124" s="28">
        <f>(EPCHrsIn!V125+MH)/LinhrsIn!V125</f>
        <v>0.99804714744036827</v>
      </c>
      <c r="W124" s="28">
        <v>0.97956989247311821</v>
      </c>
      <c r="X124" s="28">
        <f>(EPCHrsIn!X125+MH)/LinhrsIn!X125</f>
        <v>0.92625050559525413</v>
      </c>
      <c r="Y124" s="28">
        <f>IF(LinhrsIn!Y125&gt;4,(EPCHrsIn!Y125+MH)/LinhrsIn!Y125,0)</f>
        <v>0.99420330835571902</v>
      </c>
      <c r="Z124" s="28">
        <f>IF(LinhrsIn!Z125&gt;4,(EPCHrsIn!Z125+MH)/LinhrsIn!Z125,0)</f>
        <v>0.95024206562668101</v>
      </c>
      <c r="AA124" s="28">
        <f>IF(LinhrsIn!AA125&gt;4,(EPCHrsIn!AA125+MH)/LinhrsIn!AA125,0)</f>
        <v>1.0047222222222223</v>
      </c>
      <c r="AB124" s="28">
        <f>IF(LinhrsIn!AB125&gt;4,(EPCHrsIn!AB125+MH)/LinhrsIn!AB125,0)</f>
        <v>0.99415522631507403</v>
      </c>
      <c r="AC124" s="28">
        <f>IF(LinhrsIn!AC125&gt;4,(EPCHrsIn!AC125+MH)/LinhrsIn!AC125,0)</f>
        <v>0.96632089451704162</v>
      </c>
      <c r="AD124" s="28">
        <f>IF(LinhrsIn!AD125&gt;4,(EPCHrsIn!AD125+MH)/LinhrsIn!AD125,0)</f>
        <v>0.97795110244487771</v>
      </c>
      <c r="AE124" s="28">
        <f>IF(LinhrsIn!AE125&gt;4,(EPCHrsIn!AE125+MH)/LinhrsIn!AE125,0)</f>
        <v>0.96070859382927754</v>
      </c>
      <c r="AF124" s="28"/>
      <c r="AG124" s="28"/>
      <c r="AH124" s="28"/>
      <c r="AI124" s="28"/>
      <c r="AJ124" s="28"/>
      <c r="AK124" s="28"/>
      <c r="AL124" s="28"/>
      <c r="AM124" s="28"/>
      <c r="AN124" s="28"/>
      <c r="AO124" s="28">
        <f t="shared" si="18"/>
        <v>0.97714287818402801</v>
      </c>
      <c r="AP124" s="28">
        <f t="shared" si="10"/>
        <v>0.96832686359706566</v>
      </c>
      <c r="AQ124" s="28">
        <f t="shared" si="19"/>
        <v>0.99327026288344655</v>
      </c>
      <c r="AR124" s="28">
        <f t="shared" si="20"/>
        <v>0.9632524071909373</v>
      </c>
      <c r="AS124" s="28">
        <f t="shared" si="21"/>
        <v>0.9653488409564529</v>
      </c>
      <c r="AT124" s="28">
        <f t="shared" si="22"/>
        <v>0.99350826491696986</v>
      </c>
      <c r="AU124" s="28">
        <f t="shared" si="15"/>
        <v>0.96667456880803038</v>
      </c>
      <c r="AV124" s="28">
        <f t="shared" si="16"/>
        <v>0.98303983805465911</v>
      </c>
      <c r="AW124" s="28">
        <f t="shared" si="17"/>
        <v>0.96832686359706566</v>
      </c>
    </row>
    <row r="125" spans="1:49" hidden="1" x14ac:dyDescent="0.25">
      <c r="A125" s="86" t="s">
        <v>8</v>
      </c>
      <c r="B125" s="86">
        <v>1</v>
      </c>
      <c r="C125" s="86">
        <v>116</v>
      </c>
      <c r="D125" s="28">
        <v>0.94682302092005743</v>
      </c>
      <c r="E125" s="28">
        <v>0.94511648745519716</v>
      </c>
      <c r="F125" s="28">
        <v>1.0043103448275863</v>
      </c>
      <c r="G125" s="28">
        <v>0.95081089827365173</v>
      </c>
      <c r="H125" s="28">
        <f>(EPCHrsIn!H126+MH)/LinhrsIn!H126</f>
        <v>0.98084507042253521</v>
      </c>
      <c r="I125" s="28">
        <f>(EPCHrsIn!I126+MH)/LinhrsIn!I126</f>
        <v>0.87744867575615104</v>
      </c>
      <c r="J125" s="28">
        <f>(EPCHrsIn!J126+MH)/LinhrsIn!J126</f>
        <v>0.94300083822296732</v>
      </c>
      <c r="K125" s="28">
        <f>(EPCHrsIn!K126+MH)/LinhrsIn!K126</f>
        <v>0.95667384284176527</v>
      </c>
      <c r="L125" s="28">
        <f>(EPCHrsIn!L126+MH)/LinhrsIn!L126</f>
        <v>0.96286631450629823</v>
      </c>
      <c r="M125" s="28">
        <f>(EPCHrsIn!M126+MH)/LinhrsIn!M126</f>
        <v>0.90542420027816417</v>
      </c>
      <c r="N125" s="28">
        <f>(EPCHrsIn!N126+MH)/LinhrsIn!N126</f>
        <v>0.94600193343460848</v>
      </c>
      <c r="O125" s="28">
        <f>(EPCHrsIn!O126+MH)/LinhrsIn!O126</f>
        <v>0.88074933594296101</v>
      </c>
      <c r="P125" s="28">
        <v>0</v>
      </c>
      <c r="Q125" s="28">
        <f>(EPCHrsIn!Q126+MH)/LinhrsIn!Q126</f>
        <v>0.76076332324877816</v>
      </c>
      <c r="R125" s="28">
        <f>(EPCHrsIn!R126+MH)/LinhrsIn!R126</f>
        <v>0.90101407598002103</v>
      </c>
      <c r="S125" s="28">
        <f>(EPCHrsIn!S126+MH)/LinhrsIn!S126</f>
        <v>0.99636803874092017</v>
      </c>
      <c r="T125" s="28">
        <f>(EPCHrsIn!T126+MH)/LinhrsIn!T126</f>
        <v>0.94561082147386222</v>
      </c>
      <c r="U125" s="28">
        <f>(EPCHrsIn!U126+MH)/LinhrsIn!U126</f>
        <v>0.99150256271918003</v>
      </c>
      <c r="V125" s="28">
        <f>(EPCHrsIn!V126+MH)/LinhrsIn!V126</f>
        <v>0.98061637149630454</v>
      </c>
      <c r="W125" s="28">
        <v>0.9731182795698925</v>
      </c>
      <c r="X125" s="28">
        <f>(EPCHrsIn!X126+MH)/LinhrsIn!X126</f>
        <v>1.0029609690444146</v>
      </c>
      <c r="Y125" s="28">
        <f>IF(LinhrsIn!Y126&gt;4,(EPCHrsIn!Y126+MH)/LinhrsIn!Y126,0)</f>
        <v>1.0022614840989399</v>
      </c>
      <c r="Z125" s="28">
        <f>IF(LinhrsIn!Z126&gt;4,(EPCHrsIn!Z126+MH)/LinhrsIn!Z126,0)</f>
        <v>1.0006888001102081</v>
      </c>
      <c r="AA125" s="28">
        <f>IF(LinhrsIn!AA126&gt;4,(EPCHrsIn!AA126+MH)/LinhrsIn!AA126,0)</f>
        <v>1.0054166666666666</v>
      </c>
      <c r="AB125" s="28">
        <f>IF(LinhrsIn!AB126&gt;4,(EPCHrsIn!AB126+MH)/LinhrsIn!AB126,0)</f>
        <v>1.0047049334587983</v>
      </c>
      <c r="AC125" s="28">
        <f>IF(LinhrsIn!AC126&gt;4,(EPCHrsIn!AC126+MH)/LinhrsIn!AC126,0)</f>
        <v>0.99381637316843663</v>
      </c>
      <c r="AD125" s="28">
        <f>IF(LinhrsIn!AD126&gt;4,(EPCHrsIn!AD126+MH)/LinhrsIn!AD126,0)</f>
        <v>0.98535564853556479</v>
      </c>
      <c r="AE125" s="28">
        <f>IF(LinhrsIn!AE126&gt;4,(EPCHrsIn!AE126+MH)/LinhrsIn!AE126,0)</f>
        <v>0.98348643664447888</v>
      </c>
      <c r="AF125" s="28"/>
      <c r="AG125" s="28"/>
      <c r="AH125" s="28"/>
      <c r="AI125" s="28"/>
      <c r="AJ125" s="28"/>
      <c r="AK125" s="28"/>
      <c r="AL125" s="28"/>
      <c r="AM125" s="28"/>
      <c r="AN125" s="28"/>
      <c r="AO125" s="28">
        <f t="shared" si="18"/>
        <v>0.96375219388399869</v>
      </c>
      <c r="AP125" s="28">
        <f t="shared" si="10"/>
        <v>0.98755281944949347</v>
      </c>
      <c r="AQ125" s="28">
        <f t="shared" si="19"/>
        <v>0.94165478587540929</v>
      </c>
      <c r="AR125" s="28">
        <f t="shared" si="20"/>
        <v>0.60891708979252313</v>
      </c>
      <c r="AS125" s="28">
        <f t="shared" si="21"/>
        <v>0.88604847932323982</v>
      </c>
      <c r="AT125" s="28">
        <f t="shared" si="22"/>
        <v>0.97257658522978241</v>
      </c>
      <c r="AU125" s="28">
        <f t="shared" si="15"/>
        <v>0.99278024423774891</v>
      </c>
      <c r="AV125" s="28">
        <f t="shared" si="16"/>
        <v>1.0036034667452245</v>
      </c>
      <c r="AW125" s="28">
        <f t="shared" si="17"/>
        <v>0.98755281944949347</v>
      </c>
    </row>
    <row r="126" spans="1:49" hidden="1" x14ac:dyDescent="0.25">
      <c r="A126" s="86" t="s">
        <v>8</v>
      </c>
      <c r="B126" s="86">
        <v>1</v>
      </c>
      <c r="C126" s="86">
        <v>117</v>
      </c>
      <c r="D126" s="28">
        <v>0.7816826977013327</v>
      </c>
      <c r="E126" s="28">
        <v>0.91330645161290325</v>
      </c>
      <c r="F126" s="28">
        <v>0.74592911877394641</v>
      </c>
      <c r="G126" s="28">
        <v>0.87347995469424844</v>
      </c>
      <c r="H126" s="28">
        <f>(EPCHrsIn!H127+MH)/LinhrsIn!H127</f>
        <v>0.93278993278993283</v>
      </c>
      <c r="I126" s="28">
        <f>(EPCHrsIn!I127+MH)/LinhrsIn!I127</f>
        <v>0.76518274251167906</v>
      </c>
      <c r="J126" s="28">
        <f>(EPCHrsIn!J127+MH)/LinhrsIn!J127</f>
        <v>0.8223872073101085</v>
      </c>
      <c r="K126" s="28">
        <f>(EPCHrsIn!K127+MH)/LinhrsIn!K127</f>
        <v>0.84937407457262082</v>
      </c>
      <c r="L126" s="28">
        <f>(EPCHrsIn!L127+MH)/LinhrsIn!L127</f>
        <v>0.79501493347814267</v>
      </c>
      <c r="M126" s="28">
        <f>(EPCHrsIn!M127+MH)/LinhrsIn!M127</f>
        <v>0.55719298245614035</v>
      </c>
      <c r="N126" s="28">
        <f>(EPCHrsIn!N127+MH)/LinhrsIn!N127</f>
        <v>0.91346153846153844</v>
      </c>
      <c r="O126" s="28">
        <f>(EPCHrsIn!O127+MH)/LinhrsIn!O127</f>
        <v>0.99194220616838014</v>
      </c>
      <c r="P126" s="28">
        <f>(EPCHrsIn!P127+MH)/LinhrsIn!P127</f>
        <v>0.96177027725159281</v>
      </c>
      <c r="Q126" s="28">
        <f>(EPCHrsIn!Q127+MH)/LinhrsIn!Q127</f>
        <v>0.96691424713031737</v>
      </c>
      <c r="R126" s="28">
        <f>(EPCHrsIn!R127+MH)/LinhrsIn!R127</f>
        <v>0.77315436241610735</v>
      </c>
      <c r="S126" s="28">
        <f>(EPCHrsIn!S127+MH)/LinhrsIn!S127</f>
        <v>0.97147950089126567</v>
      </c>
      <c r="T126" s="28">
        <f>(EPCHrsIn!T127+MH)/LinhrsIn!T127</f>
        <v>0.95260998726835477</v>
      </c>
      <c r="U126" s="28">
        <f>(EPCHrsIn!U127+MH)/LinhrsIn!U127</f>
        <v>0.82424406047516208</v>
      </c>
      <c r="V126" s="28">
        <f>(EPCHrsIn!V127+MH)/LinhrsIn!V127</f>
        <v>0.97420164551666433</v>
      </c>
      <c r="W126" s="28">
        <v>0.98279569892473129</v>
      </c>
      <c r="X126" s="28">
        <f>(EPCHrsIn!X127+MH)/LinhrsIn!X127</f>
        <v>0.97522886375875073</v>
      </c>
      <c r="Y126" s="28">
        <f>IF(LinhrsIn!Y127&gt;4,(EPCHrsIn!Y127+MH)/LinhrsIn!Y127,0)</f>
        <v>0.99590106007067136</v>
      </c>
      <c r="Z126" s="28">
        <f>IF(LinhrsIn!Z127&gt;4,(EPCHrsIn!Z127+MH)/LinhrsIn!Z127,0)</f>
        <v>0.99919311457772997</v>
      </c>
      <c r="AA126" s="28">
        <f>IF(LinhrsIn!AA127&gt;4,(EPCHrsIn!AA127+MH)/LinhrsIn!AA127,0)</f>
        <v>1.0054166666666666</v>
      </c>
      <c r="AB126" s="28">
        <f>IF(LinhrsIn!AB127&gt;4,(EPCHrsIn!AB127+MH)/LinhrsIn!AB127,0)</f>
        <v>1.0034950934265359</v>
      </c>
      <c r="AC126" s="28">
        <f>IF(LinhrsIn!AC127&gt;4,(EPCHrsIn!AC127+MH)/LinhrsIn!AC127,0)</f>
        <v>0.98802958977807664</v>
      </c>
      <c r="AD126" s="28">
        <f>IF(LinhrsIn!AD127&gt;4,(EPCHrsIn!AD127+MH)/LinhrsIn!AD127,0)</f>
        <v>0.99507609668755581</v>
      </c>
      <c r="AE126" s="28">
        <f>IF(LinhrsIn!AE127&gt;4,(EPCHrsIn!AE127+MH)/LinhrsIn!AE127,0)</f>
        <v>0.93435681239804735</v>
      </c>
      <c r="AF126" s="28"/>
      <c r="AG126" s="28"/>
      <c r="AH126" s="28"/>
      <c r="AI126" s="28"/>
      <c r="AJ126" s="28"/>
      <c r="AK126" s="28"/>
      <c r="AL126" s="28"/>
      <c r="AM126" s="28"/>
      <c r="AN126" s="28"/>
      <c r="AO126" s="28">
        <f t="shared" si="18"/>
        <v>0.95205285842691334</v>
      </c>
      <c r="AP126" s="28">
        <f t="shared" si="10"/>
        <v>0.9724874996212266</v>
      </c>
      <c r="AQ126" s="28">
        <f t="shared" si="19"/>
        <v>0.73386066350230139</v>
      </c>
      <c r="AR126" s="28">
        <f t="shared" si="20"/>
        <v>0.95572467396050376</v>
      </c>
      <c r="AS126" s="28">
        <f t="shared" si="21"/>
        <v>0.90384937014589684</v>
      </c>
      <c r="AT126" s="28">
        <f t="shared" si="22"/>
        <v>0.91701856442006047</v>
      </c>
      <c r="AU126" s="28">
        <f t="shared" si="15"/>
        <v>0.9846418742513845</v>
      </c>
      <c r="AV126" s="28">
        <f t="shared" si="16"/>
        <v>1.0027016248903109</v>
      </c>
      <c r="AW126" s="28">
        <f t="shared" si="17"/>
        <v>0.9724874996212266</v>
      </c>
    </row>
    <row r="127" spans="1:49" hidden="1" x14ac:dyDescent="0.25">
      <c r="A127" s="86" t="s">
        <v>8</v>
      </c>
      <c r="B127" s="86">
        <v>1</v>
      </c>
      <c r="C127" s="86">
        <v>118</v>
      </c>
      <c r="D127" s="28">
        <v>0.97419682449707423</v>
      </c>
      <c r="E127" s="28">
        <v>1.0015681003584229</v>
      </c>
      <c r="F127" s="28">
        <v>1.0038314176245211</v>
      </c>
      <c r="G127" s="28">
        <v>0.90114882441531929</v>
      </c>
      <c r="H127" s="28">
        <f>(EPCHrsIn!H128+MH)/LinhrsIn!H128</f>
        <v>0.96217527833285754</v>
      </c>
      <c r="I127" s="28">
        <f>(EPCHrsIn!I128+MH)/LinhrsIn!I128</f>
        <v>0.83474519295414806</v>
      </c>
      <c r="J127" s="28">
        <f>(EPCHrsIn!J128+MH)/LinhrsIn!J128</f>
        <v>0.94874288095568837</v>
      </c>
      <c r="K127" s="28">
        <f>(EPCHrsIn!K128+MH)/LinhrsIn!K128</f>
        <v>0.96301277740416946</v>
      </c>
      <c r="L127" s="28">
        <f>(EPCHrsIn!L128+MH)/LinhrsIn!L128</f>
        <v>0.99835579404972141</v>
      </c>
      <c r="M127" s="28">
        <f>(EPCHrsIn!M128+MH)/LinhrsIn!M128</f>
        <v>0.9934695011810476</v>
      </c>
      <c r="N127" s="28">
        <f>(EPCHrsIn!N128+MH)/LinhrsIn!N128</f>
        <v>1.000810372771475</v>
      </c>
      <c r="O127" s="28">
        <f>(EPCHrsIn!O128+MH)/LinhrsIn!O128</f>
        <v>0.81816919016530076</v>
      </c>
      <c r="P127" s="28">
        <f>(EPCHrsIn!P128+MH)/LinhrsIn!P128</f>
        <v>0.93721236028928345</v>
      </c>
      <c r="Q127" s="28">
        <f>(EPCHrsIn!Q128+MH)/LinhrsIn!Q128</f>
        <v>0.99757999462221036</v>
      </c>
      <c r="R127" s="28">
        <f>(EPCHrsIn!R128+MH)/LinhrsIn!R128</f>
        <v>0.93743482794577682</v>
      </c>
      <c r="S127" s="28">
        <f>(EPCHrsIn!S128+MH)/LinhrsIn!S128</f>
        <v>0.99798224374495559</v>
      </c>
      <c r="T127" s="28">
        <f>(EPCHrsIn!T128+MH)/LinhrsIn!T128</f>
        <v>0.9921612541993281</v>
      </c>
      <c r="U127" s="28">
        <f>(EPCHrsIn!U128+MH)/LinhrsIn!U128</f>
        <v>0.97857720291026662</v>
      </c>
      <c r="V127" s="28">
        <f>(EPCHrsIn!V128+MH)/LinhrsIn!V128</f>
        <v>0.97878576413119323</v>
      </c>
      <c r="W127" s="28">
        <v>0.98454301075268813</v>
      </c>
      <c r="X127" s="28">
        <f>(EPCHrsIn!X128+MH)/LinhrsIn!X128</f>
        <v>0.99703384117567739</v>
      </c>
      <c r="Y127" s="28">
        <f>IF(LinhrsIn!Y128&gt;4,(EPCHrsIn!Y128+MH)/LinhrsIn!Y128,0)</f>
        <v>0.99816202460059389</v>
      </c>
      <c r="Z127" s="28">
        <f>IF(LinhrsIn!Z128&gt;4,(EPCHrsIn!Z128+MH)/LinhrsIn!Z128,0)</f>
        <v>0.8991326245103527</v>
      </c>
      <c r="AA127" s="28">
        <f>IF(LinhrsIn!AA128&gt;4,(EPCHrsIn!AA128+MH)/LinhrsIn!AA128,0)</f>
        <v>0.96012227316937604</v>
      </c>
      <c r="AB127" s="28">
        <f>IF(LinhrsIn!AB128&gt;4,(EPCHrsIn!AB128+MH)/LinhrsIn!AB128,0)</f>
        <v>1.0047068316299086</v>
      </c>
      <c r="AC127" s="28">
        <f>IF(LinhrsIn!AC128&gt;4,(EPCHrsIn!AC128+MH)/LinhrsIn!AC128,0)</f>
        <v>0.95321951875252053</v>
      </c>
      <c r="AD127" s="28">
        <f>IF(LinhrsIn!AD128&gt;4,(EPCHrsIn!AD128+MH)/LinhrsIn!AD128,0)</f>
        <v>0.95138055222088835</v>
      </c>
      <c r="AE127" s="28">
        <f>IF(LinhrsIn!AE128&gt;4,(EPCHrsIn!AE128+MH)/LinhrsIn!AE128,0)</f>
        <v>0.96185015165414189</v>
      </c>
      <c r="AF127" s="28"/>
      <c r="AG127" s="28"/>
      <c r="AH127" s="28"/>
      <c r="AI127" s="28"/>
      <c r="AJ127" s="28"/>
      <c r="AK127" s="28"/>
      <c r="AL127" s="28"/>
      <c r="AM127" s="28"/>
      <c r="AN127" s="28"/>
      <c r="AO127" s="28">
        <f t="shared" si="18"/>
        <v>0.97718515778269388</v>
      </c>
      <c r="AP127" s="28">
        <f t="shared" si="10"/>
        <v>0.95548340754251682</v>
      </c>
      <c r="AQ127" s="28">
        <f t="shared" si="19"/>
        <v>0.98494602421164623</v>
      </c>
      <c r="AR127" s="28">
        <f t="shared" si="20"/>
        <v>0.91873064107535318</v>
      </c>
      <c r="AS127" s="28">
        <f t="shared" si="21"/>
        <v>0.97766568877098103</v>
      </c>
      <c r="AT127" s="28">
        <f t="shared" si="22"/>
        <v>0.98317474041359587</v>
      </c>
      <c r="AU127" s="28">
        <f t="shared" si="15"/>
        <v>0.99324629217631977</v>
      </c>
      <c r="AV127" s="28">
        <f t="shared" si="16"/>
        <v>0.95465390976987907</v>
      </c>
      <c r="AW127" s="28">
        <f t="shared" si="17"/>
        <v>0.95548340754251682</v>
      </c>
    </row>
    <row r="128" spans="1:49" hidden="1" x14ac:dyDescent="0.25">
      <c r="A128" s="86" t="s">
        <v>8</v>
      </c>
      <c r="B128" s="86">
        <v>1</v>
      </c>
      <c r="C128" s="86">
        <v>119</v>
      </c>
      <c r="D128" s="28">
        <v>0.78056082050555331</v>
      </c>
      <c r="E128" s="28">
        <v>0.95094086021505375</v>
      </c>
      <c r="F128" s="28">
        <v>0.94564176245210729</v>
      </c>
      <c r="G128" s="28">
        <v>0.90209476867928751</v>
      </c>
      <c r="H128" s="28">
        <f>(EPCHrsIn!H129+MH)/LinhrsIn!H129</f>
        <v>0.98861480075901331</v>
      </c>
      <c r="I128" s="28">
        <f>(EPCHrsIn!I129+MH)/LinhrsIn!I129</f>
        <v>0.84022720652490523</v>
      </c>
      <c r="J128" s="28">
        <f>(EPCHrsIn!J129+MH)/LinhrsIn!J129</f>
        <v>0.91530460624071319</v>
      </c>
      <c r="K128" s="28">
        <f>(EPCHrsIn!K129+MH)/LinhrsIn!K129</f>
        <v>0.92728758169934644</v>
      </c>
      <c r="L128" s="28">
        <f>(EPCHrsIn!L129+MH)/LinhrsIn!L129</f>
        <v>0.83974712020599007</v>
      </c>
      <c r="M128" s="28">
        <f>(EPCHrsIn!M129+MH)/LinhrsIn!M129</f>
        <v>0.94250313239593486</v>
      </c>
      <c r="N128" s="28">
        <f>(EPCHrsIn!N129+MH)/LinhrsIn!N129</f>
        <v>0.99743208541694828</v>
      </c>
      <c r="O128" s="28">
        <f>(EPCHrsIn!O129+MH)/LinhrsIn!O129</f>
        <v>0.9944055944055944</v>
      </c>
      <c r="P128" s="28">
        <f>(EPCHrsIn!P129+MH)/LinhrsIn!P129</f>
        <v>0.78665283540802211</v>
      </c>
      <c r="Q128" s="28">
        <f>(EPCHrsIn!Q129+MH)/LinhrsIn!Q129</f>
        <v>0.9781965006729475</v>
      </c>
      <c r="R128" s="28">
        <f>(EPCHrsIn!R129+MH)/LinhrsIn!R129</f>
        <v>0.9239976062238181</v>
      </c>
      <c r="S128" s="28">
        <f>(EPCHrsIn!S129+MH)/LinhrsIn!S129</f>
        <v>0.98815612382234197</v>
      </c>
      <c r="T128" s="28">
        <f>(EPCHrsIn!T129+MH)/LinhrsIn!T129</f>
        <v>0.97824219868308038</v>
      </c>
      <c r="U128" s="28">
        <f>(EPCHrsIn!U129+MH)/LinhrsIn!U129</f>
        <v>0.99035588155392551</v>
      </c>
      <c r="V128" s="28">
        <f>(EPCHrsIn!V129+MH)/LinhrsIn!V129</f>
        <v>0.94488628435886701</v>
      </c>
      <c r="W128" s="28">
        <v>0.87849462365591402</v>
      </c>
      <c r="X128" s="28">
        <f>(EPCHrsIn!X129+MH)/LinhrsIn!X129</f>
        <v>1.0036339165545087</v>
      </c>
      <c r="Y128" s="28">
        <f>IF(LinhrsIn!Y129&gt;4,(EPCHrsIn!Y129+MH)/LinhrsIn!Y129,0)</f>
        <v>0.91660777385159009</v>
      </c>
      <c r="Z128" s="28">
        <f>IF(LinhrsIn!Z129&gt;4,(EPCHrsIn!Z129+MH)/LinhrsIn!Z129,0)</f>
        <v>0.99851991388589878</v>
      </c>
      <c r="AA128" s="28">
        <f>IF(LinhrsIn!AA129&gt;4,(EPCHrsIn!AA129+MH)/LinhrsIn!AA129,0)</f>
        <v>1.005138888888889</v>
      </c>
      <c r="AB128" s="28">
        <f>IF(LinhrsIn!AB129&gt;4,(EPCHrsIn!AB129+MH)/LinhrsIn!AB129,0)</f>
        <v>1.0041672267777928</v>
      </c>
      <c r="AC128" s="28">
        <f>IF(LinhrsIn!AC129&gt;4,(EPCHrsIn!AC129+MH)/LinhrsIn!AC129,0)</f>
        <v>0.96679661244790971</v>
      </c>
      <c r="AD128" s="28">
        <f>IF(LinhrsIn!AD129&gt;4,(EPCHrsIn!AD129+MH)/LinhrsIn!AD129,0)</f>
        <v>0.97342342342342336</v>
      </c>
      <c r="AE128" s="28">
        <f>IF(LinhrsIn!AE129&gt;4,(EPCHrsIn!AE129+MH)/LinhrsIn!AE129,0)</f>
        <v>0.98481474762331978</v>
      </c>
      <c r="AF128" s="28"/>
      <c r="AG128" s="28"/>
      <c r="AH128" s="28"/>
      <c r="AI128" s="28"/>
      <c r="AJ128" s="28"/>
      <c r="AK128" s="28"/>
      <c r="AL128" s="28"/>
      <c r="AM128" s="28"/>
      <c r="AN128" s="28"/>
      <c r="AO128" s="28">
        <f t="shared" si="18"/>
        <v>0.96753307824413126</v>
      </c>
      <c r="AP128" s="28">
        <f t="shared" si="10"/>
        <v>0.97501159449821762</v>
      </c>
      <c r="AQ128" s="28">
        <f t="shared" si="19"/>
        <v>0.90317927810042375</v>
      </c>
      <c r="AR128" s="28">
        <f t="shared" si="20"/>
        <v>0.92616350507685485</v>
      </c>
      <c r="AS128" s="28">
        <f t="shared" si="21"/>
        <v>0.96345007690636919</v>
      </c>
      <c r="AT128" s="28">
        <f t="shared" si="22"/>
        <v>0.97116145486529104</v>
      </c>
      <c r="AU128" s="28">
        <f t="shared" si="15"/>
        <v>0.93291210468733754</v>
      </c>
      <c r="AV128" s="28">
        <f t="shared" si="16"/>
        <v>1.0026086765175268</v>
      </c>
      <c r="AW128" s="28">
        <f t="shared" si="17"/>
        <v>0.97501159449821762</v>
      </c>
    </row>
    <row r="129" spans="1:49" hidden="1" x14ac:dyDescent="0.25">
      <c r="A129" s="86" t="s">
        <v>8</v>
      </c>
      <c r="B129" s="86">
        <v>1</v>
      </c>
      <c r="C129" s="86">
        <v>120</v>
      </c>
      <c r="D129" s="28">
        <v>0.77091267662185059</v>
      </c>
      <c r="E129" s="28">
        <v>0.77956989247311825</v>
      </c>
      <c r="F129" s="28">
        <v>1.0033524904214559</v>
      </c>
      <c r="G129" s="28">
        <v>0.87040563583635167</v>
      </c>
      <c r="H129" s="28">
        <f>(EPCHrsIn!H130+MH)/LinhrsIn!H130</f>
        <v>0.97392923649906882</v>
      </c>
      <c r="I129" s="28">
        <f>(EPCHrsIn!I130+MH)/LinhrsIn!I130</f>
        <v>0.9495984491830517</v>
      </c>
      <c r="J129" s="28">
        <f>(EPCHrsIn!J130+MH)/LinhrsIn!J130</f>
        <v>0.99031062980906248</v>
      </c>
      <c r="K129" s="28">
        <f>(EPCHrsIn!K130+MH)/LinhrsIn!K130</f>
        <v>0.99151286541829453</v>
      </c>
      <c r="L129" s="28">
        <f>(EPCHrsIn!L130+MH)/LinhrsIn!L130</f>
        <v>0.9978983189831897</v>
      </c>
      <c r="M129" s="28">
        <f>(EPCHrsIn!M130+MH)/LinhrsIn!M130</f>
        <v>1.0033774275260343</v>
      </c>
      <c r="N129" s="28">
        <f>(EPCHrsIn!N130+MH)/LinhrsIn!N130</f>
        <v>0.99376355748373102</v>
      </c>
      <c r="O129" s="28">
        <f>(EPCHrsIn!O130+MH)/LinhrsIn!O130</f>
        <v>0.89342781714603303</v>
      </c>
      <c r="P129" s="28">
        <f>(EPCHrsIn!P130+MH)/LinhrsIn!P130</f>
        <v>0.78756382202771702</v>
      </c>
      <c r="Q129" s="28">
        <f>(EPCHrsIn!Q130+MH)/LinhrsIn!Q130</f>
        <v>0.55395484139077433</v>
      </c>
      <c r="R129" s="28">
        <f>(EPCHrsIn!R130+MH)/LinhrsIn!R130</f>
        <v>0.78365456447034221</v>
      </c>
      <c r="S129" s="28">
        <f>(EPCHrsIn!S130+MH)/LinhrsIn!S130</f>
        <v>0.9477133105802048</v>
      </c>
      <c r="T129" s="28">
        <f>(EPCHrsIn!T130+MH)/LinhrsIn!T130</f>
        <v>0.92684977578475325</v>
      </c>
      <c r="U129" s="28">
        <f>(EPCHrsIn!U130+MH)/LinhrsIn!U130</f>
        <v>1.0026997840172787</v>
      </c>
      <c r="V129" s="28">
        <f>(EPCHrsIn!V130+MH)/LinhrsIn!V130</f>
        <v>0.9970707211605524</v>
      </c>
      <c r="W129" s="28">
        <v>0.94327956989247308</v>
      </c>
      <c r="X129" s="28">
        <f>(EPCHrsIn!X130+MH)/LinhrsIn!X130</f>
        <v>1.0006729475100942</v>
      </c>
      <c r="Y129" s="28">
        <f>IF(LinhrsIn!Y130&gt;4,(EPCHrsIn!Y130+MH)/LinhrsIn!Y130,0)</f>
        <v>0.99744281858218509</v>
      </c>
      <c r="Z129" s="28">
        <f>IF(LinhrsIn!Z130&gt;4,(EPCHrsIn!Z130+MH)/LinhrsIn!Z130,0)</f>
        <v>0.95937373464705089</v>
      </c>
      <c r="AA129" s="28">
        <f>IF(LinhrsIn!AA130&gt;4,(EPCHrsIn!AA130+MH)/LinhrsIn!AA130,0)</f>
        <v>0.97708015002083626</v>
      </c>
      <c r="AB129" s="28">
        <f>IF(LinhrsIn!AB130&gt;4,(EPCHrsIn!AB130+MH)/LinhrsIn!AB130,0)</f>
        <v>0.82979295509545592</v>
      </c>
      <c r="AC129" s="28">
        <f>IF(LinhrsIn!AC130&gt;4,(EPCHrsIn!AC130+MH)/LinhrsIn!AC130,0)</f>
        <v>0.98922849064225127</v>
      </c>
      <c r="AD129" s="28">
        <f>IF(LinhrsIn!AD130&gt;4,(EPCHrsIn!AD130+MH)/LinhrsIn!AD130,0)</f>
        <v>0.9893553223388305</v>
      </c>
      <c r="AE129" s="28">
        <f>IF(LinhrsIn!AE130&gt;4,(EPCHrsIn!AE130+MH)/LinhrsIn!AE130,0)</f>
        <v>0.98643673349612815</v>
      </c>
      <c r="AF129" s="28"/>
      <c r="AG129" s="28"/>
      <c r="AH129" s="28"/>
      <c r="AI129" s="28"/>
      <c r="AJ129" s="28"/>
      <c r="AK129" s="28"/>
      <c r="AL129" s="28"/>
      <c r="AM129" s="28"/>
      <c r="AN129" s="28"/>
      <c r="AO129" s="28">
        <f t="shared" si="18"/>
        <v>0.90996543109600003</v>
      </c>
      <c r="AP129" s="28">
        <f t="shared" si="10"/>
        <v>0.98834018215907005</v>
      </c>
      <c r="AQ129" s="28">
        <f t="shared" si="19"/>
        <v>0.99759620397583948</v>
      </c>
      <c r="AR129" s="28">
        <f t="shared" si="20"/>
        <v>0.89158506555249373</v>
      </c>
      <c r="AS129" s="28">
        <f t="shared" si="21"/>
        <v>0.76177423881377371</v>
      </c>
      <c r="AT129" s="28">
        <f t="shared" si="22"/>
        <v>0.97554009365419481</v>
      </c>
      <c r="AU129" s="28">
        <f t="shared" si="15"/>
        <v>0.98046511199491748</v>
      </c>
      <c r="AV129" s="28">
        <f t="shared" si="16"/>
        <v>0.92208227992111436</v>
      </c>
      <c r="AW129" s="28">
        <f t="shared" si="17"/>
        <v>0.98834018215907005</v>
      </c>
    </row>
    <row r="130" spans="1:49" hidden="1" x14ac:dyDescent="0.25">
      <c r="A130" s="86" t="s">
        <v>8</v>
      </c>
      <c r="B130" s="86">
        <v>1</v>
      </c>
      <c r="C130" s="86">
        <v>121</v>
      </c>
      <c r="D130" s="28">
        <v>0.24295726828807443</v>
      </c>
      <c r="E130" s="28">
        <v>0.41689068100358423</v>
      </c>
      <c r="F130" s="28">
        <v>0.98156130268199238</v>
      </c>
      <c r="G130" s="28">
        <v>0.93307444332424727</v>
      </c>
      <c r="H130" s="28">
        <f>(EPCHrsIn!H131+MH)/LinhrsIn!H131</f>
        <v>1.0002851033499645</v>
      </c>
      <c r="I130" s="28">
        <f>(EPCHrsIn!I131+MH)/LinhrsIn!I131</f>
        <v>0.6442419221209611</v>
      </c>
      <c r="J130" s="28">
        <f>(EPCHrsIn!J131+MH)/LinhrsIn!J131</f>
        <v>0.99914359120753637</v>
      </c>
      <c r="K130" s="28">
        <f>(EPCHrsIn!K131+MH)/LinhrsIn!K131</f>
        <v>0.95945945945945943</v>
      </c>
      <c r="L130" s="28">
        <f>(EPCHrsIn!L131+MH)/LinhrsIn!L131</f>
        <v>0.9312727396514161</v>
      </c>
      <c r="M130" s="28">
        <f>(EPCHrsIn!M131+MH)/LinhrsIn!M131</f>
        <v>0.99930313588850173</v>
      </c>
      <c r="N130" s="28">
        <f>(EPCHrsIn!N131+MH)/LinhrsIn!N131</f>
        <v>1.0045970795024337</v>
      </c>
      <c r="O130" s="28">
        <f>(EPCHrsIn!O131+MH)/LinhrsIn!O131</f>
        <v>0.97011813759555243</v>
      </c>
      <c r="P130" s="28">
        <f>(EPCHrsIn!P131+MH)/LinhrsIn!P131</f>
        <v>1.0060160427807487</v>
      </c>
      <c r="Q130" s="28">
        <f>(EPCHrsIn!Q131+MH)/LinhrsIn!Q131</f>
        <v>1.0052066384640415</v>
      </c>
      <c r="R130" s="28">
        <f>(EPCHrsIn!R131+MH)/LinhrsIn!R131</f>
        <v>0.99493520035751526</v>
      </c>
      <c r="S130" s="28">
        <f>(EPCHrsIn!S131+MH)/LinhrsIn!S131</f>
        <v>0.99690152229556794</v>
      </c>
      <c r="T130" s="28">
        <f>(EPCHrsIn!T131+MH)/LinhrsIn!T131</f>
        <v>0.98919904614953014</v>
      </c>
      <c r="U130" s="28">
        <f>(EPCHrsIn!U131+MH)/LinhrsIn!U131</f>
        <v>0.99675982179019829</v>
      </c>
      <c r="V130" s="28">
        <f>(EPCHrsIn!V131+MH)/LinhrsIn!V131</f>
        <v>0.80963014654570831</v>
      </c>
      <c r="W130" s="28">
        <v>0.5615591397849462</v>
      </c>
      <c r="X130" s="28">
        <f>(EPCHrsIn!X131+MH)/LinhrsIn!X131</f>
        <v>1.0040382285637368</v>
      </c>
      <c r="Y130" s="28">
        <f>IF(LinhrsIn!Y131&gt;4,(EPCHrsIn!Y131+MH)/LinhrsIn!Y131,0)</f>
        <v>0.98628587586596927</v>
      </c>
      <c r="Z130" s="28">
        <f>IF(LinhrsIn!Z131&gt;4,(EPCHrsIn!Z131+MH)/LinhrsIn!Z131,0)</f>
        <v>0.86160053799596503</v>
      </c>
      <c r="AA130" s="28">
        <f>IF(LinhrsIn!AA131&gt;4,(EPCHrsIn!AA131+MH)/LinhrsIn!AA131,0)</f>
        <v>1.0043055555555556</v>
      </c>
      <c r="AB130" s="28">
        <f>IF(LinhrsIn!AB131&gt;4,(EPCHrsIn!AB131+MH)/LinhrsIn!AB131,0)</f>
        <v>1.0047061987360495</v>
      </c>
      <c r="AC130" s="28">
        <f>IF(LinhrsIn!AC131&gt;4,(EPCHrsIn!AC131+MH)/LinhrsIn!AC131,0)</f>
        <v>0.99541902452169218</v>
      </c>
      <c r="AD130" s="28">
        <f>IF(LinhrsIn!AD131&gt;4,(EPCHrsIn!AD131+MH)/LinhrsIn!AD131,0)</f>
        <v>0.96087216248506568</v>
      </c>
      <c r="AE130" s="28">
        <f>IF(LinhrsIn!AE131&gt;4,(EPCHrsIn!AE131+MH)/LinhrsIn!AE131,0)</f>
        <v>0.97579426653041024</v>
      </c>
      <c r="AF130" s="28"/>
      <c r="AG130" s="28"/>
      <c r="AH130" s="28"/>
      <c r="AI130" s="28"/>
      <c r="AJ130" s="28"/>
      <c r="AK130" s="28"/>
      <c r="AL130" s="28"/>
      <c r="AM130" s="28"/>
      <c r="AN130" s="28"/>
      <c r="AO130" s="28">
        <f t="shared" si="18"/>
        <v>0.93459399267539867</v>
      </c>
      <c r="AP130" s="28">
        <f t="shared" si="10"/>
        <v>0.97736181784572274</v>
      </c>
      <c r="AQ130" s="28">
        <f t="shared" si="19"/>
        <v>0.96334511166645909</v>
      </c>
      <c r="AR130" s="28">
        <f t="shared" si="20"/>
        <v>0.993577086626245</v>
      </c>
      <c r="AS130" s="28">
        <f t="shared" si="21"/>
        <v>0.99901445370570829</v>
      </c>
      <c r="AT130" s="28">
        <f t="shared" si="22"/>
        <v>0.93186300482847884</v>
      </c>
      <c r="AU130" s="28">
        <f t="shared" si="15"/>
        <v>0.85062774807155073</v>
      </c>
      <c r="AV130" s="28">
        <f t="shared" si="16"/>
        <v>0.9568707640958567</v>
      </c>
      <c r="AW130" s="28">
        <f t="shared" si="17"/>
        <v>0.97736181784572274</v>
      </c>
    </row>
    <row r="131" spans="1:49" hidden="1" x14ac:dyDescent="0.25">
      <c r="A131" s="86" t="s">
        <v>8</v>
      </c>
      <c r="B131" s="86">
        <v>1</v>
      </c>
      <c r="C131" s="86">
        <v>122</v>
      </c>
      <c r="D131" s="28">
        <v>0.8599897259667334</v>
      </c>
      <c r="E131" s="28">
        <v>0.90031362007168458</v>
      </c>
      <c r="F131" s="28">
        <v>0.94492337164750961</v>
      </c>
      <c r="G131" s="28">
        <v>0.95104738433964375</v>
      </c>
      <c r="H131" s="28">
        <f>(EPCHrsIn!H132+MH)/LinhrsIn!H132</f>
        <v>0.95651541593949974</v>
      </c>
      <c r="I131" s="28">
        <f>(EPCHrsIn!I132+MH)/LinhrsIn!I132</f>
        <v>0.81002675679481762</v>
      </c>
      <c r="J131" s="28">
        <f>(EPCHrsIn!J132+MH)/LinhrsIn!J132</f>
        <v>0.87420657818811309</v>
      </c>
      <c r="K131" s="28">
        <f>(EPCHrsIn!K132+MH)/LinhrsIn!K132</f>
        <v>0.872855019591947</v>
      </c>
      <c r="L131" s="28">
        <f>(EPCHrsIn!L132+MH)/LinhrsIn!L132</f>
        <v>0.94726921479019521</v>
      </c>
      <c r="M131" s="28">
        <f>(EPCHrsIn!M132+MH)/LinhrsIn!M132</f>
        <v>0.98530682800345715</v>
      </c>
      <c r="N131" s="28">
        <f>(EPCHrsIn!N132+MH)/LinhrsIn!N132</f>
        <v>0.97786998616874132</v>
      </c>
      <c r="O131" s="28">
        <f>(EPCHrsIn!O132+MH)/LinhrsIn!O132</f>
        <v>0.99122929138243077</v>
      </c>
      <c r="P131" s="28">
        <f>(EPCHrsIn!P132+MH)/LinhrsIn!P132</f>
        <v>0.82090077410274465</v>
      </c>
      <c r="Q131" s="28">
        <f>(EPCHrsIn!Q132+MH)/LinhrsIn!Q132</f>
        <v>0.84597766962496423</v>
      </c>
      <c r="R131" s="28">
        <f>(EPCHrsIn!R132+MH)/LinhrsIn!R132</f>
        <v>0.27749551703526593</v>
      </c>
      <c r="S131" s="28">
        <f>(EPCHrsIn!S132+MH)/LinhrsIn!S132</f>
        <v>0.71097628240485378</v>
      </c>
      <c r="T131" s="28">
        <f>(EPCHrsIn!T132+MH)/LinhrsIn!T132</f>
        <v>0.91364082433758598</v>
      </c>
      <c r="U131" s="28">
        <f>(EPCHrsIn!U132+MH)/LinhrsIn!U132</f>
        <v>0.98554640010806438</v>
      </c>
      <c r="V131" s="28">
        <f>(EPCHrsIn!V132+MH)/LinhrsIn!V132</f>
        <v>0.99539684753801094</v>
      </c>
      <c r="W131" s="28">
        <v>0.97970430107526874</v>
      </c>
      <c r="X131" s="28">
        <f>(EPCHrsIn!X132+MH)/LinhrsIn!X132</f>
        <v>0.99851851851851847</v>
      </c>
      <c r="Y131" s="28">
        <f>IF(LinhrsIn!Y132&gt;4,(EPCHrsIn!Y132+MH)/LinhrsIn!Y132,0)</f>
        <v>0.95216100296931705</v>
      </c>
      <c r="Z131" s="28">
        <f>IF(LinhrsIn!Z132&gt;4,(EPCHrsIn!Z132+MH)/LinhrsIn!Z132,0)</f>
        <v>0.97574007220216608</v>
      </c>
      <c r="AA131" s="28">
        <f>IF(LinhrsIn!AA132&gt;4,(EPCHrsIn!AA132+MH)/LinhrsIn!AA132,0)</f>
        <v>0.92457827965983563</v>
      </c>
      <c r="AB131" s="28">
        <f>IF(LinhrsIn!AB132&gt;4,(EPCHrsIn!AB132+MH)/LinhrsIn!AB132,0)</f>
        <v>0.93106234011040789</v>
      </c>
      <c r="AC131" s="28">
        <f>IF(LinhrsIn!AC132&gt;4,(EPCHrsIn!AC132+MH)/LinhrsIn!AC132,0)</f>
        <v>0.94866612772837511</v>
      </c>
      <c r="AD131" s="28">
        <f>IF(LinhrsIn!AD132&gt;4,(EPCHrsIn!AD132+MH)/LinhrsIn!AD132,0)</f>
        <v>0.8582547522825924</v>
      </c>
      <c r="AE131" s="28">
        <f>IF(LinhrsIn!AE132&gt;4,(EPCHrsIn!AE132+MH)/LinhrsIn!AE132,0)</f>
        <v>0.91757409593312977</v>
      </c>
      <c r="AF131" s="28"/>
      <c r="AG131" s="28"/>
      <c r="AH131" s="28"/>
      <c r="AI131" s="28"/>
      <c r="AJ131" s="28"/>
      <c r="AK131" s="28"/>
      <c r="AL131" s="28"/>
      <c r="AM131" s="28"/>
      <c r="AN131" s="28"/>
      <c r="AO131" s="28">
        <f t="shared" si="18"/>
        <v>0.87423317129868827</v>
      </c>
      <c r="AP131" s="28">
        <f t="shared" si="10"/>
        <v>0.90816499198136569</v>
      </c>
      <c r="AQ131" s="28">
        <f t="shared" si="19"/>
        <v>0.93514368746186649</v>
      </c>
      <c r="AR131" s="28">
        <f t="shared" si="20"/>
        <v>0.93000001721797221</v>
      </c>
      <c r="AS131" s="28">
        <f t="shared" si="21"/>
        <v>0.61148315635502792</v>
      </c>
      <c r="AT131" s="28">
        <f t="shared" si="22"/>
        <v>0.96486135732788714</v>
      </c>
      <c r="AU131" s="28">
        <f t="shared" si="15"/>
        <v>0.97679460752103475</v>
      </c>
      <c r="AV131" s="28">
        <f t="shared" si="16"/>
        <v>0.94379356399080316</v>
      </c>
      <c r="AW131" s="28">
        <f t="shared" si="17"/>
        <v>0.90816499198136569</v>
      </c>
    </row>
    <row r="132" spans="1:49" hidden="1" x14ac:dyDescent="0.25">
      <c r="A132" s="86" t="s">
        <v>8</v>
      </c>
      <c r="B132" s="86">
        <v>1</v>
      </c>
      <c r="C132" s="86">
        <v>123</v>
      </c>
      <c r="D132" s="28">
        <v>0.78818958543685302</v>
      </c>
      <c r="E132" s="28">
        <v>0.96998207885304655</v>
      </c>
      <c r="F132" s="28">
        <v>0.98419540229885061</v>
      </c>
      <c r="G132" s="28">
        <v>0.9661824925631356</v>
      </c>
      <c r="H132" s="28">
        <f>(EPCHrsIn!H133+MH)/LinhrsIn!H133</f>
        <v>0.99045448069525588</v>
      </c>
      <c r="I132" s="28">
        <f>(EPCHrsIn!I133+MH)/LinhrsIn!I133</f>
        <v>0.89389240932991765</v>
      </c>
      <c r="J132" s="28">
        <f>(EPCHrsIn!J133+MH)/LinhrsIn!J133</f>
        <v>0.9895907600171111</v>
      </c>
      <c r="K132" s="28">
        <f>(EPCHrsIn!K133+MH)/LinhrsIn!K133</f>
        <v>0.9624222762908895</v>
      </c>
      <c r="L132" s="28">
        <f>(EPCHrsIn!L133+MH)/LinhrsIn!L133</f>
        <v>0.98891798365122618</v>
      </c>
      <c r="M132" s="28">
        <f>(EPCHrsIn!M133+MH)/LinhrsIn!M133</f>
        <v>0.97547380156075802</v>
      </c>
      <c r="N132" s="28">
        <f>(EPCHrsIn!N133+MH)/LinhrsIn!N133</f>
        <v>0.97062406931095158</v>
      </c>
      <c r="O132" s="28">
        <f>(EPCHrsIn!O133+MH)/LinhrsIn!O133</f>
        <v>0.91592427616926508</v>
      </c>
      <c r="P132" s="28">
        <f>(EPCHrsIn!P133+MH)/LinhrsIn!P133</f>
        <v>0.93433682373472959</v>
      </c>
      <c r="Q132" s="28">
        <f>(EPCHrsIn!Q133+MH)/LinhrsIn!Q133</f>
        <v>0.78671328671328666</v>
      </c>
      <c r="R132" s="28">
        <f>(EPCHrsIn!R133+MH)/LinhrsIn!R133</f>
        <v>0.99880436407114026</v>
      </c>
      <c r="S132" s="28">
        <f>(EPCHrsIn!S133+MH)/LinhrsIn!S133</f>
        <v>0.99353448275862077</v>
      </c>
      <c r="T132" s="28">
        <f>(EPCHrsIn!T133+MH)/LinhrsIn!T133</f>
        <v>0.98455923638405385</v>
      </c>
      <c r="U132" s="28">
        <f>(EPCHrsIn!U133+MH)/LinhrsIn!U133</f>
        <v>1.0022941970310393</v>
      </c>
      <c r="V132" s="28">
        <f>(EPCHrsIn!V133+MH)/LinhrsIn!V133</f>
        <v>0.99609211444521983</v>
      </c>
      <c r="W132" s="28">
        <v>0.99193548387096775</v>
      </c>
      <c r="X132" s="28">
        <f>(EPCHrsIn!X133+MH)/LinhrsIn!X133</f>
        <v>0.95351657235246567</v>
      </c>
      <c r="Y132" s="28">
        <f>IF(LinhrsIn!Y133&gt;4,(EPCHrsIn!Y133+MH)/LinhrsIn!Y133,0)</f>
        <v>0.94744379206644713</v>
      </c>
      <c r="Z132" s="28">
        <f>IF(LinhrsIn!Z133&gt;4,(EPCHrsIn!Z133+MH)/LinhrsIn!Z133,0)</f>
        <v>0.95030038230475156</v>
      </c>
      <c r="AA132" s="28">
        <f>IF(LinhrsIn!AA133&gt;4,(EPCHrsIn!AA133+MH)/LinhrsIn!AA133,0)</f>
        <v>1.0043055555555556</v>
      </c>
      <c r="AB132" s="28">
        <f>IF(LinhrsIn!AB133&gt;4,(EPCHrsIn!AB133+MH)/LinhrsIn!AB133,0)</f>
        <v>1.0041672267777928</v>
      </c>
      <c r="AC132" s="28">
        <f>IF(LinhrsIn!AC133&gt;4,(EPCHrsIn!AC133+MH)/LinhrsIn!AC133,0)</f>
        <v>0.98547801532876156</v>
      </c>
      <c r="AD132" s="28">
        <f>IF(LinhrsIn!AD133&gt;4,(EPCHrsIn!AD133+MH)/LinhrsIn!AD133,0)</f>
        <v>0.99029126213592233</v>
      </c>
      <c r="AE132" s="28">
        <f>IF(LinhrsIn!AE133&gt;4,(EPCHrsIn!AE133+MH)/LinhrsIn!AE133,0)</f>
        <v>0.97205902519922804</v>
      </c>
      <c r="AF132" s="28"/>
      <c r="AG132" s="28"/>
      <c r="AH132" s="28"/>
      <c r="AI132" s="28"/>
      <c r="AJ132" s="28"/>
      <c r="AK132" s="28"/>
      <c r="AL132" s="28"/>
      <c r="AM132" s="28"/>
      <c r="AN132" s="28"/>
      <c r="AO132" s="28">
        <f t="shared" si="18"/>
        <v>0.96780555786094524</v>
      </c>
      <c r="AP132" s="28">
        <f t="shared" si="10"/>
        <v>0.98260943422130398</v>
      </c>
      <c r="AQ132" s="28">
        <f t="shared" si="19"/>
        <v>0.97560468716762461</v>
      </c>
      <c r="AR132" s="28">
        <f t="shared" si="20"/>
        <v>0.94029505640498223</v>
      </c>
      <c r="AS132" s="28">
        <f t="shared" si="21"/>
        <v>0.92635071118101597</v>
      </c>
      <c r="AT132" s="28">
        <f t="shared" si="22"/>
        <v>0.99431518262010432</v>
      </c>
      <c r="AU132" s="28">
        <f t="shared" si="15"/>
        <v>0.96429861609662681</v>
      </c>
      <c r="AV132" s="28">
        <f t="shared" si="16"/>
        <v>0.98625772154603331</v>
      </c>
      <c r="AW132" s="28">
        <f t="shared" si="17"/>
        <v>0.98260943422130398</v>
      </c>
    </row>
    <row r="133" spans="1:49" hidden="1" x14ac:dyDescent="0.25">
      <c r="A133" s="86" t="s">
        <v>8</v>
      </c>
      <c r="B133" s="86">
        <v>1</v>
      </c>
      <c r="C133" s="86">
        <v>124</v>
      </c>
      <c r="D133" s="28">
        <v>0.97913308415850353</v>
      </c>
      <c r="E133" s="28">
        <v>0.96953405017921146</v>
      </c>
      <c r="F133" s="28">
        <v>1.0040708812260537</v>
      </c>
      <c r="G133" s="28">
        <v>0.97966219832468293</v>
      </c>
      <c r="H133" s="28">
        <f>(EPCHrsIn!H134+MH)/LinhrsIn!H134</f>
        <v>0.99505166642410137</v>
      </c>
      <c r="I133" s="28">
        <f>(EPCHrsIn!I134+MH)/LinhrsIn!I134</f>
        <v>0.93151432469304218</v>
      </c>
      <c r="J133" s="28">
        <f>(EPCHrsIn!J134+MH)/LinhrsIn!J134</f>
        <v>1.0025062656641603</v>
      </c>
      <c r="K133" s="28">
        <f>(EPCHrsIn!K134+MH)/LinhrsIn!K134</f>
        <v>1.0021580793094147</v>
      </c>
      <c r="L133" s="28">
        <f>(EPCHrsIn!L134+MH)/LinhrsIn!L134</f>
        <v>0.96780856832971796</v>
      </c>
      <c r="M133" s="28">
        <f>(EPCHrsIn!M134+MH)/LinhrsIn!M134</f>
        <v>1.0030606566499722</v>
      </c>
      <c r="N133" s="28">
        <f>(EPCHrsIn!N134+MH)/LinhrsIn!N134</f>
        <v>0.98227574076579616</v>
      </c>
      <c r="O133" s="28">
        <f>(EPCHrsIn!O134+MH)/LinhrsIn!O134</f>
        <v>0.95638760342167994</v>
      </c>
      <c r="P133" s="28">
        <f>(EPCHrsIn!P134+MH)/LinhrsIn!P134</f>
        <v>0.67550114354903812</v>
      </c>
      <c r="Q133" s="28">
        <f>(EPCHrsIn!Q134+MH)/LinhrsIn!Q134</f>
        <v>0.35850834679590743</v>
      </c>
      <c r="R133" s="28">
        <f>(EPCHrsIn!R134+MH)/LinhrsIn!R134</f>
        <v>0.57232422749664125</v>
      </c>
      <c r="S133" s="28">
        <f>(EPCHrsIn!S134+MH)/LinhrsIn!S134</f>
        <v>0.99702742872584782</v>
      </c>
      <c r="T133" s="28">
        <f>(EPCHrsIn!T134+MH)/LinhrsIn!T134</f>
        <v>0.89664883131512241</v>
      </c>
      <c r="U133" s="28">
        <f>(EPCHrsIn!U134+MH)/LinhrsIn!U134</f>
        <v>0.41562884904885722</v>
      </c>
      <c r="V133" s="28">
        <f>(EPCHrsIn!V134+MH)/LinhrsIn!V134</f>
        <v>6.7324252387662431E-3</v>
      </c>
      <c r="W133" s="28">
        <v>4.032258064516129E-4</v>
      </c>
      <c r="X133" s="28">
        <f>(EPCHrsIn!X134+MH)/LinhrsIn!X134</f>
        <v>0.35024902409476377</v>
      </c>
      <c r="Y133" s="28">
        <f>IF(LinhrsIn!Y134&gt;4,(EPCHrsIn!Y134+MH)/LinhrsIn!Y134,0)</f>
        <v>0.75531011045029728</v>
      </c>
      <c r="Z133" s="28">
        <f>IF(LinhrsIn!Z134&gt;4,(EPCHrsIn!Z134+MH)/LinhrsIn!Z134,0)</f>
        <v>0.92889846485321836</v>
      </c>
      <c r="AA133" s="28">
        <f>IF(LinhrsIn!AA134&gt;4,(EPCHrsIn!AA134+MH)/LinhrsIn!AA134,0)</f>
        <v>0.98555555555555563</v>
      </c>
      <c r="AB133" s="28">
        <f>IF(LinhrsIn!AB134&gt;4,(EPCHrsIn!AB134+MH)/LinhrsIn!AB134,0)</f>
        <v>0.9776491180826713</v>
      </c>
      <c r="AC133" s="28">
        <f>IF(LinhrsIn!AC134&gt;4,(EPCHrsIn!AC134+MH)/LinhrsIn!AC134,0)</f>
        <v>0.97526216724926063</v>
      </c>
      <c r="AD133" s="28">
        <f>IF(LinhrsIn!AD134&gt;4,(EPCHrsIn!AD134+MH)/LinhrsIn!AD134,0)</f>
        <v>0.95403671093866582</v>
      </c>
      <c r="AE133" s="28">
        <f>IF(LinhrsIn!AE134&gt;4,(EPCHrsIn!AE134+MH)/LinhrsIn!AE134,0)</f>
        <v>0.92076420726032981</v>
      </c>
      <c r="AF133" s="28"/>
      <c r="AG133" s="28"/>
      <c r="AH133" s="28"/>
      <c r="AI133" s="28"/>
      <c r="AJ133" s="28"/>
      <c r="AK133" s="28"/>
      <c r="AL133" s="28"/>
      <c r="AM133" s="28"/>
      <c r="AN133" s="28"/>
      <c r="AO133" s="28">
        <f t="shared" si="18"/>
        <v>0.60374463395534173</v>
      </c>
      <c r="AP133" s="28">
        <f t="shared" si="10"/>
        <v>0.95002102848275216</v>
      </c>
      <c r="AQ133" s="28">
        <f t="shared" si="19"/>
        <v>0.99100910142970167</v>
      </c>
      <c r="AR133" s="28">
        <f t="shared" si="20"/>
        <v>0.871388162578838</v>
      </c>
      <c r="AS133" s="28">
        <f t="shared" si="21"/>
        <v>0.64262000100613215</v>
      </c>
      <c r="AT133" s="28">
        <f t="shared" si="22"/>
        <v>0.4396700352009153</v>
      </c>
      <c r="AU133" s="28">
        <f t="shared" si="15"/>
        <v>0.36865412011717091</v>
      </c>
      <c r="AV133" s="28">
        <f t="shared" si="16"/>
        <v>0.96403437949714832</v>
      </c>
      <c r="AW133" s="28">
        <f t="shared" si="17"/>
        <v>0.95002102848275216</v>
      </c>
    </row>
    <row r="134" spans="1:49" hidden="1" x14ac:dyDescent="0.25">
      <c r="A134" s="86" t="s">
        <v>8</v>
      </c>
      <c r="B134" s="86">
        <v>1</v>
      </c>
      <c r="C134" s="86">
        <v>125</v>
      </c>
      <c r="D134" s="28">
        <v>0.78684333280191787</v>
      </c>
      <c r="E134" s="28">
        <v>0.9780465949820788</v>
      </c>
      <c r="F134" s="28">
        <v>0.96264367816091956</v>
      </c>
      <c r="G134" s="28">
        <v>0.82476382509988422</v>
      </c>
      <c r="H134" s="28">
        <f>(EPCHrsIn!H135+MH)/LinhrsIn!H135</f>
        <v>0.7299615498373262</v>
      </c>
      <c r="I134" s="28">
        <f>(EPCHrsIn!I135+MH)/LinhrsIn!I135</f>
        <v>0.87422569350929169</v>
      </c>
      <c r="J134" s="28">
        <f>(EPCHrsIn!J135+MH)/LinhrsIn!J135</f>
        <v>0.86404243439419326</v>
      </c>
      <c r="K134" s="28">
        <f>(EPCHrsIn!K135+MH)/LinhrsIn!K135</f>
        <v>0.98977945131791278</v>
      </c>
      <c r="L134" s="28">
        <f>(EPCHrsIn!L135+MH)/LinhrsIn!L135</f>
        <v>0.98601942670832765</v>
      </c>
      <c r="M134" s="28">
        <f>(EPCHrsIn!M135+MH)/LinhrsIn!M135</f>
        <v>0.9695367923216025</v>
      </c>
      <c r="N134" s="28">
        <f>(EPCHrsIn!N135+MH)/LinhrsIn!N135</f>
        <v>0.94961502093745787</v>
      </c>
      <c r="O134" s="28">
        <f>(EPCHrsIn!O135+MH)/LinhrsIn!O135</f>
        <v>0.92083333333333328</v>
      </c>
      <c r="P134" s="28">
        <f>(EPCHrsIn!P135+MH)/LinhrsIn!P135</f>
        <v>0.79091399299002441</v>
      </c>
      <c r="Q134" s="28">
        <f>(EPCHrsIn!Q135+MH)/LinhrsIn!Q135</f>
        <v>0.87975790181573643</v>
      </c>
      <c r="R134" s="28">
        <f>(EPCHrsIn!R135+MH)/LinhrsIn!R135</f>
        <v>0.97820570234363335</v>
      </c>
      <c r="S134" s="28">
        <f>(EPCHrsIn!S135+MH)/LinhrsIn!S135</f>
        <v>0.911978465679677</v>
      </c>
      <c r="T134" s="28">
        <f>(EPCHrsIn!T135+MH)/LinhrsIn!T135</f>
        <v>0.98052948592239808</v>
      </c>
      <c r="U134" s="28">
        <f>(EPCHrsIn!U135+MH)/LinhrsIn!U135</f>
        <v>0.99608636977058029</v>
      </c>
      <c r="V134" s="28">
        <f>(EPCHrsIn!V135+MH)/LinhrsIn!V135</f>
        <v>0.97573898494143885</v>
      </c>
      <c r="W134" s="28">
        <v>0.95618279569892473</v>
      </c>
      <c r="X134" s="28">
        <f>(EPCHrsIn!X135+MH)/LinhrsIn!X135</f>
        <v>0.98115746971736206</v>
      </c>
      <c r="Y134" s="28">
        <f>IF(LinhrsIn!Y135&gt;4,(EPCHrsIn!Y135+MH)/LinhrsIn!Y135,0)</f>
        <v>0.84836471754212106</v>
      </c>
      <c r="Z134" s="28">
        <f>IF(LinhrsIn!Z135&gt;4,(EPCHrsIn!Z135+MH)/LinhrsIn!Z135,0)</f>
        <v>0.94228440737252794</v>
      </c>
      <c r="AA134" s="28">
        <f>IF(LinhrsIn!AA135&gt;4,(EPCHrsIn!AA135+MH)/LinhrsIn!AA135,0)</f>
        <v>0.96387383632068913</v>
      </c>
      <c r="AB134" s="28">
        <f>IF(LinhrsIn!AB135&gt;4,(EPCHrsIn!AB135+MH)/LinhrsIn!AB135,0)</f>
        <v>0.9775416890801506</v>
      </c>
      <c r="AC134" s="28">
        <f>IF(LinhrsIn!AC135&gt;4,(EPCHrsIn!AC135+MH)/LinhrsIn!AC135,0)</f>
        <v>0.94326431836515201</v>
      </c>
      <c r="AD134" s="28">
        <f>IF(LinhrsIn!AD135&gt;4,(EPCHrsIn!AD135+MH)/LinhrsIn!AD135,0)</f>
        <v>0.93049962714392243</v>
      </c>
      <c r="AE134" s="28">
        <f>IF(LinhrsIn!AE135&gt;4,(EPCHrsIn!AE135+MH)/LinhrsIn!AE135,0)</f>
        <v>0.94253706022539074</v>
      </c>
      <c r="AF134" s="28"/>
      <c r="AG134" s="28"/>
      <c r="AH134" s="28"/>
      <c r="AI134" s="28"/>
      <c r="AJ134" s="28"/>
      <c r="AK134" s="28"/>
      <c r="AL134" s="28"/>
      <c r="AM134" s="28"/>
      <c r="AN134" s="28"/>
      <c r="AO134" s="28">
        <f t="shared" si="18"/>
        <v>0.94930848551710323</v>
      </c>
      <c r="AP134" s="28">
        <f t="shared" si="10"/>
        <v>0.93876700191148832</v>
      </c>
      <c r="AQ134" s="28">
        <f t="shared" si="19"/>
        <v>0.98177855678261439</v>
      </c>
      <c r="AR134" s="28">
        <f t="shared" si="20"/>
        <v>0.8871207824202717</v>
      </c>
      <c r="AS134" s="28">
        <f t="shared" si="21"/>
        <v>0.92331402327968226</v>
      </c>
      <c r="AT134" s="28">
        <f t="shared" si="22"/>
        <v>0.98411828021147241</v>
      </c>
      <c r="AU134" s="28">
        <f t="shared" si="15"/>
        <v>0.92856832765280262</v>
      </c>
      <c r="AV134" s="28">
        <f t="shared" si="16"/>
        <v>0.96123331092445596</v>
      </c>
      <c r="AW134" s="28">
        <f t="shared" si="17"/>
        <v>0.93876700191148832</v>
      </c>
    </row>
    <row r="135" spans="1:49" hidden="1" x14ac:dyDescent="0.25">
      <c r="A135" s="86" t="s">
        <v>8</v>
      </c>
      <c r="B135" s="86">
        <v>1</v>
      </c>
      <c r="C135" s="86">
        <v>126</v>
      </c>
      <c r="D135" s="28">
        <v>0.74937263446288649</v>
      </c>
      <c r="E135" s="28">
        <v>0.855510752688172</v>
      </c>
      <c r="F135" s="28">
        <v>0.90038314176245215</v>
      </c>
      <c r="G135" s="28">
        <v>0.93236498512627108</v>
      </c>
      <c r="H135" s="28">
        <f>(EPCHrsIn!H136+MH)/LinhrsIn!H136</f>
        <v>1.0014253135689852</v>
      </c>
      <c r="I135" s="28">
        <f>(EPCHrsIn!I136+MH)/LinhrsIn!I136</f>
        <v>0.90819402576048236</v>
      </c>
      <c r="J135" s="28">
        <f>(EPCHrsIn!J136+MH)/LinhrsIn!J136</f>
        <v>0.96618357487922701</v>
      </c>
      <c r="K135" s="28">
        <f>(EPCHrsIn!K136+MH)/LinhrsIn!K136</f>
        <v>0.99210669569951015</v>
      </c>
      <c r="L135" s="28">
        <f>(EPCHrsIn!L136+MH)/LinhrsIn!L136</f>
        <v>0.90118231218584433</v>
      </c>
      <c r="M135" s="28">
        <f>(EPCHrsIn!M136+MH)/LinhrsIn!M136</f>
        <v>0.91465109813733669</v>
      </c>
      <c r="N135" s="28">
        <f>(EPCHrsIn!N136+MH)/LinhrsIn!N136</f>
        <v>0.9447004608294931</v>
      </c>
      <c r="O135" s="28">
        <f>(EPCHrsIn!O136+MH)/LinhrsIn!O136</f>
        <v>0.72103362045012509</v>
      </c>
      <c r="P135" s="28">
        <f>(EPCHrsIn!P136+MH)/LinhrsIn!P136</f>
        <v>0.2547385401263611</v>
      </c>
      <c r="Q135" s="28">
        <f>(EPCHrsIn!Q136+MH)/LinhrsIn!Q136</f>
        <v>8.1314878892733561E-3</v>
      </c>
      <c r="R135" s="28">
        <f>(EPCHrsIn!R136+MH)/LinhrsIn!R136</f>
        <v>5.9523809523809527E-2</v>
      </c>
      <c r="S135" s="28">
        <f>(EPCHrsIn!S136+MH)/LinhrsIn!S136</f>
        <v>0.35761047463175122</v>
      </c>
      <c r="T135" s="28">
        <f>(EPCHrsIn!T136+MH)/LinhrsIn!T136</f>
        <v>0.97760358342665177</v>
      </c>
      <c r="U135" s="28">
        <f>(EPCHrsIn!U136+MH)/LinhrsIn!U136</f>
        <v>0.9652173913043478</v>
      </c>
      <c r="V135" s="28">
        <f>(EPCHrsIn!V136+MH)/LinhrsIn!V136</f>
        <v>0.97824267782426777</v>
      </c>
      <c r="W135" s="28">
        <v>0.989247311827957</v>
      </c>
      <c r="X135" s="28">
        <f>(EPCHrsIn!X136+MH)/LinhrsIn!X136</f>
        <v>1.0030955585464334</v>
      </c>
      <c r="Y135" s="28">
        <f>IF(LinhrsIn!Y136&gt;4,(EPCHrsIn!Y136+MH)/LinhrsIn!Y136,0)</f>
        <v>1.0042402826855124</v>
      </c>
      <c r="Z135" s="28">
        <f>IF(LinhrsIn!Z136&gt;4,(EPCHrsIn!Z136+MH)/LinhrsIn!Z136,0)</f>
        <v>0.9760591795561534</v>
      </c>
      <c r="AA135" s="28">
        <f>IF(LinhrsIn!AA136&gt;4,(EPCHrsIn!AA136+MH)/LinhrsIn!AA136,0)</f>
        <v>0.99680555555555561</v>
      </c>
      <c r="AB135" s="28">
        <f>IF(LinhrsIn!AB136&gt;4,(EPCHrsIn!AB136+MH)/LinhrsIn!AB136,0)</f>
        <v>0.87157073695535237</v>
      </c>
      <c r="AC135" s="28">
        <f>IF(LinhrsIn!AC136&gt;4,(EPCHrsIn!AC136+MH)/LinhrsIn!AC136,0)</f>
        <v>0.94675988168862613</v>
      </c>
      <c r="AD135" s="28">
        <f>IF(LinhrsIn!AD136&gt;4,(EPCHrsIn!AD136+MH)/LinhrsIn!AD136,0)</f>
        <v>0.98209756825302108</v>
      </c>
      <c r="AE135" s="28">
        <f>IF(LinhrsIn!AE136&gt;4,(EPCHrsIn!AE136+MH)/LinhrsIn!AE136,0)</f>
        <v>0.90263529299582068</v>
      </c>
      <c r="AF135" s="28"/>
      <c r="AG135" s="28"/>
      <c r="AH135" s="28"/>
      <c r="AI135" s="28"/>
      <c r="AJ135" s="28"/>
      <c r="AK135" s="28"/>
      <c r="AL135" s="28"/>
      <c r="AM135" s="28"/>
      <c r="AN135" s="28"/>
      <c r="AO135" s="28">
        <f t="shared" si="18"/>
        <v>0.76561233747725543</v>
      </c>
      <c r="AP135" s="28">
        <f t="shared" si="10"/>
        <v>0.94383091431248933</v>
      </c>
      <c r="AQ135" s="28">
        <f t="shared" si="19"/>
        <v>0.93598003534089702</v>
      </c>
      <c r="AR135" s="28">
        <f t="shared" si="20"/>
        <v>0.6401575404686598</v>
      </c>
      <c r="AS135" s="28">
        <f t="shared" si="21"/>
        <v>0.14175525734827801</v>
      </c>
      <c r="AT135" s="28">
        <f t="shared" si="22"/>
        <v>0.97368788418508911</v>
      </c>
      <c r="AU135" s="28">
        <f t="shared" si="15"/>
        <v>0.99886105101996758</v>
      </c>
      <c r="AV135" s="28">
        <f t="shared" si="16"/>
        <v>0.94814515735568705</v>
      </c>
      <c r="AW135" s="28">
        <f t="shared" si="17"/>
        <v>0.94383091431248933</v>
      </c>
    </row>
    <row r="136" spans="1:49" hidden="1" x14ac:dyDescent="0.25">
      <c r="A136" s="86" t="s">
        <v>8</v>
      </c>
      <c r="B136" s="86">
        <v>1</v>
      </c>
      <c r="C136" s="86">
        <v>127</v>
      </c>
      <c r="D136" s="28">
        <v>0.99169810875123254</v>
      </c>
      <c r="E136" s="28">
        <v>0.81182795698924726</v>
      </c>
      <c r="F136" s="28">
        <v>0.9691091954022989</v>
      </c>
      <c r="G136" s="28">
        <v>0.99432433441619061</v>
      </c>
      <c r="H136" s="28">
        <f>(EPCHrsIn!H137+MH)/LinhrsIn!H137</f>
        <v>1.0015923566878981</v>
      </c>
      <c r="I136" s="28">
        <f>(EPCHrsIn!I137+MH)/LinhrsIn!I137</f>
        <v>0.9375</v>
      </c>
      <c r="J136" s="28">
        <f>(EPCHrsIn!J137+MH)/LinhrsIn!J137</f>
        <v>1.0020993701889434</v>
      </c>
      <c r="K136" s="28">
        <f>(EPCHrsIn!K137+MH)/LinhrsIn!K137</f>
        <v>0.99082073434125273</v>
      </c>
      <c r="L136" s="28">
        <f>(EPCHrsIn!L137+MH)/LinhrsIn!L137</f>
        <v>1.001371875</v>
      </c>
      <c r="M136" s="28">
        <f>(EPCHrsIn!M137+MH)/LinhrsIn!M137</f>
        <v>1.0038932146829811</v>
      </c>
      <c r="N136" s="28">
        <f>(EPCHrsIn!N137+MH)/LinhrsIn!N137</f>
        <v>1.0039183894068369</v>
      </c>
      <c r="O136" s="28">
        <f>(EPCHrsIn!O137+MH)/LinhrsIn!O137</f>
        <v>0.97883597883597873</v>
      </c>
      <c r="P136" s="28">
        <f>(EPCHrsIn!P137+MH)/LinhrsIn!P137</f>
        <v>0.86664856056491046</v>
      </c>
      <c r="Q136" s="28">
        <f>(EPCHrsIn!Q137+MH)/LinhrsIn!Q137</f>
        <v>0.95756432709147243</v>
      </c>
      <c r="R136" s="28">
        <f>(EPCHrsIn!R137+MH)/LinhrsIn!R137</f>
        <v>1.0008963250672245</v>
      </c>
      <c r="S136" s="28">
        <f>(EPCHrsIn!S137+MH)/LinhrsIn!S137</f>
        <v>0.98396226415094346</v>
      </c>
      <c r="T136" s="28">
        <f>(EPCHrsIn!T137+MH)/LinhrsIn!T137</f>
        <v>0.99020019599608011</v>
      </c>
      <c r="U136" s="28">
        <f>(EPCHrsIn!U137+MH)/LinhrsIn!U137</f>
        <v>1.0049946004319654</v>
      </c>
      <c r="V136" s="28">
        <f>(EPCHrsIn!V137+MH)/LinhrsIn!V137</f>
        <v>0.99693165969316588</v>
      </c>
      <c r="W136" s="28">
        <v>0.99663978494623651</v>
      </c>
      <c r="X136" s="28">
        <f>(EPCHrsIn!X137+MH)/LinhrsIn!X137</f>
        <v>0.99092938878035164</v>
      </c>
      <c r="Y136" s="28">
        <f>IF(LinhrsIn!Y137&gt;4,(EPCHrsIn!Y137+MH)/LinhrsIn!Y137,0)</f>
        <v>1.0038162544169611</v>
      </c>
      <c r="Z136" s="28">
        <f>IF(LinhrsIn!Z137&gt;4,(EPCHrsIn!Z137+MH)/LinhrsIn!Z137,0)</f>
        <v>0.91756756756756752</v>
      </c>
      <c r="AA136" s="28">
        <f>IF(LinhrsIn!AA137&gt;4,(EPCHrsIn!AA137+MH)/LinhrsIn!AA137,0)</f>
        <v>0.95079675705898803</v>
      </c>
      <c r="AB136" s="28">
        <f>IF(LinhrsIn!AB137&gt;4,(EPCHrsIn!AB137+MH)/LinhrsIn!AB137,0)</f>
        <v>0.83690626313577121</v>
      </c>
      <c r="AC136" s="28">
        <f>IF(LinhrsIn!AC137&gt;4,(EPCHrsIn!AC137+MH)/LinhrsIn!AC137,0)</f>
        <v>0.93060785368477672</v>
      </c>
      <c r="AD136" s="28">
        <f>IF(LinhrsIn!AD137&gt;4,(EPCHrsIn!AD137+MH)/LinhrsIn!AD137,0)</f>
        <v>0.93612893597970437</v>
      </c>
      <c r="AE136" s="28">
        <f>IF(LinhrsIn!AE137&gt;4,(EPCHrsIn!AE137+MH)/LinhrsIn!AE137,0)</f>
        <v>0.92068642361776298</v>
      </c>
      <c r="AF136" s="28"/>
      <c r="AG136" s="28"/>
      <c r="AH136" s="28"/>
      <c r="AI136" s="28"/>
      <c r="AJ136" s="28"/>
      <c r="AK136" s="28"/>
      <c r="AL136" s="28"/>
      <c r="AM136" s="28"/>
      <c r="AN136" s="28"/>
      <c r="AO136" s="28">
        <f t="shared" si="18"/>
        <v>0.96926711569472734</v>
      </c>
      <c r="AP136" s="28">
        <f t="shared" si="10"/>
        <v>0.92914107109408128</v>
      </c>
      <c r="AQ136" s="28">
        <f t="shared" si="19"/>
        <v>0.9986952746747445</v>
      </c>
      <c r="AR136" s="28">
        <f t="shared" si="20"/>
        <v>0.94980097626924209</v>
      </c>
      <c r="AS136" s="28">
        <f t="shared" si="21"/>
        <v>0.98080763876988009</v>
      </c>
      <c r="AT136" s="28">
        <f t="shared" si="22"/>
        <v>0.9973754853737371</v>
      </c>
      <c r="AU136" s="28">
        <f t="shared" si="15"/>
        <v>0.99712847604784971</v>
      </c>
      <c r="AV136" s="28">
        <f t="shared" si="16"/>
        <v>0.90175686258744225</v>
      </c>
      <c r="AW136" s="28">
        <f t="shared" si="17"/>
        <v>0.92914107109408128</v>
      </c>
    </row>
    <row r="137" spans="1:49" hidden="1" x14ac:dyDescent="0.25">
      <c r="A137" s="86" t="s">
        <v>8</v>
      </c>
      <c r="B137" s="86">
        <v>1</v>
      </c>
      <c r="C137" s="86">
        <v>128</v>
      </c>
      <c r="D137" s="28">
        <v>0.96634368412661864</v>
      </c>
      <c r="E137" s="28">
        <v>0.88172043010752688</v>
      </c>
      <c r="F137" s="28">
        <v>0.96743295019157083</v>
      </c>
      <c r="G137" s="28">
        <v>0.99006758522833349</v>
      </c>
      <c r="H137" s="28">
        <f>(EPCHrsIn!H138+MH)/LinhrsIn!H138</f>
        <v>0.94114293857773967</v>
      </c>
      <c r="I137" s="28">
        <f>(EPCHrsIn!I138+MH)/LinhrsIn!I138</f>
        <v>0.80775554946560701</v>
      </c>
      <c r="J137" s="28">
        <f>(EPCHrsIn!J138+MH)/LinhrsIn!J138</f>
        <v>0.98913346336026753</v>
      </c>
      <c r="K137" s="28">
        <f>(EPCHrsIn!K138+MH)/LinhrsIn!K138</f>
        <v>0.99650349650349646</v>
      </c>
      <c r="L137" s="28">
        <f>(EPCHrsIn!L138+MH)/LinhrsIn!L138</f>
        <v>1.0000590946055843</v>
      </c>
      <c r="M137" s="28">
        <f>(EPCHrsIn!M138+MH)/LinhrsIn!M138</f>
        <v>1.000695894224078</v>
      </c>
      <c r="N137" s="28">
        <f>(EPCHrsIn!N138+MH)/LinhrsIn!N138</f>
        <v>0.9859535386277688</v>
      </c>
      <c r="O137" s="28">
        <f>(EPCHrsIn!O138+MH)/LinhrsIn!O138</f>
        <v>0.95608671484157859</v>
      </c>
      <c r="P137" s="28">
        <f>(EPCHrsIn!P138+MH)/LinhrsIn!P138</f>
        <v>0.53317152103559862</v>
      </c>
      <c r="Q137" s="28">
        <f>(EPCHrsIn!Q138+MH)/LinhrsIn!Q138</f>
        <v>0.92951179374657145</v>
      </c>
      <c r="R137" s="28">
        <f>(EPCHrsIn!R138+MH)/LinhrsIn!R138</f>
        <v>0.71473542197571582</v>
      </c>
      <c r="S137" s="28">
        <f>(EPCHrsIn!S138+MH)/LinhrsIn!S138</f>
        <v>0.87619689817936619</v>
      </c>
      <c r="T137" s="28">
        <f>(EPCHrsIn!T138+MH)/LinhrsIn!T138</f>
        <v>0.91475363941769317</v>
      </c>
      <c r="U137" s="28">
        <f>(EPCHrsIn!U138+MH)/LinhrsIn!U138</f>
        <v>0.93275838835736424</v>
      </c>
      <c r="V137" s="28">
        <f>(EPCHrsIn!V138+MH)/LinhrsIn!V138</f>
        <v>0.98603351955307261</v>
      </c>
      <c r="W137" s="28">
        <v>0</v>
      </c>
      <c r="X137" s="28">
        <f>(EPCHrsIn!X138+MH)/LinhrsIn!X138</f>
        <v>5.3835800807537013E-3</v>
      </c>
      <c r="Y137" s="28">
        <f>IF(LinhrsIn!Y138&gt;4,(EPCHrsIn!Y138+MH)/LinhrsIn!Y138,0)</f>
        <v>0</v>
      </c>
      <c r="Z137" s="28">
        <f>IF(LinhrsIn!Z138&gt;4,(EPCHrsIn!Z138+MH)/LinhrsIn!Z138,0)</f>
        <v>0</v>
      </c>
      <c r="AA137" s="28">
        <f>IF(LinhrsIn!AA138&gt;4,(EPCHrsIn!AA138+MH)/LinhrsIn!AA138,0)</f>
        <v>1.0055555555555555</v>
      </c>
      <c r="AB137" s="28">
        <f>IF(LinhrsIn!AB138&gt;4,(EPCHrsIn!AB138+MH)/LinhrsIn!AB138,0)</f>
        <v>0.84939073923639308</v>
      </c>
      <c r="AC137" s="28">
        <f>IF(LinhrsIn!AC138&gt;4,(EPCHrsIn!AC138+MH)/LinhrsIn!AC138,0)</f>
        <v>1.0028225806451614</v>
      </c>
      <c r="AD137" s="28">
        <f>IF(LinhrsIn!AD138&gt;4,(EPCHrsIn!AD138+MH)/LinhrsIn!AD138,0)</f>
        <v>0.94236311239193082</v>
      </c>
      <c r="AE137" s="28">
        <f>IF(LinhrsIn!AE138&gt;4,(EPCHrsIn!AE138+MH)/LinhrsIn!AE138,0)</f>
        <v>0.94697599143141786</v>
      </c>
      <c r="AF137" s="28"/>
      <c r="AG137" s="28"/>
      <c r="AH137" s="28"/>
      <c r="AI137" s="28"/>
      <c r="AJ137" s="28"/>
      <c r="AK137" s="28"/>
      <c r="AL137" s="28"/>
      <c r="AM137" s="28"/>
      <c r="AN137" s="28"/>
      <c r="AO137" s="28">
        <f t="shared" si="18"/>
        <v>0.6011932946752071</v>
      </c>
      <c r="AP137" s="28">
        <f t="shared" si="10"/>
        <v>0.96405389482283665</v>
      </c>
      <c r="AQ137" s="28">
        <f t="shared" si="19"/>
        <v>0.99908616177771969</v>
      </c>
      <c r="AR137" s="28">
        <f t="shared" si="20"/>
        <v>0.82507059150164863</v>
      </c>
      <c r="AS137" s="28">
        <f t="shared" si="21"/>
        <v>0.84014803796721782</v>
      </c>
      <c r="AT137" s="28">
        <f t="shared" si="22"/>
        <v>0.94451518244270993</v>
      </c>
      <c r="AU137" s="28">
        <f t="shared" si="15"/>
        <v>1.794526693584567E-3</v>
      </c>
      <c r="AV137" s="28">
        <f t="shared" si="16"/>
        <v>0.61831543159731617</v>
      </c>
      <c r="AW137" s="28">
        <f t="shared" si="17"/>
        <v>0.96405389482283665</v>
      </c>
    </row>
    <row r="138" spans="1:49" hidden="1" x14ac:dyDescent="0.25">
      <c r="A138" s="86" t="s">
        <v>8</v>
      </c>
      <c r="B138" s="86">
        <v>1</v>
      </c>
      <c r="C138" s="86">
        <v>129</v>
      </c>
      <c r="D138" s="28">
        <v>0.69866378521365857</v>
      </c>
      <c r="E138" s="28">
        <v>1.0002240143369177</v>
      </c>
      <c r="F138" s="28">
        <v>1.0047892720306513</v>
      </c>
      <c r="G138" s="28">
        <v>1.0042567491878571</v>
      </c>
      <c r="H138" s="28">
        <f>(EPCHrsIn!H139+MH)/LinhrsIn!H139</f>
        <v>0.9741206748641692</v>
      </c>
      <c r="I138" s="28">
        <f>(EPCHrsIn!I139+MH)/LinhrsIn!I139</f>
        <v>0.94782133588307604</v>
      </c>
      <c r="J138" s="28">
        <f>(EPCHrsIn!J139+MH)/LinhrsIn!J139</f>
        <v>0.99735339183730332</v>
      </c>
      <c r="K138" s="28">
        <f>(EPCHrsIn!K139+MH)/LinhrsIn!K139</f>
        <v>0.95731789416992052</v>
      </c>
      <c r="L138" s="28">
        <f>(EPCHrsIn!L139+MH)/LinhrsIn!L139</f>
        <v>1.002906126884934</v>
      </c>
      <c r="M138" s="28">
        <f>(EPCHrsIn!M139+MH)/LinhrsIn!M139</f>
        <v>1.0040328188012793</v>
      </c>
      <c r="N138" s="28">
        <f>(EPCHrsIn!N139+MH)/LinhrsIn!N139</f>
        <v>1.000810372771475</v>
      </c>
      <c r="O138" s="28">
        <f>(EPCHrsIn!O139+MH)/LinhrsIn!O139</f>
        <v>1.0027816411682893</v>
      </c>
      <c r="P138" s="28">
        <f>(EPCHrsIn!P139+MH)/LinhrsIn!P139</f>
        <v>0.97579721995094038</v>
      </c>
      <c r="Q138" s="28">
        <f>(EPCHrsIn!Q139+MH)/LinhrsIn!Q139</f>
        <v>1.0018819733835194</v>
      </c>
      <c r="R138" s="28">
        <f>(EPCHrsIn!R139+MH)/LinhrsIn!R139</f>
        <v>1.0020864381520118</v>
      </c>
      <c r="S138" s="28">
        <f>(EPCHrsIn!S139+MH)/LinhrsIn!S139</f>
        <v>0.97254374158815615</v>
      </c>
      <c r="T138" s="28">
        <f>(EPCHrsIn!T139+MH)/LinhrsIn!T139</f>
        <v>0.97770519738710582</v>
      </c>
      <c r="U138" s="28">
        <f>(EPCHrsIn!U139+MH)/LinhrsIn!U139</f>
        <v>1.0037873664277019</v>
      </c>
      <c r="V138" s="28">
        <f>(EPCHrsIn!V139+MH)/LinhrsIn!V139</f>
        <v>0.99790882475951481</v>
      </c>
      <c r="W138" s="28">
        <v>0.99744623655913978</v>
      </c>
      <c r="X138" s="28">
        <f>(EPCHrsIn!X139+MH)/LinhrsIn!X139</f>
        <v>0.99757738896366088</v>
      </c>
      <c r="Y138" s="28">
        <f>IF(LinhrsIn!Y139&gt;4,(EPCHrsIn!Y139+MH)/LinhrsIn!Y139,0)</f>
        <v>0.98175406317080638</v>
      </c>
      <c r="Z138" s="28">
        <f>IF(LinhrsIn!Z139&gt;4,(EPCHrsIn!Z139+MH)/LinhrsIn!Z139,0)</f>
        <v>0.97735849056603785</v>
      </c>
      <c r="AA138" s="28">
        <f>IF(LinhrsIn!AA139&gt;4,(EPCHrsIn!AA139+MH)/LinhrsIn!AA139,0)</f>
        <v>1.0164719132760807</v>
      </c>
      <c r="AB138" s="28">
        <f>IF(LinhrsIn!AB139&gt;4,(EPCHrsIn!AB139+MH)/LinhrsIn!AB139,0)</f>
        <v>1.0047112666576927</v>
      </c>
      <c r="AC138" s="28">
        <f>IF(LinhrsIn!AC139&gt;4,(EPCHrsIn!AC139+MH)/LinhrsIn!AC139,0)</f>
        <v>0.99824797843665769</v>
      </c>
      <c r="AD138" s="28">
        <f>IF(LinhrsIn!AD139&gt;4,(EPCHrsIn!AD139+MH)/LinhrsIn!AD139,0)</f>
        <v>0.98362379807692313</v>
      </c>
      <c r="AE138" s="28">
        <f>IF(LinhrsIn!AE139&gt;4,(EPCHrsIn!AE139+MH)/LinhrsIn!AE139,0)</f>
        <v>0.96851038530501743</v>
      </c>
      <c r="AF138" s="28"/>
      <c r="AG138" s="28"/>
      <c r="AH138" s="28"/>
      <c r="AI138" s="28"/>
      <c r="AJ138" s="28"/>
      <c r="AK138" s="28"/>
      <c r="AL138" s="28"/>
      <c r="AM138" s="28"/>
      <c r="AN138" s="28"/>
      <c r="AO138" s="28">
        <f t="shared" si="18"/>
        <v>0.99426940840761924</v>
      </c>
      <c r="AP138" s="28">
        <f t="shared" si="10"/>
        <v>0.98346072060619949</v>
      </c>
      <c r="AQ138" s="28">
        <f t="shared" si="19"/>
        <v>0.98808561328537792</v>
      </c>
      <c r="AR138" s="28">
        <f t="shared" si="20"/>
        <v>0.99312974463023485</v>
      </c>
      <c r="AS138" s="28">
        <f t="shared" si="21"/>
        <v>0.99217071770789589</v>
      </c>
      <c r="AT138" s="28">
        <f t="shared" si="22"/>
        <v>0.99313379619144093</v>
      </c>
      <c r="AU138" s="28">
        <f t="shared" si="15"/>
        <v>0.99225922956453572</v>
      </c>
      <c r="AV138" s="28">
        <f t="shared" si="16"/>
        <v>0.99951389016660375</v>
      </c>
      <c r="AW138" s="28">
        <f t="shared" si="17"/>
        <v>0.98346072060619949</v>
      </c>
    </row>
    <row r="139" spans="1:49" hidden="1" x14ac:dyDescent="0.25">
      <c r="A139" s="86" t="s">
        <v>8</v>
      </c>
      <c r="B139" s="86">
        <v>1</v>
      </c>
      <c r="C139" s="86">
        <v>130</v>
      </c>
      <c r="D139" s="28">
        <v>0.9950637403385707</v>
      </c>
      <c r="E139" s="28">
        <v>0.86514336917562729</v>
      </c>
      <c r="F139" s="28">
        <v>0.97102490421455934</v>
      </c>
      <c r="G139" s="28">
        <v>0.96736492289309584</v>
      </c>
      <c r="H139" s="28">
        <f>(EPCHrsIn!H140+MH)/LinhrsIn!H140</f>
        <v>1.0132726583238529</v>
      </c>
      <c r="I139" s="28">
        <f>(EPCHrsIn!I140+MH)/LinhrsIn!I140</f>
        <v>0.86265273075224502</v>
      </c>
      <c r="J139" s="28">
        <f>(EPCHrsIn!J140+MH)/LinhrsIn!J140</f>
        <v>0.96788715486194477</v>
      </c>
      <c r="K139" s="28">
        <f>(EPCHrsIn!K140+MH)/LinhrsIn!K140</f>
        <v>0.97197293938975571</v>
      </c>
      <c r="L139" s="28">
        <f>(EPCHrsIn!L140+MH)/LinhrsIn!L140</f>
        <v>0.95565181361228091</v>
      </c>
      <c r="M139" s="28">
        <f>(EPCHrsIn!M140+MH)/LinhrsIn!M140</f>
        <v>1.0040610558745273</v>
      </c>
      <c r="N139" s="28">
        <f>(EPCHrsIn!N140+MH)/LinhrsIn!N140</f>
        <v>0.94570689889780923</v>
      </c>
      <c r="O139" s="28">
        <f>(EPCHrsIn!O140+MH)/LinhrsIn!O140</f>
        <v>0.89720406176102385</v>
      </c>
      <c r="P139" s="28">
        <f>(EPCHrsIn!P140+MH)/LinhrsIn!P140</f>
        <v>0.86108122646584173</v>
      </c>
      <c r="Q139" s="28">
        <f>(EPCHrsIn!Q140+MH)/LinhrsIn!Q140</f>
        <v>0.92542144302090368</v>
      </c>
      <c r="R139" s="28">
        <f>(EPCHrsIn!R140+MH)/LinhrsIn!R140</f>
        <v>1.0028311727015347</v>
      </c>
      <c r="S139" s="28">
        <f>(EPCHrsIn!S140+MH)/LinhrsIn!S140</f>
        <v>1.0049784714747039</v>
      </c>
      <c r="T139" s="28">
        <f>(EPCHrsIn!T140+MH)/LinhrsIn!T140</f>
        <v>0.68871595330739299</v>
      </c>
      <c r="U139" s="28">
        <f>(EPCHrsIn!U140+MH)/LinhrsIn!U140</f>
        <v>0.67419224009733669</v>
      </c>
      <c r="V139" s="28">
        <f>(EPCHrsIn!V140+MH)/LinhrsIn!V140</f>
        <v>0.91521405661692923</v>
      </c>
      <c r="W139" s="28">
        <v>0.92069892473118276</v>
      </c>
      <c r="X139" s="28">
        <f>(EPCHrsIn!X140+MH)/LinhrsIn!X140</f>
        <v>0.98815771766922345</v>
      </c>
      <c r="Y139" s="28">
        <f>IF(LinhrsIn!Y140&gt;4,(EPCHrsIn!Y140+MH)/LinhrsIn!Y140,0)</f>
        <v>0.93087362171331645</v>
      </c>
      <c r="Z139" s="28">
        <f>IF(LinhrsIn!Z140&gt;4,(EPCHrsIn!Z140+MH)/LinhrsIn!Z140,0)</f>
        <v>0.95628194780737152</v>
      </c>
      <c r="AA139" s="28">
        <f>IF(LinhrsIn!AA140&gt;4,(EPCHrsIn!AA140+MH)/LinhrsIn!AA140,0)</f>
        <v>0.91430161380077923</v>
      </c>
      <c r="AB139" s="28">
        <f>IF(LinhrsIn!AB140&gt;4,(EPCHrsIn!AB140+MH)/LinhrsIn!AB140,0)</f>
        <v>0.84041980624327228</v>
      </c>
      <c r="AC139" s="28">
        <f>IF(LinhrsIn!AC140&gt;4,(EPCHrsIn!AC140+MH)/LinhrsIn!AC140,0)</f>
        <v>0.99462293318994488</v>
      </c>
      <c r="AD139" s="28">
        <f>IF(LinhrsIn!AD140&gt;4,(EPCHrsIn!AD140+MH)/LinhrsIn!AD140,0)</f>
        <v>0.87665406427221182</v>
      </c>
      <c r="AE139" s="28">
        <f>IF(LinhrsIn!AE140&gt;4,(EPCHrsIn!AE140+MH)/LinhrsIn!AE140,0)</f>
        <v>0.96466119571897202</v>
      </c>
      <c r="AF139" s="28"/>
      <c r="AG139" s="28"/>
      <c r="AH139" s="28"/>
      <c r="AI139" s="28"/>
      <c r="AJ139" s="28"/>
      <c r="AK139" s="28"/>
      <c r="AL139" s="28"/>
      <c r="AM139" s="28"/>
      <c r="AN139" s="28"/>
      <c r="AO139" s="28">
        <f t="shared" si="18"/>
        <v>0.89684058076532891</v>
      </c>
      <c r="AP139" s="28">
        <f t="shared" ref="AP139:AP202" si="23">AVERAGE(AC139:AN139)</f>
        <v>0.94531273106037628</v>
      </c>
      <c r="AQ139" s="28">
        <f t="shared" si="19"/>
        <v>0.97722860295885461</v>
      </c>
      <c r="AR139" s="28">
        <f t="shared" si="20"/>
        <v>0.90133072904155831</v>
      </c>
      <c r="AS139" s="28">
        <f t="shared" si="21"/>
        <v>0.97774369573238074</v>
      </c>
      <c r="AT139" s="28">
        <f t="shared" si="22"/>
        <v>0.7593740833405529</v>
      </c>
      <c r="AU139" s="28">
        <f t="shared" ref="AU139:AU202" si="24">AVERAGE(W139:Y139)</f>
        <v>0.94657675470457425</v>
      </c>
      <c r="AV139" s="28">
        <f t="shared" ref="AV139:AV202" si="25">AVERAGE(Z139:AB139)</f>
        <v>0.90366778928380764</v>
      </c>
      <c r="AW139" s="28">
        <f t="shared" ref="AW139:AW202" si="26">AVERAGE(AC139:AE139)</f>
        <v>0.94531273106037628</v>
      </c>
    </row>
    <row r="140" spans="1:49" hidden="1" x14ac:dyDescent="0.25">
      <c r="A140" s="86" t="s">
        <v>8</v>
      </c>
      <c r="B140" s="86">
        <v>1</v>
      </c>
      <c r="C140" s="86">
        <v>131</v>
      </c>
      <c r="D140" s="28">
        <v>0.72648633966898712</v>
      </c>
      <c r="E140" s="28">
        <v>1.0022401433691757</v>
      </c>
      <c r="F140" s="28">
        <v>1.0038314176245211</v>
      </c>
      <c r="G140" s="28">
        <v>0.99952702786801584</v>
      </c>
      <c r="H140" s="28">
        <f>(EPCHrsIn!H141+MH)/LinhrsIn!H141</f>
        <v>0.57947976878612717</v>
      </c>
      <c r="I140" s="28">
        <f>(EPCHrsIn!I141+MH)/LinhrsIn!I141</f>
        <v>1.0279001468428781E-2</v>
      </c>
      <c r="J140" s="28">
        <f>(EPCHrsIn!J141+MH)/LinhrsIn!J141</f>
        <v>0.3843087226917557</v>
      </c>
      <c r="K140" s="28">
        <f>(EPCHrsIn!K141+MH)/LinhrsIn!K141</f>
        <v>0.99810400866738902</v>
      </c>
      <c r="L140" s="28">
        <f>(EPCHrsIn!L141+MH)/LinhrsIn!L141</f>
        <v>0.9967710337352661</v>
      </c>
      <c r="M140" s="28">
        <f>(EPCHrsIn!M141+MH)/LinhrsIn!M141</f>
        <v>1.0043121435526499</v>
      </c>
      <c r="N140" s="28">
        <f>(EPCHrsIn!N141+MH)/LinhrsIn!N141</f>
        <v>1.0048622366288493</v>
      </c>
      <c r="O140" s="28">
        <f>(EPCHrsIn!O141+MH)/LinhrsIn!O141</f>
        <v>0.999860743629021</v>
      </c>
      <c r="P140" s="28">
        <f>(EPCHrsIn!P141+MH)/LinhrsIn!P141</f>
        <v>0.95430107526881724</v>
      </c>
      <c r="Q140" s="28">
        <f>(EPCHrsIn!Q141+MH)/LinhrsIn!Q141</f>
        <v>0.8204576043068641</v>
      </c>
      <c r="R140" s="28">
        <f>(EPCHrsIn!R141+MH)/LinhrsIn!R141</f>
        <v>1.0025327771156136</v>
      </c>
      <c r="S140" s="28">
        <f>(EPCHrsIn!S141+MH)/LinhrsIn!S141</f>
        <v>1.0044402583423035</v>
      </c>
      <c r="T140" s="28">
        <f>(EPCHrsIn!T141+MH)/LinhrsIn!T141</f>
        <v>0.97284434490481531</v>
      </c>
      <c r="U140" s="28">
        <f>(EPCHrsIn!U141+MH)/LinhrsIn!U141</f>
        <v>0.99865174598894435</v>
      </c>
      <c r="V140" s="28">
        <f>(EPCHrsIn!V141+MH)/LinhrsIn!V141</f>
        <v>0.98173197601450279</v>
      </c>
      <c r="W140" s="28">
        <v>0.99690860215053767</v>
      </c>
      <c r="X140" s="28">
        <f>(EPCHrsIn!X141+MH)/LinhrsIn!X141</f>
        <v>0.99650114385681599</v>
      </c>
      <c r="Y140" s="28">
        <f>IF(LinhrsIn!Y141&gt;4,(EPCHrsIn!Y141+MH)/LinhrsIn!Y141,0)</f>
        <v>1.00452296819788</v>
      </c>
      <c r="Z140" s="28">
        <f>IF(LinhrsIn!Z141&gt;4,(EPCHrsIn!Z141+MH)/LinhrsIn!Z141,0)</f>
        <v>0.96745562130177509</v>
      </c>
      <c r="AA140" s="28">
        <f>IF(LinhrsIn!AA141&gt;4,(EPCHrsIn!AA141+MH)/LinhrsIn!AA141,0)</f>
        <v>1.0026392554521462</v>
      </c>
      <c r="AB140" s="28">
        <f>IF(LinhrsIn!AB141&gt;4,(EPCHrsIn!AB141+MH)/LinhrsIn!AB141,0)</f>
        <v>0.96329164985881399</v>
      </c>
      <c r="AC140" s="28">
        <f>IF(LinhrsIn!AC141&gt;4,(EPCHrsIn!AC141+MH)/LinhrsIn!AC141,0)</f>
        <v>0.97876058610028238</v>
      </c>
      <c r="AD140" s="28">
        <f>IF(LinhrsIn!AD141&gt;4,(EPCHrsIn!AD141+MH)/LinhrsIn!AD141,0)</f>
        <v>0.98136553369111512</v>
      </c>
      <c r="AE140" s="28">
        <f>IF(LinhrsIn!AE141&gt;4,(EPCHrsIn!AE141+MH)/LinhrsIn!AE141,0)</f>
        <v>0.9760909069570548</v>
      </c>
      <c r="AF140" s="28"/>
      <c r="AG140" s="28"/>
      <c r="AH140" s="28"/>
      <c r="AI140" s="28"/>
      <c r="AJ140" s="28"/>
      <c r="AK140" s="28"/>
      <c r="AL140" s="28"/>
      <c r="AM140" s="28"/>
      <c r="AN140" s="28"/>
      <c r="AO140" s="28">
        <f t="shared" si="18"/>
        <v>0.97599816229091774</v>
      </c>
      <c r="AP140" s="28">
        <f t="shared" si="23"/>
        <v>0.97873900891615084</v>
      </c>
      <c r="AQ140" s="28">
        <f t="shared" si="19"/>
        <v>0.9997290619851017</v>
      </c>
      <c r="AR140" s="28">
        <f t="shared" si="20"/>
        <v>0.98634135184222915</v>
      </c>
      <c r="AS140" s="28">
        <f t="shared" si="21"/>
        <v>0.94247687992159379</v>
      </c>
      <c r="AT140" s="28">
        <f t="shared" si="22"/>
        <v>0.98440935563608756</v>
      </c>
      <c r="AU140" s="28">
        <f t="shared" si="24"/>
        <v>0.99931090473507789</v>
      </c>
      <c r="AV140" s="28">
        <f t="shared" si="25"/>
        <v>0.97779550887091171</v>
      </c>
      <c r="AW140" s="28">
        <f t="shared" si="26"/>
        <v>0.97873900891615084</v>
      </c>
    </row>
    <row r="141" spans="1:49" hidden="1" x14ac:dyDescent="0.25">
      <c r="A141" s="86" t="s">
        <v>8</v>
      </c>
      <c r="B141" s="86">
        <v>1</v>
      </c>
      <c r="C141" s="86">
        <v>132</v>
      </c>
      <c r="D141" s="28">
        <v>1.0006731263174675</v>
      </c>
      <c r="E141" s="28">
        <v>0.98902329749103945</v>
      </c>
      <c r="F141" s="28">
        <v>1.0033524904214559</v>
      </c>
      <c r="G141" s="28">
        <v>0.96902032535504024</v>
      </c>
      <c r="H141" s="28">
        <f>(EPCHrsIn!H142+MH)/LinhrsIn!H142</f>
        <v>0.72235023041474655</v>
      </c>
      <c r="I141" s="28">
        <f>(EPCHrsIn!I142+MH)/LinhrsIn!I142</f>
        <v>0.72624529091670154</v>
      </c>
      <c r="J141" s="28">
        <f>(EPCHrsIn!J142+MH)/LinhrsIn!J142</f>
        <v>1.0023666991507727</v>
      </c>
      <c r="K141" s="28">
        <f>(EPCHrsIn!K142+MH)/LinhrsIn!K142</f>
        <v>0.80179080179080175</v>
      </c>
      <c r="L141" s="28">
        <f>(EPCHrsIn!L142+MH)/LinhrsIn!L142</f>
        <v>1.0019655172413793</v>
      </c>
      <c r="M141" s="28">
        <f>(EPCHrsIn!M142+MH)/LinhrsIn!M142</f>
        <v>1.0030606566499722</v>
      </c>
      <c r="N141" s="28">
        <f>(EPCHrsIn!N142+MH)/LinhrsIn!N142</f>
        <v>0.84550865800865793</v>
      </c>
      <c r="O141" s="28">
        <f>(EPCHrsIn!O142+MH)/LinhrsIn!O142</f>
        <v>0.99680244682330055</v>
      </c>
      <c r="P141" s="28">
        <f>(EPCHrsIn!P142+MH)/LinhrsIn!P142</f>
        <v>0.64406779661016955</v>
      </c>
      <c r="Q141" s="28">
        <f>(EPCHrsIn!Q142+MH)/LinhrsIn!Q142</f>
        <v>0.9985205110961668</v>
      </c>
      <c r="R141" s="28">
        <f>(EPCHrsIn!R142+MH)/LinhrsIn!R142</f>
        <v>1.0028311727015347</v>
      </c>
      <c r="S141" s="28">
        <f>(EPCHrsIn!S142+MH)/LinhrsIn!S142</f>
        <v>0.99717476120005388</v>
      </c>
      <c r="T141" s="28">
        <f>(EPCHrsIn!T142+MH)/LinhrsIn!T142</f>
        <v>0.98392781615677427</v>
      </c>
      <c r="U141" s="28">
        <f>(EPCHrsIn!U142+MH)/LinhrsIn!U142</f>
        <v>0.91090712742980562</v>
      </c>
      <c r="V141" s="28">
        <f>(EPCHrsIn!V142+MH)/LinhrsIn!V142</f>
        <v>0.96988287785833793</v>
      </c>
      <c r="W141" s="28">
        <v>0.88481182795698921</v>
      </c>
      <c r="X141" s="28">
        <f>(EPCHrsIn!X142+MH)/LinhrsIn!X142</f>
        <v>0.78132149105100257</v>
      </c>
      <c r="Y141" s="28">
        <f>IF(LinhrsIn!Y142&gt;4,(EPCHrsIn!Y142+MH)/LinhrsIn!Y142,0)</f>
        <v>0.87081272084805661</v>
      </c>
      <c r="Z141" s="28">
        <f>IF(LinhrsIn!Z142&gt;4,(EPCHrsIn!Z142+MH)/LinhrsIn!Z142,0)</f>
        <v>0.9250941366325981</v>
      </c>
      <c r="AA141" s="28">
        <f>IF(LinhrsIn!AA142&gt;4,(EPCHrsIn!AA142+MH)/LinhrsIn!AA142,0)</f>
        <v>0.97513543547714965</v>
      </c>
      <c r="AB141" s="28">
        <f>IF(LinhrsIn!AB142&gt;4,(EPCHrsIn!AB142+MH)/LinhrsIn!AB142,0)</f>
        <v>1.0009413663259816</v>
      </c>
      <c r="AC141" s="28">
        <f>IF(LinhrsIn!AC142&gt;4,(EPCHrsIn!AC142+MH)/LinhrsIn!AC142,0)</f>
        <v>1.0016129032258065</v>
      </c>
      <c r="AD141" s="28">
        <f>IF(LinhrsIn!AD142&gt;4,(EPCHrsIn!AD142+MH)/LinhrsIn!AD142,0)</f>
        <v>0.98971684053651265</v>
      </c>
      <c r="AE141" s="28">
        <f>IF(LinhrsIn!AE142&gt;4,(EPCHrsIn!AE142+MH)/LinhrsIn!AE142,0)</f>
        <v>0.95739378621116178</v>
      </c>
      <c r="AF141" s="28"/>
      <c r="AG141" s="28"/>
      <c r="AH141" s="28"/>
      <c r="AI141" s="28"/>
      <c r="AJ141" s="28"/>
      <c r="AK141" s="28"/>
      <c r="AL141" s="28"/>
      <c r="AM141" s="28"/>
      <c r="AN141" s="28"/>
      <c r="AO141" s="28">
        <f t="shared" si="18"/>
        <v>0.94178010372787091</v>
      </c>
      <c r="AP141" s="28">
        <f t="shared" si="23"/>
        <v>0.98290784332449366</v>
      </c>
      <c r="AQ141" s="28">
        <f t="shared" si="19"/>
        <v>0.93560565856071776</v>
      </c>
      <c r="AR141" s="28">
        <f t="shared" si="20"/>
        <v>0.82879296714737605</v>
      </c>
      <c r="AS141" s="28">
        <f t="shared" si="21"/>
        <v>0.99950881499925182</v>
      </c>
      <c r="AT141" s="28">
        <f t="shared" si="22"/>
        <v>0.95490594048163935</v>
      </c>
      <c r="AU141" s="28">
        <f t="shared" si="24"/>
        <v>0.8456486799520162</v>
      </c>
      <c r="AV141" s="28">
        <f t="shared" si="25"/>
        <v>0.96705697947857649</v>
      </c>
      <c r="AW141" s="28">
        <f t="shared" si="26"/>
        <v>0.98290784332449366</v>
      </c>
    </row>
    <row r="142" spans="1:49" hidden="1" x14ac:dyDescent="0.25">
      <c r="A142" s="86" t="s">
        <v>8</v>
      </c>
      <c r="B142" s="86">
        <v>1</v>
      </c>
      <c r="C142" s="86">
        <v>133</v>
      </c>
      <c r="D142" s="28">
        <v>0.77517580996581226</v>
      </c>
      <c r="E142" s="28">
        <v>0.67092293906810041</v>
      </c>
      <c r="F142" s="28">
        <v>0.99928160919540232</v>
      </c>
      <c r="G142" s="28">
        <v>1</v>
      </c>
      <c r="H142" s="28">
        <f>(EPCHrsIn!H143+MH)/LinhrsIn!H143</f>
        <v>0.34978698398707209</v>
      </c>
      <c r="I142" s="28">
        <f>(EPCHrsIn!I143+MH)/LinhrsIn!I143</f>
        <v>6.2735257214554582E-3</v>
      </c>
      <c r="J142" s="28">
        <f>(EPCHrsIn!J143+MH)/LinhrsIn!J143</f>
        <v>9.9058940069341253E-3</v>
      </c>
      <c r="K142" s="28">
        <f>(EPCHrsIn!K143+MH)/LinhrsIn!K143</f>
        <v>0.73638697473314418</v>
      </c>
      <c r="L142" s="28">
        <f>(EPCHrsIn!L143+MH)/LinhrsIn!L143</f>
        <v>0.93756070487026499</v>
      </c>
      <c r="M142" s="28">
        <f>(EPCHrsIn!M143+MH)/LinhrsIn!M143</f>
        <v>0.99262146735347356</v>
      </c>
      <c r="N142" s="28">
        <f>(EPCHrsIn!N143+MH)/LinhrsIn!N143</f>
        <v>0.97940937415334595</v>
      </c>
      <c r="O142" s="28">
        <f>(EPCHrsIn!O143+MH)/LinhrsIn!O143</f>
        <v>0.98581757508342593</v>
      </c>
      <c r="P142" s="28">
        <f>(EPCHrsIn!P143+MH)/LinhrsIn!P143</f>
        <v>0.75221238938053092</v>
      </c>
      <c r="Q142" s="28">
        <f>(EPCHrsIn!Q143+MH)/LinhrsIn!Q143</f>
        <v>0.6699094716930144</v>
      </c>
      <c r="R142" s="28">
        <f>(EPCHrsIn!R143+MH)/LinhrsIn!R143</f>
        <v>0.70349880382775121</v>
      </c>
      <c r="S142" s="28">
        <f>(EPCHrsIn!S143+MH)/LinhrsIn!S143</f>
        <v>1.0043086037430995</v>
      </c>
      <c r="T142" s="28">
        <f>(EPCHrsIn!T143+MH)/LinhrsIn!T143</f>
        <v>0.9418555539912713</v>
      </c>
      <c r="U142" s="28">
        <f>(EPCHrsIn!U143+MH)/LinhrsIn!U143</f>
        <v>1.0002697599136769</v>
      </c>
      <c r="V142" s="28">
        <f>(EPCHrsIn!V143+MH)/LinhrsIn!V143</f>
        <v>0.96638303808062487</v>
      </c>
      <c r="W142" s="28">
        <v>0.98333333333333339</v>
      </c>
      <c r="X142" s="28">
        <f>(EPCHrsIn!X143+MH)/LinhrsIn!X143</f>
        <v>0.9835241552638927</v>
      </c>
      <c r="Y142" s="28">
        <f>IF(LinhrsIn!Y143&gt;4,(EPCHrsIn!Y143+MH)/LinhrsIn!Y143,0)</f>
        <v>0.99420494699646644</v>
      </c>
      <c r="Z142" s="28">
        <f>IF(LinhrsIn!Z143&gt;4,(EPCHrsIn!Z143+MH)/LinhrsIn!Z143,0)</f>
        <v>0.99381304640215196</v>
      </c>
      <c r="AA142" s="28">
        <f>IF(LinhrsIn!AA143&gt;4,(EPCHrsIn!AA143+MH)/LinhrsIn!AA143,0)</f>
        <v>1.0054174190859841</v>
      </c>
      <c r="AB142" s="28">
        <f>IF(LinhrsIn!AB143&gt;4,(EPCHrsIn!AB143+MH)/LinhrsIn!AB143,0)</f>
        <v>0.97740720817643889</v>
      </c>
      <c r="AC142" s="28">
        <f>IF(LinhrsIn!AC143&gt;4,(EPCHrsIn!AC143+MH)/LinhrsIn!AC143,0)</f>
        <v>0.98642290630461082</v>
      </c>
      <c r="AD142" s="28">
        <f>IF(LinhrsIn!AD143&gt;4,(EPCHrsIn!AD143+MH)/LinhrsIn!AD143,0)</f>
        <v>0.98851603281133471</v>
      </c>
      <c r="AE142" s="28">
        <f>IF(LinhrsIn!AE143&gt;4,(EPCHrsIn!AE143+MH)/LinhrsIn!AE143,0)</f>
        <v>0.98727258607945656</v>
      </c>
      <c r="AF142" s="28"/>
      <c r="AG142" s="28"/>
      <c r="AH142" s="28"/>
      <c r="AI142" s="28"/>
      <c r="AJ142" s="28"/>
      <c r="AK142" s="28"/>
      <c r="AL142" s="28"/>
      <c r="AM142" s="28"/>
      <c r="AN142" s="28"/>
      <c r="AO142" s="28">
        <f t="shared" si="18"/>
        <v>0.93532711170897553</v>
      </c>
      <c r="AP142" s="28">
        <f t="shared" si="23"/>
        <v>0.98740384173180074</v>
      </c>
      <c r="AQ142" s="28">
        <f t="shared" si="19"/>
        <v>0.88885638231896091</v>
      </c>
      <c r="AR142" s="28">
        <f t="shared" si="20"/>
        <v>0.90581311287243427</v>
      </c>
      <c r="AS142" s="28">
        <f t="shared" si="21"/>
        <v>0.79257229308795507</v>
      </c>
      <c r="AT142" s="28">
        <f t="shared" si="22"/>
        <v>0.96950278399519096</v>
      </c>
      <c r="AU142" s="28">
        <f t="shared" si="24"/>
        <v>0.98702081186456425</v>
      </c>
      <c r="AV142" s="28">
        <f t="shared" si="25"/>
        <v>0.99221255788819163</v>
      </c>
      <c r="AW142" s="28">
        <f t="shared" si="26"/>
        <v>0.98740384173180074</v>
      </c>
    </row>
    <row r="143" spans="1:49" hidden="1" x14ac:dyDescent="0.25">
      <c r="A143" s="86" t="s">
        <v>8</v>
      </c>
      <c r="B143" s="86">
        <v>1</v>
      </c>
      <c r="C143" s="86">
        <v>134</v>
      </c>
      <c r="D143" s="28">
        <v>0.9970831192909736</v>
      </c>
      <c r="E143" s="28">
        <v>0.98700716845878134</v>
      </c>
      <c r="F143" s="28">
        <v>0.99856321839080464</v>
      </c>
      <c r="G143" s="28">
        <v>1.0004729721319841</v>
      </c>
      <c r="H143" s="28">
        <f>(EPCHrsIn!H144+MH)/LinhrsIn!H144</f>
        <v>0.94546762589928057</v>
      </c>
      <c r="I143" s="28">
        <f>(EPCHrsIn!I144+MH)/LinhrsIn!I144</f>
        <v>0.90104239054899227</v>
      </c>
      <c r="J143" s="28">
        <f>(EPCHrsIn!J144+MH)/LinhrsIn!J144</f>
        <v>0.99942396313364057</v>
      </c>
      <c r="K143" s="28">
        <f>(EPCHrsIn!K144+MH)/LinhrsIn!K144</f>
        <v>0.96359453241304649</v>
      </c>
      <c r="L143" s="28">
        <f>(EPCHrsIn!L144+MH)/LinhrsIn!L144</f>
        <v>0.98540931067827053</v>
      </c>
      <c r="M143" s="28">
        <f>(EPCHrsIn!M144+MH)/LinhrsIn!M144</f>
        <v>1.0027373577294338</v>
      </c>
      <c r="N143" s="28">
        <f>(EPCHrsIn!N144+MH)/LinhrsIn!N144</f>
        <v>1.0031476666210482</v>
      </c>
      <c r="O143" s="28">
        <f>(EPCHrsIn!O144+MH)/LinhrsIn!O144</f>
        <v>1.0059747116854245</v>
      </c>
      <c r="P143" s="28">
        <f>(EPCHrsIn!P144+MH)/LinhrsIn!P144</f>
        <v>1.0031018206338502</v>
      </c>
      <c r="Q143" s="28">
        <f>(EPCHrsIn!Q144+MH)/LinhrsIn!Q144</f>
        <v>1.0006783340116674</v>
      </c>
      <c r="R143" s="28">
        <f>(EPCHrsIn!R144+MH)/LinhrsIn!R144</f>
        <v>0.96384282085761253</v>
      </c>
      <c r="S143" s="28">
        <f>(EPCHrsIn!S144+MH)/LinhrsIn!S144</f>
        <v>0.8549116317303741</v>
      </c>
      <c r="T143" s="28">
        <f>(EPCHrsIn!T144+MH)/LinhrsIn!T144</f>
        <v>0.97573632538569433</v>
      </c>
      <c r="U143" s="28">
        <f>(EPCHrsIn!U144+MH)/LinhrsIn!U144</f>
        <v>1.0029649595687331</v>
      </c>
      <c r="V143" s="28">
        <f>(EPCHrsIn!V144+MH)/LinhrsIn!V144</f>
        <v>0.98953027730616872</v>
      </c>
      <c r="W143" s="28">
        <v>0.96666666666666667</v>
      </c>
      <c r="X143" s="28">
        <f>(EPCHrsIn!X144+MH)/LinhrsIn!X144</f>
        <v>0.91123162551733972</v>
      </c>
      <c r="Y143" s="28">
        <f>IF(LinhrsIn!Y144&gt;4,(EPCHrsIn!Y144+MH)/LinhrsIn!Y144,0)</f>
        <v>0.68822170900692836</v>
      </c>
      <c r="Z143" s="28">
        <f>IF(LinhrsIn!Z144&gt;4,(EPCHrsIn!Z144+MH)/LinhrsIn!Z144,0)</f>
        <v>1.0030930607853683</v>
      </c>
      <c r="AA143" s="28">
        <f>IF(LinhrsIn!AA144&gt;4,(EPCHrsIn!AA144+MH)/LinhrsIn!AA144,0)</f>
        <v>1.0052777777777777</v>
      </c>
      <c r="AB143" s="28">
        <f>IF(LinhrsIn!AB144&gt;4,(EPCHrsIn!AB144+MH)/LinhrsIn!AB144,0)</f>
        <v>1.0052440500201694</v>
      </c>
      <c r="AC143" s="28">
        <f>IF(LinhrsIn!AC144&gt;4,(EPCHrsIn!AC144+MH)/LinhrsIn!AC144,0)</f>
        <v>0.99717703992472106</v>
      </c>
      <c r="AD143" s="28">
        <f>IF(LinhrsIn!AD144&gt;4,(EPCHrsIn!AD144+MH)/LinhrsIn!AD144,0)</f>
        <v>0.99165424739195229</v>
      </c>
      <c r="AE143" s="28">
        <f>IF(LinhrsIn!AE144&gt;4,(EPCHrsIn!AE144+MH)/LinhrsIn!AE144,0)</f>
        <v>0.96678180637857103</v>
      </c>
      <c r="AF143" s="28"/>
      <c r="AG143" s="28"/>
      <c r="AH143" s="28"/>
      <c r="AI143" s="28"/>
      <c r="AJ143" s="28"/>
      <c r="AK143" s="28"/>
      <c r="AL143" s="28"/>
      <c r="AM143" s="28"/>
      <c r="AN143" s="28"/>
      <c r="AO143" s="28">
        <f t="shared" si="18"/>
        <v>0.94728326988620826</v>
      </c>
      <c r="AP143" s="28">
        <f t="shared" si="23"/>
        <v>0.98520436456508154</v>
      </c>
      <c r="AQ143" s="28">
        <f t="shared" si="19"/>
        <v>0.98391373360691692</v>
      </c>
      <c r="AR143" s="28">
        <f t="shared" si="20"/>
        <v>1.0040747329801076</v>
      </c>
      <c r="AS143" s="28">
        <f t="shared" si="21"/>
        <v>0.93981092886655138</v>
      </c>
      <c r="AT143" s="28">
        <f t="shared" si="22"/>
        <v>0.98941052075353209</v>
      </c>
      <c r="AU143" s="28">
        <f t="shared" si="24"/>
        <v>0.85537333373031155</v>
      </c>
      <c r="AV143" s="28">
        <f t="shared" si="25"/>
        <v>1.0045382961944387</v>
      </c>
      <c r="AW143" s="28">
        <f t="shared" si="26"/>
        <v>0.98520436456508154</v>
      </c>
    </row>
    <row r="144" spans="1:49" hidden="1" x14ac:dyDescent="0.25">
      <c r="A144" s="86" t="s">
        <v>8</v>
      </c>
      <c r="B144" s="86">
        <v>1</v>
      </c>
      <c r="C144" s="86">
        <v>135</v>
      </c>
      <c r="D144" s="28">
        <v>0.5700966585773416</v>
      </c>
      <c r="E144" s="28">
        <v>0.91353046594982079</v>
      </c>
      <c r="F144" s="28">
        <v>0.96527777777777779</v>
      </c>
      <c r="G144" s="28">
        <v>0.9621622294412705</v>
      </c>
      <c r="H144" s="28">
        <f>(EPCHrsIn!H145+MH)/LinhrsIn!H145</f>
        <v>0.95494206837362328</v>
      </c>
      <c r="I144" s="28">
        <f>(EPCHrsIn!I145+MH)/LinhrsIn!I145</f>
        <v>0.82456140350877194</v>
      </c>
      <c r="J144" s="28">
        <f>(EPCHrsIn!J145+MH)/LinhrsIn!J145</f>
        <v>0.96897577560560988</v>
      </c>
      <c r="K144" s="28">
        <f>(EPCHrsIn!K145+MH)/LinhrsIn!K145</f>
        <v>0.66675719717544812</v>
      </c>
      <c r="L144" s="28">
        <f>(EPCHrsIn!L145+MH)/LinhrsIn!L145</f>
        <v>1.0033238550922763</v>
      </c>
      <c r="M144" s="28">
        <f>(EPCHrsIn!M145+MH)/LinhrsIn!M145</f>
        <v>1.0025416548997457</v>
      </c>
      <c r="N144" s="28">
        <f>(EPCHrsIn!N145+MH)/LinhrsIn!N145</f>
        <v>1.0044794353196687</v>
      </c>
      <c r="O144" s="28">
        <f>(EPCHrsIn!O145+MH)/LinhrsIn!O145</f>
        <v>0.59305555555555556</v>
      </c>
      <c r="P144" s="28">
        <f>(EPCHrsIn!P145+MH)/LinhrsIn!P145</f>
        <v>0.86156549952683514</v>
      </c>
      <c r="Q144" s="28">
        <f>(EPCHrsIn!Q145+MH)/LinhrsIn!Q145</f>
        <v>0.22201240895602914</v>
      </c>
      <c r="R144" s="28">
        <f>(EPCHrsIn!R145+MH)/LinhrsIn!R145</f>
        <v>0.15330112721417069</v>
      </c>
      <c r="S144" s="28">
        <f>(EPCHrsIn!S145+MH)/LinhrsIn!S145</f>
        <v>0.99111470113085631</v>
      </c>
      <c r="T144" s="28">
        <f>(EPCHrsIn!T145+MH)/LinhrsIn!T145</f>
        <v>0.94930487291110799</v>
      </c>
      <c r="U144" s="28">
        <f>(EPCHrsIn!U145+MH)/LinhrsIn!U145</f>
        <v>0.99919104759336652</v>
      </c>
      <c r="V144" s="28">
        <f>(EPCHrsIn!V145+MH)/LinhrsIn!V145</f>
        <v>0.99617942549879712</v>
      </c>
      <c r="W144" s="28">
        <v>0.98669354838709677</v>
      </c>
      <c r="X144" s="28">
        <f>(EPCHrsIn!X145+MH)/LinhrsIn!X145</f>
        <v>0.98989218328840967</v>
      </c>
      <c r="Y144" s="28">
        <f>IF(LinhrsIn!Y145&gt;4,(EPCHrsIn!Y145+MH)/LinhrsIn!Y145,0)</f>
        <v>0.88975265017667848</v>
      </c>
      <c r="Z144" s="28">
        <f>IF(LinhrsIn!Z145&gt;4,(EPCHrsIn!Z145+MH)/LinhrsIn!Z145,0)</f>
        <v>1.0034965034965035</v>
      </c>
      <c r="AA144" s="28">
        <f>IF(LinhrsIn!AA145&gt;4,(EPCHrsIn!AA145+MH)/LinhrsIn!AA145,0)</f>
        <v>1.0048611111111112</v>
      </c>
      <c r="AB144" s="28">
        <f>IF(LinhrsIn!AB145&gt;4,(EPCHrsIn!AB145+MH)/LinhrsIn!AB145,0)</f>
        <v>0.94201533701062845</v>
      </c>
      <c r="AC144" s="28">
        <f>IF(LinhrsIn!AC145&gt;4,(EPCHrsIn!AC145+MH)/LinhrsIn!AC145,0)</f>
        <v>0.99274095980642563</v>
      </c>
      <c r="AD144" s="28">
        <f>IF(LinhrsIn!AD145&gt;4,(EPCHrsIn!AD145+MH)/LinhrsIn!AD145,0)</f>
        <v>0.99120190873844327</v>
      </c>
      <c r="AE144" s="28">
        <f>IF(LinhrsIn!AE145&gt;4,(EPCHrsIn!AE145+MH)/LinhrsIn!AE145,0)</f>
        <v>0.96696549241344765</v>
      </c>
      <c r="AF144" s="28"/>
      <c r="AG144" s="28"/>
      <c r="AH144" s="28"/>
      <c r="AI144" s="28"/>
      <c r="AJ144" s="28"/>
      <c r="AK144" s="28"/>
      <c r="AL144" s="28"/>
      <c r="AM144" s="28"/>
      <c r="AN144" s="28"/>
      <c r="AO144" s="28">
        <f t="shared" si="18"/>
        <v>0.84398457639789637</v>
      </c>
      <c r="AP144" s="28">
        <f t="shared" si="23"/>
        <v>0.98363612031943892</v>
      </c>
      <c r="AQ144" s="28">
        <f t="shared" si="19"/>
        <v>0.89087423572249003</v>
      </c>
      <c r="AR144" s="28">
        <f t="shared" si="20"/>
        <v>0.81970016346735308</v>
      </c>
      <c r="AS144" s="28">
        <f t="shared" si="21"/>
        <v>0.45547607910035204</v>
      </c>
      <c r="AT144" s="28">
        <f t="shared" si="22"/>
        <v>0.98155844866775721</v>
      </c>
      <c r="AU144" s="28">
        <f t="shared" si="24"/>
        <v>0.95544612728406164</v>
      </c>
      <c r="AV144" s="28">
        <f t="shared" si="25"/>
        <v>0.98345765053941436</v>
      </c>
      <c r="AW144" s="28">
        <f t="shared" si="26"/>
        <v>0.98363612031943892</v>
      </c>
    </row>
    <row r="145" spans="1:49" hidden="1" x14ac:dyDescent="0.25">
      <c r="A145" s="86" t="s">
        <v>8</v>
      </c>
      <c r="B145" s="86">
        <v>1</v>
      </c>
      <c r="C145" s="86">
        <v>136</v>
      </c>
      <c r="D145" s="28">
        <v>1.0044875087831175</v>
      </c>
      <c r="E145" s="28">
        <v>0.99753584229390679</v>
      </c>
      <c r="F145" s="28">
        <v>1.0035919540229885</v>
      </c>
      <c r="G145" s="28">
        <v>1.0026013467259127</v>
      </c>
      <c r="H145" s="28">
        <f>(EPCHrsIn!H146+MH)/LinhrsIn!H146</f>
        <v>0.95668281561698487</v>
      </c>
      <c r="I145" s="28">
        <f>(EPCHrsIn!I146+MH)/LinhrsIn!I146</f>
        <v>0.86365469947559492</v>
      </c>
      <c r="J145" s="28">
        <f>(EPCHrsIn!J146+MH)/LinhrsIn!J146</f>
        <v>0.89355197331851022</v>
      </c>
      <c r="K145" s="28">
        <f>(EPCHrsIn!K146+MH)/LinhrsIn!K146</f>
        <v>0.9935379644588046</v>
      </c>
      <c r="L145" s="28">
        <f>(EPCHrsIn!L146+MH)/LinhrsIn!L146</f>
        <v>1.0038069628826876</v>
      </c>
      <c r="M145" s="28">
        <f>(EPCHrsIn!M146+MH)/LinhrsIn!M146</f>
        <v>1.0047248471372985</v>
      </c>
      <c r="N145" s="28">
        <f>(EPCHrsIn!N146+MH)/LinhrsIn!N146</f>
        <v>1.0036471700661895</v>
      </c>
      <c r="O145" s="28">
        <f>(EPCHrsIn!O146+MH)/LinhrsIn!O146</f>
        <v>1.0041666666666667</v>
      </c>
      <c r="P145" s="28">
        <f>(EPCHrsIn!P146+MH)/LinhrsIn!P146</f>
        <v>0.98091397849462358</v>
      </c>
      <c r="Q145" s="28">
        <f>(EPCHrsIn!Q146+MH)/LinhrsIn!Q146</f>
        <v>1.0022861753630983</v>
      </c>
      <c r="R145" s="28">
        <f>(EPCHrsIn!R146+MH)/LinhrsIn!R146</f>
        <v>0.9133678440925701</v>
      </c>
      <c r="S145" s="28">
        <f>(EPCHrsIn!S146+MH)/LinhrsIn!S146</f>
        <v>0.97590847913862722</v>
      </c>
      <c r="T145" s="28">
        <f>(EPCHrsIn!T146+MH)/LinhrsIn!T146</f>
        <v>0.9763279445727483</v>
      </c>
      <c r="U145" s="28">
        <f>(EPCHrsIn!U146+MH)/LinhrsIn!U146</f>
        <v>0.17177079079896557</v>
      </c>
      <c r="V145" s="28">
        <f>(EPCHrsIn!V146+MH)/LinhrsIn!V146</f>
        <v>0.96088675515391131</v>
      </c>
      <c r="W145" s="28">
        <v>0.99543010752688177</v>
      </c>
      <c r="X145" s="28">
        <f>(EPCHrsIn!X146+MH)/LinhrsIn!X146</f>
        <v>1.0006727664155006</v>
      </c>
      <c r="Y145" s="28">
        <f>IF(LinhrsIn!Y146&gt;4,(EPCHrsIn!Y146+MH)/LinhrsIn!Y146,0)</f>
        <v>0.99505160469390641</v>
      </c>
      <c r="Z145" s="28">
        <f>IF(LinhrsIn!Z146&gt;4,(EPCHrsIn!Z146+MH)/LinhrsIn!Z146,0)</f>
        <v>1.0033620225927917</v>
      </c>
      <c r="AA145" s="28">
        <f>IF(LinhrsIn!AA146&gt;4,(EPCHrsIn!AA146+MH)/LinhrsIn!AA146,0)</f>
        <v>0.89943047645506324</v>
      </c>
      <c r="AB145" s="28">
        <f>IF(LinhrsIn!AB146&gt;4,(EPCHrsIn!AB146+MH)/LinhrsIn!AB146,0)</f>
        <v>0.99569718972704047</v>
      </c>
      <c r="AC145" s="28">
        <f>IF(LinhrsIn!AC146&gt;4,(EPCHrsIn!AC146+MH)/LinhrsIn!AC146,0)</f>
        <v>0.98064255948380163</v>
      </c>
      <c r="AD145" s="28">
        <f>IF(LinhrsIn!AD146&gt;4,(EPCHrsIn!AD146+MH)/LinhrsIn!AD146,0)</f>
        <v>0.95694278903456487</v>
      </c>
      <c r="AE145" s="28">
        <f>IF(LinhrsIn!AE146&gt;4,(EPCHrsIn!AE146+MH)/LinhrsIn!AE146,0)</f>
        <v>0.96587549887040836</v>
      </c>
      <c r="AF145" s="28"/>
      <c r="AG145" s="28"/>
      <c r="AH145" s="28"/>
      <c r="AI145" s="28"/>
      <c r="AJ145" s="28"/>
      <c r="AK145" s="28"/>
      <c r="AL145" s="28"/>
      <c r="AM145" s="28"/>
      <c r="AN145" s="28"/>
      <c r="AO145" s="28">
        <f t="shared" si="18"/>
        <v>0.90751601304425877</v>
      </c>
      <c r="AP145" s="28">
        <f t="shared" si="23"/>
        <v>0.96782028246292506</v>
      </c>
      <c r="AQ145" s="28">
        <f t="shared" si="19"/>
        <v>1.0006899248262635</v>
      </c>
      <c r="AR145" s="28">
        <f t="shared" si="20"/>
        <v>0.99624260507582652</v>
      </c>
      <c r="AS145" s="28">
        <f t="shared" si="21"/>
        <v>0.96385416619809849</v>
      </c>
      <c r="AT145" s="28">
        <f t="shared" si="22"/>
        <v>0.70299516350854174</v>
      </c>
      <c r="AU145" s="28">
        <f t="shared" si="24"/>
        <v>0.99705149287876293</v>
      </c>
      <c r="AV145" s="28">
        <f t="shared" si="25"/>
        <v>0.96616322959163181</v>
      </c>
      <c r="AW145" s="28">
        <f t="shared" si="26"/>
        <v>0.96782028246292506</v>
      </c>
    </row>
    <row r="146" spans="1:49" hidden="1" x14ac:dyDescent="0.25">
      <c r="A146" s="86" t="s">
        <v>8</v>
      </c>
      <c r="B146" s="86">
        <v>1</v>
      </c>
      <c r="C146" s="86">
        <v>137</v>
      </c>
      <c r="D146" s="28">
        <v>0.81242213286568765</v>
      </c>
      <c r="E146" s="28">
        <v>0.85775089605734767</v>
      </c>
      <c r="F146" s="28">
        <v>1.0043103448275863</v>
      </c>
      <c r="G146" s="28">
        <v>1.0021283745939285</v>
      </c>
      <c r="H146" s="28">
        <f>(EPCHrsIn!H147+MH)/LinhrsIn!H147</f>
        <v>0.95937277263007836</v>
      </c>
      <c r="I146" s="28">
        <f>(EPCHrsIn!I147+MH)/LinhrsIn!I147</f>
        <v>0.90544720914593146</v>
      </c>
      <c r="J146" s="28">
        <f>(EPCHrsIn!J147+MH)/LinhrsIn!J147</f>
        <v>1.003614122880178</v>
      </c>
      <c r="K146" s="28">
        <f>(EPCHrsIn!K147+MH)/LinhrsIn!K147</f>
        <v>0.98905553303607618</v>
      </c>
      <c r="L146" s="28">
        <f>(EPCHrsIn!L147+MH)/LinhrsIn!L147</f>
        <v>0.99112842251563582</v>
      </c>
      <c r="M146" s="28">
        <f>(EPCHrsIn!M147+MH)/LinhrsIn!M147</f>
        <v>1.0040328188012793</v>
      </c>
      <c r="N146" s="28">
        <f>(EPCHrsIn!N147+MH)/LinhrsIn!N147</f>
        <v>0.84874863982589765</v>
      </c>
      <c r="O146" s="28">
        <f>(EPCHrsIn!O147+MH)/LinhrsIn!O147</f>
        <v>1.0047248471372985</v>
      </c>
      <c r="P146" s="28">
        <f>(EPCHrsIn!P147+MH)/LinhrsIn!P147</f>
        <v>0.9810458394945557</v>
      </c>
      <c r="Q146" s="28">
        <f>(EPCHrsIn!Q147+MH)/LinhrsIn!Q147</f>
        <v>0.92857142857142849</v>
      </c>
      <c r="R146" s="28">
        <f>(EPCHrsIn!R147+MH)/LinhrsIn!R147</f>
        <v>0.99418864550737596</v>
      </c>
      <c r="S146" s="28">
        <f>(EPCHrsIn!S147+MH)/LinhrsIn!S147</f>
        <v>1.0052511108119024</v>
      </c>
      <c r="T146" s="28">
        <f>(EPCHrsIn!T147+MH)/LinhrsIn!T147</f>
        <v>0.86007357102433502</v>
      </c>
      <c r="U146" s="28">
        <f>(EPCHrsIn!U147+MH)/LinhrsIn!U147</f>
        <v>0.11106477620239089</v>
      </c>
      <c r="V146" s="28">
        <f>(EPCHrsIn!V147+MH)/LinhrsIn!V147</f>
        <v>0.97978530600864355</v>
      </c>
      <c r="W146" s="28">
        <v>0.98857526881720426</v>
      </c>
      <c r="X146" s="28">
        <f>(EPCHrsIn!X147+MH)/LinhrsIn!X147</f>
        <v>0.99111470113085631</v>
      </c>
      <c r="Y146" s="28">
        <f>IF(LinhrsIn!Y147&gt;4,(EPCHrsIn!Y147+MH)/LinhrsIn!Y147,0)</f>
        <v>0.96437155379612616</v>
      </c>
      <c r="Z146" s="28">
        <f>IF(LinhrsIn!Z147&gt;4,(EPCHrsIn!Z147+MH)/LinhrsIn!Z147,0)</f>
        <v>0.92979152656355069</v>
      </c>
      <c r="AA146" s="28">
        <f>IF(LinhrsIn!AA147&gt;4,(EPCHrsIn!AA147+MH)/LinhrsIn!AA147,0)</f>
        <v>1.0052777777777777</v>
      </c>
      <c r="AB146" s="28">
        <f>IF(LinhrsIn!AB147&gt;4,(EPCHrsIn!AB147+MH)/LinhrsIn!AB147,0)</f>
        <v>0.89969073551163103</v>
      </c>
      <c r="AC146" s="28">
        <f>IF(LinhrsIn!AC147&gt;4,(EPCHrsIn!AC147+MH)/LinhrsIn!AC147,0)</f>
        <v>0.96814516129032246</v>
      </c>
      <c r="AD146" s="28">
        <f>IF(LinhrsIn!AD147&gt;4,(EPCHrsIn!AD147+MH)/LinhrsIn!AD147,0)</f>
        <v>0.99165424739195229</v>
      </c>
      <c r="AE146" s="28">
        <f>IF(LinhrsIn!AE147&gt;4,(EPCHrsIn!AE147+MH)/LinhrsIn!AE147,0)</f>
        <v>0.96698216832374151</v>
      </c>
      <c r="AF146" s="28"/>
      <c r="AG146" s="28"/>
      <c r="AH146" s="28"/>
      <c r="AI146" s="28"/>
      <c r="AJ146" s="28"/>
      <c r="AK146" s="28"/>
      <c r="AL146" s="28"/>
      <c r="AM146" s="28"/>
      <c r="AN146" s="28"/>
      <c r="AO146" s="28">
        <f t="shared" si="18"/>
        <v>0.88814636681026859</v>
      </c>
      <c r="AP146" s="28">
        <f t="shared" si="23"/>
        <v>0.97559385900200546</v>
      </c>
      <c r="AQ146" s="28">
        <f t="shared" si="19"/>
        <v>0.99473892478433046</v>
      </c>
      <c r="AR146" s="28">
        <f t="shared" si="20"/>
        <v>0.94483977548591724</v>
      </c>
      <c r="AS146" s="28">
        <f t="shared" si="21"/>
        <v>0.9760037282969023</v>
      </c>
      <c r="AT146" s="28">
        <f t="shared" si="22"/>
        <v>0.65030788441178977</v>
      </c>
      <c r="AU146" s="28">
        <f t="shared" si="24"/>
        <v>0.98135384124806224</v>
      </c>
      <c r="AV146" s="28">
        <f t="shared" si="25"/>
        <v>0.94492001328431974</v>
      </c>
      <c r="AW146" s="28">
        <f t="shared" si="26"/>
        <v>0.97559385900200546</v>
      </c>
    </row>
    <row r="147" spans="1:49" hidden="1" x14ac:dyDescent="0.25">
      <c r="A147" s="86" t="s">
        <v>8</v>
      </c>
      <c r="B147" s="86">
        <v>1</v>
      </c>
      <c r="C147" s="86">
        <v>138</v>
      </c>
      <c r="D147" s="28">
        <v>1.0013462526349353</v>
      </c>
      <c r="E147" s="28">
        <v>0.99686379928315416</v>
      </c>
      <c r="F147" s="28">
        <v>0.98682950191570884</v>
      </c>
      <c r="G147" s="28">
        <v>0.99030407129432563</v>
      </c>
      <c r="H147" s="28">
        <f>(EPCHrsIn!H148+MH)/LinhrsIn!H148</f>
        <v>0.95994868871151651</v>
      </c>
      <c r="I147" s="28">
        <f>(EPCHrsIn!I148+MH)/LinhrsIn!I148</f>
        <v>0.95893195988072655</v>
      </c>
      <c r="J147" s="28">
        <f>(EPCHrsIn!J148+MH)/LinhrsIn!J148</f>
        <v>0.98652820656749929</v>
      </c>
      <c r="K147" s="28">
        <f>(EPCHrsIn!K148+MH)/LinhrsIn!K148</f>
        <v>0.99703583939638907</v>
      </c>
      <c r="L147" s="28">
        <f>(EPCHrsIn!L148+MH)/LinhrsIn!L148</f>
        <v>1.0008561522773622</v>
      </c>
      <c r="M147" s="28">
        <f>(EPCHrsIn!M148+MH)/LinhrsIn!M148</f>
        <v>1.0037588751218154</v>
      </c>
      <c r="N147" s="28">
        <f>(EPCHrsIn!N148+MH)/LinhrsIn!N148</f>
        <v>0.99554234769687966</v>
      </c>
      <c r="O147" s="28">
        <f>(EPCHrsIn!O148+MH)/LinhrsIn!O148</f>
        <v>0.94887468741317038</v>
      </c>
      <c r="P147" s="28">
        <f>(EPCHrsIn!P148+MH)/LinhrsIn!P148</f>
        <v>1.0049737867993009</v>
      </c>
      <c r="Q147" s="28">
        <f>(EPCHrsIn!Q148+MH)/LinhrsIn!Q148</f>
        <v>0.99771105426147833</v>
      </c>
      <c r="R147" s="28">
        <f>(EPCHrsIn!R148+MH)/LinhrsIn!R148</f>
        <v>0.81762600656128825</v>
      </c>
      <c r="S147" s="28">
        <f>(EPCHrsIn!S148+MH)/LinhrsIn!S148</f>
        <v>0.97588251145243854</v>
      </c>
      <c r="T147" s="28">
        <f>(EPCHrsIn!T148+MH)/LinhrsIn!T148</f>
        <v>0.81425970023812855</v>
      </c>
      <c r="U147" s="28">
        <f>(EPCHrsIn!U148+MH)/LinhrsIn!U148</f>
        <v>0.99028733306353711</v>
      </c>
      <c r="V147" s="28">
        <f>(EPCHrsIn!V148+MH)/LinhrsIn!V148</f>
        <v>0.98507670850767082</v>
      </c>
      <c r="W147" s="28">
        <v>0.9946236559139785</v>
      </c>
      <c r="X147" s="28">
        <f>(EPCHrsIn!X148+MH)/LinhrsIn!X148</f>
        <v>1.0013475272874275</v>
      </c>
      <c r="Y147" s="28">
        <f>IF(LinhrsIn!Y148&gt;4,(EPCHrsIn!Y148+MH)/LinhrsIn!Y148,0)</f>
        <v>1.0032513429459995</v>
      </c>
      <c r="Z147" s="28">
        <f>IF(LinhrsIn!Z148&gt;4,(EPCHrsIn!Z148+MH)/LinhrsIn!Z148,0)</f>
        <v>0.9803631472763954</v>
      </c>
      <c r="AA147" s="28">
        <f>IF(LinhrsIn!AA148&gt;4,(EPCHrsIn!AA148+MH)/LinhrsIn!AA148,0)</f>
        <v>0.99027642728156684</v>
      </c>
      <c r="AB147" s="28">
        <f>IF(LinhrsIn!AB148&gt;4,(EPCHrsIn!AB148+MH)/LinhrsIn!AB148,0)</f>
        <v>0.99731038192576649</v>
      </c>
      <c r="AC147" s="28">
        <f>IF(LinhrsIn!AC148&gt;4,(EPCHrsIn!AC148+MH)/LinhrsIn!AC148,0)</f>
        <v>1.001885775862069</v>
      </c>
      <c r="AD147" s="28">
        <f>IF(LinhrsIn!AD148&gt;4,(EPCHrsIn!AD148+MH)/LinhrsIn!AD148,0)</f>
        <v>0.96539379474940346</v>
      </c>
      <c r="AE147" s="28">
        <f>IF(LinhrsIn!AE148&gt;4,(EPCHrsIn!AE148+MH)/LinhrsIn!AE148,0)</f>
        <v>0.96622475271484276</v>
      </c>
      <c r="AF147" s="28"/>
      <c r="AG147" s="28"/>
      <c r="AH147" s="28"/>
      <c r="AI147" s="28"/>
      <c r="AJ147" s="28"/>
      <c r="AK147" s="28"/>
      <c r="AL147" s="28"/>
      <c r="AM147" s="28"/>
      <c r="AN147" s="28"/>
      <c r="AO147" s="28">
        <f t="shared" si="18"/>
        <v>0.96233464972630622</v>
      </c>
      <c r="AP147" s="28">
        <f t="shared" si="23"/>
        <v>0.97783477444210509</v>
      </c>
      <c r="AQ147" s="28">
        <f t="shared" si="19"/>
        <v>1.0005502889318556</v>
      </c>
      <c r="AR147" s="28">
        <f t="shared" si="20"/>
        <v>0.9831302739697837</v>
      </c>
      <c r="AS147" s="28">
        <f t="shared" si="21"/>
        <v>0.93040652409173497</v>
      </c>
      <c r="AT147" s="28">
        <f t="shared" si="22"/>
        <v>0.92987458060311212</v>
      </c>
      <c r="AU147" s="28">
        <f t="shared" si="24"/>
        <v>0.99974084204913505</v>
      </c>
      <c r="AV147" s="28">
        <f t="shared" si="25"/>
        <v>0.98931665216124287</v>
      </c>
      <c r="AW147" s="28">
        <f t="shared" si="26"/>
        <v>0.97783477444210509</v>
      </c>
    </row>
    <row r="148" spans="1:49" hidden="1" x14ac:dyDescent="0.25">
      <c r="A148" s="86" t="s">
        <v>8</v>
      </c>
      <c r="B148" s="86">
        <v>1</v>
      </c>
      <c r="C148" s="86">
        <v>139</v>
      </c>
      <c r="D148" s="28">
        <v>0.97397244905791835</v>
      </c>
      <c r="E148" s="28">
        <v>0.87679211469534046</v>
      </c>
      <c r="F148" s="28">
        <v>0.71000957854406133</v>
      </c>
      <c r="G148" s="28">
        <v>0.98462840571051613</v>
      </c>
      <c r="H148" s="28">
        <f>(EPCHrsIn!H149+MH)/LinhrsIn!H149</f>
        <v>0.98858773181169757</v>
      </c>
      <c r="I148" s="28">
        <f>(EPCHrsIn!I149+MH)/LinhrsIn!I149</f>
        <v>0.99730603448275867</v>
      </c>
      <c r="J148" s="28">
        <f>(EPCHrsIn!J149+MH)/LinhrsIn!J149</f>
        <v>0.97744360902255634</v>
      </c>
      <c r="K148" s="28">
        <f>(EPCHrsIn!K149+MH)/LinhrsIn!K149</f>
        <v>1.0025917337334607</v>
      </c>
      <c r="L148" s="28">
        <f>(EPCHrsIn!L149+MH)/LinhrsIn!L149</f>
        <v>0.96324362297094535</v>
      </c>
      <c r="M148" s="28">
        <f>(EPCHrsIn!M149+MH)/LinhrsIn!M149</f>
        <v>0.99972152603731546</v>
      </c>
      <c r="N148" s="28">
        <f>(EPCHrsIn!N149+MH)/LinhrsIn!N149</f>
        <v>0.93749999999999989</v>
      </c>
      <c r="O148" s="28">
        <f>(EPCHrsIn!O149+MH)/LinhrsIn!O149</f>
        <v>0.95760945100764416</v>
      </c>
      <c r="P148" s="28">
        <f>(EPCHrsIn!P149+MH)/LinhrsIn!P149</f>
        <v>0.90763646141435883</v>
      </c>
      <c r="Q148" s="28">
        <f>(EPCHrsIn!Q149+MH)/LinhrsIn!Q149</f>
        <v>0.97645317545748112</v>
      </c>
      <c r="R148" s="28">
        <f>(EPCHrsIn!R149+MH)/LinhrsIn!R149</f>
        <v>0.97645317545748112</v>
      </c>
      <c r="S148" s="28">
        <f>(EPCHrsIn!S149+MH)/LinhrsIn!S149</f>
        <v>1.0040365984930033</v>
      </c>
      <c r="T148" s="28">
        <f>(EPCHrsIn!T149+MH)/LinhrsIn!T149</f>
        <v>0.92186830452792456</v>
      </c>
      <c r="U148" s="28">
        <f>(EPCHrsIn!U149+MH)/LinhrsIn!U149</f>
        <v>0.99689273169413661</v>
      </c>
      <c r="V148" s="28">
        <f>(EPCHrsIn!V149+MH)/LinhrsIn!V149</f>
        <v>0.97532069157836021</v>
      </c>
      <c r="W148" s="28">
        <v>0.96962365591397848</v>
      </c>
      <c r="X148" s="28">
        <f>(EPCHrsIn!X149+MH)/LinhrsIn!X149</f>
        <v>0.84908968307484833</v>
      </c>
      <c r="Y148" s="28">
        <f>IF(LinhrsIn!Y149&gt;4,(EPCHrsIn!Y149+MH)/LinhrsIn!Y149,0)</f>
        <v>1.000706813683913</v>
      </c>
      <c r="Z148" s="28">
        <f>IF(LinhrsIn!Z149&gt;4,(EPCHrsIn!Z149+MH)/LinhrsIn!Z149,0)</f>
        <v>0.99112426035502954</v>
      </c>
      <c r="AA148" s="28">
        <f>IF(LinhrsIn!AA149&gt;4,(EPCHrsIn!AA149+MH)/LinhrsIn!AA149,0)</f>
        <v>0.99763888888888885</v>
      </c>
      <c r="AB148" s="28">
        <f>IF(LinhrsIn!AB149&gt;4,(EPCHrsIn!AB149+MH)/LinhrsIn!AB149,0)</f>
        <v>1.0047061987360495</v>
      </c>
      <c r="AC148" s="28">
        <f>IF(LinhrsIn!AC149&gt;4,(EPCHrsIn!AC149+MH)/LinhrsIn!AC149,0)</f>
        <v>1.0013440860215055</v>
      </c>
      <c r="AD148" s="28">
        <f>IF(LinhrsIn!AD149&gt;4,(EPCHrsIn!AD149+MH)/LinhrsIn!AD149,0)</f>
        <v>0.97957662492546227</v>
      </c>
      <c r="AE148" s="28">
        <f>IF(LinhrsIn!AE149&gt;4,(EPCHrsIn!AE149+MH)/LinhrsIn!AE149,0)</f>
        <v>0.96112238336188793</v>
      </c>
      <c r="AF148" s="28"/>
      <c r="AG148" s="28"/>
      <c r="AH148" s="28"/>
      <c r="AI148" s="28"/>
      <c r="AJ148" s="28"/>
      <c r="AK148" s="28"/>
      <c r="AL148" s="28"/>
      <c r="AM148" s="28"/>
      <c r="AN148" s="28"/>
      <c r="AO148" s="28">
        <f t="shared" si="18"/>
        <v>0.9719928481550909</v>
      </c>
      <c r="AP148" s="28">
        <f t="shared" si="23"/>
        <v>0.98068103143628527</v>
      </c>
      <c r="AQ148" s="28">
        <f t="shared" si="19"/>
        <v>0.98851896091390712</v>
      </c>
      <c r="AR148" s="28">
        <f t="shared" si="20"/>
        <v>0.93424863747400089</v>
      </c>
      <c r="AS148" s="28">
        <f t="shared" si="21"/>
        <v>0.98564764980265507</v>
      </c>
      <c r="AT148" s="28">
        <f t="shared" si="22"/>
        <v>0.9646939092668072</v>
      </c>
      <c r="AU148" s="28">
        <f t="shared" si="24"/>
        <v>0.93980671755757994</v>
      </c>
      <c r="AV148" s="28">
        <f t="shared" si="25"/>
        <v>0.99782311599332252</v>
      </c>
      <c r="AW148" s="28">
        <f t="shared" si="26"/>
        <v>0.98068103143628527</v>
      </c>
    </row>
    <row r="149" spans="1:49" hidden="1" x14ac:dyDescent="0.25">
      <c r="A149" s="86" t="s">
        <v>8</v>
      </c>
      <c r="B149" s="86">
        <v>1</v>
      </c>
      <c r="C149" s="86">
        <v>140</v>
      </c>
      <c r="D149" s="28">
        <v>0.67353373602820044</v>
      </c>
      <c r="E149" s="28">
        <v>0.948252688172043</v>
      </c>
      <c r="F149" s="28">
        <v>1.0040708812260537</v>
      </c>
      <c r="G149" s="28">
        <v>0.99858108360404763</v>
      </c>
      <c r="H149" s="28">
        <f>(EPCHrsIn!H150+MH)/LinhrsIn!H150</f>
        <v>0.8646219686162625</v>
      </c>
      <c r="I149" s="28">
        <f>(EPCHrsIn!I150+MH)/LinhrsIn!I150</f>
        <v>0.86528357806816647</v>
      </c>
      <c r="J149" s="28">
        <f>(EPCHrsIn!J150+MH)/LinhrsIn!J150</f>
        <v>0.96246119108100481</v>
      </c>
      <c r="K149" s="28">
        <f>(EPCHrsIn!K150+MH)/LinhrsIn!K150</f>
        <v>1.0031390746553841</v>
      </c>
      <c r="L149" s="28">
        <f>(EPCHrsIn!L150+MH)/LinhrsIn!L150</f>
        <v>0.82927157181189082</v>
      </c>
      <c r="M149" s="28">
        <f>(EPCHrsIn!M150+MH)/LinhrsIn!M150</f>
        <v>0.97550793209017528</v>
      </c>
      <c r="N149" s="28">
        <f>(EPCHrsIn!N150+MH)/LinhrsIn!N150</f>
        <v>0.53615279672578442</v>
      </c>
      <c r="O149" s="28">
        <f>(EPCHrsIn!O150+MH)/LinhrsIn!O150</f>
        <v>0.99319349909709687</v>
      </c>
      <c r="P149" s="28">
        <f>(EPCHrsIn!P150+MH)/LinhrsIn!P150</f>
        <v>1.0030913978494622</v>
      </c>
      <c r="Q149" s="28">
        <f>(EPCHrsIn!Q150+MH)/LinhrsIn!Q150</f>
        <v>1.0014792899408285</v>
      </c>
      <c r="R149" s="28">
        <f>(EPCHrsIn!R150+MH)/LinhrsIn!R150</f>
        <v>0.94510521500457456</v>
      </c>
      <c r="S149" s="28">
        <f>(EPCHrsIn!S150+MH)/LinhrsIn!S150</f>
        <v>0.97887513455328301</v>
      </c>
      <c r="T149" s="28">
        <f>(EPCHrsIn!T150+MH)/LinhrsIn!T150</f>
        <v>0.98877980364656382</v>
      </c>
      <c r="U149" s="28">
        <f>(EPCHrsIn!U150+MH)/LinhrsIn!U150</f>
        <v>0.99311183144246351</v>
      </c>
      <c r="V149" s="28">
        <f>(EPCHrsIn!V150+MH)/LinhrsIn!V150</f>
        <v>0.98982010877144044</v>
      </c>
      <c r="W149" s="28">
        <v>0.9751344086021505</v>
      </c>
      <c r="X149" s="28">
        <f>(EPCHrsIn!X150+MH)/LinhrsIn!X150</f>
        <v>0.9854662898667742</v>
      </c>
      <c r="Y149" s="28">
        <f>IF(LinhrsIn!Y150&gt;4,(EPCHrsIn!Y150+MH)/LinhrsIn!Y150,0)</f>
        <v>0.99915194346289748</v>
      </c>
      <c r="Z149" s="28">
        <f>IF(LinhrsIn!Z150&gt;4,(EPCHrsIn!Z150+MH)/LinhrsIn!Z150,0)</f>
        <v>1.0020172135556751</v>
      </c>
      <c r="AA149" s="28">
        <f>IF(LinhrsIn!AA150&gt;4,(EPCHrsIn!AA150+MH)/LinhrsIn!AA150,0)</f>
        <v>1.0052777777777777</v>
      </c>
      <c r="AB149" s="28">
        <f>IF(LinhrsIn!AB150&gt;4,(EPCHrsIn!AB150+MH)/LinhrsIn!AB150,0)</f>
        <v>1.0045717359150195</v>
      </c>
      <c r="AC149" s="28">
        <f>IF(LinhrsIn!AC150&gt;4,(EPCHrsIn!AC150+MH)/LinhrsIn!AC150,0)</f>
        <v>0.99191592562651576</v>
      </c>
      <c r="AD149" s="28">
        <f>IF(LinhrsIn!AD150&gt;4,(EPCHrsIn!AD150+MH)/LinhrsIn!AD150,0)</f>
        <v>0.98714883442916912</v>
      </c>
      <c r="AE149" s="28">
        <f>IF(LinhrsIn!AE150&gt;4,(EPCHrsIn!AE150+MH)/LinhrsIn!AE150,0)</f>
        <v>0.96578071081054839</v>
      </c>
      <c r="AF149" s="28"/>
      <c r="AG149" s="28"/>
      <c r="AH149" s="28"/>
      <c r="AI149" s="28"/>
      <c r="AJ149" s="28"/>
      <c r="AK149" s="28"/>
      <c r="AL149" s="28"/>
      <c r="AM149" s="28"/>
      <c r="AN149" s="28"/>
      <c r="AO149" s="28">
        <f t="shared" si="18"/>
        <v>0.98906589604495398</v>
      </c>
      <c r="AP149" s="28">
        <f t="shared" si="23"/>
        <v>0.98161515695541102</v>
      </c>
      <c r="AQ149" s="28">
        <f t="shared" si="19"/>
        <v>0.9359728595191501</v>
      </c>
      <c r="AR149" s="28">
        <f t="shared" si="20"/>
        <v>0.84414589789078109</v>
      </c>
      <c r="AS149" s="28">
        <f t="shared" si="21"/>
        <v>0.97515321316622872</v>
      </c>
      <c r="AT149" s="28">
        <f t="shared" si="22"/>
        <v>0.99057058128682252</v>
      </c>
      <c r="AU149" s="28">
        <f t="shared" si="24"/>
        <v>0.98658421397727414</v>
      </c>
      <c r="AV149" s="28">
        <f t="shared" si="25"/>
        <v>1.0039555757494907</v>
      </c>
      <c r="AW149" s="28">
        <f t="shared" si="26"/>
        <v>0.98161515695541102</v>
      </c>
    </row>
    <row r="150" spans="1:49" hidden="1" x14ac:dyDescent="0.25">
      <c r="A150" s="86" t="s">
        <v>8</v>
      </c>
      <c r="B150" s="86">
        <v>1</v>
      </c>
      <c r="C150" s="86">
        <v>141</v>
      </c>
      <c r="D150" s="28">
        <v>1.0008975017566235</v>
      </c>
      <c r="E150" s="28">
        <v>0.99059139784946237</v>
      </c>
      <c r="F150" s="28">
        <v>0.99185823754789271</v>
      </c>
      <c r="G150" s="28">
        <v>1.0028378327919047</v>
      </c>
      <c r="H150" s="28">
        <f>(EPCHrsIn!H151+MH)/LinhrsIn!H151</f>
        <v>0.8211845102505696</v>
      </c>
      <c r="I150" s="28">
        <f>(EPCHrsIn!I151+MH)/LinhrsIn!I151</f>
        <v>0.86841750841750831</v>
      </c>
      <c r="J150" s="28">
        <f>(EPCHrsIn!J151+MH)/LinhrsIn!J151</f>
        <v>0.97189204307089916</v>
      </c>
      <c r="K150" s="28">
        <f>(EPCHrsIn!K151+MH)/LinhrsIn!K151</f>
        <v>1.002152273338714</v>
      </c>
      <c r="L150" s="28">
        <f>(EPCHrsIn!L151+MH)/LinhrsIn!L151</f>
        <v>0.99901391594767597</v>
      </c>
      <c r="M150" s="28">
        <f>(EPCHrsIn!M151+MH)/LinhrsIn!M151</f>
        <v>0.99582753824756609</v>
      </c>
      <c r="N150" s="28">
        <f>(EPCHrsIn!N151+MH)/LinhrsIn!N151</f>
        <v>1.0035116153430579</v>
      </c>
      <c r="O150" s="28">
        <f>(EPCHrsIn!O151+MH)/LinhrsIn!O151</f>
        <v>0.99861111111111112</v>
      </c>
      <c r="P150" s="28">
        <f>(EPCHrsIn!P151+MH)/LinhrsIn!P151</f>
        <v>1.0009408602150538</v>
      </c>
      <c r="Q150" s="28">
        <f>(EPCHrsIn!Q151+MH)/LinhrsIn!Q151</f>
        <v>0.99838622915545983</v>
      </c>
      <c r="R150" s="28">
        <f>(EPCHrsIn!R151+MH)/LinhrsIn!R151</f>
        <v>0.98671840023877033</v>
      </c>
      <c r="S150" s="28">
        <f>(EPCHrsIn!S151+MH)/LinhrsIn!S151</f>
        <v>1.0008072110856989</v>
      </c>
      <c r="T150" s="28">
        <f>(EPCHrsIn!T151+MH)/LinhrsIn!T151</f>
        <v>0.78342696629213482</v>
      </c>
      <c r="U150" s="28">
        <f>(EPCHrsIn!U151+MH)/LinhrsIn!U151</f>
        <v>0.99096182382301368</v>
      </c>
      <c r="V150" s="28">
        <f>(EPCHrsIn!V151+MH)/LinhrsIn!V151</f>
        <v>1.000139392249791</v>
      </c>
      <c r="W150" s="28">
        <v>0.84744623655913975</v>
      </c>
      <c r="X150" s="28">
        <f>(EPCHrsIn!X151+MH)/LinhrsIn!X151</f>
        <v>0.99932696190604386</v>
      </c>
      <c r="Y150" s="28">
        <f>IF(LinhrsIn!Y151&gt;4,(EPCHrsIn!Y151+MH)/LinhrsIn!Y151,0)</f>
        <v>1.0001413427561838</v>
      </c>
      <c r="Z150" s="28">
        <f>IF(LinhrsIn!Z151&gt;4,(EPCHrsIn!Z151+MH)/LinhrsIn!Z151,0)</f>
        <v>1.0025551371705217</v>
      </c>
      <c r="AA150" s="28">
        <f>IF(LinhrsIn!AA151&gt;4,(EPCHrsIn!AA151+MH)/LinhrsIn!AA151,0)</f>
        <v>1.0051209103840684</v>
      </c>
      <c r="AB150" s="28">
        <f>IF(LinhrsIn!AB151&gt;4,(EPCHrsIn!AB151+MH)/LinhrsIn!AB151,0)</f>
        <v>1.0048406615570793</v>
      </c>
      <c r="AC150" s="28">
        <f>IF(LinhrsIn!AC151&gt;4,(EPCHrsIn!AC151+MH)/LinhrsIn!AC151,0)</f>
        <v>0.8829261597584408</v>
      </c>
      <c r="AD150" s="28">
        <f>IF(LinhrsIn!AD151&gt;4,(EPCHrsIn!AD151+MH)/LinhrsIn!AD151,0)</f>
        <v>0.95658012533572068</v>
      </c>
      <c r="AE150" s="28">
        <f>IF(LinhrsIn!AE151&gt;4,(EPCHrsIn!AE151+MH)/LinhrsIn!AE151,0)</f>
        <v>0.96528534703261171</v>
      </c>
      <c r="AF150" s="28"/>
      <c r="AG150" s="28"/>
      <c r="AH150" s="28"/>
      <c r="AI150" s="28"/>
      <c r="AJ150" s="28"/>
      <c r="AK150" s="28"/>
      <c r="AL150" s="28"/>
      <c r="AM150" s="28"/>
      <c r="AN150" s="28"/>
      <c r="AO150" s="28">
        <f t="shared" si="18"/>
        <v>0.96832260609815879</v>
      </c>
      <c r="AP150" s="28">
        <f t="shared" si="23"/>
        <v>0.93493054404225762</v>
      </c>
      <c r="AQ150" s="28">
        <f t="shared" si="19"/>
        <v>0.99899790917798548</v>
      </c>
      <c r="AR150" s="28">
        <f t="shared" si="20"/>
        <v>1.0010211955564075</v>
      </c>
      <c r="AS150" s="28">
        <f t="shared" si="21"/>
        <v>0.99530394682664303</v>
      </c>
      <c r="AT150" s="28">
        <f t="shared" si="22"/>
        <v>0.92484272745497975</v>
      </c>
      <c r="AU150" s="28">
        <f t="shared" si="24"/>
        <v>0.94897151374045574</v>
      </c>
      <c r="AV150" s="28">
        <f t="shared" si="25"/>
        <v>1.0041722363705565</v>
      </c>
      <c r="AW150" s="28">
        <f t="shared" si="26"/>
        <v>0.93493054404225762</v>
      </c>
    </row>
    <row r="151" spans="1:49" hidden="1" x14ac:dyDescent="0.25">
      <c r="A151" s="86" t="s">
        <v>8</v>
      </c>
      <c r="B151" s="86">
        <v>1</v>
      </c>
      <c r="C151" s="86">
        <v>142</v>
      </c>
      <c r="D151" s="28">
        <v>0.84697595049569263</v>
      </c>
      <c r="E151" s="28">
        <v>0.63530465949820791</v>
      </c>
      <c r="F151" s="28">
        <v>0.75886015325670497</v>
      </c>
      <c r="G151" s="28">
        <v>0.99952702786801584</v>
      </c>
      <c r="H151" s="28">
        <f>(EPCHrsIn!H152+MH)/LinhrsIn!H152</f>
        <v>0.93799339744509824</v>
      </c>
      <c r="I151" s="28">
        <f>(EPCHrsIn!I152+MH)/LinhrsIn!I152</f>
        <v>0.88612195450262476</v>
      </c>
      <c r="J151" s="28">
        <f>(EPCHrsIn!J152+MH)/LinhrsIn!J152</f>
        <v>1.0022271714922049</v>
      </c>
      <c r="K151" s="28">
        <f>(EPCHrsIn!K152+MH)/LinhrsIn!K152</f>
        <v>1.0021609940572664</v>
      </c>
      <c r="L151" s="28">
        <f>(EPCHrsIn!L152+MH)/LinhrsIn!L152</f>
        <v>0.78993949787350792</v>
      </c>
      <c r="M151" s="28">
        <f>(EPCHrsIn!M152+MH)/LinhrsIn!M152</f>
        <v>0.98791755508173418</v>
      </c>
      <c r="N151" s="28">
        <f>(EPCHrsIn!N152+MH)/LinhrsIn!N152</f>
        <v>1.001082251082251</v>
      </c>
      <c r="O151" s="28">
        <f>(EPCHrsIn!O152+MH)/LinhrsIn!O152</f>
        <v>0.70714087246457358</v>
      </c>
      <c r="P151" s="28">
        <f>(EPCHrsIn!P152+MH)/LinhrsIn!P152</f>
        <v>1.0036290322580645</v>
      </c>
      <c r="Q151" s="28">
        <f>(EPCHrsIn!Q152+MH)/LinhrsIn!Q152</f>
        <v>0.32580037664783429</v>
      </c>
      <c r="R151" s="28">
        <f>(EPCHrsIn!R152+MH)/LinhrsIn!R152</f>
        <v>4.5665518790238058E-2</v>
      </c>
      <c r="S151" s="28">
        <f>(EPCHrsIn!S152+MH)/LinhrsIn!S152</f>
        <v>1.0049784714747039</v>
      </c>
      <c r="T151" s="28">
        <f>(EPCHrsIn!T152+MH)/LinhrsIn!T152</f>
        <v>0.97805154347210421</v>
      </c>
      <c r="U151" s="28">
        <f>(EPCHrsIn!U152+MH)/LinhrsIn!U152</f>
        <v>0.99040151412734889</v>
      </c>
      <c r="V151" s="28">
        <f>(EPCHrsIn!V152+MH)/LinhrsIn!V152</f>
        <v>0.99595706120172878</v>
      </c>
      <c r="W151" s="28">
        <v>0.78252688172043017</v>
      </c>
      <c r="X151" s="28">
        <f>(EPCHrsIn!X152+MH)/LinhrsIn!X152</f>
        <v>1.0043057050592032</v>
      </c>
      <c r="Y151" s="28">
        <f>IF(LinhrsIn!Y152&gt;4,(EPCHrsIn!Y152+MH)/LinhrsIn!Y152,0)</f>
        <v>0.99816254416961137</v>
      </c>
      <c r="Z151" s="28">
        <f>IF(LinhrsIn!Z152&gt;4,(EPCHrsIn!Z152+MH)/LinhrsIn!Z152,0)</f>
        <v>0.97633136094674555</v>
      </c>
      <c r="AA151" s="28">
        <f>IF(LinhrsIn!AA152&gt;4,(EPCHrsIn!AA152+MH)/LinhrsIn!AA152,0)</f>
        <v>0.9441666666666666</v>
      </c>
      <c r="AB151" s="28">
        <f>IF(LinhrsIn!AB152&gt;4,(EPCHrsIn!AB152+MH)/LinhrsIn!AB152,0)</f>
        <v>0.91913347685683533</v>
      </c>
      <c r="AC151" s="28">
        <f>IF(LinhrsIn!AC152&gt;4,(EPCHrsIn!AC152+MH)/LinhrsIn!AC152,0)</f>
        <v>0.88760419467598828</v>
      </c>
      <c r="AD151" s="28">
        <f>IF(LinhrsIn!AD152&gt;4,(EPCHrsIn!AD152+MH)/LinhrsIn!AD152,0)</f>
        <v>0.98553749813627545</v>
      </c>
      <c r="AE151" s="28">
        <f>IF(LinhrsIn!AE152&gt;4,(EPCHrsIn!AE152+MH)/LinhrsIn!AE152,0)</f>
        <v>0.96251144825469914</v>
      </c>
      <c r="AF151" s="28"/>
      <c r="AG151" s="28"/>
      <c r="AH151" s="28"/>
      <c r="AI151" s="28"/>
      <c r="AJ151" s="28"/>
      <c r="AK151" s="28"/>
      <c r="AL151" s="28"/>
      <c r="AM151" s="28"/>
      <c r="AN151" s="28"/>
      <c r="AO151" s="28">
        <f t="shared" si="18"/>
        <v>0.83045676009445424</v>
      </c>
      <c r="AP151" s="28">
        <f t="shared" si="23"/>
        <v>0.94521771368898755</v>
      </c>
      <c r="AQ151" s="28">
        <f t="shared" si="19"/>
        <v>0.92667268233750288</v>
      </c>
      <c r="AR151" s="28">
        <f t="shared" si="20"/>
        <v>0.90395071860162979</v>
      </c>
      <c r="AS151" s="28">
        <f t="shared" si="21"/>
        <v>0.45881478897092537</v>
      </c>
      <c r="AT151" s="28">
        <f t="shared" si="22"/>
        <v>0.98813670626706063</v>
      </c>
      <c r="AU151" s="28">
        <f t="shared" si="24"/>
        <v>0.92833171031641493</v>
      </c>
      <c r="AV151" s="28">
        <f t="shared" si="25"/>
        <v>0.94654383482341586</v>
      </c>
      <c r="AW151" s="28">
        <f t="shared" si="26"/>
        <v>0.94521771368898755</v>
      </c>
    </row>
    <row r="152" spans="1:49" hidden="1" x14ac:dyDescent="0.25">
      <c r="A152" s="86" t="s">
        <v>8</v>
      </c>
      <c r="B152" s="86">
        <v>1</v>
      </c>
      <c r="C152" s="86">
        <v>143</v>
      </c>
      <c r="D152" s="28">
        <v>0.96903618939648917</v>
      </c>
      <c r="E152" s="28">
        <v>0.98857526881720426</v>
      </c>
      <c r="F152" s="28">
        <v>0.69276819923371646</v>
      </c>
      <c r="G152" s="28">
        <v>1.0040202631218651</v>
      </c>
      <c r="H152" s="28">
        <f>(EPCHrsIn!H153+MH)/LinhrsIn!H153</f>
        <v>0.99490983129726585</v>
      </c>
      <c r="I152" s="28">
        <f>(EPCHrsIn!I153+MH)/LinhrsIn!I153</f>
        <v>0.97739504843918179</v>
      </c>
      <c r="J152" s="28">
        <f>(EPCHrsIn!J153+MH)/LinhrsIn!J153</f>
        <v>1.00291707181553</v>
      </c>
      <c r="K152" s="28">
        <f>(EPCHrsIn!K153+MH)/LinhrsIn!K153</f>
        <v>0.99420719385693124</v>
      </c>
      <c r="L152" s="28">
        <f>(EPCHrsIn!L153+MH)/LinhrsIn!L153</f>
        <v>0.98449607790100091</v>
      </c>
      <c r="M152" s="28">
        <f>(EPCHrsIn!M153+MH)/LinhrsIn!M153</f>
        <v>0.99902737251632623</v>
      </c>
      <c r="N152" s="28">
        <f>(EPCHrsIn!N153+MH)/LinhrsIn!N153</f>
        <v>1.0001344266702514</v>
      </c>
      <c r="O152" s="28">
        <f>(EPCHrsIn!O153+MH)/LinhrsIn!O153</f>
        <v>1.0041666666666667</v>
      </c>
      <c r="P152" s="28">
        <f>(EPCHrsIn!P153+MH)/LinhrsIn!P153</f>
        <v>0.7075268817204301</v>
      </c>
      <c r="Q152" s="28">
        <f>(EPCHrsIn!Q153+MH)/LinhrsIn!Q153</f>
        <v>1.0018824794944197</v>
      </c>
      <c r="R152" s="28">
        <f>(EPCHrsIn!R153+MH)/LinhrsIn!R153</f>
        <v>0.77588525324966384</v>
      </c>
      <c r="S152" s="28">
        <f>(EPCHrsIn!S153+MH)/LinhrsIn!S153</f>
        <v>0.86856442386270771</v>
      </c>
      <c r="T152" s="28">
        <f>(EPCHrsIn!T153+MH)/LinhrsIn!T153</f>
        <v>0.97727272727272718</v>
      </c>
      <c r="U152" s="28">
        <f>(EPCHrsIn!U153+MH)/LinhrsIn!U153</f>
        <v>0.99729144095341282</v>
      </c>
      <c r="V152" s="28">
        <f>(EPCHrsIn!V153+MH)/LinhrsIn!V153</f>
        <v>0.99315259921743992</v>
      </c>
      <c r="W152" s="28">
        <v>0.9907258064516129</v>
      </c>
      <c r="X152" s="28">
        <f>(EPCHrsIn!X153+MH)/LinhrsIn!X153</f>
        <v>1</v>
      </c>
      <c r="Y152" s="28">
        <f>IF(LinhrsIn!Y153&gt;4,(EPCHrsIn!Y153+MH)/LinhrsIn!Y153,0)</f>
        <v>8.4247538677918427E-2</v>
      </c>
      <c r="Z152" s="28">
        <f>IF(LinhrsIn!Z153&gt;4,(EPCHrsIn!Z153+MH)/LinhrsIn!Z153,0)</f>
        <v>5.6489576328177544E-3</v>
      </c>
      <c r="AA152" s="28">
        <f>IF(LinhrsIn!AA153&gt;4,(EPCHrsIn!AA153+MH)/LinhrsIn!AA153,0)</f>
        <v>1.0055555555555555</v>
      </c>
      <c r="AB152" s="28">
        <f>IF(LinhrsIn!AB153&gt;4,(EPCHrsIn!AB153+MH)/LinhrsIn!AB153,0)</f>
        <v>1.6454025516937967</v>
      </c>
      <c r="AC152" s="28">
        <f>IF(LinhrsIn!AC153&gt;4,(EPCHrsIn!AC153+MH)/LinhrsIn!AC153,0)</f>
        <v>1.0034946236559139</v>
      </c>
      <c r="AD152" s="28">
        <f>IF(LinhrsIn!AD153&gt;4,(EPCHrsIn!AD153+MH)/LinhrsIn!AD153,0)</f>
        <v>0.91657977059436913</v>
      </c>
      <c r="AE152" s="28">
        <f>IF(LinhrsIn!AE153&gt;4,(EPCHrsIn!AE153+MH)/LinhrsIn!AE153,0)</f>
        <v>0.98796904023462284</v>
      </c>
      <c r="AF152" s="28"/>
      <c r="AG152" s="28"/>
      <c r="AH152" s="28"/>
      <c r="AI152" s="28"/>
      <c r="AJ152" s="28"/>
      <c r="AK152" s="28"/>
      <c r="AL152" s="28"/>
      <c r="AM152" s="28"/>
      <c r="AN152" s="28"/>
      <c r="AO152" s="28">
        <f t="shared" si="18"/>
        <v>0.86213577783850603</v>
      </c>
      <c r="AP152" s="28">
        <f t="shared" si="23"/>
        <v>0.96934781149496863</v>
      </c>
      <c r="AQ152" s="28">
        <f t="shared" si="19"/>
        <v>0.99257688142475275</v>
      </c>
      <c r="AR152" s="28">
        <f t="shared" si="20"/>
        <v>0.90394265835244936</v>
      </c>
      <c r="AS152" s="28">
        <f t="shared" si="21"/>
        <v>0.88211071886893044</v>
      </c>
      <c r="AT152" s="28">
        <f t="shared" si="22"/>
        <v>0.98923892248119338</v>
      </c>
      <c r="AU152" s="28">
        <f t="shared" si="24"/>
        <v>0.69165778170984371</v>
      </c>
      <c r="AV152" s="28">
        <f t="shared" si="25"/>
        <v>0.88553568829405671</v>
      </c>
      <c r="AW152" s="28">
        <f t="shared" si="26"/>
        <v>0.96934781149496863</v>
      </c>
    </row>
    <row r="153" spans="1:49" hidden="1" x14ac:dyDescent="0.25">
      <c r="A153" s="86" t="s">
        <v>8</v>
      </c>
      <c r="B153" s="86">
        <v>1</v>
      </c>
      <c r="C153" s="86">
        <v>144</v>
      </c>
      <c r="D153" s="28">
        <v>0.95534928760798066</v>
      </c>
      <c r="E153" s="28">
        <v>0.99596774193548387</v>
      </c>
      <c r="F153" s="28">
        <v>1.0043103448275863</v>
      </c>
      <c r="G153" s="28">
        <v>1.0033108049238888</v>
      </c>
      <c r="H153" s="28">
        <f>(EPCHrsIn!H154+MH)/LinhrsIn!H154</f>
        <v>0.89776263150096314</v>
      </c>
      <c r="I153" s="28">
        <f>(EPCHrsIn!I154+MH)/LinhrsIn!I154</f>
        <v>0.98305540613232922</v>
      </c>
      <c r="J153" s="28">
        <f>(EPCHrsIn!J154+MH)/LinhrsIn!J154</f>
        <v>0.92741935483870963</v>
      </c>
      <c r="K153" s="28">
        <f>(EPCHrsIn!K154+MH)/LinhrsIn!K154</f>
        <v>0.93255051884216278</v>
      </c>
      <c r="L153" s="28">
        <f>(EPCHrsIn!L154+MH)/LinhrsIn!L154</f>
        <v>0.99959693671906491</v>
      </c>
      <c r="M153" s="28">
        <f>(EPCHrsIn!M154+MH)/LinhrsIn!M154</f>
        <v>1.0004168403501459</v>
      </c>
      <c r="N153" s="28">
        <f>(EPCHrsIn!N154+MH)/LinhrsIn!N154</f>
        <v>1.0001344266702514</v>
      </c>
      <c r="O153" s="28">
        <f>(EPCHrsIn!O154+MH)/LinhrsIn!O154</f>
        <v>1.0041666666666667</v>
      </c>
      <c r="P153" s="28">
        <f>(EPCHrsIn!P154+MH)/LinhrsIn!P154</f>
        <v>0.96679661244790971</v>
      </c>
      <c r="Q153" s="28">
        <f>(EPCHrsIn!Q154+MH)/LinhrsIn!Q154</f>
        <v>1.0018824794944197</v>
      </c>
      <c r="R153" s="28">
        <f>(EPCHrsIn!R154+MH)/LinhrsIn!R154</f>
        <v>0.86296462158531129</v>
      </c>
      <c r="S153" s="28">
        <f>(EPCHrsIn!S154+MH)/LinhrsIn!S154</f>
        <v>0.97187457946440592</v>
      </c>
      <c r="T153" s="28">
        <f>(EPCHrsIn!T154+MH)/LinhrsIn!T154</f>
        <v>0.9431292898165009</v>
      </c>
      <c r="U153" s="28">
        <f>(EPCHrsIn!U154+MH)/LinhrsIn!U154</f>
        <v>0.99715176997151778</v>
      </c>
      <c r="V153" s="28">
        <f>(EPCHrsIn!V154+MH)/LinhrsIn!V154</f>
        <v>0.99957947855340634</v>
      </c>
      <c r="W153" s="28">
        <v>0.99731182795698925</v>
      </c>
      <c r="X153" s="28">
        <f>(EPCHrsIn!X154+MH)/LinhrsIn!X154</f>
        <v>1.0054178518217527</v>
      </c>
      <c r="Y153" s="28">
        <f>IF(LinhrsIn!Y154&gt;4,(EPCHrsIn!Y154+MH)/LinhrsIn!Y154,0)</f>
        <v>0.98862199747155499</v>
      </c>
      <c r="Z153" s="28">
        <f>IF(LinhrsIn!Z154&gt;4,(EPCHrsIn!Z154+MH)/LinhrsIn!Z154,0)</f>
        <v>0.96933422999327512</v>
      </c>
      <c r="AA153" s="28">
        <f>IF(LinhrsIn!AA154&gt;4,(EPCHrsIn!AA154+MH)/LinhrsIn!AA154,0)</f>
        <v>0.95441912173429677</v>
      </c>
      <c r="AB153" s="28">
        <f>IF(LinhrsIn!AB154&gt;4,(EPCHrsIn!AB154+MH)/LinhrsIn!AB154,0)</f>
        <v>0.99593881142547724</v>
      </c>
      <c r="AC153" s="28">
        <f>IF(LinhrsIn!AC154&gt;4,(EPCHrsIn!AC154+MH)/LinhrsIn!AC154,0)</f>
        <v>1.0022849462365593</v>
      </c>
      <c r="AD153" s="28">
        <f>IF(LinhrsIn!AD154&gt;4,(EPCHrsIn!AD154+MH)/LinhrsIn!AD154,0)</f>
        <v>0.99850433742147771</v>
      </c>
      <c r="AE153" s="28">
        <f>IF(LinhrsIn!AE154&gt;4,(EPCHrsIn!AE154+MH)/LinhrsIn!AE154,0)</f>
        <v>0.92389864640481778</v>
      </c>
      <c r="AF153" s="28"/>
      <c r="AG153" s="28"/>
      <c r="AH153" s="28"/>
      <c r="AI153" s="28"/>
      <c r="AJ153" s="28"/>
      <c r="AK153" s="28"/>
      <c r="AL153" s="28"/>
      <c r="AM153" s="28"/>
      <c r="AN153" s="28"/>
      <c r="AO153" s="28">
        <f t="shared" si="18"/>
        <v>0.97396883827407565</v>
      </c>
      <c r="AP153" s="28">
        <f t="shared" si="23"/>
        <v>0.97489597668761829</v>
      </c>
      <c r="AQ153" s="28">
        <f t="shared" si="19"/>
        <v>0.97752143197045793</v>
      </c>
      <c r="AR153" s="28">
        <f t="shared" si="20"/>
        <v>0.99036590192827589</v>
      </c>
      <c r="AS153" s="28">
        <f t="shared" si="21"/>
        <v>0.94557389351471233</v>
      </c>
      <c r="AT153" s="28">
        <f t="shared" si="22"/>
        <v>0.97995351278047504</v>
      </c>
      <c r="AU153" s="28">
        <f t="shared" si="24"/>
        <v>0.99711722575009898</v>
      </c>
      <c r="AV153" s="28">
        <f t="shared" si="25"/>
        <v>0.97323072105101638</v>
      </c>
      <c r="AW153" s="28">
        <f t="shared" si="26"/>
        <v>0.97489597668761829</v>
      </c>
    </row>
    <row r="154" spans="1:49" hidden="1" x14ac:dyDescent="0.25">
      <c r="A154" s="86" t="s">
        <v>8</v>
      </c>
      <c r="B154" s="86">
        <v>1</v>
      </c>
      <c r="C154" s="86">
        <v>145</v>
      </c>
      <c r="D154" s="28">
        <v>0.93717487703635471</v>
      </c>
      <c r="E154" s="28">
        <v>0.86290322580645162</v>
      </c>
      <c r="F154" s="28">
        <v>0.97006704980842917</v>
      </c>
      <c r="G154" s="28">
        <v>0.96263520157325466</v>
      </c>
      <c r="H154" s="28">
        <f>(EPCHrsIn!H155+MH)/LinhrsIn!H155</f>
        <v>0.88913170163170163</v>
      </c>
      <c r="I154" s="28">
        <f>(EPCHrsIn!I155+MH)/LinhrsIn!I155</f>
        <v>0.88836329233680222</v>
      </c>
      <c r="J154" s="28">
        <f>(EPCHrsIn!J155+MH)/LinhrsIn!J155</f>
        <v>0.94994438264738601</v>
      </c>
      <c r="K154" s="28">
        <f>(EPCHrsIn!K155+MH)/LinhrsIn!K155</f>
        <v>0.97659402744148505</v>
      </c>
      <c r="L154" s="28">
        <f>(EPCHrsIn!L155+MH)/LinhrsIn!L155</f>
        <v>0.99168704354882342</v>
      </c>
      <c r="M154" s="28">
        <f>(EPCHrsIn!M155+MH)/LinhrsIn!M155</f>
        <v>0.99567703249198158</v>
      </c>
      <c r="N154" s="28">
        <f>(EPCHrsIn!N155+MH)/LinhrsIn!N155</f>
        <v>1.0002688894864211</v>
      </c>
      <c r="O154" s="28">
        <f>(EPCHrsIn!O155+MH)/LinhrsIn!O155</f>
        <v>0.85845256285595228</v>
      </c>
      <c r="P154" s="28">
        <f>(EPCHrsIn!P155+MH)/LinhrsIn!P155</f>
        <v>0.90159967737599145</v>
      </c>
      <c r="Q154" s="28">
        <f>(EPCHrsIn!Q155+MH)/LinhrsIn!Q155</f>
        <v>1.0020169423154497</v>
      </c>
      <c r="R154" s="28">
        <f>(EPCHrsIn!R155+MH)/LinhrsIn!R155</f>
        <v>0.62972892463509089</v>
      </c>
      <c r="S154" s="28">
        <f>(EPCHrsIn!S155+MH)/LinhrsIn!S155</f>
        <v>0.95916442048517525</v>
      </c>
      <c r="T154" s="28">
        <f>(EPCHrsIn!T155+MH)/LinhrsIn!T155</f>
        <v>0.860610361958836</v>
      </c>
      <c r="U154" s="28">
        <f>(EPCHrsIn!U155+MH)/LinhrsIn!U155</f>
        <v>0.95436078006500547</v>
      </c>
      <c r="V154" s="28">
        <f>(EPCHrsIn!V155+MH)/LinhrsIn!V155</f>
        <v>0.94009797060881739</v>
      </c>
      <c r="W154" s="28">
        <v>0.95618279569892473</v>
      </c>
      <c r="X154" s="28">
        <f>(EPCHrsIn!X155+MH)/LinhrsIn!X155</f>
        <v>0.97155627793579846</v>
      </c>
      <c r="Y154" s="28">
        <f>IF(LinhrsIn!Y155&gt;4,(EPCHrsIn!Y155+MH)/LinhrsIn!Y155,0)</f>
        <v>0.95140449438202246</v>
      </c>
      <c r="Z154" s="28">
        <f>IF(LinhrsIn!Z155&gt;4,(EPCHrsIn!Z155+MH)/LinhrsIn!Z155,0)</f>
        <v>0.98359332974717584</v>
      </c>
      <c r="AA154" s="28">
        <f>IF(LinhrsIn!AA155&gt;4,(EPCHrsIn!AA155+MH)/LinhrsIn!AA155,0)</f>
        <v>1.0054166666666666</v>
      </c>
      <c r="AB154" s="28">
        <f>IF(LinhrsIn!AB155&gt;4,(EPCHrsIn!AB155+MH)/LinhrsIn!AB155,0)</f>
        <v>0.9967510491403816</v>
      </c>
      <c r="AC154" s="28">
        <f>IF(LinhrsIn!AC155&gt;4,(EPCHrsIn!AC155+MH)/LinhrsIn!AC155,0)</f>
        <v>1.0001344266702514</v>
      </c>
      <c r="AD154" s="28">
        <f>IF(LinhrsIn!AD155&gt;4,(EPCHrsIn!AD155+MH)/LinhrsIn!AD155,0)</f>
        <v>0.99017272185824889</v>
      </c>
      <c r="AE154" s="28">
        <f>IF(LinhrsIn!AE155&gt;4,(EPCHrsIn!AE155+MH)/LinhrsIn!AE155,0)</f>
        <v>0.94225687121401003</v>
      </c>
      <c r="AF154" s="28"/>
      <c r="AG154" s="28"/>
      <c r="AH154" s="28"/>
      <c r="AI154" s="28"/>
      <c r="AJ154" s="28"/>
      <c r="AK154" s="28"/>
      <c r="AL154" s="28"/>
      <c r="AM154" s="28"/>
      <c r="AN154" s="28"/>
      <c r="AO154" s="28">
        <f t="shared" si="18"/>
        <v>0.93424033446994548</v>
      </c>
      <c r="AP154" s="28">
        <f t="shared" si="23"/>
        <v>0.97752133991417001</v>
      </c>
      <c r="AQ154" s="28">
        <f t="shared" si="19"/>
        <v>0.98798603449409672</v>
      </c>
      <c r="AR154" s="28">
        <f t="shared" si="20"/>
        <v>0.92010704323945491</v>
      </c>
      <c r="AS154" s="28">
        <f t="shared" si="21"/>
        <v>0.86363676247857202</v>
      </c>
      <c r="AT154" s="28">
        <f t="shared" si="22"/>
        <v>0.91835637087755295</v>
      </c>
      <c r="AU154" s="28">
        <f t="shared" si="24"/>
        <v>0.95971452267224855</v>
      </c>
      <c r="AV154" s="28">
        <f t="shared" si="25"/>
        <v>0.99525368185140806</v>
      </c>
      <c r="AW154" s="28">
        <f t="shared" si="26"/>
        <v>0.97752133991417001</v>
      </c>
    </row>
    <row r="155" spans="1:49" hidden="1" x14ac:dyDescent="0.25">
      <c r="A155" s="86" t="s">
        <v>8</v>
      </c>
      <c r="B155" s="86">
        <v>1</v>
      </c>
      <c r="C155" s="86">
        <v>146</v>
      </c>
      <c r="D155" s="28">
        <v>0.97217744554467134</v>
      </c>
      <c r="E155" s="28">
        <v>0.9838709677419355</v>
      </c>
      <c r="F155" s="28">
        <v>1.0043103448275863</v>
      </c>
      <c r="G155" s="28">
        <v>1.0018918885279364</v>
      </c>
      <c r="H155" s="28">
        <f>(EPCHrsIn!H156+MH)/LinhrsIn!H156</f>
        <v>0.92684700407213483</v>
      </c>
      <c r="I155" s="28">
        <f>(EPCHrsIn!I156+MH)/LinhrsIn!I156</f>
        <v>0.99448776552836793</v>
      </c>
      <c r="J155" s="28">
        <f>(EPCHrsIn!J156+MH)/LinhrsIn!J156</f>
        <v>0.99319349909709687</v>
      </c>
      <c r="K155" s="28">
        <f>(EPCHrsIn!K156+MH)/LinhrsIn!K156</f>
        <v>0.99677158999192905</v>
      </c>
      <c r="L155" s="28">
        <f>(EPCHrsIn!L156+MH)/LinhrsIn!L156</f>
        <v>1.0030419258858534</v>
      </c>
      <c r="M155" s="28">
        <f>(EPCHrsIn!M156+MH)/LinhrsIn!M156</f>
        <v>0.9671558350803634</v>
      </c>
      <c r="N155" s="28">
        <f>(EPCHrsIn!N156+MH)/LinhrsIn!N156</f>
        <v>1.0051406926406925</v>
      </c>
      <c r="O155" s="28">
        <f>(EPCHrsIn!O156+MH)/LinhrsIn!O156</f>
        <v>0.9623312011371713</v>
      </c>
      <c r="P155" s="28">
        <f>(EPCHrsIn!P156+MH)/LinhrsIn!P156</f>
        <v>0.9800192917183409</v>
      </c>
      <c r="Q155" s="28">
        <f>(EPCHrsIn!Q156+MH)/LinhrsIn!Q156</f>
        <v>0.99878983461073001</v>
      </c>
      <c r="R155" s="28">
        <f>(EPCHrsIn!R156+MH)/LinhrsIn!R156</f>
        <v>0.99656562639988044</v>
      </c>
      <c r="S155" s="28">
        <f>(EPCHrsIn!S156+MH)/LinhrsIn!S156</f>
        <v>1.0047087313332437</v>
      </c>
      <c r="T155" s="28">
        <f>(EPCHrsIn!T156+MH)/LinhrsIn!T156</f>
        <v>0.94557727464491625</v>
      </c>
      <c r="U155" s="28">
        <f>(EPCHrsIn!U156+MH)/LinhrsIn!U156</f>
        <v>0.9182874122096164</v>
      </c>
      <c r="V155" s="28">
        <f>(EPCHrsIn!V156+MH)/LinhrsIn!V156</f>
        <v>0.84778662198017041</v>
      </c>
      <c r="W155" s="28">
        <v>0.99704301075268809</v>
      </c>
      <c r="X155" s="28">
        <f>(EPCHrsIn!X156+MH)/LinhrsIn!X156</f>
        <v>0.98465924518055925</v>
      </c>
      <c r="Y155" s="28">
        <f>IF(LinhrsIn!Y156&gt;4,(EPCHrsIn!Y156+MH)/LinhrsIn!Y156,0)</f>
        <v>0.99817415730337089</v>
      </c>
      <c r="Z155" s="28">
        <f>IF(LinhrsIn!Z156&gt;4,(EPCHrsIn!Z156+MH)/LinhrsIn!Z156,0)</f>
        <v>0.98601398601398604</v>
      </c>
      <c r="AA155" s="28">
        <f>IF(LinhrsIn!AA156&gt;4,(EPCHrsIn!AA156+MH)/LinhrsIn!AA156,0)</f>
        <v>0.98388441233676038</v>
      </c>
      <c r="AB155" s="28">
        <f>IF(LinhrsIn!AB156&gt;4,(EPCHrsIn!AB156+MH)/LinhrsIn!AB156,0)</f>
        <v>1.0046026803844592</v>
      </c>
      <c r="AC155" s="28">
        <f>IF(LinhrsIn!AC156&gt;4,(EPCHrsIn!AC156+MH)/LinhrsIn!AC156,0)</f>
        <v>1.0025537634408601</v>
      </c>
      <c r="AD155" s="28">
        <f>IF(LinhrsIn!AD156&gt;4,(EPCHrsIn!AD156+MH)/LinhrsIn!AD156,0)</f>
        <v>0.96976016684045885</v>
      </c>
      <c r="AE155" s="28">
        <f>IF(LinhrsIn!AE156&gt;4,(EPCHrsIn!AE156+MH)/LinhrsIn!AE156,0)</f>
        <v>0.95833020956468917</v>
      </c>
      <c r="AF155" s="28"/>
      <c r="AG155" s="28"/>
      <c r="AH155" s="28"/>
      <c r="AI155" s="28"/>
      <c r="AJ155" s="28"/>
      <c r="AK155" s="28"/>
      <c r="AL155" s="28"/>
      <c r="AM155" s="28"/>
      <c r="AN155" s="28"/>
      <c r="AO155" s="28">
        <f t="shared" si="18"/>
        <v>0.97217441609586519</v>
      </c>
      <c r="AP155" s="28">
        <f t="shared" si="23"/>
        <v>0.97688137994866941</v>
      </c>
      <c r="AQ155" s="28">
        <f t="shared" si="19"/>
        <v>0.98898978365271528</v>
      </c>
      <c r="AR155" s="28">
        <f t="shared" si="20"/>
        <v>0.98249706183206831</v>
      </c>
      <c r="AS155" s="28">
        <f t="shared" si="21"/>
        <v>1.0000213974479515</v>
      </c>
      <c r="AT155" s="28">
        <f t="shared" si="22"/>
        <v>0.9038837696115678</v>
      </c>
      <c r="AU155" s="28">
        <f t="shared" si="24"/>
        <v>0.99329213774553937</v>
      </c>
      <c r="AV155" s="28">
        <f t="shared" si="25"/>
        <v>0.99150035957840188</v>
      </c>
      <c r="AW155" s="28">
        <f t="shared" si="26"/>
        <v>0.97688137994866941</v>
      </c>
    </row>
    <row r="156" spans="1:49" hidden="1" x14ac:dyDescent="0.25">
      <c r="A156" s="86" t="s">
        <v>8</v>
      </c>
      <c r="B156" s="86">
        <v>1</v>
      </c>
      <c r="C156" s="86">
        <v>147</v>
      </c>
      <c r="D156" s="28">
        <v>0.70158066592268498</v>
      </c>
      <c r="E156" s="28">
        <v>0.98028673835125446</v>
      </c>
      <c r="F156" s="28">
        <v>1.0038314176245211</v>
      </c>
      <c r="G156" s="28">
        <v>0.96878383928904821</v>
      </c>
      <c r="H156" s="28">
        <f>(EPCHrsIn!H157+MH)/LinhrsIn!H157</f>
        <v>0.8882575757575758</v>
      </c>
      <c r="I156" s="28">
        <f>(EPCHrsIn!I157+MH)/LinhrsIn!I157</f>
        <v>0.67442486210143959</v>
      </c>
      <c r="J156" s="28">
        <f>(EPCHrsIn!J157+MH)/LinhrsIn!J157</f>
        <v>0.95979969397690923</v>
      </c>
      <c r="K156" s="28">
        <f>(EPCHrsIn!K157+MH)/LinhrsIn!K157</f>
        <v>0.96982758620689657</v>
      </c>
      <c r="L156" s="28">
        <f>(EPCHrsIn!L157+MH)/LinhrsIn!L157</f>
        <v>0.97701277868406744</v>
      </c>
      <c r="M156" s="28">
        <f>(EPCHrsIn!M157+MH)/LinhrsIn!M157</f>
        <v>0.98775737340011138</v>
      </c>
      <c r="N156" s="28">
        <f>(EPCHrsIn!N157+MH)/LinhrsIn!N157</f>
        <v>0.99528619528619533</v>
      </c>
      <c r="O156" s="28">
        <f>(EPCHrsIn!O157+MH)/LinhrsIn!O157</f>
        <v>0.99458258091401586</v>
      </c>
      <c r="P156" s="28">
        <f>(EPCHrsIn!P157+MH)/LinhrsIn!P157</f>
        <v>0.54266487213997305</v>
      </c>
      <c r="Q156" s="28">
        <f>(EPCHrsIn!Q157+MH)/LinhrsIn!Q157</f>
        <v>0.20067430883344572</v>
      </c>
      <c r="R156" s="28">
        <f>(EPCHrsIn!R157+MH)/LinhrsIn!R157</f>
        <v>0.898594077176189</v>
      </c>
      <c r="S156" s="28">
        <f>(EPCHrsIn!S157+MH)/LinhrsIn!S157</f>
        <v>0.96904441453566625</v>
      </c>
      <c r="T156" s="28">
        <f>(EPCHrsIn!T157+MH)/LinhrsIn!T157</f>
        <v>0.9633193863319387</v>
      </c>
      <c r="U156" s="28">
        <f>(EPCHrsIn!U157+MH)/LinhrsIn!U157</f>
        <v>0.85534335635920367</v>
      </c>
      <c r="V156" s="28">
        <f>(EPCHrsIn!V157+MH)/LinhrsIn!V157</f>
        <v>0.9993037181451051</v>
      </c>
      <c r="W156" s="28">
        <v>0.99543010752688177</v>
      </c>
      <c r="X156" s="28">
        <f>(EPCHrsIn!X157+MH)/LinhrsIn!X157</f>
        <v>1.0052824055262091</v>
      </c>
      <c r="Y156" s="28">
        <f>IF(LinhrsIn!Y157&gt;4,(EPCHrsIn!Y157+MH)/LinhrsIn!Y157,0)</f>
        <v>0.99774869846630077</v>
      </c>
      <c r="Z156" s="28">
        <f>IF(LinhrsIn!Z157&gt;4,(EPCHrsIn!Z157+MH)/LinhrsIn!Z157,0)</f>
        <v>1.0005379236148466</v>
      </c>
      <c r="AA156" s="28">
        <f>IF(LinhrsIn!AA157&gt;4,(EPCHrsIn!AA157+MH)/LinhrsIn!AA157,0)</f>
        <v>0.96929946971811332</v>
      </c>
      <c r="AB156" s="28">
        <f>IF(LinhrsIn!AB157&gt;4,(EPCHrsIn!AB157+MH)/LinhrsIn!AB157,0)</f>
        <v>1.0041982665222102</v>
      </c>
      <c r="AC156" s="28">
        <f>IF(LinhrsIn!AC157&gt;4,(EPCHrsIn!AC157+MH)/LinhrsIn!AC157,0)</f>
        <v>1.00080688542227</v>
      </c>
      <c r="AD156" s="28">
        <f>IF(LinhrsIn!AD157&gt;4,(EPCHrsIn!AD157+MH)/LinhrsIn!AD157,0)</f>
        <v>0.98356914650844374</v>
      </c>
      <c r="AE156" s="28">
        <f>IF(LinhrsIn!AE157&gt;4,(EPCHrsIn!AE157+MH)/LinhrsIn!AE157,0)</f>
        <v>0.90931480208833282</v>
      </c>
      <c r="AF156" s="28"/>
      <c r="AG156" s="28"/>
      <c r="AH156" s="28"/>
      <c r="AI156" s="28"/>
      <c r="AJ156" s="28"/>
      <c r="AK156" s="28"/>
      <c r="AL156" s="28"/>
      <c r="AM156" s="28"/>
      <c r="AN156" s="28"/>
      <c r="AO156" s="28">
        <f t="shared" si="18"/>
        <v>0.90489801106300904</v>
      </c>
      <c r="AP156" s="28">
        <f t="shared" si="23"/>
        <v>0.96456361133968216</v>
      </c>
      <c r="AQ156" s="28">
        <f t="shared" si="19"/>
        <v>0.97819924609702513</v>
      </c>
      <c r="AR156" s="28">
        <f t="shared" si="20"/>
        <v>0.84417788278006134</v>
      </c>
      <c r="AS156" s="28">
        <f t="shared" si="21"/>
        <v>0.68943760018176692</v>
      </c>
      <c r="AT156" s="28">
        <f t="shared" si="22"/>
        <v>0.93932215361208249</v>
      </c>
      <c r="AU156" s="28">
        <f t="shared" si="24"/>
        <v>0.9994870705064639</v>
      </c>
      <c r="AV156" s="28">
        <f t="shared" si="25"/>
        <v>0.99134521995172342</v>
      </c>
      <c r="AW156" s="28">
        <f t="shared" si="26"/>
        <v>0.96456361133968216</v>
      </c>
    </row>
    <row r="157" spans="1:49" hidden="1" x14ac:dyDescent="0.25">
      <c r="A157" s="86" t="s">
        <v>8</v>
      </c>
      <c r="B157" s="86">
        <v>1</v>
      </c>
      <c r="C157" s="86">
        <v>148</v>
      </c>
      <c r="D157" s="28">
        <v>0.3546962369877007</v>
      </c>
      <c r="E157" s="28">
        <v>0.65681003584229392</v>
      </c>
      <c r="F157" s="28">
        <v>0.68438697318007657</v>
      </c>
      <c r="G157" s="28">
        <v>0.81104763327234486</v>
      </c>
      <c r="H157" s="28">
        <f>(EPCHrsIn!H158+MH)/LinhrsIn!H158</f>
        <v>0.85104212213962971</v>
      </c>
      <c r="I157" s="28">
        <f>(EPCHrsIn!I158+MH)/LinhrsIn!I158</f>
        <v>0.98034993270524895</v>
      </c>
      <c r="J157" s="28">
        <f>(EPCHrsIn!J158+MH)/LinhrsIn!J158</f>
        <v>0.97835374537168895</v>
      </c>
      <c r="K157" s="28">
        <f>(EPCHrsIn!K158+MH)/LinhrsIn!K158</f>
        <v>0.97755543537047052</v>
      </c>
      <c r="L157" s="28">
        <f>(EPCHrsIn!L158+MH)/LinhrsIn!L158</f>
        <v>0.99956579662860257</v>
      </c>
      <c r="M157" s="28">
        <f>(EPCHrsIn!M158+MH)/LinhrsIn!M158</f>
        <v>0.99193099610461888</v>
      </c>
      <c r="N157" s="28">
        <f>(EPCHrsIn!N158+MH)/LinhrsIn!N158</f>
        <v>1.0022870980761469</v>
      </c>
      <c r="O157" s="28">
        <f>(EPCHrsIn!O158+MH)/LinhrsIn!O158</f>
        <v>1.0044456793553767</v>
      </c>
      <c r="P157" s="28">
        <f>(EPCHrsIn!P158+MH)/LinhrsIn!P158</f>
        <v>0.91773087780615681</v>
      </c>
      <c r="Q157" s="28">
        <f>(EPCHrsIn!Q158+MH)/LinhrsIn!Q158</f>
        <v>0.98440021516944587</v>
      </c>
      <c r="R157" s="28">
        <f>(EPCHrsIn!R158+MH)/LinhrsIn!R158</f>
        <v>0.87086684539767656</v>
      </c>
      <c r="S157" s="28">
        <f>(EPCHrsIn!S158+MH)/LinhrsIn!S158</f>
        <v>1.0044396609713442</v>
      </c>
      <c r="T157" s="28">
        <f>(EPCHrsIn!T158+MH)/LinhrsIn!T158</f>
        <v>0.98029900796423075</v>
      </c>
      <c r="U157" s="28">
        <f>(EPCHrsIn!U158+MH)/LinhrsIn!U158</f>
        <v>1.004042037186742</v>
      </c>
      <c r="V157" s="28">
        <f>(EPCHrsIn!V158+MH)/LinhrsIn!V158</f>
        <v>0.45218384242078219</v>
      </c>
      <c r="W157" s="28">
        <v>0</v>
      </c>
      <c r="X157" s="28">
        <f>(EPCHrsIn!X158+MH)/LinhrsIn!X158</f>
        <v>6.8189566996249571E-3</v>
      </c>
      <c r="Y157" s="28">
        <f>IF(LinhrsIn!Y158&gt;4,(EPCHrsIn!Y158+MH)/LinhrsIn!Y158,0)</f>
        <v>1.5003750937734431E-2</v>
      </c>
      <c r="Z157" s="28">
        <f>IF(LinhrsIn!Z158&gt;4,(EPCHrsIn!Z158+MH)/LinhrsIn!Z158,0)</f>
        <v>9.1954022988505746E-2</v>
      </c>
      <c r="AA157" s="28">
        <f>IF(LinhrsIn!AA158&gt;4,(EPCHrsIn!AA158+MH)/LinhrsIn!AA158,0)</f>
        <v>1.0055555555555555</v>
      </c>
      <c r="AB157" s="28">
        <f>IF(LinhrsIn!AB158&gt;4,(EPCHrsIn!AB158+MH)/LinhrsIn!AB158,0)</f>
        <v>0.85808147174770044</v>
      </c>
      <c r="AC157" s="28">
        <f>IF(LinhrsIn!AC158&gt;4,(EPCHrsIn!AC158+MH)/LinhrsIn!AC158,0)</f>
        <v>1.0013442667025139</v>
      </c>
      <c r="AD157" s="28">
        <f>IF(LinhrsIn!AD158&gt;4,(EPCHrsIn!AD158+MH)/LinhrsIn!AD158,0)</f>
        <v>0.99568066726243676</v>
      </c>
      <c r="AE157" s="28">
        <f>IF(LinhrsIn!AE158&gt;4,(EPCHrsIn!AE158+MH)/LinhrsIn!AE158,0)</f>
        <v>0.79227593233388949</v>
      </c>
      <c r="AF157" s="28"/>
      <c r="AG157" s="28"/>
      <c r="AH157" s="28"/>
      <c r="AI157" s="28"/>
      <c r="AJ157" s="28"/>
      <c r="AK157" s="28"/>
      <c r="AL157" s="28"/>
      <c r="AM157" s="28"/>
      <c r="AN157" s="28"/>
      <c r="AO157" s="28">
        <f t="shared" si="18"/>
        <v>0.60613711391994518</v>
      </c>
      <c r="AP157" s="28">
        <f t="shared" si="23"/>
        <v>0.92976695543294674</v>
      </c>
      <c r="AQ157" s="28">
        <f t="shared" si="19"/>
        <v>0.98968407603456399</v>
      </c>
      <c r="AR157" s="28">
        <f t="shared" si="20"/>
        <v>0.97482121841256009</v>
      </c>
      <c r="AS157" s="28">
        <f t="shared" si="21"/>
        <v>0.95323557384615543</v>
      </c>
      <c r="AT157" s="28">
        <f t="shared" si="22"/>
        <v>0.81217496252391841</v>
      </c>
      <c r="AU157" s="28">
        <f t="shared" si="24"/>
        <v>7.2742358791197956E-3</v>
      </c>
      <c r="AV157" s="28">
        <f t="shared" si="25"/>
        <v>0.6518636834305872</v>
      </c>
      <c r="AW157" s="28">
        <f t="shared" si="26"/>
        <v>0.92976695543294674</v>
      </c>
    </row>
    <row r="158" spans="1:49" hidden="1" x14ac:dyDescent="0.25">
      <c r="A158" s="86" t="s">
        <v>8</v>
      </c>
      <c r="B158" s="86">
        <v>1</v>
      </c>
      <c r="C158" s="86">
        <v>149</v>
      </c>
      <c r="D158" s="28">
        <v>0.97195307010551546</v>
      </c>
      <c r="E158" s="28">
        <v>0.9838709677419355</v>
      </c>
      <c r="F158" s="28">
        <v>0.96264367816091956</v>
      </c>
      <c r="G158" s="28">
        <v>0.99456082048218264</v>
      </c>
      <c r="H158" s="28">
        <f>(EPCHrsIn!H159+MH)/LinhrsIn!H159</f>
        <v>0.89782172542275729</v>
      </c>
      <c r="I158" s="28">
        <f>(EPCHrsIn!I159+MH)/LinhrsIn!I159</f>
        <v>0.9829071332436069</v>
      </c>
      <c r="J158" s="28">
        <f>(EPCHrsIn!J159+MH)/LinhrsIn!J159</f>
        <v>1.0013908205841446</v>
      </c>
      <c r="K158" s="28">
        <f>(EPCHrsIn!K159+MH)/LinhrsIn!K159</f>
        <v>0.99273607748184023</v>
      </c>
      <c r="L158" s="28">
        <f>(EPCHrsIn!L159+MH)/LinhrsIn!L159</f>
        <v>1.0030309710576144</v>
      </c>
      <c r="M158" s="28">
        <f>(EPCHrsIn!M159+MH)/LinhrsIn!M159</f>
        <v>0.99888858016115589</v>
      </c>
      <c r="N158" s="28">
        <f>(EPCHrsIn!N159+MH)/LinhrsIn!N159</f>
        <v>0.98265895953757232</v>
      </c>
      <c r="O158" s="28">
        <f>(EPCHrsIn!O159+MH)/LinhrsIn!O159</f>
        <v>0.23315691603490202</v>
      </c>
      <c r="P158" s="28">
        <f>(EPCHrsIn!P159+MH)/LinhrsIn!P159</f>
        <v>0.56762570583490191</v>
      </c>
      <c r="Q158" s="28">
        <f>(EPCHrsIn!Q159+MH)/LinhrsIn!Q159</f>
        <v>0.92893743257820927</v>
      </c>
      <c r="R158" s="28">
        <f>(EPCHrsIn!R159+MH)/LinhrsIn!R159</f>
        <v>0.91561055613538089</v>
      </c>
      <c r="S158" s="28">
        <f>(EPCHrsIn!S159+MH)/LinhrsIn!S159</f>
        <v>1.0052468720570431</v>
      </c>
      <c r="T158" s="28">
        <f>(EPCHrsIn!T159+MH)/LinhrsIn!T159</f>
        <v>0.94911660777385154</v>
      </c>
      <c r="U158" s="28">
        <f>(EPCHrsIn!U159+MH)/LinhrsIn!U159</f>
        <v>0.95344102076829096</v>
      </c>
      <c r="V158" s="28">
        <f>(EPCHrsIn!V159+MH)/LinhrsIn!V159</f>
        <v>0.96344537815126052</v>
      </c>
      <c r="W158" s="28">
        <v>0.89704301075268811</v>
      </c>
      <c r="X158" s="28">
        <f>(EPCHrsIn!X159+MH)/LinhrsIn!X159</f>
        <v>0.11071428571428571</v>
      </c>
      <c r="Y158" s="28">
        <f>IF(LinhrsIn!Y159&gt;4,(EPCHrsIn!Y159+MH)/LinhrsIn!Y159,0)</f>
        <v>0.5800056242969629</v>
      </c>
      <c r="Z158" s="28">
        <f>IF(LinhrsIn!Z159&gt;4,(EPCHrsIn!Z159+MH)/LinhrsIn!Z159,0)</f>
        <v>0.92151319332256332</v>
      </c>
      <c r="AA158" s="28">
        <f>IF(LinhrsIn!AA159&gt;4,(EPCHrsIn!AA159+MH)/LinhrsIn!AA159,0)</f>
        <v>1.0178722206585982</v>
      </c>
      <c r="AB158" s="28">
        <f>IF(LinhrsIn!AB159&gt;4,(EPCHrsIn!AB159+MH)/LinhrsIn!AB159,0)</f>
        <v>1.0032529140688535</v>
      </c>
      <c r="AC158" s="28">
        <f>IF(LinhrsIn!AC159&gt;4,(EPCHrsIn!AC159+MH)/LinhrsIn!AC159,0)</f>
        <v>1.0001344989912575</v>
      </c>
      <c r="AD158" s="28">
        <f>IF(LinhrsIn!AD159&gt;4,(EPCHrsIn!AD159+MH)/LinhrsIn!AD159,0)</f>
        <v>0.98079519879970001</v>
      </c>
      <c r="AE158" s="28">
        <f>IF(LinhrsIn!AE159&gt;4,(EPCHrsIn!AE159+MH)/LinhrsIn!AE159,0)</f>
        <v>0.9624963311229483</v>
      </c>
      <c r="AF158" s="28"/>
      <c r="AG158" s="28"/>
      <c r="AH158" s="28"/>
      <c r="AI158" s="28"/>
      <c r="AJ158" s="28"/>
      <c r="AK158" s="28"/>
      <c r="AL158" s="28"/>
      <c r="AM158" s="28"/>
      <c r="AN158" s="28"/>
      <c r="AO158" s="28">
        <f t="shared" si="18"/>
        <v>0.85384992635649903</v>
      </c>
      <c r="AP158" s="28">
        <f t="shared" si="23"/>
        <v>0.98114200963796872</v>
      </c>
      <c r="AQ158" s="28">
        <f t="shared" si="19"/>
        <v>0.99821854290020351</v>
      </c>
      <c r="AR158" s="28">
        <f t="shared" si="20"/>
        <v>0.59448052713579214</v>
      </c>
      <c r="AS158" s="28">
        <f t="shared" si="21"/>
        <v>0.94993162025687772</v>
      </c>
      <c r="AT158" s="28">
        <f t="shared" si="22"/>
        <v>0.95533433556446778</v>
      </c>
      <c r="AU158" s="28">
        <f t="shared" si="24"/>
        <v>0.52925430692131226</v>
      </c>
      <c r="AV158" s="28">
        <f t="shared" si="25"/>
        <v>0.98087944268333838</v>
      </c>
      <c r="AW158" s="28">
        <f t="shared" si="26"/>
        <v>0.98114200963796872</v>
      </c>
    </row>
    <row r="159" spans="1:49" hidden="1" x14ac:dyDescent="0.25">
      <c r="A159" s="86" t="s">
        <v>8</v>
      </c>
      <c r="B159" s="86">
        <v>1</v>
      </c>
      <c r="C159" s="86">
        <v>150</v>
      </c>
      <c r="D159" s="28">
        <v>0.94166238581947226</v>
      </c>
      <c r="E159" s="28">
        <v>0.96326164874551967</v>
      </c>
      <c r="F159" s="28">
        <v>0.97461685823754785</v>
      </c>
      <c r="G159" s="28">
        <v>0.88010156454202604</v>
      </c>
      <c r="H159" s="28">
        <f>(EPCHrsIn!H160+MH)/LinhrsIn!H160</f>
        <v>0.66937627012662182</v>
      </c>
      <c r="I159" s="28">
        <f>(EPCHrsIn!I160+MH)/LinhrsIn!I160</f>
        <v>0.86378378378378384</v>
      </c>
      <c r="J159" s="28">
        <f>(EPCHrsIn!J160+MH)/LinhrsIn!J160</f>
        <v>0.93016759776536317</v>
      </c>
      <c r="K159" s="28">
        <f>(EPCHrsIn!K160+MH)/LinhrsIn!K160</f>
        <v>0.92829274855374688</v>
      </c>
      <c r="L159" s="28">
        <f>(EPCHrsIn!L160+MH)/LinhrsIn!L160</f>
        <v>0.83978283238559437</v>
      </c>
      <c r="M159" s="28">
        <f>(EPCHrsIn!M160+MH)/LinhrsIn!M160</f>
        <v>0.99485181577848891</v>
      </c>
      <c r="N159" s="28">
        <f>(EPCHrsIn!N160+MH)/LinhrsIn!N160</f>
        <v>0.98544081962793206</v>
      </c>
      <c r="O159" s="28">
        <f>(EPCHrsIn!O160+MH)/LinhrsIn!O160</f>
        <v>0.93741307371349092</v>
      </c>
      <c r="P159" s="28">
        <f>(EPCHrsIn!P160+MH)/LinhrsIn!P160</f>
        <v>0.79591287980639958</v>
      </c>
      <c r="Q159" s="28">
        <f>(EPCHrsIn!Q160+MH)/LinhrsIn!Q160</f>
        <v>0.97321668909825032</v>
      </c>
      <c r="R159" s="28">
        <f>(EPCHrsIn!R160+MH)/LinhrsIn!R160</f>
        <v>0.92895442359249336</v>
      </c>
      <c r="S159" s="28">
        <f>(EPCHrsIn!S160+MH)/LinhrsIn!S160</f>
        <v>0.84714921148402755</v>
      </c>
      <c r="T159" s="28">
        <f>(EPCHrsIn!T160+MH)/LinhrsIn!T160</f>
        <v>0.95339283184587054</v>
      </c>
      <c r="U159" s="28">
        <f>(EPCHrsIn!U160+MH)/LinhrsIn!U160</f>
        <v>0.96263079222720482</v>
      </c>
      <c r="V159" s="28">
        <f>(EPCHrsIn!V160+MH)/LinhrsIn!V160</f>
        <v>0.75512208812798209</v>
      </c>
      <c r="W159" s="28">
        <v>0.96008064516129021</v>
      </c>
      <c r="X159" s="28">
        <f>(EPCHrsIn!X160+MH)/LinhrsIn!X160</f>
        <v>0.98510090749018009</v>
      </c>
      <c r="Y159" s="28">
        <f>IF(LinhrsIn!Y160&gt;4,(EPCHrsIn!Y160+MH)/LinhrsIn!Y160,0)</f>
        <v>0.988061797752809</v>
      </c>
      <c r="Z159" s="28">
        <f>IF(LinhrsIn!Z160&gt;4,(EPCHrsIn!Z160+MH)/LinhrsIn!Z160,0)</f>
        <v>0.99838622915545983</v>
      </c>
      <c r="AA159" s="28">
        <f>IF(LinhrsIn!AA160&gt;4,(EPCHrsIn!AA160+MH)/LinhrsIn!AA160,0)</f>
        <v>1.0054166666666666</v>
      </c>
      <c r="AB159" s="28">
        <f>IF(LinhrsIn!AB160&gt;4,(EPCHrsIn!AB160+MH)/LinhrsIn!AB160,0)</f>
        <v>0.86960054163845635</v>
      </c>
      <c r="AC159" s="28">
        <f>IF(LinhrsIn!AC160&gt;4,(EPCHrsIn!AC160+MH)/LinhrsIn!AC160,0)</f>
        <v>0.99811802661648075</v>
      </c>
      <c r="AD159" s="28">
        <f>IF(LinhrsIn!AD160&gt;4,(EPCHrsIn!AD160+MH)/LinhrsIn!AD160,0)</f>
        <v>0.99174050157681337</v>
      </c>
      <c r="AE159" s="28">
        <f>IF(LinhrsIn!AE160&gt;4,(EPCHrsIn!AE160+MH)/LinhrsIn!AE160,0)</f>
        <v>0.9559202237286637</v>
      </c>
      <c r="AF159" s="28"/>
      <c r="AG159" s="28"/>
      <c r="AH159" s="28"/>
      <c r="AI159" s="28"/>
      <c r="AJ159" s="28"/>
      <c r="AK159" s="28"/>
      <c r="AL159" s="28"/>
      <c r="AM159" s="28"/>
      <c r="AN159" s="28"/>
      <c r="AO159" s="28">
        <f t="shared" si="18"/>
        <v>0.93559273535339094</v>
      </c>
      <c r="AP159" s="28">
        <f t="shared" si="23"/>
        <v>0.98192625064065264</v>
      </c>
      <c r="AQ159" s="28">
        <f t="shared" si="19"/>
        <v>0.92097579890594339</v>
      </c>
      <c r="AR159" s="28">
        <f t="shared" si="20"/>
        <v>0.90625559104927422</v>
      </c>
      <c r="AS159" s="28">
        <f t="shared" si="21"/>
        <v>0.91644010805825715</v>
      </c>
      <c r="AT159" s="28">
        <f t="shared" si="22"/>
        <v>0.89038190406701911</v>
      </c>
      <c r="AU159" s="28">
        <f t="shared" si="24"/>
        <v>0.97774778346809299</v>
      </c>
      <c r="AV159" s="28">
        <f t="shared" si="25"/>
        <v>0.95780114582019438</v>
      </c>
      <c r="AW159" s="28">
        <f t="shared" si="26"/>
        <v>0.98192625064065264</v>
      </c>
    </row>
    <row r="160" spans="1:49" hidden="1" x14ac:dyDescent="0.25">
      <c r="A160" s="86" t="s">
        <v>8</v>
      </c>
      <c r="B160" s="86">
        <v>1</v>
      </c>
      <c r="C160" s="86">
        <v>151</v>
      </c>
      <c r="D160" s="28">
        <v>0.92236609805206693</v>
      </c>
      <c r="E160" s="28">
        <v>0.96505376344086025</v>
      </c>
      <c r="F160" s="28">
        <v>0.96982758620689657</v>
      </c>
      <c r="G160" s="28">
        <v>1.0042567491878571</v>
      </c>
      <c r="H160" s="28">
        <f>(EPCHrsIn!H161+MH)/LinhrsIn!H161</f>
        <v>0.76492537313432829</v>
      </c>
      <c r="I160" s="28">
        <f>(EPCHrsIn!I161+MH)/LinhrsIn!I161</f>
        <v>0.9724388276418392</v>
      </c>
      <c r="J160" s="28">
        <f>(EPCHrsIn!J161+MH)/LinhrsIn!J161</f>
        <v>1.0023634088697346</v>
      </c>
      <c r="K160" s="28">
        <f>(EPCHrsIn!K161+MH)/LinhrsIn!K161</f>
        <v>1.0053763440860215</v>
      </c>
      <c r="L160" s="28">
        <f>(EPCHrsIn!L161+MH)/LinhrsIn!L161</f>
        <v>1.0032340051399975</v>
      </c>
      <c r="M160" s="28">
        <f>(EPCHrsIn!M161+MH)/LinhrsIn!M161</f>
        <v>0.99902737251632623</v>
      </c>
      <c r="N160" s="28">
        <f>(EPCHrsIn!N161+MH)/LinhrsIn!N161</f>
        <v>0.98265895953757232</v>
      </c>
      <c r="O160" s="28">
        <f>(EPCHrsIn!O161+MH)/LinhrsIn!O161</f>
        <v>0.96263369912487851</v>
      </c>
      <c r="P160" s="28">
        <f>(EPCHrsIn!P161+MH)/LinhrsIn!P161</f>
        <v>0.97002285253394283</v>
      </c>
      <c r="Q160" s="28">
        <f>(EPCHrsIn!Q161+MH)/LinhrsIn!Q161</f>
        <v>1.0017480166733896</v>
      </c>
      <c r="R160" s="28">
        <f>(EPCHrsIn!R161+MH)/LinhrsIn!R161</f>
        <v>0.96604110813226096</v>
      </c>
      <c r="S160" s="28">
        <f>(EPCHrsIn!S161+MH)/LinhrsIn!S161</f>
        <v>0.94483315392895584</v>
      </c>
      <c r="T160" s="28">
        <f>(EPCHrsIn!T161+MH)/LinhrsIn!T161</f>
        <v>0.97207409486387875</v>
      </c>
      <c r="U160" s="28">
        <f>(EPCHrsIn!U161+MH)/LinhrsIn!U161</f>
        <v>0.9861036157582298</v>
      </c>
      <c r="V160" s="28">
        <f>(EPCHrsIn!V161+MH)/LinhrsIn!V161</f>
        <v>0.96176470588235297</v>
      </c>
      <c r="W160" s="28">
        <v>0.94206989247311823</v>
      </c>
      <c r="X160" s="28">
        <f>(EPCHrsIn!X161+MH)/LinhrsIn!X161</f>
        <v>0.79365079365079361</v>
      </c>
      <c r="Y160" s="28">
        <f>IF(LinhrsIn!Y161&gt;4,(EPCHrsIn!Y161+MH)/LinhrsIn!Y161,0)</f>
        <v>0.86510057673371787</v>
      </c>
      <c r="Z160" s="28">
        <f>IF(LinhrsIn!Z161&gt;4,(EPCHrsIn!Z161+MH)/LinhrsIn!Z161,0)</f>
        <v>0.97094430992736069</v>
      </c>
      <c r="AA160" s="28">
        <f>IF(LinhrsIn!AA161&gt;4,(EPCHrsIn!AA161+MH)/LinhrsIn!AA161,0)</f>
        <v>1.0131634224898474</v>
      </c>
      <c r="AB160" s="28">
        <f>IF(LinhrsIn!AB161&gt;4,(EPCHrsIn!AB161+MH)/LinhrsIn!AB161,0)</f>
        <v>1.0040611885745228</v>
      </c>
      <c r="AC160" s="28">
        <f>IF(LinhrsIn!AC161&gt;4,(EPCHrsIn!AC161+MH)/LinhrsIn!AC161,0)</f>
        <v>0.99878967186659495</v>
      </c>
      <c r="AD160" s="28">
        <f>IF(LinhrsIn!AD161&gt;4,(EPCHrsIn!AD161+MH)/LinhrsIn!AD161,0)</f>
        <v>0.99610603564475064</v>
      </c>
      <c r="AE160" s="28">
        <f>IF(LinhrsIn!AE161&gt;4,(EPCHrsIn!AE161+MH)/LinhrsIn!AE161,0)</f>
        <v>0.96567569156048783</v>
      </c>
      <c r="AF160" s="28"/>
      <c r="AG160" s="28"/>
      <c r="AH160" s="28"/>
      <c r="AI160" s="28"/>
      <c r="AJ160" s="28"/>
      <c r="AK160" s="28"/>
      <c r="AL160" s="28"/>
      <c r="AM160" s="28"/>
      <c r="AN160" s="28"/>
      <c r="AO160" s="28">
        <f t="shared" si="18"/>
        <v>0.95179623992403595</v>
      </c>
      <c r="AP160" s="28">
        <f t="shared" si="23"/>
        <v>0.9868571330239444</v>
      </c>
      <c r="AQ160" s="28">
        <f t="shared" si="19"/>
        <v>1.0025459072474483</v>
      </c>
      <c r="AR160" s="28">
        <f t="shared" si="20"/>
        <v>0.97177183706546455</v>
      </c>
      <c r="AS160" s="28">
        <f t="shared" si="21"/>
        <v>0.97087409291153548</v>
      </c>
      <c r="AT160" s="28">
        <f t="shared" si="22"/>
        <v>0.97331413883482043</v>
      </c>
      <c r="AU160" s="28">
        <f t="shared" si="24"/>
        <v>0.8669404209525432</v>
      </c>
      <c r="AV160" s="28">
        <f t="shared" si="25"/>
        <v>0.99605630699724357</v>
      </c>
      <c r="AW160" s="28">
        <f t="shared" si="26"/>
        <v>0.9868571330239444</v>
      </c>
    </row>
    <row r="161" spans="1:49" hidden="1" x14ac:dyDescent="0.25">
      <c r="A161" s="86" t="s">
        <v>8</v>
      </c>
      <c r="B161" s="86">
        <v>1</v>
      </c>
      <c r="C161" s="86">
        <v>152</v>
      </c>
      <c r="D161" s="28">
        <v>0.96320242797843636</v>
      </c>
      <c r="E161" s="28">
        <v>0.907258064516129</v>
      </c>
      <c r="F161" s="28">
        <v>0.9609674329501916</v>
      </c>
      <c r="G161" s="28">
        <v>0.98793921063440504</v>
      </c>
      <c r="H161" s="28">
        <f>(EPCHrsIn!H162+MH)/LinhrsIn!H162</f>
        <v>0.90965732087227413</v>
      </c>
      <c r="I161" s="28">
        <f>(EPCHrsIn!I162+MH)/LinhrsIn!I162</f>
        <v>0.88809683927370542</v>
      </c>
      <c r="J161" s="28">
        <f>(EPCHrsIn!J162+MH)/LinhrsIn!J162</f>
        <v>0.99972191323692983</v>
      </c>
      <c r="K161" s="28">
        <f>(EPCHrsIn!K162+MH)/LinhrsIn!K162</f>
        <v>0.99811676082862522</v>
      </c>
      <c r="L161" s="28">
        <f>(EPCHrsIn!L162+MH)/LinhrsIn!L162</f>
        <v>0.97867009333152988</v>
      </c>
      <c r="M161" s="28">
        <f>(EPCHrsIn!M162+MH)/LinhrsIn!M162</f>
        <v>0.99763790468250657</v>
      </c>
      <c r="N161" s="28">
        <f>(EPCHrsIn!N162+MH)/LinhrsIn!N162</f>
        <v>1.0049845076114778</v>
      </c>
      <c r="O161" s="28">
        <f>(EPCHrsIn!O162+MH)/LinhrsIn!O162</f>
        <v>0.98888888888888893</v>
      </c>
      <c r="P161" s="28">
        <f>(EPCHrsIn!P162+MH)/LinhrsIn!P162</f>
        <v>0.65545992469069392</v>
      </c>
      <c r="Q161" s="28">
        <f>(EPCHrsIn!Q162+MH)/LinhrsIn!Q162</f>
        <v>0.88207610595670294</v>
      </c>
      <c r="R161" s="28">
        <f>(EPCHrsIn!R162+MH)/LinhrsIn!R162</f>
        <v>0.21994310525527774</v>
      </c>
      <c r="S161" s="28">
        <f>(EPCHrsIn!S162+MH)/LinhrsIn!S162</f>
        <v>0.94623801161691212</v>
      </c>
      <c r="T161" s="28">
        <f>(EPCHrsIn!T162+MH)/LinhrsIn!T162</f>
        <v>0.97094909039627697</v>
      </c>
      <c r="U161" s="28">
        <f>(EPCHrsIn!U162+MH)/LinhrsIn!U162</f>
        <v>1.0002693965517242</v>
      </c>
      <c r="V161" s="28">
        <f>(EPCHrsIn!V162+MH)/LinhrsIn!V162</f>
        <v>0.98576611777839795</v>
      </c>
      <c r="W161" s="28">
        <v>0.97580645161290325</v>
      </c>
      <c r="X161" s="28">
        <f>(EPCHrsIn!X162+MH)/LinhrsIn!X162</f>
        <v>0.99525937965596645</v>
      </c>
      <c r="Y161" s="28">
        <f>IF(LinhrsIn!Y162&gt;4,(EPCHrsIn!Y162+MH)/LinhrsIn!Y162,0)</f>
        <v>0.97148876404494389</v>
      </c>
      <c r="Z161" s="28">
        <f>IF(LinhrsIn!Z162&gt;4,(EPCHrsIn!Z162+MH)/LinhrsIn!Z162,0)</f>
        <v>0.99838601210490918</v>
      </c>
      <c r="AA161" s="28">
        <f>IF(LinhrsIn!AA162&gt;4,(EPCHrsIn!AA162+MH)/LinhrsIn!AA162,0)</f>
        <v>1.0054166666666666</v>
      </c>
      <c r="AB161" s="28">
        <f>IF(LinhrsIn!AB162&gt;4,(EPCHrsIn!AB162+MH)/LinhrsIn!AB162,0)</f>
        <v>0.99526194666305667</v>
      </c>
      <c r="AC161" s="28">
        <f>IF(LinhrsIn!AC162&gt;4,(EPCHrsIn!AC162+MH)/LinhrsIn!AC162,0)</f>
        <v>1.0024728671520815</v>
      </c>
      <c r="AD161" s="28">
        <f>IF(LinhrsIn!AD162&gt;4,(EPCHrsIn!AD162+MH)/LinhrsIn!AD162,0)</f>
        <v>0.95882000598981731</v>
      </c>
      <c r="AE161" s="28">
        <f>IF(LinhrsIn!AE162&gt;4,(EPCHrsIn!AE162+MH)/LinhrsIn!AE162,0)</f>
        <v>0.94957662744469618</v>
      </c>
      <c r="AF161" s="28"/>
      <c r="AG161" s="28"/>
      <c r="AH161" s="28"/>
      <c r="AI161" s="28"/>
      <c r="AJ161" s="28"/>
      <c r="AK161" s="28"/>
      <c r="AL161" s="28"/>
      <c r="AM161" s="28"/>
      <c r="AN161" s="28"/>
      <c r="AO161" s="28">
        <f t="shared" si="18"/>
        <v>0.91223842069197814</v>
      </c>
      <c r="AP161" s="28">
        <f t="shared" si="23"/>
        <v>0.97028983352886511</v>
      </c>
      <c r="AQ161" s="28">
        <f t="shared" si="19"/>
        <v>0.99147491961422052</v>
      </c>
      <c r="AR161" s="28">
        <f t="shared" si="20"/>
        <v>0.8831111070636869</v>
      </c>
      <c r="AS161" s="28">
        <f t="shared" si="21"/>
        <v>0.68275240760963085</v>
      </c>
      <c r="AT161" s="28">
        <f t="shared" si="22"/>
        <v>0.98566153490879971</v>
      </c>
      <c r="AU161" s="28">
        <f t="shared" si="24"/>
        <v>0.98085153177127127</v>
      </c>
      <c r="AV161" s="28">
        <f t="shared" si="25"/>
        <v>0.99968820847821072</v>
      </c>
      <c r="AW161" s="28">
        <f t="shared" si="26"/>
        <v>0.97028983352886511</v>
      </c>
    </row>
    <row r="162" spans="1:49" hidden="1" x14ac:dyDescent="0.25">
      <c r="A162" s="86" t="s">
        <v>8</v>
      </c>
      <c r="B162" s="86">
        <v>1</v>
      </c>
      <c r="C162" s="86">
        <v>153</v>
      </c>
      <c r="D162" s="28">
        <v>0.48348773906317349</v>
      </c>
      <c r="E162" s="28">
        <v>0.91711469534050183</v>
      </c>
      <c r="F162" s="28">
        <v>0.98587164750957856</v>
      </c>
      <c r="G162" s="28">
        <v>1.0026013467259127</v>
      </c>
      <c r="H162" s="28">
        <f>(EPCHrsIn!H163+MH)/LinhrsIn!H163</f>
        <v>0.97163323782234967</v>
      </c>
      <c r="I162" s="28">
        <f>(EPCHrsIn!I163+MH)/LinhrsIn!I163</f>
        <v>1.00337518563521</v>
      </c>
      <c r="J162" s="28">
        <f>(EPCHrsIn!J163+MH)/LinhrsIn!J163</f>
        <v>0.9644599303135889</v>
      </c>
      <c r="K162" s="28">
        <f>(EPCHrsIn!K163+MH)/LinhrsIn!K163</f>
        <v>0.97817299919159251</v>
      </c>
      <c r="L162" s="28">
        <f>(EPCHrsIn!L163+MH)/LinhrsIn!L163</f>
        <v>0.99998344865011535</v>
      </c>
      <c r="M162" s="28">
        <f>(EPCHrsIn!M163+MH)/LinhrsIn!M163</f>
        <v>0.99413571628036856</v>
      </c>
      <c r="N162" s="28">
        <f>(EPCHrsIn!N163+MH)/LinhrsIn!N163</f>
        <v>1.0024284943335131</v>
      </c>
      <c r="O162" s="28">
        <f>(EPCHrsIn!O163+MH)/LinhrsIn!O163</f>
        <v>1.0041666666666667</v>
      </c>
      <c r="P162" s="28">
        <f>(EPCHrsIn!P163+MH)/LinhrsIn!P163</f>
        <v>0.96814087915042357</v>
      </c>
      <c r="Q162" s="28">
        <f>(EPCHrsIn!Q163+MH)/LinhrsIn!Q163</f>
        <v>0.91874322860238355</v>
      </c>
      <c r="R162" s="28">
        <f>(EPCHrsIn!R163+MH)/LinhrsIn!R163</f>
        <v>0.99314966492926282</v>
      </c>
      <c r="S162" s="28">
        <f>(EPCHrsIn!S163+MH)/LinhrsIn!S163</f>
        <v>0.93738989022902841</v>
      </c>
      <c r="T162" s="28">
        <f>(EPCHrsIn!T163+MH)/LinhrsIn!T163</f>
        <v>0.89259468626342564</v>
      </c>
      <c r="U162" s="28">
        <f>(EPCHrsIn!U163+MH)/LinhrsIn!U163</f>
        <v>0.98885415250781561</v>
      </c>
      <c r="V162" s="28">
        <f>(EPCHrsIn!V163+MH)/LinhrsIn!V163</f>
        <v>0.67871711914474608</v>
      </c>
      <c r="W162" s="28">
        <v>3.3064516129032259E-2</v>
      </c>
      <c r="X162" s="28">
        <f>(EPCHrsIn!X163+MH)/LinhrsIn!X163</f>
        <v>7.0434935728121151E-3</v>
      </c>
      <c r="Y162" s="28">
        <f>IF(LinhrsIn!Y163&gt;4,(EPCHrsIn!Y163+MH)/LinhrsIn!Y163,0)</f>
        <v>0.87786689179681998</v>
      </c>
      <c r="Z162" s="28">
        <f>IF(LinhrsIn!Z163&gt;4,(EPCHrsIn!Z163+MH)/LinhrsIn!Z163,0)</f>
        <v>0.99367854741089434</v>
      </c>
      <c r="AA162" s="28">
        <f>IF(LinhrsIn!AA163&gt;4,(EPCHrsIn!AA163+MH)/LinhrsIn!AA163,0)</f>
        <v>1.0055555555555555</v>
      </c>
      <c r="AB162" s="28">
        <f>IF(LinhrsIn!AB163&gt;4,(EPCHrsIn!AB163+MH)/LinhrsIn!AB163,0)</f>
        <v>1.004467307431975</v>
      </c>
      <c r="AC162" s="28">
        <f>IF(LinhrsIn!AC163&gt;4,(EPCHrsIn!AC163+MH)/LinhrsIn!AC163,0)</f>
        <v>0.9673079510291942</v>
      </c>
      <c r="AD162" s="28">
        <f>IF(LinhrsIn!AD163&gt;4,(EPCHrsIn!AD163+MH)/LinhrsIn!AD163,0)</f>
        <v>0.99046767947572245</v>
      </c>
      <c r="AE162" s="28">
        <f>IF(LinhrsIn!AE163&gt;4,(EPCHrsIn!AE163+MH)/LinhrsIn!AE163,0)</f>
        <v>0.80378714893696157</v>
      </c>
      <c r="AF162" s="28"/>
      <c r="AG162" s="28"/>
      <c r="AH162" s="28"/>
      <c r="AI162" s="28"/>
      <c r="AJ162" s="28"/>
      <c r="AK162" s="28"/>
      <c r="AL162" s="28"/>
      <c r="AM162" s="28"/>
      <c r="AN162" s="28"/>
      <c r="AO162" s="28">
        <f t="shared" si="18"/>
        <v>0.77759375446447931</v>
      </c>
      <c r="AP162" s="28">
        <f t="shared" si="23"/>
        <v>0.92052092648062611</v>
      </c>
      <c r="AQ162" s="28">
        <f t="shared" si="19"/>
        <v>0.99076405470735873</v>
      </c>
      <c r="AR162" s="28">
        <f t="shared" si="20"/>
        <v>0.99157868005020111</v>
      </c>
      <c r="AS162" s="28">
        <f t="shared" si="21"/>
        <v>0.94976092792022493</v>
      </c>
      <c r="AT162" s="28">
        <f t="shared" si="22"/>
        <v>0.85338865263866237</v>
      </c>
      <c r="AU162" s="28">
        <f t="shared" si="24"/>
        <v>0.30599163383288813</v>
      </c>
      <c r="AV162" s="28">
        <f t="shared" si="25"/>
        <v>1.0012338034661417</v>
      </c>
      <c r="AW162" s="28">
        <f t="shared" si="26"/>
        <v>0.92052092648062611</v>
      </c>
    </row>
    <row r="163" spans="1:49" hidden="1" x14ac:dyDescent="0.25">
      <c r="A163" s="86" t="s">
        <v>8</v>
      </c>
      <c r="B163" s="86">
        <v>1</v>
      </c>
      <c r="C163" s="86">
        <v>154</v>
      </c>
      <c r="D163" s="28">
        <v>0.71100443436723171</v>
      </c>
      <c r="E163" s="28">
        <v>0.98140681003584229</v>
      </c>
      <c r="F163" s="28">
        <v>0.93151340996168586</v>
      </c>
      <c r="G163" s="28">
        <v>0.91060826705500164</v>
      </c>
      <c r="H163" s="28">
        <f>(EPCHrsIn!H164+MH)/LinhrsIn!H164</f>
        <v>0.84959231217239373</v>
      </c>
      <c r="I163" s="28">
        <f>(EPCHrsIn!I164+MH)/LinhrsIn!I164</f>
        <v>0.9606023934382143</v>
      </c>
      <c r="J163" s="28">
        <f>(EPCHrsIn!J164+MH)/LinhrsIn!J164</f>
        <v>0.88623419919433255</v>
      </c>
      <c r="K163" s="28">
        <f>(EPCHrsIn!K164+MH)/LinhrsIn!K164</f>
        <v>0.98722259583053129</v>
      </c>
      <c r="L163" s="28">
        <f>(EPCHrsIn!L164+MH)/LinhrsIn!L164</f>
        <v>0.98394941844738981</v>
      </c>
      <c r="M163" s="28">
        <f>(EPCHrsIn!M164+MH)/LinhrsIn!M164</f>
        <v>1.0031957760177852</v>
      </c>
      <c r="N163" s="28">
        <f>(EPCHrsIn!N164+MH)/LinhrsIn!N164</f>
        <v>0.99662845583277138</v>
      </c>
      <c r="O163" s="28">
        <f>(EPCHrsIn!O164+MH)/LinhrsIn!O164</f>
        <v>0.9752709085857183</v>
      </c>
      <c r="P163" s="28">
        <f>(EPCHrsIn!P164+MH)/LinhrsIn!P164</f>
        <v>0.98185239951606396</v>
      </c>
      <c r="Q163" s="28">
        <f>(EPCHrsIn!Q164+MH)/LinhrsIn!Q164</f>
        <v>0.9979830576845502</v>
      </c>
      <c r="R163" s="28">
        <f>(EPCHrsIn!R164+MH)/LinhrsIn!R164</f>
        <v>0.82225541448842421</v>
      </c>
      <c r="S163" s="28">
        <f>(EPCHrsIn!S164+MH)/LinhrsIn!S164</f>
        <v>0.88577963137360427</v>
      </c>
      <c r="T163" s="28">
        <f>(EPCHrsIn!T164+MH)/LinhrsIn!T164</f>
        <v>0.93687754243231869</v>
      </c>
      <c r="U163" s="28">
        <f>(EPCHrsIn!U164+MH)/LinhrsIn!U164</f>
        <v>0.93942255801403118</v>
      </c>
      <c r="V163" s="28">
        <f>(EPCHrsIn!V164+MH)/LinhrsIn!V164</f>
        <v>0.97739640016743401</v>
      </c>
      <c r="W163" s="28">
        <v>0.9936827956989247</v>
      </c>
      <c r="X163" s="28">
        <f>(EPCHrsIn!X164+MH)/LinhrsIn!X164</f>
        <v>1.0035125641718454</v>
      </c>
      <c r="Y163" s="28">
        <f>IF(LinhrsIn!Y164&gt;4,(EPCHrsIn!Y164+MH)/LinhrsIn!Y164,0)</f>
        <v>0.99212487695120233</v>
      </c>
      <c r="Z163" s="28">
        <f>IF(LinhrsIn!Z164&gt;4,(EPCHrsIn!Z164+MH)/LinhrsIn!Z164,0)</f>
        <v>1.0033620225927917</v>
      </c>
      <c r="AA163" s="28">
        <f>IF(LinhrsIn!AA164&gt;4,(EPCHrsIn!AA164+MH)/LinhrsIn!AA164,0)</f>
        <v>1.005556327267676</v>
      </c>
      <c r="AB163" s="28">
        <f>IF(LinhrsIn!AB164&gt;4,(EPCHrsIn!AB164+MH)/LinhrsIn!AB164,0)</f>
        <v>0.98754400216626048</v>
      </c>
      <c r="AC163" s="28">
        <f>IF(LinhrsIn!AC164&gt;4,(EPCHrsIn!AC164+MH)/LinhrsIn!AC164,0)</f>
        <v>1.0005377066810055</v>
      </c>
      <c r="AD163" s="28">
        <f>IF(LinhrsIn!AD164&gt;4,(EPCHrsIn!AD164+MH)/LinhrsIn!AD164,0)</f>
        <v>0.98762855865255639</v>
      </c>
      <c r="AE163" s="28">
        <f>IF(LinhrsIn!AE164&gt;4,(EPCHrsIn!AE164+MH)/LinhrsIn!AE164,0)</f>
        <v>0.87188091402506585</v>
      </c>
      <c r="AF163" s="28"/>
      <c r="AG163" s="28"/>
      <c r="AH163" s="28"/>
      <c r="AI163" s="28"/>
      <c r="AJ163" s="28"/>
      <c r="AK163" s="28"/>
      <c r="AL163" s="28"/>
      <c r="AM163" s="28"/>
      <c r="AN163" s="28"/>
      <c r="AO163" s="28">
        <f t="shared" si="18"/>
        <v>0.96212476608408848</v>
      </c>
      <c r="AP163" s="28">
        <f t="shared" si="23"/>
        <v>0.95334905978620921</v>
      </c>
      <c r="AQ163" s="28">
        <f t="shared" si="19"/>
        <v>0.99145593009856869</v>
      </c>
      <c r="AR163" s="28">
        <f t="shared" si="20"/>
        <v>0.98458392131151784</v>
      </c>
      <c r="AS163" s="28">
        <f t="shared" si="21"/>
        <v>0.90200603451552619</v>
      </c>
      <c r="AT163" s="28">
        <f t="shared" si="22"/>
        <v>0.95123216687126133</v>
      </c>
      <c r="AU163" s="28">
        <f t="shared" si="24"/>
        <v>0.99644007894065745</v>
      </c>
      <c r="AV163" s="28">
        <f t="shared" si="25"/>
        <v>0.99882078400890928</v>
      </c>
      <c r="AW163" s="28">
        <f t="shared" si="26"/>
        <v>0.95334905978620921</v>
      </c>
    </row>
    <row r="164" spans="1:49" hidden="1" x14ac:dyDescent="0.25">
      <c r="A164" s="86" t="s">
        <v>8</v>
      </c>
      <c r="B164" s="86">
        <v>1</v>
      </c>
      <c r="C164" s="86">
        <v>155</v>
      </c>
      <c r="D164" s="28">
        <v>0.940316133184537</v>
      </c>
      <c r="E164" s="28">
        <v>0.96079749103942658</v>
      </c>
      <c r="F164" s="28">
        <v>0.99832375478927204</v>
      </c>
      <c r="G164" s="28">
        <v>0.9571960220554373</v>
      </c>
      <c r="H164" s="28">
        <f>(EPCHrsIn!H165+MH)/LinhrsIn!H165</f>
        <v>0.90400000000000003</v>
      </c>
      <c r="I164" s="28">
        <f>(EPCHrsIn!I165+MH)/LinhrsIn!I165</f>
        <v>0.97226336340379693</v>
      </c>
      <c r="J164" s="28">
        <f>(EPCHrsIn!J165+MH)/LinhrsIn!J165</f>
        <v>1.0030564045568213</v>
      </c>
      <c r="K164" s="28">
        <f>(EPCHrsIn!K165+MH)/LinhrsIn!K165</f>
        <v>1.0020174848688634</v>
      </c>
      <c r="L164" s="28">
        <f>(EPCHrsIn!L165+MH)/LinhrsIn!L165</f>
        <v>1.0000296186096835</v>
      </c>
      <c r="M164" s="28">
        <f>(EPCHrsIn!M165+MH)/LinhrsIn!M165</f>
        <v>1.0004168403501459</v>
      </c>
      <c r="N164" s="28">
        <f>(EPCHrsIn!N165+MH)/LinhrsIn!N165</f>
        <v>0.99220220489378874</v>
      </c>
      <c r="O164" s="28">
        <f>(EPCHrsIn!O165+MH)/LinhrsIn!O165</f>
        <v>0.99570673712021129</v>
      </c>
      <c r="P164" s="28">
        <f>(EPCHrsIn!P165+MH)/LinhrsIn!P165</f>
        <v>0.68382847156875926</v>
      </c>
      <c r="Q164" s="28">
        <f>(EPCHrsIn!Q165+MH)/LinhrsIn!Q165</f>
        <v>0.41527703066164606</v>
      </c>
      <c r="R164" s="28">
        <f>(EPCHrsIn!R165+MH)/LinhrsIn!R165</f>
        <v>0.48486655732816453</v>
      </c>
      <c r="S164" s="28">
        <f>(EPCHrsIn!S165+MH)/LinhrsIn!S165</f>
        <v>0.77974103048287025</v>
      </c>
      <c r="T164" s="28">
        <f>(EPCHrsIn!T165+MH)/LinhrsIn!T165</f>
        <v>0.99003228976554836</v>
      </c>
      <c r="U164" s="28">
        <f>(EPCHrsIn!U165+MH)/LinhrsIn!U165</f>
        <v>1.0054362598532209</v>
      </c>
      <c r="V164" s="28">
        <f>(EPCHrsIn!V165+MH)/LinhrsIn!V165</f>
        <v>0.99479313256403035</v>
      </c>
      <c r="W164" s="28">
        <v>0.73091397849462358</v>
      </c>
      <c r="X164" s="28">
        <f>(EPCHrsIn!X165+MH)/LinhrsIn!X165</f>
        <v>7.0113935144609993E-3</v>
      </c>
      <c r="Y164" s="28">
        <f>IF(LinhrsIn!Y165&gt;4,(EPCHrsIn!Y165+MH)/LinhrsIn!Y165,0)</f>
        <v>5.6179775280898875E-3</v>
      </c>
      <c r="Z164" s="28">
        <f>IF(LinhrsIn!Z165&gt;4,(EPCHrsIn!Z165+MH)/LinhrsIn!Z165,0)</f>
        <v>0.62931499460625673</v>
      </c>
      <c r="AA164" s="28">
        <f>IF(LinhrsIn!AA165&gt;4,(EPCHrsIn!AA165+MH)/LinhrsIn!AA165,0)</f>
        <v>1.015000700967335</v>
      </c>
      <c r="AB164" s="28">
        <f>IF(LinhrsIn!AB165&gt;4,(EPCHrsIn!AB165+MH)/LinhrsIn!AB165,0)</f>
        <v>1.0047380533369432</v>
      </c>
      <c r="AC164" s="28">
        <f>IF(LinhrsIn!AC165&gt;4,(EPCHrsIn!AC165+MH)/LinhrsIn!AC165,0)</f>
        <v>1.0053763440860215</v>
      </c>
      <c r="AD164" s="28">
        <f>IF(LinhrsIn!AD165&gt;4,(EPCHrsIn!AD165+MH)/LinhrsIn!AD165,0)</f>
        <v>0.98598061148396721</v>
      </c>
      <c r="AE164" s="28">
        <f>IF(LinhrsIn!AE165&gt;4,(EPCHrsIn!AE165+MH)/LinhrsIn!AE165,0)</f>
        <v>0.96538194026493351</v>
      </c>
      <c r="AF164" s="28"/>
      <c r="AG164" s="28"/>
      <c r="AH164" s="28"/>
      <c r="AI164" s="28"/>
      <c r="AJ164" s="28"/>
      <c r="AK164" s="28"/>
      <c r="AL164" s="28"/>
      <c r="AM164" s="28"/>
      <c r="AN164" s="28"/>
      <c r="AO164" s="28">
        <f t="shared" si="18"/>
        <v>0.67189528325859926</v>
      </c>
      <c r="AP164" s="28">
        <f t="shared" si="23"/>
        <v>0.98557963194497411</v>
      </c>
      <c r="AQ164" s="28">
        <f t="shared" si="19"/>
        <v>1.0008213146095641</v>
      </c>
      <c r="AR164" s="28">
        <f t="shared" si="20"/>
        <v>0.8905791378609198</v>
      </c>
      <c r="AS164" s="28">
        <f t="shared" si="21"/>
        <v>0.55996153949089356</v>
      </c>
      <c r="AT164" s="28">
        <f t="shared" si="22"/>
        <v>0.99675389406093329</v>
      </c>
      <c r="AU164" s="28">
        <f t="shared" si="24"/>
        <v>0.24784778317905817</v>
      </c>
      <c r="AV164" s="28">
        <f t="shared" si="25"/>
        <v>0.88301791630351156</v>
      </c>
      <c r="AW164" s="28">
        <f t="shared" si="26"/>
        <v>0.98557963194497411</v>
      </c>
    </row>
    <row r="165" spans="1:49" hidden="1" x14ac:dyDescent="0.25">
      <c r="A165" s="86" t="s">
        <v>8</v>
      </c>
      <c r="B165" s="86">
        <v>1</v>
      </c>
      <c r="C165" s="86">
        <v>156</v>
      </c>
      <c r="D165" s="28">
        <v>1.0002243754391558</v>
      </c>
      <c r="E165" s="28">
        <v>1.0017921146953406</v>
      </c>
      <c r="F165" s="28">
        <v>1.0038314176245211</v>
      </c>
      <c r="G165" s="28">
        <v>0.98013517045666709</v>
      </c>
      <c r="H165" s="28">
        <f>(EPCHrsIn!H166+MH)/LinhrsIn!H166</f>
        <v>0.87331806470083029</v>
      </c>
      <c r="I165" s="28">
        <f>(EPCHrsIn!I166+MH)/LinhrsIn!I166</f>
        <v>0.86578449905482047</v>
      </c>
      <c r="J165" s="28">
        <f>(EPCHrsIn!J166+MH)/LinhrsIn!J166</f>
        <v>0.4081632653061224</v>
      </c>
      <c r="K165" s="28">
        <f>(EPCHrsIn!K166+MH)/LinhrsIn!K166</f>
        <v>0.98115746971736206</v>
      </c>
      <c r="L165" s="28">
        <f>(EPCHrsIn!L166+MH)/LinhrsIn!L166</f>
        <v>1.0018222643040715</v>
      </c>
      <c r="M165" s="28">
        <f>(EPCHrsIn!M166+MH)/LinhrsIn!M166</f>
        <v>1.0027816411682893</v>
      </c>
      <c r="N165" s="28">
        <f>(EPCHrsIn!N166+MH)/LinhrsIn!N166</f>
        <v>1.0043022317827373</v>
      </c>
      <c r="O165" s="28">
        <f>(EPCHrsIn!O166+MH)/LinhrsIn!O166</f>
        <v>1.0041666666666667</v>
      </c>
      <c r="P165" s="28">
        <f>(EPCHrsIn!P166+MH)/LinhrsIn!P166</f>
        <v>1.0047043010752688</v>
      </c>
      <c r="Q165" s="28">
        <f>(EPCHrsIn!Q166+MH)/LinhrsIn!Q166</f>
        <v>1.0024203307785398</v>
      </c>
      <c r="R165" s="28">
        <f>(EPCHrsIn!R166+MH)/LinhrsIn!R166</f>
        <v>0.99463806970509383</v>
      </c>
      <c r="S165" s="28">
        <f>(EPCHrsIn!S166+MH)/LinhrsIn!S166</f>
        <v>1.0044396609713442</v>
      </c>
      <c r="T165" s="28">
        <f>(EPCHrsIn!T166+MH)/LinhrsIn!T166</f>
        <v>0.98619054261403272</v>
      </c>
      <c r="U165" s="28">
        <f>(EPCHrsIn!U166+MH)/LinhrsIn!U166</f>
        <v>0.97636093475617991</v>
      </c>
      <c r="V165" s="28">
        <f>(EPCHrsIn!V166+MH)/LinhrsIn!V166</f>
        <v>0.98756983240223462</v>
      </c>
      <c r="W165" s="28">
        <v>0.99516129032258061</v>
      </c>
      <c r="X165" s="28">
        <f>(EPCHrsIn!X166+MH)/LinhrsIn!X166</f>
        <v>0.99690319105964709</v>
      </c>
      <c r="Y165" s="28">
        <f>IF(LinhrsIn!Y166&gt;4,(EPCHrsIn!Y166+MH)/LinhrsIn!Y166,0)</f>
        <v>0.99747191011235958</v>
      </c>
      <c r="Z165" s="28">
        <f>IF(LinhrsIn!Z166&gt;4,(EPCHrsIn!Z166+MH)/LinhrsIn!Z166,0)</f>
        <v>0.99125874125874125</v>
      </c>
      <c r="AA165" s="28">
        <f>IF(LinhrsIn!AA166&gt;4,(EPCHrsIn!AA166+MH)/LinhrsIn!AA166,0)</f>
        <v>0.88526184192248925</v>
      </c>
      <c r="AB165" s="28">
        <f>IF(LinhrsIn!AB166&gt;4,(EPCHrsIn!AB166+MH)/LinhrsIn!AB166,0)</f>
        <v>0.99688642209286571</v>
      </c>
      <c r="AC165" s="28">
        <f>IF(LinhrsIn!AC166&gt;4,(EPCHrsIn!AC166+MH)/LinhrsIn!AC166,0)</f>
        <v>1.0029573867455304</v>
      </c>
      <c r="AD165" s="28">
        <f>IF(LinhrsIn!AD166&gt;4,(EPCHrsIn!AD166+MH)/LinhrsIn!AD166,0)</f>
        <v>0.90966010733452607</v>
      </c>
      <c r="AE165" s="28">
        <f>IF(LinhrsIn!AE166&gt;4,(EPCHrsIn!AE166+MH)/LinhrsIn!AE166,0)</f>
        <v>0.96497073457236027</v>
      </c>
      <c r="AF165" s="28"/>
      <c r="AG165" s="28"/>
      <c r="AH165" s="28"/>
      <c r="AI165" s="28"/>
      <c r="AJ165" s="28"/>
      <c r="AK165" s="28"/>
      <c r="AL165" s="28"/>
      <c r="AM165" s="28"/>
      <c r="AN165" s="28"/>
      <c r="AO165" s="28">
        <f t="shared" si="18"/>
        <v>0.98454689733300904</v>
      </c>
      <c r="AP165" s="28">
        <f t="shared" si="23"/>
        <v>0.95919607621747227</v>
      </c>
      <c r="AQ165" s="28">
        <f t="shared" si="19"/>
        <v>0.99525379172990769</v>
      </c>
      <c r="AR165" s="28">
        <f t="shared" si="20"/>
        <v>1.0043910665082241</v>
      </c>
      <c r="AS165" s="28">
        <f t="shared" si="21"/>
        <v>1.000499353818326</v>
      </c>
      <c r="AT165" s="28">
        <f t="shared" si="22"/>
        <v>0.98337376992414904</v>
      </c>
      <c r="AU165" s="28">
        <f t="shared" si="24"/>
        <v>0.99651213049819576</v>
      </c>
      <c r="AV165" s="28">
        <f t="shared" si="25"/>
        <v>0.95780233509136536</v>
      </c>
      <c r="AW165" s="28">
        <f t="shared" si="26"/>
        <v>0.95919607621747227</v>
      </c>
    </row>
    <row r="166" spans="1:49" hidden="1" x14ac:dyDescent="0.25">
      <c r="A166" s="86" t="s">
        <v>8</v>
      </c>
      <c r="B166" s="86">
        <v>1</v>
      </c>
      <c r="C166" s="86">
        <v>157</v>
      </c>
      <c r="D166" s="28">
        <v>1.001570628074091</v>
      </c>
      <c r="E166" s="28">
        <v>0.99305555555555558</v>
      </c>
      <c r="F166" s="28">
        <v>1.0047892720306513</v>
      </c>
      <c r="G166" s="28">
        <v>1.0028378327919047</v>
      </c>
      <c r="H166" s="28">
        <f>(EPCHrsIn!H167+MH)/LinhrsIn!H167</f>
        <v>0.89494776012594801</v>
      </c>
      <c r="I166" s="28">
        <f>(EPCHrsIn!I167+MH)/LinhrsIn!I167</f>
        <v>0.39095315024232635</v>
      </c>
      <c r="J166" s="28">
        <f>(EPCHrsIn!J167+MH)/LinhrsIn!J167</f>
        <v>5.5555555555555558E-3</v>
      </c>
      <c r="K166" s="28">
        <f>MIN(0,(EPCHrsIn!K167+MH)/LinhrsIn!K167)</f>
        <v>0</v>
      </c>
      <c r="L166" s="28">
        <f>(EPCHrsIn!L167+MH)/LinhrsIn!L167</f>
        <v>0.127725694375</v>
      </c>
      <c r="M166" s="28">
        <f>(EPCHrsIn!M167+MH)/LinhrsIn!M167</f>
        <v>0.41478678503856786</v>
      </c>
      <c r="N166" s="28">
        <f>(EPCHrsIn!N167+MH)/LinhrsIn!N167</f>
        <v>0.96065750471570999</v>
      </c>
      <c r="O166" s="28">
        <f>(EPCHrsIn!O167+MH)/LinhrsIn!O167</f>
        <v>1.0041666666666667</v>
      </c>
      <c r="P166" s="28">
        <f>(EPCHrsIn!P167+MH)/LinhrsIn!P167</f>
        <v>0.99650490657346413</v>
      </c>
      <c r="Q166" s="28">
        <f>(EPCHrsIn!Q167+MH)/LinhrsIn!Q167</f>
        <v>1.001749428071592</v>
      </c>
      <c r="R166" s="28">
        <f>(EPCHrsIn!R167+MH)/LinhrsIn!R167</f>
        <v>0.96246648793565692</v>
      </c>
      <c r="S166" s="28">
        <f>(EPCHrsIn!S167+MH)/LinhrsIn!S167</f>
        <v>0.9053798323871316</v>
      </c>
      <c r="T166" s="28">
        <f>(EPCHrsIn!T167+MH)/LinhrsIn!T167</f>
        <v>0.95166120062740622</v>
      </c>
      <c r="U166" s="28">
        <f>(EPCHrsIn!U167+MH)/LinhrsIn!U167</f>
        <v>0.9188080918534719</v>
      </c>
      <c r="V166" s="28">
        <f>(EPCHrsIn!V167+MH)/LinhrsIn!V167</f>
        <v>0.99592639415648265</v>
      </c>
      <c r="W166" s="28">
        <v>0.9946236559139785</v>
      </c>
      <c r="X166" s="28">
        <f>(EPCHrsIn!X167+MH)/LinhrsIn!X167</f>
        <v>0.97091692473407831</v>
      </c>
      <c r="Y166" s="28">
        <f>IF(LinhrsIn!Y167&gt;4,(EPCHrsIn!Y167+MH)/LinhrsIn!Y167,0)</f>
        <v>0.97528089887640446</v>
      </c>
      <c r="Z166" s="28">
        <f>IF(LinhrsIn!Z167&gt;4,(EPCHrsIn!Z167+MH)/LinhrsIn!Z167,0)</f>
        <v>0.95615922538999454</v>
      </c>
      <c r="AA166" s="28">
        <f>IF(LinhrsIn!AA167&gt;4,(EPCHrsIn!AA167+MH)/LinhrsIn!AA167,0)</f>
        <v>0.97708015002083626</v>
      </c>
      <c r="AB166" s="28">
        <f>IF(LinhrsIn!AB167&gt;4,(EPCHrsIn!AB167+MH)/LinhrsIn!AB167,0)</f>
        <v>0.99350209828076341</v>
      </c>
      <c r="AC166" s="28">
        <f>IF(LinhrsIn!AC167&gt;4,(EPCHrsIn!AC167+MH)/LinhrsIn!AC167,0)</f>
        <v>0.91570314600699121</v>
      </c>
      <c r="AD166" s="28">
        <f>IF(LinhrsIn!AD167&gt;4,(EPCHrsIn!AD167+MH)/LinhrsIn!AD167,0)</f>
        <v>0.9843306969109088</v>
      </c>
      <c r="AE166" s="28">
        <f>IF(LinhrsIn!AE167&gt;4,(EPCHrsIn!AE167+MH)/LinhrsIn!AE167,0)</f>
        <v>0.96024489756328346</v>
      </c>
      <c r="AF166" s="28"/>
      <c r="AG166" s="28"/>
      <c r="AH166" s="28"/>
      <c r="AI166" s="28"/>
      <c r="AJ166" s="28"/>
      <c r="AK166" s="28"/>
      <c r="AL166" s="28"/>
      <c r="AM166" s="28"/>
      <c r="AN166" s="28"/>
      <c r="AO166" s="28">
        <f t="shared" si="18"/>
        <v>0.96696286568731649</v>
      </c>
      <c r="AP166" s="28">
        <f t="shared" si="23"/>
        <v>0.95342624682706123</v>
      </c>
      <c r="AQ166" s="28">
        <f t="shared" si="19"/>
        <v>0.18083749313785594</v>
      </c>
      <c r="AR166" s="28">
        <f t="shared" si="20"/>
        <v>0.98710969265194703</v>
      </c>
      <c r="AS166" s="28">
        <f t="shared" si="21"/>
        <v>0.95653191613146016</v>
      </c>
      <c r="AT166" s="28">
        <f t="shared" si="22"/>
        <v>0.95546522887912033</v>
      </c>
      <c r="AU166" s="28">
        <f t="shared" si="24"/>
        <v>0.98027382650815376</v>
      </c>
      <c r="AV166" s="28">
        <f t="shared" si="25"/>
        <v>0.97558049123053137</v>
      </c>
      <c r="AW166" s="28">
        <f t="shared" si="26"/>
        <v>0.95342624682706123</v>
      </c>
    </row>
    <row r="167" spans="1:49" hidden="1" x14ac:dyDescent="0.25">
      <c r="A167" s="86" t="s">
        <v>8</v>
      </c>
      <c r="B167" s="86">
        <v>1</v>
      </c>
      <c r="C167" s="86">
        <v>158</v>
      </c>
      <c r="D167" s="28">
        <v>0.98967872979882976</v>
      </c>
      <c r="E167" s="28">
        <v>0.9780465949820788</v>
      </c>
      <c r="F167" s="28">
        <v>1.0014367816091954</v>
      </c>
      <c r="G167" s="28">
        <v>0.98510137784250029</v>
      </c>
      <c r="H167" s="28">
        <f>(EPCHrsIn!H168+MH)/LinhrsIn!H168</f>
        <v>0.80847409103922119</v>
      </c>
      <c r="I167" s="28">
        <f>(EPCHrsIn!I168+MH)/LinhrsIn!I168</f>
        <v>0.99285521703963342</v>
      </c>
      <c r="J167" s="28">
        <f>(EPCHrsIn!J168+MH)/LinhrsIn!J168</f>
        <v>0.98846100375364943</v>
      </c>
      <c r="K167" s="28">
        <f>(EPCHrsIn!K168+MH)/LinhrsIn!K168</f>
        <v>0.99125756556825828</v>
      </c>
      <c r="L167" s="28">
        <f>(EPCHrsIn!L168+MH)/LinhrsIn!L168</f>
        <v>1.002297673789559</v>
      </c>
      <c r="M167" s="28">
        <f>(EPCHrsIn!M168+MH)/LinhrsIn!M168</f>
        <v>0.97388163378716319</v>
      </c>
      <c r="N167" s="28">
        <f>(EPCHrsIn!N168+MH)/LinhrsIn!N168</f>
        <v>0.98682441516536712</v>
      </c>
      <c r="O167" s="28">
        <f>(EPCHrsIn!O168+MH)/LinhrsIn!O168</f>
        <v>0.9640227809417975</v>
      </c>
      <c r="P167" s="28">
        <f>(EPCHrsIn!P168+MH)/LinhrsIn!P168</f>
        <v>0.85300848027998388</v>
      </c>
      <c r="Q167" s="28">
        <f>(EPCHrsIn!Q168+MH)/LinhrsIn!Q168</f>
        <v>0.61215707369553518</v>
      </c>
      <c r="R167" s="28">
        <f>(EPCHrsIn!R168+MH)/LinhrsIn!R168</f>
        <v>0.94300208892867798</v>
      </c>
      <c r="S167" s="28">
        <f>(EPCHrsIn!S168+MH)/LinhrsIn!S168</f>
        <v>1.0052468720570431</v>
      </c>
      <c r="T167" s="28">
        <f>(EPCHrsIn!T168+MH)/LinhrsIn!T168</f>
        <v>0.92429945629443755</v>
      </c>
      <c r="U167" s="28">
        <f>(EPCHrsIn!U168+MH)/LinhrsIn!U168</f>
        <v>0.82319044272663389</v>
      </c>
      <c r="V167" s="28">
        <f>(EPCHrsIn!V168+MH)/LinhrsIn!V168</f>
        <v>0.88532955350815024</v>
      </c>
      <c r="W167" s="28">
        <v>0.99731182795698925</v>
      </c>
      <c r="X167" s="28">
        <f>(EPCHrsIn!X168+MH)/LinhrsIn!X168</f>
        <v>1.0035007405412681</v>
      </c>
      <c r="Y167" s="28">
        <f>IF(LinhrsIn!Y168&gt;4,(EPCHrsIn!Y168+MH)/LinhrsIn!Y168,0)</f>
        <v>0.99606741573033719</v>
      </c>
      <c r="Z167" s="28">
        <f>IF(LinhrsIn!Z168&gt;4,(EPCHrsIn!Z168+MH)/LinhrsIn!Z168,0)</f>
        <v>1.0014792899408285</v>
      </c>
      <c r="AA167" s="28">
        <f>IF(LinhrsIn!AA168&gt;4,(EPCHrsIn!AA168+MH)/LinhrsIn!AA168,0)</f>
        <v>1.0050006945409085</v>
      </c>
      <c r="AB167" s="28">
        <f>IF(LinhrsIn!AB168&gt;4,(EPCHrsIn!AB168+MH)/LinhrsIn!AB168,0)</f>
        <v>0.98700419656152694</v>
      </c>
      <c r="AC167" s="28">
        <f>IF(LinhrsIn!AC168&gt;4,(EPCHrsIn!AC168+MH)/LinhrsIn!AC168,0)</f>
        <v>1.0024193548387097</v>
      </c>
      <c r="AD167" s="28">
        <f>IF(LinhrsIn!AD168&gt;4,(EPCHrsIn!AD168+MH)/LinhrsIn!AD168,0)</f>
        <v>0.99225383584090576</v>
      </c>
      <c r="AE167" s="28">
        <f>IF(LinhrsIn!AE168&gt;4,(EPCHrsIn!AE168+MH)/LinhrsIn!AE168,0)</f>
        <v>0.96477324584497837</v>
      </c>
      <c r="AF167" s="28"/>
      <c r="AG167" s="28"/>
      <c r="AH167" s="28"/>
      <c r="AI167" s="28"/>
      <c r="AJ167" s="28"/>
      <c r="AK167" s="28"/>
      <c r="AL167" s="28"/>
      <c r="AM167" s="28"/>
      <c r="AN167" s="28"/>
      <c r="AO167" s="28">
        <f t="shared" si="18"/>
        <v>0.93196580437352805</v>
      </c>
      <c r="AP167" s="28">
        <f t="shared" si="23"/>
        <v>0.98648214550819791</v>
      </c>
      <c r="AQ167" s="28">
        <f t="shared" si="19"/>
        <v>0.9891456243816602</v>
      </c>
      <c r="AR167" s="28">
        <f t="shared" si="20"/>
        <v>0.9346185587957162</v>
      </c>
      <c r="AS167" s="28">
        <f t="shared" si="21"/>
        <v>0.8534686782270855</v>
      </c>
      <c r="AT167" s="28">
        <f t="shared" si="22"/>
        <v>0.87760648417640719</v>
      </c>
      <c r="AU167" s="28">
        <f t="shared" si="24"/>
        <v>0.99895999474286479</v>
      </c>
      <c r="AV167" s="28">
        <f t="shared" si="25"/>
        <v>0.99782806034775451</v>
      </c>
      <c r="AW167" s="28">
        <f t="shared" si="26"/>
        <v>0.98648214550819791</v>
      </c>
    </row>
    <row r="168" spans="1:49" hidden="1" x14ac:dyDescent="0.25">
      <c r="A168" s="86" t="s">
        <v>8</v>
      </c>
      <c r="B168" s="86">
        <v>1</v>
      </c>
      <c r="C168" s="86">
        <v>159</v>
      </c>
      <c r="D168" s="28">
        <v>0.8198265223578316</v>
      </c>
      <c r="E168" s="28">
        <v>0.99574372759856633</v>
      </c>
      <c r="F168" s="28">
        <v>1.0045498084291187</v>
      </c>
      <c r="G168" s="28">
        <v>1.0026013467259127</v>
      </c>
      <c r="H168" s="28">
        <f>(EPCHrsIn!H169+MH)/LinhrsIn!H169</f>
        <v>0.83473959848705259</v>
      </c>
      <c r="I168" s="28">
        <f>(EPCHrsIn!I169+MH)/LinhrsIn!I169</f>
        <v>0.95454545454545447</v>
      </c>
      <c r="J168" s="28">
        <f>(EPCHrsIn!J169+MH)/LinhrsIn!J169</f>
        <v>1.0027816411682893</v>
      </c>
      <c r="K168" s="28">
        <f>(EPCHrsIn!K169+MH)/LinhrsIn!K169</f>
        <v>0.99273607748184023</v>
      </c>
      <c r="L168" s="28">
        <f>(EPCHrsIn!L169+MH)/LinhrsIn!L169</f>
        <v>1.0039035574191804</v>
      </c>
      <c r="M168" s="28">
        <f>(EPCHrsIn!M169+MH)/LinhrsIn!M169</f>
        <v>1.0044456793553767</v>
      </c>
      <c r="N168" s="28">
        <f>(EPCHrsIn!N169+MH)/LinhrsIn!N169</f>
        <v>1.0043022317827373</v>
      </c>
      <c r="O168" s="28">
        <f>(EPCHrsIn!O169+MH)/LinhrsIn!O169</f>
        <v>1.0043061536324489</v>
      </c>
      <c r="P168" s="28">
        <f>(EPCHrsIn!P169+MH)/LinhrsIn!P169</f>
        <v>0.50703082747431039</v>
      </c>
      <c r="Q168" s="28">
        <f>(EPCHrsIn!Q169+MH)/LinhrsIn!Q169</f>
        <v>0.76878456765142322</v>
      </c>
      <c r="R168" s="28">
        <f>(EPCHrsIn!R169+MH)/LinhrsIn!R169</f>
        <v>0.99538278224605303</v>
      </c>
      <c r="S168" s="28">
        <f>(EPCHrsIn!S169+MH)/LinhrsIn!S169</f>
        <v>1.0046315215910639</v>
      </c>
      <c r="T168" s="28">
        <f>(EPCHrsIn!T169+MH)/LinhrsIn!T169</f>
        <v>0.9875322441960448</v>
      </c>
      <c r="U168" s="28">
        <f>(EPCHrsIn!U169+MH)/LinhrsIn!U169</f>
        <v>0.99930834140268365</v>
      </c>
      <c r="V168" s="28">
        <f>(EPCHrsIn!V169+MH)/LinhrsIn!V169</f>
        <v>0.99830771400366658</v>
      </c>
      <c r="W168" s="28">
        <v>0.99731182795698925</v>
      </c>
      <c r="X168" s="28">
        <f>(EPCHrsIn!X169+MH)/LinhrsIn!X169</f>
        <v>0.91248148646829141</v>
      </c>
      <c r="Y168" s="28">
        <f>IF(LinhrsIn!Y169&gt;4,(EPCHrsIn!Y169+MH)/LinhrsIn!Y169,0)</f>
        <v>0.99915730337078645</v>
      </c>
      <c r="Z168" s="28">
        <f>IF(LinhrsIn!Z169&gt;4,(EPCHrsIn!Z169+MH)/LinhrsIn!Z169,0)</f>
        <v>1.0024209818426362</v>
      </c>
      <c r="AA168" s="28">
        <f>IF(LinhrsIn!AA169&gt;4,(EPCHrsIn!AA169+MH)/LinhrsIn!AA169,0)</f>
        <v>1.005556327267676</v>
      </c>
      <c r="AB168" s="28">
        <f>IF(LinhrsIn!AB169&gt;4,(EPCHrsIn!AB169+MH)/LinhrsIn!AB169,0)</f>
        <v>0.9956680655205089</v>
      </c>
      <c r="AC168" s="28">
        <f>IF(LinhrsIn!AC169&gt;4,(EPCHrsIn!AC169+MH)/LinhrsIn!AC169,0)</f>
        <v>0.98346551955908057</v>
      </c>
      <c r="AD168" s="28">
        <f>IF(LinhrsIn!AD169&gt;4,(EPCHrsIn!AD169+MH)/LinhrsIn!AD169,0)</f>
        <v>0.96949760765550241</v>
      </c>
      <c r="AE168" s="28">
        <f>IF(LinhrsIn!AE169&gt;4,(EPCHrsIn!AE169+MH)/LinhrsIn!AE169,0)</f>
        <v>0.84461625571059595</v>
      </c>
      <c r="AF168" s="28"/>
      <c r="AG168" s="28"/>
      <c r="AH168" s="28"/>
      <c r="AI168" s="28"/>
      <c r="AJ168" s="28"/>
      <c r="AK168" s="28"/>
      <c r="AL168" s="28"/>
      <c r="AM168" s="28"/>
      <c r="AN168" s="28"/>
      <c r="AO168" s="28">
        <f t="shared" si="18"/>
        <v>0.97221193029315189</v>
      </c>
      <c r="AP168" s="28">
        <f t="shared" si="23"/>
        <v>0.93252646097505965</v>
      </c>
      <c r="AQ168" s="28">
        <f t="shared" si="19"/>
        <v>1.0003617714187991</v>
      </c>
      <c r="AR168" s="28">
        <f t="shared" si="20"/>
        <v>0.83854640429649885</v>
      </c>
      <c r="AS168" s="28">
        <f t="shared" si="21"/>
        <v>0.92293295716284673</v>
      </c>
      <c r="AT168" s="28">
        <f t="shared" si="22"/>
        <v>0.99504943320079831</v>
      </c>
      <c r="AU168" s="28">
        <f t="shared" si="24"/>
        <v>0.96965020593202234</v>
      </c>
      <c r="AV168" s="28">
        <f t="shared" si="25"/>
        <v>1.0012151248769403</v>
      </c>
      <c r="AW168" s="28">
        <f t="shared" si="26"/>
        <v>0.93252646097505965</v>
      </c>
    </row>
    <row r="169" spans="1:49" hidden="1" x14ac:dyDescent="0.25">
      <c r="A169" s="86" t="s">
        <v>8</v>
      </c>
      <c r="B169" s="86">
        <v>1</v>
      </c>
      <c r="C169" s="86">
        <v>160</v>
      </c>
      <c r="D169" s="28">
        <v>1.003590007026494</v>
      </c>
      <c r="E169" s="28">
        <v>0.98521505376344087</v>
      </c>
      <c r="F169" s="28">
        <v>0.98371647509578541</v>
      </c>
      <c r="G169" s="28">
        <v>1.0044932352538491</v>
      </c>
      <c r="H169" s="28">
        <f>(EPCHrsIn!H170+MH)/LinhrsIn!H170</f>
        <v>0.8887272727272727</v>
      </c>
      <c r="I169" s="28">
        <f>(EPCHrsIn!I170+MH)/LinhrsIn!I170</f>
        <v>0.89015864479698847</v>
      </c>
      <c r="J169" s="28">
        <f>(EPCHrsIn!J170+MH)/LinhrsIn!J170</f>
        <v>0.99736074454785395</v>
      </c>
      <c r="K169" s="28">
        <f>(EPCHrsIn!K170+MH)/LinhrsIn!K170</f>
        <v>0.99125756556825828</v>
      </c>
      <c r="L169" s="28">
        <f>(EPCHrsIn!L170+MH)/LinhrsIn!L170</f>
        <v>0.9832514200703274</v>
      </c>
      <c r="M169" s="28">
        <f>(EPCHrsIn!M170+MH)/LinhrsIn!M170</f>
        <v>0.99194220616838014</v>
      </c>
      <c r="N169" s="28">
        <f>(EPCHrsIn!N170+MH)/LinhrsIn!N170</f>
        <v>1.0029577843506319</v>
      </c>
      <c r="O169" s="28">
        <f>(EPCHrsIn!O170+MH)/LinhrsIn!O170</f>
        <v>1.0055555555555555</v>
      </c>
      <c r="P169" s="28">
        <f>(EPCHrsIn!P170+MH)/LinhrsIn!P170</f>
        <v>0.980510752688172</v>
      </c>
      <c r="Q169" s="28">
        <f>(EPCHrsIn!Q170+MH)/LinhrsIn!Q170</f>
        <v>1.0016135538523598</v>
      </c>
      <c r="R169" s="28">
        <f>(EPCHrsIn!R170+MH)/LinhrsIn!R170</f>
        <v>0.99463806970509383</v>
      </c>
      <c r="S169" s="28">
        <f>(EPCHrsIn!S170+MH)/LinhrsIn!S170</f>
        <v>1.0047087313332437</v>
      </c>
      <c r="T169" s="28">
        <f>(EPCHrsIn!T170+MH)/LinhrsIn!T170</f>
        <v>0.98884395481801701</v>
      </c>
      <c r="U169" s="28">
        <f>(EPCHrsIn!U170+MH)/LinhrsIn!U170</f>
        <v>0.95870445344129551</v>
      </c>
      <c r="V169" s="28">
        <f>(EPCHrsIn!V170+MH)/LinhrsIn!V170</f>
        <v>0.92972671500278847</v>
      </c>
      <c r="W169" s="28">
        <v>0.97043010752688175</v>
      </c>
      <c r="X169" s="28">
        <f>(EPCHrsIn!X170+MH)/LinhrsIn!X170</f>
        <v>0.99111350477985727</v>
      </c>
      <c r="Y169" s="28">
        <f>IF(LinhrsIn!Y170&gt;4,(EPCHrsIn!Y170+MH)/LinhrsIn!Y170,0)</f>
        <v>0.98820224719101124</v>
      </c>
      <c r="Z169" s="28">
        <f>IF(LinhrsIn!Z170&gt;4,(EPCHrsIn!Z170+MH)/LinhrsIn!Z170,0)</f>
        <v>0.9461859276200727</v>
      </c>
      <c r="AA169" s="28">
        <f>IF(LinhrsIn!AA170&gt;4,(EPCHrsIn!AA170+MH)/LinhrsIn!AA170,0)</f>
        <v>0.8647034310320878</v>
      </c>
      <c r="AB169" s="28">
        <f>IF(LinhrsIn!AB170&gt;4,(EPCHrsIn!AB170+MH)/LinhrsIn!AB170,0)</f>
        <v>0.9989170163801272</v>
      </c>
      <c r="AC169" s="28">
        <f>IF(LinhrsIn!AC170&gt;4,(EPCHrsIn!AC170+MH)/LinhrsIn!AC170,0)</f>
        <v>1.0002688533405029</v>
      </c>
      <c r="AD169" s="28">
        <f>IF(LinhrsIn!AD170&gt;4,(EPCHrsIn!AD170+MH)/LinhrsIn!AD170,0)</f>
        <v>0.98346491881424114</v>
      </c>
      <c r="AE169" s="28">
        <f>IF(LinhrsIn!AE170&gt;4,(EPCHrsIn!AE170+MH)/LinhrsIn!AE170,0)</f>
        <v>0.96271624376481646</v>
      </c>
      <c r="AF169" s="28"/>
      <c r="AG169" s="28"/>
      <c r="AH169" s="28"/>
      <c r="AI169" s="28"/>
      <c r="AJ169" s="28"/>
      <c r="AK169" s="28"/>
      <c r="AL169" s="28"/>
      <c r="AM169" s="28"/>
      <c r="AN169" s="28"/>
      <c r="AO169" s="28">
        <f t="shared" si="18"/>
        <v>0.9698156427235699</v>
      </c>
      <c r="AP169" s="28">
        <f t="shared" si="23"/>
        <v>0.98215000530652008</v>
      </c>
      <c r="AQ169" s="28">
        <f t="shared" si="19"/>
        <v>0.98881706393565516</v>
      </c>
      <c r="AR169" s="28">
        <f t="shared" si="20"/>
        <v>0.99634136419811981</v>
      </c>
      <c r="AS169" s="28">
        <f t="shared" si="21"/>
        <v>1.000320118296899</v>
      </c>
      <c r="AT169" s="28">
        <f t="shared" si="22"/>
        <v>0.95909170775403363</v>
      </c>
      <c r="AU169" s="28">
        <f t="shared" si="24"/>
        <v>0.98324861983258349</v>
      </c>
      <c r="AV169" s="28">
        <f t="shared" si="25"/>
        <v>0.93660212501076245</v>
      </c>
      <c r="AW169" s="28">
        <f t="shared" si="26"/>
        <v>0.98215000530652008</v>
      </c>
    </row>
    <row r="170" spans="1:49" hidden="1" x14ac:dyDescent="0.25">
      <c r="A170" s="86" t="s">
        <v>8</v>
      </c>
      <c r="B170" s="86">
        <v>1</v>
      </c>
      <c r="C170" s="86">
        <v>161</v>
      </c>
      <c r="D170" s="28">
        <v>0.93560424896226357</v>
      </c>
      <c r="E170" s="28">
        <v>0.97244623655913975</v>
      </c>
      <c r="F170" s="28">
        <v>1.0028735632183907</v>
      </c>
      <c r="G170" s="28">
        <v>0.93496633185218381</v>
      </c>
      <c r="H170" s="28">
        <f>(EPCHrsIn!H171+MH)/LinhrsIn!H171</f>
        <v>0.82722063037249283</v>
      </c>
      <c r="I170" s="28">
        <f>(EPCHrsIn!I171+MH)/LinhrsIn!I171</f>
        <v>0.82393509127789044</v>
      </c>
      <c r="J170" s="28">
        <f>(EPCHrsIn!J171+MH)/LinhrsIn!J171</f>
        <v>0.79486821921628781</v>
      </c>
      <c r="K170" s="28">
        <f>(EPCHrsIn!K171+MH)/LinhrsIn!K171</f>
        <v>0.95507129405434488</v>
      </c>
      <c r="L170" s="28">
        <f>(EPCHrsIn!L171+MH)/LinhrsIn!L171</f>
        <v>1.0021826051670499</v>
      </c>
      <c r="M170" s="28">
        <f>(EPCHrsIn!M171+MH)/LinhrsIn!M171</f>
        <v>1.0034746351633079</v>
      </c>
      <c r="N170" s="28">
        <f>(EPCHrsIn!N171+MH)/LinhrsIn!N171</f>
        <v>0.98991257565568258</v>
      </c>
      <c r="O170" s="28">
        <f>(EPCHrsIn!O171+MH)/LinhrsIn!O171</f>
        <v>0.95661846496106784</v>
      </c>
      <c r="P170" s="28">
        <f>(EPCHrsIn!P171+MH)/LinhrsIn!P171</f>
        <v>0.96397365237263077</v>
      </c>
      <c r="Q170" s="28">
        <f>(EPCHrsIn!Q171+MH)/LinhrsIn!Q171</f>
        <v>0.88700107874865153</v>
      </c>
      <c r="R170" s="28">
        <f>(EPCHrsIn!R171+MH)/LinhrsIn!R171</f>
        <v>0.90754294249439882</v>
      </c>
      <c r="S170" s="28">
        <f>(EPCHrsIn!S171+MH)/LinhrsIn!S171</f>
        <v>0.92867716323509619</v>
      </c>
      <c r="T170" s="28">
        <f>(EPCHrsIn!T171+MH)/LinhrsIn!T171</f>
        <v>0.91834992887624467</v>
      </c>
      <c r="U170" s="28">
        <f>(EPCHrsIn!U171+MH)/LinhrsIn!U171</f>
        <v>0.99959404600811919</v>
      </c>
      <c r="V170" s="28">
        <f>(EPCHrsIn!V171+MH)/LinhrsIn!V171</f>
        <v>0.95137243973805197</v>
      </c>
      <c r="W170" s="28">
        <v>0.99637096774193545</v>
      </c>
      <c r="X170" s="28">
        <f>(EPCHrsIn!X171+MH)/LinhrsIn!X171</f>
        <v>0.99622997172478789</v>
      </c>
      <c r="Y170" s="28">
        <f>IF(LinhrsIn!Y171&gt;4,(EPCHrsIn!Y171+MH)/LinhrsIn!Y171,0)</f>
        <v>0.99901685393258421</v>
      </c>
      <c r="Z170" s="28">
        <f>IF(LinhrsIn!Z171&gt;4,(EPCHrsIn!Z171+MH)/LinhrsIn!Z171,0)</f>
        <v>1.0033624747814391</v>
      </c>
      <c r="AA170" s="28">
        <f>IF(LinhrsIn!AA171&gt;4,(EPCHrsIn!AA171+MH)/LinhrsIn!AA171,0)</f>
        <v>1.0054166666666666</v>
      </c>
      <c r="AB170" s="28">
        <f>IF(LinhrsIn!AB171&gt;4,(EPCHrsIn!AB171+MH)/LinhrsIn!AB171,0)</f>
        <v>1.0008122377149045</v>
      </c>
      <c r="AC170" s="28">
        <f>IF(LinhrsIn!AC171&gt;4,(EPCHrsIn!AC171+MH)/LinhrsIn!AC171,0)</f>
        <v>0.98454093292109157</v>
      </c>
      <c r="AD170" s="28">
        <f>IF(LinhrsIn!AD171&gt;4,(EPCHrsIn!AD171+MH)/LinhrsIn!AD171,0)</f>
        <v>0.94465990453460613</v>
      </c>
      <c r="AE170" s="28">
        <f>IF(LinhrsIn!AE171&gt;4,(EPCHrsIn!AE171+MH)/LinhrsIn!AE171,0)</f>
        <v>0.92341357536545632</v>
      </c>
      <c r="AF170" s="28"/>
      <c r="AG170" s="28"/>
      <c r="AH170" s="28"/>
      <c r="AI170" s="28"/>
      <c r="AJ170" s="28"/>
      <c r="AK170" s="28"/>
      <c r="AL170" s="28"/>
      <c r="AM170" s="28"/>
      <c r="AN170" s="28"/>
      <c r="AO170" s="28">
        <f t="shared" si="18"/>
        <v>0.96614556430524023</v>
      </c>
      <c r="AP170" s="28">
        <f t="shared" si="23"/>
        <v>0.95087147094038471</v>
      </c>
      <c r="AQ170" s="28">
        <f t="shared" si="19"/>
        <v>0.98690951146156758</v>
      </c>
      <c r="AR170" s="28">
        <f t="shared" si="20"/>
        <v>0.97016823099646032</v>
      </c>
      <c r="AS170" s="28">
        <f t="shared" si="21"/>
        <v>0.90774039482604885</v>
      </c>
      <c r="AT170" s="28">
        <f t="shared" si="22"/>
        <v>0.95643880487413868</v>
      </c>
      <c r="AU170" s="28">
        <f t="shared" si="24"/>
        <v>0.99720593113310263</v>
      </c>
      <c r="AV170" s="28">
        <f t="shared" si="25"/>
        <v>1.00319712638767</v>
      </c>
      <c r="AW170" s="28">
        <f t="shared" si="26"/>
        <v>0.95087147094038471</v>
      </c>
    </row>
    <row r="171" spans="1:49" hidden="1" x14ac:dyDescent="0.25">
      <c r="A171" s="86" t="s">
        <v>8</v>
      </c>
      <c r="B171" s="86">
        <v>1</v>
      </c>
      <c r="C171" s="86">
        <v>162</v>
      </c>
      <c r="D171" s="28">
        <v>0.78078519594470919</v>
      </c>
      <c r="E171" s="28">
        <v>0.99372759856630821</v>
      </c>
      <c r="F171" s="28">
        <v>1.0038314176245211</v>
      </c>
      <c r="G171" s="28">
        <v>1.0037837770558729</v>
      </c>
      <c r="H171" s="28">
        <f>(EPCHrsIn!H172+MH)/LinhrsIn!H172</f>
        <v>0.89742120343839538</v>
      </c>
      <c r="I171" s="28">
        <f>(EPCHrsIn!I172+MH)/LinhrsIn!I172</f>
        <v>1.004574196152294</v>
      </c>
      <c r="J171" s="28">
        <f>(EPCHrsIn!J172+MH)/LinhrsIn!J172</f>
        <v>0.7599720083974808</v>
      </c>
      <c r="K171" s="28">
        <f>(EPCHrsIn!K172+MH)/LinhrsIn!K172</f>
        <v>1.0027173913043479</v>
      </c>
      <c r="L171" s="28">
        <f>(EPCHrsIn!L172+MH)/LinhrsIn!L172</f>
        <v>1.0019870112298741</v>
      </c>
      <c r="M171" s="28">
        <f>(EPCHrsIn!M172+MH)/LinhrsIn!M172</f>
        <v>1.0047248471372985</v>
      </c>
      <c r="N171" s="28">
        <f>(EPCHrsIn!N172+MH)/LinhrsIn!N172</f>
        <v>1.0057819013042892</v>
      </c>
      <c r="O171" s="28">
        <f>(EPCHrsIn!O172+MH)/LinhrsIn!O172</f>
        <v>1.0041666666666667</v>
      </c>
      <c r="P171" s="28">
        <f>(EPCHrsIn!P172+MH)/LinhrsIn!P172</f>
        <v>1.0014786933727653</v>
      </c>
      <c r="Q171" s="28">
        <f>(EPCHrsIn!Q172+MH)/LinhrsIn!Q172</f>
        <v>1.0008066684592634</v>
      </c>
      <c r="R171" s="28">
        <f>(EPCHrsIn!R172+MH)/LinhrsIn!R172</f>
        <v>0.99508636092912439</v>
      </c>
      <c r="S171" s="28">
        <f>(EPCHrsIn!S172+MH)/LinhrsIn!S172</f>
        <v>0.98721915780976721</v>
      </c>
      <c r="T171" s="28">
        <f>(EPCHrsIn!T172+MH)/LinhrsIn!T172</f>
        <v>0.90079531184596062</v>
      </c>
      <c r="U171" s="28">
        <f>(EPCHrsIn!U172+MH)/LinhrsIn!U172</f>
        <v>0.98552293329725338</v>
      </c>
      <c r="V171" s="28">
        <f>(EPCHrsIn!V172+MH)/LinhrsIn!V172</f>
        <v>0.99650545149566672</v>
      </c>
      <c r="W171" s="28">
        <v>0.99717741935483872</v>
      </c>
      <c r="X171" s="28">
        <f>(EPCHrsIn!X172+MH)/LinhrsIn!X172</f>
        <v>0.9838470857450532</v>
      </c>
      <c r="Y171" s="28">
        <f>IF(LinhrsIn!Y172&gt;4,(EPCHrsIn!Y172+MH)/LinhrsIn!Y172,0)</f>
        <v>0.99761235955056171</v>
      </c>
      <c r="Z171" s="28">
        <f>IF(LinhrsIn!Z172&gt;4,(EPCHrsIn!Z172+MH)/LinhrsIn!Z172,0)</f>
        <v>1.0038999462076386</v>
      </c>
      <c r="AA171" s="28">
        <f>IF(LinhrsIn!AA172&gt;4,(EPCHrsIn!AA172+MH)/LinhrsIn!AA172,0)</f>
        <v>0.98944444444444446</v>
      </c>
      <c r="AB171" s="28">
        <f>IF(LinhrsIn!AB172&gt;4,(EPCHrsIn!AB172+MH)/LinhrsIn!AB172,0)</f>
        <v>0.99228374170840661</v>
      </c>
      <c r="AC171" s="28">
        <f>IF(LinhrsIn!AC172&gt;4,(EPCHrsIn!AC172+MH)/LinhrsIn!AC172,0)</f>
        <v>1.0048387096774194</v>
      </c>
      <c r="AD171" s="28">
        <f>IF(LinhrsIn!AD172&gt;4,(EPCHrsIn!AD172+MH)/LinhrsIn!AD172,0)</f>
        <v>0.98033666021152999</v>
      </c>
      <c r="AE171" s="28">
        <f>IF(LinhrsIn!AE172&gt;4,(EPCHrsIn!AE172+MH)/LinhrsIn!AE172,0)</f>
        <v>0.93162657110825553</v>
      </c>
      <c r="AF171" s="28"/>
      <c r="AG171" s="28"/>
      <c r="AH171" s="28"/>
      <c r="AI171" s="28"/>
      <c r="AJ171" s="28"/>
      <c r="AK171" s="28"/>
      <c r="AL171" s="28"/>
      <c r="AM171" s="28"/>
      <c r="AN171" s="28"/>
      <c r="AO171" s="28">
        <f t="shared" si="18"/>
        <v>0.98585007340399844</v>
      </c>
      <c r="AP171" s="28">
        <f t="shared" si="23"/>
        <v>0.97226731366573504</v>
      </c>
      <c r="AQ171" s="28">
        <f t="shared" si="19"/>
        <v>1.0031430832238402</v>
      </c>
      <c r="AR171" s="28">
        <f t="shared" si="20"/>
        <v>1.0038090871145737</v>
      </c>
      <c r="AS171" s="28">
        <f t="shared" si="21"/>
        <v>0.99437072906605162</v>
      </c>
      <c r="AT171" s="28">
        <f t="shared" si="22"/>
        <v>0.96094123221296013</v>
      </c>
      <c r="AU171" s="28">
        <f t="shared" si="24"/>
        <v>0.99287895488348443</v>
      </c>
      <c r="AV171" s="28">
        <f t="shared" si="25"/>
        <v>0.99520937745349658</v>
      </c>
      <c r="AW171" s="28">
        <f t="shared" si="26"/>
        <v>0.97226731366573504</v>
      </c>
    </row>
    <row r="172" spans="1:49" hidden="1" x14ac:dyDescent="0.25">
      <c r="A172" s="86" t="s">
        <v>8</v>
      </c>
      <c r="B172" s="86">
        <v>1</v>
      </c>
      <c r="C172" s="86">
        <v>163</v>
      </c>
      <c r="D172" s="28">
        <v>0.99124935787292079</v>
      </c>
      <c r="E172" s="28">
        <v>0.98678315412186379</v>
      </c>
      <c r="F172" s="28">
        <v>0.9489942528735632</v>
      </c>
      <c r="G172" s="28">
        <v>0.86307456779059777</v>
      </c>
      <c r="H172" s="28">
        <f>(EPCHrsIn!H173+MH)/LinhrsIn!H173</f>
        <v>0.91523482245131738</v>
      </c>
      <c r="I172" s="28">
        <f>(EPCHrsIn!I173+MH)/LinhrsIn!I173</f>
        <v>0.98344326288867956</v>
      </c>
      <c r="J172" s="28">
        <f>(EPCHrsIn!J173+MH)/LinhrsIn!J173</f>
        <v>0.99665458600501811</v>
      </c>
      <c r="K172" s="28">
        <f>(EPCHrsIn!K173+MH)/LinhrsIn!K173</f>
        <v>0.9968720250237999</v>
      </c>
      <c r="L172" s="28">
        <f>(EPCHrsIn!L173+MH)/LinhrsIn!L173</f>
        <v>1.0016131200430165</v>
      </c>
      <c r="M172" s="28">
        <f>(EPCHrsIn!M173+MH)/LinhrsIn!M173</f>
        <v>1.0034746351633079</v>
      </c>
      <c r="N172" s="28">
        <f>(EPCHrsIn!N173+MH)/LinhrsIn!N173</f>
        <v>1.0043022317827373</v>
      </c>
      <c r="O172" s="28">
        <f>(EPCHrsIn!O173+MH)/LinhrsIn!O173</f>
        <v>1.0041666666666667</v>
      </c>
      <c r="P172" s="28">
        <f>(EPCHrsIn!P173+MH)/LinhrsIn!P173</f>
        <v>1.0043010752688173</v>
      </c>
      <c r="Q172" s="28">
        <f>(EPCHrsIn!Q173+MH)/LinhrsIn!Q173</f>
        <v>0.96960322797579013</v>
      </c>
      <c r="R172" s="28">
        <f>(EPCHrsIn!R173+MH)/LinhrsIn!R173</f>
        <v>0.99493746277546158</v>
      </c>
      <c r="S172" s="28">
        <f>(EPCHrsIn!S173+MH)/LinhrsIn!S173</f>
        <v>1.0045735808447673</v>
      </c>
      <c r="T172" s="28">
        <f>(EPCHrsIn!T173+MH)/LinhrsIn!T173</f>
        <v>0.98184654658913617</v>
      </c>
      <c r="U172" s="28">
        <f>(EPCHrsIn!U173+MH)/LinhrsIn!U173</f>
        <v>0.99918677148278678</v>
      </c>
      <c r="V172" s="28">
        <f>(EPCHrsIn!V173+MH)/LinhrsIn!V173</f>
        <v>0.99873737373737381</v>
      </c>
      <c r="W172" s="28">
        <v>0.97284946236559133</v>
      </c>
      <c r="X172" s="28">
        <f>(EPCHrsIn!X173+MH)/LinhrsIn!X173</f>
        <v>0.95804486291885893</v>
      </c>
      <c r="Y172" s="28">
        <f>IF(LinhrsIn!Y173&gt;4,(EPCHrsIn!Y173+MH)/LinhrsIn!Y173,0)</f>
        <v>0.81760652510195464</v>
      </c>
      <c r="Z172" s="28">
        <f>IF(LinhrsIn!Z173&gt;4,(EPCHrsIn!Z173+MH)/LinhrsIn!Z173,0)</f>
        <v>0.2493946731234867</v>
      </c>
      <c r="AA172" s="28">
        <f>IF(LinhrsIn!AA173&gt;4,(EPCHrsIn!AA173+MH)/LinhrsIn!AA173,0)</f>
        <v>0.9367704280155642</v>
      </c>
      <c r="AB172" s="28">
        <f>IF(LinhrsIn!AB173&gt;4,(EPCHrsIn!AB173+MH)/LinhrsIn!AB173,0)</f>
        <v>1.0054141851651326</v>
      </c>
      <c r="AC172" s="28">
        <f>IF(LinhrsIn!AC173&gt;4,(EPCHrsIn!AC173+MH)/LinhrsIn!AC173,0)</f>
        <v>1</v>
      </c>
      <c r="AD172" s="28">
        <f>IF(LinhrsIn!AD173&gt;4,(EPCHrsIn!AD173+MH)/LinhrsIn!AD173,0)</f>
        <v>0.98868205510052121</v>
      </c>
      <c r="AE172" s="28">
        <f>IF(LinhrsIn!AE173&gt;4,(EPCHrsIn!AE173+MH)/LinhrsIn!AE173,0)</f>
        <v>0.95189683400149361</v>
      </c>
      <c r="AF172" s="28"/>
      <c r="AG172" s="28"/>
      <c r="AH172" s="28"/>
      <c r="AI172" s="28"/>
      <c r="AJ172" s="28"/>
      <c r="AK172" s="28"/>
      <c r="AL172" s="28"/>
      <c r="AM172" s="28"/>
      <c r="AN172" s="28"/>
      <c r="AO172" s="28">
        <f t="shared" si="18"/>
        <v>0.90741375834132532</v>
      </c>
      <c r="AP172" s="28">
        <f t="shared" si="23"/>
        <v>0.98019296303400505</v>
      </c>
      <c r="AQ172" s="28">
        <f t="shared" si="19"/>
        <v>1.0006532600767082</v>
      </c>
      <c r="AR172" s="28">
        <f t="shared" si="20"/>
        <v>1.0042566579060737</v>
      </c>
      <c r="AS172" s="28">
        <f t="shared" si="21"/>
        <v>0.9897047571986729</v>
      </c>
      <c r="AT172" s="28">
        <f t="shared" si="22"/>
        <v>0.99325689726976563</v>
      </c>
      <c r="AU172" s="28">
        <f t="shared" si="24"/>
        <v>0.91616695012880156</v>
      </c>
      <c r="AV172" s="28">
        <f t="shared" si="25"/>
        <v>0.73052642876806118</v>
      </c>
      <c r="AW172" s="28">
        <f t="shared" si="26"/>
        <v>0.98019296303400505</v>
      </c>
    </row>
    <row r="173" spans="1:49" hidden="1" x14ac:dyDescent="0.25">
      <c r="A173" s="86" t="s">
        <v>8</v>
      </c>
      <c r="B173" s="86">
        <v>1</v>
      </c>
      <c r="C173" s="86">
        <v>164</v>
      </c>
      <c r="D173" s="28">
        <v>0.96679243500493039</v>
      </c>
      <c r="E173" s="28">
        <v>0.97939068100358428</v>
      </c>
      <c r="F173" s="28">
        <v>0.96982758620689657</v>
      </c>
      <c r="G173" s="28">
        <v>1.0028378327919047</v>
      </c>
      <c r="H173" s="28">
        <f>(EPCHrsIn!H174+MH)/LinhrsIn!H174</f>
        <v>0.93233515692484881</v>
      </c>
      <c r="I173" s="28">
        <f>(EPCHrsIn!I174+MH)/LinhrsIn!I174</f>
        <v>0.95300296256396444</v>
      </c>
      <c r="J173" s="28">
        <f>(EPCHrsIn!J174+MH)/LinhrsIn!J174</f>
        <v>0.9505595693440998</v>
      </c>
      <c r="K173" s="28">
        <f>(EPCHrsIn!K174+MH)/LinhrsIn!K174</f>
        <v>0.88611035607502042</v>
      </c>
      <c r="L173" s="28">
        <f>(EPCHrsIn!L174+MH)/LinhrsIn!L174</f>
        <v>0.99954093686354373</v>
      </c>
      <c r="M173" s="28">
        <f>(EPCHrsIn!M174+MH)/LinhrsIn!M174</f>
        <v>0.9985955056179775</v>
      </c>
      <c r="N173" s="28">
        <f>(EPCHrsIn!N174+MH)/LinhrsIn!N174</f>
        <v>0.97053257637199253</v>
      </c>
      <c r="O173" s="28">
        <f>(EPCHrsIn!O174+MH)/LinhrsIn!O174</f>
        <v>0.78436885015462476</v>
      </c>
      <c r="P173" s="28">
        <f>(EPCHrsIn!P174+MH)/LinhrsIn!P174</f>
        <v>0.74052164560365685</v>
      </c>
      <c r="Q173" s="28">
        <f>(EPCHrsIn!Q174+MH)/LinhrsIn!Q174</f>
        <v>0.45220786214324177</v>
      </c>
      <c r="R173" s="28">
        <f>(EPCHrsIn!R174+MH)/LinhrsIn!R174</f>
        <v>0.68354430379746833</v>
      </c>
      <c r="S173" s="28">
        <f>(EPCHrsIn!S174+MH)/LinhrsIn!S174</f>
        <v>0.66264897074756235</v>
      </c>
      <c r="T173" s="28">
        <f>(EPCHrsIn!T174+MH)/LinhrsIn!T174</f>
        <v>0.94390958560066973</v>
      </c>
      <c r="U173" s="28">
        <f>(EPCHrsIn!U174+MH)/LinhrsIn!U174</f>
        <v>1.0033788349776998</v>
      </c>
      <c r="V173" s="28">
        <f>(EPCHrsIn!V174+MH)/LinhrsIn!V174</f>
        <v>1.001395868230039</v>
      </c>
      <c r="W173" s="28">
        <v>0.9745967741935484</v>
      </c>
      <c r="X173" s="28">
        <f>(EPCHrsIn!X174+MH)/LinhrsIn!X174</f>
        <v>0.99649973074851927</v>
      </c>
      <c r="Y173" s="28">
        <f>IF(LinhrsIn!Y174&gt;4,(EPCHrsIn!Y174+MH)/LinhrsIn!Y174,0)</f>
        <v>0.9974715549936789</v>
      </c>
      <c r="Z173" s="28">
        <f>IF(LinhrsIn!Z174&gt;4,(EPCHrsIn!Z174+MH)/LinhrsIn!Z174,0)</f>
        <v>0.96918315166195668</v>
      </c>
      <c r="AA173" s="28">
        <f>IF(LinhrsIn!AA174&gt;4,(EPCHrsIn!AA174+MH)/LinhrsIn!AA174,0)</f>
        <v>1.0055555555555555</v>
      </c>
      <c r="AB173" s="28">
        <f>IF(LinhrsIn!AB174&gt;4,(EPCHrsIn!AB174+MH)/LinhrsIn!AB174,0)</f>
        <v>0.96968056307525718</v>
      </c>
      <c r="AC173" s="28">
        <f>IF(LinhrsIn!AC174&gt;4,(EPCHrsIn!AC174+MH)/LinhrsIn!AC174,0)</f>
        <v>0.82739615539723088</v>
      </c>
      <c r="AD173" s="28">
        <f>IF(LinhrsIn!AD174&gt;4,(EPCHrsIn!AD174+MH)/LinhrsIn!AD174,0)</f>
        <v>0.98480560107254589</v>
      </c>
      <c r="AE173" s="28">
        <f>IF(LinhrsIn!AE174&gt;4,(EPCHrsIn!AE174+MH)/LinhrsIn!AE174,0)</f>
        <v>0.96346830163004082</v>
      </c>
      <c r="AF173" s="28"/>
      <c r="AG173" s="28"/>
      <c r="AH173" s="28"/>
      <c r="AI173" s="28"/>
      <c r="AJ173" s="28"/>
      <c r="AK173" s="28"/>
      <c r="AL173" s="28"/>
      <c r="AM173" s="28"/>
      <c r="AN173" s="28"/>
      <c r="AO173" s="28">
        <f t="shared" si="18"/>
        <v>0.88833939631043324</v>
      </c>
      <c r="AP173" s="28">
        <f t="shared" si="23"/>
        <v>0.92522335269993927</v>
      </c>
      <c r="AQ173" s="28">
        <f t="shared" si="19"/>
        <v>0.96141559951884725</v>
      </c>
      <c r="AR173" s="28">
        <f t="shared" si="20"/>
        <v>0.83180769071009142</v>
      </c>
      <c r="AS173" s="28">
        <f t="shared" si="21"/>
        <v>0.59946704556275743</v>
      </c>
      <c r="AT173" s="28">
        <f t="shared" si="22"/>
        <v>0.98289476293613609</v>
      </c>
      <c r="AU173" s="28">
        <f t="shared" si="24"/>
        <v>0.98952268664524878</v>
      </c>
      <c r="AV173" s="28">
        <f t="shared" si="25"/>
        <v>0.98147309009758976</v>
      </c>
      <c r="AW173" s="28">
        <f t="shared" si="26"/>
        <v>0.92522335269993927</v>
      </c>
    </row>
    <row r="174" spans="1:49" hidden="1" x14ac:dyDescent="0.25">
      <c r="A174" s="86" t="s">
        <v>8</v>
      </c>
      <c r="B174" s="86">
        <v>1</v>
      </c>
      <c r="C174" s="86">
        <v>165</v>
      </c>
      <c r="D174" s="28">
        <v>0.7415194940924309</v>
      </c>
      <c r="E174" s="28">
        <v>0.9809587813620072</v>
      </c>
      <c r="F174" s="28">
        <v>1.0045498084291187</v>
      </c>
      <c r="G174" s="28">
        <v>0.93898659497404879</v>
      </c>
      <c r="H174" s="28">
        <f>(EPCHrsIn!H175+MH)/LinhrsIn!H175</f>
        <v>0.84163802978235969</v>
      </c>
      <c r="I174" s="28">
        <f>(EPCHrsIn!I175+MH)/LinhrsIn!I175</f>
        <v>0.97625186592482016</v>
      </c>
      <c r="J174" s="28">
        <f>(EPCHrsIn!J175+MH)/LinhrsIn!J175</f>
        <v>0.98921911421911424</v>
      </c>
      <c r="K174" s="28">
        <f>(EPCHrsIn!K175+MH)/LinhrsIn!K175</f>
        <v>0.99877700774561762</v>
      </c>
      <c r="L174" s="28">
        <f>(EPCHrsIn!L175+MH)/LinhrsIn!L175</f>
        <v>0.99166030844155839</v>
      </c>
      <c r="M174" s="28">
        <f>(EPCHrsIn!M175+MH)/LinhrsIn!M175</f>
        <v>1.0054234459741342</v>
      </c>
      <c r="N174" s="92">
        <f>(EPCHrsIn!N175+MH)/LinhrsIn!N175</f>
        <v>0.9940812483185365</v>
      </c>
      <c r="O174" s="92">
        <f>(EPCHrsIn!O175+MH)/LinhrsIn!O175</f>
        <v>0.91388136103583251</v>
      </c>
      <c r="P174" s="92">
        <f>(EPCHrsIn!P175+MH)/LinhrsIn!P175</f>
        <v>0.99502621320069906</v>
      </c>
      <c r="Q174" s="92">
        <f>(EPCHrsIn!Q175+MH)/LinhrsIn!Q175</f>
        <v>1.0016155088852989</v>
      </c>
      <c r="R174" s="92">
        <f>(EPCHrsIn!R175+MH)/LinhrsIn!R175</f>
        <v>1.0020003077396524</v>
      </c>
      <c r="S174" s="92">
        <f>(EPCHrsIn!S175+MH)/LinhrsIn!S175</f>
        <v>1.004574196152294</v>
      </c>
      <c r="T174" s="92">
        <f>(EPCHrsIn!T175+MH)/LinhrsIn!T175</f>
        <v>0.98531927023945254</v>
      </c>
      <c r="U174" s="92">
        <f>(EPCHrsIn!U175+MH)/LinhrsIn!U175</f>
        <v>0.98448177676537585</v>
      </c>
      <c r="V174" s="92">
        <f>(EPCHrsIn!V175+MH)/LinhrsIn!V175</f>
        <v>0.99497557571528261</v>
      </c>
      <c r="W174" s="28">
        <v>0.99731182795698925</v>
      </c>
      <c r="X174" s="28">
        <f>(EPCHrsIn!X175+MH)/LinhrsIn!X175</f>
        <v>1.0045766590389016</v>
      </c>
      <c r="Y174" s="28">
        <f>IF(LinhrsIn!Y175&gt;4,(EPCHrsIn!Y175+MH)/LinhrsIn!Y175,0)</f>
        <v>0.99971846846846857</v>
      </c>
      <c r="Z174" s="28">
        <f>IF(LinhrsIn!Z175&gt;4,(EPCHrsIn!Z175+MH)/LinhrsIn!Z175,0)</f>
        <v>1.0036309844002151</v>
      </c>
      <c r="AA174" s="28">
        <f>IF(LinhrsIn!AA175&gt;4,(EPCHrsIn!AA175+MH)/LinhrsIn!AA175,0)</f>
        <v>0.94902069731907224</v>
      </c>
      <c r="AB174" s="28">
        <f>IF(LinhrsIn!AB175&gt;4,(EPCHrsIn!AB175+MH)/LinhrsIn!AB175,0)</f>
        <v>1.0052788305360045</v>
      </c>
      <c r="AC174" s="28">
        <f>IF(LinhrsIn!AC175&gt;4,(EPCHrsIn!AC175+MH)/LinhrsIn!AC175,0)</f>
        <v>1.0048393601290497</v>
      </c>
      <c r="AD174" s="28">
        <f>IF(LinhrsIn!AD175&gt;4,(EPCHrsIn!AD175+MH)/LinhrsIn!AD175,0)</f>
        <v>0.99298088410991625</v>
      </c>
      <c r="AE174" s="28">
        <f>IF(LinhrsIn!AE175&gt;4,(EPCHrsIn!AE175+MH)/LinhrsIn!AE175,0)</f>
        <v>0.9351740532638293</v>
      </c>
      <c r="AF174" s="28"/>
      <c r="AG174" s="28"/>
      <c r="AH174" s="28"/>
      <c r="AI174" s="28"/>
      <c r="AJ174" s="28"/>
      <c r="AK174" s="28"/>
      <c r="AL174" s="28"/>
      <c r="AM174" s="28"/>
      <c r="AN174" s="28"/>
      <c r="AO174" s="28">
        <f t="shared" si="18"/>
        <v>0.99437534193475086</v>
      </c>
      <c r="AP174" s="28">
        <f t="shared" si="23"/>
        <v>0.97766476583426509</v>
      </c>
      <c r="AQ174" s="28">
        <f t="shared" si="19"/>
        <v>0.9986202540537702</v>
      </c>
      <c r="AR174" s="28">
        <f t="shared" si="20"/>
        <v>0.96766294085168936</v>
      </c>
      <c r="AS174" s="28">
        <f t="shared" si="21"/>
        <v>1.0027300042590819</v>
      </c>
      <c r="AT174" s="28">
        <f t="shared" si="22"/>
        <v>0.988258874240037</v>
      </c>
      <c r="AU174" s="28">
        <f t="shared" si="24"/>
        <v>1.0005356518214532</v>
      </c>
      <c r="AV174" s="28">
        <f t="shared" si="25"/>
        <v>0.98597683741843056</v>
      </c>
      <c r="AW174" s="28">
        <f t="shared" si="26"/>
        <v>0.97766476583426509</v>
      </c>
    </row>
    <row r="175" spans="1:49" hidden="1" x14ac:dyDescent="0.25">
      <c r="A175" s="86" t="s">
        <v>8</v>
      </c>
      <c r="B175" s="86">
        <v>1</v>
      </c>
      <c r="C175" s="86">
        <v>166</v>
      </c>
      <c r="D175" s="28">
        <v>0.94054050862369287</v>
      </c>
      <c r="E175" s="28">
        <v>0.97827060931899645</v>
      </c>
      <c r="F175" s="28">
        <v>0.96623563218390807</v>
      </c>
      <c r="G175" s="28">
        <v>0.89854747768940668</v>
      </c>
      <c r="H175" s="28">
        <f>(EPCHrsIn!H176+MH)/LinhrsIn!H176</f>
        <v>0.83423239539291449</v>
      </c>
      <c r="I175" s="28">
        <f>(EPCHrsIn!I176+MH)/LinhrsIn!I176</f>
        <v>0.97157374347706671</v>
      </c>
      <c r="J175" s="28">
        <f>(EPCHrsIn!J176+MH)/LinhrsIn!J176</f>
        <v>0.9179415855354659</v>
      </c>
      <c r="K175" s="28">
        <f>(EPCHrsIn!K176+MH)/LinhrsIn!K176</f>
        <v>0.92754017978752379</v>
      </c>
      <c r="L175" s="28">
        <f>(EPCHrsIn!L176+MH)/LinhrsIn!L176</f>
        <v>0.76722130593483839</v>
      </c>
      <c r="M175" s="28">
        <f>(EPCHrsIn!M176+MH)/LinhrsIn!M176</f>
        <v>0.95800889877641815</v>
      </c>
      <c r="N175" s="28">
        <f>(EPCHrsIn!N176+MH)/LinhrsIn!N176</f>
        <v>0.94030056528333106</v>
      </c>
      <c r="O175" s="28">
        <f>(EPCHrsIn!O176+MH)/LinhrsIn!O176</f>
        <v>0.88424197162061235</v>
      </c>
      <c r="P175" s="28">
        <f>(EPCHrsIn!P176+MH)/LinhrsIn!P176</f>
        <v>0.7085517241379311</v>
      </c>
      <c r="Q175" s="28">
        <f>(EPCHrsIn!Q176+MH)/LinhrsIn!Q176</f>
        <v>0.9364992472971122</v>
      </c>
      <c r="R175" s="28">
        <f>(EPCHrsIn!R176+MH)/LinhrsIn!R176</f>
        <v>3.4472239170225745E-2</v>
      </c>
      <c r="S175" s="28">
        <f>(EPCHrsIn!S176+MH)/LinhrsIn!S176</f>
        <v>0.68331979420525313</v>
      </c>
      <c r="T175" s="28">
        <f>(EPCHrsIn!T176+MH)/LinhrsIn!T176</f>
        <v>0.83935224992834634</v>
      </c>
      <c r="U175" s="28">
        <f>(EPCHrsIn!U176+MH)/LinhrsIn!U176</f>
        <v>0.98583187154230201</v>
      </c>
      <c r="V175" s="28">
        <f>(EPCHrsIn!V176+MH)/LinhrsIn!V176</f>
        <v>0.92520234440413063</v>
      </c>
      <c r="W175" s="28">
        <v>0.88830645161290323</v>
      </c>
      <c r="X175" s="28">
        <f>(EPCHrsIn!X176+MH)/LinhrsIn!X176</f>
        <v>0.95974690360796988</v>
      </c>
      <c r="Y175" s="28">
        <f>IF(LinhrsIn!Y176&gt;4,(EPCHrsIn!Y176+MH)/LinhrsIn!Y176,0)</f>
        <v>0.98581460674157295</v>
      </c>
      <c r="Z175" s="28">
        <f>IF(LinhrsIn!Z176&gt;4,(EPCHrsIn!Z176+MH)/LinhrsIn!Z176,0)</f>
        <v>0.98964357767316735</v>
      </c>
      <c r="AA175" s="28">
        <f>IF(LinhrsIn!AA176&gt;4,(EPCHrsIn!AA176+MH)/LinhrsIn!AA176,0)</f>
        <v>0.97888888888888881</v>
      </c>
      <c r="AB175" s="28">
        <f>IF(LinhrsIn!AB176&gt;4,(EPCHrsIn!AB176+MH)/LinhrsIn!AB176,0)</f>
        <v>1.0009474824038982</v>
      </c>
      <c r="AC175" s="28">
        <f>IF(LinhrsIn!AC176&gt;4,(EPCHrsIn!AC176+MH)/LinhrsIn!AC176,0)</f>
        <v>1.0041666666666667</v>
      </c>
      <c r="AD175" s="28">
        <f>IF(LinhrsIn!AD176&gt;4,(EPCHrsIn!AD176+MH)/LinhrsIn!AD176,0)</f>
        <v>0.94436987322893373</v>
      </c>
      <c r="AE175" s="28">
        <f>IF(LinhrsIn!AE176&gt;4,(EPCHrsIn!AE176+MH)/LinhrsIn!AE176,0)</f>
        <v>0.96129981694275257</v>
      </c>
      <c r="AF175" s="28"/>
      <c r="AG175" s="28"/>
      <c r="AH175" s="28"/>
      <c r="AI175" s="28"/>
      <c r="AJ175" s="28"/>
      <c r="AK175" s="28"/>
      <c r="AL175" s="28"/>
      <c r="AM175" s="28"/>
      <c r="AN175" s="28"/>
      <c r="AO175" s="28">
        <f t="shared" si="18"/>
        <v>0.85066880478964757</v>
      </c>
      <c r="AP175" s="28">
        <f t="shared" si="23"/>
        <v>0.96994545227945095</v>
      </c>
      <c r="AQ175" s="28">
        <f t="shared" si="19"/>
        <v>0.88425679483292674</v>
      </c>
      <c r="AR175" s="28">
        <f t="shared" si="20"/>
        <v>0.8443647536806248</v>
      </c>
      <c r="AS175" s="28">
        <f t="shared" si="21"/>
        <v>0.55143042689086375</v>
      </c>
      <c r="AT175" s="28">
        <f t="shared" si="22"/>
        <v>0.91679548862492632</v>
      </c>
      <c r="AU175" s="28">
        <f t="shared" si="24"/>
        <v>0.94462265398748213</v>
      </c>
      <c r="AV175" s="28">
        <f t="shared" si="25"/>
        <v>0.98982664965531819</v>
      </c>
      <c r="AW175" s="28">
        <f t="shared" si="26"/>
        <v>0.96994545227945095</v>
      </c>
    </row>
    <row r="176" spans="1:49" hidden="1" x14ac:dyDescent="0.25">
      <c r="A176" s="86" t="s">
        <v>8</v>
      </c>
      <c r="B176" s="86">
        <v>1</v>
      </c>
      <c r="C176" s="86">
        <v>167</v>
      </c>
      <c r="D176" s="28">
        <v>0.87973476461245048</v>
      </c>
      <c r="E176" s="28">
        <v>0.77240143369175629</v>
      </c>
      <c r="F176" s="28">
        <v>0.79214559386973182</v>
      </c>
      <c r="G176" s="28">
        <v>0.85929079073472481</v>
      </c>
      <c r="H176" s="28">
        <f>(EPCHrsIn!H177+MH)/LinhrsIn!H177</f>
        <v>0.75405134088627557</v>
      </c>
      <c r="I176" s="28">
        <f>(EPCHrsIn!I177+MH)/LinhrsIn!I177</f>
        <v>0.92642905178211155</v>
      </c>
      <c r="J176" s="28">
        <f>(EPCHrsIn!J177+MH)/LinhrsIn!J177</f>
        <v>0.90290318099736078</v>
      </c>
      <c r="K176" s="28">
        <f>(EPCHrsIn!K177+MH)/LinhrsIn!K177</f>
        <v>0.94972826086956519</v>
      </c>
      <c r="L176" s="28">
        <f>(EPCHrsIn!L177+MH)/LinhrsIn!L177</f>
        <v>0.98553051007982684</v>
      </c>
      <c r="M176" s="28">
        <f>(EPCHrsIn!M177+MH)/LinhrsIn!M177</f>
        <v>0.97832128960533626</v>
      </c>
      <c r="N176" s="28">
        <f>(EPCHrsIn!N177+MH)/LinhrsIn!N177</f>
        <v>0.99610162656271006</v>
      </c>
      <c r="O176" s="28">
        <f>(EPCHrsIn!O177+MH)/LinhrsIn!O177</f>
        <v>0.95998888580161157</v>
      </c>
      <c r="P176" s="28">
        <f>(EPCHrsIn!P177+MH)/LinhrsIn!P177</f>
        <v>0.96061298561634634</v>
      </c>
      <c r="Q176" s="28">
        <f>(EPCHrsIn!Q177+MH)/LinhrsIn!Q177</f>
        <v>0.99677245831091987</v>
      </c>
      <c r="R176" s="28">
        <f>(EPCHrsIn!R177+MH)/LinhrsIn!R177</f>
        <v>0.94677202922319958</v>
      </c>
      <c r="S176" s="28">
        <f>(EPCHrsIn!S177+MH)/LinhrsIn!S177</f>
        <v>0.89164086687306499</v>
      </c>
      <c r="T176" s="28">
        <f>(EPCHrsIn!T177+MH)/LinhrsIn!T177</f>
        <v>0.94736842105263153</v>
      </c>
      <c r="U176" s="28">
        <f>(EPCHrsIn!U177+MH)/LinhrsIn!U177</f>
        <v>1.0028301886792452</v>
      </c>
      <c r="V176" s="28">
        <f>(EPCHrsIn!V177+MH)/LinhrsIn!V177</f>
        <v>0.96376306620209062</v>
      </c>
      <c r="W176" s="28">
        <v>0.99422043010752692</v>
      </c>
      <c r="X176" s="28">
        <f>(EPCHrsIn!X177+MH)/LinhrsIn!X177</f>
        <v>1.0030963920301563</v>
      </c>
      <c r="Y176" s="28">
        <f>IF(LinhrsIn!Y177&gt;4,(EPCHrsIn!Y177+MH)/LinhrsIn!Y177,0)</f>
        <v>0.99241573033707864</v>
      </c>
      <c r="Z176" s="28">
        <f>IF(LinhrsIn!Z177&gt;4,(EPCHrsIn!Z177+MH)/LinhrsIn!Z177,0)</f>
        <v>0.99892400806993953</v>
      </c>
      <c r="AA176" s="28">
        <f>IF(LinhrsIn!AA177&gt;4,(EPCHrsIn!AA177+MH)/LinhrsIn!AA177,0)</f>
        <v>1.0052777777777777</v>
      </c>
      <c r="AB176" s="28">
        <f>IF(LinhrsIn!AB177&gt;4,(EPCHrsIn!AB177+MH)/LinhrsIn!AB177,0)</f>
        <v>0.98835161858323184</v>
      </c>
      <c r="AC176" s="28">
        <f>IF(LinhrsIn!AC177&gt;4,(EPCHrsIn!AC177+MH)/LinhrsIn!AC177,0)</f>
        <v>0.98830173457039128</v>
      </c>
      <c r="AD176" s="28">
        <f>IF(LinhrsIn!AD177&gt;4,(EPCHrsIn!AD177+MH)/LinhrsIn!AD177,0)</f>
        <v>0.98956002982848623</v>
      </c>
      <c r="AE176" s="28">
        <f>IF(LinhrsIn!AE177&gt;4,(EPCHrsIn!AE177+MH)/LinhrsIn!AE177,0)</f>
        <v>0.96191782439802553</v>
      </c>
      <c r="AF176" s="28"/>
      <c r="AG176" s="28"/>
      <c r="AH176" s="28"/>
      <c r="AI176" s="28"/>
      <c r="AJ176" s="28"/>
      <c r="AK176" s="28"/>
      <c r="AL176" s="28"/>
      <c r="AM176" s="28"/>
      <c r="AN176" s="28"/>
      <c r="AO176" s="28">
        <f t="shared" si="18"/>
        <v>0.97761941560390531</v>
      </c>
      <c r="AP176" s="28">
        <f t="shared" si="23"/>
        <v>0.97992652959896764</v>
      </c>
      <c r="AQ176" s="28">
        <f t="shared" si="19"/>
        <v>0.97119335351824276</v>
      </c>
      <c r="AR176" s="28">
        <f t="shared" si="20"/>
        <v>0.97223449932688943</v>
      </c>
      <c r="AS176" s="28">
        <f t="shared" si="21"/>
        <v>0.94506178480239489</v>
      </c>
      <c r="AT176" s="28">
        <f t="shared" si="22"/>
        <v>0.97132055864465583</v>
      </c>
      <c r="AU176" s="28">
        <f t="shared" si="24"/>
        <v>0.99657751749158729</v>
      </c>
      <c r="AV176" s="28">
        <f t="shared" si="25"/>
        <v>0.9975178014769831</v>
      </c>
      <c r="AW176" s="28">
        <f t="shared" si="26"/>
        <v>0.97992652959896764</v>
      </c>
    </row>
    <row r="177" spans="1:49" hidden="1" x14ac:dyDescent="0.25">
      <c r="A177" s="86" t="s">
        <v>8</v>
      </c>
      <c r="B177" s="86">
        <v>1</v>
      </c>
      <c r="C177" s="86">
        <v>168</v>
      </c>
      <c r="D177" s="28">
        <v>0.80008148371211452</v>
      </c>
      <c r="E177" s="28">
        <v>0.99484767025089604</v>
      </c>
      <c r="F177" s="28">
        <v>0.96551724137931039</v>
      </c>
      <c r="G177" s="28">
        <v>0.91060826705500164</v>
      </c>
      <c r="H177" s="28">
        <f>(EPCHrsIn!H178+MH)/LinhrsIn!H178</f>
        <v>0.86828497558172935</v>
      </c>
      <c r="I177" s="28">
        <f>(EPCHrsIn!I178+MH)/LinhrsIn!I178</f>
        <v>1.0043016534480442</v>
      </c>
      <c r="J177" s="28">
        <f>(EPCHrsIn!J178+MH)/LinhrsIn!J178</f>
        <v>1.00291707181553</v>
      </c>
      <c r="K177" s="28">
        <f>(EPCHrsIn!K178+MH)/LinhrsIn!K178</f>
        <v>0.9933414866150293</v>
      </c>
      <c r="L177" s="28">
        <f>(EPCHrsIn!L178+MH)/LinhrsIn!L178</f>
        <v>0.99405626944406877</v>
      </c>
      <c r="M177" s="28">
        <f>(EPCHrsIn!M178+MH)/LinhrsIn!M178</f>
        <v>1.0016671297582662</v>
      </c>
      <c r="N177" s="28">
        <f>(EPCHrsIn!N178+MH)/LinhrsIn!N178</f>
        <v>1.0041672267777928</v>
      </c>
      <c r="O177" s="28">
        <f>(EPCHrsIn!O178+MH)/LinhrsIn!O178</f>
        <v>1.0041666666666667</v>
      </c>
      <c r="P177" s="28">
        <f>(EPCHrsIn!P178+MH)/LinhrsIn!P178</f>
        <v>1.0045698924731183</v>
      </c>
      <c r="Q177" s="28">
        <f>(EPCHrsIn!Q178+MH)/LinhrsIn!Q178</f>
        <v>1.0021511158913687</v>
      </c>
      <c r="R177" s="28">
        <f>(EPCHrsIn!R178+MH)/LinhrsIn!R178</f>
        <v>0.64842701654987323</v>
      </c>
      <c r="S177" s="28">
        <f>(EPCHrsIn!S178+MH)/LinhrsIn!S178</f>
        <v>0.99784743710480306</v>
      </c>
      <c r="T177" s="28">
        <f>(EPCHrsIn!T178+MH)/LinhrsIn!T178</f>
        <v>0.95815899581589958</v>
      </c>
      <c r="U177" s="28">
        <f>(EPCHrsIn!U178+MH)/LinhrsIn!U178</f>
        <v>0.98262392241379315</v>
      </c>
      <c r="V177" s="28">
        <f>(EPCHrsIn!V178+MH)/LinhrsIn!V178</f>
        <v>0.93184044786564024</v>
      </c>
      <c r="W177" s="28">
        <v>0.90403225806451615</v>
      </c>
      <c r="X177" s="28">
        <f>(EPCHrsIn!X178+MH)/LinhrsIn!X178</f>
        <v>0.86251516376870196</v>
      </c>
      <c r="Y177" s="28">
        <f>IF(LinhrsIn!Y178&gt;4,(EPCHrsIn!Y178+MH)/LinhrsIn!Y178,0)</f>
        <v>0.99775280898876406</v>
      </c>
      <c r="Z177" s="28">
        <f>IF(LinhrsIn!Z178&gt;4,(EPCHrsIn!Z178+MH)/LinhrsIn!Z178,0)</f>
        <v>0.99193006052454602</v>
      </c>
      <c r="AA177" s="28">
        <f>IF(LinhrsIn!AA178&gt;4,(EPCHrsIn!AA178+MH)/LinhrsIn!AA178,0)</f>
        <v>1.0052777777777777</v>
      </c>
      <c r="AB177" s="28">
        <f>IF(LinhrsIn!AB178&gt;4,(EPCHrsIn!AB178+MH)/LinhrsIn!AB178,0)</f>
        <v>1.0041994039555675</v>
      </c>
      <c r="AC177" s="28">
        <f>IF(LinhrsIn!AC178&gt;4,(EPCHrsIn!AC178+MH)/LinhrsIn!AC178,0)</f>
        <v>1.0041666666666667</v>
      </c>
      <c r="AD177" s="28">
        <f>IF(LinhrsIn!AD178&gt;4,(EPCHrsIn!AD178+MH)/LinhrsIn!AD178,0)</f>
        <v>0.96734754733860129</v>
      </c>
      <c r="AE177" s="28">
        <f>IF(LinhrsIn!AE178&gt;4,(EPCHrsIn!AE178+MH)/LinhrsIn!AE178,0)</f>
        <v>0.97447528809980832</v>
      </c>
      <c r="AF177" s="28"/>
      <c r="AG177" s="28"/>
      <c r="AH177" s="28"/>
      <c r="AI177" s="28"/>
      <c r="AJ177" s="28"/>
      <c r="AK177" s="28"/>
      <c r="AL177" s="28"/>
      <c r="AM177" s="28"/>
      <c r="AN177" s="28"/>
      <c r="AO177" s="28">
        <f t="shared" si="18"/>
        <v>0.94056303406010411</v>
      </c>
      <c r="AP177" s="28">
        <f t="shared" si="23"/>
        <v>0.98199650070169209</v>
      </c>
      <c r="AQ177" s="28">
        <f t="shared" si="19"/>
        <v>0.99635496193912143</v>
      </c>
      <c r="AR177" s="28">
        <f t="shared" si="20"/>
        <v>1.004301261972526</v>
      </c>
      <c r="AS177" s="28">
        <f t="shared" si="21"/>
        <v>0.88280852318201497</v>
      </c>
      <c r="AT177" s="28">
        <f t="shared" si="22"/>
        <v>0.95754112203177766</v>
      </c>
      <c r="AU177" s="28">
        <f t="shared" si="24"/>
        <v>0.92143341027399417</v>
      </c>
      <c r="AV177" s="28">
        <f t="shared" si="25"/>
        <v>1.0004690807526304</v>
      </c>
      <c r="AW177" s="28">
        <f t="shared" si="26"/>
        <v>0.98199650070169209</v>
      </c>
    </row>
    <row r="178" spans="1:49" hidden="1" x14ac:dyDescent="0.25">
      <c r="A178" s="86" t="s">
        <v>8</v>
      </c>
      <c r="B178" s="86">
        <v>1</v>
      </c>
      <c r="C178" s="86">
        <v>169</v>
      </c>
      <c r="D178" s="28">
        <v>0.98900560348136213</v>
      </c>
      <c r="E178" s="28">
        <v>0.99731182795698925</v>
      </c>
      <c r="F178" s="28">
        <v>0.99736590038314177</v>
      </c>
      <c r="G178" s="28">
        <v>1.0011824303299603</v>
      </c>
      <c r="H178" s="28">
        <f>(EPCHrsIn!H179+MH)/LinhrsIn!H179</f>
        <v>0.86133411180849506</v>
      </c>
      <c r="I178" s="28">
        <f>(EPCHrsIn!I179+MH)/LinhrsIn!I179</f>
        <v>0.84225389994620758</v>
      </c>
      <c r="J178" s="28">
        <f>(EPCHrsIn!J179+MH)/LinhrsIn!J179</f>
        <v>0.94523213789268834</v>
      </c>
      <c r="K178" s="28">
        <f>(EPCHrsIn!K179+MH)/LinhrsIn!K179</f>
        <v>0.98639455782312924</v>
      </c>
      <c r="L178" s="28">
        <f>(EPCHrsIn!L179+MH)/LinhrsIn!L179</f>
        <v>1.0023043419450832</v>
      </c>
      <c r="M178" s="28">
        <f>(EPCHrsIn!M179+MH)/LinhrsIn!M179</f>
        <v>0.94596511133172601</v>
      </c>
      <c r="N178" s="28">
        <f>(EPCHrsIn!N179+MH)/LinhrsIn!N179</f>
        <v>0.95238095238095244</v>
      </c>
      <c r="O178" s="28">
        <f>(EPCHrsIn!O179+MH)/LinhrsIn!O179</f>
        <v>1.0013888888888889</v>
      </c>
      <c r="P178" s="28">
        <f>(EPCHrsIn!P179+MH)/LinhrsIn!P179</f>
        <v>0.99139784946236564</v>
      </c>
      <c r="Q178" s="28">
        <f>(EPCHrsIn!Q179+MH)/LinhrsIn!Q179</f>
        <v>1.0017477816617371</v>
      </c>
      <c r="R178" s="28">
        <f>(EPCHrsIn!R179+MH)/LinhrsIn!R179</f>
        <v>0.99219101967262358</v>
      </c>
      <c r="S178" s="28">
        <f>(EPCHrsIn!S179+MH)/LinhrsIn!S179</f>
        <v>0.96354096596259931</v>
      </c>
      <c r="T178" s="28">
        <f>(EPCHrsIn!T179+MH)/LinhrsIn!T179</f>
        <v>0.97754532775453273</v>
      </c>
      <c r="U178" s="28">
        <f>(EPCHrsIn!U179+MH)/LinhrsIn!U179</f>
        <v>0.97408207343412534</v>
      </c>
      <c r="V178" s="28">
        <f>(EPCHrsIn!V179+MH)/LinhrsIn!V179</f>
        <v>0.98838998461323269</v>
      </c>
      <c r="W178" s="28">
        <v>0.96155913978494623</v>
      </c>
      <c r="X178" s="28">
        <f>(EPCHrsIn!X179+MH)/LinhrsIn!X179</f>
        <v>0.9904196464714613</v>
      </c>
      <c r="Y178" s="28">
        <f>IF(LinhrsIn!Y179&gt;4,(EPCHrsIn!Y179+MH)/LinhrsIn!Y179,0)</f>
        <v>0.98750000000000004</v>
      </c>
      <c r="Z178" s="28">
        <f>IF(LinhrsIn!Z179&gt;4,(EPCHrsIn!Z179+MH)/LinhrsIn!Z179,0)</f>
        <v>0.99246805648957626</v>
      </c>
      <c r="AA178" s="28">
        <f>IF(LinhrsIn!AA179&gt;4,(EPCHrsIn!AA179+MH)/LinhrsIn!AA179,0)</f>
        <v>0.98958333333333337</v>
      </c>
      <c r="AB178" s="28">
        <f>IF(LinhrsIn!AB179&gt;4,(EPCHrsIn!AB179+MH)/LinhrsIn!AB179,0)</f>
        <v>0.98441945535835251</v>
      </c>
      <c r="AC178" s="28">
        <f>IF(LinhrsIn!AC179&gt;4,(EPCHrsIn!AC179+MH)/LinhrsIn!AC179,0)</f>
        <v>0.91248823766635301</v>
      </c>
      <c r="AD178" s="28">
        <f>IF(LinhrsIn!AD179&gt;4,(EPCHrsIn!AD179+MH)/LinhrsIn!AD179,0)</f>
        <v>0.93740640910452233</v>
      </c>
      <c r="AE178" s="28">
        <f>IF(LinhrsIn!AE179&gt;4,(EPCHrsIn!AE179+MH)/LinhrsIn!AE179,0)</f>
        <v>0.89356630663246273</v>
      </c>
      <c r="AF178" s="28"/>
      <c r="AG178" s="28"/>
      <c r="AH178" s="28"/>
      <c r="AI178" s="28"/>
      <c r="AJ178" s="28"/>
      <c r="AK178" s="28"/>
      <c r="AL178" s="28"/>
      <c r="AM178" s="28"/>
      <c r="AN178" s="28"/>
      <c r="AO178" s="28">
        <f t="shared" si="18"/>
        <v>0.98362056537804354</v>
      </c>
      <c r="AP178" s="28">
        <f t="shared" si="23"/>
        <v>0.91448698446777943</v>
      </c>
      <c r="AQ178" s="28">
        <f t="shared" si="19"/>
        <v>0.97822133703331282</v>
      </c>
      <c r="AR178" s="28">
        <f t="shared" si="20"/>
        <v>0.9817225635774024</v>
      </c>
      <c r="AS178" s="28">
        <f t="shared" si="21"/>
        <v>0.98582658909898668</v>
      </c>
      <c r="AT178" s="28">
        <f t="shared" si="22"/>
        <v>0.98000579526729703</v>
      </c>
      <c r="AU178" s="28">
        <f t="shared" si="24"/>
        <v>0.9798262620854693</v>
      </c>
      <c r="AV178" s="28">
        <f t="shared" si="25"/>
        <v>0.98882361506042071</v>
      </c>
      <c r="AW178" s="28">
        <f t="shared" si="26"/>
        <v>0.91448698446777943</v>
      </c>
    </row>
    <row r="179" spans="1:49" hidden="1" x14ac:dyDescent="0.25">
      <c r="A179" s="86" t="s">
        <v>8</v>
      </c>
      <c r="B179" s="86">
        <v>1</v>
      </c>
      <c r="C179" s="86">
        <v>170</v>
      </c>
      <c r="D179" s="28">
        <v>0.85841909789264226</v>
      </c>
      <c r="E179" s="28">
        <v>0.85371863799283154</v>
      </c>
      <c r="F179" s="28">
        <v>1.0033524904214559</v>
      </c>
      <c r="G179" s="28">
        <v>1.0011824303299603</v>
      </c>
      <c r="H179" s="28">
        <f>(EPCHrsIn!H180+MH)/LinhrsIn!H180</f>
        <v>0.88183901460899461</v>
      </c>
      <c r="I179" s="28">
        <f>(EPCHrsIn!I180+MH)/LinhrsIn!I180</f>
        <v>0.98857219682710407</v>
      </c>
      <c r="J179" s="28">
        <f>(EPCHrsIn!J180+MH)/LinhrsIn!J180</f>
        <v>0.99736074454785395</v>
      </c>
      <c r="K179" s="28">
        <f>(EPCHrsIn!K180+MH)/LinhrsIn!K180</f>
        <v>1.0028536485935589</v>
      </c>
      <c r="L179" s="28">
        <f>(EPCHrsIn!L180+MH)/LinhrsIn!L180</f>
        <v>1.0028054916813203</v>
      </c>
      <c r="M179" s="28">
        <f>(EPCHrsIn!M180+MH)/LinhrsIn!M180</f>
        <v>1.0002778549597111</v>
      </c>
      <c r="N179" s="28">
        <f>(EPCHrsIn!N180+MH)/LinhrsIn!N180</f>
        <v>1.0047201618341199</v>
      </c>
      <c r="O179" s="28">
        <f>(EPCHrsIn!O180+MH)/LinhrsIn!O180</f>
        <v>0.99180441728017787</v>
      </c>
      <c r="P179" s="28">
        <f>(EPCHrsIn!P180+MH)/LinhrsIn!P180</f>
        <v>0.88787308416240929</v>
      </c>
      <c r="Q179" s="28">
        <f>(EPCHrsIn!Q180+MH)/LinhrsIn!Q180</f>
        <v>0.90937205862578985</v>
      </c>
      <c r="R179" s="28">
        <f>(EPCHrsIn!R180+MH)/LinhrsIn!R180</f>
        <v>0.87728965003723014</v>
      </c>
      <c r="S179" s="28">
        <f>(EPCHrsIn!S180+MH)/LinhrsIn!S180</f>
        <v>1.0047087313332437</v>
      </c>
      <c r="T179" s="28">
        <f>(EPCHrsIn!T180+MH)/LinhrsIn!T180</f>
        <v>0.9722299748813843</v>
      </c>
      <c r="U179" s="28">
        <f>(EPCHrsIn!U180+MH)/LinhrsIn!U180</f>
        <v>1.0002698327037236</v>
      </c>
      <c r="V179" s="28">
        <f>(EPCHrsIn!V180+MH)/LinhrsIn!V180</f>
        <v>0.97225336322869949</v>
      </c>
      <c r="W179" s="28">
        <v>0.9946236559139785</v>
      </c>
      <c r="X179" s="28">
        <f>(EPCHrsIn!X180+MH)/LinhrsIn!X180</f>
        <v>0.99555735056542816</v>
      </c>
      <c r="Y179" s="28">
        <f>IF(LinhrsIn!Y180&gt;4,(EPCHrsIn!Y180+MH)/LinhrsIn!Y180,0)</f>
        <v>1.0015449438202249</v>
      </c>
      <c r="Z179" s="28">
        <f>IF(LinhrsIn!Z180&gt;4,(EPCHrsIn!Z180+MH)/LinhrsIn!Z180,0)</f>
        <v>0.99973100201748477</v>
      </c>
      <c r="AA179" s="28">
        <f>IF(LinhrsIn!AA180&gt;4,(EPCHrsIn!AA180+MH)/LinhrsIn!AA180,0)</f>
        <v>0.98458333333333325</v>
      </c>
      <c r="AB179" s="28">
        <f>IF(LinhrsIn!AB180&gt;4,(EPCHrsIn!AB180+MH)/LinhrsIn!AB180,0)</f>
        <v>1.004737412019491</v>
      </c>
      <c r="AC179" s="28">
        <f>IF(LinhrsIn!AC180&gt;4,(EPCHrsIn!AC180+MH)/LinhrsIn!AC180,0)</f>
        <v>1.0048387096774194</v>
      </c>
      <c r="AD179" s="28">
        <f>IF(LinhrsIn!AD180&gt;4,(EPCHrsIn!AD180+MH)/LinhrsIn!AD180,0)</f>
        <v>0.98415308715802063</v>
      </c>
      <c r="AE179" s="28">
        <f>IF(LinhrsIn!AE180&gt;4,(EPCHrsIn!AE180+MH)/LinhrsIn!AE180,0)</f>
        <v>0.94559182100672179</v>
      </c>
      <c r="AF179" s="28"/>
      <c r="AG179" s="28"/>
      <c r="AH179" s="28"/>
      <c r="AI179" s="28"/>
      <c r="AJ179" s="28"/>
      <c r="AK179" s="28"/>
      <c r="AL179" s="28"/>
      <c r="AM179" s="28"/>
      <c r="AN179" s="28"/>
      <c r="AO179" s="28">
        <f t="shared" si="18"/>
        <v>0.97640844237333446</v>
      </c>
      <c r="AP179" s="28">
        <f t="shared" si="23"/>
        <v>0.97819453928072064</v>
      </c>
      <c r="AQ179" s="28">
        <f t="shared" si="19"/>
        <v>1.0019789984115302</v>
      </c>
      <c r="AR179" s="28">
        <f t="shared" si="20"/>
        <v>0.9614658877589024</v>
      </c>
      <c r="AS179" s="28">
        <f t="shared" si="21"/>
        <v>0.93045681333208785</v>
      </c>
      <c r="AT179" s="28">
        <f t="shared" si="22"/>
        <v>0.9815843902712692</v>
      </c>
      <c r="AU179" s="28">
        <f t="shared" si="24"/>
        <v>0.99724198343321058</v>
      </c>
      <c r="AV179" s="28">
        <f t="shared" si="25"/>
        <v>0.99635058245676966</v>
      </c>
      <c r="AW179" s="28">
        <f t="shared" si="26"/>
        <v>0.97819453928072064</v>
      </c>
    </row>
    <row r="180" spans="1:49" hidden="1" x14ac:dyDescent="0.25">
      <c r="A180" s="86" t="s">
        <v>8</v>
      </c>
      <c r="B180" s="86">
        <v>1</v>
      </c>
      <c r="C180" s="86">
        <v>171</v>
      </c>
      <c r="D180" s="28">
        <v>0.99483936489941482</v>
      </c>
      <c r="E180" s="28">
        <v>0.99126344086021501</v>
      </c>
      <c r="F180" s="28">
        <v>0.9806034482758621</v>
      </c>
      <c r="G180" s="28">
        <v>0.94679063515178674</v>
      </c>
      <c r="H180" s="28">
        <f>(EPCHrsIn!H181+MH)/LinhrsIn!H181</f>
        <v>0.79473232178643005</v>
      </c>
      <c r="I180" s="28">
        <f>(EPCHrsIn!I181+MH)/LinhrsIn!I181</f>
        <v>1.0044372730939894</v>
      </c>
      <c r="J180" s="28">
        <f>(EPCHrsIn!J181+MH)/LinhrsIn!J181</f>
        <v>0.91790834973292101</v>
      </c>
      <c r="K180" s="28">
        <f>(EPCHrsIn!K181+MH)/LinhrsIn!K181</f>
        <v>1.0069681650498703</v>
      </c>
      <c r="L180" s="28">
        <f>(EPCHrsIn!L181+MH)/LinhrsIn!L181</f>
        <v>1.0024723386987691</v>
      </c>
      <c r="M180" s="28">
        <f>(EPCHrsIn!M181+MH)/LinhrsIn!M181</f>
        <v>0.99194220616838014</v>
      </c>
      <c r="N180" s="28">
        <f>(EPCHrsIn!N181+MH)/LinhrsIn!N181</f>
        <v>0.98853674983142281</v>
      </c>
      <c r="O180" s="28">
        <f>(EPCHrsIn!O181+MH)/LinhrsIn!O181</f>
        <v>0.89179052646200863</v>
      </c>
      <c r="P180" s="28">
        <f>(EPCHrsIn!P181+MH)/LinhrsIn!P181</f>
        <v>0.95967199892458666</v>
      </c>
      <c r="Q180" s="28">
        <f>(EPCHrsIn!Q181+MH)/LinhrsIn!Q181</f>
        <v>0.78284254403657394</v>
      </c>
      <c r="R180" s="28">
        <f>(EPCHrsIn!R181+MH)/LinhrsIn!R181</f>
        <v>0.73143453623620636</v>
      </c>
      <c r="S180" s="28">
        <f>(EPCHrsIn!S181+MH)/LinhrsIn!S181</f>
        <v>0.97833109017496633</v>
      </c>
      <c r="T180" s="28">
        <f>(EPCHrsIn!T181+MH)/LinhrsIn!T181</f>
        <v>0.94559910726740126</v>
      </c>
      <c r="U180" s="28">
        <f>(EPCHrsIn!U181+MH)/LinhrsIn!U181</f>
        <v>0.989054054054054</v>
      </c>
      <c r="V180" s="28">
        <f>(EPCHrsIn!V181+MH)/LinhrsIn!V181</f>
        <v>0.75882435663057235</v>
      </c>
      <c r="W180" s="28">
        <v>0.9931451612903226</v>
      </c>
      <c r="X180" s="28">
        <f>(EPCHrsIn!X181+MH)/LinhrsIn!X181</f>
        <v>0.99932687129779219</v>
      </c>
      <c r="Y180" s="28">
        <f>IF(LinhrsIn!Y181&gt;4,(EPCHrsIn!Y181+MH)/LinhrsIn!Y181,0)</f>
        <v>0.99452247191011234</v>
      </c>
      <c r="Z180" s="28">
        <f>IF(LinhrsIn!Z181&gt;4,(EPCHrsIn!Z181+MH)/LinhrsIn!Z181,0)</f>
        <v>0.99704102219233348</v>
      </c>
      <c r="AA180" s="28">
        <f>IF(LinhrsIn!AA181&gt;4,(EPCHrsIn!AA181+MH)/LinhrsIn!AA181,0)</f>
        <v>1.0057190682103501</v>
      </c>
      <c r="AB180" s="28">
        <f>IF(LinhrsIn!AB181&gt;4,(EPCHrsIn!AB181+MH)/LinhrsIn!AB181,0)</f>
        <v>1.0031131564699514</v>
      </c>
      <c r="AC180" s="28">
        <f>IF(LinhrsIn!AC181&gt;4,(EPCHrsIn!AC181+MH)/LinhrsIn!AC181,0)</f>
        <v>1.0029569892473118</v>
      </c>
      <c r="AD180" s="28">
        <f>IF(LinhrsIn!AD181&gt;4,(EPCHrsIn!AD181+MH)/LinhrsIn!AD181,0)</f>
        <v>0.99076556449210618</v>
      </c>
      <c r="AE180" s="28">
        <f>IF(LinhrsIn!AE181&gt;4,(EPCHrsIn!AE181+MH)/LinhrsIn!AE181,0)</f>
        <v>0.94761978075785647</v>
      </c>
      <c r="AF180" s="28"/>
      <c r="AG180" s="28"/>
      <c r="AH180" s="28"/>
      <c r="AI180" s="28"/>
      <c r="AJ180" s="28"/>
      <c r="AK180" s="28"/>
      <c r="AL180" s="28"/>
      <c r="AM180" s="28"/>
      <c r="AN180" s="28"/>
      <c r="AO180" s="28">
        <f t="shared" si="18"/>
        <v>0.93157945331421965</v>
      </c>
      <c r="AP180" s="28">
        <f t="shared" si="23"/>
        <v>0.98044744483242485</v>
      </c>
      <c r="AQ180" s="28">
        <f t="shared" si="19"/>
        <v>1.0004609033056731</v>
      </c>
      <c r="AR180" s="28">
        <f t="shared" si="20"/>
        <v>0.94666642507267273</v>
      </c>
      <c r="AS180" s="28">
        <f t="shared" si="21"/>
        <v>0.83086939014924888</v>
      </c>
      <c r="AT180" s="28">
        <f t="shared" si="22"/>
        <v>0.8978258393173425</v>
      </c>
      <c r="AU180" s="28">
        <f t="shared" si="24"/>
        <v>0.99566483483274226</v>
      </c>
      <c r="AV180" s="28">
        <f t="shared" si="25"/>
        <v>1.0019577489575449</v>
      </c>
      <c r="AW180" s="28">
        <f t="shared" si="26"/>
        <v>0.98044744483242485</v>
      </c>
    </row>
    <row r="181" spans="1:49" hidden="1" x14ac:dyDescent="0.25">
      <c r="A181" s="86" t="s">
        <v>8</v>
      </c>
      <c r="B181" s="86">
        <v>1</v>
      </c>
      <c r="C181" s="86">
        <v>172</v>
      </c>
      <c r="D181" s="28">
        <v>0.54294723043948068</v>
      </c>
      <c r="E181" s="28">
        <v>0.77912186379928317</v>
      </c>
      <c r="F181" s="28">
        <v>1.0047892720306513</v>
      </c>
      <c r="G181" s="28">
        <v>0.96712843682710381</v>
      </c>
      <c r="H181" s="28">
        <f>(EPCHrsIn!H182+MH)/LinhrsIn!H182</f>
        <v>0.84495347172512536</v>
      </c>
      <c r="I181" s="28">
        <f>(EPCHrsIn!I182+MH)/LinhrsIn!I182</f>
        <v>1.0044360801182957</v>
      </c>
      <c r="J181" s="28">
        <f>(EPCHrsIn!J182+MH)/LinhrsIn!J182</f>
        <v>1</v>
      </c>
      <c r="K181" s="28">
        <f>(EPCHrsIn!K182+MH)/LinhrsIn!K182</f>
        <v>0.98790596548444087</v>
      </c>
      <c r="L181" s="28">
        <f>(EPCHrsIn!L182+MH)/LinhrsIn!L182</f>
        <v>0.99944731502772899</v>
      </c>
      <c r="M181" s="28">
        <f>(EPCHrsIn!M182+MH)/LinhrsIn!M182</f>
        <v>1.0002778549597111</v>
      </c>
      <c r="N181" s="28">
        <f>(EPCHrsIn!N182+MH)/LinhrsIn!N182</f>
        <v>1.0047201618341199</v>
      </c>
      <c r="O181" s="28">
        <f>(EPCHrsIn!O182+MH)/LinhrsIn!O182</f>
        <v>0.90290318099736078</v>
      </c>
      <c r="P181" s="28">
        <f>(EPCHrsIn!P182+MH)/LinhrsIn!P182</f>
        <v>0.88936685038311603</v>
      </c>
      <c r="Q181" s="28">
        <f>(EPCHrsIn!Q182+MH)/LinhrsIn!Q182</f>
        <v>0.98884108631352519</v>
      </c>
      <c r="R181" s="28">
        <f>(EPCHrsIn!R182+MH)/LinhrsIn!R182</f>
        <v>0.95517498138495904</v>
      </c>
      <c r="S181" s="28">
        <f>(EPCHrsIn!S182+MH)/LinhrsIn!S182</f>
        <v>0.91409721287195356</v>
      </c>
      <c r="T181" s="28">
        <f>(EPCHrsIn!T182+MH)/LinhrsIn!T182</f>
        <v>0.93937272472696709</v>
      </c>
      <c r="U181" s="28">
        <f>(EPCHrsIn!U182+MH)/LinhrsIn!U182</f>
        <v>0.99175675675675667</v>
      </c>
      <c r="V181" s="28">
        <f>(EPCHrsIn!V182+MH)/LinhrsIn!V182</f>
        <v>0.99344216548067521</v>
      </c>
      <c r="W181" s="28">
        <v>0.9311827956989247</v>
      </c>
      <c r="X181" s="28">
        <f>(EPCHrsIn!X182+MH)/LinhrsIn!X182</f>
        <v>0.69362745098039214</v>
      </c>
      <c r="Y181" s="28">
        <f>IF(LinhrsIn!Y182&gt;4,(EPCHrsIn!Y182+MH)/LinhrsIn!Y182,0)</f>
        <v>1.0012944052926795</v>
      </c>
      <c r="Z181" s="28">
        <f>IF(LinhrsIn!Z182&gt;4,(EPCHrsIn!Z182+MH)/LinhrsIn!Z182,0)</f>
        <v>0.99959650302622738</v>
      </c>
      <c r="AA181" s="28">
        <f>IF(LinhrsIn!AA182&gt;4,(EPCHrsIn!AA182+MH)/LinhrsIn!AA182,0)</f>
        <v>1.005138888888889</v>
      </c>
      <c r="AB181" s="28">
        <f>IF(LinhrsIn!AB182&gt;4,(EPCHrsIn!AB182+MH)/LinhrsIn!AB182,0)</f>
        <v>0.97292540950318129</v>
      </c>
      <c r="AC181" s="28">
        <f>IF(LinhrsIn!AC182&gt;4,(EPCHrsIn!AC182+MH)/LinhrsIn!AC182,0)</f>
        <v>1.0053763440860215</v>
      </c>
      <c r="AD181" s="28">
        <f>IF(LinhrsIn!AD182&gt;4,(EPCHrsIn!AD182+MH)/LinhrsIn!AD182,0)</f>
        <v>0.98197527186056921</v>
      </c>
      <c r="AE181" s="28">
        <f>IF(LinhrsIn!AE182&gt;4,(EPCHrsIn!AE182+MH)/LinhrsIn!AE182,0)</f>
        <v>0.97740211318909842</v>
      </c>
      <c r="AF181" s="28"/>
      <c r="AG181" s="28"/>
      <c r="AH181" s="28"/>
      <c r="AI181" s="28"/>
      <c r="AJ181" s="28"/>
      <c r="AK181" s="28"/>
      <c r="AL181" s="28"/>
      <c r="AM181" s="28"/>
      <c r="AN181" s="28"/>
      <c r="AO181" s="28">
        <f t="shared" ref="AO181:AO244" si="27">AVERAGE(Q181:AB181)</f>
        <v>0.94887086507709417</v>
      </c>
      <c r="AP181" s="28">
        <f t="shared" si="23"/>
        <v>0.98825124304522971</v>
      </c>
      <c r="AQ181" s="28">
        <f t="shared" ref="AQ181:AQ244" si="28">AVERAGE(K181:M181)</f>
        <v>0.99587704515729369</v>
      </c>
      <c r="AR181" s="28">
        <f t="shared" ref="AR181:AR244" si="29">AVERAGE(N181:P181)</f>
        <v>0.93233006440486543</v>
      </c>
      <c r="AS181" s="28">
        <f t="shared" ref="AS181:AS244" si="30">AVERAGE(Q181:S181)</f>
        <v>0.95270442685681245</v>
      </c>
      <c r="AT181" s="28">
        <f t="shared" ref="AT181:AT244" si="31">AVERAGE(T181:V181)</f>
        <v>0.97485721565479977</v>
      </c>
      <c r="AU181" s="28">
        <f t="shared" si="24"/>
        <v>0.87536821732399872</v>
      </c>
      <c r="AV181" s="28">
        <f t="shared" si="25"/>
        <v>0.99255360047276586</v>
      </c>
      <c r="AW181" s="28">
        <f t="shared" si="26"/>
        <v>0.98825124304522971</v>
      </c>
    </row>
    <row r="182" spans="1:49" hidden="1" x14ac:dyDescent="0.25">
      <c r="A182" s="86" t="s">
        <v>8</v>
      </c>
      <c r="B182" s="86">
        <v>1</v>
      </c>
      <c r="C182" s="86">
        <v>173</v>
      </c>
      <c r="D182" s="28">
        <v>1.001570628074091</v>
      </c>
      <c r="E182" s="28">
        <v>0.98790322580645162</v>
      </c>
      <c r="F182" s="28">
        <v>1.0014367816091954</v>
      </c>
      <c r="G182" s="28">
        <v>1.0040202631218651</v>
      </c>
      <c r="H182" s="28">
        <f>(EPCHrsIn!H183+MH)/LinhrsIn!H183</f>
        <v>0.88962345501580919</v>
      </c>
      <c r="I182" s="28">
        <f>(EPCHrsIn!I183+MH)/LinhrsIn!I183</f>
        <v>1.0032845216915287</v>
      </c>
      <c r="J182" s="28">
        <f>(EPCHrsIn!J183+MH)/LinhrsIn!J183</f>
        <v>0.98308971051877336</v>
      </c>
      <c r="K182" s="28">
        <f>(EPCHrsIn!K183+MH)/LinhrsIn!K183</f>
        <v>1.0033990482664854</v>
      </c>
      <c r="L182" s="28">
        <f>(EPCHrsIn!L183+MH)/LinhrsIn!L183</f>
        <v>1.0020067567567568</v>
      </c>
      <c r="M182" s="28">
        <f>(EPCHrsIn!M183+MH)/LinhrsIn!M183</f>
        <v>1</v>
      </c>
      <c r="N182" s="28">
        <f>(EPCHrsIn!N183+MH)/LinhrsIn!N183</f>
        <v>1.00418410041841</v>
      </c>
      <c r="O182" s="28">
        <f>(EPCHrsIn!O183+MH)/LinhrsIn!O183</f>
        <v>0.92731829573934832</v>
      </c>
      <c r="P182" s="28">
        <f>(EPCHrsIn!P183+MH)/LinhrsIn!P183</f>
        <v>0.80116959064327498</v>
      </c>
      <c r="Q182" s="28">
        <f>(EPCHrsIn!Q183+MH)/LinhrsIn!Q183</f>
        <v>0.73118424602104137</v>
      </c>
      <c r="R182" s="28">
        <f>(EPCHrsIn!R183+MH)/LinhrsIn!R183</f>
        <v>0.99463806970509383</v>
      </c>
      <c r="S182" s="28">
        <f>(EPCHrsIn!S183+MH)/LinhrsIn!S183</f>
        <v>1.0016161616161616</v>
      </c>
      <c r="T182" s="28">
        <f>(EPCHrsIn!T183+MH)/LinhrsIn!T183</f>
        <v>0.98953828985911563</v>
      </c>
      <c r="U182" s="28">
        <f>(EPCHrsIn!U183+MH)/LinhrsIn!U183</f>
        <v>1.0024281667341159</v>
      </c>
      <c r="V182" s="28">
        <f>(EPCHrsIn!V183+MH)/LinhrsIn!V183</f>
        <v>0.98633384465207075</v>
      </c>
      <c r="W182" s="28">
        <v>0.99704301075268809</v>
      </c>
      <c r="X182" s="28">
        <f>(EPCHrsIn!X183+MH)/LinhrsIn!X183</f>
        <v>1.003769520732364</v>
      </c>
      <c r="Y182" s="28">
        <f>IF(LinhrsIn!Y183&gt;4,(EPCHrsIn!Y183+MH)/LinhrsIn!Y183,0)</f>
        <v>1.0046348314606741</v>
      </c>
      <c r="Z182" s="28">
        <f>IF(LinhrsIn!Z183&gt;4,(EPCHrsIn!Z183+MH)/LinhrsIn!Z183,0)</f>
        <v>0.97475020253848221</v>
      </c>
      <c r="AA182" s="28">
        <f>IF(LinhrsIn!AA183&gt;4,(EPCHrsIn!AA183+MH)/LinhrsIn!AA183,0)</f>
        <v>0.97720342674604321</v>
      </c>
      <c r="AB182" s="28">
        <f>IF(LinhrsIn!AB183&gt;4,(EPCHrsIn!AB183+MH)/LinhrsIn!AB183,0)</f>
        <v>0.9956134338588073</v>
      </c>
      <c r="AC182" s="28">
        <f>IF(LinhrsIn!AC183&gt;4,(EPCHrsIn!AC183+MH)/LinhrsIn!AC183,0)</f>
        <v>1.00497311827957</v>
      </c>
      <c r="AD182" s="28">
        <f>IF(LinhrsIn!AD183&gt;4,(EPCHrsIn!AD183+MH)/LinhrsIn!AD183,0)</f>
        <v>0.99344945660264983</v>
      </c>
      <c r="AE182" s="28">
        <f>IF(LinhrsIn!AE183&gt;4,(EPCHrsIn!AE183+MH)/LinhrsIn!AE183,0)</f>
        <v>0.93720116015373367</v>
      </c>
      <c r="AF182" s="28"/>
      <c r="AG182" s="28"/>
      <c r="AH182" s="28"/>
      <c r="AI182" s="28"/>
      <c r="AJ182" s="28"/>
      <c r="AK182" s="28"/>
      <c r="AL182" s="28"/>
      <c r="AM182" s="28"/>
      <c r="AN182" s="28"/>
      <c r="AO182" s="28">
        <f t="shared" si="27"/>
        <v>0.97156276705638833</v>
      </c>
      <c r="AP182" s="28">
        <f t="shared" si="23"/>
        <v>0.97854124501198447</v>
      </c>
      <c r="AQ182" s="28">
        <f t="shared" si="28"/>
        <v>1.0018019350077474</v>
      </c>
      <c r="AR182" s="28">
        <f t="shared" si="29"/>
        <v>0.9108906622670111</v>
      </c>
      <c r="AS182" s="28">
        <f t="shared" si="30"/>
        <v>0.90914615911409891</v>
      </c>
      <c r="AT182" s="28">
        <f t="shared" si="31"/>
        <v>0.99276676708176748</v>
      </c>
      <c r="AU182" s="28">
        <f t="shared" si="24"/>
        <v>1.0018157876485754</v>
      </c>
      <c r="AV182" s="28">
        <f t="shared" si="25"/>
        <v>0.98252235438111091</v>
      </c>
      <c r="AW182" s="28">
        <f t="shared" si="26"/>
        <v>0.97854124501198447</v>
      </c>
    </row>
    <row r="183" spans="1:49" hidden="1" x14ac:dyDescent="0.25">
      <c r="A183" s="86" t="s">
        <v>8</v>
      </c>
      <c r="B183" s="86">
        <v>1</v>
      </c>
      <c r="C183" s="86">
        <v>174</v>
      </c>
      <c r="D183" s="28">
        <v>0.84899532944809541</v>
      </c>
      <c r="E183" s="28">
        <v>0.89157706093189959</v>
      </c>
      <c r="F183" s="28">
        <v>0.97701149425287359</v>
      </c>
      <c r="G183" s="28">
        <v>0.99125001555829384</v>
      </c>
      <c r="H183" s="28">
        <f>(EPCHrsIn!H184+MH)/LinhrsIn!H184</f>
        <v>0.7866246598883001</v>
      </c>
      <c r="I183" s="28">
        <f>(EPCHrsIn!I184+MH)/LinhrsIn!I184</f>
        <v>0.98896514600995822</v>
      </c>
      <c r="J183" s="28">
        <f>(EPCHrsIn!J184+MH)/LinhrsIn!J184</f>
        <v>1.0034794711203896</v>
      </c>
      <c r="K183" s="28">
        <f>(EPCHrsIn!K184+MH)/LinhrsIn!K184</f>
        <v>1.0013623978201636</v>
      </c>
      <c r="L183" s="28">
        <f>(EPCHrsIn!L184+MH)/LinhrsIn!L184</f>
        <v>1.0018940379403793</v>
      </c>
      <c r="M183" s="28">
        <f>(EPCHrsIn!M184+MH)/LinhrsIn!M184</f>
        <v>0.99122929138243077</v>
      </c>
      <c r="N183" s="28">
        <f>(EPCHrsIn!N184+MH)/LinhrsIn!N184</f>
        <v>0.98453261600538</v>
      </c>
      <c r="O183" s="28">
        <f>(EPCHrsIn!O184+MH)/LinhrsIn!O184</f>
        <v>0.52946081156197888</v>
      </c>
      <c r="P183" s="28">
        <f>(EPCHrsIn!P184+MH)/LinhrsIn!P184</f>
        <v>0.57932432432432435</v>
      </c>
      <c r="Q183" s="28">
        <f>(EPCHrsIn!Q184+MH)/LinhrsIn!Q184</f>
        <v>0.98962683551124886</v>
      </c>
      <c r="R183" s="28">
        <f>(EPCHrsIn!R184+MH)/LinhrsIn!R184</f>
        <v>0.96664184661206254</v>
      </c>
      <c r="S183" s="28">
        <f>(EPCHrsIn!S184+MH)/LinhrsIn!S184</f>
        <v>1.0002719608376394</v>
      </c>
      <c r="T183" s="28">
        <f>(EPCHrsIn!T184+MH)/LinhrsIn!T184</f>
        <v>0.98841864455247352</v>
      </c>
      <c r="U183" s="28">
        <f>(EPCHrsIn!U184+MH)/LinhrsIn!U184</f>
        <v>0.90416382252559724</v>
      </c>
      <c r="V183" s="28">
        <f>(EPCHrsIn!V184+MH)/LinhrsIn!V184</f>
        <v>0.81217443071885709</v>
      </c>
      <c r="W183" s="28">
        <v>0.99704301075268809</v>
      </c>
      <c r="X183" s="28">
        <f>(EPCHrsIn!X184+MH)/LinhrsIn!X184</f>
        <v>1.0035139883768076</v>
      </c>
      <c r="Y183" s="28">
        <f>IF(LinhrsIn!Y184&gt;4,(EPCHrsIn!Y184+MH)/LinhrsIn!Y184,0)</f>
        <v>1.0035127160320361</v>
      </c>
      <c r="Z183" s="28">
        <f>IF(LinhrsIn!Z184&gt;4,(EPCHrsIn!Z184+MH)/LinhrsIn!Z184,0)</f>
        <v>1.0005379959650302</v>
      </c>
      <c r="AA183" s="28">
        <f>IF(LinhrsIn!AA184&gt;4,(EPCHrsIn!AA184+MH)/LinhrsIn!AA184,0)</f>
        <v>1.0055555555555555</v>
      </c>
      <c r="AB183" s="28">
        <f>IF(LinhrsIn!AB184&gt;4,(EPCHrsIn!AB184+MH)/LinhrsIn!AB184,0)</f>
        <v>1.004737412019491</v>
      </c>
      <c r="AC183" s="28">
        <f>IF(LinhrsIn!AC184&gt;4,(EPCHrsIn!AC184+MH)/LinhrsIn!AC184,0)</f>
        <v>1.0048393601290497</v>
      </c>
      <c r="AD183" s="28">
        <f>IF(LinhrsIn!AD184&gt;4,(EPCHrsIn!AD184+MH)/LinhrsIn!AD184,0)</f>
        <v>0.99463567277603926</v>
      </c>
      <c r="AE183" s="28">
        <f>IF(LinhrsIn!AE184&gt;4,(EPCHrsIn!AE184+MH)/LinhrsIn!AE184,0)</f>
        <v>0.95611695266756425</v>
      </c>
      <c r="AF183" s="28"/>
      <c r="AG183" s="28"/>
      <c r="AH183" s="28"/>
      <c r="AI183" s="28"/>
      <c r="AJ183" s="28"/>
      <c r="AK183" s="28"/>
      <c r="AL183" s="28"/>
      <c r="AM183" s="28"/>
      <c r="AN183" s="28"/>
      <c r="AO183" s="28">
        <f t="shared" si="27"/>
        <v>0.9730165182882905</v>
      </c>
      <c r="AP183" s="28">
        <f t="shared" si="23"/>
        <v>0.98519732852421782</v>
      </c>
      <c r="AQ183" s="28">
        <f t="shared" si="28"/>
        <v>0.99816190904765778</v>
      </c>
      <c r="AR183" s="28">
        <f t="shared" si="29"/>
        <v>0.69777258396389452</v>
      </c>
      <c r="AS183" s="28">
        <f t="shared" si="30"/>
        <v>0.98551354765365018</v>
      </c>
      <c r="AT183" s="28">
        <f t="shared" si="31"/>
        <v>0.90158563259897606</v>
      </c>
      <c r="AU183" s="28">
        <f t="shared" si="24"/>
        <v>1.0013565717205106</v>
      </c>
      <c r="AV183" s="28">
        <f t="shared" si="25"/>
        <v>1.0036103211800256</v>
      </c>
      <c r="AW183" s="28">
        <f t="shared" si="26"/>
        <v>0.98519732852421782</v>
      </c>
    </row>
    <row r="184" spans="1:49" hidden="1" x14ac:dyDescent="0.25">
      <c r="A184" s="86" t="s">
        <v>8</v>
      </c>
      <c r="B184" s="86">
        <v>1</v>
      </c>
      <c r="C184" s="86">
        <v>175</v>
      </c>
      <c r="D184" s="28">
        <v>0.97666495432778888</v>
      </c>
      <c r="E184" s="28">
        <v>0.95138888888888884</v>
      </c>
      <c r="F184" s="28">
        <v>1.0028735632183907</v>
      </c>
      <c r="G184" s="28">
        <v>0.98628380817246053</v>
      </c>
      <c r="H184" s="28">
        <f>(EPCHrsIn!H185+MH)/LinhrsIn!H185</f>
        <v>0.85970316437972549</v>
      </c>
      <c r="I184" s="28">
        <f>(EPCHrsIn!I185+MH)/LinhrsIn!I185</f>
        <v>0.99300887335305199</v>
      </c>
      <c r="J184" s="28">
        <f>(EPCHrsIn!J185+MH)/LinhrsIn!J185</f>
        <v>0.98568052273043238</v>
      </c>
      <c r="K184" s="28">
        <f>(EPCHrsIn!K185+MH)/LinhrsIn!K185</f>
        <v>0.99171308246162204</v>
      </c>
      <c r="L184" s="28">
        <f>(EPCHrsIn!L185+MH)/LinhrsIn!L185</f>
        <v>1.002416340838614</v>
      </c>
      <c r="M184" s="28">
        <f>(EPCHrsIn!M185+MH)/LinhrsIn!M185</f>
        <v>1.0031957760177852</v>
      </c>
      <c r="N184" s="28">
        <f>(EPCHrsIn!N185+MH)/LinhrsIn!N185</f>
        <v>0.99701977783798423</v>
      </c>
      <c r="O184" s="28">
        <f>(EPCHrsIn!O185+MH)/LinhrsIn!O185</f>
        <v>1.0041666666666667</v>
      </c>
      <c r="P184" s="28">
        <f>(EPCHrsIn!P185+MH)/LinhrsIn!P185</f>
        <v>0.96693103911816103</v>
      </c>
      <c r="Q184" s="28">
        <f>(EPCHrsIn!Q185+MH)/LinhrsIn!Q185</f>
        <v>0.9612122897261226</v>
      </c>
      <c r="R184" s="28">
        <f>(EPCHrsIn!R185+MH)/LinhrsIn!R185</f>
        <v>0.94986072423398316</v>
      </c>
      <c r="S184" s="28">
        <f>(EPCHrsIn!S185+MH)/LinhrsIn!S185</f>
        <v>0.99946185927620079</v>
      </c>
      <c r="T184" s="28">
        <f>(EPCHrsIn!T185+MH)/LinhrsIn!T185</f>
        <v>0.96549805230940466</v>
      </c>
      <c r="U184" s="28">
        <f>(EPCHrsIn!U185+MH)/LinhrsIn!U185</f>
        <v>1.0037751112309559</v>
      </c>
      <c r="V184" s="28">
        <f>(EPCHrsIn!V185+MH)/LinhrsIn!V185</f>
        <v>0.9831311863934199</v>
      </c>
      <c r="W184" s="28">
        <v>0.99704301075268809</v>
      </c>
      <c r="X184" s="28">
        <f>(EPCHrsIn!X185+MH)/LinhrsIn!X185</f>
        <v>1.003640776699029</v>
      </c>
      <c r="Y184" s="28">
        <f>IF(LinhrsIn!Y185&gt;4,(EPCHrsIn!Y185+MH)/LinhrsIn!Y185,0)</f>
        <v>1.0033760022506681</v>
      </c>
      <c r="Z184" s="28">
        <f>IF(LinhrsIn!Z185&gt;4,(EPCHrsIn!Z185+MH)/LinhrsIn!Z185,0)</f>
        <v>0.99268986056585884</v>
      </c>
      <c r="AA184" s="28">
        <f>IF(LinhrsIn!AA185&gt;4,(EPCHrsIn!AA185+MH)/LinhrsIn!AA185,0)</f>
        <v>1.0054166666666666</v>
      </c>
      <c r="AB184" s="28">
        <f>IF(LinhrsIn!AB185&gt;4,(EPCHrsIn!AB185+MH)/LinhrsIn!AB185,0)</f>
        <v>1.0041666666666667</v>
      </c>
      <c r="AC184" s="28">
        <f>IF(LinhrsIn!AC185&gt;4,(EPCHrsIn!AC185+MH)/LinhrsIn!AC185,0)</f>
        <v>1.0047043010752688</v>
      </c>
      <c r="AD184" s="28">
        <f>IF(LinhrsIn!AD185&gt;4,(EPCHrsIn!AD185+MH)/LinhrsIn!AD185,0)</f>
        <v>0.98927294398092958</v>
      </c>
      <c r="AE184" s="28">
        <f>IF(LinhrsIn!AE185&gt;4,(EPCHrsIn!AE185+MH)/LinhrsIn!AE185,0)</f>
        <v>0.95928081721931147</v>
      </c>
      <c r="AF184" s="28"/>
      <c r="AG184" s="28"/>
      <c r="AH184" s="28"/>
      <c r="AI184" s="28"/>
      <c r="AJ184" s="28"/>
      <c r="AK184" s="28"/>
      <c r="AL184" s="28"/>
      <c r="AM184" s="28"/>
      <c r="AN184" s="28"/>
      <c r="AO184" s="28">
        <f t="shared" si="27"/>
        <v>0.98910601723097213</v>
      </c>
      <c r="AP184" s="28">
        <f t="shared" si="23"/>
        <v>0.98441935409183667</v>
      </c>
      <c r="AQ184" s="28">
        <f t="shared" si="28"/>
        <v>0.99910839977267374</v>
      </c>
      <c r="AR184" s="28">
        <f t="shared" si="29"/>
        <v>0.98937249454093734</v>
      </c>
      <c r="AS184" s="28">
        <f t="shared" si="30"/>
        <v>0.97017829107876885</v>
      </c>
      <c r="AT184" s="28">
        <f t="shared" si="31"/>
        <v>0.98413478331126025</v>
      </c>
      <c r="AU184" s="28">
        <f t="shared" si="24"/>
        <v>1.0013532632341284</v>
      </c>
      <c r="AV184" s="28">
        <f t="shared" si="25"/>
        <v>1.0007577312997309</v>
      </c>
      <c r="AW184" s="28">
        <f t="shared" si="26"/>
        <v>0.98441935409183667</v>
      </c>
    </row>
    <row r="185" spans="1:49" hidden="1" x14ac:dyDescent="0.25">
      <c r="A185" s="86" t="s">
        <v>8</v>
      </c>
      <c r="B185" s="86">
        <v>1</v>
      </c>
      <c r="C185" s="86">
        <v>176</v>
      </c>
      <c r="D185" s="28">
        <v>0.90464043835875274</v>
      </c>
      <c r="E185" s="28">
        <v>0.97670250896057342</v>
      </c>
      <c r="F185" s="28">
        <v>0.88194444444444442</v>
      </c>
      <c r="G185" s="28">
        <v>0.98297300324857173</v>
      </c>
      <c r="H185" s="28">
        <f>(EPCHrsIn!H186+MH)/LinhrsIn!H186</f>
        <v>0.83258678611422166</v>
      </c>
      <c r="I185" s="28">
        <f>(EPCHrsIn!I186+MH)/LinhrsIn!I186</f>
        <v>1.0045711212691586</v>
      </c>
      <c r="J185" s="28">
        <f>(EPCHrsIn!J186+MH)/LinhrsIn!J186</f>
        <v>0.97791359911098763</v>
      </c>
      <c r="K185" s="28">
        <f>(EPCHrsIn!K186+MH)/LinhrsIn!K186</f>
        <v>0.98886172235805481</v>
      </c>
      <c r="L185" s="28">
        <f>(EPCHrsIn!L186+MH)/LinhrsIn!L186</f>
        <v>0.99741803720679423</v>
      </c>
      <c r="M185" s="28">
        <f>(EPCHrsIn!M186+MH)/LinhrsIn!M186</f>
        <v>0.99624843684868691</v>
      </c>
      <c r="N185" s="28">
        <f>(EPCHrsIn!N186+MH)/LinhrsIn!N186</f>
        <v>0.96629518891002997</v>
      </c>
      <c r="O185" s="28">
        <f>(EPCHrsIn!O186+MH)/LinhrsIn!O186</f>
        <v>0.99861111111111112</v>
      </c>
      <c r="P185" s="28">
        <f>(EPCHrsIn!P186+MH)/LinhrsIn!P186</f>
        <v>0.98184751916095203</v>
      </c>
      <c r="Q185" s="28">
        <f>(EPCHrsIn!Q186+MH)/LinhrsIn!Q186</f>
        <v>1.0030951419728165</v>
      </c>
      <c r="R185" s="28">
        <f>(EPCHrsIn!R186+MH)/LinhrsIn!R186</f>
        <v>1.0026833631484795</v>
      </c>
      <c r="S185" s="28">
        <f>(EPCHrsIn!S186+MH)/LinhrsIn!S186</f>
        <v>0.43882083725938892</v>
      </c>
      <c r="T185" s="28">
        <f>(EPCHrsIn!T186+MH)/LinhrsIn!T186</f>
        <v>0.93487336487614803</v>
      </c>
      <c r="U185" s="28">
        <f>(EPCHrsIn!U186+MH)/LinhrsIn!U186</f>
        <v>0.99689734250640771</v>
      </c>
      <c r="V185" s="28">
        <f>(EPCHrsIn!V186+MH)/LinhrsIn!V186</f>
        <v>0.9482010359792804</v>
      </c>
      <c r="W185" s="28">
        <v>0.99099462365591395</v>
      </c>
      <c r="X185" s="28">
        <f>(EPCHrsIn!X186+MH)/LinhrsIn!X186</f>
        <v>0.95679762386931277</v>
      </c>
      <c r="Y185" s="28">
        <f>IF(LinhrsIn!Y186&gt;4,(EPCHrsIn!Y186+MH)/LinhrsIn!Y186,0)</f>
        <v>1.0030946687297793</v>
      </c>
      <c r="Z185" s="28">
        <f>IF(LinhrsIn!Z186&gt;4,(EPCHrsIn!Z186+MH)/LinhrsIn!Z186,0)</f>
        <v>0.98090207232832194</v>
      </c>
      <c r="AA185" s="28">
        <f>IF(LinhrsIn!AA186&gt;4,(EPCHrsIn!AA186+MH)/LinhrsIn!AA186,0)</f>
        <v>1.0051410309851325</v>
      </c>
      <c r="AB185" s="28">
        <f>IF(LinhrsIn!AB186&gt;4,(EPCHrsIn!AB186+MH)/LinhrsIn!AB186,0)</f>
        <v>1.0043010752688173</v>
      </c>
      <c r="AC185" s="28">
        <f>IF(LinhrsIn!AC186&gt;4,(EPCHrsIn!AC186+MH)/LinhrsIn!AC186,0)</f>
        <v>1.0048387096774194</v>
      </c>
      <c r="AD185" s="28">
        <f>IF(LinhrsIn!AD186&gt;4,(EPCHrsIn!AD186+MH)/LinhrsIn!AD186,0)</f>
        <v>0.98733611442193092</v>
      </c>
      <c r="AE185" s="28">
        <f>IF(LinhrsIn!AE186&gt;4,(EPCHrsIn!AE186+MH)/LinhrsIn!AE186,0)</f>
        <v>0.95652913003824802</v>
      </c>
      <c r="AF185" s="28"/>
      <c r="AG185" s="28"/>
      <c r="AH185" s="28"/>
      <c r="AI185" s="28"/>
      <c r="AJ185" s="28"/>
      <c r="AK185" s="28"/>
      <c r="AL185" s="28"/>
      <c r="AM185" s="28"/>
      <c r="AN185" s="28"/>
      <c r="AO185" s="28">
        <f t="shared" si="27"/>
        <v>0.9388168483816498</v>
      </c>
      <c r="AP185" s="28">
        <f t="shared" si="23"/>
        <v>0.98290131804586611</v>
      </c>
      <c r="AQ185" s="28">
        <f t="shared" si="28"/>
        <v>0.99417606547117865</v>
      </c>
      <c r="AR185" s="28">
        <f t="shared" si="29"/>
        <v>0.9822512730606977</v>
      </c>
      <c r="AS185" s="28">
        <f t="shared" si="30"/>
        <v>0.81486644746022829</v>
      </c>
      <c r="AT185" s="28">
        <f t="shared" si="31"/>
        <v>0.95999058112061209</v>
      </c>
      <c r="AU185" s="28">
        <f t="shared" si="24"/>
        <v>0.98362897208500188</v>
      </c>
      <c r="AV185" s="28">
        <f t="shared" si="25"/>
        <v>0.99678139286075729</v>
      </c>
      <c r="AW185" s="28">
        <f t="shared" si="26"/>
        <v>0.98290131804586611</v>
      </c>
    </row>
    <row r="186" spans="1:49" hidden="1" x14ac:dyDescent="0.25">
      <c r="A186" s="86" t="s">
        <v>8</v>
      </c>
      <c r="B186" s="86">
        <v>1</v>
      </c>
      <c r="C186" s="86">
        <v>177</v>
      </c>
      <c r="D186" s="28">
        <v>0.20346719099664026</v>
      </c>
      <c r="E186" s="28">
        <v>0.98700716845878134</v>
      </c>
      <c r="F186" s="28">
        <v>1.001676245210728</v>
      </c>
      <c r="G186" s="28">
        <v>1.0037837770558729</v>
      </c>
      <c r="H186" s="28">
        <f>(EPCHrsIn!H187+MH)/LinhrsIn!H187</f>
        <v>0.84082318353632934</v>
      </c>
      <c r="I186" s="28">
        <f>(EPCHrsIn!I187+MH)/LinhrsIn!I187</f>
        <v>1.004436676525948</v>
      </c>
      <c r="J186" s="28">
        <f>(EPCHrsIn!J187+MH)/LinhrsIn!J187</f>
        <v>0.97361111111111109</v>
      </c>
      <c r="K186" s="28">
        <f>(EPCHrsIn!K187+MH)/LinhrsIn!K187</f>
        <v>0.99523485364193331</v>
      </c>
      <c r="L186" s="28">
        <f>(EPCHrsIn!L187+MH)/LinhrsIn!L187</f>
        <v>1.0018890837943597</v>
      </c>
      <c r="M186" s="28">
        <f>(EPCHrsIn!M187+MH)/LinhrsIn!M187</f>
        <v>1.0004168403501459</v>
      </c>
      <c r="N186" s="28">
        <f>(EPCHrsIn!N187+MH)/LinhrsIn!N187</f>
        <v>0.98047192839707087</v>
      </c>
      <c r="O186" s="28">
        <f>(EPCHrsIn!O187+MH)/LinhrsIn!O187</f>
        <v>1.0055555555555555</v>
      </c>
      <c r="P186" s="28">
        <f>(EPCHrsIn!P187+MH)/LinhrsIn!P187</f>
        <v>1.0041683474519294</v>
      </c>
      <c r="Q186" s="28">
        <f>(EPCHrsIn!Q187+MH)/LinhrsIn!Q187</f>
        <v>0.97470057865697746</v>
      </c>
      <c r="R186" s="28">
        <f>(EPCHrsIn!R187+MH)/LinhrsIn!R187</f>
        <v>0.88194859533771663</v>
      </c>
      <c r="S186" s="28">
        <f>(EPCHrsIn!S187+MH)/LinhrsIn!S187</f>
        <v>1.0047087313332437</v>
      </c>
      <c r="T186" s="28">
        <f>(EPCHrsIn!T187+MH)/LinhrsIn!T187</f>
        <v>0.89712851965430729</v>
      </c>
      <c r="U186" s="28">
        <f>(EPCHrsIn!U187+MH)/LinhrsIn!U187</f>
        <v>1.4842801241397922E-2</v>
      </c>
      <c r="V186" s="28">
        <f>(EPCHrsIn!V187+MH)/LinhrsIn!V187</f>
        <v>0.77456728084868787</v>
      </c>
      <c r="W186" s="28">
        <v>0.99744623655913978</v>
      </c>
      <c r="X186" s="28">
        <f>(EPCHrsIn!X187+MH)/LinhrsIn!X187</f>
        <v>1.0041801510248112</v>
      </c>
      <c r="Y186" s="28">
        <f>IF(LinhrsIn!Y187&gt;4,(EPCHrsIn!Y187+MH)/LinhrsIn!Y187,0)</f>
        <v>1.0035171637591447</v>
      </c>
      <c r="Z186" s="28">
        <f>IF(LinhrsIn!Z187&gt;4,(EPCHrsIn!Z187+MH)/LinhrsIn!Z187,0)</f>
        <v>0.9978346190282853</v>
      </c>
      <c r="AA186" s="28">
        <f>IF(LinhrsIn!AA187&gt;4,(EPCHrsIn!AA187+MH)/LinhrsIn!AA187,0)</f>
        <v>1.0055555555555555</v>
      </c>
      <c r="AB186" s="28">
        <f>IF(LinhrsIn!AB187&gt;4,(EPCHrsIn!AB187+MH)/LinhrsIn!AB187,0)</f>
        <v>0.98884408602150542</v>
      </c>
      <c r="AC186" s="28">
        <f>IF(LinhrsIn!AC187&gt;4,(EPCHrsIn!AC187+MH)/LinhrsIn!AC187,0)</f>
        <v>1.0008064516129032</v>
      </c>
      <c r="AD186" s="28">
        <f>IF(LinhrsIn!AD187&gt;4,(EPCHrsIn!AD187+MH)/LinhrsIn!AD187,0)</f>
        <v>0.97288438617401662</v>
      </c>
      <c r="AE186" s="28">
        <f>IF(LinhrsIn!AE187&gt;4,(EPCHrsIn!AE187+MH)/LinhrsIn!AE187,0)</f>
        <v>0.95646386144319917</v>
      </c>
      <c r="AF186" s="28"/>
      <c r="AG186" s="28"/>
      <c r="AH186" s="28"/>
      <c r="AI186" s="28"/>
      <c r="AJ186" s="28"/>
      <c r="AK186" s="28"/>
      <c r="AL186" s="28"/>
      <c r="AM186" s="28"/>
      <c r="AN186" s="28"/>
      <c r="AO186" s="28">
        <f t="shared" si="27"/>
        <v>0.87877285991839782</v>
      </c>
      <c r="AP186" s="28">
        <f t="shared" si="23"/>
        <v>0.97671823307670635</v>
      </c>
      <c r="AQ186" s="28">
        <f t="shared" si="28"/>
        <v>0.99918025926214626</v>
      </c>
      <c r="AR186" s="28">
        <f t="shared" si="29"/>
        <v>0.99673194380151864</v>
      </c>
      <c r="AS186" s="28">
        <f t="shared" si="30"/>
        <v>0.95378596844264596</v>
      </c>
      <c r="AT186" s="28">
        <f t="shared" si="31"/>
        <v>0.56217953391479769</v>
      </c>
      <c r="AU186" s="28">
        <f t="shared" si="24"/>
        <v>1.0017145171143653</v>
      </c>
      <c r="AV186" s="28">
        <f t="shared" si="25"/>
        <v>0.99741142020178197</v>
      </c>
      <c r="AW186" s="28">
        <f t="shared" si="26"/>
        <v>0.97671823307670635</v>
      </c>
    </row>
    <row r="187" spans="1:49" hidden="1" x14ac:dyDescent="0.25">
      <c r="A187" s="86" t="s">
        <v>8</v>
      </c>
      <c r="B187" s="86">
        <v>1</v>
      </c>
      <c r="C187" s="86">
        <v>178</v>
      </c>
      <c r="D187" s="28">
        <v>0.93650175071888708</v>
      </c>
      <c r="E187" s="28">
        <v>0.99305555555555558</v>
      </c>
      <c r="F187" s="28">
        <v>0.97844827586206895</v>
      </c>
      <c r="G187" s="28">
        <v>1.0035472909898808</v>
      </c>
      <c r="H187" s="28">
        <f>(EPCHrsIn!H188+MH)/LinhrsIn!H188</f>
        <v>0.88246816846229192</v>
      </c>
      <c r="I187" s="28">
        <f>(EPCHrsIn!I188+MH)/LinhrsIn!I188</f>
        <v>0.98346329658510356</v>
      </c>
      <c r="J187" s="28">
        <f>(EPCHrsIn!J188+MH)/LinhrsIn!J188</f>
        <v>0.9640227809417975</v>
      </c>
      <c r="K187" s="28">
        <f>(EPCHrsIn!K188+MH)/LinhrsIn!K188</f>
        <v>0.93601412851514731</v>
      </c>
      <c r="L187" s="28">
        <f>(EPCHrsIn!L188+MH)/LinhrsIn!L188</f>
        <v>0.14855157496282276</v>
      </c>
      <c r="M187" s="28">
        <f>(EPCHrsIn!M188+MH)/LinhrsIn!M188</f>
        <v>0.99763790468250657</v>
      </c>
      <c r="N187" s="28">
        <f>(EPCHrsIn!N188+MH)/LinhrsIn!N188</f>
        <v>0.97710547833197059</v>
      </c>
      <c r="O187" s="28">
        <f>(EPCHrsIn!O188+MH)/LinhrsIn!O188</f>
        <v>1.0055555555555555</v>
      </c>
      <c r="P187" s="28">
        <f>(EPCHrsIn!P188+MH)/LinhrsIn!P188</f>
        <v>0.94683714670255725</v>
      </c>
      <c r="Q187" s="28">
        <f>(EPCHrsIn!Q188+MH)/LinhrsIn!Q188</f>
        <v>0.55410497981157469</v>
      </c>
      <c r="R187" s="28">
        <f>(EPCHrsIn!R188+MH)/LinhrsIn!R188</f>
        <v>6.145337225380243E-3</v>
      </c>
      <c r="S187" s="28">
        <f>(EPCHrsIn!S188+MH)/LinhrsIn!S188</f>
        <v>5.5166846071044127E-3</v>
      </c>
      <c r="T187" s="28">
        <f>(EPCHrsIn!T188+MH)/LinhrsIn!T188</f>
        <v>5.6061667834618077E-3</v>
      </c>
      <c r="U187" s="28">
        <f>(EPCHrsIn!U188+MH)/LinhrsIn!U188</f>
        <v>0.56051502145922749</v>
      </c>
      <c r="V187" s="28">
        <f>(EPCHrsIn!V188+MH)/LinhrsIn!V188</f>
        <v>0.95345858240819803</v>
      </c>
      <c r="W187" s="28">
        <v>0.99623655913978504</v>
      </c>
      <c r="X187" s="28">
        <f>(EPCHrsIn!X188+MH)/LinhrsIn!X188</f>
        <v>1.0018878101402373</v>
      </c>
      <c r="Y187" s="28">
        <f>IF(LinhrsIn!Y188&gt;4,(EPCHrsIn!Y188+MH)/LinhrsIn!Y188,0)</f>
        <v>0.99341728677733265</v>
      </c>
      <c r="Z187" s="28">
        <f>IF(LinhrsIn!Z188&gt;4,(EPCHrsIn!Z188+MH)/LinhrsIn!Z188,0)</f>
        <v>0.98795506834483693</v>
      </c>
      <c r="AA187" s="28">
        <f>IF(LinhrsIn!AA188&gt;4,(EPCHrsIn!AA188+MH)/LinhrsIn!AA188,0)</f>
        <v>1.0054166666666666</v>
      </c>
      <c r="AB187" s="28">
        <f>IF(LinhrsIn!AB188&gt;4,(EPCHrsIn!AB188+MH)/LinhrsIn!AB188,0)</f>
        <v>0.99878836833602591</v>
      </c>
      <c r="AC187" s="28">
        <f>IF(LinhrsIn!AC188&gt;4,(EPCHrsIn!AC188+MH)/LinhrsIn!AC188,0)</f>
        <v>0.98642473118279572</v>
      </c>
      <c r="AD187" s="28">
        <f>IF(LinhrsIn!AD188&gt;4,(EPCHrsIn!AD188+MH)/LinhrsIn!AD188,0)</f>
        <v>0.95217520858164484</v>
      </c>
      <c r="AE187" s="28">
        <f>IF(LinhrsIn!AE188&gt;4,(EPCHrsIn!AE188+MH)/LinhrsIn!AE188,0)</f>
        <v>0.92398262605007431</v>
      </c>
      <c r="AF187" s="28"/>
      <c r="AG187" s="28"/>
      <c r="AH187" s="28"/>
      <c r="AI187" s="28"/>
      <c r="AJ187" s="28"/>
      <c r="AK187" s="28"/>
      <c r="AL187" s="28"/>
      <c r="AM187" s="28"/>
      <c r="AN187" s="28"/>
      <c r="AO187" s="28">
        <f t="shared" si="27"/>
        <v>0.6724207109749859</v>
      </c>
      <c r="AP187" s="28">
        <f t="shared" si="23"/>
        <v>0.95419418860483829</v>
      </c>
      <c r="AQ187" s="28">
        <f t="shared" si="28"/>
        <v>0.69406786938682552</v>
      </c>
      <c r="AR187" s="28">
        <f t="shared" si="29"/>
        <v>0.97649939353002779</v>
      </c>
      <c r="AS187" s="28">
        <f t="shared" si="30"/>
        <v>0.18858900054801978</v>
      </c>
      <c r="AT187" s="28">
        <f t="shared" si="31"/>
        <v>0.50652659021696245</v>
      </c>
      <c r="AU187" s="28">
        <f t="shared" si="24"/>
        <v>0.99718055201911826</v>
      </c>
      <c r="AV187" s="28">
        <f t="shared" si="25"/>
        <v>0.99738670111584316</v>
      </c>
      <c r="AW187" s="28">
        <f t="shared" si="26"/>
        <v>0.95419418860483829</v>
      </c>
    </row>
    <row r="188" spans="1:49" hidden="1" x14ac:dyDescent="0.25">
      <c r="A188" s="86" t="s">
        <v>8</v>
      </c>
      <c r="B188" s="86">
        <v>1</v>
      </c>
      <c r="C188" s="86">
        <v>179</v>
      </c>
      <c r="D188" s="28">
        <v>0.94682302092005743</v>
      </c>
      <c r="E188" s="28">
        <v>1.0013440860215055</v>
      </c>
      <c r="F188" s="28">
        <v>1</v>
      </c>
      <c r="G188" s="28">
        <v>0.99881756967003965</v>
      </c>
      <c r="H188" s="28">
        <f>(EPCHrsIn!H189+MH)/LinhrsIn!H189</f>
        <v>0.84820928931169559</v>
      </c>
      <c r="I188" s="28">
        <f>(EPCHrsIn!I189+MH)/LinhrsIn!I189</f>
        <v>1.0033611185802636</v>
      </c>
      <c r="J188" s="28">
        <f>(EPCHrsIn!J189+MH)/LinhrsIn!J189</f>
        <v>1.00291707181553</v>
      </c>
      <c r="K188" s="28">
        <f>(EPCHrsIn!K189+MH)/LinhrsIn!K189</f>
        <v>1.002581171036544</v>
      </c>
      <c r="L188" s="28">
        <f>(EPCHrsIn!L189+MH)/LinhrsIn!L189</f>
        <v>0.98797820495464994</v>
      </c>
      <c r="M188" s="28">
        <f>(EPCHrsIn!M189+MH)/LinhrsIn!M189</f>
        <v>0.99902737251632623</v>
      </c>
      <c r="N188" s="28">
        <f>(EPCHrsIn!N189+MH)/LinhrsIn!N189</f>
        <v>0.99959310999593121</v>
      </c>
      <c r="O188" s="28">
        <f>(EPCHrsIn!O189+MH)/LinhrsIn!O189</f>
        <v>1.0055555555555555</v>
      </c>
      <c r="P188" s="28">
        <f>(EPCHrsIn!P189+MH)/LinhrsIn!P189</f>
        <v>0.981040742234772</v>
      </c>
      <c r="Q188" s="28">
        <f>(EPCHrsIn!Q189+MH)/LinhrsIn!Q189</f>
        <v>1.0025568564123266</v>
      </c>
      <c r="R188" s="28">
        <f>(EPCHrsIn!R189+MH)/LinhrsIn!R189</f>
        <v>1.0032806441992246</v>
      </c>
      <c r="S188" s="28">
        <f>(EPCHrsIn!S189+MH)/LinhrsIn!S189</f>
        <v>1.0047087313332437</v>
      </c>
      <c r="T188" s="28">
        <f>(EPCHrsIn!T189+MH)/LinhrsIn!T189</f>
        <v>0.98720623000973429</v>
      </c>
      <c r="U188" s="28">
        <f>(EPCHrsIn!U189+MH)/LinhrsIn!U189</f>
        <v>1.0022886375875069</v>
      </c>
      <c r="V188" s="28">
        <f>(EPCHrsIn!V189+MH)/LinhrsIn!V189</f>
        <v>0.97192345299622851</v>
      </c>
      <c r="W188" s="28">
        <v>0.98857526881720426</v>
      </c>
      <c r="X188" s="28">
        <f>(EPCHrsIn!X189+MH)/LinhrsIn!X189</f>
        <v>1.0022923408845739</v>
      </c>
      <c r="Y188" s="28">
        <f>IF(LinhrsIn!Y189&gt;4,(EPCHrsIn!Y189+MH)/LinhrsIn!Y189,0)</f>
        <v>0.97847495779403493</v>
      </c>
      <c r="Z188" s="28">
        <f>IF(LinhrsIn!Z189&gt;4,(EPCHrsIn!Z189+MH)/LinhrsIn!Z189,0)</f>
        <v>0.98578199052132698</v>
      </c>
      <c r="AA188" s="28">
        <f>IF(LinhrsIn!AA189&gt;4,(EPCHrsIn!AA189+MH)/LinhrsIn!AA189,0)</f>
        <v>0.96332824003333795</v>
      </c>
      <c r="AB188" s="28">
        <f>IF(LinhrsIn!AB189&gt;4,(EPCHrsIn!AB189+MH)/LinhrsIn!AB189,0)</f>
        <v>0.97338351929022726</v>
      </c>
      <c r="AC188" s="28">
        <f>IF(LinhrsIn!AC189&gt;4,(EPCHrsIn!AC189+MH)/LinhrsIn!AC189,0)</f>
        <v>1.0053763440860215</v>
      </c>
      <c r="AD188" s="28">
        <f>IF(LinhrsIn!AD189&gt;4,(EPCHrsIn!AD189+MH)/LinhrsIn!AD189,0)</f>
        <v>0.99299761620977345</v>
      </c>
      <c r="AE188" s="28">
        <f>IF(LinhrsIn!AE189&gt;4,(EPCHrsIn!AE189+MH)/LinhrsIn!AE189,0)</f>
        <v>0.95779684906827478</v>
      </c>
      <c r="AF188" s="28"/>
      <c r="AG188" s="28"/>
      <c r="AH188" s="28"/>
      <c r="AI188" s="28"/>
      <c r="AJ188" s="28"/>
      <c r="AK188" s="28"/>
      <c r="AL188" s="28"/>
      <c r="AM188" s="28"/>
      <c r="AN188" s="28"/>
      <c r="AO188" s="28">
        <f t="shared" si="27"/>
        <v>0.98865007248991399</v>
      </c>
      <c r="AP188" s="28">
        <f t="shared" si="23"/>
        <v>0.98539026978802324</v>
      </c>
      <c r="AQ188" s="28">
        <f t="shared" si="28"/>
        <v>0.99652891616917338</v>
      </c>
      <c r="AR188" s="28">
        <f t="shared" si="29"/>
        <v>0.99539646926208636</v>
      </c>
      <c r="AS188" s="28">
        <f t="shared" si="30"/>
        <v>1.0035154106482649</v>
      </c>
      <c r="AT188" s="28">
        <f t="shared" si="31"/>
        <v>0.98713944019782318</v>
      </c>
      <c r="AU188" s="28">
        <f t="shared" si="24"/>
        <v>0.98978085583193776</v>
      </c>
      <c r="AV188" s="28">
        <f t="shared" si="25"/>
        <v>0.97416458328163069</v>
      </c>
      <c r="AW188" s="28">
        <f t="shared" si="26"/>
        <v>0.98539026978802324</v>
      </c>
    </row>
    <row r="189" spans="1:49" hidden="1" x14ac:dyDescent="0.25">
      <c r="A189" s="86" t="s">
        <v>8</v>
      </c>
      <c r="B189" s="86">
        <v>1</v>
      </c>
      <c r="C189" s="86">
        <v>180</v>
      </c>
      <c r="D189" s="28">
        <v>0.82049964867529923</v>
      </c>
      <c r="E189" s="28">
        <v>0.97199820788530467</v>
      </c>
      <c r="F189" s="28">
        <v>1.0023946360153257</v>
      </c>
      <c r="G189" s="28">
        <v>1.0011824303299603</v>
      </c>
      <c r="H189" s="28">
        <f>(EPCHrsIn!H190+MH)/LinhrsIn!H190</f>
        <v>0.71778021175611539</v>
      </c>
      <c r="I189" s="28">
        <f>(EPCHrsIn!I190+MH)/LinhrsIn!I190</f>
        <v>0.98225329389620875</v>
      </c>
      <c r="J189" s="28">
        <f>(EPCHrsIn!J190+MH)/LinhrsIn!J190</f>
        <v>0.98763717182942079</v>
      </c>
      <c r="K189" s="28">
        <f>(EPCHrsIn!K190+MH)/LinhrsIn!K190</f>
        <v>0.9903545713897568</v>
      </c>
      <c r="L189" s="28">
        <f>(EPCHrsIn!L190+MH)/LinhrsIn!L190</f>
        <v>0.97312164531355361</v>
      </c>
      <c r="M189" s="28">
        <f>(EPCHrsIn!M190+MH)/LinhrsIn!M190</f>
        <v>1.0033351862145636</v>
      </c>
      <c r="N189" s="28">
        <f>(EPCHrsIn!N190+MH)/LinhrsIn!N190</f>
        <v>0.9983788165360713</v>
      </c>
      <c r="O189" s="28">
        <f>(EPCHrsIn!O190+MH)/LinhrsIn!O190</f>
        <v>1.0027777777777778</v>
      </c>
      <c r="P189" s="28">
        <f>(EPCHrsIn!P190+MH)/LinhrsIn!P190</f>
        <v>0.92120478687642859</v>
      </c>
      <c r="Q189" s="28">
        <f>(EPCHrsIn!Q190+MH)/LinhrsIn!Q190</f>
        <v>0.99865428609877538</v>
      </c>
      <c r="R189" s="28">
        <f>(EPCHrsIn!R190+MH)/LinhrsIn!R190</f>
        <v>0.99567293345270058</v>
      </c>
      <c r="S189" s="28">
        <f>(EPCHrsIn!S190+MH)/LinhrsIn!S190</f>
        <v>1.0025561684380466</v>
      </c>
      <c r="T189" s="28">
        <f>(EPCHrsIn!T190+MH)/LinhrsIn!T190</f>
        <v>0.98048236442213854</v>
      </c>
      <c r="U189" s="28">
        <f>(EPCHrsIn!U190+MH)/LinhrsIn!U190</f>
        <v>0.97347515820654362</v>
      </c>
      <c r="V189" s="28">
        <f>(EPCHrsIn!V190+MH)/LinhrsIn!V190</f>
        <v>0.98381244766955067</v>
      </c>
      <c r="W189" s="28">
        <v>0.97674731182795704</v>
      </c>
      <c r="X189" s="28">
        <f>(EPCHrsIn!X190+MH)/LinhrsIn!X190</f>
        <v>1.0026968716289104</v>
      </c>
      <c r="Y189" s="28">
        <f>IF(LinhrsIn!Y190&gt;4,(EPCHrsIn!Y190+MH)/LinhrsIn!Y190,0)</f>
        <v>0.97495779403489036</v>
      </c>
      <c r="Z189" s="28">
        <f>IF(LinhrsIn!Z190&gt;4,(EPCHrsIn!Z190+MH)/LinhrsIn!Z190,0)</f>
        <v>0.95560969007984853</v>
      </c>
      <c r="AA189" s="28">
        <f>IF(LinhrsIn!AA190&gt;4,(EPCHrsIn!AA190+MH)/LinhrsIn!AA190,0)</f>
        <v>1.0103366391954183</v>
      </c>
      <c r="AB189" s="28">
        <f>IF(LinhrsIn!AB190&gt;4,(EPCHrsIn!AB190+MH)/LinhrsIn!AB190,0)</f>
        <v>1.0008064516129032</v>
      </c>
      <c r="AC189" s="28">
        <f>IF(LinhrsIn!AC190&gt;4,(EPCHrsIn!AC190+MH)/LinhrsIn!AC190,0)</f>
        <v>1.0030913978494622</v>
      </c>
      <c r="AD189" s="28">
        <f>IF(LinhrsIn!AD190&gt;4,(EPCHrsIn!AD190+MH)/LinhrsIn!AD190,0)</f>
        <v>0.93708308065494239</v>
      </c>
      <c r="AE189" s="28">
        <f>IF(LinhrsIn!AE190&gt;4,(EPCHrsIn!AE190+MH)/LinhrsIn!AE190,0)</f>
        <v>0.9631098700805284</v>
      </c>
      <c r="AF189" s="28"/>
      <c r="AG189" s="28"/>
      <c r="AH189" s="28"/>
      <c r="AI189" s="28"/>
      <c r="AJ189" s="28"/>
      <c r="AK189" s="28"/>
      <c r="AL189" s="28"/>
      <c r="AM189" s="28"/>
      <c r="AN189" s="28"/>
      <c r="AO189" s="28">
        <f t="shared" si="27"/>
        <v>0.98798400972230693</v>
      </c>
      <c r="AP189" s="28">
        <f t="shared" si="23"/>
        <v>0.967761449528311</v>
      </c>
      <c r="AQ189" s="28">
        <f t="shared" si="28"/>
        <v>0.98893713430595798</v>
      </c>
      <c r="AR189" s="28">
        <f t="shared" si="29"/>
        <v>0.97412046039675937</v>
      </c>
      <c r="AS189" s="28">
        <f t="shared" si="30"/>
        <v>0.99896112932984094</v>
      </c>
      <c r="AT189" s="28">
        <f t="shared" si="31"/>
        <v>0.97925665676607754</v>
      </c>
      <c r="AU189" s="28">
        <f t="shared" si="24"/>
        <v>0.98480065916391923</v>
      </c>
      <c r="AV189" s="28">
        <f t="shared" si="25"/>
        <v>0.98891759362938991</v>
      </c>
      <c r="AW189" s="28">
        <f t="shared" si="26"/>
        <v>0.967761449528311</v>
      </c>
    </row>
    <row r="190" spans="1:49" hidden="1" x14ac:dyDescent="0.25">
      <c r="A190" s="86" t="s">
        <v>8</v>
      </c>
      <c r="B190" s="86">
        <v>1</v>
      </c>
      <c r="C190" s="86">
        <v>181</v>
      </c>
      <c r="D190" s="28">
        <v>0.97913308415850353</v>
      </c>
      <c r="E190" s="28">
        <v>0.99193548387096775</v>
      </c>
      <c r="F190" s="28">
        <v>0.47916666666666669</v>
      </c>
      <c r="G190" s="28">
        <v>0.8394259611913919</v>
      </c>
      <c r="H190" s="28">
        <f>(EPCHrsIn!H191+MH)/LinhrsIn!H191</f>
        <v>0.93142057382785159</v>
      </c>
      <c r="I190" s="28">
        <f>(EPCHrsIn!I191+MH)/LinhrsIn!I191</f>
        <v>1.0034955633234741</v>
      </c>
      <c r="J190" s="28">
        <f>(EPCHrsIn!J191+MH)/LinhrsIn!J191</f>
        <v>1.0027777777777778</v>
      </c>
      <c r="K190" s="28">
        <f>(EPCHrsIn!K191+MH)/LinhrsIn!K191</f>
        <v>1.002581171036544</v>
      </c>
      <c r="L190" s="28">
        <f>(EPCHrsIn!L191+MH)/LinhrsIn!L191</f>
        <v>1.0026294498381876</v>
      </c>
      <c r="M190" s="28">
        <f>(EPCHrsIn!M191+MH)/LinhrsIn!M191</f>
        <v>1.0045852438516047</v>
      </c>
      <c r="N190" s="28">
        <f>(EPCHrsIn!N191+MH)/LinhrsIn!N191</f>
        <v>0.99878361940802818</v>
      </c>
      <c r="O190" s="28">
        <f>(EPCHrsIn!O191+MH)/LinhrsIn!O191</f>
        <v>1.0027777777777778</v>
      </c>
      <c r="P190" s="28">
        <f>(EPCHrsIn!P191+MH)/LinhrsIn!P191</f>
        <v>1.0041683474519294</v>
      </c>
      <c r="Q190" s="28">
        <f>(EPCHrsIn!Q191+MH)/LinhrsIn!Q191</f>
        <v>1.0030951419728165</v>
      </c>
      <c r="R190" s="28">
        <f>(EPCHrsIn!R191+MH)/LinhrsIn!R191</f>
        <v>1.0023859230539816</v>
      </c>
      <c r="S190" s="28">
        <f>(EPCHrsIn!S191+MH)/LinhrsIn!S191</f>
        <v>1.0051123368760932</v>
      </c>
      <c r="T190" s="28">
        <f>(EPCHrsIn!T191+MH)/LinhrsIn!T191</f>
        <v>0.98679087875417126</v>
      </c>
      <c r="U190" s="28">
        <f>(EPCHrsIn!U191+MH)/LinhrsIn!U191</f>
        <v>0.99326690008079721</v>
      </c>
      <c r="V190" s="28">
        <f>(EPCHrsIn!V191+MH)/LinhrsIn!V191</f>
        <v>0.99345768374164822</v>
      </c>
      <c r="W190" s="28">
        <v>0.99717741935483872</v>
      </c>
      <c r="X190" s="28">
        <f>(EPCHrsIn!X191+MH)/LinhrsIn!X191</f>
        <v>1.0039104638619201</v>
      </c>
      <c r="Y190" s="28">
        <f>IF(LinhrsIn!Y191&gt;4,(EPCHrsIn!Y191+MH)/LinhrsIn!Y191,0)</f>
        <v>0.99915599943733291</v>
      </c>
      <c r="Z190" s="28">
        <f>IF(LinhrsIn!Z191&gt;4,(EPCHrsIn!Z191+MH)/LinhrsIn!Z191,0)</f>
        <v>0.98484233319799708</v>
      </c>
      <c r="AA190" s="28">
        <f>IF(LinhrsIn!AA191&gt;4,(EPCHrsIn!AA191+MH)/LinhrsIn!AA191,0)</f>
        <v>1.0055555555555555</v>
      </c>
      <c r="AB190" s="28">
        <f>IF(LinhrsIn!AB191&gt;4,(EPCHrsIn!AB191+MH)/LinhrsIn!AB191,0)</f>
        <v>1.0043010752688173</v>
      </c>
      <c r="AC190" s="28">
        <f>IF(LinhrsIn!AC191&gt;4,(EPCHrsIn!AC191+MH)/LinhrsIn!AC191,0)</f>
        <v>1.00497311827957</v>
      </c>
      <c r="AD190" s="28">
        <f>IF(LinhrsIn!AD191&gt;4,(EPCHrsIn!AD191+MH)/LinhrsIn!AD191,0)</f>
        <v>0.99687127532777109</v>
      </c>
      <c r="AE190" s="28">
        <f>IF(LinhrsIn!AE191&gt;4,(EPCHrsIn!AE191+MH)/LinhrsIn!AE191,0)</f>
        <v>0.96717975093849717</v>
      </c>
      <c r="AF190" s="28"/>
      <c r="AG190" s="28"/>
      <c r="AH190" s="28"/>
      <c r="AI190" s="28"/>
      <c r="AJ190" s="28"/>
      <c r="AK190" s="28"/>
      <c r="AL190" s="28"/>
      <c r="AM190" s="28"/>
      <c r="AN190" s="28"/>
      <c r="AO190" s="28">
        <f t="shared" si="27"/>
        <v>0.9982543092629973</v>
      </c>
      <c r="AP190" s="28">
        <f t="shared" si="23"/>
        <v>0.9896747148486128</v>
      </c>
      <c r="AQ190" s="28">
        <f t="shared" si="28"/>
        <v>1.003265288242112</v>
      </c>
      <c r="AR190" s="28">
        <f t="shared" si="29"/>
        <v>1.001909914879245</v>
      </c>
      <c r="AS190" s="28">
        <f t="shared" si="30"/>
        <v>1.0035311339676303</v>
      </c>
      <c r="AT190" s="28">
        <f t="shared" si="31"/>
        <v>0.99117182085887234</v>
      </c>
      <c r="AU190" s="28">
        <f t="shared" si="24"/>
        <v>1.0000812942180306</v>
      </c>
      <c r="AV190" s="28">
        <f t="shared" si="25"/>
        <v>0.99823298800745663</v>
      </c>
      <c r="AW190" s="28">
        <f t="shared" si="26"/>
        <v>0.9896747148486128</v>
      </c>
    </row>
    <row r="191" spans="1:49" hidden="1" x14ac:dyDescent="0.25">
      <c r="A191" s="86" t="s">
        <v>8</v>
      </c>
      <c r="B191" s="86">
        <v>1</v>
      </c>
      <c r="C191" s="86">
        <v>182</v>
      </c>
      <c r="D191" s="28">
        <v>0.8061396205693232</v>
      </c>
      <c r="E191" s="28">
        <v>0.99148745519713266</v>
      </c>
      <c r="F191" s="28">
        <v>0.98443486590038309</v>
      </c>
      <c r="G191" s="28">
        <v>0.98841218276638909</v>
      </c>
      <c r="H191" s="28">
        <f>(EPCHrsIn!H192+MH)/LinhrsIn!H192</f>
        <v>0.87348548887010435</v>
      </c>
      <c r="I191" s="28">
        <f>(EPCHrsIn!I192+MH)/LinhrsIn!I192</f>
        <v>0.99529126866675632</v>
      </c>
      <c r="J191" s="28">
        <f>(EPCHrsIn!J192+MH)/LinhrsIn!J192</f>
        <v>0.91353540997346006</v>
      </c>
      <c r="K191" s="28">
        <f>(EPCHrsIn!K192+MH)/LinhrsIn!K192</f>
        <v>0.93295253637970899</v>
      </c>
      <c r="L191" s="28">
        <f>(EPCHrsIn!L192+MH)/LinhrsIn!L192</f>
        <v>0.99672422192151555</v>
      </c>
      <c r="M191" s="28">
        <f>(EPCHrsIn!M192+MH)/LinhrsIn!M192</f>
        <v>0.99262146735347356</v>
      </c>
      <c r="N191" s="28">
        <f>(EPCHrsIn!N192+MH)/LinhrsIn!N192</f>
        <v>0.97647218822249426</v>
      </c>
      <c r="O191" s="28">
        <f>(EPCHrsIn!O192+MH)/LinhrsIn!O192</f>
        <v>0.86430062630480164</v>
      </c>
      <c r="P191" s="28">
        <f>(EPCHrsIn!P192+MH)/LinhrsIn!P192</f>
        <v>0.65577517816323783</v>
      </c>
      <c r="Q191" s="28">
        <f>(EPCHrsIn!Q192+MH)/LinhrsIn!Q192</f>
        <v>0.43003091813415778</v>
      </c>
      <c r="R191" s="28">
        <f>(EPCHrsIn!R192+MH)/LinhrsIn!R192</f>
        <v>5.9665871121718375E-3</v>
      </c>
      <c r="S191" s="28">
        <f>(EPCHrsIn!S192+MH)/LinhrsIn!S192</f>
        <v>0.49420953406948559</v>
      </c>
      <c r="T191" s="28">
        <f>(EPCHrsIn!T192+MH)/LinhrsIn!T192</f>
        <v>0.99383926071128526</v>
      </c>
      <c r="U191" s="28">
        <f>(EPCHrsIn!U192+MH)/LinhrsIn!U192</f>
        <v>1.0047201618341199</v>
      </c>
      <c r="V191" s="28">
        <f>(EPCHrsIn!V192+MH)/LinhrsIn!V192</f>
        <v>0.97947500698129009</v>
      </c>
      <c r="W191" s="28">
        <v>0.99139784946236564</v>
      </c>
      <c r="X191" s="28">
        <f>(EPCHrsIn!X192+MH)/LinhrsIn!X192</f>
        <v>1.0040371417036738</v>
      </c>
      <c r="Y191" s="28">
        <f>IF(LinhrsIn!Y192&gt;4,(EPCHrsIn!Y192+MH)/LinhrsIn!Y192,0)</f>
        <v>1.0040440663784689</v>
      </c>
      <c r="Z191" s="28">
        <f>IF(LinhrsIn!Z192&gt;4,(EPCHrsIn!Z192+MH)/LinhrsIn!Z192,0)</f>
        <v>0.98884108631352519</v>
      </c>
      <c r="AA191" s="28">
        <f>IF(LinhrsIn!AA192&gt;4,(EPCHrsIn!AA192+MH)/LinhrsIn!AA192,0)</f>
        <v>1.0055555555555555</v>
      </c>
      <c r="AB191" s="28">
        <f>IF(LinhrsIn!AB192&gt;4,(EPCHrsIn!AB192+MH)/LinhrsIn!AB192,0)</f>
        <v>0.96984041114417097</v>
      </c>
      <c r="AC191" s="28">
        <f>IF(LinhrsIn!AC192&gt;4,(EPCHrsIn!AC192+MH)/LinhrsIn!AC192,0)</f>
        <v>1.0047043010752688</v>
      </c>
      <c r="AD191" s="28">
        <f>IF(LinhrsIn!AD192&gt;4,(EPCHrsIn!AD192+MH)/LinhrsIn!AD192,0)</f>
        <v>0.98584624553039335</v>
      </c>
      <c r="AE191" s="28">
        <f>IF(LinhrsIn!AE192&gt;4,(EPCHrsIn!AE192+MH)/LinhrsIn!AE192,0)</f>
        <v>0.96771503520715085</v>
      </c>
      <c r="AF191" s="28"/>
      <c r="AG191" s="28"/>
      <c r="AH191" s="28"/>
      <c r="AI191" s="28"/>
      <c r="AJ191" s="28"/>
      <c r="AK191" s="28"/>
      <c r="AL191" s="28"/>
      <c r="AM191" s="28"/>
      <c r="AN191" s="28"/>
      <c r="AO191" s="28">
        <f t="shared" si="27"/>
        <v>0.82266313161668914</v>
      </c>
      <c r="AP191" s="28">
        <f t="shared" si="23"/>
        <v>0.98608852727093765</v>
      </c>
      <c r="AQ191" s="28">
        <f t="shared" si="28"/>
        <v>0.97409940855156607</v>
      </c>
      <c r="AR191" s="28">
        <f t="shared" si="29"/>
        <v>0.83218266423017795</v>
      </c>
      <c r="AS191" s="28">
        <f t="shared" si="30"/>
        <v>0.31006901310527174</v>
      </c>
      <c r="AT191" s="28">
        <f t="shared" si="31"/>
        <v>0.99267814317556502</v>
      </c>
      <c r="AU191" s="28">
        <f t="shared" si="24"/>
        <v>0.99982635251483609</v>
      </c>
      <c r="AV191" s="28">
        <f t="shared" si="25"/>
        <v>0.98807901767108375</v>
      </c>
      <c r="AW191" s="28">
        <f t="shared" si="26"/>
        <v>0.98608852727093765</v>
      </c>
    </row>
    <row r="192" spans="1:49" hidden="1" x14ac:dyDescent="0.25">
      <c r="A192" s="86" t="s">
        <v>8</v>
      </c>
      <c r="B192" s="86">
        <v>1</v>
      </c>
      <c r="C192" s="86">
        <v>183</v>
      </c>
      <c r="D192" s="28">
        <v>0.85415596454868059</v>
      </c>
      <c r="E192" s="28">
        <v>0.99887992831541217</v>
      </c>
      <c r="F192" s="28">
        <v>0.97796934865900387</v>
      </c>
      <c r="G192" s="28">
        <v>0.99148650162428587</v>
      </c>
      <c r="H192" s="28">
        <f>(EPCHrsIn!H193+MH)/LinhrsIn!H193</f>
        <v>0.93252323087919942</v>
      </c>
      <c r="I192" s="28">
        <f>(EPCHrsIn!I193+MH)/LinhrsIn!I193</f>
        <v>0.97956439903199799</v>
      </c>
      <c r="J192" s="28">
        <f>(EPCHrsIn!J193+MH)/LinhrsIn!J193</f>
        <v>1.0020847810979847</v>
      </c>
      <c r="K192" s="28">
        <f>(EPCHrsIn!K193+MH)/LinhrsIn!K193</f>
        <v>0.96370803316569242</v>
      </c>
      <c r="L192" s="28">
        <f>(EPCHrsIn!L193+MH)/LinhrsIn!L193</f>
        <v>0.98995260663507112</v>
      </c>
      <c r="M192" s="28">
        <f>(EPCHrsIn!M193+MH)/LinhrsIn!M193</f>
        <v>0.98969933184855241</v>
      </c>
      <c r="N192" s="28">
        <f>(EPCHrsIn!N193+MH)/LinhrsIn!N193</f>
        <v>0.92633015006821284</v>
      </c>
      <c r="O192" s="28">
        <f>(EPCHrsIn!O193+MH)/LinhrsIn!O193</f>
        <v>0.99512874043145438</v>
      </c>
      <c r="P192" s="28">
        <f>(EPCHrsIn!P193+MH)/LinhrsIn!P193</f>
        <v>0.98360215053763433</v>
      </c>
      <c r="Q192" s="28">
        <f>(EPCHrsIn!Q193+MH)/LinhrsIn!Q193</f>
        <v>1.0017475467132679</v>
      </c>
      <c r="R192" s="28">
        <f>(EPCHrsIn!R193+MH)/LinhrsIn!R193</f>
        <v>1.0031282586027113</v>
      </c>
      <c r="S192" s="28">
        <f>(EPCHrsIn!S193+MH)/LinhrsIn!S193</f>
        <v>1.0047087313332437</v>
      </c>
      <c r="T192" s="28">
        <f>(EPCHrsIn!T193+MH)/LinhrsIn!T193</f>
        <v>0.99008077086580704</v>
      </c>
      <c r="U192" s="28">
        <f>(EPCHrsIn!U193+MH)/LinhrsIn!U193</f>
        <v>0.99729473826592718</v>
      </c>
      <c r="V192" s="28">
        <f>(EPCHrsIn!V193+MH)/LinhrsIn!V193</f>
        <v>1.0030743432084963</v>
      </c>
      <c r="W192" s="28">
        <v>0.98319892473118276</v>
      </c>
      <c r="X192" s="28">
        <f>(EPCHrsIn!X193+MH)/LinhrsIn!X193</f>
        <v>1.0049791414345308</v>
      </c>
      <c r="Y192" s="28">
        <f>IF(LinhrsIn!Y193&gt;4,(EPCHrsIn!Y193+MH)/LinhrsIn!Y193,0)</f>
        <v>1.0034814092744744</v>
      </c>
      <c r="Z192" s="28">
        <f>IF(LinhrsIn!Z193&gt;4,(EPCHrsIn!Z193+MH)/LinhrsIn!Z193,0)</f>
        <v>0.96611992471094388</v>
      </c>
      <c r="AA192" s="28">
        <f>IF(LinhrsIn!AA193&gt;4,(EPCHrsIn!AA193+MH)/LinhrsIn!AA193,0)</f>
        <v>0.98680372273926931</v>
      </c>
      <c r="AB192" s="28">
        <f>IF(LinhrsIn!AB193&gt;4,(EPCHrsIn!AB193+MH)/LinhrsIn!AB193,0)</f>
        <v>1.0047061987360495</v>
      </c>
      <c r="AC192" s="28">
        <f>IF(LinhrsIn!AC193&gt;4,(EPCHrsIn!AC193+MH)/LinhrsIn!AC193,0)</f>
        <v>0.98578652453191185</v>
      </c>
      <c r="AD192" s="28">
        <f>IF(LinhrsIn!AD193&gt;4,(EPCHrsIn!AD193+MH)/LinhrsIn!AD193,0)</f>
        <v>0.98480107286544472</v>
      </c>
      <c r="AE192" s="28">
        <f>IF(LinhrsIn!AE193&gt;4,(EPCHrsIn!AE193+MH)/LinhrsIn!AE193,0)</f>
        <v>0.95396821206223226</v>
      </c>
      <c r="AF192" s="28"/>
      <c r="AG192" s="28"/>
      <c r="AH192" s="28"/>
      <c r="AI192" s="28"/>
      <c r="AJ192" s="28"/>
      <c r="AK192" s="28"/>
      <c r="AL192" s="28"/>
      <c r="AM192" s="28"/>
      <c r="AN192" s="28"/>
      <c r="AO192" s="28">
        <f t="shared" si="27"/>
        <v>0.99577697588465863</v>
      </c>
      <c r="AP192" s="28">
        <f t="shared" si="23"/>
        <v>0.97485193648652968</v>
      </c>
      <c r="AQ192" s="28">
        <f t="shared" si="28"/>
        <v>0.98111999054977206</v>
      </c>
      <c r="AR192" s="28">
        <f t="shared" si="29"/>
        <v>0.96835368034576719</v>
      </c>
      <c r="AS192" s="28">
        <f t="shared" si="30"/>
        <v>1.003194845549741</v>
      </c>
      <c r="AT192" s="28">
        <f t="shared" si="31"/>
        <v>0.99681661744674344</v>
      </c>
      <c r="AU192" s="28">
        <f t="shared" si="24"/>
        <v>0.99721982514672936</v>
      </c>
      <c r="AV192" s="28">
        <f t="shared" si="25"/>
        <v>0.98587661539542093</v>
      </c>
      <c r="AW192" s="28">
        <f t="shared" si="26"/>
        <v>0.97485193648652968</v>
      </c>
    </row>
    <row r="193" spans="1:49" hidden="1" x14ac:dyDescent="0.25">
      <c r="A193" s="86" t="s">
        <v>8</v>
      </c>
      <c r="B193" s="86">
        <v>1</v>
      </c>
      <c r="C193" s="86">
        <v>184</v>
      </c>
      <c r="D193" s="28">
        <v>0.98653747365064748</v>
      </c>
      <c r="E193" s="28">
        <v>0.9946236559139785</v>
      </c>
      <c r="F193" s="28">
        <v>0.95330459770114939</v>
      </c>
      <c r="G193" s="28">
        <v>0.99006758522833349</v>
      </c>
      <c r="H193" s="28">
        <f>(EPCHrsIn!H194+MH)/LinhrsIn!H194</f>
        <v>0.85036237032826478</v>
      </c>
      <c r="I193" s="28">
        <f>(EPCHrsIn!I194+MH)/LinhrsIn!I194</f>
        <v>0.90286022665947119</v>
      </c>
      <c r="J193" s="28">
        <f>(EPCHrsIn!J194+MH)/LinhrsIn!J194</f>
        <v>0.93784838350055744</v>
      </c>
      <c r="K193" s="28">
        <f>(EPCHrsIn!K194+MH)/LinhrsIn!K194</f>
        <v>0.98191214470284249</v>
      </c>
      <c r="L193" s="28">
        <f>(EPCHrsIn!L194+MH)/LinhrsIn!L194</f>
        <v>0.96478273244781787</v>
      </c>
      <c r="M193" s="28">
        <f>(EPCHrsIn!M194+MH)/LinhrsIn!M194</f>
        <v>0.85112320357192683</v>
      </c>
      <c r="N193" s="28">
        <f>(EPCHrsIn!N194+MH)/LinhrsIn!N194</f>
        <v>0.60351187841227683</v>
      </c>
      <c r="O193" s="28">
        <f>(EPCHrsIn!O194+MH)/LinhrsIn!O194</f>
        <v>0.91798239485818078</v>
      </c>
      <c r="P193" s="28">
        <f>(EPCHrsIn!P194+MH)/LinhrsIn!P194</f>
        <v>1.0024439918533605</v>
      </c>
      <c r="Q193" s="28">
        <f>(EPCHrsIn!Q194+MH)/LinhrsIn!Q194</f>
        <v>0.92438105489773947</v>
      </c>
      <c r="R193" s="28">
        <f>(EPCHrsIn!R194+MH)/LinhrsIn!R194</f>
        <v>0.59306706857573466</v>
      </c>
      <c r="S193" s="28">
        <f>(EPCHrsIn!S194+MH)/LinhrsIn!S194</f>
        <v>0.93645665051157789</v>
      </c>
      <c r="T193" s="28">
        <f>(EPCHrsIn!T194+MH)/LinhrsIn!T194</f>
        <v>0.92766983406608994</v>
      </c>
      <c r="U193" s="28">
        <f>(EPCHrsIn!U194+MH)/LinhrsIn!U194</f>
        <v>0.96609482642172106</v>
      </c>
      <c r="V193" s="28">
        <f>(EPCHrsIn!V194+MH)/LinhrsIn!V194</f>
        <v>0.92259326533463726</v>
      </c>
      <c r="W193" s="28">
        <v>0.96061827956989254</v>
      </c>
      <c r="X193" s="28">
        <f>(EPCHrsIn!X194+MH)/LinhrsIn!X194</f>
        <v>0.96541515273852774</v>
      </c>
      <c r="Y193" s="28">
        <f>IF(LinhrsIn!Y194&gt;4,(EPCHrsIn!Y194+MH)/LinhrsIn!Y194,0)</f>
        <v>0.97326277677203721</v>
      </c>
      <c r="Z193" s="28">
        <f>IF(LinhrsIn!Z194&gt;4,(EPCHrsIn!Z194+MH)/LinhrsIn!Z194,0)</f>
        <v>0.98103053948607577</v>
      </c>
      <c r="AA193" s="28">
        <f>IF(LinhrsIn!AA194&gt;4,(EPCHrsIn!AA194+MH)/LinhrsIn!AA194,0)</f>
        <v>0.99708292818447009</v>
      </c>
      <c r="AB193" s="28">
        <f>IF(LinhrsIn!AB194&gt;4,(EPCHrsIn!AB194+MH)/LinhrsIn!AB194,0)</f>
        <v>1.0047061987360495</v>
      </c>
      <c r="AC193" s="28">
        <f>IF(LinhrsIn!AC194&gt;4,(EPCHrsIn!AC194+MH)/LinhrsIn!AC194,0)</f>
        <v>1.0045698924731183</v>
      </c>
      <c r="AD193" s="28">
        <f>IF(LinhrsIn!AD194&gt;4,(EPCHrsIn!AD194+MH)/LinhrsIn!AD194,0)</f>
        <v>0.98078069129916556</v>
      </c>
      <c r="AE193" s="28">
        <f>IF(LinhrsIn!AE194&gt;4,(EPCHrsIn!AE194+MH)/LinhrsIn!AE194,0)</f>
        <v>0.813128486004847</v>
      </c>
      <c r="AF193" s="28"/>
      <c r="AG193" s="28"/>
      <c r="AH193" s="28"/>
      <c r="AI193" s="28"/>
      <c r="AJ193" s="28"/>
      <c r="AK193" s="28"/>
      <c r="AL193" s="28"/>
      <c r="AM193" s="28"/>
      <c r="AN193" s="28"/>
      <c r="AO193" s="28">
        <f t="shared" si="27"/>
        <v>0.92936488127454597</v>
      </c>
      <c r="AP193" s="28">
        <f t="shared" si="23"/>
        <v>0.93282635659237689</v>
      </c>
      <c r="AQ193" s="28">
        <f t="shared" si="28"/>
        <v>0.93260602690752903</v>
      </c>
      <c r="AR193" s="28">
        <f t="shared" si="29"/>
        <v>0.84131275504127279</v>
      </c>
      <c r="AS193" s="28">
        <f t="shared" si="30"/>
        <v>0.81796825799501727</v>
      </c>
      <c r="AT193" s="28">
        <f t="shared" si="31"/>
        <v>0.93878597527414953</v>
      </c>
      <c r="AU193" s="28">
        <f t="shared" si="24"/>
        <v>0.96643206969348583</v>
      </c>
      <c r="AV193" s="28">
        <f t="shared" si="25"/>
        <v>0.99427322213553182</v>
      </c>
      <c r="AW193" s="28">
        <f t="shared" si="26"/>
        <v>0.93282635659237689</v>
      </c>
    </row>
    <row r="194" spans="1:49" hidden="1" x14ac:dyDescent="0.25">
      <c r="A194" s="86" t="s">
        <v>8</v>
      </c>
      <c r="B194" s="86">
        <v>1</v>
      </c>
      <c r="C194" s="86">
        <v>185</v>
      </c>
      <c r="D194" s="28">
        <v>0.62753677100124583</v>
      </c>
      <c r="E194" s="28">
        <v>0.93817204301075274</v>
      </c>
      <c r="F194" s="28">
        <v>0.97940613026819923</v>
      </c>
      <c r="G194" s="28">
        <v>0.98273651718257971</v>
      </c>
      <c r="H194" s="28">
        <f>(EPCHrsIn!H195+MH)/LinhrsIn!H195</f>
        <v>0.70692919348731531</v>
      </c>
      <c r="I194" s="28">
        <f>(EPCHrsIn!I195+MH)/LinhrsIn!I195</f>
        <v>1.0016133369185265</v>
      </c>
      <c r="J194" s="28">
        <f>(EPCHrsIn!J195+MH)/LinhrsIn!J195</f>
        <v>0.9837898267188373</v>
      </c>
      <c r="K194" s="28">
        <f>(EPCHrsIn!K195+MH)/LinhrsIn!K195</f>
        <v>0.98817452766073122</v>
      </c>
      <c r="L194" s="28">
        <f>(EPCHrsIn!L195+MH)/LinhrsIn!L195</f>
        <v>0.96021844067796613</v>
      </c>
      <c r="M194" s="28">
        <f>(EPCHrsIn!M195+MH)/LinhrsIn!M195</f>
        <v>1.0053581500282007</v>
      </c>
      <c r="N194" s="28">
        <f>(EPCHrsIn!N195+MH)/LinhrsIn!N195</f>
        <v>0.99700354126940882</v>
      </c>
      <c r="O194" s="28">
        <f>(EPCHrsIn!O195+MH)/LinhrsIn!O195</f>
        <v>0.98121085594989566</v>
      </c>
      <c r="P194" s="28">
        <f>(EPCHrsIn!P195+MH)/LinhrsIn!P195</f>
        <v>0.98669175964511358</v>
      </c>
      <c r="Q194" s="28">
        <f>(EPCHrsIn!Q195+MH)/LinhrsIn!Q195</f>
        <v>1.0014786933727653</v>
      </c>
      <c r="R194" s="28">
        <f>(EPCHrsIn!R195+MH)/LinhrsIn!R195</f>
        <v>0.68167586104070366</v>
      </c>
      <c r="S194" s="28">
        <f>(EPCHrsIn!S195+MH)/LinhrsIn!S195</f>
        <v>0.91702644360496488</v>
      </c>
      <c r="T194" s="28">
        <f>(EPCHrsIn!T195+MH)/LinhrsIn!T195</f>
        <v>0.9891183035714286</v>
      </c>
      <c r="U194" s="28">
        <f>(EPCHrsIn!U195+MH)/LinhrsIn!U195</f>
        <v>0.9987868985038415</v>
      </c>
      <c r="V194" s="28">
        <f>(EPCHrsIn!V195+MH)/LinhrsIn!V195</f>
        <v>1.0008363534987454</v>
      </c>
      <c r="W194" s="28">
        <v>0.98131720430107527</v>
      </c>
      <c r="X194" s="28">
        <f>(EPCHrsIn!X195+MH)/LinhrsIn!X195</f>
        <v>1.001771358495708</v>
      </c>
      <c r="Y194" s="28">
        <f>IF(LinhrsIn!Y195&gt;4,(EPCHrsIn!Y195+MH)/LinhrsIn!Y195,0)</f>
        <v>1.0036257146841445</v>
      </c>
      <c r="Z194" s="28">
        <f>IF(LinhrsIn!Z195&gt;4,(EPCHrsIn!Z195+MH)/LinhrsIn!Z195,0)</f>
        <v>0.91906426458725476</v>
      </c>
      <c r="AA194" s="28">
        <f>IF(LinhrsIn!AA195&gt;4,(EPCHrsIn!AA195+MH)/LinhrsIn!AA195,0)</f>
        <v>1.0055555555555555</v>
      </c>
      <c r="AB194" s="28">
        <f>IF(LinhrsIn!AB195&gt;4,(EPCHrsIn!AB195+MH)/LinhrsIn!AB195,0)</f>
        <v>1.0038994218098696</v>
      </c>
      <c r="AC194" s="28">
        <f>IF(LinhrsIn!AC195&gt;4,(EPCHrsIn!AC195+MH)/LinhrsIn!AC195,0)</f>
        <v>1.005377066810055</v>
      </c>
      <c r="AD194" s="28">
        <f>IF(LinhrsIn!AD195&gt;4,(EPCHrsIn!AD195+MH)/LinhrsIn!AD195,0)</f>
        <v>0.9961072016768977</v>
      </c>
      <c r="AE194" s="28">
        <f>IF(LinhrsIn!AE195&gt;4,(EPCHrsIn!AE195+MH)/LinhrsIn!AE195,0)</f>
        <v>0.96765978304882472</v>
      </c>
      <c r="AF194" s="28"/>
      <c r="AG194" s="28"/>
      <c r="AH194" s="28"/>
      <c r="AI194" s="28"/>
      <c r="AJ194" s="28"/>
      <c r="AK194" s="28"/>
      <c r="AL194" s="28"/>
      <c r="AM194" s="28"/>
      <c r="AN194" s="28"/>
      <c r="AO194" s="28">
        <f t="shared" si="27"/>
        <v>0.95867967275217136</v>
      </c>
      <c r="AP194" s="28">
        <f t="shared" si="23"/>
        <v>0.98971468384525918</v>
      </c>
      <c r="AQ194" s="28">
        <f t="shared" si="28"/>
        <v>0.9845837061222994</v>
      </c>
      <c r="AR194" s="28">
        <f t="shared" si="29"/>
        <v>0.98830205228813928</v>
      </c>
      <c r="AS194" s="28">
        <f t="shared" si="30"/>
        <v>0.86672699933947805</v>
      </c>
      <c r="AT194" s="28">
        <f t="shared" si="31"/>
        <v>0.99624718519133848</v>
      </c>
      <c r="AU194" s="28">
        <f t="shared" si="24"/>
        <v>0.995571425826976</v>
      </c>
      <c r="AV194" s="28">
        <f t="shared" si="25"/>
        <v>0.97617308065089325</v>
      </c>
      <c r="AW194" s="28">
        <f t="shared" si="26"/>
        <v>0.98971468384525918</v>
      </c>
    </row>
    <row r="195" spans="1:49" hidden="1" x14ac:dyDescent="0.25">
      <c r="A195" s="86" t="s">
        <v>8</v>
      </c>
      <c r="B195" s="86">
        <v>1</v>
      </c>
      <c r="C195" s="86">
        <v>186</v>
      </c>
      <c r="D195" s="28">
        <v>0.97666495432778888</v>
      </c>
      <c r="E195" s="28">
        <v>0.9213709677419355</v>
      </c>
      <c r="F195" s="28">
        <v>0.96024904214559392</v>
      </c>
      <c r="G195" s="28">
        <v>0.97918922619269877</v>
      </c>
      <c r="H195" s="28">
        <f>(EPCHrsIn!H196+MH)/LinhrsIn!H196</f>
        <v>0.71761171610965069</v>
      </c>
      <c r="I195" s="28">
        <f>(EPCHrsIn!I196+MH)/LinhrsIn!I196</f>
        <v>1.0030922290938424</v>
      </c>
      <c r="J195" s="28">
        <f>(EPCHrsIn!J196+MH)/LinhrsIn!J196</f>
        <v>0.41111267012768343</v>
      </c>
      <c r="K195" s="28">
        <f>(EPCHrsIn!K196+MH)/LinhrsIn!K196</f>
        <v>0.80388934538482604</v>
      </c>
      <c r="L195" s="28">
        <f>(EPCHrsIn!L196+MH)/LinhrsIn!L196</f>
        <v>0.84234314176245217</v>
      </c>
      <c r="M195" s="28">
        <f>(EPCHrsIn!M196+MH)/LinhrsIn!M196</f>
        <v>1.0043241735248989</v>
      </c>
      <c r="N195" s="28">
        <f>(EPCHrsIn!N196+MH)/LinhrsIn!N196</f>
        <v>0.78048113723346091</v>
      </c>
      <c r="O195" s="28">
        <f>(EPCHrsIn!O196+MH)/LinhrsIn!O196</f>
        <v>0.99442896935933145</v>
      </c>
      <c r="P195" s="28">
        <f>(EPCHrsIn!P196+MH)/LinhrsIn!P196</f>
        <v>0.80145180803871496</v>
      </c>
      <c r="Q195" s="28">
        <f>(EPCHrsIn!Q196+MH)/LinhrsIn!Q196</f>
        <v>0.22649630127774042</v>
      </c>
      <c r="R195" s="28">
        <f>(EPCHrsIn!R196+MH)/LinhrsIn!R196</f>
        <v>5.9674772489929882E-3</v>
      </c>
      <c r="S195" s="28">
        <f>(EPCHrsIn!S196+MH)/LinhrsIn!S196</f>
        <v>0.36543278597272477</v>
      </c>
      <c r="T195" s="28">
        <f>(EPCHrsIn!T196+MH)/LinhrsIn!T196</f>
        <v>0.9839564732142857</v>
      </c>
      <c r="U195" s="28">
        <f>(EPCHrsIn!U196+MH)/LinhrsIn!U196</f>
        <v>1.0038988975531058</v>
      </c>
      <c r="V195" s="28">
        <f>(EPCHrsIn!V196+MH)/LinhrsIn!V196</f>
        <v>0.59746478873239439</v>
      </c>
      <c r="W195" s="28">
        <v>0.66088709677419355</v>
      </c>
      <c r="X195" s="28">
        <f>(EPCHrsIn!X196+MH)/LinhrsIn!X196</f>
        <v>0.91656573812407482</v>
      </c>
      <c r="Y195" s="28">
        <f>IF(LinhrsIn!Y196&gt;4,(EPCHrsIn!Y196+MH)/LinhrsIn!Y196,0)</f>
        <v>0.97496853586910925</v>
      </c>
      <c r="Z195" s="28">
        <f>IF(LinhrsIn!Z196&gt;4,(EPCHrsIn!Z196+MH)/LinhrsIn!Z196,0)</f>
        <v>0.99690777090615768</v>
      </c>
      <c r="AA195" s="28">
        <f>IF(LinhrsIn!AA196&gt;4,(EPCHrsIn!AA196+MH)/LinhrsIn!AA196,0)</f>
        <v>0.99805555555555558</v>
      </c>
      <c r="AB195" s="28">
        <f>IF(LinhrsIn!AB196&gt;4,(EPCHrsIn!AB196+MH)/LinhrsIn!AB196,0)</f>
        <v>0.93309051665992193</v>
      </c>
      <c r="AC195" s="28">
        <f>IF(LinhrsIn!AC196&gt;4,(EPCHrsIn!AC196+MH)/LinhrsIn!AC196,0)</f>
        <v>1.0047049334587983</v>
      </c>
      <c r="AD195" s="28">
        <f>IF(LinhrsIn!AD196&gt;4,(EPCHrsIn!AD196+MH)/LinhrsIn!AD196,0)</f>
        <v>0.95669114341375694</v>
      </c>
      <c r="AE195" s="28">
        <f>IF(LinhrsIn!AE196&gt;4,(EPCHrsIn!AE196+MH)/LinhrsIn!AE196,0)</f>
        <v>0.87658597425622331</v>
      </c>
      <c r="AF195" s="28"/>
      <c r="AG195" s="28"/>
      <c r="AH195" s="28"/>
      <c r="AI195" s="28"/>
      <c r="AJ195" s="28"/>
      <c r="AK195" s="28"/>
      <c r="AL195" s="28"/>
      <c r="AM195" s="28"/>
      <c r="AN195" s="28"/>
      <c r="AO195" s="28">
        <f t="shared" si="27"/>
        <v>0.72197432815735485</v>
      </c>
      <c r="AP195" s="28">
        <f t="shared" si="23"/>
        <v>0.94599401704292607</v>
      </c>
      <c r="AQ195" s="28">
        <f t="shared" si="28"/>
        <v>0.88351888689072577</v>
      </c>
      <c r="AR195" s="28">
        <f t="shared" si="29"/>
        <v>0.85878730487716914</v>
      </c>
      <c r="AS195" s="28">
        <f t="shared" si="30"/>
        <v>0.19929885483315271</v>
      </c>
      <c r="AT195" s="28">
        <f t="shared" si="31"/>
        <v>0.86177338649992874</v>
      </c>
      <c r="AU195" s="28">
        <f t="shared" si="24"/>
        <v>0.8508071235891258</v>
      </c>
      <c r="AV195" s="28">
        <f t="shared" si="25"/>
        <v>0.97601794770721162</v>
      </c>
      <c r="AW195" s="28">
        <f t="shared" si="26"/>
        <v>0.94599401704292607</v>
      </c>
    </row>
    <row r="196" spans="1:49" hidden="1" x14ac:dyDescent="0.25">
      <c r="A196" s="86" t="s">
        <v>8</v>
      </c>
      <c r="B196" s="86">
        <v>1</v>
      </c>
      <c r="C196" s="86">
        <v>187</v>
      </c>
      <c r="D196" s="28">
        <v>0.98788372628558274</v>
      </c>
      <c r="E196" s="28">
        <v>0.99955197132616491</v>
      </c>
      <c r="F196" s="28">
        <v>1.0043103448275863</v>
      </c>
      <c r="G196" s="28">
        <v>0.98864866883238112</v>
      </c>
      <c r="H196" s="28">
        <f>(EPCHrsIn!H197+MH)/LinhrsIn!H197</f>
        <v>0.85625791918907512</v>
      </c>
      <c r="I196" s="28">
        <f>(EPCHrsIn!I197+MH)/LinhrsIn!I197</f>
        <v>1</v>
      </c>
      <c r="J196" s="28">
        <f>(EPCHrsIn!J197+MH)/LinhrsIn!J197</f>
        <v>1.00291707181553</v>
      </c>
      <c r="K196" s="28">
        <f>(EPCHrsIn!K197+MH)/LinhrsIn!K197</f>
        <v>1.0044977511244377</v>
      </c>
      <c r="L196" s="28">
        <f>(EPCHrsIn!L197+MH)/LinhrsIn!L197</f>
        <v>1.0021747599080211</v>
      </c>
      <c r="M196" s="28">
        <f>(EPCHrsIn!M197+MH)/LinhrsIn!M197</f>
        <v>1.0036191536748329</v>
      </c>
      <c r="N196" s="28">
        <f>(EPCHrsIn!N197+MH)/LinhrsIn!N197</f>
        <v>1.0013586956521738</v>
      </c>
      <c r="O196" s="28">
        <f>(EPCHrsIn!O197+MH)/LinhrsIn!O197</f>
        <v>1.004847950639048</v>
      </c>
      <c r="P196" s="28">
        <f>(EPCHrsIn!P197+MH)/LinhrsIn!P197</f>
        <v>1.0038983734372899</v>
      </c>
      <c r="Q196" s="28">
        <f>(EPCHrsIn!Q197+MH)/LinhrsIn!Q197</f>
        <v>1.0028240989779451</v>
      </c>
      <c r="R196" s="28">
        <f>(EPCHrsIn!R197+MH)/LinhrsIn!R197</f>
        <v>1.0013412816691505</v>
      </c>
      <c r="S196" s="28">
        <f>(EPCHrsIn!S197+MH)/LinhrsIn!S197</f>
        <v>1.0052468720570431</v>
      </c>
      <c r="T196" s="28">
        <f>(EPCHrsIn!T197+MH)/LinhrsIn!T197</f>
        <v>0.9931640625</v>
      </c>
      <c r="U196" s="28">
        <f>(EPCHrsIn!U197+MH)/LinhrsIn!U197</f>
        <v>1.002556512378902</v>
      </c>
      <c r="V196" s="28">
        <f>(EPCHrsIn!V197+MH)/LinhrsIn!V197</f>
        <v>1.0029251984956122</v>
      </c>
      <c r="W196" s="28">
        <v>0.96948924731182795</v>
      </c>
      <c r="X196" s="28">
        <f>(EPCHrsIn!X197+MH)/LinhrsIn!X197</f>
        <v>0.9954245727358364</v>
      </c>
      <c r="Y196" s="28">
        <f>IF(LinhrsIn!Y197&gt;4,(EPCHrsIn!Y197+MH)/LinhrsIn!Y197,0)</f>
        <v>1.0040440663784689</v>
      </c>
      <c r="Z196" s="28">
        <f>IF(LinhrsIn!Z197&gt;4,(EPCHrsIn!Z197+MH)/LinhrsIn!Z197,0)</f>
        <v>0.97983328851841889</v>
      </c>
      <c r="AA196" s="28">
        <f>IF(LinhrsIn!AA197&gt;4,(EPCHrsIn!AA197+MH)/LinhrsIn!AA197,0)</f>
        <v>1.0055555555555555</v>
      </c>
      <c r="AB196" s="28">
        <f>IF(LinhrsIn!AB197&gt;4,(EPCHrsIn!AB197+MH)/LinhrsIn!AB197,0)</f>
        <v>1.0051095871991393</v>
      </c>
      <c r="AC196" s="28">
        <f>IF(LinhrsIn!AC197&gt;4,(EPCHrsIn!AC197+MH)/LinhrsIn!AC197,0)</f>
        <v>1.0047043010752688</v>
      </c>
      <c r="AD196" s="28">
        <f>IF(LinhrsIn!AD197&gt;4,(EPCHrsIn!AD197+MH)/LinhrsIn!AD197,0)</f>
        <v>0.98778307508939212</v>
      </c>
      <c r="AE196" s="28">
        <f>IF(LinhrsIn!AE197&gt;4,(EPCHrsIn!AE197+MH)/LinhrsIn!AE197,0)</f>
        <v>0.96485725503756725</v>
      </c>
      <c r="AF196" s="28"/>
      <c r="AG196" s="28"/>
      <c r="AH196" s="28"/>
      <c r="AI196" s="28"/>
      <c r="AJ196" s="28"/>
      <c r="AK196" s="28"/>
      <c r="AL196" s="28"/>
      <c r="AM196" s="28"/>
      <c r="AN196" s="28"/>
      <c r="AO196" s="28">
        <f t="shared" si="27"/>
        <v>0.9972928619814917</v>
      </c>
      <c r="AP196" s="28">
        <f t="shared" si="23"/>
        <v>0.98578154373407612</v>
      </c>
      <c r="AQ196" s="28">
        <f t="shared" si="28"/>
        <v>1.0034305549024307</v>
      </c>
      <c r="AR196" s="28">
        <f t="shared" si="29"/>
        <v>1.0033683399095039</v>
      </c>
      <c r="AS196" s="28">
        <f t="shared" si="30"/>
        <v>1.0031374175680463</v>
      </c>
      <c r="AT196" s="28">
        <f t="shared" si="31"/>
        <v>0.99954859112483818</v>
      </c>
      <c r="AU196" s="28">
        <f t="shared" si="24"/>
        <v>0.98965262880871097</v>
      </c>
      <c r="AV196" s="28">
        <f t="shared" si="25"/>
        <v>0.99683281042437122</v>
      </c>
      <c r="AW196" s="28">
        <f t="shared" si="26"/>
        <v>0.98578154373407612</v>
      </c>
    </row>
    <row r="197" spans="1:49" hidden="1" x14ac:dyDescent="0.25">
      <c r="A197" s="86" t="s">
        <v>8</v>
      </c>
      <c r="B197" s="86">
        <v>1</v>
      </c>
      <c r="C197" s="86">
        <v>188</v>
      </c>
      <c r="D197" s="28">
        <v>0.77225892925678585</v>
      </c>
      <c r="E197" s="28">
        <v>0.75268817204301075</v>
      </c>
      <c r="F197" s="28">
        <v>0.99185823754789271</v>
      </c>
      <c r="G197" s="28">
        <v>0.94844603761373114</v>
      </c>
      <c r="H197" s="28">
        <f>(EPCHrsIn!H198+MH)/LinhrsIn!H198</f>
        <v>0.99380543432352531</v>
      </c>
      <c r="I197" s="28">
        <f>(EPCHrsIn!I198+MH)/LinhrsIn!I198</f>
        <v>0.97037436035550773</v>
      </c>
      <c r="J197" s="28">
        <f>(EPCHrsIn!J198+MH)/LinhrsIn!J198</f>
        <v>1.0033351862145636</v>
      </c>
      <c r="K197" s="28">
        <f>(EPCHrsIn!K198+MH)/LinhrsIn!K198</f>
        <v>0.99361152643740647</v>
      </c>
      <c r="L197" s="28">
        <f>(EPCHrsIn!L198+MH)/LinhrsIn!L198</f>
        <v>1.0027026369168357</v>
      </c>
      <c r="M197" s="28">
        <f>(EPCHrsIn!M198+MH)/LinhrsIn!M198</f>
        <v>1.0036191536748329</v>
      </c>
      <c r="N197" s="28">
        <f>(EPCHrsIn!N198+MH)/LinhrsIn!N198</f>
        <v>1.0014988418040605</v>
      </c>
      <c r="O197" s="28">
        <f>(EPCHrsIn!O198+MH)/LinhrsIn!O198</f>
        <v>1.0044830484729617</v>
      </c>
      <c r="P197" s="28">
        <f>(EPCHrsIn!P198+MH)/LinhrsIn!P198</f>
        <v>0.910815173527038</v>
      </c>
      <c r="Q197" s="28">
        <f>(EPCHrsIn!Q198+MH)/LinhrsIn!Q198</f>
        <v>1.0018819733835194</v>
      </c>
      <c r="R197" s="28">
        <f>(EPCHrsIn!R198+MH)/LinhrsIn!R198</f>
        <v>1.0019368295589988</v>
      </c>
      <c r="S197" s="28">
        <f>(EPCHrsIn!S198+MH)/LinhrsIn!S198</f>
        <v>0.90484545822648133</v>
      </c>
      <c r="T197" s="28">
        <f>(EPCHrsIn!T198+MH)/LinhrsIn!T198</f>
        <v>0.97195870535714302</v>
      </c>
      <c r="U197" s="28">
        <f>(EPCHrsIn!U198+MH)/LinhrsIn!U198</f>
        <v>0.99387921653971711</v>
      </c>
      <c r="V197" s="28">
        <f>(EPCHrsIn!V198+MH)/LinhrsIn!V198</f>
        <v>0.97214835549335199</v>
      </c>
      <c r="W197" s="28">
        <v>0.9653225806451613</v>
      </c>
      <c r="X197" s="28">
        <f>(EPCHrsIn!X198+MH)/LinhrsIn!X198</f>
        <v>1.0008074283407349</v>
      </c>
      <c r="Y197" s="28">
        <f>IF(LinhrsIn!Y198&gt;4,(EPCHrsIn!Y198+MH)/LinhrsIn!Y198,0)</f>
        <v>1.0033421529034954</v>
      </c>
      <c r="Z197" s="28">
        <f>IF(LinhrsIn!Z198&gt;4,(EPCHrsIn!Z198+MH)/LinhrsIn!Z198,0)</f>
        <v>0.99515998924442062</v>
      </c>
      <c r="AA197" s="28">
        <f>IF(LinhrsIn!AA198&gt;4,(EPCHrsIn!AA198+MH)/LinhrsIn!AA198,0)</f>
        <v>0.99402777777777784</v>
      </c>
      <c r="AB197" s="28">
        <f>IF(LinhrsIn!AB198&gt;4,(EPCHrsIn!AB198+MH)/LinhrsIn!AB198,0)</f>
        <v>0.98063474986551913</v>
      </c>
      <c r="AC197" s="28">
        <f>IF(LinhrsIn!AC198&gt;4,(EPCHrsIn!AC198+MH)/LinhrsIn!AC198,0)</f>
        <v>0.99274193548387102</v>
      </c>
      <c r="AD197" s="28">
        <f>IF(LinhrsIn!AD198&gt;4,(EPCHrsIn!AD198+MH)/LinhrsIn!AD198,0)</f>
        <v>0.93397913561847989</v>
      </c>
      <c r="AE197" s="28">
        <f>IF(LinhrsIn!AE198&gt;4,(EPCHrsIn!AE198+MH)/LinhrsIn!AE198,0)</f>
        <v>0.96582671115394969</v>
      </c>
      <c r="AF197" s="28"/>
      <c r="AG197" s="28"/>
      <c r="AH197" s="28"/>
      <c r="AI197" s="28"/>
      <c r="AJ197" s="28"/>
      <c r="AK197" s="28"/>
      <c r="AL197" s="28"/>
      <c r="AM197" s="28"/>
      <c r="AN197" s="28"/>
      <c r="AO197" s="28">
        <f t="shared" si="27"/>
        <v>0.9821621014446934</v>
      </c>
      <c r="AP197" s="28">
        <f t="shared" si="23"/>
        <v>0.9641825940854335</v>
      </c>
      <c r="AQ197" s="28">
        <f t="shared" si="28"/>
        <v>0.99997777234302498</v>
      </c>
      <c r="AR197" s="28">
        <f t="shared" si="29"/>
        <v>0.97226568793468671</v>
      </c>
      <c r="AS197" s="28">
        <f t="shared" si="30"/>
        <v>0.96955475372299971</v>
      </c>
      <c r="AT197" s="28">
        <f t="shared" si="31"/>
        <v>0.97932875913007067</v>
      </c>
      <c r="AU197" s="28">
        <f t="shared" si="24"/>
        <v>0.98982405396313045</v>
      </c>
      <c r="AV197" s="28">
        <f t="shared" si="25"/>
        <v>0.98994083896257257</v>
      </c>
      <c r="AW197" s="28">
        <f t="shared" si="26"/>
        <v>0.9641825940854335</v>
      </c>
    </row>
    <row r="198" spans="1:49" hidden="1" x14ac:dyDescent="0.25">
      <c r="A198" s="86" t="s">
        <v>8</v>
      </c>
      <c r="B198" s="86">
        <v>1</v>
      </c>
      <c r="C198" s="86">
        <v>189</v>
      </c>
      <c r="D198" s="28">
        <v>0.97262619642298309</v>
      </c>
      <c r="E198" s="28">
        <v>0.95228494623655913</v>
      </c>
      <c r="F198" s="28">
        <v>0.96000957854406133</v>
      </c>
      <c r="G198" s="28">
        <v>0.90209476867928751</v>
      </c>
      <c r="H198" s="28">
        <f>(EPCHrsIn!H199+MH)/LinhrsIn!H199</f>
        <v>0.66723020569174418</v>
      </c>
      <c r="I198" s="28">
        <f>(EPCHrsIn!I199+MH)/LinhrsIn!I199</f>
        <v>0.90684487646820577</v>
      </c>
      <c r="J198" s="28">
        <f>(EPCHrsIn!J199+MH)/LinhrsIn!J199</f>
        <v>0.87560806115357892</v>
      </c>
      <c r="K198" s="28">
        <f>(EPCHrsIn!K199+MH)/LinhrsIn!K199</f>
        <v>0.97484704282800816</v>
      </c>
      <c r="L198" s="28">
        <f>(EPCHrsIn!L199+MH)/LinhrsIn!L199</f>
        <v>0.97530099365166978</v>
      </c>
      <c r="M198" s="28">
        <f>(EPCHrsIn!M199+MH)/LinhrsIn!M199</f>
        <v>1.0050111358574612</v>
      </c>
      <c r="N198" s="28">
        <f>(EPCHrsIn!N199+MH)/LinhrsIn!N199</f>
        <v>0.97361979874898019</v>
      </c>
      <c r="O198" s="28">
        <f>(EPCHrsIn!O199+MH)/LinhrsIn!O199</f>
        <v>0.95337508698677798</v>
      </c>
      <c r="P198" s="28">
        <f>(EPCHrsIn!P199+MH)/LinhrsIn!P199</f>
        <v>1.0002688533405029</v>
      </c>
      <c r="Q198" s="28">
        <f>(EPCHrsIn!Q199+MH)/LinhrsIn!Q199</f>
        <v>0.63340505648197953</v>
      </c>
      <c r="R198" s="28">
        <f>(EPCHrsIn!R199+MH)/LinhrsIn!R199</f>
        <v>0.84441132637853955</v>
      </c>
      <c r="S198" s="28">
        <f>(EPCHrsIn!S199+MH)/LinhrsIn!S199</f>
        <v>1.0051123368760932</v>
      </c>
      <c r="T198" s="28">
        <f>(EPCHrsIn!T199+MH)/LinhrsIn!T199</f>
        <v>0.97711734337937761</v>
      </c>
      <c r="U198" s="28">
        <f>(EPCHrsIn!U199+MH)/LinhrsIn!U199</f>
        <v>0.95204095379226739</v>
      </c>
      <c r="V198" s="28">
        <f>(EPCHrsIn!V199+MH)/LinhrsIn!V199</f>
        <v>1.0008372871895059</v>
      </c>
      <c r="W198" s="28">
        <v>0.99086021505376354</v>
      </c>
      <c r="X198" s="28">
        <f>(EPCHrsIn!X199+MH)/LinhrsIn!X199</f>
        <v>1.0041717130937964</v>
      </c>
      <c r="Y198" s="28">
        <f>IF(LinhrsIn!Y199&gt;4,(EPCHrsIn!Y199+MH)/LinhrsIn!Y199,0)</f>
        <v>1.0022374493077892</v>
      </c>
      <c r="Z198" s="28">
        <f>IF(LinhrsIn!Z199&gt;4,(EPCHrsIn!Z199+MH)/LinhrsIn!Z199,0)</f>
        <v>0.97632180815283209</v>
      </c>
      <c r="AA198" s="28">
        <f>IF(LinhrsIn!AA199&gt;4,(EPCHrsIn!AA199+MH)/LinhrsIn!AA199,0)</f>
        <v>1.0055555555555555</v>
      </c>
      <c r="AB198" s="28">
        <f>IF(LinhrsIn!AB199&gt;4,(EPCHrsIn!AB199+MH)/LinhrsIn!AB199,0)</f>
        <v>0.99636901559978475</v>
      </c>
      <c r="AC198" s="28">
        <f>IF(LinhrsIn!AC199&gt;4,(EPCHrsIn!AC199+MH)/LinhrsIn!AC199,0)</f>
        <v>1.0048393601290497</v>
      </c>
      <c r="AD198" s="28">
        <f>IF(LinhrsIn!AD199&gt;4,(EPCHrsIn!AD199+MH)/LinhrsIn!AD199,0)</f>
        <v>0.98569086301982412</v>
      </c>
      <c r="AE198" s="28">
        <f>IF(LinhrsIn!AE199&gt;4,(EPCHrsIn!AE199+MH)/LinhrsIn!AE199,0)</f>
        <v>0.96589064526497204</v>
      </c>
      <c r="AF198" s="28"/>
      <c r="AG198" s="28"/>
      <c r="AH198" s="28"/>
      <c r="AI198" s="28"/>
      <c r="AJ198" s="28"/>
      <c r="AK198" s="28"/>
      <c r="AL198" s="28"/>
      <c r="AM198" s="28"/>
      <c r="AN198" s="28"/>
      <c r="AO198" s="28">
        <f t="shared" si="27"/>
        <v>0.94903667173844053</v>
      </c>
      <c r="AP198" s="28">
        <f t="shared" si="23"/>
        <v>0.98547362280461526</v>
      </c>
      <c r="AQ198" s="28">
        <f t="shared" si="28"/>
        <v>0.98505305744571314</v>
      </c>
      <c r="AR198" s="28">
        <f t="shared" si="29"/>
        <v>0.97575457969208701</v>
      </c>
      <c r="AS198" s="28">
        <f t="shared" si="30"/>
        <v>0.82764290657887074</v>
      </c>
      <c r="AT198" s="28">
        <f t="shared" si="31"/>
        <v>0.97666519478705027</v>
      </c>
      <c r="AU198" s="28">
        <f t="shared" si="24"/>
        <v>0.99908979248511631</v>
      </c>
      <c r="AV198" s="28">
        <f t="shared" si="25"/>
        <v>0.99274879310272413</v>
      </c>
      <c r="AW198" s="28">
        <f t="shared" si="26"/>
        <v>0.98547362280461526</v>
      </c>
    </row>
    <row r="199" spans="1:49" hidden="1" x14ac:dyDescent="0.25">
      <c r="A199" s="86" t="s">
        <v>8</v>
      </c>
      <c r="B199" s="86">
        <v>1</v>
      </c>
      <c r="C199" s="86">
        <v>190</v>
      </c>
      <c r="D199" s="28">
        <v>0.92057109453881991</v>
      </c>
      <c r="E199" s="28">
        <v>0.97356630824372759</v>
      </c>
      <c r="F199" s="28">
        <v>1.001676245210728</v>
      </c>
      <c r="G199" s="28">
        <v>0.99243244588825408</v>
      </c>
      <c r="H199" s="28">
        <f>(EPCHrsIn!H200+MH)/LinhrsIn!H200</f>
        <v>0.70093850679366854</v>
      </c>
      <c r="I199" s="28">
        <f>(EPCHrsIn!I200+MH)/LinhrsIn!I200</f>
        <v>0.99407327586206895</v>
      </c>
      <c r="J199" s="28">
        <f>(EPCHrsIn!J200+MH)/LinhrsIn!J200</f>
        <v>0.92337644277569175</v>
      </c>
      <c r="K199" s="28">
        <f>(EPCHrsIn!K200+MH)/LinhrsIn!K200</f>
        <v>0.97935343656615048</v>
      </c>
      <c r="L199" s="28">
        <f>(EPCHrsIn!L200+MH)/LinhrsIn!L200</f>
        <v>0.9672702884874631</v>
      </c>
      <c r="M199" s="28">
        <f>(EPCHrsIn!M200+MH)/LinhrsIn!M200</f>
        <v>0.99333148096693535</v>
      </c>
      <c r="N199" s="28">
        <f>(EPCHrsIn!N200+MH)/LinhrsIn!N200</f>
        <v>0.97235333782872557</v>
      </c>
      <c r="O199" s="28">
        <f>(EPCHrsIn!O200+MH)/LinhrsIn!O200</f>
        <v>0.99583333333333335</v>
      </c>
      <c r="P199" s="28">
        <f>(EPCHrsIn!P200+MH)/LinhrsIn!P200</f>
        <v>0.94098669175964511</v>
      </c>
      <c r="Q199" s="28">
        <f>(EPCHrsIn!Q200+MH)/LinhrsIn!Q200</f>
        <v>0.6492808173141551</v>
      </c>
      <c r="R199" s="28">
        <f>(EPCHrsIn!R200+MH)/LinhrsIn!R200</f>
        <v>9.5077442110105808E-3</v>
      </c>
      <c r="S199" s="28">
        <f>(EPCHrsIn!S200+MH)/LinhrsIn!S200</f>
        <v>0.71845967416184187</v>
      </c>
      <c r="T199" s="28">
        <f>(EPCHrsIn!T200+MH)/LinhrsIn!T200</f>
        <v>0.93026315789473679</v>
      </c>
      <c r="U199" s="28">
        <f>(EPCHrsIn!U200+MH)/LinhrsIn!U200</f>
        <v>0.47630010834236186</v>
      </c>
      <c r="V199" s="28">
        <f>(EPCHrsIn!V200+MH)/LinhrsIn!V200</f>
        <v>0.98756983240223462</v>
      </c>
      <c r="W199" s="28">
        <v>0.99596774193548387</v>
      </c>
      <c r="X199" s="28">
        <f>(EPCHrsIn!X200+MH)/LinhrsIn!X200</f>
        <v>1.0028317152103561</v>
      </c>
      <c r="Y199" s="28">
        <f>IF(LinhrsIn!Y200&gt;4,(EPCHrsIn!Y200+MH)/LinhrsIn!Y200,0)</f>
        <v>0.92445132245357353</v>
      </c>
      <c r="Z199" s="28">
        <f>IF(LinhrsIn!Z200&gt;4,(EPCHrsIn!Z200+MH)/LinhrsIn!Z200,0)</f>
        <v>0.95601569901204497</v>
      </c>
      <c r="AA199" s="28">
        <f>IF(LinhrsIn!AA200&gt;4,(EPCHrsIn!AA200+MH)/LinhrsIn!AA200,0)</f>
        <v>1.0054166666666666</v>
      </c>
      <c r="AB199" s="28">
        <f>IF(LinhrsIn!AB200&gt;4,(EPCHrsIn!AB200+MH)/LinhrsIn!AB200,0)</f>
        <v>0.97298023927947297</v>
      </c>
      <c r="AC199" s="28">
        <f>IF(LinhrsIn!AC200&gt;4,(EPCHrsIn!AC200+MH)/LinhrsIn!AC200,0)</f>
        <v>1.0052419354838709</v>
      </c>
      <c r="AD199" s="28">
        <f>IF(LinhrsIn!AD200&gt;4,(EPCHrsIn!AD200+MH)/LinhrsIn!AD200,0)</f>
        <v>0.96707572583058965</v>
      </c>
      <c r="AE199" s="28">
        <f>IF(LinhrsIn!AE200&gt;4,(EPCHrsIn!AE200+MH)/LinhrsIn!AE200,0)</f>
        <v>0.91390726604885664</v>
      </c>
      <c r="AF199" s="28"/>
      <c r="AG199" s="28"/>
      <c r="AH199" s="28"/>
      <c r="AI199" s="28"/>
      <c r="AJ199" s="28"/>
      <c r="AK199" s="28"/>
      <c r="AL199" s="28"/>
      <c r="AM199" s="28"/>
      <c r="AN199" s="28"/>
      <c r="AO199" s="28">
        <f t="shared" si="27"/>
        <v>0.80242039324032832</v>
      </c>
      <c r="AP199" s="28">
        <f t="shared" si="23"/>
        <v>0.96207497578777235</v>
      </c>
      <c r="AQ199" s="28">
        <f t="shared" si="28"/>
        <v>0.97998506867351631</v>
      </c>
      <c r="AR199" s="28">
        <f t="shared" si="29"/>
        <v>0.96972445430723475</v>
      </c>
      <c r="AS199" s="28">
        <f t="shared" si="30"/>
        <v>0.4590827452290025</v>
      </c>
      <c r="AT199" s="28">
        <f t="shared" si="31"/>
        <v>0.79804436621311103</v>
      </c>
      <c r="AU199" s="28">
        <f t="shared" si="24"/>
        <v>0.97441692653313783</v>
      </c>
      <c r="AV199" s="28">
        <f t="shared" si="25"/>
        <v>0.97813753498606149</v>
      </c>
      <c r="AW199" s="28">
        <f t="shared" si="26"/>
        <v>0.96207497578777235</v>
      </c>
    </row>
    <row r="200" spans="1:49" hidden="1" x14ac:dyDescent="0.25">
      <c r="A200" s="86" t="s">
        <v>8</v>
      </c>
      <c r="B200" s="86">
        <v>1</v>
      </c>
      <c r="C200" s="86">
        <v>191</v>
      </c>
      <c r="D200" s="28">
        <v>0.94794489811583682</v>
      </c>
      <c r="E200" s="28">
        <v>0.97110215053763438</v>
      </c>
      <c r="F200" s="28">
        <v>0.97629310344827591</v>
      </c>
      <c r="G200" s="28">
        <v>1.0037837770558729</v>
      </c>
      <c r="H200" s="28">
        <f>(EPCHrsIn!H201+MH)/LinhrsIn!H201</f>
        <v>0.6214571894939902</v>
      </c>
      <c r="I200" s="28">
        <f>(EPCHrsIn!I201+MH)/LinhrsIn!I201</f>
        <v>5.377789728421619E-3</v>
      </c>
      <c r="J200" s="28">
        <f>(EPCHrsIn!J201+MH)/LinhrsIn!J201</f>
        <v>0.61437726386180003</v>
      </c>
      <c r="K200" s="28">
        <f>(EPCHrsIn!K201+MH)/LinhrsIn!K201</f>
        <v>0.99565335506655794</v>
      </c>
      <c r="L200" s="28">
        <f>(EPCHrsIn!L201+MH)/LinhrsIn!L201</f>
        <v>0.98741493664060398</v>
      </c>
      <c r="M200" s="28">
        <f>(EPCHrsIn!M201+MH)/LinhrsIn!M201</f>
        <v>0.96850613154960974</v>
      </c>
      <c r="N200" s="28">
        <f>(EPCHrsIn!N201+MH)/LinhrsIn!N201</f>
        <v>1.0025952738696899</v>
      </c>
      <c r="O200" s="28">
        <f>(EPCHrsIn!O201+MH)/LinhrsIn!O201</f>
        <v>0.99110369752571592</v>
      </c>
      <c r="P200" s="28">
        <f>(EPCHrsIn!P201+MH)/LinhrsIn!P201</f>
        <v>0.95855904658721558</v>
      </c>
      <c r="Q200" s="28">
        <f>(EPCHrsIn!Q201+MH)/LinhrsIn!Q201</f>
        <v>0.91094112826116647</v>
      </c>
      <c r="R200" s="28">
        <f>(EPCHrsIn!R201+MH)/LinhrsIn!R201</f>
        <v>0.99520671060515276</v>
      </c>
      <c r="S200" s="28">
        <f>(EPCHrsIn!S201+MH)/LinhrsIn!S201</f>
        <v>0.99753120285283214</v>
      </c>
      <c r="T200" s="28">
        <f>(EPCHrsIn!T201+MH)/LinhrsIn!T201</f>
        <v>0.94420352703093391</v>
      </c>
      <c r="U200" s="28">
        <f>(EPCHrsIn!U201+MH)/LinhrsIn!U201</f>
        <v>0.99108108108108106</v>
      </c>
      <c r="V200" s="28">
        <f>(EPCHrsIn!V201+MH)/LinhrsIn!V201</f>
        <v>0.96382501402131227</v>
      </c>
      <c r="W200" s="28">
        <v>0.96680107526881709</v>
      </c>
      <c r="X200" s="28">
        <f>(EPCHrsIn!X201+MH)/LinhrsIn!X201</f>
        <v>1.0041801510248112</v>
      </c>
      <c r="Y200" s="28">
        <f>IF(LinhrsIn!Y201&gt;4,(EPCHrsIn!Y201+MH)/LinhrsIn!Y201,0)</f>
        <v>1.0030946687297793</v>
      </c>
      <c r="Z200" s="28">
        <f>IF(LinhrsIn!Z201&gt;4,(EPCHrsIn!Z201+MH)/LinhrsIn!Z201,0)</f>
        <v>1.0004061188574522</v>
      </c>
      <c r="AA200" s="28">
        <f>IF(LinhrsIn!AA201&gt;4,(EPCHrsIn!AA201+MH)/LinhrsIn!AA201,0)</f>
        <v>0.99375000000000002</v>
      </c>
      <c r="AB200" s="28">
        <f>IF(LinhrsIn!AB201&gt;4,(EPCHrsIn!AB201+MH)/LinhrsIn!AB201,0)</f>
        <v>1.0048393601290497</v>
      </c>
      <c r="AC200" s="28">
        <f>IF(LinhrsIn!AC201&gt;4,(EPCHrsIn!AC201+MH)/LinhrsIn!AC201,0)</f>
        <v>1.0047043010752688</v>
      </c>
      <c r="AD200" s="28">
        <f>IF(LinhrsIn!AD201&gt;4,(EPCHrsIn!AD201+MH)/LinhrsIn!AD201,0)</f>
        <v>0.99508270004470267</v>
      </c>
      <c r="AE200" s="28">
        <f>IF(LinhrsIn!AE201&gt;4,(EPCHrsIn!AE201+MH)/LinhrsIn!AE201,0)</f>
        <v>0.96119629559499242</v>
      </c>
      <c r="AF200" s="28"/>
      <c r="AG200" s="28"/>
      <c r="AH200" s="28"/>
      <c r="AI200" s="28"/>
      <c r="AJ200" s="28"/>
      <c r="AK200" s="28"/>
      <c r="AL200" s="28"/>
      <c r="AM200" s="28"/>
      <c r="AN200" s="28"/>
      <c r="AO200" s="28">
        <f t="shared" si="27"/>
        <v>0.98132166982186553</v>
      </c>
      <c r="AP200" s="28">
        <f t="shared" si="23"/>
        <v>0.98699443223832128</v>
      </c>
      <c r="AQ200" s="28">
        <f t="shared" si="28"/>
        <v>0.98385814108559055</v>
      </c>
      <c r="AR200" s="28">
        <f t="shared" si="29"/>
        <v>0.98408600599420704</v>
      </c>
      <c r="AS200" s="28">
        <f t="shared" si="30"/>
        <v>0.96789301390638383</v>
      </c>
      <c r="AT200" s="28">
        <f t="shared" si="31"/>
        <v>0.96636987404444241</v>
      </c>
      <c r="AU200" s="28">
        <f t="shared" si="24"/>
        <v>0.99135863167446914</v>
      </c>
      <c r="AV200" s="28">
        <f t="shared" si="25"/>
        <v>0.99966515966216729</v>
      </c>
      <c r="AW200" s="28">
        <f t="shared" si="26"/>
        <v>0.98699443223832128</v>
      </c>
    </row>
    <row r="201" spans="1:49" hidden="1" x14ac:dyDescent="0.25">
      <c r="A201" s="86" t="s">
        <v>8</v>
      </c>
      <c r="B201" s="86">
        <v>1</v>
      </c>
      <c r="C201" s="86">
        <v>192</v>
      </c>
      <c r="D201" s="28">
        <v>0.98384496838077695</v>
      </c>
      <c r="E201" s="28">
        <v>0.9511648745519713</v>
      </c>
      <c r="F201" s="28">
        <v>0.98922413793103448</v>
      </c>
      <c r="G201" s="28">
        <v>0.9933783901522224</v>
      </c>
      <c r="H201" s="28">
        <f>(EPCHrsIn!H202+MH)/LinhrsIn!H202</f>
        <v>0.76465649923044632</v>
      </c>
      <c r="I201" s="28">
        <f>(EPCHrsIn!I202+MH)/LinhrsIn!I202</f>
        <v>1.0064908161856096</v>
      </c>
      <c r="J201" s="28">
        <f>(EPCHrsIn!J202+MH)/LinhrsIn!J202</f>
        <v>1.0041666666666667</v>
      </c>
      <c r="K201" s="28">
        <f>(EPCHrsIn!K202+MH)/LinhrsIn!K202</f>
        <v>0.99429502852485729</v>
      </c>
      <c r="L201" s="28">
        <f>(EPCHrsIn!L202+MH)/LinhrsIn!L202</f>
        <v>1.0021796980318147</v>
      </c>
      <c r="M201" s="28">
        <f>(EPCHrsIn!M202+MH)/LinhrsIn!M202</f>
        <v>0.99749930536260079</v>
      </c>
      <c r="N201" s="28">
        <f>(EPCHrsIn!N202+MH)/LinhrsIn!N202</f>
        <v>1.0055114934803064</v>
      </c>
      <c r="O201" s="28">
        <f>(EPCHrsIn!O202+MH)/LinhrsIn!O202</f>
        <v>0.94622759483117957</v>
      </c>
      <c r="P201" s="28">
        <f>(EPCHrsIn!P202+MH)/LinhrsIn!P202</f>
        <v>1.0012096774193548</v>
      </c>
      <c r="Q201" s="28">
        <f>(EPCHrsIn!Q202+MH)/LinhrsIn!Q202</f>
        <v>1.0014786933727653</v>
      </c>
      <c r="R201" s="28">
        <f>(EPCHrsIn!R202+MH)/LinhrsIn!R202</f>
        <v>0.97125837676842897</v>
      </c>
      <c r="S201" s="28">
        <f>(EPCHrsIn!S202+MH)/LinhrsIn!S202</f>
        <v>0.95654513655320872</v>
      </c>
      <c r="T201" s="28">
        <f>(EPCHrsIn!T202+MH)/LinhrsIn!T202</f>
        <v>0.78146341463414637</v>
      </c>
      <c r="U201" s="28">
        <f>(EPCHrsIn!U202+MH)/LinhrsIn!U202</f>
        <v>0.93616161616161619</v>
      </c>
      <c r="V201" s="28">
        <f>(EPCHrsIn!V202+MH)/LinhrsIn!V202</f>
        <v>0.91354801276472286</v>
      </c>
      <c r="W201" s="28">
        <v>0.99448924731182797</v>
      </c>
      <c r="X201" s="28">
        <f>(EPCHrsIn!X202+MH)/LinhrsIn!X202</f>
        <v>0.99528047464940672</v>
      </c>
      <c r="Y201" s="28">
        <f>IF(LinhrsIn!Y202&gt;4,(EPCHrsIn!Y202+MH)/LinhrsIn!Y202,0)</f>
        <v>0.96469264312842873</v>
      </c>
      <c r="Z201" s="28">
        <f>IF(LinhrsIn!Z202&gt;4,(EPCHrsIn!Z202+MH)/LinhrsIn!Z202,0)</f>
        <v>0.99986466368926785</v>
      </c>
      <c r="AA201" s="28">
        <f>IF(LinhrsIn!AA202&gt;4,(EPCHrsIn!AA202+MH)/LinhrsIn!AA202,0)</f>
        <v>0.93346298096957914</v>
      </c>
      <c r="AB201" s="28">
        <f>IF(LinhrsIn!AB202&gt;4,(EPCHrsIn!AB202+MH)/LinhrsIn!AB202,0)</f>
        <v>0.94796988437752094</v>
      </c>
      <c r="AC201" s="28">
        <f>IF(LinhrsIn!AC202&gt;4,(EPCHrsIn!AC202+MH)/LinhrsIn!AC202,0)</f>
        <v>1.0051075268817204</v>
      </c>
      <c r="AD201" s="28">
        <f>IF(LinhrsIn!AD202&gt;4,(EPCHrsIn!AD202+MH)/LinhrsIn!AD202,0)</f>
        <v>0.99195230998509687</v>
      </c>
      <c r="AE201" s="28">
        <f>IF(LinhrsIn!AE202&gt;4,(EPCHrsIn!AE202+MH)/LinhrsIn!AE202,0)</f>
        <v>0.93512506105622317</v>
      </c>
      <c r="AF201" s="28"/>
      <c r="AG201" s="28"/>
      <c r="AH201" s="28"/>
      <c r="AI201" s="28"/>
      <c r="AJ201" s="28"/>
      <c r="AK201" s="28"/>
      <c r="AL201" s="28"/>
      <c r="AM201" s="28"/>
      <c r="AN201" s="28"/>
      <c r="AO201" s="28">
        <f t="shared" si="27"/>
        <v>0.94968459536507666</v>
      </c>
      <c r="AP201" s="28">
        <f t="shared" si="23"/>
        <v>0.97739496597434672</v>
      </c>
      <c r="AQ201" s="28">
        <f t="shared" si="28"/>
        <v>0.99799134397309086</v>
      </c>
      <c r="AR201" s="28">
        <f t="shared" si="29"/>
        <v>0.98431625524361355</v>
      </c>
      <c r="AS201" s="28">
        <f t="shared" si="30"/>
        <v>0.97642740223146751</v>
      </c>
      <c r="AT201" s="28">
        <f t="shared" si="31"/>
        <v>0.87705768118682848</v>
      </c>
      <c r="AU201" s="28">
        <f t="shared" si="24"/>
        <v>0.98482078836322107</v>
      </c>
      <c r="AV201" s="28">
        <f t="shared" si="25"/>
        <v>0.96043250967878935</v>
      </c>
      <c r="AW201" s="28">
        <f t="shared" si="26"/>
        <v>0.97739496597434672</v>
      </c>
    </row>
    <row r="202" spans="1:49" hidden="1" x14ac:dyDescent="0.25">
      <c r="A202" s="86" t="s">
        <v>8</v>
      </c>
      <c r="B202" s="86">
        <v>1</v>
      </c>
      <c r="C202" s="86">
        <v>193</v>
      </c>
      <c r="D202" s="28">
        <v>0.89387041727927063</v>
      </c>
      <c r="E202" s="28">
        <v>0.96348566308243733</v>
      </c>
      <c r="F202" s="28">
        <v>0.95402298850574707</v>
      </c>
      <c r="G202" s="28">
        <v>0.99006758522833349</v>
      </c>
      <c r="H202" s="28">
        <f>(EPCHrsIn!H203+MH)/LinhrsIn!H203</f>
        <v>0.76706771124790152</v>
      </c>
      <c r="I202" s="28">
        <f>(EPCHrsIn!I203+MH)/LinhrsIn!I203</f>
        <v>1.0024200053777899</v>
      </c>
      <c r="J202" s="28">
        <f>(EPCHrsIn!J203+MH)/LinhrsIn!J203</f>
        <v>0.95979969397690923</v>
      </c>
      <c r="K202" s="28">
        <f>(EPCHrsIn!K203+MH)/LinhrsIn!K203</f>
        <v>0.96094895375183265</v>
      </c>
      <c r="L202" s="28">
        <f>(EPCHrsIn!L203+MH)/LinhrsIn!L203</f>
        <v>0.90582022013860586</v>
      </c>
      <c r="M202" s="28">
        <f>(EPCHrsIn!M203+MH)/LinhrsIn!M203</f>
        <v>0.99916620344635909</v>
      </c>
      <c r="N202" s="28">
        <f>(EPCHrsIn!N203+MH)/LinhrsIn!N203</f>
        <v>1.0014786933727653</v>
      </c>
      <c r="O202" s="28">
        <f>(EPCHrsIn!O203+MH)/LinhrsIn!O203</f>
        <v>1.0055555555555555</v>
      </c>
      <c r="P202" s="28">
        <f>(EPCHrsIn!P203+MH)/LinhrsIn!P203</f>
        <v>0.97319474835886211</v>
      </c>
      <c r="Q202" s="28">
        <f>(EPCHrsIn!Q203+MH)/LinhrsIn!Q203</f>
        <v>1.0018819733835194</v>
      </c>
      <c r="R202" s="28">
        <f>(EPCHrsIn!R203+MH)/LinhrsIn!R203</f>
        <v>0.96097706285373852</v>
      </c>
      <c r="S202" s="28">
        <f>(EPCHrsIn!S203+MH)/LinhrsIn!S203</f>
        <v>0.99744107744107746</v>
      </c>
      <c r="T202" s="28">
        <f>(EPCHrsIn!T203+MH)/LinhrsIn!T203</f>
        <v>0.87617974362586282</v>
      </c>
      <c r="U202" s="28">
        <f>(EPCHrsIn!U203+MH)/LinhrsIn!U203</f>
        <v>1.3114754098360656E-2</v>
      </c>
      <c r="V202" s="28">
        <f>(EPCHrsIn!V203+MH)/LinhrsIn!V203</f>
        <v>1.1320097526994078E-2</v>
      </c>
      <c r="W202" s="28">
        <v>0.69650537634408605</v>
      </c>
      <c r="X202" s="28">
        <f>(EPCHrsIn!X203+MH)/LinhrsIn!X203</f>
        <v>0.86599641922600179</v>
      </c>
      <c r="Y202" s="28">
        <f>IF(LinhrsIn!Y203&gt;4,(EPCHrsIn!Y203+MH)/LinhrsIn!Y203,0)</f>
        <v>0.99423266282177514</v>
      </c>
      <c r="Z202" s="28">
        <f>IF(LinhrsIn!Z203&gt;4,(EPCHrsIn!Z203+MH)/LinhrsIn!Z203,0)</f>
        <v>0.99851130058194615</v>
      </c>
      <c r="AA202" s="28">
        <f>IF(LinhrsIn!AA203&gt;4,(EPCHrsIn!AA203+MH)/LinhrsIn!AA203,0)</f>
        <v>1.0054166666666666</v>
      </c>
      <c r="AB202" s="28">
        <f>IF(LinhrsIn!AB203&gt;4,(EPCHrsIn!AB203+MH)/LinhrsIn!AB203,0)</f>
        <v>1.0043016534480442</v>
      </c>
      <c r="AC202" s="28">
        <f>IF(LinhrsIn!AC203&gt;4,(EPCHrsIn!AC203+MH)/LinhrsIn!AC203,0)</f>
        <v>1.0047043010752688</v>
      </c>
      <c r="AD202" s="28">
        <f>IF(LinhrsIn!AD203&gt;4,(EPCHrsIn!AD203+MH)/LinhrsIn!AD203,0)</f>
        <v>0.97867581270504012</v>
      </c>
      <c r="AE202" s="28">
        <f>IF(LinhrsIn!AE203&gt;4,(EPCHrsIn!AE203+MH)/LinhrsIn!AE203,0)</f>
        <v>0.96796827099163263</v>
      </c>
      <c r="AF202" s="28"/>
      <c r="AG202" s="28"/>
      <c r="AH202" s="28"/>
      <c r="AI202" s="28"/>
      <c r="AJ202" s="28"/>
      <c r="AK202" s="28"/>
      <c r="AL202" s="28"/>
      <c r="AM202" s="28"/>
      <c r="AN202" s="28"/>
      <c r="AO202" s="28">
        <f t="shared" si="27"/>
        <v>0.78548989900150612</v>
      </c>
      <c r="AP202" s="28">
        <f t="shared" si="23"/>
        <v>0.98378279492398057</v>
      </c>
      <c r="AQ202" s="28">
        <f t="shared" si="28"/>
        <v>0.95531179244559927</v>
      </c>
      <c r="AR202" s="28">
        <f t="shared" si="29"/>
        <v>0.99340966576239431</v>
      </c>
      <c r="AS202" s="28">
        <f t="shared" si="30"/>
        <v>0.98676670455944515</v>
      </c>
      <c r="AT202" s="28">
        <f t="shared" si="31"/>
        <v>0.30020486508373917</v>
      </c>
      <c r="AU202" s="28">
        <f t="shared" si="24"/>
        <v>0.85224481946395425</v>
      </c>
      <c r="AV202" s="28">
        <f t="shared" si="25"/>
        <v>1.0027432068988855</v>
      </c>
      <c r="AW202" s="28">
        <f t="shared" si="26"/>
        <v>0.98378279492398057</v>
      </c>
    </row>
    <row r="203" spans="1:49" hidden="1" x14ac:dyDescent="0.25">
      <c r="A203" s="86" t="s">
        <v>8</v>
      </c>
      <c r="B203" s="86">
        <v>1</v>
      </c>
      <c r="C203" s="86">
        <v>194</v>
      </c>
      <c r="D203" s="28">
        <v>0.79447209773321759</v>
      </c>
      <c r="E203" s="28">
        <v>0.87567204301075274</v>
      </c>
      <c r="F203" s="28">
        <v>0.94037356321839083</v>
      </c>
      <c r="G203" s="28">
        <v>0.98273651718257971</v>
      </c>
      <c r="H203" s="28">
        <f>(EPCHrsIn!H204+MH)/LinhrsIn!H204</f>
        <v>0.90991874474642764</v>
      </c>
      <c r="I203" s="28">
        <f>(EPCHrsIn!I204+MH)/LinhrsIn!I204</f>
        <v>0.99825151311365168</v>
      </c>
      <c r="J203" s="28">
        <f>(EPCHrsIn!J204+MH)/LinhrsIn!J204</f>
        <v>0.99415204678362568</v>
      </c>
      <c r="K203" s="28">
        <f>(EPCHrsIn!K204+MH)/LinhrsIn!K204</f>
        <v>0.98694942903752036</v>
      </c>
      <c r="L203" s="28">
        <f>(EPCHrsIn!L204+MH)/LinhrsIn!L204</f>
        <v>0.98306777372755505</v>
      </c>
      <c r="M203" s="28">
        <f>(EPCHrsIn!M204+MH)/LinhrsIn!M204</f>
        <v>1.0047248471372985</v>
      </c>
      <c r="N203" s="28">
        <f>(EPCHrsIn!N204+MH)/LinhrsIn!N204</f>
        <v>0.73141163793103448</v>
      </c>
      <c r="O203" s="28">
        <f>(EPCHrsIn!O204+MH)/LinhrsIn!O204</f>
        <v>1.0043061536324489</v>
      </c>
      <c r="P203" s="28">
        <f>(EPCHrsIn!P204+MH)/LinhrsIn!P204</f>
        <v>0.53139706871050152</v>
      </c>
      <c r="Q203" s="28">
        <f>(EPCHrsIn!Q204+MH)/LinhrsIn!Q204</f>
        <v>0.93265223820405962</v>
      </c>
      <c r="R203" s="28">
        <f>(EPCHrsIn!R204+MH)/LinhrsIn!R204</f>
        <v>0.76589724497393885</v>
      </c>
      <c r="S203" s="28">
        <f>(EPCHrsIn!S204+MH)/LinhrsIn!S204</f>
        <v>0.97390017489573522</v>
      </c>
      <c r="T203" s="28">
        <f>(EPCHrsIn!T204+MH)/LinhrsIn!T204</f>
        <v>0.98648268093494784</v>
      </c>
      <c r="U203" s="28">
        <f>(EPCHrsIn!U204+MH)/LinhrsIn!U204</f>
        <v>1.002163039069893</v>
      </c>
      <c r="V203" s="28">
        <f>(EPCHrsIn!V204+MH)/LinhrsIn!V204</f>
        <v>0.99845959949586893</v>
      </c>
      <c r="W203" s="28">
        <v>0.99731182795698925</v>
      </c>
      <c r="X203" s="28">
        <f>(EPCHrsIn!X204+MH)/LinhrsIn!X204</f>
        <v>1.0004045307443366</v>
      </c>
      <c r="Y203" s="28">
        <f>IF(LinhrsIn!Y204&gt;4,(EPCHrsIn!Y204+MH)/LinhrsIn!Y204,0)</f>
        <v>1.0040793360528906</v>
      </c>
      <c r="Z203" s="28">
        <f>IF(LinhrsIn!Z204&gt;4,(EPCHrsIn!Z204+MH)/LinhrsIn!Z204,0)</f>
        <v>0.99564980967917338</v>
      </c>
      <c r="AA203" s="28">
        <f>IF(LinhrsIn!AA204&gt;4,(EPCHrsIn!AA204+MH)/LinhrsIn!AA204,0)</f>
        <v>1.0055555555555555</v>
      </c>
      <c r="AB203" s="28">
        <f>IF(LinhrsIn!AB204&gt;4,(EPCHrsIn!AB204+MH)/LinhrsIn!AB204,0)</f>
        <v>1.0049737867993009</v>
      </c>
      <c r="AC203" s="28">
        <f>IF(LinhrsIn!AC204&gt;4,(EPCHrsIn!AC204+MH)/LinhrsIn!AC204,0)</f>
        <v>1.00497311827957</v>
      </c>
      <c r="AD203" s="28">
        <f>IF(LinhrsIn!AD204&gt;4,(EPCHrsIn!AD204+MH)/LinhrsIn!AD204,0)</f>
        <v>0.99448255293766774</v>
      </c>
      <c r="AE203" s="28">
        <f>IF(LinhrsIn!AE204&gt;4,(EPCHrsIn!AE204+MH)/LinhrsIn!AE204,0)</f>
        <v>0.91586464838446913</v>
      </c>
      <c r="AF203" s="28"/>
      <c r="AG203" s="28"/>
      <c r="AH203" s="28"/>
      <c r="AI203" s="28"/>
      <c r="AJ203" s="28"/>
      <c r="AK203" s="28"/>
      <c r="AL203" s="28"/>
      <c r="AM203" s="28"/>
      <c r="AN203" s="28"/>
      <c r="AO203" s="28">
        <f t="shared" si="27"/>
        <v>0.97229415203022407</v>
      </c>
      <c r="AP203" s="28">
        <f t="shared" ref="AP203:AP266" si="32">AVERAGE(AC203:AN203)</f>
        <v>0.97177343986723563</v>
      </c>
      <c r="AQ203" s="28">
        <f t="shared" si="28"/>
        <v>0.9915806833007913</v>
      </c>
      <c r="AR203" s="28">
        <f t="shared" si="29"/>
        <v>0.7557049534246616</v>
      </c>
      <c r="AS203" s="28">
        <f t="shared" si="30"/>
        <v>0.89081655269124449</v>
      </c>
      <c r="AT203" s="28">
        <f t="shared" si="31"/>
        <v>0.99570177316690334</v>
      </c>
      <c r="AU203" s="28">
        <f t="shared" ref="AU203:AU266" si="33">AVERAGE(W203:Y203)</f>
        <v>1.0005985649180722</v>
      </c>
      <c r="AV203" s="28">
        <f t="shared" ref="AV203:AV266" si="34">AVERAGE(Z203:AB203)</f>
        <v>1.0020597173446766</v>
      </c>
      <c r="AW203" s="28">
        <f t="shared" ref="AW203:AW266" si="35">AVERAGE(AC203:AE203)</f>
        <v>0.97177343986723563</v>
      </c>
    </row>
    <row r="204" spans="1:49" hidden="1" x14ac:dyDescent="0.25">
      <c r="A204" s="86" t="s">
        <v>8</v>
      </c>
      <c r="B204" s="86">
        <v>1</v>
      </c>
      <c r="C204" s="86">
        <v>195</v>
      </c>
      <c r="D204" s="28">
        <v>0.62439551485306366</v>
      </c>
      <c r="E204" s="28">
        <v>0.93817204301075274</v>
      </c>
      <c r="F204" s="28">
        <v>0.8515325670498084</v>
      </c>
      <c r="G204" s="28">
        <v>0.61287230997099928</v>
      </c>
      <c r="H204" s="28">
        <f>(EPCHrsIn!H205+MH)/LinhrsIn!H205</f>
        <v>0.91171524663677128</v>
      </c>
      <c r="I204" s="28">
        <f>(EPCHrsIn!I205+MH)/LinhrsIn!I205</f>
        <v>1.0040333422963161</v>
      </c>
      <c r="J204" s="28">
        <f>(EPCHrsIn!J205+MH)/LinhrsIn!J205</f>
        <v>0.97540641934139216</v>
      </c>
      <c r="K204" s="28">
        <f>(EPCHrsIn!K205+MH)/LinhrsIn!K205</f>
        <v>1.000408886465858</v>
      </c>
      <c r="L204" s="28">
        <f>(EPCHrsIn!L205+MH)/LinhrsIn!L205</f>
        <v>0.91190137023470352</v>
      </c>
      <c r="M204" s="28">
        <f>(EPCHrsIn!M205+MH)/LinhrsIn!M205</f>
        <v>1.0044456793553767</v>
      </c>
      <c r="N204" s="28">
        <f>(EPCHrsIn!N205+MH)/LinhrsIn!N205</f>
        <v>1.0014786933727653</v>
      </c>
      <c r="O204" s="28">
        <f>(EPCHrsIn!O205+MH)/LinhrsIn!O205</f>
        <v>1.0041666666666667</v>
      </c>
      <c r="P204" s="28">
        <f>(EPCHrsIn!P205+MH)/LinhrsIn!P205</f>
        <v>0.97526549267374651</v>
      </c>
      <c r="Q204" s="28">
        <f>(EPCHrsIn!Q205+MH)/LinhrsIn!Q205</f>
        <v>1.0024196800645249</v>
      </c>
      <c r="R204" s="28">
        <f>(EPCHrsIn!R205+MH)/LinhrsIn!R205</f>
        <v>0.99687267311988081</v>
      </c>
      <c r="S204" s="28">
        <f>(EPCHrsIn!S205+MH)/LinhrsIn!S205</f>
        <v>1.0047087313332437</v>
      </c>
      <c r="T204" s="28">
        <f>(EPCHrsIn!T205+MH)/LinhrsIn!T205</f>
        <v>0.97143255295429209</v>
      </c>
      <c r="U204" s="28">
        <f>(EPCHrsIn!U205+MH)/LinhrsIn!U205</f>
        <v>1.0022920318187947</v>
      </c>
      <c r="V204" s="28">
        <f>(EPCHrsIn!V205+MH)/LinhrsIn!V205</f>
        <v>1.0011170064227868</v>
      </c>
      <c r="W204" s="28">
        <v>0.98938172043010753</v>
      </c>
      <c r="X204" s="28">
        <f>(EPCHrsIn!X205+MH)/LinhrsIn!X205</f>
        <v>1.0035059331175837</v>
      </c>
      <c r="Y204" s="28">
        <f>IF(LinhrsIn!Y205&gt;4,(EPCHrsIn!Y205+MH)/LinhrsIn!Y205,0)</f>
        <v>1.0039386692924464</v>
      </c>
      <c r="Z204" s="28">
        <f>IF(LinhrsIn!Z205&gt;4,(EPCHrsIn!Z205+MH)/LinhrsIn!Z205,0)</f>
        <v>0.99472116946399569</v>
      </c>
      <c r="AA204" s="28">
        <f>IF(LinhrsIn!AA205&gt;4,(EPCHrsIn!AA205+MH)/LinhrsIn!AA205,0)</f>
        <v>0.72915500839395642</v>
      </c>
      <c r="AB204" s="28">
        <f>IF(LinhrsIn!AB205&gt;4,(EPCHrsIn!AB205+MH)/LinhrsIn!AB205,0)</f>
        <v>1.005377066810055</v>
      </c>
      <c r="AC204" s="28">
        <f>IF(LinhrsIn!AC205&gt;4,(EPCHrsIn!AC205+MH)/LinhrsIn!AC205,0)</f>
        <v>1.0047043010752688</v>
      </c>
      <c r="AD204" s="28">
        <f>IF(LinhrsIn!AD205&gt;4,(EPCHrsIn!AD205+MH)/LinhrsIn!AD205,0)</f>
        <v>0.99165424739195229</v>
      </c>
      <c r="AE204" s="28">
        <f>IF(LinhrsIn!AE205&gt;4,(EPCHrsIn!AE205+MH)/LinhrsIn!AE205,0)</f>
        <v>0.96578751201099622</v>
      </c>
      <c r="AF204" s="28"/>
      <c r="AG204" s="28"/>
      <c r="AH204" s="28"/>
      <c r="AI204" s="28"/>
      <c r="AJ204" s="28"/>
      <c r="AK204" s="28"/>
      <c r="AL204" s="28"/>
      <c r="AM204" s="28"/>
      <c r="AN204" s="28"/>
      <c r="AO204" s="28">
        <f t="shared" si="27"/>
        <v>0.97541018693513892</v>
      </c>
      <c r="AP204" s="28">
        <f t="shared" si="32"/>
        <v>0.98738202015940579</v>
      </c>
      <c r="AQ204" s="28">
        <f t="shared" si="28"/>
        <v>0.97225197868531266</v>
      </c>
      <c r="AR204" s="28">
        <f t="shared" si="29"/>
        <v>0.99363695090439286</v>
      </c>
      <c r="AS204" s="28">
        <f t="shared" si="30"/>
        <v>1.0013336948392164</v>
      </c>
      <c r="AT204" s="28">
        <f t="shared" si="31"/>
        <v>0.9916138637319577</v>
      </c>
      <c r="AU204" s="28">
        <f t="shared" si="33"/>
        <v>0.99894210761337909</v>
      </c>
      <c r="AV204" s="28">
        <f t="shared" si="34"/>
        <v>0.90975108155600237</v>
      </c>
      <c r="AW204" s="28">
        <f t="shared" si="35"/>
        <v>0.98738202015940579</v>
      </c>
    </row>
    <row r="205" spans="1:49" hidden="1" x14ac:dyDescent="0.25">
      <c r="A205" s="86" t="s">
        <v>8</v>
      </c>
      <c r="B205" s="86">
        <v>1</v>
      </c>
      <c r="C205" s="86">
        <v>196</v>
      </c>
      <c r="D205" s="28">
        <v>0.93425799632732831</v>
      </c>
      <c r="E205" s="28">
        <v>0.95452508960573479</v>
      </c>
      <c r="F205" s="28">
        <v>0.72437739463601536</v>
      </c>
      <c r="G205" s="28">
        <v>0.735608578220878</v>
      </c>
      <c r="H205" s="28">
        <f>(EPCHrsIn!H206+MH)/LinhrsIn!H206</f>
        <v>0.82262609185686109</v>
      </c>
      <c r="I205" s="28">
        <f>(EPCHrsIn!I206+MH)/LinhrsIn!I206</f>
        <v>1.0041683474519294</v>
      </c>
      <c r="J205" s="28">
        <f>(EPCHrsIn!J206+MH)/LinhrsIn!J206</f>
        <v>0.99206901349659105</v>
      </c>
      <c r="K205" s="28">
        <f>(EPCHrsIn!K206+MH)/LinhrsIn!K206</f>
        <v>0.99293670198315664</v>
      </c>
      <c r="L205" s="28">
        <f>(EPCHrsIn!L206+MH)/LinhrsIn!L206</f>
        <v>0.95994913419913408</v>
      </c>
      <c r="M205" s="28">
        <f>(EPCHrsIn!M206+MH)/LinhrsIn!M206</f>
        <v>0.96940194714881778</v>
      </c>
      <c r="N205" s="28">
        <f>(EPCHrsIn!N206+MH)/LinhrsIn!N206</f>
        <v>0.9619073718827077</v>
      </c>
      <c r="O205" s="28">
        <f>(EPCHrsIn!O206+MH)/LinhrsIn!O206</f>
        <v>1.0043061536324489</v>
      </c>
      <c r="P205" s="28">
        <f>(EPCHrsIn!P206+MH)/LinhrsIn!P206</f>
        <v>0.99274095980642563</v>
      </c>
      <c r="Q205" s="28">
        <f>(EPCHrsIn!Q206+MH)/LinhrsIn!Q206</f>
        <v>1.0016131200430165</v>
      </c>
      <c r="R205" s="28">
        <f>(EPCHrsIn!R206+MH)/LinhrsIn!R206</f>
        <v>0.9968675417661097</v>
      </c>
      <c r="S205" s="28">
        <f>(EPCHrsIn!S206+MH)/LinhrsIn!S206</f>
        <v>1.0052468720570431</v>
      </c>
      <c r="T205" s="28">
        <f>(EPCHrsIn!T206+MH)/LinhrsIn!T206</f>
        <v>0.98786610878661085</v>
      </c>
      <c r="U205" s="28">
        <f>(EPCHrsIn!U206+MH)/LinhrsIn!U206</f>
        <v>1.0039104638619201</v>
      </c>
      <c r="V205" s="28">
        <f>(EPCHrsIn!V206+MH)/LinhrsIn!V206</f>
        <v>0.99915978154320118</v>
      </c>
      <c r="W205" s="28">
        <v>0.99059139784946237</v>
      </c>
      <c r="X205" s="28">
        <f>(EPCHrsIn!X206+MH)/LinhrsIn!X206</f>
        <v>1.0014832793959008</v>
      </c>
      <c r="Y205" s="28">
        <f>IF(LinhrsIn!Y206&gt;4,(EPCHrsIn!Y206+MH)/LinhrsIn!Y206,0)</f>
        <v>1.0030946687297793</v>
      </c>
      <c r="Z205" s="28">
        <f>IF(LinhrsIn!Z206&gt;4,(EPCHrsIn!Z206+MH)/LinhrsIn!Z206,0)</f>
        <v>0.99553390174583845</v>
      </c>
      <c r="AA205" s="28">
        <f>IF(LinhrsIn!AA206&gt;4,(EPCHrsIn!AA206+MH)/LinhrsIn!AA206,0)</f>
        <v>1.0052777777777777</v>
      </c>
      <c r="AB205" s="28">
        <f>IF(LinhrsIn!AB206&gt;4,(EPCHrsIn!AB206+MH)/LinhrsIn!AB206,0)</f>
        <v>1.0043016534480442</v>
      </c>
      <c r="AC205" s="28">
        <f>IF(LinhrsIn!AC206&gt;4,(EPCHrsIn!AC206+MH)/LinhrsIn!AC206,0)</f>
        <v>1.0043010752688173</v>
      </c>
      <c r="AD205" s="28">
        <f>IF(LinhrsIn!AD206&gt;4,(EPCHrsIn!AD206+MH)/LinhrsIn!AD206,0)</f>
        <v>0.9915001491201908</v>
      </c>
      <c r="AE205" s="28">
        <f>IF(LinhrsIn!AE206&gt;4,(EPCHrsIn!AE206+MH)/LinhrsIn!AE206,0)</f>
        <v>0.95838796773508517</v>
      </c>
      <c r="AF205" s="28"/>
      <c r="AG205" s="28"/>
      <c r="AH205" s="28"/>
      <c r="AI205" s="28"/>
      <c r="AJ205" s="28"/>
      <c r="AK205" s="28"/>
      <c r="AL205" s="28"/>
      <c r="AM205" s="28"/>
      <c r="AN205" s="28"/>
      <c r="AO205" s="28">
        <f t="shared" si="27"/>
        <v>0.99957888058372546</v>
      </c>
      <c r="AP205" s="28">
        <f t="shared" si="32"/>
        <v>0.98472973070803105</v>
      </c>
      <c r="AQ205" s="28">
        <f t="shared" si="28"/>
        <v>0.97409592777703613</v>
      </c>
      <c r="AR205" s="28">
        <f t="shared" si="29"/>
        <v>0.98631816177386078</v>
      </c>
      <c r="AS205" s="28">
        <f t="shared" si="30"/>
        <v>1.0012425112887231</v>
      </c>
      <c r="AT205" s="28">
        <f t="shared" si="31"/>
        <v>0.99697878473057744</v>
      </c>
      <c r="AU205" s="28">
        <f t="shared" si="33"/>
        <v>0.99838978199171413</v>
      </c>
      <c r="AV205" s="28">
        <f t="shared" si="34"/>
        <v>1.0017044443238869</v>
      </c>
      <c r="AW205" s="28">
        <f t="shared" si="35"/>
        <v>0.98472973070803105</v>
      </c>
    </row>
    <row r="206" spans="1:49" hidden="1" x14ac:dyDescent="0.25">
      <c r="A206" s="86" t="s">
        <v>8</v>
      </c>
      <c r="B206" s="86">
        <v>1</v>
      </c>
      <c r="C206" s="86">
        <v>197</v>
      </c>
      <c r="D206" s="28">
        <v>0.9970831192909736</v>
      </c>
      <c r="E206" s="28">
        <v>0.99955197132616491</v>
      </c>
      <c r="F206" s="28">
        <v>0.87787356321839083</v>
      </c>
      <c r="G206" s="28">
        <v>0.97516896307083378</v>
      </c>
      <c r="H206" s="28">
        <f>(EPCHrsIn!H207+MH)/LinhrsIn!H207</f>
        <v>0.99426332727018329</v>
      </c>
      <c r="I206" s="28">
        <f>(EPCHrsIn!I207+MH)/LinhrsIn!I207</f>
        <v>0.99986372308530946</v>
      </c>
      <c r="J206" s="28">
        <f>(EPCHrsIn!J207+MH)/LinhrsIn!J207</f>
        <v>0.93728271450424139</v>
      </c>
      <c r="K206" s="28">
        <f>(EPCHrsIn!K207+MH)/LinhrsIn!K207</f>
        <v>1.0010866612333604</v>
      </c>
      <c r="L206" s="28">
        <f>(EPCHrsIn!L207+MH)/LinhrsIn!L207</f>
        <v>1.0030508291762168</v>
      </c>
      <c r="M206" s="28">
        <f>(EPCHrsIn!M207+MH)/LinhrsIn!M207</f>
        <v>1.0039040713887339</v>
      </c>
      <c r="N206" s="28">
        <f>(EPCHrsIn!N207+MH)/LinhrsIn!N207</f>
        <v>0.99838318512530311</v>
      </c>
      <c r="O206" s="28">
        <f>(EPCHrsIn!O207+MH)/LinhrsIn!O207</f>
        <v>0.99861111111111112</v>
      </c>
      <c r="P206" s="28">
        <f>(EPCHrsIn!P207+MH)/LinhrsIn!P207</f>
        <v>0.95274636510500821</v>
      </c>
      <c r="Q206" s="28">
        <f>(EPCHrsIn!Q207+MH)/LinhrsIn!Q207</f>
        <v>1.0017475467132679</v>
      </c>
      <c r="R206" s="28">
        <f>(EPCHrsIn!R207+MH)/LinhrsIn!R207</f>
        <v>0.99717009234435516</v>
      </c>
      <c r="S206" s="28">
        <f>(EPCHrsIn!S207+MH)/LinhrsIn!S207</f>
        <v>1.0037669850665949</v>
      </c>
      <c r="T206" s="28">
        <f>(EPCHrsIn!T207+MH)/LinhrsIn!T207</f>
        <v>0.98286192002229333</v>
      </c>
      <c r="U206" s="28">
        <f>(EPCHrsIn!U207+MH)/LinhrsIn!U207</f>
        <v>1.0037776578521316</v>
      </c>
      <c r="V206" s="28">
        <f>(EPCHrsIn!V207+MH)/LinhrsIn!V207</f>
        <v>1.0006987143655675</v>
      </c>
      <c r="W206" s="28">
        <v>0.98938172043010753</v>
      </c>
      <c r="X206" s="28">
        <f>(EPCHrsIn!X207+MH)/LinhrsIn!X207</f>
        <v>1.0024271844660193</v>
      </c>
      <c r="Y206" s="28">
        <f>IF(LinhrsIn!Y207&gt;4,(EPCHrsIn!Y207+MH)/LinhrsIn!Y207,0)</f>
        <v>1.0030946687297793</v>
      </c>
      <c r="Z206" s="28">
        <f>IF(LinhrsIn!Z207&gt;4,(EPCHrsIn!Z207+MH)/LinhrsIn!Z207,0)</f>
        <v>0.99796995533901744</v>
      </c>
      <c r="AA206" s="28">
        <f>IF(LinhrsIn!AA207&gt;4,(EPCHrsIn!AA207+MH)/LinhrsIn!AA207,0)</f>
        <v>1.0052777777777777</v>
      </c>
      <c r="AB206" s="28">
        <f>IF(LinhrsIn!AB207&gt;4,(EPCHrsIn!AB207+MH)/LinhrsIn!AB207,0)</f>
        <v>1.0047049334587983</v>
      </c>
      <c r="AC206" s="28">
        <f>IF(LinhrsIn!AC207&gt;4,(EPCHrsIn!AC207+MH)/LinhrsIn!AC207,0)</f>
        <v>1.0047043010752688</v>
      </c>
      <c r="AD206" s="28">
        <f>IF(LinhrsIn!AD207&gt;4,(EPCHrsIn!AD207+MH)/LinhrsIn!AD207,0)</f>
        <v>0.9682468694096602</v>
      </c>
      <c r="AE206" s="28">
        <f>IF(LinhrsIn!AE207&gt;4,(EPCHrsIn!AE207+MH)/LinhrsIn!AE207,0)</f>
        <v>0.8739617324485689</v>
      </c>
      <c r="AF206" s="28"/>
      <c r="AG206" s="28"/>
      <c r="AH206" s="28"/>
      <c r="AI206" s="28"/>
      <c r="AJ206" s="28"/>
      <c r="AK206" s="28"/>
      <c r="AL206" s="28"/>
      <c r="AM206" s="28"/>
      <c r="AN206" s="28"/>
      <c r="AO206" s="28">
        <f t="shared" si="27"/>
        <v>0.9994065963804758</v>
      </c>
      <c r="AP206" s="28">
        <f t="shared" si="32"/>
        <v>0.94897096764449929</v>
      </c>
      <c r="AQ206" s="28">
        <f t="shared" si="28"/>
        <v>1.0026805205994369</v>
      </c>
      <c r="AR206" s="28">
        <f t="shared" si="29"/>
        <v>0.98324688711380748</v>
      </c>
      <c r="AS206" s="28">
        <f t="shared" si="30"/>
        <v>1.0008948747080726</v>
      </c>
      <c r="AT206" s="28">
        <f t="shared" si="31"/>
        <v>0.9957794307466642</v>
      </c>
      <c r="AU206" s="28">
        <f t="shared" si="33"/>
        <v>0.99830119120863525</v>
      </c>
      <c r="AV206" s="28">
        <f t="shared" si="34"/>
        <v>1.002650888858531</v>
      </c>
      <c r="AW206" s="28">
        <f t="shared" si="35"/>
        <v>0.94897096764449929</v>
      </c>
    </row>
    <row r="207" spans="1:49" hidden="1" x14ac:dyDescent="0.25">
      <c r="A207" s="86" t="s">
        <v>8</v>
      </c>
      <c r="B207" s="86">
        <v>1</v>
      </c>
      <c r="C207" s="86">
        <v>198</v>
      </c>
      <c r="D207" s="28">
        <v>0.99618561753435009</v>
      </c>
      <c r="E207" s="28">
        <v>0.99977598566308246</v>
      </c>
      <c r="F207" s="28">
        <v>1.0050287356321839</v>
      </c>
      <c r="G207" s="28">
        <v>0.99077704342630968</v>
      </c>
      <c r="H207" s="28">
        <f>(EPCHrsIn!H208+MH)/LinhrsIn!H208</f>
        <v>0.77911534154535278</v>
      </c>
      <c r="I207" s="28">
        <f>(EPCHrsIn!I208+MH)/LinhrsIn!I208</f>
        <v>0.96829037916610439</v>
      </c>
      <c r="J207" s="28">
        <f>(EPCHrsIn!J208+MH)/LinhrsIn!J208</f>
        <v>1.0040610558745273</v>
      </c>
      <c r="K207" s="28">
        <f>(EPCHrsIn!K208+MH)/LinhrsIn!K208</f>
        <v>0.98992374727668853</v>
      </c>
      <c r="L207" s="28">
        <f>(EPCHrsIn!L208+MH)/LinhrsIn!L208</f>
        <v>0.95358925170068032</v>
      </c>
      <c r="M207" s="28">
        <f>(EPCHrsIn!M208+MH)/LinhrsIn!M208</f>
        <v>0.97588177889307126</v>
      </c>
      <c r="N207" s="28">
        <f>(EPCHrsIn!N208+MH)/LinhrsIn!N208</f>
        <v>0.9892037786774629</v>
      </c>
      <c r="O207" s="28">
        <f>(EPCHrsIn!O208+MH)/LinhrsIn!O208</f>
        <v>1.0055555555555555</v>
      </c>
      <c r="P207" s="28">
        <f>(EPCHrsIn!P208+MH)/LinhrsIn!P208</f>
        <v>0.93345879822556799</v>
      </c>
      <c r="Q207" s="28">
        <f>(EPCHrsIn!Q208+MH)/LinhrsIn!Q208</f>
        <v>1.0017475467132679</v>
      </c>
      <c r="R207" s="28">
        <f>(EPCHrsIn!R208+MH)/LinhrsIn!R208</f>
        <v>0.99717009234435516</v>
      </c>
      <c r="S207" s="28">
        <f>(EPCHrsIn!S208+MH)/LinhrsIn!S208</f>
        <v>1.0048432665141935</v>
      </c>
      <c r="T207" s="28">
        <f>(EPCHrsIn!T208+MH)/LinhrsIn!T208</f>
        <v>0.9831264816622507</v>
      </c>
      <c r="U207" s="28">
        <f>(EPCHrsIn!U208+MH)/LinhrsIn!U208</f>
        <v>1.004319071399649</v>
      </c>
      <c r="V207" s="28">
        <f>(EPCHrsIn!V208+MH)/LinhrsIn!V208</f>
        <v>1.0020973154362416</v>
      </c>
      <c r="W207" s="28">
        <v>0.99301075268817196</v>
      </c>
      <c r="X207" s="28">
        <f>(EPCHrsIn!X208+MH)/LinhrsIn!X208</f>
        <v>1.0033710895361381</v>
      </c>
      <c r="Y207" s="28">
        <f>IF(LinhrsIn!Y208&gt;4,(EPCHrsIn!Y208+MH)/LinhrsIn!Y208,0)</f>
        <v>1.0035166690111126</v>
      </c>
      <c r="Z207" s="28">
        <f>IF(LinhrsIn!Z208&gt;4,(EPCHrsIn!Z208+MH)/LinhrsIn!Z208,0)</f>
        <v>0.96427121396670734</v>
      </c>
      <c r="AA207" s="28">
        <f>IF(LinhrsIn!AA208&gt;4,(EPCHrsIn!AA208+MH)/LinhrsIn!AA208,0)</f>
        <v>1.005138888888889</v>
      </c>
      <c r="AB207" s="28">
        <f>IF(LinhrsIn!AB208&gt;4,(EPCHrsIn!AB208+MH)/LinhrsIn!AB208,0)</f>
        <v>0.99623605323296149</v>
      </c>
      <c r="AC207" s="28">
        <f>IF(LinhrsIn!AC208&gt;4,(EPCHrsIn!AC208+MH)/LinhrsIn!AC208,0)</f>
        <v>0.91465053763440862</v>
      </c>
      <c r="AD207" s="28">
        <f>IF(LinhrsIn!AD208&gt;4,(EPCHrsIn!AD208+MH)/LinhrsIn!AD208,0)</f>
        <v>0.99179716629381054</v>
      </c>
      <c r="AE207" s="28">
        <f>IF(LinhrsIn!AE208&gt;4,(EPCHrsIn!AE208+MH)/LinhrsIn!AE208,0)</f>
        <v>0.88714000197909304</v>
      </c>
      <c r="AF207" s="28"/>
      <c r="AG207" s="28"/>
      <c r="AH207" s="28"/>
      <c r="AI207" s="28"/>
      <c r="AJ207" s="28"/>
      <c r="AK207" s="28"/>
      <c r="AL207" s="28"/>
      <c r="AM207" s="28"/>
      <c r="AN207" s="28"/>
      <c r="AO207" s="28">
        <f t="shared" si="27"/>
        <v>0.99657070344949472</v>
      </c>
      <c r="AP207" s="28">
        <f t="shared" si="32"/>
        <v>0.93119590196910407</v>
      </c>
      <c r="AQ207" s="28">
        <f t="shared" si="28"/>
        <v>0.97313159262348004</v>
      </c>
      <c r="AR207" s="28">
        <f t="shared" si="29"/>
        <v>0.97607271081952884</v>
      </c>
      <c r="AS207" s="28">
        <f t="shared" si="30"/>
        <v>1.0012536351906054</v>
      </c>
      <c r="AT207" s="28">
        <f t="shared" si="31"/>
        <v>0.99651428949938037</v>
      </c>
      <c r="AU207" s="28">
        <f t="shared" si="33"/>
        <v>0.99996617041180758</v>
      </c>
      <c r="AV207" s="28">
        <f t="shared" si="34"/>
        <v>0.98854871869618588</v>
      </c>
      <c r="AW207" s="28">
        <f t="shared" si="35"/>
        <v>0.93119590196910407</v>
      </c>
    </row>
    <row r="208" spans="1:49" hidden="1" x14ac:dyDescent="0.25">
      <c r="A208" s="86" t="s">
        <v>8</v>
      </c>
      <c r="B208" s="86">
        <v>1</v>
      </c>
      <c r="C208" s="86">
        <v>199</v>
      </c>
      <c r="D208" s="28">
        <v>0.99326873682532368</v>
      </c>
      <c r="E208" s="28">
        <v>0.99775985663082434</v>
      </c>
      <c r="F208" s="28">
        <v>0.90852490421455934</v>
      </c>
      <c r="G208" s="28">
        <v>0.98368246144654792</v>
      </c>
      <c r="H208" s="28">
        <f>(EPCHrsIn!H209+MH)/LinhrsIn!H209</f>
        <v>0.99957841483979759</v>
      </c>
      <c r="I208" s="28">
        <f>(EPCHrsIn!I209+MH)/LinhrsIn!I209</f>
        <v>1.0028873917228105</v>
      </c>
      <c r="J208" s="28">
        <f>(EPCHrsIn!J209+MH)/LinhrsIn!J209</f>
        <v>0.92034900084435689</v>
      </c>
      <c r="K208" s="28">
        <f>(EPCHrsIn!K209+MH)/LinhrsIn!K209</f>
        <v>1.0010866612333604</v>
      </c>
      <c r="L208" s="28">
        <f>(EPCHrsIn!L209+MH)/LinhrsIn!L209</f>
        <v>1.0027466630713227</v>
      </c>
      <c r="M208" s="28">
        <f>(EPCHrsIn!M209+MH)/LinhrsIn!M209</f>
        <v>0.97829661295626436</v>
      </c>
      <c r="N208" s="28">
        <f>(EPCHrsIn!N209+MH)/LinhrsIn!N209</f>
        <v>0.74270196877121519</v>
      </c>
      <c r="O208" s="28">
        <f>(EPCHrsIn!O209+MH)/LinhrsIn!O209</f>
        <v>1.0041666666666667</v>
      </c>
      <c r="P208" s="28">
        <f>(EPCHrsIn!P209+MH)/LinhrsIn!P209</f>
        <v>0.980510752688172</v>
      </c>
      <c r="Q208" s="28">
        <f>(EPCHrsIn!Q209+MH)/LinhrsIn!Q209</f>
        <v>0.9841376529103375</v>
      </c>
      <c r="R208" s="28">
        <f>(EPCHrsIn!R209+MH)/LinhrsIn!R209</f>
        <v>0.99702159344750563</v>
      </c>
      <c r="S208" s="28">
        <f>(EPCHrsIn!S209+MH)/LinhrsIn!S209</f>
        <v>0.93111798735369311</v>
      </c>
      <c r="T208" s="28">
        <f>(EPCHrsIn!T209+MH)/LinhrsIn!T209</f>
        <v>0.95597046119548557</v>
      </c>
      <c r="U208" s="28">
        <f>(EPCHrsIn!U209+MH)/LinhrsIn!U209</f>
        <v>1.0052588996763754</v>
      </c>
      <c r="V208" s="28">
        <f>(EPCHrsIn!V209+MH)/LinhrsIn!V209</f>
        <v>0.99093571328963881</v>
      </c>
      <c r="W208" s="28">
        <v>0.96451612903225814</v>
      </c>
      <c r="X208" s="28">
        <f>(EPCHrsIn!X209+MH)/LinhrsIn!X209</f>
        <v>1.0033710895361381</v>
      </c>
      <c r="Y208" s="28">
        <f>IF(LinhrsIn!Y209&gt;4,(EPCHrsIn!Y209+MH)/LinhrsIn!Y209,0)</f>
        <v>1.0028133352088902</v>
      </c>
      <c r="Z208" s="28">
        <f>IF(LinhrsIn!Z209&gt;4,(EPCHrsIn!Z209+MH)/LinhrsIn!Z209,0)</f>
        <v>0.97166870001355554</v>
      </c>
      <c r="AA208" s="28">
        <f>IF(LinhrsIn!AA209&gt;4,(EPCHrsIn!AA209+MH)/LinhrsIn!AA209,0)</f>
        <v>1.0055555555555555</v>
      </c>
      <c r="AB208" s="28">
        <f>IF(LinhrsIn!AB209&gt;4,(EPCHrsIn!AB209+MH)/LinhrsIn!AB209,0)</f>
        <v>0.97015727920419426</v>
      </c>
      <c r="AC208" s="28">
        <f>IF(LinhrsIn!AC209&gt;4,(EPCHrsIn!AC209+MH)/LinhrsIn!AC209,0)</f>
        <v>1.0047043010752688</v>
      </c>
      <c r="AD208" s="28">
        <f>IF(LinhrsIn!AD209&gt;4,(EPCHrsIn!AD209+MH)/LinhrsIn!AD209,0)</f>
        <v>0.97807933194154484</v>
      </c>
      <c r="AE208" s="28">
        <f>IF(LinhrsIn!AE209&gt;4,(EPCHrsIn!AE209+MH)/LinhrsIn!AE209,0)</f>
        <v>0.92985555230298678</v>
      </c>
      <c r="AF208" s="28"/>
      <c r="AG208" s="28"/>
      <c r="AH208" s="28"/>
      <c r="AI208" s="28"/>
      <c r="AJ208" s="28"/>
      <c r="AK208" s="28"/>
      <c r="AL208" s="28"/>
      <c r="AM208" s="28"/>
      <c r="AN208" s="28"/>
      <c r="AO208" s="28">
        <f t="shared" si="27"/>
        <v>0.98187703303530238</v>
      </c>
      <c r="AP208" s="28">
        <f t="shared" si="32"/>
        <v>0.97087972843993342</v>
      </c>
      <c r="AQ208" s="28">
        <f t="shared" si="28"/>
        <v>0.99404331242031574</v>
      </c>
      <c r="AR208" s="28">
        <f t="shared" si="29"/>
        <v>0.90912646270868469</v>
      </c>
      <c r="AS208" s="28">
        <f t="shared" si="30"/>
        <v>0.97075907790384541</v>
      </c>
      <c r="AT208" s="28">
        <f t="shared" si="31"/>
        <v>0.98405502472049999</v>
      </c>
      <c r="AU208" s="28">
        <f t="shared" si="33"/>
        <v>0.99023351792576209</v>
      </c>
      <c r="AV208" s="28">
        <f t="shared" si="34"/>
        <v>0.9824605115911017</v>
      </c>
      <c r="AW208" s="28">
        <f t="shared" si="35"/>
        <v>0.97087972843993342</v>
      </c>
    </row>
    <row r="209" spans="1:49" hidden="1" x14ac:dyDescent="0.25">
      <c r="A209" s="86" t="s">
        <v>8</v>
      </c>
      <c r="B209" s="86">
        <v>1</v>
      </c>
      <c r="C209" s="86">
        <v>200</v>
      </c>
      <c r="D209" s="28">
        <v>0.98676184908980336</v>
      </c>
      <c r="E209" s="28">
        <v>0.98678315412186379</v>
      </c>
      <c r="F209" s="28">
        <v>1.0050287356321839</v>
      </c>
      <c r="G209" s="28">
        <v>1.0028378327919047</v>
      </c>
      <c r="H209" s="28">
        <f>(EPCHrsIn!H210+MH)/LinhrsIn!H210</f>
        <v>0.7313829787234043</v>
      </c>
      <c r="I209" s="28">
        <f>(EPCHrsIn!I210+MH)/LinhrsIn!I210</f>
        <v>1.0041677870395267</v>
      </c>
      <c r="J209" s="28">
        <f>(EPCHrsIn!J210+MH)/LinhrsIn!J210</f>
        <v>1.00291707181553</v>
      </c>
      <c r="K209" s="28">
        <f>(EPCHrsIn!K210+MH)/LinhrsIn!K210</f>
        <v>0.98614506927465362</v>
      </c>
      <c r="L209" s="28">
        <f>(EPCHrsIn!L210+MH)/LinhrsIn!L210</f>
        <v>1.0000887151139275</v>
      </c>
      <c r="M209" s="28">
        <f>(EPCHrsIn!M210+MH)/LinhrsIn!M210</f>
        <v>1.0011170064227868</v>
      </c>
      <c r="N209" s="28">
        <f>(EPCHrsIn!N210+MH)/LinhrsIn!N210</f>
        <v>1.0039025703135513</v>
      </c>
      <c r="O209" s="28">
        <f>(EPCHrsIn!O210+MH)/LinhrsIn!O210</f>
        <v>1.0002786291446086</v>
      </c>
      <c r="P209" s="28">
        <f>(EPCHrsIn!P210+MH)/LinhrsIn!P210</f>
        <v>0.980510752688172</v>
      </c>
      <c r="Q209" s="28">
        <f>(EPCHrsIn!Q210+MH)/LinhrsIn!Q210</f>
        <v>1.0024200053777899</v>
      </c>
      <c r="R209" s="28">
        <f>(EPCHrsIn!R210+MH)/LinhrsIn!R210</f>
        <v>0.99717009234435516</v>
      </c>
      <c r="S209" s="28">
        <f>(EPCHrsIn!S210+MH)/LinhrsIn!S210</f>
        <v>1.0051150895140666</v>
      </c>
      <c r="T209" s="28">
        <f>(EPCHrsIn!T210+MH)/LinhrsIn!T210</f>
        <v>0.98704193952905106</v>
      </c>
      <c r="U209" s="28">
        <f>(EPCHrsIn!U210+MH)/LinhrsIn!U210</f>
        <v>1.0043149946062566</v>
      </c>
      <c r="V209" s="28">
        <f>(EPCHrsIn!V210+MH)/LinhrsIn!V210</f>
        <v>1.0029313232830821</v>
      </c>
      <c r="W209" s="28">
        <v>0.99139784946236564</v>
      </c>
      <c r="X209" s="28">
        <f>(EPCHrsIn!X210+MH)/LinhrsIn!X210</f>
        <v>0.9565803667745415</v>
      </c>
      <c r="Y209" s="28">
        <f>IF(LinhrsIn!Y210&gt;4,(EPCHrsIn!Y210+MH)/LinhrsIn!Y210,0)</f>
        <v>1.0042181818181817</v>
      </c>
      <c r="Z209" s="28">
        <f>IF(LinhrsIn!Z210&gt;4,(EPCHrsIn!Z210+MH)/LinhrsIn!Z210,0)</f>
        <v>0.93861683262856366</v>
      </c>
      <c r="AA209" s="28">
        <f>IF(LinhrsIn!AA210&gt;4,(EPCHrsIn!AA210+MH)/LinhrsIn!AA210,0)</f>
        <v>0.95386966791718764</v>
      </c>
      <c r="AB209" s="28">
        <f>IF(LinhrsIn!AB210&gt;4,(EPCHrsIn!AB210+MH)/LinhrsIn!AB210,0)</f>
        <v>1.0048393601290497</v>
      </c>
      <c r="AC209" s="28">
        <f>IF(LinhrsIn!AC210&gt;4,(EPCHrsIn!AC210+MH)/LinhrsIn!AC210,0)</f>
        <v>1.0047043010752688</v>
      </c>
      <c r="AD209" s="28">
        <f>IF(LinhrsIn!AD210&gt;4,(EPCHrsIn!AD210+MH)/LinhrsIn!AD210,0)</f>
        <v>0.98478974053086776</v>
      </c>
      <c r="AE209" s="28">
        <f>IF(LinhrsIn!AE210&gt;4,(EPCHrsIn!AE210+MH)/LinhrsIn!AE210,0)</f>
        <v>0.96594941920222721</v>
      </c>
      <c r="AF209" s="28"/>
      <c r="AG209" s="28"/>
      <c r="AH209" s="28"/>
      <c r="AI209" s="28"/>
      <c r="AJ209" s="28"/>
      <c r="AK209" s="28"/>
      <c r="AL209" s="28"/>
      <c r="AM209" s="28"/>
      <c r="AN209" s="28"/>
      <c r="AO209" s="28">
        <f t="shared" si="27"/>
        <v>0.98737630861537407</v>
      </c>
      <c r="AP209" s="28">
        <f t="shared" si="32"/>
        <v>0.98514782026945458</v>
      </c>
      <c r="AQ209" s="28">
        <f t="shared" si="28"/>
        <v>0.99578359693712259</v>
      </c>
      <c r="AR209" s="28">
        <f t="shared" si="29"/>
        <v>0.99489731738211074</v>
      </c>
      <c r="AS209" s="28">
        <f t="shared" si="30"/>
        <v>1.001568395745404</v>
      </c>
      <c r="AT209" s="28">
        <f t="shared" si="31"/>
        <v>0.99809608580612996</v>
      </c>
      <c r="AU209" s="28">
        <f t="shared" si="33"/>
        <v>0.98406546601836287</v>
      </c>
      <c r="AV209" s="28">
        <f t="shared" si="34"/>
        <v>0.96577528689160042</v>
      </c>
      <c r="AW209" s="28">
        <f t="shared" si="35"/>
        <v>0.98514782026945458</v>
      </c>
    </row>
    <row r="210" spans="1:49" hidden="1" x14ac:dyDescent="0.25">
      <c r="A210" s="86" t="s">
        <v>8</v>
      </c>
      <c r="B210" s="86">
        <v>1</v>
      </c>
      <c r="C210" s="86">
        <v>201</v>
      </c>
      <c r="D210" s="28">
        <v>0.99685874385181772</v>
      </c>
      <c r="E210" s="28">
        <v>1.0017921146953406</v>
      </c>
      <c r="F210" s="28">
        <v>0.82998084291187735</v>
      </c>
      <c r="G210" s="28">
        <v>1.0047297213198412</v>
      </c>
      <c r="H210" s="28">
        <f>(EPCHrsIn!H211+MH)/LinhrsIn!H211</f>
        <v>1.0008393956351427</v>
      </c>
      <c r="I210" s="28">
        <f>(EPCHrsIn!I211+MH)/LinhrsIn!I211</f>
        <v>1.0021511158913687</v>
      </c>
      <c r="J210" s="28">
        <f>(EPCHrsIn!J211+MH)/LinhrsIn!J211</f>
        <v>1.0027777777777778</v>
      </c>
      <c r="K210" s="28">
        <f>(EPCHrsIn!K211+MH)/LinhrsIn!K211</f>
        <v>0.88472583071242994</v>
      </c>
      <c r="L210" s="28">
        <f>(EPCHrsIn!L211+MH)/LinhrsIn!L211</f>
        <v>1.0348462611607143</v>
      </c>
      <c r="M210" s="28">
        <f>(EPCHrsIn!M211+MH)/LinhrsIn!M211</f>
        <v>1.0044642857142858</v>
      </c>
      <c r="N210" s="28">
        <f>(EPCHrsIn!N211+MH)/LinhrsIn!N211</f>
        <v>1.0041672267777928</v>
      </c>
      <c r="O210" s="28">
        <f>(EPCHrsIn!O211+MH)/LinhrsIn!O211</f>
        <v>1.001669449081803</v>
      </c>
      <c r="P210" s="28">
        <f>(EPCHrsIn!P211+MH)/LinhrsIn!P211</f>
        <v>1.0005377066810055</v>
      </c>
      <c r="Q210" s="28">
        <f>(EPCHrsIn!Q211+MH)/LinhrsIn!Q211</f>
        <v>1.0018822264049476</v>
      </c>
      <c r="R210" s="28">
        <f>(EPCHrsIn!R211+MH)/LinhrsIn!R211</f>
        <v>0.99702159344750563</v>
      </c>
      <c r="S210" s="28">
        <f>(EPCHrsIn!S211+MH)/LinhrsIn!S211</f>
        <v>1.0047087313332437</v>
      </c>
      <c r="T210" s="28">
        <f>(EPCHrsIn!T211+MH)/LinhrsIn!T211</f>
        <v>0.94852838610684898</v>
      </c>
      <c r="U210" s="28">
        <f>(EPCHrsIn!U211+MH)/LinhrsIn!U211</f>
        <v>0.99244977753808816</v>
      </c>
      <c r="V210" s="28">
        <f>(EPCHrsIn!V211+MH)/LinhrsIn!V211</f>
        <v>0.99411352487736504</v>
      </c>
      <c r="W210" s="28">
        <v>0.98118279569892475</v>
      </c>
      <c r="X210" s="28">
        <f>(EPCHrsIn!X211+MH)/LinhrsIn!X211</f>
        <v>1.0039109912339852</v>
      </c>
      <c r="Y210" s="28">
        <f>IF(LinhrsIn!Y211&gt;4,(EPCHrsIn!Y211+MH)/LinhrsIn!Y211,0)</f>
        <v>0.99701450099516631</v>
      </c>
      <c r="Z210" s="28">
        <f>IF(LinhrsIn!Z211&gt;4,(EPCHrsIn!Z211+MH)/LinhrsIn!Z211,0)</f>
        <v>0.99824062796048185</v>
      </c>
      <c r="AA210" s="28">
        <f>IF(LinhrsIn!AA211&gt;4,(EPCHrsIn!AA211+MH)/LinhrsIn!AA211,0)</f>
        <v>1.0054166666666666</v>
      </c>
      <c r="AB210" s="28">
        <f>IF(LinhrsIn!AB211&gt;4,(EPCHrsIn!AB211+MH)/LinhrsIn!AB211,0)</f>
        <v>0.94662543694541557</v>
      </c>
      <c r="AC210" s="28">
        <f>IF(LinhrsIn!AC211&gt;4,(EPCHrsIn!AC211+MH)/LinhrsIn!AC211,0)</f>
        <v>1.0053763440860215</v>
      </c>
      <c r="AD210" s="28">
        <f>IF(LinhrsIn!AD211&gt;4,(EPCHrsIn!AD211+MH)/LinhrsIn!AD211,0)</f>
        <v>0.76738287078484024</v>
      </c>
      <c r="AE210" s="28">
        <f>IF(LinhrsIn!AE211&gt;4,(EPCHrsIn!AE211+MH)/LinhrsIn!AE211,0)</f>
        <v>0.92863673024444915</v>
      </c>
      <c r="AF210" s="28"/>
      <c r="AG210" s="28"/>
      <c r="AH210" s="28"/>
      <c r="AI210" s="28"/>
      <c r="AJ210" s="28"/>
      <c r="AK210" s="28"/>
      <c r="AL210" s="28"/>
      <c r="AM210" s="28"/>
      <c r="AN210" s="28"/>
      <c r="AO210" s="28">
        <f t="shared" si="27"/>
        <v>0.98925793826738673</v>
      </c>
      <c r="AP210" s="28">
        <f t="shared" si="32"/>
        <v>0.90046531503843708</v>
      </c>
      <c r="AQ210" s="28">
        <f t="shared" si="28"/>
        <v>0.97467879252914325</v>
      </c>
      <c r="AR210" s="28">
        <f t="shared" si="29"/>
        <v>1.0021247941802003</v>
      </c>
      <c r="AS210" s="28">
        <f t="shared" si="30"/>
        <v>1.0012041837285657</v>
      </c>
      <c r="AT210" s="28">
        <f t="shared" si="31"/>
        <v>0.97836389617410069</v>
      </c>
      <c r="AU210" s="28">
        <f t="shared" si="33"/>
        <v>0.99403609597602538</v>
      </c>
      <c r="AV210" s="28">
        <f t="shared" si="34"/>
        <v>0.98342757719085461</v>
      </c>
      <c r="AW210" s="28">
        <f t="shared" si="35"/>
        <v>0.90046531503843708</v>
      </c>
    </row>
    <row r="211" spans="1:49" hidden="1" x14ac:dyDescent="0.25">
      <c r="A211" s="86" t="s">
        <v>8</v>
      </c>
      <c r="B211" s="86">
        <v>1</v>
      </c>
      <c r="C211" s="86">
        <v>202</v>
      </c>
      <c r="D211" s="28">
        <v>0.58602731475740877</v>
      </c>
      <c r="E211" s="28">
        <v>0.68772401433691754</v>
      </c>
      <c r="F211" s="28">
        <v>0.99473180076628354</v>
      </c>
      <c r="G211" s="28">
        <v>0.97635139340079413</v>
      </c>
      <c r="H211" s="28">
        <f>(EPCHrsIn!H212+MH)/LinhrsIn!H212</f>
        <v>1.0041152263374484</v>
      </c>
      <c r="I211" s="28">
        <f>(EPCHrsIn!I212+MH)/LinhrsIn!I212</f>
        <v>0.95227824211377732</v>
      </c>
      <c r="J211" s="28">
        <f>(EPCHrsIn!J212+MH)/LinhrsIn!J212</f>
        <v>0.96339677891654463</v>
      </c>
      <c r="K211" s="28">
        <f>(EPCHrsIn!K212+MH)/LinhrsIn!K212</f>
        <v>0.98235375851049045</v>
      </c>
      <c r="L211" s="28">
        <f>(EPCHrsIn!L212+MH)/LinhrsIn!L212</f>
        <v>0.97420437853107356</v>
      </c>
      <c r="M211" s="28">
        <f>(EPCHrsIn!M212+MH)/LinhrsIn!M212</f>
        <v>0.98834700043159252</v>
      </c>
      <c r="N211" s="28">
        <f>(EPCHrsIn!N212+MH)/LinhrsIn!N212</f>
        <v>0.99824395515331632</v>
      </c>
      <c r="O211" s="28">
        <f>(EPCHrsIn!O212+MH)/LinhrsIn!O212</f>
        <v>0.96868475991649272</v>
      </c>
      <c r="P211" s="28">
        <f>(EPCHrsIn!P212+MH)/LinhrsIn!P212</f>
        <v>0.8807635434870279</v>
      </c>
      <c r="Q211" s="28">
        <f>(EPCHrsIn!Q212+MH)/LinhrsIn!Q212</f>
        <v>0.98358670792412228</v>
      </c>
      <c r="R211" s="28">
        <f>(EPCHrsIn!R212+MH)/LinhrsIn!R212</f>
        <v>0.86304639713561093</v>
      </c>
      <c r="S211" s="28">
        <f>(EPCHrsIn!S212+MH)/LinhrsIn!S212</f>
        <v>0.87581054412179304</v>
      </c>
      <c r="T211" s="28">
        <f>(EPCHrsIn!T212+MH)/LinhrsIn!T212</f>
        <v>0.98851878100637847</v>
      </c>
      <c r="U211" s="28">
        <f>(EPCHrsIn!U212+MH)/LinhrsIn!U212</f>
        <v>0.99891392886234043</v>
      </c>
      <c r="V211" s="28">
        <f>(EPCHrsIn!V212+MH)/LinhrsIn!V212</f>
        <v>0.9054545454545454</v>
      </c>
      <c r="W211" s="28">
        <v>0.97405913978494629</v>
      </c>
      <c r="X211" s="28">
        <f>(EPCHrsIn!X212+MH)/LinhrsIn!X212</f>
        <v>0.98466092572658759</v>
      </c>
      <c r="Y211" s="28">
        <f>IF(LinhrsIn!Y212&gt;4,(EPCHrsIn!Y212+MH)/LinhrsIn!Y212,0)</f>
        <v>0.99832659322270245</v>
      </c>
      <c r="Z211" s="28">
        <f>IF(LinhrsIn!Z212&gt;4,(EPCHrsIn!Z212+MH)/LinhrsIn!Z212,0)</f>
        <v>0.97674105942457656</v>
      </c>
      <c r="AA211" s="28">
        <f>IF(LinhrsIn!AA212&gt;4,(EPCHrsIn!AA212+MH)/LinhrsIn!AA212,0)</f>
        <v>0.99291666666666667</v>
      </c>
      <c r="AB211" s="28">
        <f>IF(LinhrsIn!AB212&gt;4,(EPCHrsIn!AB212+MH)/LinhrsIn!AB212,0)</f>
        <v>0.70673658733360223</v>
      </c>
      <c r="AC211" s="28">
        <f>IF(LinhrsIn!AC212&gt;4,(EPCHrsIn!AC212+MH)/LinhrsIn!AC212,0)</f>
        <v>0.98696061298561644</v>
      </c>
      <c r="AD211" s="28">
        <f>IF(LinhrsIn!AD212&gt;4,(EPCHrsIn!AD212+MH)/LinhrsIn!AD212,0)</f>
        <v>0.9761336515513126</v>
      </c>
      <c r="AE211" s="28">
        <f>IF(LinhrsIn!AE212&gt;4,(EPCHrsIn!AE212+MH)/LinhrsIn!AE212,0)</f>
        <v>0.9266046558046509</v>
      </c>
      <c r="AF211" s="28"/>
      <c r="AG211" s="28"/>
      <c r="AH211" s="28"/>
      <c r="AI211" s="28"/>
      <c r="AJ211" s="28"/>
      <c r="AK211" s="28"/>
      <c r="AL211" s="28"/>
      <c r="AM211" s="28"/>
      <c r="AN211" s="28"/>
      <c r="AO211" s="28">
        <f t="shared" si="27"/>
        <v>0.9373976563886558</v>
      </c>
      <c r="AP211" s="28">
        <f t="shared" si="32"/>
        <v>0.96323297344719327</v>
      </c>
      <c r="AQ211" s="28">
        <f t="shared" si="28"/>
        <v>0.98163504582438554</v>
      </c>
      <c r="AR211" s="28">
        <f t="shared" si="29"/>
        <v>0.94923075285227887</v>
      </c>
      <c r="AS211" s="28">
        <f t="shared" si="30"/>
        <v>0.90748121639384205</v>
      </c>
      <c r="AT211" s="28">
        <f t="shared" si="31"/>
        <v>0.96429575177442139</v>
      </c>
      <c r="AU211" s="28">
        <f t="shared" si="33"/>
        <v>0.98568221957807889</v>
      </c>
      <c r="AV211" s="28">
        <f t="shared" si="34"/>
        <v>0.89213143780828175</v>
      </c>
      <c r="AW211" s="28">
        <f t="shared" si="35"/>
        <v>0.96323297344719327</v>
      </c>
    </row>
    <row r="212" spans="1:49" hidden="1" x14ac:dyDescent="0.25">
      <c r="A212" s="86" t="s">
        <v>8</v>
      </c>
      <c r="B212" s="86">
        <v>1</v>
      </c>
      <c r="C212" s="86">
        <v>203</v>
      </c>
      <c r="D212" s="28">
        <v>0.97688932976694476</v>
      </c>
      <c r="E212" s="28">
        <v>0.99663978494623651</v>
      </c>
      <c r="F212" s="28">
        <v>0.98084291187739459</v>
      </c>
      <c r="G212" s="28">
        <v>1.0009459442639683</v>
      </c>
      <c r="H212" s="28">
        <f>(EPCHrsIn!H213+MH)/LinhrsIn!H213</f>
        <v>0.73733448474381114</v>
      </c>
      <c r="I212" s="28">
        <f>(EPCHrsIn!I213+MH)/LinhrsIn!I213</f>
        <v>0.97847437104802903</v>
      </c>
      <c r="J212" s="28">
        <f>(EPCHrsIn!J213+MH)/LinhrsIn!J213</f>
        <v>0.98069176274482572</v>
      </c>
      <c r="K212" s="28">
        <f>(EPCHrsIn!K213+MH)/LinhrsIn!K213</f>
        <v>0.91205654478727738</v>
      </c>
      <c r="L212" s="28">
        <f>(EPCHrsIn!L213+MH)/LinhrsIn!L213</f>
        <v>1.0021367509806574</v>
      </c>
      <c r="M212" s="28">
        <f>(EPCHrsIn!M213+MH)/LinhrsIn!M213</f>
        <v>1.0050111358574612</v>
      </c>
      <c r="N212" s="28">
        <f>(EPCHrsIn!N213+MH)/LinhrsIn!N213</f>
        <v>1.0033670033670035</v>
      </c>
      <c r="O212" s="28">
        <f>(EPCHrsIn!O213+MH)/LinhrsIn!O213</f>
        <v>1.0048712595685456</v>
      </c>
      <c r="P212" s="28">
        <f>(EPCHrsIn!P213+MH)/LinhrsIn!P213</f>
        <v>1.0032258064516129</v>
      </c>
      <c r="Q212" s="28">
        <f>(EPCHrsIn!Q213+MH)/LinhrsIn!Q213</f>
        <v>0.99905901330824043</v>
      </c>
      <c r="R212" s="28">
        <f>(EPCHrsIn!R213+MH)/LinhrsIn!R213</f>
        <v>0.99597795322508575</v>
      </c>
      <c r="S212" s="28">
        <f>(EPCHrsIn!S213+MH)/LinhrsIn!S213</f>
        <v>1.003902045209903</v>
      </c>
      <c r="T212" s="28">
        <f>(EPCHrsIn!T213+MH)/LinhrsIn!T213</f>
        <v>0.98493303571428581</v>
      </c>
      <c r="U212" s="28">
        <f>(EPCHrsIn!U213+MH)/LinhrsIn!U213</f>
        <v>0.98094852047020675</v>
      </c>
      <c r="V212" s="28">
        <f>(EPCHrsIn!V213+MH)/LinhrsIn!V213</f>
        <v>0.96066945606694554</v>
      </c>
      <c r="W212" s="28">
        <v>0.98615591397849467</v>
      </c>
      <c r="X212" s="28">
        <f>(EPCHrsIn!X213+MH)/LinhrsIn!X213</f>
        <v>1.0041711517761032</v>
      </c>
      <c r="Y212" s="28">
        <f>IF(LinhrsIn!Y213&gt;4,(EPCHrsIn!Y213+MH)/LinhrsIn!Y213,0)</f>
        <v>1.0038991783874112</v>
      </c>
      <c r="Z212" s="28">
        <f>IF(LinhrsIn!Z213&gt;4,(EPCHrsIn!Z213+MH)/LinhrsIn!Z213,0)</f>
        <v>0.99273998386663087</v>
      </c>
      <c r="AA212" s="28">
        <f>IF(LinhrsIn!AA213&gt;4,(EPCHrsIn!AA213+MH)/LinhrsIn!AA213,0)</f>
        <v>0.99458182828563491</v>
      </c>
      <c r="AB212" s="28">
        <f>IF(LinhrsIn!AB213&gt;4,(EPCHrsIn!AB213+MH)/LinhrsIn!AB213,0)</f>
        <v>1.0018824794944197</v>
      </c>
      <c r="AC212" s="28">
        <f>IF(LinhrsIn!AC213&gt;4,(EPCHrsIn!AC213+MH)/LinhrsIn!AC213,0)</f>
        <v>0.98373655913978486</v>
      </c>
      <c r="AD212" s="28">
        <f>IF(LinhrsIn!AD213&gt;4,(EPCHrsIn!AD213+MH)/LinhrsIn!AD213,0)</f>
        <v>0.98480786416443267</v>
      </c>
      <c r="AE212" s="28">
        <f>IF(LinhrsIn!AE213&gt;4,(EPCHrsIn!AE213+MH)/LinhrsIn!AE213,0)</f>
        <v>0.96804023431511621</v>
      </c>
      <c r="AF212" s="28"/>
      <c r="AG212" s="28"/>
      <c r="AH212" s="28"/>
      <c r="AI212" s="28"/>
      <c r="AJ212" s="28"/>
      <c r="AK212" s="28"/>
      <c r="AL212" s="28"/>
      <c r="AM212" s="28"/>
      <c r="AN212" s="28"/>
      <c r="AO212" s="28">
        <f t="shared" si="27"/>
        <v>0.99241004664861343</v>
      </c>
      <c r="AP212" s="28">
        <f t="shared" si="32"/>
        <v>0.97886155253977802</v>
      </c>
      <c r="AQ212" s="28">
        <f t="shared" si="28"/>
        <v>0.97306814387513185</v>
      </c>
      <c r="AR212" s="28">
        <f t="shared" si="29"/>
        <v>1.0038213564623872</v>
      </c>
      <c r="AS212" s="28">
        <f t="shared" si="30"/>
        <v>0.99964633724774299</v>
      </c>
      <c r="AT212" s="28">
        <f t="shared" si="31"/>
        <v>0.9755170040838127</v>
      </c>
      <c r="AU212" s="28">
        <f t="shared" si="33"/>
        <v>0.99807541471400307</v>
      </c>
      <c r="AV212" s="28">
        <f t="shared" si="34"/>
        <v>0.99640143054889518</v>
      </c>
      <c r="AW212" s="28">
        <f t="shared" si="35"/>
        <v>0.97886155253977802</v>
      </c>
    </row>
    <row r="213" spans="1:49" hidden="1" x14ac:dyDescent="0.25">
      <c r="A213" s="86" t="s">
        <v>8</v>
      </c>
      <c r="B213" s="86">
        <v>1</v>
      </c>
      <c r="C213" s="86">
        <v>204</v>
      </c>
      <c r="D213" s="28">
        <v>0.75789890115080982</v>
      </c>
      <c r="E213" s="28">
        <v>0.93996415770609321</v>
      </c>
      <c r="F213" s="28">
        <v>0.61182950191570884</v>
      </c>
      <c r="G213" s="28">
        <v>1.0052026934518252</v>
      </c>
      <c r="H213" s="28">
        <f>(EPCHrsIn!H214+MH)/LinhrsIn!H214</f>
        <v>0.73148840688107708</v>
      </c>
      <c r="I213" s="28">
        <f>(EPCHrsIn!I214+MH)/LinhrsIn!I214</f>
        <v>1.003226673837053</v>
      </c>
      <c r="J213" s="28">
        <f>(EPCHrsIn!J214+MH)/LinhrsIn!J214</f>
        <v>1.0013888888888889</v>
      </c>
      <c r="K213" s="28">
        <f>(EPCHrsIn!K214+MH)/LinhrsIn!K214</f>
        <v>0.97713663581927057</v>
      </c>
      <c r="L213" s="28">
        <f>(EPCHrsIn!L214+MH)/LinhrsIn!L214</f>
        <v>0.98446144480519471</v>
      </c>
      <c r="M213" s="28">
        <f>(EPCHrsIn!M214+MH)/LinhrsIn!M214</f>
        <v>0.98552338530066819</v>
      </c>
      <c r="N213" s="28">
        <f>(EPCHrsIn!N214+MH)/LinhrsIn!N214</f>
        <v>1.0035259018171956</v>
      </c>
      <c r="O213" s="28">
        <f>(EPCHrsIn!O214+MH)/LinhrsIn!O214</f>
        <v>0.98287623555617432</v>
      </c>
      <c r="P213" s="28">
        <f>(EPCHrsIn!P214+MH)/LinhrsIn!P214</f>
        <v>0.98185239951606396</v>
      </c>
      <c r="Q213" s="28">
        <f>(EPCHrsIn!Q214+MH)/LinhrsIn!Q214</f>
        <v>0.98474945533769065</v>
      </c>
      <c r="R213" s="28">
        <f>(EPCHrsIn!R214+MH)/LinhrsIn!R214</f>
        <v>0.93028452256815142</v>
      </c>
      <c r="S213" s="28">
        <f>(EPCHrsIn!S214+MH)/LinhrsIn!S214</f>
        <v>1.0036324498856453</v>
      </c>
      <c r="T213" s="28">
        <f>(EPCHrsIn!T214+MH)/LinhrsIn!T214</f>
        <v>0.99078726968174202</v>
      </c>
      <c r="U213" s="28">
        <f>(EPCHrsIn!U214+MH)/LinhrsIn!U214</f>
        <v>1.001348072256673</v>
      </c>
      <c r="V213" s="28">
        <f>(EPCHrsIn!V214+MH)/LinhrsIn!V214</f>
        <v>0.99497487437185927</v>
      </c>
      <c r="W213" s="28">
        <v>0.98427419354838708</v>
      </c>
      <c r="X213" s="28">
        <f>(EPCHrsIn!X214+MH)/LinhrsIn!X214</f>
        <v>1.0028256189451021</v>
      </c>
      <c r="Y213" s="28">
        <f>IF(LinhrsIn!Y214&gt;4,(EPCHrsIn!Y214+MH)/LinhrsIn!Y214,0)</f>
        <v>0.95237432112519138</v>
      </c>
      <c r="Z213" s="28">
        <f>IF(LinhrsIn!Z214&gt;4,(EPCHrsIn!Z214+MH)/LinhrsIn!Z214,0)</f>
        <v>0.87474692941017684</v>
      </c>
      <c r="AA213" s="28">
        <f>IF(LinhrsIn!AA214&gt;4,(EPCHrsIn!AA214+MH)/LinhrsIn!AA214,0)</f>
        <v>0.98529617700602157</v>
      </c>
      <c r="AB213" s="28">
        <f>IF(LinhrsIn!AB214&gt;4,(EPCHrsIn!AB214+MH)/LinhrsIn!AB214,0)</f>
        <v>1.0043028102729594</v>
      </c>
      <c r="AC213" s="28">
        <f>IF(LinhrsIn!AC214&gt;4,(EPCHrsIn!AC214+MH)/LinhrsIn!AC214,0)</f>
        <v>1.0029577843506319</v>
      </c>
      <c r="AD213" s="28">
        <f>IF(LinhrsIn!AD214&gt;4,(EPCHrsIn!AD214+MH)/LinhrsIn!AD214,0)</f>
        <v>0.99180816204944888</v>
      </c>
      <c r="AE213" s="28">
        <f>IF(LinhrsIn!AE214&gt;4,(EPCHrsIn!AE214+MH)/LinhrsIn!AE214,0)</f>
        <v>0.96576834839988601</v>
      </c>
      <c r="AF213" s="28"/>
      <c r="AG213" s="28"/>
      <c r="AH213" s="28"/>
      <c r="AI213" s="28"/>
      <c r="AJ213" s="28"/>
      <c r="AK213" s="28"/>
      <c r="AL213" s="28"/>
      <c r="AM213" s="28"/>
      <c r="AN213" s="28"/>
      <c r="AO213" s="28">
        <f t="shared" si="27"/>
        <v>0.97579972453413344</v>
      </c>
      <c r="AP213" s="28">
        <f t="shared" si="32"/>
        <v>0.98684476493332218</v>
      </c>
      <c r="AQ213" s="28">
        <f t="shared" si="28"/>
        <v>0.98237382197504441</v>
      </c>
      <c r="AR213" s="28">
        <f t="shared" si="29"/>
        <v>0.98941817896314477</v>
      </c>
      <c r="AS213" s="28">
        <f t="shared" si="30"/>
        <v>0.97288880926382915</v>
      </c>
      <c r="AT213" s="28">
        <f t="shared" si="31"/>
        <v>0.99570340543675817</v>
      </c>
      <c r="AU213" s="28">
        <f t="shared" si="33"/>
        <v>0.97982471120622672</v>
      </c>
      <c r="AV213" s="28">
        <f t="shared" si="34"/>
        <v>0.95478197222971917</v>
      </c>
      <c r="AW213" s="28">
        <f t="shared" si="35"/>
        <v>0.98684476493332218</v>
      </c>
    </row>
    <row r="214" spans="1:49" hidden="1" x14ac:dyDescent="0.25">
      <c r="A214" s="86" t="s">
        <v>8</v>
      </c>
      <c r="B214" s="86">
        <v>1</v>
      </c>
      <c r="C214" s="86">
        <v>205</v>
      </c>
      <c r="D214" s="28">
        <v>1.0049362596614293</v>
      </c>
      <c r="E214" s="28">
        <v>0.98745519713261654</v>
      </c>
      <c r="F214" s="28">
        <v>0.97461685823754785</v>
      </c>
      <c r="G214" s="28">
        <v>0.94395280235988199</v>
      </c>
      <c r="H214" s="28">
        <f>(EPCHrsIn!H215+MH)/LinhrsIn!H215</f>
        <v>0.65921546005191811</v>
      </c>
      <c r="I214" s="28">
        <f>(EPCHrsIn!I215+MH)/LinhrsIn!I215</f>
        <v>0.99704102219233348</v>
      </c>
      <c r="J214" s="28">
        <f>(EPCHrsIn!J215+MH)/LinhrsIn!J215</f>
        <v>1.0023634088697346</v>
      </c>
      <c r="K214" s="28">
        <f>(EPCHrsIn!K215+MH)/LinhrsIn!K215</f>
        <v>1.0016308779559664</v>
      </c>
      <c r="L214" s="28">
        <f>(EPCHrsIn!L215+MH)/LinhrsIn!L215</f>
        <v>0.90521636539257622</v>
      </c>
      <c r="M214" s="28">
        <f>(EPCHrsIn!M215+MH)/LinhrsIn!M215</f>
        <v>0.98413140311804015</v>
      </c>
      <c r="N214" s="28">
        <f>(EPCHrsIn!N215+MH)/LinhrsIn!N215</f>
        <v>0.9989200863930886</v>
      </c>
      <c r="O214" s="28">
        <f>(EPCHrsIn!O215+MH)/LinhrsIn!O215</f>
        <v>0.99483744942095709</v>
      </c>
      <c r="P214" s="28">
        <f>(EPCHrsIn!P215+MH)/LinhrsIn!P215</f>
        <v>1.0016129032258065</v>
      </c>
      <c r="Q214" s="28">
        <f>(EPCHrsIn!Q215+MH)/LinhrsIn!Q215</f>
        <v>1.0009432691011992</v>
      </c>
      <c r="R214" s="28">
        <f>(EPCHrsIn!R215+MH)/LinhrsIn!R215</f>
        <v>0.99328758949880669</v>
      </c>
      <c r="S214" s="28">
        <f>(EPCHrsIn!S215+MH)/LinhrsIn!S215</f>
        <v>1.0049778016951434</v>
      </c>
      <c r="T214" s="28">
        <f>(EPCHrsIn!T215+MH)/LinhrsIn!T215</f>
        <v>0.98715083798882675</v>
      </c>
      <c r="U214" s="28">
        <f>(EPCHrsIn!U215+MH)/LinhrsIn!U215</f>
        <v>1.0025606469002695</v>
      </c>
      <c r="V214" s="28">
        <f>(EPCHrsIn!V215+MH)/LinhrsIn!V215</f>
        <v>1</v>
      </c>
      <c r="W214" s="28">
        <v>0.98373655913978486</v>
      </c>
      <c r="X214" s="28">
        <f>(EPCHrsIn!X215+MH)/LinhrsIn!X215</f>
        <v>1.0037674919268029</v>
      </c>
      <c r="Y214" s="28">
        <f>IF(LinhrsIn!Y215&gt;4,(EPCHrsIn!Y215+MH)/LinhrsIn!Y215,0)</f>
        <v>1.0026554856743535</v>
      </c>
      <c r="Z214" s="28">
        <f>IF(LinhrsIn!Z215&gt;4,(EPCHrsIn!Z215+MH)/LinhrsIn!Z215,0)</f>
        <v>0.993277762839473</v>
      </c>
      <c r="AA214" s="28">
        <f>IF(LinhrsIn!AA215&gt;4,(EPCHrsIn!AA215+MH)/LinhrsIn!AA215,0)</f>
        <v>1.0054166666666666</v>
      </c>
      <c r="AB214" s="28">
        <f>IF(LinhrsIn!AB215&gt;4,(EPCHrsIn!AB215+MH)/LinhrsIn!AB215,0)</f>
        <v>0.99233046286329385</v>
      </c>
      <c r="AC214" s="28">
        <f>IF(LinhrsIn!AC215&gt;4,(EPCHrsIn!AC215+MH)/LinhrsIn!AC215,0)</f>
        <v>1.0045698924731183</v>
      </c>
      <c r="AD214" s="28">
        <f>IF(LinhrsIn!AD215&gt;4,(EPCHrsIn!AD215+MH)/LinhrsIn!AD215,0)</f>
        <v>0.98802215900583923</v>
      </c>
      <c r="AE214" s="28">
        <f>IF(LinhrsIn!AE215&gt;4,(EPCHrsIn!AE215+MH)/LinhrsIn!AE215,0)</f>
        <v>0.96401232031303929</v>
      </c>
      <c r="AF214" s="28"/>
      <c r="AG214" s="28"/>
      <c r="AH214" s="28"/>
      <c r="AI214" s="28"/>
      <c r="AJ214" s="28"/>
      <c r="AK214" s="28"/>
      <c r="AL214" s="28"/>
      <c r="AM214" s="28"/>
      <c r="AN214" s="28"/>
      <c r="AO214" s="28">
        <f t="shared" si="27"/>
        <v>0.9975087145245517</v>
      </c>
      <c r="AP214" s="28">
        <f t="shared" si="32"/>
        <v>0.98553479059733229</v>
      </c>
      <c r="AQ214" s="28">
        <f t="shared" si="28"/>
        <v>0.96365954882219429</v>
      </c>
      <c r="AR214" s="28">
        <f t="shared" si="29"/>
        <v>0.99845681301328393</v>
      </c>
      <c r="AS214" s="28">
        <f t="shared" si="30"/>
        <v>0.99973622009838314</v>
      </c>
      <c r="AT214" s="28">
        <f t="shared" si="31"/>
        <v>0.99657049496303207</v>
      </c>
      <c r="AU214" s="28">
        <f t="shared" si="33"/>
        <v>0.99671984558031379</v>
      </c>
      <c r="AV214" s="28">
        <f t="shared" si="34"/>
        <v>0.99700829745647779</v>
      </c>
      <c r="AW214" s="28">
        <f t="shared" si="35"/>
        <v>0.98553479059733229</v>
      </c>
    </row>
    <row r="215" spans="1:49" hidden="1" x14ac:dyDescent="0.25">
      <c r="A215" s="86" t="s">
        <v>8</v>
      </c>
      <c r="B215" s="86">
        <v>1</v>
      </c>
      <c r="C215" s="86">
        <v>206</v>
      </c>
      <c r="D215" s="28">
        <v>0.97778683152356827</v>
      </c>
      <c r="E215" s="28">
        <v>0.99955197132616491</v>
      </c>
      <c r="F215" s="28">
        <v>1.0014367816091954</v>
      </c>
      <c r="G215" s="28">
        <v>1.0044932352538491</v>
      </c>
      <c r="H215" s="28">
        <f>(EPCHrsIn!H216+MH)/LinhrsIn!H216</f>
        <v>0.70167645794526434</v>
      </c>
      <c r="I215" s="28">
        <f>(EPCHrsIn!I216+MH)/LinhrsIn!I216</f>
        <v>0.99838666308147361</v>
      </c>
      <c r="J215" s="28">
        <f>(EPCHrsIn!J216+MH)/LinhrsIn!J216</f>
        <v>0.86678705375746634</v>
      </c>
      <c r="K215" s="28">
        <f>(EPCHrsIn!K216+MH)/LinhrsIn!K216</f>
        <v>0.18621456364647027</v>
      </c>
      <c r="L215" s="28">
        <f>(EPCHrsIn!L216+MH)/LinhrsIn!L216</f>
        <v>0.9084949180105707</v>
      </c>
      <c r="M215" s="28">
        <f>(EPCHrsIn!M216+MH)/LinhrsIn!M216</f>
        <v>0.96464365256124729</v>
      </c>
      <c r="N215" s="28">
        <f>(EPCHrsIn!N216+MH)/LinhrsIn!N216</f>
        <v>0.83180600592133092</v>
      </c>
      <c r="O215" s="28">
        <f>(EPCHrsIn!O216+MH)/LinhrsIn!O216</f>
        <v>0.99234516353514268</v>
      </c>
      <c r="P215" s="28">
        <f>(EPCHrsIn!P216+MH)/LinhrsIn!P216</f>
        <v>0.93991127839763422</v>
      </c>
      <c r="Q215" s="28">
        <f>(EPCHrsIn!Q216+MH)/LinhrsIn!Q216</f>
        <v>0.68626133691635882</v>
      </c>
      <c r="R215" s="28">
        <f>(EPCHrsIn!R216+MH)/LinhrsIn!R216</f>
        <v>0.80586976459798232</v>
      </c>
      <c r="S215" s="28">
        <f>(EPCHrsIn!S216+MH)/LinhrsIn!S216</f>
        <v>0.97780169514327997</v>
      </c>
      <c r="T215" s="28">
        <f>(EPCHrsIn!T216+MH)/LinhrsIn!T216</f>
        <v>0.9575892857142857</v>
      </c>
      <c r="U215" s="28">
        <f>(EPCHrsIn!U216+MH)/LinhrsIn!U216</f>
        <v>0.96823687752355314</v>
      </c>
      <c r="V215" s="28">
        <f>(EPCHrsIn!V216+MH)/LinhrsIn!V216</f>
        <v>0.91286191536748329</v>
      </c>
      <c r="W215" s="28">
        <v>0.97190860215053765</v>
      </c>
      <c r="X215" s="28">
        <f>(EPCHrsIn!X216+MH)/LinhrsIn!X216</f>
        <v>1.0040365984930033</v>
      </c>
      <c r="Y215" s="28">
        <f>IF(LinhrsIn!Y216&gt;4,(EPCHrsIn!Y216+MH)/LinhrsIn!Y216,0)</f>
        <v>0.91687587168758711</v>
      </c>
      <c r="Z215" s="28">
        <f>IF(LinhrsIn!Z216&gt;4,(EPCHrsIn!Z216+MH)/LinhrsIn!Z216,0)</f>
        <v>1</v>
      </c>
      <c r="AA215" s="28">
        <f>IF(LinhrsIn!AA216&gt;4,(EPCHrsIn!AA216+MH)/LinhrsIn!AA216,0)</f>
        <v>1.0054166666666666</v>
      </c>
      <c r="AB215" s="28">
        <f>IF(LinhrsIn!AB216&gt;4,(EPCHrsIn!AB216+MH)/LinhrsIn!AB216,0)</f>
        <v>0.98950766747376928</v>
      </c>
      <c r="AC215" s="28">
        <f>IF(LinhrsIn!AC216&gt;4,(EPCHrsIn!AC216+MH)/LinhrsIn!AC216,0)</f>
        <v>1.0048393601290497</v>
      </c>
      <c r="AD215" s="28">
        <f>IF(LinhrsIn!AD216&gt;4,(EPCHrsIn!AD216+MH)/LinhrsIn!AD216,0)</f>
        <v>0.97944593386952639</v>
      </c>
      <c r="AE215" s="28">
        <f>IF(LinhrsIn!AE216&gt;4,(EPCHrsIn!AE216+MH)/LinhrsIn!AE216,0)</f>
        <v>0.96622912012955786</v>
      </c>
      <c r="AF215" s="28"/>
      <c r="AG215" s="28"/>
      <c r="AH215" s="28"/>
      <c r="AI215" s="28"/>
      <c r="AJ215" s="28"/>
      <c r="AK215" s="28"/>
      <c r="AL215" s="28"/>
      <c r="AM215" s="28"/>
      <c r="AN215" s="28"/>
      <c r="AO215" s="28">
        <f t="shared" si="27"/>
        <v>0.93303052347787574</v>
      </c>
      <c r="AP215" s="28">
        <f t="shared" si="32"/>
        <v>0.98350480470937784</v>
      </c>
      <c r="AQ215" s="28">
        <f t="shared" si="28"/>
        <v>0.68645104473942942</v>
      </c>
      <c r="AR215" s="28">
        <f t="shared" si="29"/>
        <v>0.92135414928470249</v>
      </c>
      <c r="AS215" s="28">
        <f t="shared" si="30"/>
        <v>0.82331093221920693</v>
      </c>
      <c r="AT215" s="28">
        <f t="shared" si="31"/>
        <v>0.94622935953510734</v>
      </c>
      <c r="AU215" s="28">
        <f t="shared" si="33"/>
        <v>0.96427369077704272</v>
      </c>
      <c r="AV215" s="28">
        <f t="shared" si="34"/>
        <v>0.9983081113801453</v>
      </c>
      <c r="AW215" s="28">
        <f t="shared" si="35"/>
        <v>0.98350480470937784</v>
      </c>
    </row>
    <row r="216" spans="1:49" hidden="1" x14ac:dyDescent="0.25">
      <c r="A216" s="86" t="s">
        <v>8</v>
      </c>
      <c r="B216" s="86">
        <v>1</v>
      </c>
      <c r="C216" s="86">
        <v>207</v>
      </c>
      <c r="D216" s="28">
        <v>0.90239668396719397</v>
      </c>
      <c r="E216" s="28">
        <v>0.91868279569892475</v>
      </c>
      <c r="F216" s="28">
        <v>0.81776819923371646</v>
      </c>
      <c r="G216" s="28">
        <v>0.98581083604047648</v>
      </c>
      <c r="H216" s="28">
        <f>(EPCHrsIn!H217+MH)/LinhrsIn!H217</f>
        <v>0.90921905835917682</v>
      </c>
      <c r="I216" s="28">
        <f>(EPCHrsIn!I217+MH)/LinhrsIn!I217</f>
        <v>0.976606614681366</v>
      </c>
      <c r="J216" s="28">
        <f>(EPCHrsIn!J217+MH)/LinhrsIn!J217</f>
        <v>0.93346298096957914</v>
      </c>
      <c r="K216" s="28">
        <f>(EPCHrsIn!K217+MH)/LinhrsIn!K217</f>
        <v>0.97400782560089427</v>
      </c>
      <c r="L216" s="28">
        <f>(EPCHrsIn!L217+MH)/LinhrsIn!L217</f>
        <v>0.95816015149465716</v>
      </c>
      <c r="M216" s="28">
        <f>(EPCHrsIn!M217+MH)/LinhrsIn!M217</f>
        <v>1.0012656447756996</v>
      </c>
      <c r="N216" s="28">
        <f>(EPCHrsIn!N217+MH)/LinhrsIn!N217</f>
        <v>0.9747536114486296</v>
      </c>
      <c r="O216" s="28">
        <f>(EPCHrsIn!O217+MH)/LinhrsIn!O217</f>
        <v>0.93123608017817372</v>
      </c>
      <c r="P216" s="28">
        <f>(EPCHrsIn!P217+MH)/LinhrsIn!P217</f>
        <v>0.61172358160795914</v>
      </c>
      <c r="Q216" s="28">
        <f>(EPCHrsIn!Q217+MH)/LinhrsIn!Q217</f>
        <v>1.0008081896551724</v>
      </c>
      <c r="R216" s="28">
        <f>(EPCHrsIn!R217+MH)/LinhrsIn!R217</f>
        <v>0.82670242884815959</v>
      </c>
      <c r="S216" s="28">
        <f>(EPCHrsIn!S217+MH)/LinhrsIn!S217</f>
        <v>0.99421498721915791</v>
      </c>
      <c r="T216" s="28">
        <f>(EPCHrsIn!T217+MH)/LinhrsIn!T217</f>
        <v>0.96726357022943488</v>
      </c>
      <c r="U216" s="28">
        <f>(EPCHrsIn!U217+MH)/LinhrsIn!U217</f>
        <v>0.89972972972972964</v>
      </c>
      <c r="V216" s="28">
        <f>(EPCHrsIn!V217+MH)/LinhrsIn!V217</f>
        <v>0.94463812578440931</v>
      </c>
      <c r="W216" s="28">
        <v>0.96478494623655908</v>
      </c>
      <c r="X216" s="28">
        <f>(EPCHrsIn!X217+MH)/LinhrsIn!X217</f>
        <v>0.58851004203643165</v>
      </c>
      <c r="Y216" s="28">
        <f>IF(LinhrsIn!Y217&gt;4,(EPCHrsIn!Y217+MH)/LinhrsIn!Y217,0)</f>
        <v>0.41751927119831811</v>
      </c>
      <c r="Z216" s="28">
        <f>IF(LinhrsIn!Z217&gt;4,(EPCHrsIn!Z217+MH)/LinhrsIn!Z217,0)</f>
        <v>0.82844850766335043</v>
      </c>
      <c r="AA216" s="28">
        <f>IF(LinhrsIn!AA217&gt;4,(EPCHrsIn!AA217+MH)/LinhrsIn!AA217,0)</f>
        <v>0.93054590915404922</v>
      </c>
      <c r="AB216" s="28">
        <f>IF(LinhrsIn!AB217&gt;4,(EPCHrsIn!AB217+MH)/LinhrsIn!AB217,0)</f>
        <v>0.84726147221100789</v>
      </c>
      <c r="AC216" s="28">
        <f>IF(LinhrsIn!AC217&gt;4,(EPCHrsIn!AC217+MH)/LinhrsIn!AC217,0)</f>
        <v>5.3763440860215058E-3</v>
      </c>
      <c r="AD216" s="28">
        <f>IF(LinhrsIn!AD217&gt;4,(EPCHrsIn!AD217+MH)/LinhrsIn!AD217,0)</f>
        <v>6.0259114191021394E-3</v>
      </c>
      <c r="AE216" s="28">
        <f>IF(LinhrsIn!AE217&gt;4,(EPCHrsIn!AE217+MH)/LinhrsIn!AE217,0)</f>
        <v>5.7687709316247776E-3</v>
      </c>
      <c r="AF216" s="28"/>
      <c r="AG216" s="28"/>
      <c r="AH216" s="28"/>
      <c r="AI216" s="28"/>
      <c r="AJ216" s="28"/>
      <c r="AK216" s="28"/>
      <c r="AL216" s="28"/>
      <c r="AM216" s="28"/>
      <c r="AN216" s="28"/>
      <c r="AO216" s="28">
        <f t="shared" si="27"/>
        <v>0.85086893166381483</v>
      </c>
      <c r="AP216" s="28">
        <f t="shared" si="32"/>
        <v>5.7236754789161404E-3</v>
      </c>
      <c r="AQ216" s="28">
        <f t="shared" si="28"/>
        <v>0.97781120729041693</v>
      </c>
      <c r="AR216" s="28">
        <f t="shared" si="29"/>
        <v>0.83923775774492082</v>
      </c>
      <c r="AS216" s="28">
        <f t="shared" si="30"/>
        <v>0.94057520190749655</v>
      </c>
      <c r="AT216" s="28">
        <f t="shared" si="31"/>
        <v>0.93721047524785794</v>
      </c>
      <c r="AU216" s="28">
        <f t="shared" si="33"/>
        <v>0.65693808649043628</v>
      </c>
      <c r="AV216" s="28">
        <f t="shared" si="34"/>
        <v>0.86875196300946911</v>
      </c>
      <c r="AW216" s="28">
        <f t="shared" si="35"/>
        <v>5.7236754789161404E-3</v>
      </c>
    </row>
    <row r="217" spans="1:49" hidden="1" x14ac:dyDescent="0.25">
      <c r="A217" s="86" t="s">
        <v>8</v>
      </c>
      <c r="B217" s="86">
        <v>1</v>
      </c>
      <c r="C217" s="86">
        <v>208</v>
      </c>
      <c r="D217" s="28">
        <v>1.0026925052698705</v>
      </c>
      <c r="E217" s="28">
        <v>0.99731182795698925</v>
      </c>
      <c r="F217" s="28">
        <v>1.001676245210728</v>
      </c>
      <c r="G217" s="28">
        <v>0.98722975243642885</v>
      </c>
      <c r="H217" s="28">
        <f>(EPCHrsIn!H218+MH)/LinhrsIn!H218</f>
        <v>0.6752257336343116</v>
      </c>
      <c r="I217" s="28">
        <f>(EPCHrsIn!I218+MH)/LinhrsIn!I218</f>
        <v>0.98695535233996767</v>
      </c>
      <c r="J217" s="28">
        <f>(EPCHrsIn!J218+MH)/LinhrsIn!J218</f>
        <v>0.99819268733490896</v>
      </c>
      <c r="K217" s="28">
        <f>(EPCHrsIn!K218+MH)/LinhrsIn!K218</f>
        <v>1.0029899429192717</v>
      </c>
      <c r="L217" s="28">
        <f>(EPCHrsIn!L218+MH)/LinhrsIn!L218</f>
        <v>0.9524722673160172</v>
      </c>
      <c r="M217" s="28">
        <f>(EPCHrsIn!M218+MH)/LinhrsIn!M218</f>
        <v>0.93723849372384938</v>
      </c>
      <c r="N217" s="28">
        <f>(EPCHrsIn!N218+MH)/LinhrsIn!N218</f>
        <v>0.98012707854535619</v>
      </c>
      <c r="O217" s="28">
        <f>(EPCHrsIn!O218+MH)/LinhrsIn!O218</f>
        <v>0.9842464798550119</v>
      </c>
      <c r="P217" s="28">
        <f>(EPCHrsIn!P218+MH)/LinhrsIn!P218</f>
        <v>0.88251109020029572</v>
      </c>
      <c r="Q217" s="28">
        <f>(EPCHrsIn!Q218+MH)/LinhrsIn!Q218</f>
        <v>1.0010775862068966</v>
      </c>
      <c r="R217" s="28">
        <f>(EPCHrsIn!R218+MH)/LinhrsIn!R218</f>
        <v>0.9465990453460621</v>
      </c>
      <c r="S217" s="28">
        <f>(EPCHrsIn!S218+MH)/LinhrsIn!S218</f>
        <v>0.99676941714901068</v>
      </c>
      <c r="T217" s="28">
        <f>(EPCHrsIn!T218+MH)/LinhrsIn!T218</f>
        <v>0.98122529644268786</v>
      </c>
      <c r="U217" s="28">
        <f>(EPCHrsIn!U218+MH)/LinhrsIn!U218</f>
        <v>0.98141616928920228</v>
      </c>
      <c r="V217" s="28">
        <f>(EPCHrsIn!V218+MH)/LinhrsIn!V218</f>
        <v>1.0004188189306158</v>
      </c>
      <c r="W217" s="28">
        <v>0.97567204301075261</v>
      </c>
      <c r="X217" s="28">
        <f>(EPCHrsIn!X218+MH)/LinhrsIn!X218</f>
        <v>0.99515542995559136</v>
      </c>
      <c r="Y217" s="28">
        <f>IF(LinhrsIn!Y218&gt;4,(EPCHrsIn!Y218+MH)/LinhrsIn!Y218,0)</f>
        <v>1.000139392249791</v>
      </c>
      <c r="Z217" s="28">
        <f>IF(LinhrsIn!Z218&gt;4,(EPCHrsIn!Z218+MH)/LinhrsIn!Z218,0)</f>
        <v>0.99973096583266086</v>
      </c>
      <c r="AA217" s="28">
        <f>IF(LinhrsIn!AA218&gt;4,(EPCHrsIn!AA218+MH)/LinhrsIn!AA218,0)</f>
        <v>1.014490714687676</v>
      </c>
      <c r="AB217" s="28">
        <f>IF(LinhrsIn!AB218&gt;4,(EPCHrsIn!AB218+MH)/LinhrsIn!AB218,0)</f>
        <v>0.99892313904967023</v>
      </c>
      <c r="AC217" s="28">
        <f>IF(LinhrsIn!AC218&gt;4,(EPCHrsIn!AC218+MH)/LinhrsIn!AC218,0)</f>
        <v>1.0034946236559139</v>
      </c>
      <c r="AD217" s="28">
        <f>IF(LinhrsIn!AD218&gt;4,(EPCHrsIn!AD218+MH)/LinhrsIn!AD218,0)</f>
        <v>0.99224806201550397</v>
      </c>
      <c r="AE217" s="28">
        <f>IF(LinhrsIn!AE218&gt;4,(EPCHrsIn!AE218+MH)/LinhrsIn!AE218,0)</f>
        <v>0.94660617164463678</v>
      </c>
      <c r="AF217" s="28"/>
      <c r="AG217" s="28"/>
      <c r="AH217" s="28"/>
      <c r="AI217" s="28"/>
      <c r="AJ217" s="28"/>
      <c r="AK217" s="28"/>
      <c r="AL217" s="28"/>
      <c r="AM217" s="28"/>
      <c r="AN217" s="28"/>
      <c r="AO217" s="28">
        <f t="shared" si="27"/>
        <v>0.99096816817921829</v>
      </c>
      <c r="AP217" s="28">
        <f t="shared" si="32"/>
        <v>0.98078295243868485</v>
      </c>
      <c r="AQ217" s="28">
        <f t="shared" si="28"/>
        <v>0.96423356798637949</v>
      </c>
      <c r="AR217" s="28">
        <f t="shared" si="29"/>
        <v>0.94896154953355472</v>
      </c>
      <c r="AS217" s="28">
        <f t="shared" si="30"/>
        <v>0.9814820162339899</v>
      </c>
      <c r="AT217" s="28">
        <f t="shared" si="31"/>
        <v>0.98768676155416857</v>
      </c>
      <c r="AU217" s="28">
        <f t="shared" si="33"/>
        <v>0.99032228840537828</v>
      </c>
      <c r="AV217" s="28">
        <f t="shared" si="34"/>
        <v>1.0043816065233357</v>
      </c>
      <c r="AW217" s="28">
        <f t="shared" si="35"/>
        <v>0.98078295243868485</v>
      </c>
    </row>
    <row r="218" spans="1:49" hidden="1" x14ac:dyDescent="0.25">
      <c r="A218" s="86" t="s">
        <v>8</v>
      </c>
      <c r="B218" s="86">
        <v>1</v>
      </c>
      <c r="C218" s="86">
        <v>209</v>
      </c>
      <c r="D218" s="28">
        <v>0.90710856818946739</v>
      </c>
      <c r="E218" s="28">
        <v>0.78158602150537637</v>
      </c>
      <c r="F218" s="28">
        <v>0.99018199233716475</v>
      </c>
      <c r="G218" s="28">
        <v>0.99385136228420645</v>
      </c>
      <c r="H218" s="28">
        <f>(EPCHrsIn!H219+MH)/LinhrsIn!H219</f>
        <v>0.95164928108260505</v>
      </c>
      <c r="I218" s="28">
        <f>(EPCHrsIn!I219+MH)/LinhrsIn!I219</f>
        <v>0.98453885453078782</v>
      </c>
      <c r="J218" s="28">
        <f>(EPCHrsIn!J219+MH)/LinhrsIn!J219</f>
        <v>0.99874982636477294</v>
      </c>
      <c r="K218" s="28">
        <f>(EPCHrsIn!K219+MH)/LinhrsIn!K219</f>
        <v>0.97852677357977713</v>
      </c>
      <c r="L218" s="28">
        <f>(EPCHrsIn!L219+MH)/LinhrsIn!L219</f>
        <v>0.90195265791965373</v>
      </c>
      <c r="M218" s="28">
        <f>(EPCHrsIn!M219+MH)/LinhrsIn!M219</f>
        <v>0.96859734822051635</v>
      </c>
      <c r="N218" s="28">
        <f>(EPCHrsIn!N219+MH)/LinhrsIn!N219</f>
        <v>0.92803030303030298</v>
      </c>
      <c r="O218" s="28">
        <f>(EPCHrsIn!O219+MH)/LinhrsIn!O219</f>
        <v>0.94667966030906314</v>
      </c>
      <c r="P218" s="28">
        <f>(EPCHrsIn!P219+MH)/LinhrsIn!P219</f>
        <v>0.95348837209302317</v>
      </c>
      <c r="Q218" s="28">
        <f>(EPCHrsIn!Q219+MH)/LinhrsIn!Q219</f>
        <v>0.92308728448275856</v>
      </c>
      <c r="R218" s="28">
        <f>(EPCHrsIn!R219+MH)/LinhrsIn!R219</f>
        <v>0.97720840160881872</v>
      </c>
      <c r="S218" s="28">
        <f>(EPCHrsIn!S219+MH)/LinhrsIn!S219</f>
        <v>0.99757836674290334</v>
      </c>
      <c r="T218" s="28">
        <f>(EPCHrsIn!T219+MH)/LinhrsIn!T219</f>
        <v>0.95242745535714302</v>
      </c>
      <c r="U218" s="28">
        <f>(EPCHrsIn!U219+MH)/LinhrsIn!U219</f>
        <v>0.96168478260869561</v>
      </c>
      <c r="V218" s="28">
        <f>(EPCHrsIn!V219+MH)/LinhrsIn!V219</f>
        <v>0.94133716750539187</v>
      </c>
      <c r="W218" s="28">
        <v>0.95819892473118273</v>
      </c>
      <c r="X218" s="28">
        <f>(EPCHrsIn!X219+MH)/LinhrsIn!X219</f>
        <v>0.96730355220667374</v>
      </c>
      <c r="Y218" s="28">
        <f>IF(LinhrsIn!Y219&gt;4,(EPCHrsIn!Y219+MH)/LinhrsIn!Y219,0)</f>
        <v>0.84120351023819473</v>
      </c>
      <c r="Z218" s="28">
        <f>IF(LinhrsIn!Z219&gt;4,(EPCHrsIn!Z219+MH)/LinhrsIn!Z219,0)</f>
        <v>0.96136241249326881</v>
      </c>
      <c r="AA218" s="28">
        <f>IF(LinhrsIn!AA219&gt;4,(EPCHrsIn!AA219+MH)/LinhrsIn!AA219,0)</f>
        <v>1.0057047446778906</v>
      </c>
      <c r="AB218" s="28">
        <f>IF(LinhrsIn!AB219&gt;4,(EPCHrsIn!AB219+MH)/LinhrsIn!AB219,0)</f>
        <v>0.99583109198493813</v>
      </c>
      <c r="AC218" s="28">
        <f>IF(LinhrsIn!AC219&gt;4,(EPCHrsIn!AC219+MH)/LinhrsIn!AC219,0)</f>
        <v>0.98669354838709677</v>
      </c>
      <c r="AD218" s="28">
        <f>IF(LinhrsIn!AD219&gt;4,(EPCHrsIn!AD219+MH)/LinhrsIn!AD219,0)</f>
        <v>0.99508343265792598</v>
      </c>
      <c r="AE218" s="28">
        <f>IF(LinhrsIn!AE219&gt;4,(EPCHrsIn!AE219+MH)/LinhrsIn!AE219,0)</f>
        <v>0.88712302717141545</v>
      </c>
      <c r="AF218" s="28"/>
      <c r="AG218" s="28"/>
      <c r="AH218" s="28"/>
      <c r="AI218" s="28"/>
      <c r="AJ218" s="28"/>
      <c r="AK218" s="28"/>
      <c r="AL218" s="28"/>
      <c r="AM218" s="28"/>
      <c r="AN218" s="28"/>
      <c r="AO218" s="28">
        <f t="shared" si="27"/>
        <v>0.95691064121982172</v>
      </c>
      <c r="AP218" s="28">
        <f t="shared" si="32"/>
        <v>0.95630000273881277</v>
      </c>
      <c r="AQ218" s="28">
        <f t="shared" si="28"/>
        <v>0.94969225990664918</v>
      </c>
      <c r="AR218" s="28">
        <f t="shared" si="29"/>
        <v>0.94273277847746317</v>
      </c>
      <c r="AS218" s="28">
        <f t="shared" si="30"/>
        <v>0.96595801761149358</v>
      </c>
      <c r="AT218" s="28">
        <f t="shared" si="31"/>
        <v>0.95181646849041013</v>
      </c>
      <c r="AU218" s="28">
        <f t="shared" si="33"/>
        <v>0.92223532905868366</v>
      </c>
      <c r="AV218" s="28">
        <f t="shared" si="34"/>
        <v>0.98763274971869919</v>
      </c>
      <c r="AW218" s="28">
        <f t="shared" si="35"/>
        <v>0.95630000273881277</v>
      </c>
    </row>
    <row r="219" spans="1:49" hidden="1" x14ac:dyDescent="0.25">
      <c r="A219" s="86" t="s">
        <v>10</v>
      </c>
      <c r="B219" s="86">
        <v>1</v>
      </c>
      <c r="C219" s="86">
        <v>210</v>
      </c>
      <c r="D219" s="28">
        <v>0.99685874385181772</v>
      </c>
      <c r="E219" s="28">
        <v>0.99977598566308246</v>
      </c>
      <c r="F219" s="28">
        <v>0.99521072796934862</v>
      </c>
      <c r="G219" s="28">
        <v>1.0009459442639683</v>
      </c>
      <c r="H219" s="28">
        <f>(EPCHrsIn!H220+MH)/LinhrsIn!H220</f>
        <v>0.96822063558728833</v>
      </c>
      <c r="I219" s="28">
        <f>(EPCHrsIn!I220+MH)/LinhrsIn!I220</f>
        <v>0.94504310344827591</v>
      </c>
      <c r="J219" s="28">
        <f>(EPCHrsIn!J220+MH)/LinhrsIn!J220</f>
        <v>0.96078976640711899</v>
      </c>
      <c r="K219" s="28">
        <f>(EPCHrsIn!K220+MH)/LinhrsIn!K220</f>
        <v>0.94027441485068608</v>
      </c>
      <c r="L219" s="28">
        <f>(EPCHrsIn!L220+MH)/LinhrsIn!L220</f>
        <v>1.0010179438747977</v>
      </c>
      <c r="M219" s="28">
        <f>(EPCHrsIn!M220+MH)/LinhrsIn!M220</f>
        <v>0.94993045897079276</v>
      </c>
      <c r="N219" s="28">
        <f>(EPCHrsIn!N220+MH)/LinhrsIn!N220</f>
        <v>1.00418410041841</v>
      </c>
      <c r="O219" s="28">
        <f>(EPCHrsIn!O220+MH)/LinhrsIn!O220</f>
        <v>1.0043061536324489</v>
      </c>
      <c r="P219" s="28">
        <f>(EPCHrsIn!P220+MH)/LinhrsIn!P220</f>
        <v>0.89784946236559138</v>
      </c>
      <c r="Q219" s="28">
        <f>(EPCHrsIn!Q220+MH)/LinhrsIn!Q220</f>
        <v>0.93440193965517249</v>
      </c>
      <c r="R219" s="28">
        <f>(EPCHrsIn!R220+MH)/LinhrsIn!R220</f>
        <v>0.85433422698838257</v>
      </c>
      <c r="S219" s="28">
        <f>(EPCHrsIn!S220+MH)/LinhrsIn!S220</f>
        <v>0.986681017085968</v>
      </c>
      <c r="T219" s="28">
        <f>(EPCHrsIn!T220+MH)/LinhrsIn!T220</f>
        <v>0.884104571508458</v>
      </c>
      <c r="U219" s="28">
        <f>(EPCHrsIn!U220+MH)/LinhrsIn!U220</f>
        <v>0.99959546925566334</v>
      </c>
      <c r="V219" s="28">
        <f>(EPCHrsIn!V220+MH)/LinhrsIn!V220</f>
        <v>0.99243485570187728</v>
      </c>
      <c r="W219" s="28">
        <v>0.99099462365591395</v>
      </c>
      <c r="X219" s="28">
        <f>(EPCHrsIn!X220+MH)/LinhrsIn!X220</f>
        <v>0.92576596031853153</v>
      </c>
      <c r="Y219" s="28">
        <f>IF(LinhrsIn!Y220&gt;4,(EPCHrsIn!Y220+MH)/LinhrsIn!Y220,0)</f>
        <v>0.98311286236982831</v>
      </c>
      <c r="Z219" s="28">
        <f>IF(LinhrsIn!Z220&gt;4,(EPCHrsIn!Z220+MH)/LinhrsIn!Z220,0)</f>
        <v>0.90756529976992828</v>
      </c>
      <c r="AA219" s="28">
        <f>IF(LinhrsIn!AA220&gt;4,(EPCHrsIn!AA220+MH)/LinhrsIn!AA220,0)</f>
        <v>0.93276844006111959</v>
      </c>
      <c r="AB219" s="28">
        <f>IF(LinhrsIn!AB220&gt;4,(EPCHrsIn!AB220+MH)/LinhrsIn!AB220,0)</f>
        <v>1.005113024757804</v>
      </c>
      <c r="AC219" s="28">
        <f>IF(LinhrsIn!AC220&gt;4,(EPCHrsIn!AC220+MH)/LinhrsIn!AC220,0)</f>
        <v>0.96867858583142896</v>
      </c>
      <c r="AD219" s="28">
        <f>IF(LinhrsIn!AD220&gt;4,(EPCHrsIn!AD220+MH)/LinhrsIn!AD220,0)</f>
        <v>0.88189218246045153</v>
      </c>
      <c r="AE219" s="28">
        <f>IF(LinhrsIn!AE220&gt;4,(EPCHrsIn!AE220+MH)/LinhrsIn!AE220,0)</f>
        <v>0.92014487438354542</v>
      </c>
      <c r="AF219" s="28"/>
      <c r="AG219" s="28"/>
      <c r="AH219" s="28"/>
      <c r="AI219" s="28"/>
      <c r="AJ219" s="28"/>
      <c r="AK219" s="28"/>
      <c r="AL219" s="28"/>
      <c r="AM219" s="28"/>
      <c r="AN219" s="28"/>
      <c r="AO219" s="28">
        <f t="shared" si="27"/>
        <v>0.94973935759405403</v>
      </c>
      <c r="AP219" s="28">
        <f t="shared" si="32"/>
        <v>0.92357188089180864</v>
      </c>
      <c r="AQ219" s="28">
        <f t="shared" si="28"/>
        <v>0.96374093923209214</v>
      </c>
      <c r="AR219" s="28">
        <f t="shared" si="29"/>
        <v>0.96877990547215009</v>
      </c>
      <c r="AS219" s="28">
        <f t="shared" si="30"/>
        <v>0.92513906124317435</v>
      </c>
      <c r="AT219" s="28">
        <f t="shared" si="31"/>
        <v>0.95871163215533295</v>
      </c>
      <c r="AU219" s="28">
        <f t="shared" si="33"/>
        <v>0.96662448211475793</v>
      </c>
      <c r="AV219" s="28">
        <f t="shared" si="34"/>
        <v>0.94848225486295057</v>
      </c>
      <c r="AW219" s="28">
        <f t="shared" si="35"/>
        <v>0.92357188089180864</v>
      </c>
    </row>
    <row r="220" spans="1:49" hidden="1" x14ac:dyDescent="0.25">
      <c r="A220" s="86" t="s">
        <v>10</v>
      </c>
      <c r="B220" s="86">
        <v>1</v>
      </c>
      <c r="C220" s="86">
        <v>211</v>
      </c>
      <c r="D220" s="28">
        <v>0.93268736825323717</v>
      </c>
      <c r="E220" s="28">
        <v>0.89247311827956988</v>
      </c>
      <c r="F220" s="28">
        <v>0.89248084291187735</v>
      </c>
      <c r="G220" s="28">
        <v>0.94300685809591378</v>
      </c>
      <c r="H220" s="28">
        <f>(EPCHrsIn!H221+MH)/LinhrsIn!H221</f>
        <v>0.99762171236709574</v>
      </c>
      <c r="I220" s="28">
        <f>(EPCHrsIn!I221+MH)/LinhrsIn!I221</f>
        <v>0.89814316469321842</v>
      </c>
      <c r="J220" s="28">
        <f>(EPCHrsIn!J221+MH)/LinhrsIn!J221</f>
        <v>0.98902625364633978</v>
      </c>
      <c r="K220" s="28">
        <f>(EPCHrsIn!K221+MH)/LinhrsIn!K221</f>
        <v>0.99139090664514395</v>
      </c>
      <c r="L220" s="28">
        <f>(EPCHrsIn!L221+MH)/LinhrsIn!L221</f>
        <v>0.9896483679525222</v>
      </c>
      <c r="M220" s="28">
        <f>(EPCHrsIn!M221+MH)/LinhrsIn!M221</f>
        <v>0.94331758821894973</v>
      </c>
      <c r="N220" s="28">
        <f>(EPCHrsIn!N221+MH)/LinhrsIn!N221</f>
        <v>0.99460188933873139</v>
      </c>
      <c r="O220" s="28">
        <f>(EPCHrsIn!O221+MH)/LinhrsIn!O221</f>
        <v>1.0043061536324489</v>
      </c>
      <c r="P220" s="28">
        <f>(EPCHrsIn!P221+MH)/LinhrsIn!P221</f>
        <v>0.9213730379932521</v>
      </c>
      <c r="Q220" s="28">
        <f>(EPCHrsIn!Q221+MH)/LinhrsIn!Q221</f>
        <v>1.0009409866917598</v>
      </c>
      <c r="R220" s="28">
        <f>(EPCHrsIn!R221+MH)/LinhrsIn!R221</f>
        <v>0.60972243520932379</v>
      </c>
      <c r="S220" s="28">
        <f>(EPCHrsIn!S221+MH)/LinhrsIn!S221</f>
        <v>0.91241759720166837</v>
      </c>
      <c r="T220" s="28">
        <f>(EPCHrsIn!T221+MH)/LinhrsIn!T221</f>
        <v>0.9491597232029374</v>
      </c>
      <c r="U220" s="28">
        <f>(EPCHrsIn!U221+MH)/LinhrsIn!U221</f>
        <v>0.95910106085985491</v>
      </c>
      <c r="V220" s="28">
        <f>(EPCHrsIn!V221+MH)/LinhrsIn!V221</f>
        <v>0.99166544816493651</v>
      </c>
      <c r="W220" s="28">
        <v>0.95725806451612905</v>
      </c>
      <c r="X220" s="28">
        <f>(EPCHrsIn!X221+MH)/LinhrsIn!X221</f>
        <v>0.99199337382661523</v>
      </c>
      <c r="Y220" s="28">
        <f>IF(LinhrsIn!Y221&gt;4,(EPCHrsIn!Y221+MH)/LinhrsIn!Y221,0)</f>
        <v>0.86490476893547907</v>
      </c>
      <c r="Z220" s="28">
        <f>IF(LinhrsIn!Z221&gt;4,(EPCHrsIn!Z221+MH)/LinhrsIn!Z221,0)</f>
        <v>0.87046419279748055</v>
      </c>
      <c r="AA220" s="28">
        <f>IF(LinhrsIn!AA221&gt;4,(EPCHrsIn!AA221+MH)/LinhrsIn!AA221,0)</f>
        <v>0.99150772657663944</v>
      </c>
      <c r="AB220" s="28">
        <f>IF(LinhrsIn!AB221&gt;4,(EPCHrsIn!AB221+MH)/LinhrsIn!AB221,0)</f>
        <v>0.96956462399344878</v>
      </c>
      <c r="AC220" s="28">
        <f>IF(LinhrsIn!AC221&gt;4,(EPCHrsIn!AC221+MH)/LinhrsIn!AC221,0)</f>
        <v>1.0021505376344086</v>
      </c>
      <c r="AD220" s="28">
        <f>IF(LinhrsIn!AD221&gt;4,(EPCHrsIn!AD221+MH)/LinhrsIn!AD221,0)</f>
        <v>0.98970149253731343</v>
      </c>
      <c r="AE220" s="28">
        <f>IF(LinhrsIn!AE221&gt;4,(EPCHrsIn!AE221+MH)/LinhrsIn!AE221,0)</f>
        <v>0.91846045710494095</v>
      </c>
      <c r="AF220" s="28"/>
      <c r="AG220" s="28"/>
      <c r="AH220" s="28"/>
      <c r="AI220" s="28"/>
      <c r="AJ220" s="28"/>
      <c r="AK220" s="28"/>
      <c r="AL220" s="28"/>
      <c r="AM220" s="28"/>
      <c r="AN220" s="28"/>
      <c r="AO220" s="28">
        <f t="shared" si="27"/>
        <v>0.92239166683135609</v>
      </c>
      <c r="AP220" s="28">
        <f t="shared" si="32"/>
        <v>0.97010416242555442</v>
      </c>
      <c r="AQ220" s="28">
        <f t="shared" si="28"/>
        <v>0.974785620938872</v>
      </c>
      <c r="AR220" s="28">
        <f t="shared" si="29"/>
        <v>0.97342702698814421</v>
      </c>
      <c r="AS220" s="28">
        <f t="shared" si="30"/>
        <v>0.84102700636758387</v>
      </c>
      <c r="AT220" s="28">
        <f t="shared" si="31"/>
        <v>0.96664207740924291</v>
      </c>
      <c r="AU220" s="28">
        <f t="shared" si="33"/>
        <v>0.93805206909274108</v>
      </c>
      <c r="AV220" s="28">
        <f t="shared" si="34"/>
        <v>0.94384551445585618</v>
      </c>
      <c r="AW220" s="28">
        <f t="shared" si="35"/>
        <v>0.97010416242555442</v>
      </c>
    </row>
    <row r="221" spans="1:49" hidden="1" x14ac:dyDescent="0.25">
      <c r="A221" s="86" t="s">
        <v>8</v>
      </c>
      <c r="B221" s="86">
        <v>1</v>
      </c>
      <c r="C221" s="86">
        <v>212</v>
      </c>
      <c r="D221" s="28">
        <v>0.99573686665603833</v>
      </c>
      <c r="E221" s="28">
        <v>0.99551971326164879</v>
      </c>
      <c r="F221" s="28">
        <v>1</v>
      </c>
      <c r="G221" s="28">
        <v>0.93402038758821548</v>
      </c>
      <c r="H221" s="28">
        <f>(EPCHrsIn!H222+MH)/LinhrsIn!H222</f>
        <v>0.83920323325635104</v>
      </c>
      <c r="I221" s="28">
        <f>(EPCHrsIn!I222+MH)/LinhrsIn!I222</f>
        <v>1.001521438450899</v>
      </c>
      <c r="J221" s="28">
        <f>(EPCHrsIn!J222+MH)/LinhrsIn!J222</f>
        <v>1.0015784187114365</v>
      </c>
      <c r="K221" s="28">
        <f>(EPCHrsIn!K222+MH)/LinhrsIn!K222</f>
        <v>0.95650977153867323</v>
      </c>
      <c r="L221" s="28">
        <f>(EPCHrsIn!L222+MH)/LinhrsIn!L222</f>
        <v>1.0030262623527819</v>
      </c>
      <c r="M221" s="28">
        <f>(EPCHrsIn!M222+MH)/LinhrsIn!M222</f>
        <v>1.00450831220062</v>
      </c>
      <c r="N221" s="28">
        <f>(EPCHrsIn!N222+MH)/LinhrsIn!N222</f>
        <v>1.0039290069096327</v>
      </c>
      <c r="O221" s="28">
        <f>(EPCHrsIn!O222+MH)/LinhrsIn!O222</f>
        <v>0.88067787192665647</v>
      </c>
      <c r="P221" s="28">
        <f>(EPCHrsIn!P222+MH)/LinhrsIn!P222</f>
        <v>0.97623063947247357</v>
      </c>
      <c r="Q221" s="28">
        <f>(EPCHrsIn!Q222+MH)/LinhrsIn!Q222</f>
        <v>0.96848344658088759</v>
      </c>
      <c r="R221" s="28">
        <f>(EPCHrsIn!R222+MH)/LinhrsIn!R222</f>
        <v>0.74899866488651534</v>
      </c>
      <c r="S221" s="28">
        <f>(EPCHrsIn!S222+MH)/LinhrsIn!S222</f>
        <v>1.0048590864917395</v>
      </c>
      <c r="T221" s="28">
        <f>(EPCHrsIn!T222+MH)/LinhrsIn!T222</f>
        <v>0.99455722271256264</v>
      </c>
      <c r="U221" s="28">
        <f>(EPCHrsIn!U222+MH)/LinhrsIn!U222</f>
        <v>1.0037649589888396</v>
      </c>
      <c r="V221" s="28">
        <f>(EPCHrsIn!V222+MH)/LinhrsIn!V222</f>
        <v>1.0026540019555803</v>
      </c>
      <c r="W221" s="28">
        <v>0.99287634408602155</v>
      </c>
      <c r="X221" s="28">
        <f>(EPCHrsIn!X222+MH)/LinhrsIn!X222</f>
        <v>0.8949790228718365</v>
      </c>
      <c r="Y221" s="28">
        <f>IF(LinhrsIn!Y222&gt;4,(EPCHrsIn!Y222+MH)/LinhrsIn!Y222,0)</f>
        <v>1.0029391182645206</v>
      </c>
      <c r="Z221" s="28">
        <f>IF(LinhrsIn!Z222&gt;4,(EPCHrsIn!Z222+MH)/LinhrsIn!Z222,0)</f>
        <v>0.93840970350404307</v>
      </c>
      <c r="AA221" s="28">
        <f>IF(LinhrsIn!AA222&gt;4,(EPCHrsIn!AA222+MH)/LinhrsIn!AA222,0)</f>
        <v>1.0055998880022399</v>
      </c>
      <c r="AB221" s="28">
        <f>IF(LinhrsIn!AB222&gt;4,(EPCHrsIn!AB222+MH)/LinhrsIn!AB222,0)</f>
        <v>0.99515998924442062</v>
      </c>
      <c r="AC221" s="28">
        <f>IF(LinhrsIn!AC222&gt;4,(EPCHrsIn!AC222+MH)/LinhrsIn!AC222,0)</f>
        <v>1</v>
      </c>
      <c r="AD221" s="28">
        <f>IF(LinhrsIn!AD222&gt;4,(EPCHrsIn!AD222+MH)/LinhrsIn!AD222,0)</f>
        <v>0.98612147440680487</v>
      </c>
      <c r="AE221" s="28">
        <f>IF(LinhrsIn!AE222&gt;4,(EPCHrsIn!AE222+MH)/LinhrsIn!AE222,0)</f>
        <v>0.96433699244633986</v>
      </c>
      <c r="AF221" s="28"/>
      <c r="AG221" s="28"/>
      <c r="AH221" s="28"/>
      <c r="AI221" s="28"/>
      <c r="AJ221" s="28"/>
      <c r="AK221" s="28"/>
      <c r="AL221" s="28"/>
      <c r="AM221" s="28"/>
      <c r="AN221" s="28"/>
      <c r="AO221" s="28">
        <f t="shared" si="27"/>
        <v>0.96277345396576719</v>
      </c>
      <c r="AP221" s="28">
        <f t="shared" si="32"/>
        <v>0.98348615561771491</v>
      </c>
      <c r="AQ221" s="28">
        <f t="shared" si="28"/>
        <v>0.98801478203069182</v>
      </c>
      <c r="AR221" s="28">
        <f t="shared" si="29"/>
        <v>0.95361250610292103</v>
      </c>
      <c r="AS221" s="28">
        <f t="shared" si="30"/>
        <v>0.90744706598638081</v>
      </c>
      <c r="AT221" s="28">
        <f t="shared" si="31"/>
        <v>1.0003253945523276</v>
      </c>
      <c r="AU221" s="28">
        <f t="shared" si="33"/>
        <v>0.96359816174079282</v>
      </c>
      <c r="AV221" s="28">
        <f t="shared" si="34"/>
        <v>0.97972319358356785</v>
      </c>
      <c r="AW221" s="28">
        <f t="shared" si="35"/>
        <v>0.98348615561771491</v>
      </c>
    </row>
    <row r="222" spans="1:49" hidden="1" x14ac:dyDescent="0.25">
      <c r="A222" s="86" t="s">
        <v>8</v>
      </c>
      <c r="B222" s="86">
        <v>1</v>
      </c>
      <c r="C222" s="86">
        <v>213</v>
      </c>
      <c r="D222" s="28">
        <v>0.98070371223259467</v>
      </c>
      <c r="E222" s="28">
        <v>1.0011200716845878</v>
      </c>
      <c r="F222" s="28">
        <v>0.99952107279693492</v>
      </c>
      <c r="G222" s="28">
        <v>1.0044932352538491</v>
      </c>
      <c r="H222" s="28">
        <f>(EPCHrsIn!H223+MH)/LinhrsIn!H223</f>
        <v>0.83012134189864384</v>
      </c>
      <c r="I222" s="28">
        <f>(EPCHrsIn!I223+MH)/LinhrsIn!I223</f>
        <v>0.93904581700229761</v>
      </c>
      <c r="J222" s="28">
        <f>(EPCHrsIn!J223+MH)/LinhrsIn!J223</f>
        <v>0.94860540846665731</v>
      </c>
      <c r="K222" s="28">
        <f>(EPCHrsIn!K223+MH)/LinhrsIn!K223</f>
        <v>0.98705947136563876</v>
      </c>
      <c r="L222" s="28">
        <f>(EPCHrsIn!L223+MH)/LinhrsIn!L223</f>
        <v>1.002130487640146</v>
      </c>
      <c r="M222" s="28">
        <f>(EPCHrsIn!M223+MH)/LinhrsIn!M223</f>
        <v>1.0046044370029301</v>
      </c>
      <c r="N222" s="28">
        <f>(EPCHrsIn!N223+MH)/LinhrsIn!N223</f>
        <v>1.0035068788777988</v>
      </c>
      <c r="O222" s="28">
        <f>(EPCHrsIn!O223+MH)/LinhrsIn!O223</f>
        <v>1.0012515644555695</v>
      </c>
      <c r="P222" s="28">
        <f>(EPCHrsIn!P223+MH)/LinhrsIn!P223</f>
        <v>0.98298572996706923</v>
      </c>
      <c r="Q222" s="28">
        <f>(EPCHrsIn!Q223+MH)/LinhrsIn!Q223</f>
        <v>0.85887259518364056</v>
      </c>
      <c r="R222" s="28">
        <f>(EPCHrsIn!R223+MH)/LinhrsIn!R223</f>
        <v>0.63643545583820516</v>
      </c>
      <c r="S222" s="28">
        <f>(EPCHrsIn!S223+MH)/LinhrsIn!S223</f>
        <v>0.85677576413308087</v>
      </c>
      <c r="T222" s="28">
        <f>(EPCHrsIn!T223+MH)/LinhrsIn!T223</f>
        <v>0.92067510548523213</v>
      </c>
      <c r="U222" s="28">
        <f>(EPCHrsIn!U223+MH)/LinhrsIn!U223</f>
        <v>1.0034974441754103</v>
      </c>
      <c r="V222" s="28">
        <f>(EPCHrsIn!V223+MH)/LinhrsIn!V223</f>
        <v>0.94146409611623361</v>
      </c>
      <c r="W222" s="28">
        <v>0.99247311827956985</v>
      </c>
      <c r="X222" s="28">
        <f>(EPCHrsIn!X223+MH)/LinhrsIn!X223</f>
        <v>0.97641509433962259</v>
      </c>
      <c r="Y222" s="28">
        <f>IF(LinhrsIn!Y223&gt;4,(EPCHrsIn!Y223+MH)/LinhrsIn!Y223,0)</f>
        <v>1.0033589923023092</v>
      </c>
      <c r="Z222" s="28">
        <f>IF(LinhrsIn!Z223&gt;4,(EPCHrsIn!Z223+MH)/LinhrsIn!Z223,0)</f>
        <v>0.99959666577036843</v>
      </c>
      <c r="AA222" s="28">
        <f>IF(LinhrsIn!AA223&gt;4,(EPCHrsIn!AA223+MH)/LinhrsIn!AA223,0)</f>
        <v>1.0011245431543436</v>
      </c>
      <c r="AB222" s="28">
        <f>IF(LinhrsIn!AB223&gt;4,(EPCHrsIn!AB223+MH)/LinhrsIn!AB223,0)</f>
        <v>1.0052433449852112</v>
      </c>
      <c r="AC222" s="28">
        <f>IF(LinhrsIn!AC223&gt;4,(EPCHrsIn!AC223+MH)/LinhrsIn!AC223,0)</f>
        <v>1.0043010752688173</v>
      </c>
      <c r="AD222" s="28">
        <f>IF(LinhrsIn!AD223&gt;4,(EPCHrsIn!AD223+MH)/LinhrsIn!AD223,0)</f>
        <v>0.98762855865255639</v>
      </c>
      <c r="AE222" s="28">
        <f>IF(LinhrsIn!AE223&gt;4,(EPCHrsIn!AE223+MH)/LinhrsIn!AE223,0)</f>
        <v>0.96481366826430692</v>
      </c>
      <c r="AF222" s="28"/>
      <c r="AG222" s="28"/>
      <c r="AH222" s="28"/>
      <c r="AI222" s="28"/>
      <c r="AJ222" s="28"/>
      <c r="AK222" s="28"/>
      <c r="AL222" s="28"/>
      <c r="AM222" s="28"/>
      <c r="AN222" s="28"/>
      <c r="AO222" s="28">
        <f t="shared" si="27"/>
        <v>0.93299435164693578</v>
      </c>
      <c r="AP222" s="28">
        <f t="shared" si="32"/>
        <v>0.98558110072856009</v>
      </c>
      <c r="AQ222" s="28">
        <f t="shared" si="28"/>
        <v>0.99793146533623833</v>
      </c>
      <c r="AR222" s="28">
        <f t="shared" si="29"/>
        <v>0.99591472443347906</v>
      </c>
      <c r="AS222" s="28">
        <f t="shared" si="30"/>
        <v>0.78402793838497553</v>
      </c>
      <c r="AT222" s="28">
        <f t="shared" si="31"/>
        <v>0.95521221525895861</v>
      </c>
      <c r="AU222" s="28">
        <f t="shared" si="33"/>
        <v>0.99074906830716714</v>
      </c>
      <c r="AV222" s="28">
        <f t="shared" si="34"/>
        <v>1.0019881846366412</v>
      </c>
      <c r="AW222" s="28">
        <f t="shared" si="35"/>
        <v>0.98558110072856009</v>
      </c>
    </row>
    <row r="223" spans="1:49" hidden="1" x14ac:dyDescent="0.25">
      <c r="A223" s="86" t="s">
        <v>8</v>
      </c>
      <c r="B223" s="86">
        <v>1</v>
      </c>
      <c r="C223" s="86">
        <v>214</v>
      </c>
      <c r="D223" s="28">
        <v>0.50749591105285219</v>
      </c>
      <c r="E223" s="28">
        <v>0.9809587813620072</v>
      </c>
      <c r="F223" s="28">
        <v>1.0014367816091954</v>
      </c>
      <c r="G223" s="28">
        <v>1.0040202631218651</v>
      </c>
      <c r="H223" s="28">
        <f>(EPCHrsIn!H224+MH)/LinhrsIn!H224</f>
        <v>0.80531352663905142</v>
      </c>
      <c r="I223" s="28">
        <f>(EPCHrsIn!I224+MH)/LinhrsIn!I224</f>
        <v>1.0040529586598217</v>
      </c>
      <c r="J223" s="28">
        <f>(EPCHrsIn!J224+MH)/LinhrsIn!J224</f>
        <v>0.92803830446415991</v>
      </c>
      <c r="K223" s="28">
        <f>(EPCHrsIn!K224+MH)/LinhrsIn!K224</f>
        <v>0.99573648741576126</v>
      </c>
      <c r="L223" s="28">
        <f>(EPCHrsIn!L224+MH)/LinhrsIn!L224</f>
        <v>1.0086784696784696</v>
      </c>
      <c r="M223" s="28">
        <f>(EPCHrsIn!M224+MH)/LinhrsIn!M224</f>
        <v>1.0048848569434752</v>
      </c>
      <c r="N223" s="92">
        <f>(EPCHrsIn!N224+MH)/LinhrsIn!N224</f>
        <v>0.83578104138851805</v>
      </c>
      <c r="O223" s="92">
        <f>(EPCHrsIn!O224+MH)/LinhrsIn!O224</f>
        <v>0.99874982636477294</v>
      </c>
      <c r="P223" s="92">
        <f>(EPCHrsIn!P224+MH)/LinhrsIn!P224</f>
        <v>0.87337837837837828</v>
      </c>
      <c r="Q223" s="92">
        <f>(EPCHrsIn!Q224+MH)/LinhrsIn!Q224</f>
        <v>0.90143875218502079</v>
      </c>
      <c r="R223" s="92">
        <f>(EPCHrsIn!R224+MH)/LinhrsIn!R224</f>
        <v>0.84137622877569263</v>
      </c>
      <c r="S223" s="92">
        <f>(EPCHrsIn!S224+MH)/LinhrsIn!S224</f>
        <v>0.95758807588075889</v>
      </c>
      <c r="T223" s="92">
        <f>(EPCHrsIn!T224+MH)/LinhrsIn!T224</f>
        <v>0.98986201070121083</v>
      </c>
      <c r="U223" s="92">
        <f>(EPCHrsIn!U224+MH)/LinhrsIn!U224</f>
        <v>1.0021531422419594</v>
      </c>
      <c r="V223" s="92">
        <f>(EPCHrsIn!V224+MH)/LinhrsIn!V224</f>
        <v>0.99580771380659583</v>
      </c>
      <c r="W223" s="28">
        <v>0.99206989247311828</v>
      </c>
      <c r="X223" s="28">
        <f>(EPCHrsIn!X224+MH)/LinhrsIn!X224</f>
        <v>0.99771136241249336</v>
      </c>
      <c r="Y223" s="28">
        <f>IF(LinhrsIn!Y224&gt;4,(EPCHrsIn!Y224+MH)/LinhrsIn!Y224,0)</f>
        <v>1.0040582143856702</v>
      </c>
      <c r="Z223" s="28">
        <f>IF(LinhrsIn!Z224&gt;4,(EPCHrsIn!Z224+MH)/LinhrsIn!Z224,0)</f>
        <v>0.94070189592577647</v>
      </c>
      <c r="AA223" s="28">
        <f>IF(LinhrsIn!AA224&gt;4,(EPCHrsIn!AA224+MH)/LinhrsIn!AA224,0)</f>
        <v>0.9561808763824724</v>
      </c>
      <c r="AB223" s="28">
        <f>IF(LinhrsIn!AB224&gt;4,(EPCHrsIn!AB224+MH)/LinhrsIn!AB224,0)</f>
        <v>0.9150189865130286</v>
      </c>
      <c r="AC223" s="28">
        <f>IF(LinhrsIn!AC224&gt;4,(EPCHrsIn!AC224+MH)/LinhrsIn!AC224,0)</f>
        <v>0.87904748076085371</v>
      </c>
      <c r="AD223" s="28">
        <f>IF(LinhrsIn!AD224&gt;4,(EPCHrsIn!AD224+MH)/LinhrsIn!AD224,0)</f>
        <v>0.98881765319815118</v>
      </c>
      <c r="AE223" s="28">
        <f>IF(LinhrsIn!AE224&gt;4,(EPCHrsIn!AE224+MH)/LinhrsIn!AE224,0)</f>
        <v>0.92469653968275367</v>
      </c>
      <c r="AF223" s="28"/>
      <c r="AG223" s="28"/>
      <c r="AH223" s="28"/>
      <c r="AI223" s="28"/>
      <c r="AJ223" s="28"/>
      <c r="AK223" s="28"/>
      <c r="AL223" s="28"/>
      <c r="AM223" s="28"/>
      <c r="AN223" s="28"/>
      <c r="AO223" s="28">
        <f t="shared" si="27"/>
        <v>0.95783059597364995</v>
      </c>
      <c r="AP223" s="28">
        <f t="shared" si="32"/>
        <v>0.93085389121391948</v>
      </c>
      <c r="AQ223" s="28">
        <f t="shared" si="28"/>
        <v>1.0030999380125687</v>
      </c>
      <c r="AR223" s="28">
        <f t="shared" si="29"/>
        <v>0.90263641537722306</v>
      </c>
      <c r="AS223" s="28">
        <f t="shared" si="30"/>
        <v>0.90013435228049088</v>
      </c>
      <c r="AT223" s="28">
        <f t="shared" si="31"/>
        <v>0.99594095558325535</v>
      </c>
      <c r="AU223" s="28">
        <f t="shared" si="33"/>
        <v>0.99794648975709388</v>
      </c>
      <c r="AV223" s="28">
        <f t="shared" si="34"/>
        <v>0.93730058627375923</v>
      </c>
      <c r="AW223" s="28">
        <f t="shared" si="35"/>
        <v>0.93085389121391948</v>
      </c>
    </row>
    <row r="224" spans="1:49" hidden="1" x14ac:dyDescent="0.25">
      <c r="A224" s="86" t="s">
        <v>8</v>
      </c>
      <c r="B224" s="86">
        <v>1</v>
      </c>
      <c r="C224" s="86">
        <v>215</v>
      </c>
      <c r="D224" s="28">
        <v>1</v>
      </c>
      <c r="E224" s="28">
        <v>1.0002240143369177</v>
      </c>
      <c r="F224" s="28">
        <v>0.98515325670498088</v>
      </c>
      <c r="G224" s="28">
        <v>1.0044932352538491</v>
      </c>
      <c r="H224" s="28">
        <f>(EPCHrsIn!H225+MH)/LinhrsIn!H225</f>
        <v>1.0147058823529411</v>
      </c>
      <c r="I224" s="28">
        <f>(EPCHrsIn!I225+MH)/LinhrsIn!I225</f>
        <v>1.0005404675043912</v>
      </c>
      <c r="J224" s="28">
        <f>(EPCHrsIn!J225+MH)/LinhrsIn!J225</f>
        <v>1.0023933549204562</v>
      </c>
      <c r="K224" s="28">
        <f>(EPCHrsIn!K225+MH)/LinhrsIn!K225</f>
        <v>0.9933957072096864</v>
      </c>
      <c r="L224" s="28">
        <f>(EPCHrsIn!L225+MH)/LinhrsIn!L225</f>
        <v>1.0018313301823092</v>
      </c>
      <c r="M224" s="28">
        <f>(EPCHrsIn!M225+MH)/LinhrsIn!M225</f>
        <v>1.00418410041841</v>
      </c>
      <c r="N224" s="28">
        <f>(EPCHrsIn!N225+MH)/LinhrsIn!N225</f>
        <v>1.0044492382364838</v>
      </c>
      <c r="O224" s="28">
        <f>(EPCHrsIn!O225+MH)/LinhrsIn!O225</f>
        <v>0.94994739215391555</v>
      </c>
      <c r="P224" s="28">
        <f>(EPCHrsIn!P225+MH)/LinhrsIn!P225</f>
        <v>0.84804845222072678</v>
      </c>
      <c r="Q224" s="28">
        <f>(EPCHrsIn!Q225+MH)/LinhrsIn!Q225</f>
        <v>0.93069573408693307</v>
      </c>
      <c r="R224" s="28">
        <f>(EPCHrsIn!R225+MH)/LinhrsIn!R225</f>
        <v>0.98984619979095112</v>
      </c>
      <c r="S224" s="28">
        <f>(EPCHrsIn!S225+MH)/LinhrsIn!S225</f>
        <v>1.0044432476100713</v>
      </c>
      <c r="T224" s="28">
        <f>(EPCHrsIn!T225+MH)/LinhrsIn!T225</f>
        <v>0.98184121621621623</v>
      </c>
      <c r="U224" s="28">
        <f>(EPCHrsIn!U225+MH)/LinhrsIn!U225</f>
        <v>0.97173620457604304</v>
      </c>
      <c r="V224" s="28">
        <f>(EPCHrsIn!V225+MH)/LinhrsIn!V225</f>
        <v>0.96477881093265705</v>
      </c>
      <c r="W224" s="28">
        <v>0.97782258064516125</v>
      </c>
      <c r="X224" s="28">
        <f>(EPCHrsIn!X225+MH)/LinhrsIn!X225</f>
        <v>0.99178782983306424</v>
      </c>
      <c r="Y224" s="28">
        <f>IF(LinhrsIn!Y225&gt;4,(EPCHrsIn!Y225+MH)/LinhrsIn!Y225,0)</f>
        <v>0.88650392817059487</v>
      </c>
      <c r="Z224" s="28">
        <f>IF(LinhrsIn!Z225&gt;4,(EPCHrsIn!Z225+MH)/LinhrsIn!Z225,0)</f>
        <v>1.0037649589888396</v>
      </c>
      <c r="AA224" s="28">
        <f>IF(LinhrsIn!AA225&gt;4,(EPCHrsIn!AA225+MH)/LinhrsIn!AA225,0)</f>
        <v>1.0020999580008401</v>
      </c>
      <c r="AB224" s="28">
        <f>IF(LinhrsIn!AB225&gt;4,(EPCHrsIn!AB225+MH)/LinhrsIn!AB225,0)</f>
        <v>1.0045711212691586</v>
      </c>
      <c r="AC224" s="28">
        <f>IF(LinhrsIn!AC225&gt;4,(EPCHrsIn!AC225+MH)/LinhrsIn!AC225,0)</f>
        <v>1.0052419354838709</v>
      </c>
      <c r="AD224" s="28">
        <f>IF(LinhrsIn!AD225&gt;4,(EPCHrsIn!AD225+MH)/LinhrsIn!AD225,0)</f>
        <v>0.98761933174224348</v>
      </c>
      <c r="AE224" s="28">
        <f>IF(LinhrsIn!AE225&gt;4,(EPCHrsIn!AE225+MH)/LinhrsIn!AE225,0)</f>
        <v>0.96782251773582995</v>
      </c>
      <c r="AF224" s="28"/>
      <c r="AG224" s="28"/>
      <c r="AH224" s="28"/>
      <c r="AI224" s="28"/>
      <c r="AJ224" s="28"/>
      <c r="AK224" s="28"/>
      <c r="AL224" s="28"/>
      <c r="AM224" s="28"/>
      <c r="AN224" s="28"/>
      <c r="AO224" s="28">
        <f t="shared" si="27"/>
        <v>0.97582431584337748</v>
      </c>
      <c r="AP224" s="28">
        <f t="shared" si="32"/>
        <v>0.9868945949873148</v>
      </c>
      <c r="AQ224" s="28">
        <f t="shared" si="28"/>
        <v>0.99980371260346856</v>
      </c>
      <c r="AR224" s="28">
        <f t="shared" si="29"/>
        <v>0.93414836087037545</v>
      </c>
      <c r="AS224" s="28">
        <f t="shared" si="30"/>
        <v>0.97499506049598528</v>
      </c>
      <c r="AT224" s="28">
        <f t="shared" si="31"/>
        <v>0.97278541057497214</v>
      </c>
      <c r="AU224" s="28">
        <f t="shared" si="33"/>
        <v>0.95203811288294016</v>
      </c>
      <c r="AV224" s="28">
        <f t="shared" si="34"/>
        <v>1.0034786794196127</v>
      </c>
      <c r="AW224" s="28">
        <f t="shared" si="35"/>
        <v>0.9868945949873148</v>
      </c>
    </row>
    <row r="225" spans="1:49" hidden="1" x14ac:dyDescent="0.25">
      <c r="A225" s="86" t="s">
        <v>8</v>
      </c>
      <c r="B225" s="86">
        <v>1</v>
      </c>
      <c r="C225" s="86">
        <v>216</v>
      </c>
      <c r="D225" s="28">
        <v>0.88848540673952958</v>
      </c>
      <c r="E225" s="28">
        <v>0.93391577060931896</v>
      </c>
      <c r="F225" s="28">
        <v>1.0009578544061302</v>
      </c>
      <c r="G225" s="28">
        <v>0.94253388596392962</v>
      </c>
      <c r="H225" s="28">
        <f>(EPCHrsIn!H226+MH)/LinhrsIn!H226</f>
        <v>0.75516224188790571</v>
      </c>
      <c r="I225" s="28">
        <f>(EPCHrsIn!I226+MH)/LinhrsIn!I226</f>
        <v>0.99932432432432428</v>
      </c>
      <c r="J225" s="28">
        <f>(EPCHrsIn!J226+MH)/LinhrsIn!J226</f>
        <v>0.99295774647887325</v>
      </c>
      <c r="K225" s="28">
        <f>(EPCHrsIn!K226+MH)/LinhrsIn!K226</f>
        <v>0.86872051068553979</v>
      </c>
      <c r="L225" s="28">
        <f>(EPCHrsIn!L226+MH)/LinhrsIn!L226</f>
        <v>1.0028950209148562</v>
      </c>
      <c r="M225" s="28">
        <f>(EPCHrsIn!M226+MH)/LinhrsIn!M226</f>
        <v>1.0018138691223664</v>
      </c>
      <c r="N225" s="28">
        <f>(EPCHrsIn!N226+MH)/LinhrsIn!N226</f>
        <v>1.0035068788777988</v>
      </c>
      <c r="O225" s="28">
        <f>(EPCHrsIn!O226+MH)/LinhrsIn!O226</f>
        <v>0.94701710471422607</v>
      </c>
      <c r="P225" s="28">
        <f>(EPCHrsIn!P226+MH)/LinhrsIn!P226</f>
        <v>1.0028225806451614</v>
      </c>
      <c r="Q225" s="28">
        <f>(EPCHrsIn!Q226+MH)/LinhrsIn!Q226</f>
        <v>0.97485545246739269</v>
      </c>
      <c r="R225" s="28">
        <f>(EPCHrsIn!R226+MH)/LinhrsIn!R226</f>
        <v>0.99463327370304133</v>
      </c>
      <c r="S225" s="28">
        <f>(EPCHrsIn!S226+MH)/LinhrsIn!S226</f>
        <v>1.004709998654286</v>
      </c>
      <c r="T225" s="28">
        <f>(EPCHrsIn!T226+MH)/LinhrsIn!T226</f>
        <v>0.99296270232230821</v>
      </c>
      <c r="U225" s="28">
        <f>(EPCHrsIn!U226+MH)/LinhrsIn!U226</f>
        <v>1.0010770059235328</v>
      </c>
      <c r="V225" s="28">
        <f>(EPCHrsIn!V226+MH)/LinhrsIn!V226</f>
        <v>0.95846734722416438</v>
      </c>
      <c r="W225" s="28">
        <v>0.99099462365591395</v>
      </c>
      <c r="X225" s="28">
        <f>(EPCHrsIn!X226+MH)/LinhrsIn!X226</f>
        <v>0.97940226171243949</v>
      </c>
      <c r="Y225" s="28">
        <f>IF(LinhrsIn!Y226&gt;4,(EPCHrsIn!Y226+MH)/LinhrsIn!Y226,0)</f>
        <v>0.99930030786453961</v>
      </c>
      <c r="Z225" s="28">
        <f>IF(LinhrsIn!Z226&gt;4,(EPCHrsIn!Z226+MH)/LinhrsIn!Z226,0)</f>
        <v>0.98372999865537181</v>
      </c>
      <c r="AA225" s="28">
        <f>IF(LinhrsIn!AA226&gt;4,(EPCHrsIn!AA226+MH)/LinhrsIn!AA226,0)</f>
        <v>0.96738065238695237</v>
      </c>
      <c r="AB225" s="28">
        <f>IF(LinhrsIn!AB226&gt;4,(EPCHrsIn!AB226+MH)/LinhrsIn!AB226,0)</f>
        <v>1.0045711212691586</v>
      </c>
      <c r="AC225" s="28">
        <f>IF(LinhrsIn!AC226&gt;4,(EPCHrsIn!AC226+MH)/LinhrsIn!AC226,0)</f>
        <v>0.96854415916117764</v>
      </c>
      <c r="AD225" s="28">
        <f>IF(LinhrsIn!AD226&gt;4,(EPCHrsIn!AD226+MH)/LinhrsIn!AD226,0)</f>
        <v>0.91095787737970324</v>
      </c>
      <c r="AE225" s="28">
        <f>IF(LinhrsIn!AE226&gt;4,(EPCHrsIn!AE226+MH)/LinhrsIn!AE226,0)</f>
        <v>0.93402562357564212</v>
      </c>
      <c r="AF225" s="28"/>
      <c r="AG225" s="28"/>
      <c r="AH225" s="28"/>
      <c r="AI225" s="28"/>
      <c r="AJ225" s="28"/>
      <c r="AK225" s="28"/>
      <c r="AL225" s="28"/>
      <c r="AM225" s="28"/>
      <c r="AN225" s="28"/>
      <c r="AO225" s="28">
        <f t="shared" si="27"/>
        <v>0.98767372881992521</v>
      </c>
      <c r="AP225" s="28">
        <f t="shared" si="32"/>
        <v>0.93784255337217426</v>
      </c>
      <c r="AQ225" s="28">
        <f t="shared" si="28"/>
        <v>0.95780980024092077</v>
      </c>
      <c r="AR225" s="28">
        <f t="shared" si="29"/>
        <v>0.98444885474572874</v>
      </c>
      <c r="AS225" s="28">
        <f t="shared" si="30"/>
        <v>0.99139957494157338</v>
      </c>
      <c r="AT225" s="28">
        <f t="shared" si="31"/>
        <v>0.98416901849000171</v>
      </c>
      <c r="AU225" s="28">
        <f t="shared" si="33"/>
        <v>0.98989906441096431</v>
      </c>
      <c r="AV225" s="28">
        <f t="shared" si="34"/>
        <v>0.98522725743716089</v>
      </c>
      <c r="AW225" s="28">
        <f t="shared" si="35"/>
        <v>0.93784255337217426</v>
      </c>
    </row>
    <row r="226" spans="1:49" hidden="1" x14ac:dyDescent="0.25">
      <c r="A226" s="86" t="s">
        <v>8</v>
      </c>
      <c r="B226" s="86">
        <v>1</v>
      </c>
      <c r="C226" s="86">
        <v>217</v>
      </c>
      <c r="D226" s="28">
        <v>0.90733294362862327</v>
      </c>
      <c r="E226" s="28">
        <v>0.97737455197132617</v>
      </c>
      <c r="F226" s="28">
        <v>0.82088122605363989</v>
      </c>
      <c r="G226" s="28">
        <v>1.0044932352538491</v>
      </c>
      <c r="H226" s="28">
        <f>(EPCHrsIn!H227+MH)/LinhrsIn!H227</f>
        <v>0.82510895543371299</v>
      </c>
      <c r="I226" s="28">
        <f>(EPCHrsIn!I227+MH)/LinhrsIn!I227</f>
        <v>0.97648012976480136</v>
      </c>
      <c r="J226" s="28">
        <f>(EPCHrsIn!J227+MH)/LinhrsIn!J227</f>
        <v>0.99548787366046243</v>
      </c>
      <c r="K226" s="28">
        <f>(EPCHrsIn!K227+MH)/LinhrsIn!K227</f>
        <v>0.97923256773483702</v>
      </c>
      <c r="L226" s="28">
        <f>(EPCHrsIn!L227+MH)/LinhrsIn!L227</f>
        <v>1.0033609762675295</v>
      </c>
      <c r="M226" s="28">
        <f>(EPCHrsIn!M227+MH)/LinhrsIn!M227</f>
        <v>0.99930216329378929</v>
      </c>
      <c r="N226" s="28">
        <f>(EPCHrsIn!N227+MH)/LinhrsIn!N227</f>
        <v>0.95147992972023254</v>
      </c>
      <c r="O226" s="28">
        <f>(EPCHrsIn!O227+MH)/LinhrsIn!O227</f>
        <v>0.90037515631513121</v>
      </c>
      <c r="P226" s="28">
        <f>(EPCHrsIn!P227+MH)/LinhrsIn!P227</f>
        <v>0.99395079983868795</v>
      </c>
      <c r="Q226" s="28">
        <f>(EPCHrsIn!Q227+MH)/LinhrsIn!Q227</f>
        <v>0.94863520236654564</v>
      </c>
      <c r="R226" s="28">
        <f>(EPCHrsIn!R227+MH)/LinhrsIn!R227</f>
        <v>0.8945877441479051</v>
      </c>
      <c r="S226" s="28">
        <f>(EPCHrsIn!S227+MH)/LinhrsIn!S227</f>
        <v>1.0045754272641636</v>
      </c>
      <c r="T226" s="28">
        <f>(EPCHrsIn!T227+MH)/LinhrsIn!T227</f>
        <v>0.99338866225910827</v>
      </c>
      <c r="U226" s="28">
        <f>(EPCHrsIn!U227+MH)/LinhrsIn!U227</f>
        <v>0.99109191523822371</v>
      </c>
      <c r="V226" s="28">
        <f>(EPCHrsIn!V227+MH)/LinhrsIn!V227</f>
        <v>0.97247065399664612</v>
      </c>
      <c r="W226" s="28">
        <v>0.95631720430107525</v>
      </c>
      <c r="X226" s="28">
        <f>(EPCHrsIn!X227+MH)/LinhrsIn!X227</f>
        <v>0.97401723209477653</v>
      </c>
      <c r="Y226" s="28">
        <f>IF(LinhrsIn!Y227&gt;4,(EPCHrsIn!Y227+MH)/LinhrsIn!Y227,0)</f>
        <v>0.99620146314012392</v>
      </c>
      <c r="Z226" s="28">
        <f>IF(LinhrsIn!Z227&gt;4,(EPCHrsIn!Z227+MH)/LinhrsIn!Z227,0)</f>
        <v>0.99959661153690993</v>
      </c>
      <c r="AA226" s="28">
        <f>IF(LinhrsIn!AA227&gt;4,(EPCHrsIn!AA227+MH)/LinhrsIn!AA227,0)</f>
        <v>0.91858332157471423</v>
      </c>
      <c r="AB226" s="28">
        <f>IF(LinhrsIn!AB227&gt;4,(EPCHrsIn!AB227+MH)/LinhrsIn!AB227,0)</f>
        <v>0.82729842509086016</v>
      </c>
      <c r="AC226" s="28">
        <f>IF(LinhrsIn!AC227&gt;4,(EPCHrsIn!AC227+MH)/LinhrsIn!AC227,0)</f>
        <v>0.97714746605726577</v>
      </c>
      <c r="AD226" s="28">
        <f>IF(LinhrsIn!AD227&gt;4,(EPCHrsIn!AD227+MH)/LinhrsIn!AD227,0)</f>
        <v>0.98465206377589021</v>
      </c>
      <c r="AE226" s="28">
        <f>IF(LinhrsIn!AE227&gt;4,(EPCHrsIn!AE227+MH)/LinhrsIn!AE227,0)</f>
        <v>0.96427930462533618</v>
      </c>
      <c r="AF226" s="28"/>
      <c r="AG226" s="28"/>
      <c r="AH226" s="28"/>
      <c r="AI226" s="28"/>
      <c r="AJ226" s="28"/>
      <c r="AK226" s="28"/>
      <c r="AL226" s="28"/>
      <c r="AM226" s="28"/>
      <c r="AN226" s="28"/>
      <c r="AO226" s="28">
        <f t="shared" si="27"/>
        <v>0.95639698858425426</v>
      </c>
      <c r="AP226" s="28">
        <f t="shared" si="32"/>
        <v>0.97535961148616401</v>
      </c>
      <c r="AQ226" s="28">
        <f t="shared" si="28"/>
        <v>0.9939652357653852</v>
      </c>
      <c r="AR226" s="28">
        <f t="shared" si="29"/>
        <v>0.94860196195801727</v>
      </c>
      <c r="AS226" s="28">
        <f t="shared" si="30"/>
        <v>0.94926612459287141</v>
      </c>
      <c r="AT226" s="28">
        <f t="shared" si="31"/>
        <v>0.98565041049799262</v>
      </c>
      <c r="AU226" s="28">
        <f t="shared" si="33"/>
        <v>0.9755119665119919</v>
      </c>
      <c r="AV226" s="28">
        <f t="shared" si="34"/>
        <v>0.91515945273416144</v>
      </c>
      <c r="AW226" s="28">
        <f t="shared" si="35"/>
        <v>0.97535961148616401</v>
      </c>
    </row>
    <row r="227" spans="1:49" hidden="1" x14ac:dyDescent="0.25">
      <c r="A227" s="86" t="s">
        <v>8</v>
      </c>
      <c r="B227" s="86">
        <v>1</v>
      </c>
      <c r="C227" s="86">
        <v>218</v>
      </c>
      <c r="D227" s="28">
        <v>0.84989283120471892</v>
      </c>
      <c r="E227" s="28">
        <v>0.92719534050179209</v>
      </c>
      <c r="F227" s="28">
        <v>0.95953065134099613</v>
      </c>
      <c r="G227" s="28">
        <v>0.90469611540520023</v>
      </c>
      <c r="H227" s="28">
        <f>(EPCHrsIn!H228+MH)/LinhrsIn!H228</f>
        <v>0.90559824368825459</v>
      </c>
      <c r="I227" s="28">
        <f>(EPCHrsIn!I228+MH)/LinhrsIn!I228</f>
        <v>0.98397125880889869</v>
      </c>
      <c r="J227" s="28">
        <f>(EPCHrsIn!J228+MH)/LinhrsIn!J228</f>
        <v>0.99498207885304657</v>
      </c>
      <c r="K227" s="28">
        <f>(EPCHrsIn!K228+MH)/LinhrsIn!K228</f>
        <v>0.97094064178487804</v>
      </c>
      <c r="L227" s="28">
        <f>(EPCHrsIn!L228+MH)/LinhrsIn!L228</f>
        <v>1.0015268378855824</v>
      </c>
      <c r="M227" s="28">
        <f>(EPCHrsIn!M228+MH)/LinhrsIn!M228</f>
        <v>0.94567970728961437</v>
      </c>
      <c r="N227" s="28">
        <f>(EPCHrsIn!N228+MH)/LinhrsIn!N228</f>
        <v>1.0046033035472515</v>
      </c>
      <c r="O227" s="28">
        <f>(EPCHrsIn!O228+MH)/LinhrsIn!O228</f>
        <v>1.0041666666666667</v>
      </c>
      <c r="P227" s="28">
        <f>(EPCHrsIn!P228+MH)/LinhrsIn!P228</f>
        <v>0.85356998789834604</v>
      </c>
      <c r="Q227" s="28">
        <f>(EPCHrsIn!Q228+MH)/LinhrsIn!Q228</f>
        <v>1.0010781671159028</v>
      </c>
      <c r="R227" s="28">
        <f>(EPCHrsIn!R228+MH)/LinhrsIn!R228</f>
        <v>0.66120625465376026</v>
      </c>
      <c r="S227" s="28">
        <f>(EPCHrsIn!S228+MH)/LinhrsIn!S228</f>
        <v>0.96733805117038651</v>
      </c>
      <c r="T227" s="28">
        <f>(EPCHrsIn!T228+MH)/LinhrsIn!T228</f>
        <v>0.91847672778561362</v>
      </c>
      <c r="U227" s="28">
        <f>(EPCHrsIn!U228+MH)/LinhrsIn!U228</f>
        <v>1.0006723141051499</v>
      </c>
      <c r="V227" s="28">
        <f>(EPCHrsIn!V228+MH)/LinhrsIn!V228</f>
        <v>0.97751082553429247</v>
      </c>
      <c r="W227" s="28">
        <v>0.85</v>
      </c>
      <c r="X227" s="28">
        <f>(EPCHrsIn!X228+MH)/LinhrsIn!X228</f>
        <v>0.71197937864604521</v>
      </c>
      <c r="Y227" s="28">
        <f>IF(LinhrsIn!Y228&gt;4,(EPCHrsIn!Y228+MH)/LinhrsIn!Y228,0)</f>
        <v>0.9981777403980937</v>
      </c>
      <c r="Z227" s="28">
        <f>IF(LinhrsIn!Z228&gt;4,(EPCHrsIn!Z228+MH)/LinhrsIn!Z228,0)</f>
        <v>0.80301196719107171</v>
      </c>
      <c r="AA227" s="28">
        <f>IF(LinhrsIn!AA228&gt;4,(EPCHrsIn!AA228+MH)/LinhrsIn!AA228,0)</f>
        <v>0.88945650631474371</v>
      </c>
      <c r="AB227" s="28">
        <f>IF(LinhrsIn!AB228&gt;4,(EPCHrsIn!AB228+MH)/LinhrsIn!AB228,0)</f>
        <v>0.87950157469533063</v>
      </c>
      <c r="AC227" s="28">
        <f>IF(LinhrsIn!AC228&gt;4,(EPCHrsIn!AC228+MH)/LinhrsIn!AC228,0)</f>
        <v>1.004737412019491</v>
      </c>
      <c r="AD227" s="28">
        <f>IF(LinhrsIn!AD228&gt;4,(EPCHrsIn!AD228+MH)/LinhrsIn!AD228,0)</f>
        <v>0.98275344931013797</v>
      </c>
      <c r="AE227" s="28">
        <f>IF(LinhrsIn!AE228&gt;4,(EPCHrsIn!AE228+MH)/LinhrsIn!AE228,0)</f>
        <v>0.9667304819331809</v>
      </c>
      <c r="AF227" s="28"/>
      <c r="AG227" s="28"/>
      <c r="AH227" s="28"/>
      <c r="AI227" s="28"/>
      <c r="AJ227" s="28"/>
      <c r="AK227" s="28"/>
      <c r="AL227" s="28"/>
      <c r="AM227" s="28"/>
      <c r="AN227" s="28"/>
      <c r="AO227" s="28">
        <f t="shared" si="27"/>
        <v>0.88820079230086579</v>
      </c>
      <c r="AP227" s="28">
        <f t="shared" si="32"/>
        <v>0.98474044775426994</v>
      </c>
      <c r="AQ227" s="28">
        <f t="shared" si="28"/>
        <v>0.97271572898669156</v>
      </c>
      <c r="AR227" s="28">
        <f t="shared" si="29"/>
        <v>0.95411331937075472</v>
      </c>
      <c r="AS227" s="28">
        <f t="shared" si="30"/>
        <v>0.8765408243133499</v>
      </c>
      <c r="AT227" s="28">
        <f t="shared" si="31"/>
        <v>0.96555328914168526</v>
      </c>
      <c r="AU227" s="28">
        <f t="shared" si="33"/>
        <v>0.85338570634804622</v>
      </c>
      <c r="AV227" s="28">
        <f t="shared" si="34"/>
        <v>0.85732334940038202</v>
      </c>
      <c r="AW227" s="28">
        <f t="shared" si="35"/>
        <v>0.98474044775426994</v>
      </c>
    </row>
    <row r="228" spans="1:49" hidden="1" x14ac:dyDescent="0.25">
      <c r="A228" s="86" t="s">
        <v>8</v>
      </c>
      <c r="B228" s="86">
        <v>1</v>
      </c>
      <c r="C228" s="86">
        <v>219</v>
      </c>
      <c r="D228" s="28">
        <v>0.99955124912168825</v>
      </c>
      <c r="E228" s="28">
        <v>0.98767921146953408</v>
      </c>
      <c r="F228" s="28">
        <v>0.9803639846743295</v>
      </c>
      <c r="G228" s="28">
        <v>1.0049662073858332</v>
      </c>
      <c r="H228" s="28">
        <f>(EPCHrsIn!H229+MH)/LinhrsIn!H229</f>
        <v>0.99481211441390904</v>
      </c>
      <c r="I228" s="28">
        <f>(EPCHrsIn!I229+MH)/LinhrsIn!I229</f>
        <v>1.0037930100243835</v>
      </c>
      <c r="J228" s="28">
        <f>(EPCHrsIn!J229+MH)/LinhrsIn!J229</f>
        <v>0.96167444491585341</v>
      </c>
      <c r="K228" s="28">
        <f>(EPCHrsIn!K229+MH)/LinhrsIn!K229</f>
        <v>1.0024752475247525</v>
      </c>
      <c r="L228" s="28">
        <f>(EPCHrsIn!L229+MH)/LinhrsIn!L229</f>
        <v>1.0035718716289106</v>
      </c>
      <c r="M228" s="28">
        <f>(EPCHrsIn!M229+MH)/LinhrsIn!M229</f>
        <v>1.0053131991051454</v>
      </c>
      <c r="N228" s="28">
        <f>(EPCHrsIn!N229+MH)/LinhrsIn!N229</f>
        <v>1.0045846817691477</v>
      </c>
      <c r="O228" s="28">
        <f>(EPCHrsIn!O229+MH)/LinhrsIn!O229</f>
        <v>0.88145048814504878</v>
      </c>
      <c r="P228" s="28">
        <f>(EPCHrsIn!P229+MH)/LinhrsIn!P229</f>
        <v>0.79749562407432328</v>
      </c>
      <c r="Q228" s="28">
        <f>(EPCHrsIn!Q229+MH)/LinhrsIn!Q229</f>
        <v>0.99435256151674056</v>
      </c>
      <c r="R228" s="28">
        <f>(EPCHrsIn!R229+MH)/LinhrsIn!R229</f>
        <v>0.9122649955237242</v>
      </c>
      <c r="S228" s="28">
        <f>(EPCHrsIn!S229+MH)/LinhrsIn!S229</f>
        <v>1.0049778016951434</v>
      </c>
      <c r="T228" s="28">
        <f>(EPCHrsIn!T229+MH)/LinhrsIn!T229</f>
        <v>0.97805598537065686</v>
      </c>
      <c r="U228" s="28">
        <f>(EPCHrsIn!U229+MH)/LinhrsIn!U229</f>
        <v>0.99468737229260318</v>
      </c>
      <c r="V228" s="28">
        <f>(EPCHrsIn!V229+MH)/LinhrsIn!V229</f>
        <v>0.99244755244755245</v>
      </c>
      <c r="W228" s="28">
        <v>0.99045698924731185</v>
      </c>
      <c r="X228" s="28">
        <f>(EPCHrsIn!X229+MH)/LinhrsIn!X229</f>
        <v>0.99986512004316153</v>
      </c>
      <c r="Y228" s="28">
        <f>IF(LinhrsIn!Y229&gt;4,(EPCHrsIn!Y229+MH)/LinhrsIn!Y229,0)</f>
        <v>1.0032190342897129</v>
      </c>
      <c r="Z228" s="28">
        <f>IF(LinhrsIn!Z229&gt;4,(EPCHrsIn!Z229+MH)/LinhrsIn!Z229,0)</f>
        <v>1.0033606667562844</v>
      </c>
      <c r="AA228" s="28">
        <f>IF(LinhrsIn!AA229&gt;4,(EPCHrsIn!AA229+MH)/LinhrsIn!AA229,0)</f>
        <v>0.99818003639927211</v>
      </c>
      <c r="AB228" s="28">
        <f>IF(LinhrsIn!AB229&gt;4,(EPCHrsIn!AB229+MH)/LinhrsIn!AB229,0)</f>
        <v>0.95359784801613989</v>
      </c>
      <c r="AC228" s="28">
        <f>IF(LinhrsIn!AC229&gt;4,(EPCHrsIn!AC229+MH)/LinhrsIn!AC229,0)</f>
        <v>1.0048387096774194</v>
      </c>
      <c r="AD228" s="28">
        <f>IF(LinhrsIn!AD229&gt;4,(EPCHrsIn!AD229+MH)/LinhrsIn!AD229,0)</f>
        <v>0.97674765240721417</v>
      </c>
      <c r="AE228" s="28">
        <f>IF(LinhrsIn!AE229&gt;4,(EPCHrsIn!AE229+MH)/LinhrsIn!AE229,0)</f>
        <v>0.92350262336180566</v>
      </c>
      <c r="AF228" s="28"/>
      <c r="AG228" s="28"/>
      <c r="AH228" s="28"/>
      <c r="AI228" s="28"/>
      <c r="AJ228" s="28"/>
      <c r="AK228" s="28"/>
      <c r="AL228" s="28"/>
      <c r="AM228" s="28"/>
      <c r="AN228" s="28"/>
      <c r="AO228" s="28">
        <f t="shared" si="27"/>
        <v>0.98545549696652524</v>
      </c>
      <c r="AP228" s="28">
        <f t="shared" si="32"/>
        <v>0.96836299514881308</v>
      </c>
      <c r="AQ228" s="28">
        <f t="shared" si="28"/>
        <v>1.0037867727529362</v>
      </c>
      <c r="AR228" s="28">
        <f t="shared" si="29"/>
        <v>0.89451026466284</v>
      </c>
      <c r="AS228" s="28">
        <f t="shared" si="30"/>
        <v>0.97053178624520264</v>
      </c>
      <c r="AT228" s="28">
        <f t="shared" si="31"/>
        <v>0.98839697003693738</v>
      </c>
      <c r="AU228" s="28">
        <f t="shared" si="33"/>
        <v>0.99784704786006218</v>
      </c>
      <c r="AV228" s="28">
        <f t="shared" si="34"/>
        <v>0.98504618372389874</v>
      </c>
      <c r="AW228" s="28">
        <f t="shared" si="35"/>
        <v>0.96836299514881308</v>
      </c>
    </row>
    <row r="229" spans="1:49" hidden="1" x14ac:dyDescent="0.25">
      <c r="A229" s="86" t="s">
        <v>8</v>
      </c>
      <c r="B229" s="86">
        <v>1</v>
      </c>
      <c r="C229" s="86">
        <v>220</v>
      </c>
      <c r="D229" s="28">
        <v>0.9950637403385707</v>
      </c>
      <c r="E229" s="28">
        <v>0.96057347670250892</v>
      </c>
      <c r="F229" s="28">
        <v>0.99928160919540232</v>
      </c>
      <c r="G229" s="28">
        <v>0.99408784835019848</v>
      </c>
      <c r="H229" s="28">
        <f>(EPCHrsIn!H230+MH)/LinhrsIn!H230</f>
        <v>0.87523870146403571</v>
      </c>
      <c r="I229" s="28">
        <f>(EPCHrsIn!I230+MH)/LinhrsIn!I230</f>
        <v>0.90761311297751279</v>
      </c>
      <c r="J229" s="28">
        <f>(EPCHrsIn!J230+MH)/LinhrsIn!J230</f>
        <v>0.99464637926176391</v>
      </c>
      <c r="K229" s="28">
        <f>(EPCHrsIn!K230+MH)/LinhrsIn!K230</f>
        <v>0.98335854765506803</v>
      </c>
      <c r="L229" s="28">
        <f>(EPCHrsIn!L230+MH)/LinhrsIn!L230</f>
        <v>0.95092861020629749</v>
      </c>
      <c r="M229" s="28">
        <f>(EPCHrsIn!M230+MH)/LinhrsIn!M230</f>
        <v>0.99595480541219139</v>
      </c>
      <c r="N229" s="28">
        <f>(EPCHrsIn!N230+MH)/LinhrsIn!N230</f>
        <v>0.99272629310344829</v>
      </c>
      <c r="O229" s="28">
        <f>(EPCHrsIn!O230+MH)/LinhrsIn!O230</f>
        <v>0.93706488443330538</v>
      </c>
      <c r="P229" s="28">
        <f>(EPCHrsIn!P230+MH)/LinhrsIn!P230</f>
        <v>0.73523860878943115</v>
      </c>
      <c r="Q229" s="28">
        <f>(EPCHrsIn!Q230+MH)/LinhrsIn!Q230</f>
        <v>0.30897591172116806</v>
      </c>
      <c r="R229" s="28">
        <f>(EPCHrsIn!R230+MH)/LinhrsIn!R230</f>
        <v>5.9862316671655189E-3</v>
      </c>
      <c r="S229" s="28">
        <f>(EPCHrsIn!S230+MH)/LinhrsIn!S230</f>
        <v>4.1396103896103896E-2</v>
      </c>
      <c r="T229" s="28">
        <f>(EPCHrsIn!T230+MH)/LinhrsIn!T230</f>
        <v>0.93950478334271248</v>
      </c>
      <c r="U229" s="28">
        <f>(EPCHrsIn!U230+MH)/LinhrsIn!U230</f>
        <v>0.91554418103448287</v>
      </c>
      <c r="V229" s="28">
        <f>(EPCHrsIn!V230+MH)/LinhrsIn!V230</f>
        <v>0.91397849462365588</v>
      </c>
      <c r="W229" s="28">
        <v>0.98682795698924741</v>
      </c>
      <c r="X229" s="28">
        <f>(EPCHrsIn!X230+MH)/LinhrsIn!X230</f>
        <v>0.98408416509306718</v>
      </c>
      <c r="Y229" s="28">
        <f>IF(LinhrsIn!Y230&gt;4,(EPCHrsIn!Y230+MH)/LinhrsIn!Y230,0)</f>
        <v>0.93215587328287075</v>
      </c>
      <c r="Z229" s="28">
        <f>IF(LinhrsIn!Z230&gt;4,(EPCHrsIn!Z230+MH)/LinhrsIn!Z230,0)</f>
        <v>0.99475665501478894</v>
      </c>
      <c r="AA229" s="28">
        <f>IF(LinhrsIn!AA230&gt;4,(EPCHrsIn!AA230+MH)/LinhrsIn!AA230,0)</f>
        <v>0.92854140395124007</v>
      </c>
      <c r="AB229" s="28">
        <f>IF(LinhrsIn!AB230&gt;4,(EPCHrsIn!AB230+MH)/LinhrsIn!AB230,0)</f>
        <v>0.57421349825221846</v>
      </c>
      <c r="AC229" s="28">
        <f>IF(LinhrsIn!AC230&gt;4,(EPCHrsIn!AC230+MH)/LinhrsIn!AC230,0)</f>
        <v>0.99300981314692849</v>
      </c>
      <c r="AD229" s="28">
        <f>IF(LinhrsIn!AD230&gt;4,(EPCHrsIn!AD230+MH)/LinhrsIn!AD230,0)</f>
        <v>0.98971530779549866</v>
      </c>
      <c r="AE229" s="28">
        <f>IF(LinhrsIn!AE230&gt;4,(EPCHrsIn!AE230+MH)/LinhrsIn!AE230,0)</f>
        <v>0.96724848834148403</v>
      </c>
      <c r="AF229" s="28"/>
      <c r="AG229" s="28"/>
      <c r="AH229" s="28"/>
      <c r="AI229" s="28"/>
      <c r="AJ229" s="28"/>
      <c r="AK229" s="28"/>
      <c r="AL229" s="28"/>
      <c r="AM229" s="28"/>
      <c r="AN229" s="28"/>
      <c r="AO229" s="28">
        <f t="shared" si="27"/>
        <v>0.71049710490572682</v>
      </c>
      <c r="AP229" s="28">
        <f t="shared" si="32"/>
        <v>0.98332453642797046</v>
      </c>
      <c r="AQ229" s="28">
        <f t="shared" si="28"/>
        <v>0.97674732109118567</v>
      </c>
      <c r="AR229" s="28">
        <f t="shared" si="29"/>
        <v>0.88834326210872827</v>
      </c>
      <c r="AS229" s="28">
        <f t="shared" si="30"/>
        <v>0.11878608242814581</v>
      </c>
      <c r="AT229" s="28">
        <f t="shared" si="31"/>
        <v>0.92300915300028386</v>
      </c>
      <c r="AU229" s="28">
        <f t="shared" si="33"/>
        <v>0.96768933178839511</v>
      </c>
      <c r="AV229" s="28">
        <f t="shared" si="34"/>
        <v>0.83250385240608249</v>
      </c>
      <c r="AW229" s="28">
        <f t="shared" si="35"/>
        <v>0.98332453642797046</v>
      </c>
    </row>
    <row r="230" spans="1:49" hidden="1" x14ac:dyDescent="0.25">
      <c r="A230" s="86" t="s">
        <v>8</v>
      </c>
      <c r="B230" s="86">
        <v>1</v>
      </c>
      <c r="C230" s="86">
        <v>221</v>
      </c>
      <c r="D230" s="28">
        <v>0.94592551916343393</v>
      </c>
      <c r="E230" s="28">
        <v>0.989247311827957</v>
      </c>
      <c r="F230" s="28">
        <v>1.0019157088122606</v>
      </c>
      <c r="G230" s="28">
        <v>0.97847976799472258</v>
      </c>
      <c r="H230" s="28">
        <f>(EPCHrsIn!H231+MH)/LinhrsIn!H231</f>
        <v>0.99632082413539369</v>
      </c>
      <c r="I230" s="28">
        <f>(EPCHrsIn!I231+MH)/LinhrsIn!I231</f>
        <v>0.98133621855558562</v>
      </c>
      <c r="J230" s="28">
        <f>(EPCHrsIn!J231+MH)/LinhrsIn!J231</f>
        <v>0.95258255715495344</v>
      </c>
      <c r="K230" s="28">
        <f>(EPCHrsIn!K231+MH)/LinhrsIn!K231</f>
        <v>0.95323246217331503</v>
      </c>
      <c r="L230" s="28">
        <f>(EPCHrsIn!L231+MH)/LinhrsIn!L231</f>
        <v>0.97427753779697635</v>
      </c>
      <c r="M230" s="28">
        <f>(EPCHrsIn!M231+MH)/LinhrsIn!M231</f>
        <v>0.99902330124180261</v>
      </c>
      <c r="N230" s="28">
        <f>(EPCHrsIn!N231+MH)/LinhrsIn!N231</f>
        <v>1.0021551724137931</v>
      </c>
      <c r="O230" s="28">
        <f>(EPCHrsIn!O231+MH)/LinhrsIn!O231</f>
        <v>1.0041666666666667</v>
      </c>
      <c r="P230" s="28">
        <f>(EPCHrsIn!P231+MH)/LinhrsIn!P231</f>
        <v>0.99435407984944224</v>
      </c>
      <c r="Q230" s="28">
        <f>(EPCHrsIn!Q231+MH)/LinhrsIn!Q231</f>
        <v>1.0020169423154497</v>
      </c>
      <c r="R230" s="28">
        <f>(EPCHrsIn!R231+MH)/LinhrsIn!R231</f>
        <v>0.91650514387952886</v>
      </c>
      <c r="S230" s="28">
        <f>(EPCHrsIn!S231+MH)/LinhrsIn!S231</f>
        <v>0.99295297465781285</v>
      </c>
      <c r="T230" s="28">
        <f>(EPCHrsIn!T231+MH)/LinhrsIn!T231</f>
        <v>0.91855394570263049</v>
      </c>
      <c r="U230" s="28">
        <f>(EPCHrsIn!U231+MH)/LinhrsIn!U231</f>
        <v>0.83310919849381382</v>
      </c>
      <c r="V230" s="28">
        <f>(EPCHrsIn!V231+MH)/LinhrsIn!V231</f>
        <v>0.93737769080234845</v>
      </c>
      <c r="W230" s="28">
        <v>0.98655913978494625</v>
      </c>
      <c r="X230" s="28">
        <f>(EPCHrsIn!X231+MH)/LinhrsIn!X231</f>
        <v>0.99501011463250166</v>
      </c>
      <c r="Y230" s="28">
        <f>IF(LinhrsIn!Y231&gt;4,(EPCHrsIn!Y231+MH)/LinhrsIn!Y231,0)</f>
        <v>1.0012596221133661</v>
      </c>
      <c r="Z230" s="28">
        <f>IF(LinhrsIn!Z231&gt;4,(EPCHrsIn!Z231+MH)/LinhrsIn!Z231,0)</f>
        <v>0.98399892429743163</v>
      </c>
      <c r="AA230" s="28">
        <f>IF(LinhrsIn!AA231&gt;4,(EPCHrsIn!AA231+MH)/LinhrsIn!AA231,0)</f>
        <v>0.91922161556768878</v>
      </c>
      <c r="AB230" s="28">
        <f>IF(LinhrsIn!AB231&gt;4,(EPCHrsIn!AB231+MH)/LinhrsIn!AB231,0)</f>
        <v>0.97768217262705037</v>
      </c>
      <c r="AC230" s="28">
        <f>IF(LinhrsIn!AC231&gt;4,(EPCHrsIn!AC231+MH)/LinhrsIn!AC231,0)</f>
        <v>0.92741935483870963</v>
      </c>
      <c r="AD230" s="28">
        <f>IF(LinhrsIn!AD231&gt;4,(EPCHrsIn!AD231+MH)/LinhrsIn!AD231,0)</f>
        <v>0.93163158680400071</v>
      </c>
      <c r="AE230" s="28">
        <f>IF(LinhrsIn!AE231&gt;4,(EPCHrsIn!AE231+MH)/LinhrsIn!AE231,0)</f>
        <v>0.90419507903768181</v>
      </c>
      <c r="AF230" s="28"/>
      <c r="AG230" s="28"/>
      <c r="AH230" s="28"/>
      <c r="AI230" s="28"/>
      <c r="AJ230" s="28"/>
      <c r="AK230" s="28"/>
      <c r="AL230" s="28"/>
      <c r="AM230" s="28"/>
      <c r="AN230" s="28"/>
      <c r="AO230" s="28">
        <f t="shared" si="27"/>
        <v>0.95535395707288073</v>
      </c>
      <c r="AP230" s="28">
        <f t="shared" si="32"/>
        <v>0.92108200689346409</v>
      </c>
      <c r="AQ230" s="28">
        <f t="shared" si="28"/>
        <v>0.97551110040403133</v>
      </c>
      <c r="AR230" s="28">
        <f t="shared" si="29"/>
        <v>1.0002253063099673</v>
      </c>
      <c r="AS230" s="28">
        <f t="shared" si="30"/>
        <v>0.97049168695093047</v>
      </c>
      <c r="AT230" s="28">
        <f t="shared" si="31"/>
        <v>0.89634694499959755</v>
      </c>
      <c r="AU230" s="28">
        <f t="shared" si="33"/>
        <v>0.99427629217693791</v>
      </c>
      <c r="AV230" s="28">
        <f t="shared" si="34"/>
        <v>0.960300904164057</v>
      </c>
      <c r="AW230" s="28">
        <f t="shared" si="35"/>
        <v>0.92108200689346409</v>
      </c>
    </row>
    <row r="231" spans="1:49" hidden="1" x14ac:dyDescent="0.25">
      <c r="A231" s="86" t="s">
        <v>8</v>
      </c>
      <c r="B231" s="86">
        <v>1</v>
      </c>
      <c r="C231" s="86">
        <v>222</v>
      </c>
      <c r="D231" s="28">
        <v>1.0029168807090263</v>
      </c>
      <c r="E231" s="28">
        <v>0.98991935483870963</v>
      </c>
      <c r="F231" s="28">
        <v>0.98251915708812265</v>
      </c>
      <c r="G231" s="28">
        <v>0.9505744122076597</v>
      </c>
      <c r="H231" s="28">
        <f>(EPCHrsIn!H232+MH)/LinhrsIn!H232</f>
        <v>0.79562764456981672</v>
      </c>
      <c r="I231" s="28">
        <f>(EPCHrsIn!I232+MH)/LinhrsIn!I232</f>
        <v>0.98970487302676735</v>
      </c>
      <c r="J231" s="28">
        <f>(EPCHrsIn!J232+MH)/LinhrsIn!J232</f>
        <v>0.92006247337782199</v>
      </c>
      <c r="K231" s="28">
        <f>(EPCHrsIn!K232+MH)/LinhrsIn!K232</f>
        <v>1.0031649924315398</v>
      </c>
      <c r="L231" s="28">
        <f>(EPCHrsIn!L232+MH)/LinhrsIn!L232</f>
        <v>0.98840522964367972</v>
      </c>
      <c r="M231" s="28">
        <f>(EPCHrsIn!M232+MH)/LinhrsIn!M232</f>
        <v>1.0025273799494523</v>
      </c>
      <c r="N231" s="28">
        <f>(EPCHrsIn!N232+MH)/LinhrsIn!N232</f>
        <v>0.93562465902891434</v>
      </c>
      <c r="O231" s="28">
        <f>(EPCHrsIn!O232+MH)/LinhrsIn!O232</f>
        <v>0.96733842946490622</v>
      </c>
      <c r="P231" s="28">
        <f>(EPCHrsIn!P232+MH)/LinhrsIn!P232</f>
        <v>0.99892226862454536</v>
      </c>
      <c r="Q231" s="28">
        <f>(EPCHrsIn!Q232+MH)/LinhrsIn!Q232</f>
        <v>1.0016207455429498</v>
      </c>
      <c r="R231" s="28">
        <f>(EPCHrsIn!R232+MH)/LinhrsIn!R232</f>
        <v>0.99538140643623363</v>
      </c>
      <c r="S231" s="28">
        <f>(EPCHrsIn!S232+MH)/LinhrsIn!S232</f>
        <v>1.0045045045045045</v>
      </c>
      <c r="T231" s="28">
        <f>(EPCHrsIn!T232+MH)/LinhrsIn!T232</f>
        <v>0.98410689170182852</v>
      </c>
      <c r="U231" s="28">
        <f>(EPCHrsIn!U232+MH)/LinhrsIn!U232</f>
        <v>0.92998785916632942</v>
      </c>
      <c r="V231" s="28">
        <f>(EPCHrsIn!V232+MH)/LinhrsIn!V232</f>
        <v>0.97289367053234588</v>
      </c>
      <c r="W231" s="28">
        <v>0.88870967741935492</v>
      </c>
      <c r="X231" s="28">
        <f>(EPCHrsIn!X232+MH)/LinhrsIn!X232</f>
        <v>0.92281546523155356</v>
      </c>
      <c r="Y231" s="28">
        <f>IF(LinhrsIn!Y232&gt;4,(EPCHrsIn!Y232+MH)/LinhrsIn!Y232,0)</f>
        <v>0.99930020993701885</v>
      </c>
      <c r="Z231" s="28">
        <f>IF(LinhrsIn!Z232&gt;4,(EPCHrsIn!Z232+MH)/LinhrsIn!Z232,0)</f>
        <v>1.0001344447432106</v>
      </c>
      <c r="AA231" s="28">
        <f>IF(LinhrsIn!AA232&gt;4,(EPCHrsIn!AA232+MH)/LinhrsIn!AA232,0)</f>
        <v>0.99510009799804</v>
      </c>
      <c r="AB231" s="28">
        <f>IF(LinhrsIn!AB232&gt;4,(EPCHrsIn!AB232+MH)/LinhrsIn!AB232,0)</f>
        <v>1.0049744554987901</v>
      </c>
      <c r="AC231" s="28">
        <f>IF(LinhrsIn!AC232&gt;4,(EPCHrsIn!AC232+MH)/LinhrsIn!AC232,0)</f>
        <v>1.0053763440860215</v>
      </c>
      <c r="AD231" s="28">
        <f>IF(LinhrsIn!AD232&gt;4,(EPCHrsIn!AD232+MH)/LinhrsIn!AD232,0)</f>
        <v>0.98926174496644292</v>
      </c>
      <c r="AE231" s="28">
        <f>IF(LinhrsIn!AE232&gt;4,(EPCHrsIn!AE232+MH)/LinhrsIn!AE232,0)</f>
        <v>0.95292821192682142</v>
      </c>
      <c r="AF231" s="28"/>
      <c r="AG231" s="28"/>
      <c r="AH231" s="28"/>
      <c r="AI231" s="28"/>
      <c r="AJ231" s="28"/>
      <c r="AK231" s="28"/>
      <c r="AL231" s="28"/>
      <c r="AM231" s="28"/>
      <c r="AN231" s="28"/>
      <c r="AO231" s="28">
        <f t="shared" si="27"/>
        <v>0.97496078572601341</v>
      </c>
      <c r="AP231" s="28">
        <f t="shared" si="32"/>
        <v>0.98252210032642873</v>
      </c>
      <c r="AQ231" s="28">
        <f t="shared" si="28"/>
        <v>0.998032534008224</v>
      </c>
      <c r="AR231" s="28">
        <f t="shared" si="29"/>
        <v>0.96729511903945531</v>
      </c>
      <c r="AS231" s="28">
        <f t="shared" si="30"/>
        <v>1.000502218827896</v>
      </c>
      <c r="AT231" s="28">
        <f t="shared" si="31"/>
        <v>0.96232947380016787</v>
      </c>
      <c r="AU231" s="28">
        <f t="shared" si="33"/>
        <v>0.93694178419597574</v>
      </c>
      <c r="AV231" s="28">
        <f t="shared" si="34"/>
        <v>1.0000696660800135</v>
      </c>
      <c r="AW231" s="28">
        <f t="shared" si="35"/>
        <v>0.98252210032642873</v>
      </c>
    </row>
    <row r="232" spans="1:49" hidden="1" x14ac:dyDescent="0.25">
      <c r="A232" s="86" t="s">
        <v>8</v>
      </c>
      <c r="B232" s="86">
        <v>1</v>
      </c>
      <c r="C232" s="86">
        <v>223</v>
      </c>
      <c r="D232" s="28">
        <v>0.93178986649661366</v>
      </c>
      <c r="E232" s="28">
        <v>0.98431899641577059</v>
      </c>
      <c r="F232" s="28">
        <v>0.97365900383141768</v>
      </c>
      <c r="G232" s="28">
        <v>0.9522298146696041</v>
      </c>
      <c r="H232" s="28">
        <f>(EPCHrsIn!H233+MH)/LinhrsIn!H233</f>
        <v>1</v>
      </c>
      <c r="I232" s="28">
        <f>(EPCHrsIn!I233+MH)/LinhrsIn!I233</f>
        <v>1.0009765625</v>
      </c>
      <c r="J232" s="28">
        <f>(EPCHrsIn!J233+MH)/LinhrsIn!J233</f>
        <v>1.0015944339759386</v>
      </c>
      <c r="K232" s="28">
        <f>(EPCHrsIn!K233+MH)/LinhrsIn!K233</f>
        <v>0.98618784530386738</v>
      </c>
      <c r="L232" s="28">
        <f>(EPCHrsIn!L233+MH)/LinhrsIn!L233</f>
        <v>1.002206990715456</v>
      </c>
      <c r="M232" s="28">
        <f>(EPCHrsIn!M233+MH)/LinhrsIn!M233</f>
        <v>1.0002866150759531</v>
      </c>
      <c r="N232" s="28">
        <f>(EPCHrsIn!N233+MH)/LinhrsIn!N233</f>
        <v>0.8985070538282427</v>
      </c>
      <c r="O232" s="28">
        <f>(EPCHrsIn!O233+MH)/LinhrsIn!O233</f>
        <v>1.0008434073657577</v>
      </c>
      <c r="P232" s="28">
        <f>(EPCHrsIn!P233+MH)/LinhrsIn!P233</f>
        <v>0.9760746147607462</v>
      </c>
      <c r="Q232" s="28">
        <f>(EPCHrsIn!Q233+MH)/LinhrsIn!Q233</f>
        <v>0.99890575844617691</v>
      </c>
      <c r="R232" s="28">
        <f>(EPCHrsIn!R233+MH)/LinhrsIn!R233</f>
        <v>0.84824902723735396</v>
      </c>
      <c r="S232" s="28">
        <f>(EPCHrsIn!S233+MH)/LinhrsIn!S233</f>
        <v>0.9143915489093154</v>
      </c>
      <c r="T232" s="28">
        <f>(EPCHrsIn!T233+MH)/LinhrsIn!T233</f>
        <v>0.71493021288594394</v>
      </c>
      <c r="U232" s="28">
        <f>(EPCHrsIn!U233+MH)/LinhrsIn!U233</f>
        <v>1.0041683474519294</v>
      </c>
      <c r="V232" s="28">
        <f>(EPCHrsIn!V233+MH)/LinhrsIn!V233</f>
        <v>1.0022346368715085</v>
      </c>
      <c r="W232" s="28">
        <v>0.98857526881720426</v>
      </c>
      <c r="X232" s="28">
        <f>(EPCHrsIn!X233+MH)/LinhrsIn!X233</f>
        <v>0.99511201629327894</v>
      </c>
      <c r="Y232" s="28">
        <f>IF(LinhrsIn!Y233&gt;4,(EPCHrsIn!Y233+MH)/LinhrsIn!Y233,0)</f>
        <v>1.0025192442267319</v>
      </c>
      <c r="Z232" s="28">
        <f>IF(LinhrsIn!Z233&gt;4,(EPCHrsIn!Z233+MH)/LinhrsIn!Z233,0)</f>
        <v>1.0036300080666847</v>
      </c>
      <c r="AA232" s="28">
        <f>IF(LinhrsIn!AA233&gt;4,(EPCHrsIn!AA233+MH)/LinhrsIn!AA233,0)</f>
        <v>0.98712025759484823</v>
      </c>
      <c r="AB232" s="28">
        <f>IF(LinhrsIn!AB233&gt;4,(EPCHrsIn!AB233+MH)/LinhrsIn!AB233,0)</f>
        <v>0.72201151847169553</v>
      </c>
      <c r="AC232" s="28">
        <f>IF(LinhrsIn!AC233&gt;4,(EPCHrsIn!AC233+MH)/LinhrsIn!AC233,0)</f>
        <v>0.26159215555924881</v>
      </c>
      <c r="AD232" s="28">
        <f>IF(LinhrsIn!AD233&gt;4,(EPCHrsIn!AD233+MH)/LinhrsIn!AD233,0)</f>
        <v>0.98711803475134807</v>
      </c>
      <c r="AE232" s="28">
        <f>IF(LinhrsIn!AE233&gt;4,(EPCHrsIn!AE233+MH)/LinhrsIn!AE233,0)</f>
        <v>0.9718017124469418</v>
      </c>
      <c r="AF232" s="28"/>
      <c r="AG232" s="28"/>
      <c r="AH232" s="28"/>
      <c r="AI232" s="28"/>
      <c r="AJ232" s="28"/>
      <c r="AK232" s="28"/>
      <c r="AL232" s="28"/>
      <c r="AM232" s="28"/>
      <c r="AN232" s="28"/>
      <c r="AO232" s="28">
        <f t="shared" si="27"/>
        <v>0.93182065377272261</v>
      </c>
      <c r="AP232" s="28">
        <f t="shared" si="32"/>
        <v>0.74017063425251284</v>
      </c>
      <c r="AQ232" s="28">
        <f t="shared" si="28"/>
        <v>0.99622715036509213</v>
      </c>
      <c r="AR232" s="28">
        <f t="shared" si="29"/>
        <v>0.9584750253182488</v>
      </c>
      <c r="AS232" s="28">
        <f t="shared" si="30"/>
        <v>0.92051544486428216</v>
      </c>
      <c r="AT232" s="28">
        <f t="shared" si="31"/>
        <v>0.90711106573646061</v>
      </c>
      <c r="AU232" s="28">
        <f t="shared" si="33"/>
        <v>0.99540217644573836</v>
      </c>
      <c r="AV232" s="28">
        <f t="shared" si="34"/>
        <v>0.90425392804440952</v>
      </c>
      <c r="AW232" s="28">
        <f t="shared" si="35"/>
        <v>0.74017063425251284</v>
      </c>
    </row>
    <row r="233" spans="1:49" hidden="1" x14ac:dyDescent="0.25">
      <c r="A233" s="86" t="s">
        <v>8</v>
      </c>
      <c r="B233" s="86">
        <v>1</v>
      </c>
      <c r="C233" s="86">
        <v>224</v>
      </c>
      <c r="D233" s="28">
        <v>0.75767452571165395</v>
      </c>
      <c r="E233" s="28">
        <v>1.0004480286738351</v>
      </c>
      <c r="F233" s="28">
        <v>0.86829501915708818</v>
      </c>
      <c r="G233" s="28">
        <v>0.96239871550726264</v>
      </c>
      <c r="H233" s="28">
        <f>(EPCHrsIn!H234+MH)/LinhrsIn!H234</f>
        <v>0.9943661971830986</v>
      </c>
      <c r="I233" s="28">
        <f>(EPCHrsIn!I234+MH)/LinhrsIn!I234</f>
        <v>1.0030034129692833</v>
      </c>
      <c r="J233" s="28">
        <f>(EPCHrsIn!J234+MH)/LinhrsIn!J234</f>
        <v>0.98509581263307311</v>
      </c>
      <c r="K233" s="28">
        <f>(EPCHrsIn!K234+MH)/LinhrsIn!K234</f>
        <v>1.0024752475247525</v>
      </c>
      <c r="L233" s="28">
        <f>(EPCHrsIn!L234+MH)/LinhrsIn!L234</f>
        <v>0.99951154001889597</v>
      </c>
      <c r="M233" s="28">
        <f>(EPCHrsIn!M234+MH)/LinhrsIn!M234</f>
        <v>0.97619047619047616</v>
      </c>
      <c r="N233" s="28">
        <f>(EPCHrsIn!N234+MH)/LinhrsIn!N234</f>
        <v>1.0049979737944077</v>
      </c>
      <c r="O233" s="28">
        <f>(EPCHrsIn!O234+MH)/LinhrsIn!O234</f>
        <v>1.0055555555555555</v>
      </c>
      <c r="P233" s="28">
        <f>(EPCHrsIn!P234+MH)/LinhrsIn!P234</f>
        <v>0.88216303470540758</v>
      </c>
      <c r="Q233" s="28">
        <f>(EPCHrsIn!Q234+MH)/LinhrsIn!Q234</f>
        <v>0.78812415654520918</v>
      </c>
      <c r="R233" s="28">
        <f>(EPCHrsIn!R234+MH)/LinhrsIn!R234</f>
        <v>0.92613551749813849</v>
      </c>
      <c r="S233" s="28">
        <f>(EPCHrsIn!S234+MH)/LinhrsIn!S234</f>
        <v>0.9433681073025334</v>
      </c>
      <c r="T233" s="28">
        <f>(EPCHrsIn!T234+MH)/LinhrsIn!T234</f>
        <v>0.94050632911392407</v>
      </c>
      <c r="U233" s="28">
        <f>(EPCHrsIn!U234+MH)/LinhrsIn!U234</f>
        <v>0.97242028790528723</v>
      </c>
      <c r="V233" s="28">
        <f>(EPCHrsIn!V234+MH)/LinhrsIn!V234</f>
        <v>0.48987223434091615</v>
      </c>
      <c r="W233" s="28">
        <v>0.54435483870967738</v>
      </c>
      <c r="X233" s="28">
        <f>(EPCHrsIn!X234+MH)/LinhrsIn!X234</f>
        <v>0.94176327851172836</v>
      </c>
      <c r="Y233" s="28">
        <f>IF(LinhrsIn!Y234&gt;4,(EPCHrsIn!Y234+MH)/LinhrsIn!Y234,0)</f>
        <v>0.97757218951499858</v>
      </c>
      <c r="Z233" s="28">
        <f>IF(LinhrsIn!Z234&gt;4,(EPCHrsIn!Z234+MH)/LinhrsIn!Z234,0)</f>
        <v>1.0040338846308996</v>
      </c>
      <c r="AA233" s="28">
        <f>IF(LinhrsIn!AA234&gt;4,(EPCHrsIn!AA234+MH)/LinhrsIn!AA234,0)</f>
        <v>0.95026618100308213</v>
      </c>
      <c r="AB233" s="28">
        <f>IF(LinhrsIn!AB234&gt;4,(EPCHrsIn!AB234+MH)/LinhrsIn!AB234,0)</f>
        <v>0.82629171151776104</v>
      </c>
      <c r="AC233" s="28">
        <f>IF(LinhrsIn!AC234&gt;4,(EPCHrsIn!AC234+MH)/LinhrsIn!AC234,0)</f>
        <v>1.0010754133620112</v>
      </c>
      <c r="AD233" s="28">
        <f>IF(LinhrsIn!AD234&gt;4,(EPCHrsIn!AD234+MH)/LinhrsIn!AD234,0)</f>
        <v>0.99448912719690208</v>
      </c>
      <c r="AE233" s="28">
        <f>IF(LinhrsIn!AE234&gt;4,(EPCHrsIn!AE234+MH)/LinhrsIn!AE234,0)</f>
        <v>0.96741893399766055</v>
      </c>
      <c r="AF233" s="28"/>
      <c r="AG233" s="28"/>
      <c r="AH233" s="28"/>
      <c r="AI233" s="28"/>
      <c r="AJ233" s="28"/>
      <c r="AK233" s="28"/>
      <c r="AL233" s="28"/>
      <c r="AM233" s="28"/>
      <c r="AN233" s="28"/>
      <c r="AO233" s="28">
        <f t="shared" si="27"/>
        <v>0.85872572638284639</v>
      </c>
      <c r="AP233" s="28">
        <f t="shared" si="32"/>
        <v>0.98766115818552469</v>
      </c>
      <c r="AQ233" s="28">
        <f t="shared" si="28"/>
        <v>0.99272575457804157</v>
      </c>
      <c r="AR233" s="28">
        <f t="shared" si="29"/>
        <v>0.9642388546851236</v>
      </c>
      <c r="AS233" s="28">
        <f t="shared" si="30"/>
        <v>0.88587592711529373</v>
      </c>
      <c r="AT233" s="28">
        <f t="shared" si="31"/>
        <v>0.80093295045337587</v>
      </c>
      <c r="AU233" s="28">
        <f t="shared" si="33"/>
        <v>0.82123010224546811</v>
      </c>
      <c r="AV233" s="28">
        <f t="shared" si="34"/>
        <v>0.92686392571724763</v>
      </c>
      <c r="AW233" s="28">
        <f t="shared" si="35"/>
        <v>0.98766115818552469</v>
      </c>
    </row>
    <row r="234" spans="1:49" hidden="1" x14ac:dyDescent="0.25">
      <c r="A234" s="86" t="s">
        <v>8</v>
      </c>
      <c r="B234" s="86">
        <v>1</v>
      </c>
      <c r="C234" s="86">
        <v>225</v>
      </c>
      <c r="D234" s="28">
        <v>0.99798062104759711</v>
      </c>
      <c r="E234" s="28">
        <v>0.99798387096774188</v>
      </c>
      <c r="F234" s="28">
        <v>1.0043103448275863</v>
      </c>
      <c r="G234" s="28">
        <v>1.0028378327919047</v>
      </c>
      <c r="H234" s="28">
        <f>(EPCHrsIn!H235+MH)/LinhrsIn!H235</f>
        <v>0.5034129692832765</v>
      </c>
      <c r="I234" s="28">
        <f>(EPCHrsIn!I235+MH)/LinhrsIn!I235</f>
        <v>0.96587312508600509</v>
      </c>
      <c r="J234" s="28">
        <f>(EPCHrsIn!J235+MH)/LinhrsIn!J235</f>
        <v>0.96060519554667423</v>
      </c>
      <c r="K234" s="28">
        <f>(EPCHrsIn!K235+MH)/LinhrsIn!K235</f>
        <v>0.98638052001650844</v>
      </c>
      <c r="L234" s="28">
        <f>(EPCHrsIn!L235+MH)/LinhrsIn!L235</f>
        <v>0.92247740266811862</v>
      </c>
      <c r="M234" s="28">
        <f>(EPCHrsIn!M235+MH)/LinhrsIn!M235</f>
        <v>0.99887766554433233</v>
      </c>
      <c r="N234" s="28">
        <f>(EPCHrsIn!N235+MH)/LinhrsIn!N235</f>
        <v>0.95864406779661016</v>
      </c>
      <c r="O234" s="28">
        <f>(EPCHrsIn!O235+MH)/LinhrsIn!O235</f>
        <v>0.7328605200945626</v>
      </c>
      <c r="P234" s="28">
        <f>(EPCHrsIn!P235+MH)/LinhrsIn!P235</f>
        <v>0.71053704962610476</v>
      </c>
      <c r="Q234" s="28">
        <f>IF((EPCHrsIn!Q235+MH)/LinhrsIn!Q235&gt;1,1,(EPCHrsIn!Q235+MH)/LinhrsIn!Q235)</f>
        <v>1</v>
      </c>
      <c r="R234" s="28">
        <f>IF((EPCHrsIn!R235+MH)/LinhrsIn!R235&gt;1,1,(EPCHrsIn!R235+MH)/LinhrsIn!R235)</f>
        <v>7.8709169618260532E-3</v>
      </c>
      <c r="S234" s="28">
        <f>IF((EPCHrsIn!S235+MH)/LinhrsIn!S235&gt;1,1,(EPCHrsIn!S235+MH)/LinhrsIn!S235)</f>
        <v>4.5669504121064713E-2</v>
      </c>
      <c r="T234" s="28">
        <f>IF((EPCHrsIn!T235+MH)/LinhrsIn!T235&gt;1,1,(EPCHrsIn!T235+MH)/LinhrsIn!T235)</f>
        <v>0.95164246440152267</v>
      </c>
      <c r="U234" s="28">
        <f>IF((EPCHrsIn!U235+MH)/LinhrsIn!U235&gt;1,1,(EPCHrsIn!U235+MH)/LinhrsIn!U235)</f>
        <v>0.9959661153691004</v>
      </c>
      <c r="V234" s="28">
        <f>IF((EPCHrsIn!V235+MH)/LinhrsIn!V235&gt;1,1,(EPCHrsIn!V235+MH)/LinhrsIn!V235)</f>
        <v>0.99575070821529743</v>
      </c>
      <c r="W234" s="28">
        <v>0.99448924731182797</v>
      </c>
      <c r="X234" s="28">
        <f>(EPCHrsIn!X235+MH)/LinhrsIn!X235</f>
        <v>0.98355130106512056</v>
      </c>
      <c r="Y234" s="28">
        <f>IF(LinhrsIn!Y235&gt;4,(EPCHrsIn!Y235+MH)/LinhrsIn!Y235,0)</f>
        <v>0.98390482855143457</v>
      </c>
      <c r="Z234" s="28">
        <f>IF(LinhrsIn!Z235&gt;4,(EPCHrsIn!Z235+MH)/LinhrsIn!Z235,0)</f>
        <v>0.9792843691148776</v>
      </c>
      <c r="AA234" s="28">
        <f>IF(LinhrsIn!AA235&gt;4,(EPCHrsIn!AA235+MH)/LinhrsIn!AA235,0)</f>
        <v>1.0046199076018481</v>
      </c>
      <c r="AB234" s="28">
        <f>IF(LinhrsIn!AB235&gt;4,(EPCHrsIn!AB235+MH)/LinhrsIn!AB235,0)</f>
        <v>0.98413552030115625</v>
      </c>
      <c r="AC234" s="28">
        <f>IF(LinhrsIn!AC235&gt;4,(EPCHrsIn!AC235+MH)/LinhrsIn!AC235,0)</f>
        <v>1.0052419354838709</v>
      </c>
      <c r="AD234" s="28">
        <f>IF(LinhrsIn!AD235&gt;4,(EPCHrsIn!AD235+MH)/LinhrsIn!AD235,0)</f>
        <v>0.99433765459693035</v>
      </c>
      <c r="AE234" s="28">
        <f>IF(LinhrsIn!AE235&gt;4,(EPCHrsIn!AE235+MH)/LinhrsIn!AE235,0)</f>
        <v>0.96081859875788111</v>
      </c>
      <c r="AF234" s="28"/>
      <c r="AG234" s="28"/>
      <c r="AH234" s="28"/>
      <c r="AI234" s="28"/>
      <c r="AJ234" s="28"/>
      <c r="AK234" s="28"/>
      <c r="AL234" s="28"/>
      <c r="AM234" s="28"/>
      <c r="AN234" s="28"/>
      <c r="AO234" s="28">
        <f t="shared" si="27"/>
        <v>0.827240406917923</v>
      </c>
      <c r="AP234" s="28">
        <f t="shared" si="32"/>
        <v>0.98679939627956081</v>
      </c>
      <c r="AQ234" s="28">
        <f t="shared" si="28"/>
        <v>0.96924519607631987</v>
      </c>
      <c r="AR234" s="28">
        <f t="shared" si="29"/>
        <v>0.80068054583909254</v>
      </c>
      <c r="AS234" s="28">
        <f t="shared" si="30"/>
        <v>0.35118014036096357</v>
      </c>
      <c r="AT234" s="28">
        <f t="shared" si="31"/>
        <v>0.98111976266197354</v>
      </c>
      <c r="AU234" s="28">
        <f t="shared" si="33"/>
        <v>0.98731512564279444</v>
      </c>
      <c r="AV234" s="28">
        <f t="shared" si="34"/>
        <v>0.98934659900596067</v>
      </c>
      <c r="AW234" s="28">
        <f t="shared" si="35"/>
        <v>0.98679939627956081</v>
      </c>
    </row>
    <row r="235" spans="1:49" hidden="1" x14ac:dyDescent="0.25">
      <c r="A235" s="86" t="s">
        <v>8</v>
      </c>
      <c r="B235" s="86">
        <v>1</v>
      </c>
      <c r="C235" s="86">
        <v>226</v>
      </c>
      <c r="D235" s="28">
        <v>0.97442119993623011</v>
      </c>
      <c r="E235" s="28">
        <v>0.93145161290322576</v>
      </c>
      <c r="F235" s="28">
        <v>1.0023946360153257</v>
      </c>
      <c r="G235" s="28">
        <v>0.99645270901011906</v>
      </c>
      <c r="H235" s="28">
        <f>(EPCHrsIn!H236+MH)/LinhrsIn!H236</f>
        <v>0.99015471167369906</v>
      </c>
      <c r="I235" s="28">
        <f>(EPCHrsIn!I236+MH)/LinhrsIn!I236</f>
        <v>0.97350993377483441</v>
      </c>
      <c r="J235" s="28">
        <f>(EPCHrsIn!J236+MH)/LinhrsIn!J236</f>
        <v>0.92843054381515921</v>
      </c>
      <c r="K235" s="28">
        <f>(EPCHrsIn!K236+MH)/LinhrsIn!K236</f>
        <v>0.93797276853252642</v>
      </c>
      <c r="L235" s="28">
        <f>(EPCHrsIn!L236+MH)/LinhrsIn!L236</f>
        <v>0.83899216004325505</v>
      </c>
      <c r="M235" s="28">
        <f>(EPCHrsIn!M236+MH)/LinhrsIn!M236</f>
        <v>0.98493303571428581</v>
      </c>
      <c r="N235" s="28">
        <f>(EPCHrsIn!N236+MH)/LinhrsIn!N236</f>
        <v>0.91068537506745817</v>
      </c>
      <c r="O235" s="28">
        <f>(EPCHrsIn!O236+MH)/LinhrsIn!O236</f>
        <v>0.99597166273093485</v>
      </c>
      <c r="P235" s="28">
        <f>(EPCHrsIn!P236+MH)/LinhrsIn!P236</f>
        <v>0.9985215053763441</v>
      </c>
      <c r="Q235" s="28">
        <f>(EPCHrsIn!Q236+MH)/LinhrsIn!Q236</f>
        <v>1.0010783124410298</v>
      </c>
      <c r="R235" s="28">
        <f>(EPCHrsIn!R236+MH)/LinhrsIn!R236</f>
        <v>0.99329858525688752</v>
      </c>
      <c r="S235" s="28">
        <f>(EPCHrsIn!S236+MH)/LinhrsIn!S236</f>
        <v>0.92487883683360261</v>
      </c>
      <c r="T235" s="28">
        <f>(EPCHrsIn!T236+MH)/LinhrsIn!T236</f>
        <v>0.93691917769642341</v>
      </c>
      <c r="U235" s="28">
        <f>(EPCHrsIn!U236+MH)/LinhrsIn!U236</f>
        <v>0.96528525296017209</v>
      </c>
      <c r="V235" s="28">
        <f>(EPCHrsIn!V236+MH)/LinhrsIn!V236</f>
        <v>0.97195467422096327</v>
      </c>
      <c r="W235" s="28">
        <v>0.92446236559139783</v>
      </c>
      <c r="X235" s="28">
        <f>(EPCHrsIn!X236+MH)/LinhrsIn!X236</f>
        <v>0.95010114632501685</v>
      </c>
      <c r="Y235" s="28">
        <f>IF(LinhrsIn!Y236&gt;4,(EPCHrsIn!Y236+MH)/LinhrsIn!Y236,0)</f>
        <v>0.99916025192442259</v>
      </c>
      <c r="Z235" s="28">
        <f>IF(LinhrsIn!Z236&gt;4,(EPCHrsIn!Z236+MH)/LinhrsIn!Z236,0)</f>
        <v>0.98695359784801606</v>
      </c>
      <c r="AA235" s="28">
        <f>IF(LinhrsIn!AA236&gt;4,(EPCHrsIn!AA236+MH)/LinhrsIn!AA236,0)</f>
        <v>0.97732045359092823</v>
      </c>
      <c r="AB235" s="28">
        <f>IF(LinhrsIn!AB236&gt;4,(EPCHrsIn!AB236+MH)/LinhrsIn!AB236,0)</f>
        <v>1.0047055660123689</v>
      </c>
      <c r="AC235" s="28">
        <f>IF(LinhrsIn!AC236&gt;4,(EPCHrsIn!AC236+MH)/LinhrsIn!AC236,0)</f>
        <v>1.0047043010752688</v>
      </c>
      <c r="AD235" s="28">
        <f>IF(LinhrsIn!AD236&gt;4,(EPCHrsIn!AD236+MH)/LinhrsIn!AD236,0)</f>
        <v>0.99537865235539669</v>
      </c>
      <c r="AE235" s="28">
        <f>IF(LinhrsIn!AE236&gt;4,(EPCHrsIn!AE236+MH)/LinhrsIn!AE236,0)</f>
        <v>0.94985636055986822</v>
      </c>
      <c r="AF235" s="28"/>
      <c r="AG235" s="28"/>
      <c r="AH235" s="28"/>
      <c r="AI235" s="28"/>
      <c r="AJ235" s="28"/>
      <c r="AK235" s="28"/>
      <c r="AL235" s="28"/>
      <c r="AM235" s="28"/>
      <c r="AN235" s="28"/>
      <c r="AO235" s="28">
        <f t="shared" si="27"/>
        <v>0.96967651839176927</v>
      </c>
      <c r="AP235" s="28">
        <f t="shared" si="32"/>
        <v>0.98331310466351118</v>
      </c>
      <c r="AQ235" s="28">
        <f t="shared" si="28"/>
        <v>0.92063265476335587</v>
      </c>
      <c r="AR235" s="28">
        <f t="shared" si="29"/>
        <v>0.9683928477249123</v>
      </c>
      <c r="AS235" s="28">
        <f t="shared" si="30"/>
        <v>0.97308524484383996</v>
      </c>
      <c r="AT235" s="28">
        <f t="shared" si="31"/>
        <v>0.95805303495918626</v>
      </c>
      <c r="AU235" s="28">
        <f t="shared" si="33"/>
        <v>0.95790792128027913</v>
      </c>
      <c r="AV235" s="28">
        <f t="shared" si="34"/>
        <v>0.98965987248377107</v>
      </c>
      <c r="AW235" s="28">
        <f t="shared" si="35"/>
        <v>0.98331310466351118</v>
      </c>
    </row>
    <row r="236" spans="1:49" hidden="1" x14ac:dyDescent="0.25">
      <c r="A236" s="86" t="s">
        <v>8</v>
      </c>
      <c r="B236" s="86">
        <v>1</v>
      </c>
      <c r="C236" s="86">
        <v>227</v>
      </c>
      <c r="D236" s="28">
        <v>0.94570114372427805</v>
      </c>
      <c r="E236" s="28">
        <v>0.82302867383512546</v>
      </c>
      <c r="F236" s="28">
        <v>0.98874521072796939</v>
      </c>
      <c r="G236" s="28">
        <v>0.98746623850242088</v>
      </c>
      <c r="H236" s="28">
        <f>(EPCHrsIn!H237+MH)/LinhrsIn!H237</f>
        <v>0.67346938775510201</v>
      </c>
      <c r="I236" s="28">
        <f>(EPCHrsIn!I237+MH)/LinhrsIn!I237</f>
        <v>0.99277141298417881</v>
      </c>
      <c r="J236" s="28">
        <f>(EPCHrsIn!J237+MH)/LinhrsIn!J237</f>
        <v>0.89798238135834052</v>
      </c>
      <c r="K236" s="28">
        <f>(EPCHrsIn!K237+MH)/LinhrsIn!K237</f>
        <v>0.94992328079230026</v>
      </c>
      <c r="L236" s="28">
        <f>(EPCHrsIn!L237+MH)/LinhrsIn!L237</f>
        <v>0.94862491509305791</v>
      </c>
      <c r="M236" s="28">
        <f>(EPCHrsIn!M237+MH)/LinhrsIn!M237</f>
        <v>0.85802124091671317</v>
      </c>
      <c r="N236" s="28">
        <f>(EPCHrsIn!N237+MH)/LinhrsIn!N237</f>
        <v>0.95971884293052179</v>
      </c>
      <c r="O236" s="28">
        <f>(EPCHrsIn!O237+MH)/LinhrsIn!O237</f>
        <v>0.93068481733574115</v>
      </c>
      <c r="P236" s="28">
        <f>(EPCHrsIn!P237+MH)/LinhrsIn!P237</f>
        <v>0.89172831203765968</v>
      </c>
      <c r="Q236" s="28">
        <f>(EPCHrsIn!Q237+MH)/LinhrsIn!Q237</f>
        <v>0.93105312964715425</v>
      </c>
      <c r="R236" s="28">
        <f>(EPCHrsIn!R237+MH)/LinhrsIn!R237</f>
        <v>0.8751117734724293</v>
      </c>
      <c r="S236" s="28">
        <f>(EPCHrsIn!S237+MH)/LinhrsIn!S237</f>
        <v>0.92168346499591391</v>
      </c>
      <c r="T236" s="28">
        <f>(EPCHrsIn!T237+MH)/LinhrsIn!T237</f>
        <v>0.98646288209606992</v>
      </c>
      <c r="U236" s="28">
        <f>(EPCHrsIn!U237+MH)/LinhrsIn!U237</f>
        <v>0.99628457410210536</v>
      </c>
      <c r="V236" s="28">
        <f>(EPCHrsIn!V237+MH)/LinhrsIn!V237</f>
        <v>0.99874371859296485</v>
      </c>
      <c r="W236" s="28">
        <v>0.96102150537634412</v>
      </c>
      <c r="X236" s="28">
        <f>(EPCHrsIn!X237+MH)/LinhrsIn!X237</f>
        <v>0.94975754310344829</v>
      </c>
      <c r="Y236" s="28">
        <f>IF(LinhrsIn!Y237&gt;4,(EPCHrsIn!Y237+MH)/LinhrsIn!Y237,0)</f>
        <v>1.0012573344509641</v>
      </c>
      <c r="Z236" s="28">
        <f>IF(LinhrsIn!Z237&gt;4,(EPCHrsIn!Z237+MH)/LinhrsIn!Z237,0)</f>
        <v>0.99489041280086044</v>
      </c>
      <c r="AA236" s="28">
        <f>IF(LinhrsIn!AA237&gt;4,(EPCHrsIn!AA237+MH)/LinhrsIn!AA237,0)</f>
        <v>0.9973389355742297</v>
      </c>
      <c r="AB236" s="28">
        <f>IF(LinhrsIn!AB237&gt;4,(EPCHrsIn!AB237+MH)/LinhrsIn!AB237,0)</f>
        <v>0.6312037659717552</v>
      </c>
      <c r="AC236" s="28">
        <f>IF(LinhrsIn!AC237&gt;4,(EPCHrsIn!AC237+MH)/LinhrsIn!AC237,0)</f>
        <v>5.3763440860215058E-3</v>
      </c>
      <c r="AD236" s="28">
        <f>IF(LinhrsIn!AD237&gt;4,(EPCHrsIn!AD237+MH)/LinhrsIn!AD237,0)</f>
        <v>6.3301155246083245E-3</v>
      </c>
      <c r="AE236" s="28">
        <f>IF(LinhrsIn!AE237&gt;4,(EPCHrsIn!AE237+MH)/LinhrsIn!AE237,0)</f>
        <v>5.3916079891229707E-3</v>
      </c>
      <c r="AF236" s="28"/>
      <c r="AG236" s="28"/>
      <c r="AH236" s="28"/>
      <c r="AI236" s="28"/>
      <c r="AJ236" s="28"/>
      <c r="AK236" s="28"/>
      <c r="AL236" s="28"/>
      <c r="AM236" s="28"/>
      <c r="AN236" s="28"/>
      <c r="AO236" s="28">
        <f t="shared" si="27"/>
        <v>0.93706742001535337</v>
      </c>
      <c r="AP236" s="28">
        <f t="shared" si="32"/>
        <v>5.6993558665842667E-3</v>
      </c>
      <c r="AQ236" s="28">
        <f t="shared" si="28"/>
        <v>0.91885647893402378</v>
      </c>
      <c r="AR236" s="28">
        <f t="shared" si="29"/>
        <v>0.92737732410130758</v>
      </c>
      <c r="AS236" s="28">
        <f t="shared" si="30"/>
        <v>0.90928278937183249</v>
      </c>
      <c r="AT236" s="28">
        <f t="shared" si="31"/>
        <v>0.99383039159704667</v>
      </c>
      <c r="AU236" s="28">
        <f t="shared" si="33"/>
        <v>0.97067879431025217</v>
      </c>
      <c r="AV236" s="28">
        <f t="shared" si="34"/>
        <v>0.87447770478228171</v>
      </c>
      <c r="AW236" s="28">
        <f t="shared" si="35"/>
        <v>5.6993558665842667E-3</v>
      </c>
    </row>
    <row r="237" spans="1:49" hidden="1" x14ac:dyDescent="0.25">
      <c r="A237" s="86" t="s">
        <v>8</v>
      </c>
      <c r="B237" s="86">
        <v>1</v>
      </c>
      <c r="C237" s="86">
        <v>228</v>
      </c>
      <c r="D237" s="28">
        <v>0.77225892925678585</v>
      </c>
      <c r="E237" s="28">
        <v>0.66241039426523296</v>
      </c>
      <c r="F237" s="28">
        <v>0.10799808429118773</v>
      </c>
      <c r="G237" s="28">
        <v>0.791655775860996</v>
      </c>
      <c r="H237" s="28">
        <f>(EPCHrsIn!H238+MH)/LinhrsIn!H238</f>
        <v>0.79548660084626233</v>
      </c>
      <c r="I237" s="28">
        <f>(EPCHrsIn!I238+MH)/LinhrsIn!I238</f>
        <v>0.24143534190927557</v>
      </c>
      <c r="J237" s="28">
        <f>(EPCHrsIn!J238+MH)/LinhrsIn!J238</f>
        <v>0.29314420803782504</v>
      </c>
      <c r="K237" s="28">
        <f>(EPCHrsIn!K238+MH)/LinhrsIn!K238</f>
        <v>0.90985678180286433</v>
      </c>
      <c r="L237" s="28">
        <f>(EPCHrsIn!L238+MH)/LinhrsIn!L238</f>
        <v>0.93134864015306817</v>
      </c>
      <c r="M237" s="28">
        <f>(EPCHrsIn!M238+MH)/LinhrsIn!M238</f>
        <v>0.98</v>
      </c>
      <c r="N237" s="28">
        <f>(EPCHrsIn!N238+MH)/LinhrsIn!N238</f>
        <v>0.93333333333333335</v>
      </c>
      <c r="O237" s="28">
        <f>(EPCHrsIn!O238+MH)/LinhrsIn!O238</f>
        <v>0.9739807986642548</v>
      </c>
      <c r="P237" s="28">
        <f>(EPCHrsIn!P238+MH)/LinhrsIn!P238</f>
        <v>0.97187499999999993</v>
      </c>
      <c r="Q237" s="28">
        <f>(EPCHrsIn!Q238+MH)/LinhrsIn!Q238</f>
        <v>0.98519939701247083</v>
      </c>
      <c r="R237" s="28">
        <f>(EPCHrsIn!R238+MH)/LinhrsIn!R238</f>
        <v>1.00030039050766</v>
      </c>
      <c r="S237" s="28">
        <f>(EPCHrsIn!S238+MH)/LinhrsIn!S238</f>
        <v>0.98638490994185224</v>
      </c>
      <c r="T237" s="28">
        <f>(EPCHrsIn!T238+MH)/LinhrsIn!T238</f>
        <v>0.87711257519335428</v>
      </c>
      <c r="U237" s="28">
        <f>(EPCHrsIn!U238+MH)/LinhrsIn!U238</f>
        <v>0.93789658431213718</v>
      </c>
      <c r="V237" s="28">
        <f>(EPCHrsIn!V238+MH)/LinhrsIn!V238</f>
        <v>0.93775296580600132</v>
      </c>
      <c r="W237" s="28">
        <v>0.4638440860215054</v>
      </c>
      <c r="X237" s="28">
        <f>(EPCHrsIn!X238+MH)/LinhrsIn!X238</f>
        <v>0.97389315031624279</v>
      </c>
      <c r="Y237" s="28">
        <f>IF(LinhrsIn!Y238&gt;4,(EPCHrsIn!Y238+MH)/LinhrsIn!Y238,0)</f>
        <v>0.97540983606557374</v>
      </c>
      <c r="Z237" s="28">
        <f>IF(LinhrsIn!Z238&gt;4,(EPCHrsIn!Z238+MH)/LinhrsIn!Z238,0)</f>
        <v>0.92095711789218981</v>
      </c>
      <c r="AA237" s="28">
        <f>IF(LinhrsIn!AA238&gt;4,(EPCHrsIn!AA238+MH)/LinhrsIn!AA238,0)</f>
        <v>0.98136993976747455</v>
      </c>
      <c r="AB237" s="28">
        <f>IF(LinhrsIn!AB238&gt;4,(EPCHrsIn!AB238+MH)/LinhrsIn!AB238,0)</f>
        <v>0.68643839309787003</v>
      </c>
      <c r="AC237" s="28">
        <f>IF(LinhrsIn!AC238&gt;4,(EPCHrsIn!AC238+MH)/LinhrsIn!AC238,0)</f>
        <v>0.93881941643135669</v>
      </c>
      <c r="AD237" s="28">
        <f>IF(LinhrsIn!AD238&gt;4,(EPCHrsIn!AD238+MH)/LinhrsIn!AD238,0)</f>
        <v>0.98881765319815118</v>
      </c>
      <c r="AE237" s="28">
        <f>IF(LinhrsIn!AE238&gt;4,(EPCHrsIn!AE238+MH)/LinhrsIn!AE238,0)</f>
        <v>0.96098895171167042</v>
      </c>
      <c r="AF237" s="28"/>
      <c r="AG237" s="28"/>
      <c r="AH237" s="28"/>
      <c r="AI237" s="28"/>
      <c r="AJ237" s="28"/>
      <c r="AK237" s="28"/>
      <c r="AL237" s="28"/>
      <c r="AM237" s="28"/>
      <c r="AN237" s="28"/>
      <c r="AO237" s="28">
        <f t="shared" si="27"/>
        <v>0.89387994549452765</v>
      </c>
      <c r="AP237" s="28">
        <f t="shared" si="32"/>
        <v>0.96287534044705936</v>
      </c>
      <c r="AQ237" s="28">
        <f t="shared" si="28"/>
        <v>0.94040180731864409</v>
      </c>
      <c r="AR237" s="28">
        <f t="shared" si="29"/>
        <v>0.95972971066586277</v>
      </c>
      <c r="AS237" s="28">
        <f t="shared" si="30"/>
        <v>0.99062823248732768</v>
      </c>
      <c r="AT237" s="28">
        <f t="shared" si="31"/>
        <v>0.91758737510383082</v>
      </c>
      <c r="AU237" s="28">
        <f t="shared" si="33"/>
        <v>0.80438235746777398</v>
      </c>
      <c r="AV237" s="28">
        <f t="shared" si="34"/>
        <v>0.86292181691917813</v>
      </c>
      <c r="AW237" s="28">
        <f t="shared" si="35"/>
        <v>0.96287534044705936</v>
      </c>
    </row>
    <row r="238" spans="1:49" hidden="1" x14ac:dyDescent="0.25">
      <c r="A238" s="86" t="s">
        <v>8</v>
      </c>
      <c r="B238" s="86">
        <v>1</v>
      </c>
      <c r="C238" s="86">
        <v>229</v>
      </c>
      <c r="D238" s="28">
        <v>0.85864347333179813</v>
      </c>
      <c r="E238" s="28">
        <v>1.0006720430107527</v>
      </c>
      <c r="F238" s="28">
        <v>1.0021551724137931</v>
      </c>
      <c r="G238" s="28">
        <v>0.97682436553277818</v>
      </c>
      <c r="H238" s="28">
        <f>(EPCHrsIn!H239+MH)/LinhrsIn!H239</f>
        <v>0.70806451612903221</v>
      </c>
      <c r="I238" s="28">
        <f>(EPCHrsIn!I239+MH)/LinhrsIn!I239</f>
        <v>0.95014225714672795</v>
      </c>
      <c r="J238" s="28">
        <f>(EPCHrsIn!J239+MH)/LinhrsIn!J239</f>
        <v>1.0025452488687783</v>
      </c>
      <c r="K238" s="28">
        <f>(EPCHrsIn!K239+MH)/LinhrsIn!K239</f>
        <v>0.99862448418156813</v>
      </c>
      <c r="L238" s="28">
        <f>(EPCHrsIn!L239+MH)/LinhrsIn!L239</f>
        <v>0.9635434782608695</v>
      </c>
      <c r="M238" s="28">
        <f>(EPCHrsIn!M239+MH)/LinhrsIn!M239</f>
        <v>1.0043302137169996</v>
      </c>
      <c r="N238" s="28">
        <f>(EPCHrsIn!N239+MH)/LinhrsIn!N239</f>
        <v>0.99959530554431408</v>
      </c>
      <c r="O238" s="28">
        <f>(EPCHrsIn!O239+MH)/LinhrsIn!O239</f>
        <v>1.0041666666666667</v>
      </c>
      <c r="P238" s="28">
        <f>(EPCHrsIn!P239+MH)/LinhrsIn!P239</f>
        <v>1.0022849462365593</v>
      </c>
      <c r="Q238" s="28">
        <f>(EPCHrsIn!Q239+MH)/LinhrsIn!Q239</f>
        <v>0.98411630098263569</v>
      </c>
      <c r="R238" s="28">
        <f>(EPCHrsIn!R239+MH)/LinhrsIn!R239</f>
        <v>0.89801106624794369</v>
      </c>
      <c r="S238" s="28">
        <f>(EPCHrsIn!S239+MH)/LinhrsIn!S239</f>
        <v>0.99028848900314181</v>
      </c>
      <c r="T238" s="28">
        <f>(EPCHrsIn!T239+MH)/LinhrsIn!T239</f>
        <v>0.98585654495598218</v>
      </c>
      <c r="U238" s="28">
        <f>(EPCHrsIn!U239+MH)/LinhrsIn!U239</f>
        <v>1.001370989854675</v>
      </c>
      <c r="V238" s="28">
        <f>(EPCHrsIn!V239+MH)/LinhrsIn!V239</f>
        <v>1.00195394277739</v>
      </c>
      <c r="W238" s="28">
        <v>0.99422043010752692</v>
      </c>
      <c r="X238" s="28">
        <f>(EPCHrsIn!X239+MH)/LinhrsIn!X239</f>
        <v>0.97747200863348183</v>
      </c>
      <c r="Y238" s="28">
        <f>IF(LinhrsIn!Y239&gt;4,(EPCHrsIn!Y239+MH)/LinhrsIn!Y239,0)</f>
        <v>0.99790444258172672</v>
      </c>
      <c r="Z238" s="28">
        <f>IF(LinhrsIn!Z239&gt;4,(EPCHrsIn!Z239+MH)/LinhrsIn!Z239,0)</f>
        <v>0.88140379185155304</v>
      </c>
      <c r="AA238" s="28">
        <f>IF(LinhrsIn!AA239&gt;4,(EPCHrsIn!AA239+MH)/LinhrsIn!AA239,0)</f>
        <v>0.98460030799384013</v>
      </c>
      <c r="AB238" s="28">
        <f>IF(LinhrsIn!AB239&gt;4,(EPCHrsIn!AB239+MH)/LinhrsIn!AB239,0)</f>
        <v>1.0051102743410436</v>
      </c>
      <c r="AC238" s="28">
        <f>IF(LinhrsIn!AC239&gt;4,(EPCHrsIn!AC239+MH)/LinhrsIn!AC239,0)</f>
        <v>1.0047043010752688</v>
      </c>
      <c r="AD238" s="28">
        <f>IF(LinhrsIn!AD239&gt;4,(EPCHrsIn!AD239+MH)/LinhrsIn!AD239,0)</f>
        <v>0.99388424821002386</v>
      </c>
      <c r="AE238" s="28">
        <f>IF(LinhrsIn!AE239&gt;4,(EPCHrsIn!AE239+MH)/LinhrsIn!AE239,0)</f>
        <v>0.9684328341799745</v>
      </c>
      <c r="AF238" s="28"/>
      <c r="AG238" s="28"/>
      <c r="AH238" s="28"/>
      <c r="AI238" s="28"/>
      <c r="AJ238" s="28"/>
      <c r="AK238" s="28"/>
      <c r="AL238" s="28"/>
      <c r="AM238" s="28"/>
      <c r="AN238" s="28"/>
      <c r="AO238" s="28">
        <f t="shared" si="27"/>
        <v>0.97519238244424511</v>
      </c>
      <c r="AP238" s="28">
        <f t="shared" si="32"/>
        <v>0.9890071278217557</v>
      </c>
      <c r="AQ238" s="28">
        <f t="shared" si="28"/>
        <v>0.98883272538647915</v>
      </c>
      <c r="AR238" s="28">
        <f t="shared" si="29"/>
        <v>1.0020156394825135</v>
      </c>
      <c r="AS238" s="28">
        <f t="shared" si="30"/>
        <v>0.95747195207790714</v>
      </c>
      <c r="AT238" s="28">
        <f t="shared" si="31"/>
        <v>0.99639382586268244</v>
      </c>
      <c r="AU238" s="28">
        <f t="shared" si="33"/>
        <v>0.98986562710757864</v>
      </c>
      <c r="AV238" s="28">
        <f t="shared" si="34"/>
        <v>0.95703812472881233</v>
      </c>
      <c r="AW238" s="28">
        <f t="shared" si="35"/>
        <v>0.9890071278217557</v>
      </c>
    </row>
    <row r="239" spans="1:49" hidden="1" x14ac:dyDescent="0.25">
      <c r="A239" s="86" t="s">
        <v>8</v>
      </c>
      <c r="B239" s="86">
        <v>1</v>
      </c>
      <c r="C239" s="86">
        <v>230</v>
      </c>
      <c r="D239" s="28">
        <v>0.99057623155545316</v>
      </c>
      <c r="E239" s="28">
        <v>0.93413978494623651</v>
      </c>
      <c r="F239" s="28">
        <v>0.97102490421455934</v>
      </c>
      <c r="G239" s="28">
        <v>0.9777703097967464</v>
      </c>
      <c r="H239" s="28">
        <f>(EPCHrsIn!H240+MH)/LinhrsIn!H240</f>
        <v>0.71330216744581387</v>
      </c>
      <c r="I239" s="28">
        <f>(EPCHrsIn!I240+MH)/LinhrsIn!I240</f>
        <v>0.98912367930391543</v>
      </c>
      <c r="J239" s="28">
        <f>(EPCHrsIn!J240+MH)/LinhrsIn!J240</f>
        <v>0.99224806201550386</v>
      </c>
      <c r="K239" s="28">
        <f>(EPCHrsIn!K240+MH)/LinhrsIn!K240</f>
        <v>0.94012388162422578</v>
      </c>
      <c r="L239" s="28">
        <f>(EPCHrsIn!L240+MH)/LinhrsIn!L240</f>
        <v>0.91711070608883483</v>
      </c>
      <c r="M239" s="28">
        <f>(EPCHrsIn!M240+MH)/LinhrsIn!M240</f>
        <v>0.97694564761771696</v>
      </c>
      <c r="N239" s="28">
        <f>(EPCHrsIn!N240+MH)/LinhrsIn!N240</f>
        <v>0.9979770734996628</v>
      </c>
      <c r="O239" s="28">
        <f>(EPCHrsIn!O240+MH)/LinhrsIn!O240</f>
        <v>0.9198277059886063</v>
      </c>
      <c r="P239" s="28">
        <f>(EPCHrsIn!P240+MH)/LinhrsIn!P240</f>
        <v>0.73020567280548465</v>
      </c>
      <c r="Q239" s="28">
        <f>(EPCHrsIn!Q240+MH)/LinhrsIn!Q240</f>
        <v>0.98641742872512095</v>
      </c>
      <c r="R239" s="28">
        <f>(EPCHrsIn!R240+MH)/LinhrsIn!R240</f>
        <v>0.93248693054518295</v>
      </c>
      <c r="S239" s="28">
        <f>(EPCHrsIn!S240+MH)/LinhrsIn!S240</f>
        <v>0.90147716492749708</v>
      </c>
      <c r="T239" s="28">
        <f>(EPCHrsIn!T240+MH)/LinhrsIn!T240</f>
        <v>0.99320978922054048</v>
      </c>
      <c r="U239" s="28">
        <f>(EPCHrsIn!U240+MH)/LinhrsIn!U240</f>
        <v>0.989054054054054</v>
      </c>
      <c r="V239" s="28">
        <f>(EPCHrsIn!V240+MH)/LinhrsIn!V240</f>
        <v>0.99860413176996088</v>
      </c>
      <c r="W239" s="28">
        <v>0.99637096774193545</v>
      </c>
      <c r="X239" s="28">
        <f>(EPCHrsIn!X240+MH)/LinhrsIn!X240</f>
        <v>0.96379542395693141</v>
      </c>
      <c r="Y239" s="28">
        <f>IF(LinhrsIn!Y240&gt;4,(EPCHrsIn!Y240+MH)/LinhrsIn!Y240,0)</f>
        <v>1.0032131880413524</v>
      </c>
      <c r="Z239" s="28">
        <f>IF(LinhrsIn!Z240&gt;4,(EPCHrsIn!Z240+MH)/LinhrsIn!Z240,0)</f>
        <v>0.95710636009143457</v>
      </c>
      <c r="AA239" s="28">
        <f>IF(LinhrsIn!AA240&gt;4,(EPCHrsIn!AA240+MH)/LinhrsIn!AA240,0)</f>
        <v>0.98740025199496007</v>
      </c>
      <c r="AB239" s="28">
        <f>IF(LinhrsIn!AB240&gt;4,(EPCHrsIn!AB240+MH)/LinhrsIn!AB240,0)</f>
        <v>0.87170521785906407</v>
      </c>
      <c r="AC239" s="28">
        <f>IF(LinhrsIn!AC240&gt;4,(EPCHrsIn!AC240+MH)/LinhrsIn!AC240,0)</f>
        <v>0.66662185777658289</v>
      </c>
      <c r="AD239" s="28">
        <f>IF(LinhrsIn!AD240&gt;4,(EPCHrsIn!AD240+MH)/LinhrsIn!AD240,0)</f>
        <v>0.99895240945824593</v>
      </c>
      <c r="AE239" s="28">
        <f>IF(LinhrsIn!AE240&gt;4,(EPCHrsIn!AE240+MH)/LinhrsIn!AE240,0)</f>
        <v>0.9667819867847266</v>
      </c>
      <c r="AF239" s="28"/>
      <c r="AG239" s="28"/>
      <c r="AH239" s="28"/>
      <c r="AI239" s="28"/>
      <c r="AJ239" s="28"/>
      <c r="AK239" s="28"/>
      <c r="AL239" s="28"/>
      <c r="AM239" s="28"/>
      <c r="AN239" s="28"/>
      <c r="AO239" s="28">
        <f t="shared" si="27"/>
        <v>0.96507007574400283</v>
      </c>
      <c r="AP239" s="28">
        <f t="shared" si="32"/>
        <v>0.87745208467318514</v>
      </c>
      <c r="AQ239" s="28">
        <f t="shared" si="28"/>
        <v>0.94472674511025911</v>
      </c>
      <c r="AR239" s="28">
        <f t="shared" si="29"/>
        <v>0.88267015076458455</v>
      </c>
      <c r="AS239" s="28">
        <f t="shared" si="30"/>
        <v>0.94012717473260032</v>
      </c>
      <c r="AT239" s="28">
        <f t="shared" si="31"/>
        <v>0.99362265834818508</v>
      </c>
      <c r="AU239" s="28">
        <f t="shared" si="33"/>
        <v>0.98779319324673975</v>
      </c>
      <c r="AV239" s="28">
        <f t="shared" si="34"/>
        <v>0.93873727664848616</v>
      </c>
      <c r="AW239" s="28">
        <f t="shared" si="35"/>
        <v>0.87745208467318514</v>
      </c>
    </row>
    <row r="240" spans="1:49" hidden="1" x14ac:dyDescent="0.25">
      <c r="A240" s="86" t="s">
        <v>8</v>
      </c>
      <c r="B240" s="86">
        <v>1</v>
      </c>
      <c r="C240" s="86">
        <v>231</v>
      </c>
      <c r="D240" s="28">
        <v>0.9647730560525275</v>
      </c>
      <c r="E240" s="28">
        <v>0.98835125448028671</v>
      </c>
      <c r="F240" s="28">
        <v>1.0038314176245211</v>
      </c>
      <c r="G240" s="28">
        <v>0.96239871550726264</v>
      </c>
      <c r="H240" s="28">
        <f>(EPCHrsIn!H241+MH)/LinhrsIn!H241</f>
        <v>0.66472257250945777</v>
      </c>
      <c r="I240" s="28">
        <f>(EPCHrsIn!I241+MH)/LinhrsIn!I241</f>
        <v>0.99457406402604454</v>
      </c>
      <c r="J240" s="28">
        <f>(EPCHrsIn!J241+MH)/LinhrsIn!J241</f>
        <v>0.98506200676437428</v>
      </c>
      <c r="K240" s="28">
        <f>(EPCHrsIn!K241+MH)/LinhrsIn!K241</f>
        <v>1.0056577086280056</v>
      </c>
      <c r="L240" s="28">
        <f>(EPCHrsIn!L241+MH)/LinhrsIn!L241</f>
        <v>1.0023109039319011</v>
      </c>
      <c r="M240" s="28">
        <f>(EPCHrsIn!M241+MH)/LinhrsIn!M241</f>
        <v>1.0050251256281408</v>
      </c>
      <c r="N240" s="28">
        <f>(EPCHrsIn!N241+MH)/LinhrsIn!N241</f>
        <v>1.0001347890551286</v>
      </c>
      <c r="O240" s="28">
        <v>0</v>
      </c>
      <c r="P240" s="28">
        <f>(EPCHrsIn!P241+MH)/LinhrsIn!P241</f>
        <v>0.82039573820395728</v>
      </c>
      <c r="Q240" s="28">
        <f>(EPCHrsIn!Q241+MH)/LinhrsIn!Q241</f>
        <v>0.85463215258855585</v>
      </c>
      <c r="R240" s="28">
        <f>(EPCHrsIn!R241+MH)/LinhrsIn!R241</f>
        <v>0.83231114435302911</v>
      </c>
      <c r="S240" s="28">
        <f>(EPCHrsIn!S241+MH)/LinhrsIn!S241</f>
        <v>1.004222972972973</v>
      </c>
      <c r="T240" s="28">
        <f>(EPCHrsIn!T241+MH)/LinhrsIn!T241</f>
        <v>0.90914277563828261</v>
      </c>
      <c r="U240" s="28">
        <f>(EPCHrsIn!U241+MH)/LinhrsIn!U241</f>
        <v>0.9803547066848568</v>
      </c>
      <c r="V240" s="28">
        <f>(EPCHrsIn!V241+MH)/LinhrsIn!V241</f>
        <v>0.91080402010050254</v>
      </c>
      <c r="W240" s="28">
        <v>0.96962365591397848</v>
      </c>
      <c r="X240" s="28">
        <f>(EPCHrsIn!X241+MH)/LinhrsIn!X241</f>
        <v>0.95205850487540633</v>
      </c>
      <c r="Y240" s="28">
        <f>IF(LinhrsIn!Y241&gt;4,(EPCHrsIn!Y241+MH)/LinhrsIn!Y241,0)</f>
        <v>0.99762503492595711</v>
      </c>
      <c r="Z240" s="28">
        <f>IF(LinhrsIn!Z241&gt;4,(EPCHrsIn!Z241+MH)/LinhrsIn!Z241,0)</f>
        <v>0.99300887335305199</v>
      </c>
      <c r="AA240" s="28">
        <f>IF(LinhrsIn!AA241&gt;4,(EPCHrsIn!AA241+MH)/LinhrsIn!AA241,0)</f>
        <v>0.99496010079798414</v>
      </c>
      <c r="AB240" s="28">
        <f>IF(LinhrsIn!AB241&gt;4,(EPCHrsIn!AB241+MH)/LinhrsIn!AB241,0)</f>
        <v>1.0033620225927917</v>
      </c>
      <c r="AC240" s="28">
        <f>IF(LinhrsIn!AC241&gt;4,(EPCHrsIn!AC241+MH)/LinhrsIn!AC241,0)</f>
        <v>1.0047049334587983</v>
      </c>
      <c r="AD240" s="28">
        <f>IF(LinhrsIn!AD241&gt;4,(EPCHrsIn!AD241+MH)/LinhrsIn!AD241,0)</f>
        <v>0.98658918194009837</v>
      </c>
      <c r="AE240" s="28">
        <f>IF(LinhrsIn!AE241&gt;4,(EPCHrsIn!AE241+MH)/LinhrsIn!AE241,0)</f>
        <v>0.90774556945893747</v>
      </c>
      <c r="AF240" s="28"/>
      <c r="AG240" s="28"/>
      <c r="AH240" s="28"/>
      <c r="AI240" s="28"/>
      <c r="AJ240" s="28"/>
      <c r="AK240" s="28"/>
      <c r="AL240" s="28"/>
      <c r="AM240" s="28"/>
      <c r="AN240" s="28"/>
      <c r="AO240" s="28">
        <f t="shared" si="27"/>
        <v>0.95017549706644733</v>
      </c>
      <c r="AP240" s="28">
        <f t="shared" si="32"/>
        <v>0.96634656161927801</v>
      </c>
      <c r="AQ240" s="28">
        <f t="shared" si="28"/>
        <v>1.0043312460626825</v>
      </c>
      <c r="AR240" s="28">
        <f t="shared" si="29"/>
        <v>0.60684350908636198</v>
      </c>
      <c r="AS240" s="28">
        <f t="shared" si="30"/>
        <v>0.89705542330485277</v>
      </c>
      <c r="AT240" s="28">
        <f t="shared" si="31"/>
        <v>0.93343383414121395</v>
      </c>
      <c r="AU240" s="28">
        <f t="shared" si="33"/>
        <v>0.97310239857178071</v>
      </c>
      <c r="AV240" s="28">
        <f t="shared" si="34"/>
        <v>0.99711033224794265</v>
      </c>
      <c r="AW240" s="28">
        <f t="shared" si="35"/>
        <v>0.96634656161927801</v>
      </c>
    </row>
    <row r="241" spans="1:49" hidden="1" x14ac:dyDescent="0.25">
      <c r="A241" s="86" t="s">
        <v>8</v>
      </c>
      <c r="B241" s="86">
        <v>1</v>
      </c>
      <c r="C241" s="86">
        <v>232</v>
      </c>
      <c r="D241" s="28">
        <v>1.0040387579048058</v>
      </c>
      <c r="E241" s="28">
        <v>0.99932795698924726</v>
      </c>
      <c r="F241" s="28">
        <v>1.0019157088122606</v>
      </c>
      <c r="G241" s="28">
        <v>0.88530425799385137</v>
      </c>
      <c r="H241" s="28">
        <f>(EPCHrsIn!H242+MH)/LinhrsIn!H242</f>
        <v>0.97198879551820727</v>
      </c>
      <c r="I241" s="28">
        <f>(EPCHrsIn!I242+MH)/LinhrsIn!I242</f>
        <v>0.99594704134017831</v>
      </c>
      <c r="J241" s="28">
        <f>(EPCHrsIn!J242+MH)/LinhrsIn!J242</f>
        <v>0.53901509806688297</v>
      </c>
      <c r="K241" s="28">
        <f>(EPCHrsIn!K242+MH)/LinhrsIn!K242</f>
        <v>0.96809680968096801</v>
      </c>
      <c r="L241" s="28">
        <f>(EPCHrsIn!L242+MH)/LinhrsIn!L242</f>
        <v>1.0005179991910476</v>
      </c>
      <c r="M241" s="28">
        <f>(EPCHrsIn!M242+MH)/LinhrsIn!M242</f>
        <v>1.0027894002789399</v>
      </c>
      <c r="N241" s="28">
        <f>(EPCHrsIn!N242+MH)/LinhrsIn!N242</f>
        <v>0.99690152229556794</v>
      </c>
      <c r="O241" s="28">
        <f>(EPCHrsIn!O242+MH)/LinhrsIn!O242</f>
        <v>0.99470604625243808</v>
      </c>
      <c r="P241" s="28">
        <f>(EPCHrsIn!P242+MH)/LinhrsIn!P242</f>
        <v>1.0040328001075414</v>
      </c>
      <c r="Q241" s="28">
        <f>(EPCHrsIn!Q242+MH)/LinhrsIn!Q242</f>
        <v>0.91086313525141172</v>
      </c>
      <c r="R241" s="28">
        <f>(EPCHrsIn!R242+MH)/LinhrsIn!R242</f>
        <v>0.9816882536846806</v>
      </c>
      <c r="S241" s="28">
        <f>(EPCHrsIn!S242+MH)/LinhrsIn!S242</f>
        <v>0.99973096583266086</v>
      </c>
      <c r="T241" s="28">
        <f>(EPCHrsIn!T242+MH)/LinhrsIn!T242</f>
        <v>0.98632068819630514</v>
      </c>
      <c r="U241" s="28">
        <f>(EPCHrsIn!U242+MH)/LinhrsIn!U242</f>
        <v>0.99193223073820092</v>
      </c>
      <c r="V241" s="28">
        <f>(EPCHrsIn!V242+MH)/LinhrsIn!V242</f>
        <v>0.98254921122434735</v>
      </c>
      <c r="W241" s="28">
        <v>0.98588709677419351</v>
      </c>
      <c r="X241" s="28">
        <f>(EPCHrsIn!X242+MH)/LinhrsIn!X242</f>
        <v>0.95745826602046324</v>
      </c>
      <c r="Y241" s="28">
        <f>IF(LinhrsIn!Y242&gt;4,(EPCHrsIn!Y242+MH)/LinhrsIn!Y242,0)</f>
        <v>0.9759575062901874</v>
      </c>
      <c r="Z241" s="28">
        <f>IF(LinhrsIn!Z242&gt;4,(EPCHrsIn!Z242+MH)/LinhrsIn!Z242,0)</f>
        <v>0.98547996773326174</v>
      </c>
      <c r="AA241" s="28">
        <f>IF(LinhrsIn!AA242&gt;4,(EPCHrsIn!AA242+MH)/LinhrsIn!AA242,0)</f>
        <v>0.99314013719725613</v>
      </c>
      <c r="AB241" s="28">
        <f>IF(LinhrsIn!AB242&gt;4,(EPCHrsIn!AB242+MH)/LinhrsIn!AB242,0)</f>
        <v>0.93722056631892714</v>
      </c>
      <c r="AC241" s="28">
        <f>IF(LinhrsIn!AC242&gt;4,(EPCHrsIn!AC242+MH)/LinhrsIn!AC242,0)</f>
        <v>0.9704261325446969</v>
      </c>
      <c r="AD241" s="28">
        <f>IF(LinhrsIn!AD242&gt;4,(EPCHrsIn!AD242+MH)/LinhrsIn!AD242,0)</f>
        <v>0.99164054336468122</v>
      </c>
      <c r="AE241" s="28">
        <f>IF(LinhrsIn!AE242&gt;4,(EPCHrsIn!AE242+MH)/LinhrsIn!AE242,0)</f>
        <v>0.96652901399620805</v>
      </c>
      <c r="AF241" s="28"/>
      <c r="AG241" s="28"/>
      <c r="AH241" s="28"/>
      <c r="AI241" s="28"/>
      <c r="AJ241" s="28"/>
      <c r="AK241" s="28"/>
      <c r="AL241" s="28"/>
      <c r="AM241" s="28"/>
      <c r="AN241" s="28"/>
      <c r="AO241" s="28">
        <f t="shared" si="27"/>
        <v>0.97401900210515813</v>
      </c>
      <c r="AP241" s="28">
        <f t="shared" si="32"/>
        <v>0.97619856330186205</v>
      </c>
      <c r="AQ241" s="28">
        <f t="shared" si="28"/>
        <v>0.99046806971698531</v>
      </c>
      <c r="AR241" s="28">
        <f t="shared" si="29"/>
        <v>0.99854678955184928</v>
      </c>
      <c r="AS241" s="28">
        <f t="shared" si="30"/>
        <v>0.96409411825625113</v>
      </c>
      <c r="AT241" s="28">
        <f t="shared" si="31"/>
        <v>0.98693404338628454</v>
      </c>
      <c r="AU241" s="28">
        <f t="shared" si="33"/>
        <v>0.97310095636161476</v>
      </c>
      <c r="AV241" s="28">
        <f t="shared" si="34"/>
        <v>0.97194689041648175</v>
      </c>
      <c r="AW241" s="28">
        <f t="shared" si="35"/>
        <v>0.97619856330186205</v>
      </c>
    </row>
    <row r="242" spans="1:49" hidden="1" x14ac:dyDescent="0.25">
      <c r="A242" s="86" t="s">
        <v>8</v>
      </c>
      <c r="B242" s="86">
        <v>1</v>
      </c>
      <c r="C242" s="86">
        <v>233</v>
      </c>
      <c r="D242" s="28">
        <v>0.82498715745841678</v>
      </c>
      <c r="E242" s="28">
        <v>0.98118279569892475</v>
      </c>
      <c r="F242" s="28">
        <v>0.97820881226053635</v>
      </c>
      <c r="G242" s="28">
        <v>0.91888527936472375</v>
      </c>
      <c r="H242" s="28">
        <f>(EPCHrsIn!H243+MH)/LinhrsIn!H243</f>
        <v>0.65410958904109584</v>
      </c>
      <c r="I242" s="28">
        <f>(EPCHrsIn!I243+MH)/LinhrsIn!I243</f>
        <v>0.96432083157746873</v>
      </c>
      <c r="J242" s="28">
        <f>(EPCHrsIn!J243+MH)/LinhrsIn!J243</f>
        <v>0.94608491258998084</v>
      </c>
      <c r="K242" s="28">
        <f>(EPCHrsIn!K243+MH)/LinhrsIn!K243</f>
        <v>0.98917869034406225</v>
      </c>
      <c r="L242" s="28">
        <f>(EPCHrsIn!L243+MH)/LinhrsIn!L243</f>
        <v>0.9807272347535505</v>
      </c>
      <c r="M242" s="28">
        <f>(EPCHrsIn!M243+MH)/LinhrsIn!M243</f>
        <v>0.98920338488473891</v>
      </c>
      <c r="N242" s="28">
        <f>(EPCHrsIn!N243+MH)/LinhrsIn!N243</f>
        <v>0.99160839160839165</v>
      </c>
      <c r="O242" s="28">
        <f>(EPCHrsIn!O243+MH)/LinhrsIn!O243</f>
        <v>1.001113895850738</v>
      </c>
      <c r="P242" s="28">
        <f>(EPCHrsIn!P243+MH)/LinhrsIn!P243</f>
        <v>0.93179066325844218</v>
      </c>
      <c r="Q242" s="28">
        <f>(EPCHrsIn!Q243+MH)/LinhrsIn!Q243</f>
        <v>0.97993536224077571</v>
      </c>
      <c r="R242" s="28">
        <f>(EPCHrsIn!R243+MH)/LinhrsIn!R243</f>
        <v>0.90984950081954996</v>
      </c>
      <c r="S242" s="28">
        <f>(EPCHrsIn!S243+MH)/LinhrsIn!S243</f>
        <v>0.88830574619835823</v>
      </c>
      <c r="T242" s="28">
        <f>(EPCHrsIn!T243+MH)/LinhrsIn!T243</f>
        <v>0.84314843861400257</v>
      </c>
      <c r="U242" s="28">
        <f>(EPCHrsIn!U243+MH)/LinhrsIn!U243</f>
        <v>0.88265096535670284</v>
      </c>
      <c r="V242" s="28">
        <f>(EPCHrsIn!V243+MH)/LinhrsIn!V243</f>
        <v>0.87171604248183332</v>
      </c>
      <c r="W242" s="28">
        <v>0.87284946236559136</v>
      </c>
      <c r="X242" s="28">
        <f>(EPCHrsIn!X243+MH)/LinhrsIn!X243</f>
        <v>0.98544670529578215</v>
      </c>
      <c r="Y242" s="28">
        <f>IF(LinhrsIn!Y243&gt;4,(EPCHrsIn!Y243+MH)/LinhrsIn!Y243,0)</f>
        <v>0.89815602836879438</v>
      </c>
      <c r="Z242" s="28">
        <f>IF(LinhrsIn!Z243&gt;4,(EPCHrsIn!Z243+MH)/LinhrsIn!Z243,0)</f>
        <v>0.99851210604626006</v>
      </c>
      <c r="AA242" s="28">
        <f>IF(LinhrsIn!AA243&gt;4,(EPCHrsIn!AA243+MH)/LinhrsIn!AA243,0)</f>
        <v>0.94242337439129187</v>
      </c>
      <c r="AB242" s="28">
        <f>IF(LinhrsIn!AB243&gt;4,(EPCHrsIn!AB243+MH)/LinhrsIn!AB243,0)</f>
        <v>0.84651727861771064</v>
      </c>
      <c r="AC242" s="28">
        <f>IF(LinhrsIn!AC243&gt;4,(EPCHrsIn!AC243+MH)/LinhrsIn!AC243,0)</f>
        <v>0.79461142702409959</v>
      </c>
      <c r="AD242" s="28">
        <f>IF(LinhrsIn!AD243&gt;4,(EPCHrsIn!AD243+MH)/LinhrsIn!AD243,0)</f>
        <v>0.99325943678849615</v>
      </c>
      <c r="AE242" s="28">
        <f>IF(LinhrsIn!AE243&gt;4,(EPCHrsIn!AE243+MH)/LinhrsIn!AE243,0)</f>
        <v>0.96274793029067041</v>
      </c>
      <c r="AF242" s="28"/>
      <c r="AG242" s="28"/>
      <c r="AH242" s="28"/>
      <c r="AI242" s="28"/>
      <c r="AJ242" s="28"/>
      <c r="AK242" s="28"/>
      <c r="AL242" s="28"/>
      <c r="AM242" s="28"/>
      <c r="AN242" s="28"/>
      <c r="AO242" s="28">
        <f t="shared" si="27"/>
        <v>0.90995925089972107</v>
      </c>
      <c r="AP242" s="28">
        <f t="shared" si="32"/>
        <v>0.91687293136775538</v>
      </c>
      <c r="AQ242" s="28">
        <f t="shared" si="28"/>
        <v>0.98636976999411718</v>
      </c>
      <c r="AR242" s="28">
        <f t="shared" si="29"/>
        <v>0.97483765023919056</v>
      </c>
      <c r="AS242" s="28">
        <f t="shared" si="30"/>
        <v>0.92603020308622785</v>
      </c>
      <c r="AT242" s="28">
        <f t="shared" si="31"/>
        <v>0.86583848215084613</v>
      </c>
      <c r="AU242" s="28">
        <f t="shared" si="33"/>
        <v>0.91881739867672252</v>
      </c>
      <c r="AV242" s="28">
        <f t="shared" si="34"/>
        <v>0.92915091968508756</v>
      </c>
      <c r="AW242" s="28">
        <f t="shared" si="35"/>
        <v>0.91687293136775538</v>
      </c>
    </row>
    <row r="243" spans="1:49" hidden="1" x14ac:dyDescent="0.25">
      <c r="A243" s="86" t="s">
        <v>8</v>
      </c>
      <c r="B243" s="86">
        <v>1</v>
      </c>
      <c r="C243" s="86">
        <v>234</v>
      </c>
      <c r="D243" s="28">
        <v>0.89992855413647932</v>
      </c>
      <c r="E243" s="28">
        <v>0.9838709677419355</v>
      </c>
      <c r="F243" s="28">
        <v>0.98706896551724133</v>
      </c>
      <c r="G243" s="28">
        <v>0.87277049649627225</v>
      </c>
      <c r="H243" s="28">
        <f>(EPCHrsIn!H244+MH)/LinhrsIn!H244</f>
        <v>5.6818181818181816E-2</v>
      </c>
      <c r="I243" s="28">
        <v>0</v>
      </c>
      <c r="J243" s="28">
        <f>(EPCHrsIn!J244+MH)/LinhrsIn!J244</f>
        <v>0.94576038448335042</v>
      </c>
      <c r="K243" s="28">
        <f>(EPCHrsIn!K244+MH)/LinhrsIn!K244</f>
        <v>0.98060789437491402</v>
      </c>
      <c r="L243" s="28">
        <f>(EPCHrsIn!L244+MH)/LinhrsIn!L244</f>
        <v>0.96320746310219996</v>
      </c>
      <c r="M243" s="28">
        <f>(EPCHrsIn!M244+MH)/LinhrsIn!M244</f>
        <v>0.96510764662212323</v>
      </c>
      <c r="N243" s="28">
        <f>(EPCHrsIn!N244+MH)/LinhrsIn!N244</f>
        <v>0.96647742633144096</v>
      </c>
      <c r="O243" s="28">
        <f>(EPCHrsIn!O244+MH)/LinhrsIn!O244</f>
        <v>0.99972191323692983</v>
      </c>
      <c r="P243" s="28">
        <f>(EPCHrsIn!P244+MH)/LinhrsIn!P244</f>
        <v>0.48155130622138437</v>
      </c>
      <c r="Q243" s="28">
        <f>(EPCHrsIn!Q244+MH)/LinhrsIn!Q244</f>
        <v>0.33905131264916472</v>
      </c>
      <c r="R243" s="28">
        <f>(EPCHrsIn!R244+MH)/LinhrsIn!R244</f>
        <v>0.48160833953834697</v>
      </c>
      <c r="S243" s="28">
        <f>(EPCHrsIn!S244+MH)/LinhrsIn!S244</f>
        <v>0.99771259418729807</v>
      </c>
      <c r="T243" s="28">
        <f>(EPCHrsIn!T244+MH)/LinhrsIn!T244</f>
        <v>0.9664152554432901</v>
      </c>
      <c r="U243" s="28">
        <f>(EPCHrsIn!U244+MH)/LinhrsIn!U244</f>
        <v>0.98081599567684408</v>
      </c>
      <c r="V243" s="28">
        <f>(EPCHrsIn!V244+MH)/LinhrsIn!V244</f>
        <v>0.97861635220125798</v>
      </c>
      <c r="W243" s="28">
        <v>0.99395161290322576</v>
      </c>
      <c r="X243" s="28">
        <f>(EPCHrsIn!X244+MH)/LinhrsIn!X244</f>
        <v>0.9</v>
      </c>
      <c r="Y243" s="28">
        <f>IF(LinhrsIn!Y244&gt;4,(EPCHrsIn!Y244+MH)/LinhrsIn!Y244,0)</f>
        <v>0.8642329159752602</v>
      </c>
      <c r="Z243" s="28">
        <f>IF(LinhrsIn!Z244&gt;4,(EPCHrsIn!Z244+MH)/LinhrsIn!Z244,0)</f>
        <v>0.9946967636660321</v>
      </c>
      <c r="AA243" s="28">
        <f>IF(LinhrsIn!AA244&gt;4,(EPCHrsIn!AA244+MH)/LinhrsIn!AA244,0)</f>
        <v>1.013191489361702</v>
      </c>
      <c r="AB243" s="28">
        <f>IF(LinhrsIn!AB244&gt;4,(EPCHrsIn!AB244+MH)/LinhrsIn!AB244,0)</f>
        <v>0.93456491712707168</v>
      </c>
      <c r="AC243" s="28">
        <f>IF(LinhrsIn!AC244&gt;4,(EPCHrsIn!AC244+MH)/LinhrsIn!AC244,0)</f>
        <v>0.97631862217438103</v>
      </c>
      <c r="AD243" s="28">
        <f>IF(LinhrsIn!AD244&gt;4,(EPCHrsIn!AD244+MH)/LinhrsIn!AD244,0)</f>
        <v>0.9757085020242916</v>
      </c>
      <c r="AE243" s="28">
        <f>IF(LinhrsIn!AE244&gt;4,(EPCHrsIn!AE244+MH)/LinhrsIn!AE244,0)</f>
        <v>0.95251917919731044</v>
      </c>
      <c r="AF243" s="28"/>
      <c r="AG243" s="28"/>
      <c r="AH243" s="28"/>
      <c r="AI243" s="28"/>
      <c r="AJ243" s="28"/>
      <c r="AK243" s="28"/>
      <c r="AL243" s="28"/>
      <c r="AM243" s="28"/>
      <c r="AN243" s="28"/>
      <c r="AO243" s="28">
        <f t="shared" si="27"/>
        <v>0.87040479572745788</v>
      </c>
      <c r="AP243" s="28">
        <f t="shared" si="32"/>
        <v>0.96818210113199432</v>
      </c>
      <c r="AQ243" s="28">
        <f t="shared" si="28"/>
        <v>0.9696410013664124</v>
      </c>
      <c r="AR243" s="28">
        <f t="shared" si="29"/>
        <v>0.8159168819299184</v>
      </c>
      <c r="AS243" s="28">
        <f t="shared" si="30"/>
        <v>0.60612408212493663</v>
      </c>
      <c r="AT243" s="28">
        <f t="shared" si="31"/>
        <v>0.97528253444046398</v>
      </c>
      <c r="AU243" s="28">
        <f t="shared" si="33"/>
        <v>0.91939484295949525</v>
      </c>
      <c r="AV243" s="28">
        <f t="shared" si="34"/>
        <v>0.98081772338493523</v>
      </c>
      <c r="AW243" s="28">
        <f t="shared" si="35"/>
        <v>0.96818210113199432</v>
      </c>
    </row>
    <row r="244" spans="1:49" hidden="1" x14ac:dyDescent="0.25">
      <c r="A244" s="86" t="s">
        <v>8</v>
      </c>
      <c r="B244" s="86">
        <v>1</v>
      </c>
      <c r="C244" s="86">
        <v>235</v>
      </c>
      <c r="D244" s="28">
        <v>0.97531870169285362</v>
      </c>
      <c r="E244" s="28">
        <v>0.97737455197132617</v>
      </c>
      <c r="F244" s="28">
        <v>0.88026819923371646</v>
      </c>
      <c r="G244" s="28">
        <v>0.85739890220678838</v>
      </c>
      <c r="H244" s="28">
        <f>(EPCHrsIn!H245+MH)/LinhrsIn!H245</f>
        <v>0.97950219619326506</v>
      </c>
      <c r="I244" s="28">
        <f>(EPCHrsIn!I245+MH)/LinhrsIn!I245</f>
        <v>0.97226256171943071</v>
      </c>
      <c r="J244" s="28">
        <f>(EPCHrsIn!J245+MH)/LinhrsIn!J245</f>
        <v>0.9012810851544838</v>
      </c>
      <c r="K244" s="28">
        <f>(EPCHrsIn!K245+MH)/LinhrsIn!K245</f>
        <v>0.89457320520067829</v>
      </c>
      <c r="L244" s="28">
        <f>(EPCHrsIn!L245+MH)/LinhrsIn!L245</f>
        <v>0.972616047079087</v>
      </c>
      <c r="M244" s="28">
        <f>(EPCHrsIn!M245+MH)/LinhrsIn!M245</f>
        <v>0.83052405761569104</v>
      </c>
      <c r="N244" s="28">
        <f>(EPCHrsIn!N245+MH)/LinhrsIn!N245</f>
        <v>0.9613147178592204</v>
      </c>
      <c r="O244" s="28">
        <f>(EPCHrsIn!O245+MH)/LinhrsIn!O245</f>
        <v>0.96370287000562749</v>
      </c>
      <c r="P244" s="28">
        <f>(EPCHrsIn!P245+MH)/LinhrsIn!P245</f>
        <v>0.98091397849462358</v>
      </c>
      <c r="Q244" s="28">
        <f>(EPCHrsIn!Q245+MH)/LinhrsIn!Q245</f>
        <v>1.0018822264049476</v>
      </c>
      <c r="R244" s="28">
        <f>(EPCHrsIn!R245+MH)/LinhrsIn!R245</f>
        <v>0.99598034836980787</v>
      </c>
      <c r="S244" s="28">
        <f>(EPCHrsIn!S245+MH)/LinhrsIn!S245</f>
        <v>0.95649831649831651</v>
      </c>
      <c r="T244" s="28">
        <f>(EPCHrsIn!T245+MH)/LinhrsIn!T245</f>
        <v>0.96297961630695439</v>
      </c>
      <c r="U244" s="28">
        <f>(EPCHrsIn!U245+MH)/LinhrsIn!U245</f>
        <v>0.98295617301632754</v>
      </c>
      <c r="V244" s="28">
        <f>(EPCHrsIn!V245+MH)/LinhrsIn!V245</f>
        <v>0.96320134322093176</v>
      </c>
      <c r="W244" s="28">
        <v>0.99637096774193545</v>
      </c>
      <c r="X244" s="28">
        <f>(EPCHrsIn!X245+MH)/LinhrsIn!X245</f>
        <v>0.86525777358998512</v>
      </c>
      <c r="Y244" s="28">
        <f>IF(LinhrsIn!Y245&gt;4,(EPCHrsIn!Y245+MH)/LinhrsIn!Y245,0)</f>
        <v>0.97471360715283606</v>
      </c>
      <c r="Z244" s="28">
        <f>IF(LinhrsIn!Z245&gt;4,(EPCHrsIn!Z245+MH)/LinhrsIn!Z245,0)</f>
        <v>0.95266781411359724</v>
      </c>
      <c r="AA244" s="28">
        <f>IF(LinhrsIn!AA245&gt;4,(EPCHrsIn!AA245+MH)/LinhrsIn!AA245,0)</f>
        <v>0.91936161276774475</v>
      </c>
      <c r="AB244" s="28">
        <f>IF(LinhrsIn!AB245&gt;4,(EPCHrsIn!AB245+MH)/LinhrsIn!AB245,0)</f>
        <v>1.0049737867993009</v>
      </c>
      <c r="AC244" s="28">
        <f>IF(LinhrsIn!AC245&gt;4,(EPCHrsIn!AC245+MH)/LinhrsIn!AC245,0)</f>
        <v>1.0049737867993009</v>
      </c>
      <c r="AD244" s="28">
        <f>IF(LinhrsIn!AD245&gt;4,(EPCHrsIn!AD245+MH)/LinhrsIn!AD245,0)</f>
        <v>0.98987341772151904</v>
      </c>
      <c r="AE244" s="28">
        <f>IF(LinhrsIn!AE245&gt;4,(EPCHrsIn!AE245+MH)/LinhrsIn!AE245,0)</f>
        <v>0.93864229009025535</v>
      </c>
      <c r="AF244" s="28"/>
      <c r="AG244" s="28"/>
      <c r="AH244" s="28"/>
      <c r="AI244" s="28"/>
      <c r="AJ244" s="28"/>
      <c r="AK244" s="28"/>
      <c r="AL244" s="28"/>
      <c r="AM244" s="28"/>
      <c r="AN244" s="28"/>
      <c r="AO244" s="28">
        <f t="shared" si="27"/>
        <v>0.96473696549855703</v>
      </c>
      <c r="AP244" s="28">
        <f t="shared" si="32"/>
        <v>0.97782983153702518</v>
      </c>
      <c r="AQ244" s="28">
        <f t="shared" si="28"/>
        <v>0.89923776996515203</v>
      </c>
      <c r="AR244" s="28">
        <f t="shared" si="29"/>
        <v>0.96864385545315723</v>
      </c>
      <c r="AS244" s="28">
        <f t="shared" si="30"/>
        <v>0.98478696375769059</v>
      </c>
      <c r="AT244" s="28">
        <f t="shared" si="31"/>
        <v>0.96971237751473793</v>
      </c>
      <c r="AU244" s="28">
        <f t="shared" si="33"/>
        <v>0.94544744949491888</v>
      </c>
      <c r="AV244" s="28">
        <f t="shared" si="34"/>
        <v>0.95900107122688105</v>
      </c>
      <c r="AW244" s="28">
        <f t="shared" si="35"/>
        <v>0.97782983153702518</v>
      </c>
    </row>
    <row r="245" spans="1:49" hidden="1" x14ac:dyDescent="0.25">
      <c r="A245" s="86" t="s">
        <v>8</v>
      </c>
      <c r="B245" s="86">
        <v>1</v>
      </c>
      <c r="C245" s="86">
        <v>236</v>
      </c>
      <c r="D245" s="28">
        <v>0.99640999297350596</v>
      </c>
      <c r="E245" s="28">
        <v>0.93122759856630821</v>
      </c>
      <c r="F245" s="28">
        <v>0.97677203065134099</v>
      </c>
      <c r="G245" s="28">
        <v>0.67199382646901407</v>
      </c>
      <c r="H245" s="28">
        <f>(EPCHrsIn!H246+MH)/LinhrsIn!H246</f>
        <v>0.90743338008415142</v>
      </c>
      <c r="I245" s="28">
        <f>(EPCHrsIn!I246+MH)/LinhrsIn!I246</f>
        <v>0.86629714749222642</v>
      </c>
      <c r="J245" s="28">
        <f>(EPCHrsIn!J246+MH)/LinhrsIn!J246</f>
        <v>0.91191417278373799</v>
      </c>
      <c r="K245" s="28">
        <f>(EPCHrsIn!K246+MH)/LinhrsIn!K246</f>
        <v>0.87811634349030476</v>
      </c>
      <c r="L245" s="28">
        <f>(EPCHrsIn!L246+MH)/LinhrsIn!L246</f>
        <v>0.96110935296882349</v>
      </c>
      <c r="M245" s="28">
        <f>(EPCHrsIn!M246+MH)/LinhrsIn!M246</f>
        <v>0.98692214111922139</v>
      </c>
      <c r="N245" s="28">
        <f>(EPCHrsIn!N246+MH)/LinhrsIn!N246</f>
        <v>0.9893413500956546</v>
      </c>
      <c r="O245" s="28">
        <f>(EPCHrsIn!O246+MH)/LinhrsIn!O246</f>
        <v>1.0025027808676306</v>
      </c>
      <c r="P245" s="28">
        <f>(EPCHrsIn!P246+MH)/LinhrsIn!P246</f>
        <v>0.97329016592472684</v>
      </c>
      <c r="Q245" s="28">
        <f>(EPCHrsIn!Q246+MH)/LinhrsIn!Q246</f>
        <v>0.97745285597157694</v>
      </c>
      <c r="R245" s="28">
        <f>(EPCHrsIn!R246+MH)/LinhrsIn!R246</f>
        <v>1.0008980691513247</v>
      </c>
      <c r="S245" s="28">
        <f>(EPCHrsIn!S246+MH)/LinhrsIn!S246</f>
        <v>0.98565121412803536</v>
      </c>
      <c r="T245" s="28">
        <f>(EPCHrsIn!T246+MH)/LinhrsIn!T246</f>
        <v>0.93190746398952429</v>
      </c>
      <c r="U245" s="28">
        <f>(EPCHrsIn!U246+MH)/LinhrsIn!U246</f>
        <v>0.94568432374294165</v>
      </c>
      <c r="V245" s="28">
        <f>(EPCHrsIn!V246+MH)/LinhrsIn!V246</f>
        <v>0.96813247982187589</v>
      </c>
      <c r="W245" s="28">
        <v>0.88978494623655913</v>
      </c>
      <c r="X245" s="28">
        <f>(EPCHrsIn!X246+MH)/LinhrsIn!X246</f>
        <v>0.99878853143087898</v>
      </c>
      <c r="Y245" s="28">
        <f>IF(LinhrsIn!Y246&gt;4,(EPCHrsIn!Y246+MH)/LinhrsIn!Y246,0)</f>
        <v>0.9657725621682034</v>
      </c>
      <c r="Z245" s="28">
        <f>IF(LinhrsIn!Z246&gt;4,(EPCHrsIn!Z246+MH)/LinhrsIn!Z246,0)</f>
        <v>0.99085898642290637</v>
      </c>
      <c r="AA245" s="28">
        <f>IF(LinhrsIn!AA246&gt;4,(EPCHrsIn!AA246+MH)/LinhrsIn!AA246,0)</f>
        <v>1.0033599328013441</v>
      </c>
      <c r="AB245" s="28">
        <f>IF(LinhrsIn!AB246&gt;4,(EPCHrsIn!AB246+MH)/LinhrsIn!AB246,0)</f>
        <v>1.0002688533405029</v>
      </c>
      <c r="AC245" s="28">
        <f>IF(LinhrsIn!AC246&gt;4,(EPCHrsIn!AC246+MH)/LinhrsIn!AC246,0)</f>
        <v>0.97580319935475202</v>
      </c>
      <c r="AD245" s="28">
        <f>IF(LinhrsIn!AD246&gt;4,(EPCHrsIn!AD246+MH)/LinhrsIn!AD246,0)</f>
        <v>0.99195230998509687</v>
      </c>
      <c r="AE245" s="28">
        <f>IF(LinhrsIn!AE246&gt;4,(EPCHrsIn!AE246+MH)/LinhrsIn!AE246,0)</f>
        <v>0.95750666381460825</v>
      </c>
      <c r="AF245" s="28"/>
      <c r="AG245" s="28"/>
      <c r="AH245" s="28"/>
      <c r="AI245" s="28"/>
      <c r="AJ245" s="28"/>
      <c r="AK245" s="28"/>
      <c r="AL245" s="28"/>
      <c r="AM245" s="28"/>
      <c r="AN245" s="28"/>
      <c r="AO245" s="28">
        <f t="shared" ref="AO245:AO268" si="36">AVERAGE(Q245:AB245)</f>
        <v>0.97154668493380614</v>
      </c>
      <c r="AP245" s="28">
        <f t="shared" si="32"/>
        <v>0.97508739105148567</v>
      </c>
      <c r="AQ245" s="28">
        <f t="shared" ref="AQ245:AQ268" si="37">AVERAGE(K245:M245)</f>
        <v>0.94204927919278314</v>
      </c>
      <c r="AR245" s="28">
        <f t="shared" ref="AR245:AR268" si="38">AVERAGE(N245:P245)</f>
        <v>0.98837809896267059</v>
      </c>
      <c r="AS245" s="28">
        <f t="shared" ref="AS245:AS268" si="39">AVERAGE(Q245:S245)</f>
        <v>0.98800071308364557</v>
      </c>
      <c r="AT245" s="28">
        <f t="shared" ref="AT245:AT268" si="40">AVERAGE(T245:V245)</f>
        <v>0.94857475585144735</v>
      </c>
      <c r="AU245" s="28">
        <f t="shared" si="33"/>
        <v>0.95144867994521387</v>
      </c>
      <c r="AV245" s="28">
        <f t="shared" si="34"/>
        <v>0.99816259085491776</v>
      </c>
      <c r="AW245" s="28">
        <f t="shared" si="35"/>
        <v>0.97508739105148567</v>
      </c>
    </row>
    <row r="246" spans="1:49" hidden="1" x14ac:dyDescent="0.25">
      <c r="A246" s="86" t="s">
        <v>8</v>
      </c>
      <c r="B246" s="86">
        <v>1</v>
      </c>
      <c r="C246" s="86">
        <v>237</v>
      </c>
      <c r="D246" s="28">
        <v>0.95018865250739548</v>
      </c>
      <c r="E246" s="28">
        <v>0.96931003584229392</v>
      </c>
      <c r="F246" s="28">
        <v>0.93917624521072796</v>
      </c>
      <c r="G246" s="28">
        <v>0.89429072850154956</v>
      </c>
      <c r="H246" s="28">
        <f>(EPCHrsIn!H247+MH)/LinhrsIn!H247</f>
        <v>0.75262368815592207</v>
      </c>
      <c r="I246" s="28">
        <f>(EPCHrsIn!I247+MH)/LinhrsIn!I247</f>
        <v>0.98638104695701512</v>
      </c>
      <c r="J246" s="28">
        <f>(EPCHrsIn!J247+MH)/LinhrsIn!J247</f>
        <v>0.98805485916531477</v>
      </c>
      <c r="K246" s="28">
        <f>(EPCHrsIn!K247+MH)/LinhrsIn!K247</f>
        <v>0.96003353828954718</v>
      </c>
      <c r="L246" s="28">
        <f>(EPCHrsIn!L247+MH)/LinhrsIn!L247</f>
        <v>0.90140609208309941</v>
      </c>
      <c r="M246" s="28">
        <f>(EPCHrsIn!M247+MH)/LinhrsIn!M247</f>
        <v>0.99252309045594489</v>
      </c>
      <c r="N246" s="28">
        <f>(EPCHrsIn!N247+MH)/LinhrsIn!N247</f>
        <v>0.95776664280601287</v>
      </c>
      <c r="O246" s="28">
        <f>(EPCHrsIn!O247+MH)/LinhrsIn!O247</f>
        <v>0.70649132624510358</v>
      </c>
      <c r="P246" s="28">
        <f>(EPCHrsIn!P247+MH)/LinhrsIn!P247</f>
        <v>0.8142195587033505</v>
      </c>
      <c r="Q246" s="28">
        <f>(EPCHrsIn!Q247+MH)/LinhrsIn!Q247</f>
        <v>0.73355353702174508</v>
      </c>
      <c r="R246" s="28">
        <f>(EPCHrsIn!R247+MH)/LinhrsIn!R247</f>
        <v>0.75500448162533607</v>
      </c>
      <c r="S246" s="28">
        <f>(EPCHrsIn!S247+MH)/LinhrsIn!S247</f>
        <v>0.86205456570155903</v>
      </c>
      <c r="T246" s="28">
        <f>(EPCHrsIn!T247+MH)/LinhrsIn!T247</f>
        <v>0.98681192660550454</v>
      </c>
      <c r="U246" s="28">
        <f>(EPCHrsIn!U247+MH)/LinhrsIn!U247</f>
        <v>1.0013444474321054</v>
      </c>
      <c r="V246" s="28">
        <f>(EPCHrsIn!V247+MH)/LinhrsIn!V247</f>
        <v>0.36735350933676753</v>
      </c>
      <c r="W246" s="28">
        <v>0.93548387096774188</v>
      </c>
      <c r="X246" s="28">
        <f>(EPCHrsIn!X247+MH)/LinhrsIn!X247</f>
        <v>1.0012113055181695</v>
      </c>
      <c r="Y246" s="28">
        <f>IF(LinhrsIn!Y247&gt;4,(EPCHrsIn!Y247+MH)/LinhrsIn!Y247,0)</f>
        <v>0.99888221321782855</v>
      </c>
      <c r="Z246" s="28">
        <f>IF(LinhrsIn!Z247&gt;4,(EPCHrsIn!Z247+MH)/LinhrsIn!Z247,0)</f>
        <v>1.0029697624190066</v>
      </c>
      <c r="AA246" s="28">
        <f>IF(LinhrsIn!AA247&gt;4,(EPCHrsIn!AA247+MH)/LinhrsIn!AA247,0)</f>
        <v>0.97802043959120832</v>
      </c>
      <c r="AB246" s="28">
        <f>IF(LinhrsIn!AB247&gt;4,(EPCHrsIn!AB247+MH)/LinhrsIn!AB247,0)</f>
        <v>1.0048393601290497</v>
      </c>
      <c r="AC246" s="28">
        <f>IF(LinhrsIn!AC247&gt;4,(EPCHrsIn!AC247+MH)/LinhrsIn!AC247,0)</f>
        <v>1.0048387096774194</v>
      </c>
      <c r="AD246" s="28">
        <f>IF(LinhrsIn!AD247&gt;4,(EPCHrsIn!AD247+MH)/LinhrsIn!AD247,0)</f>
        <v>0.99478390461997024</v>
      </c>
      <c r="AE246" s="28">
        <f>IF(LinhrsIn!AE247&gt;4,(EPCHrsIn!AE247+MH)/LinhrsIn!AE247,0)</f>
        <v>0.96646130344038828</v>
      </c>
      <c r="AF246" s="28"/>
      <c r="AG246" s="28"/>
      <c r="AH246" s="28"/>
      <c r="AI246" s="28"/>
      <c r="AJ246" s="28"/>
      <c r="AK246" s="28"/>
      <c r="AL246" s="28"/>
      <c r="AM246" s="28"/>
      <c r="AN246" s="28"/>
      <c r="AO246" s="28">
        <f t="shared" si="36"/>
        <v>0.88562745163050194</v>
      </c>
      <c r="AP246" s="28">
        <f t="shared" si="32"/>
        <v>0.98869463924592604</v>
      </c>
      <c r="AQ246" s="28">
        <f t="shared" si="37"/>
        <v>0.95132090694286386</v>
      </c>
      <c r="AR246" s="28">
        <f t="shared" si="38"/>
        <v>0.82615917591815557</v>
      </c>
      <c r="AS246" s="28">
        <f t="shared" si="39"/>
        <v>0.78353752811621336</v>
      </c>
      <c r="AT246" s="28">
        <f t="shared" si="40"/>
        <v>0.78516996112479243</v>
      </c>
      <c r="AU246" s="28">
        <f t="shared" si="33"/>
        <v>0.97852579656791328</v>
      </c>
      <c r="AV246" s="28">
        <f t="shared" si="34"/>
        <v>0.99527652071308825</v>
      </c>
      <c r="AW246" s="28">
        <f t="shared" si="35"/>
        <v>0.98869463924592604</v>
      </c>
    </row>
    <row r="247" spans="1:49" hidden="1" x14ac:dyDescent="0.25">
      <c r="A247" s="86" t="s">
        <v>8</v>
      </c>
      <c r="B247" s="86">
        <v>1</v>
      </c>
      <c r="C247" s="86">
        <v>238</v>
      </c>
      <c r="D247" s="28">
        <v>0.99371748770363544</v>
      </c>
      <c r="E247" s="28">
        <v>0.90927419354838712</v>
      </c>
      <c r="F247" s="28">
        <v>0.98467432950191569</v>
      </c>
      <c r="G247" s="28">
        <v>0.90280422687726369</v>
      </c>
      <c r="H247" s="28">
        <f>(EPCHrsIn!H248+MH)/LinhrsIn!H248</f>
        <v>0.65517241379310343</v>
      </c>
      <c r="I247" s="28">
        <f>(EPCHrsIn!I248+MH)/LinhrsIn!I248</f>
        <v>0.97672121896162523</v>
      </c>
      <c r="J247" s="28">
        <f>(EPCHrsIn!J248+MH)/LinhrsIn!J248</f>
        <v>0.97851677457327835</v>
      </c>
      <c r="K247" s="28">
        <f>(EPCHrsIn!K248+MH)/LinhrsIn!K248</f>
        <v>0.97995545657015593</v>
      </c>
      <c r="L247" s="28">
        <f>(EPCHrsIn!L248+MH)/LinhrsIn!L248</f>
        <v>0.99591335286730853</v>
      </c>
      <c r="M247" s="28">
        <f>(EPCHrsIn!M248+MH)/LinhrsIn!M248</f>
        <v>0.99021642454788017</v>
      </c>
      <c r="N247" s="28">
        <f>(EPCHrsIn!N248+MH)/LinhrsIn!N248</f>
        <v>0.98670098670098672</v>
      </c>
      <c r="O247" s="28">
        <f>(EPCHrsIn!O248+MH)/LinhrsIn!O248</f>
        <v>0.99617942549879712</v>
      </c>
      <c r="P247" s="28">
        <f>(EPCHrsIn!P248+MH)/LinhrsIn!P248</f>
        <v>0.97881593714927062</v>
      </c>
      <c r="Q247" s="28">
        <f>(EPCHrsIn!Q248+MH)/LinhrsIn!Q248</f>
        <v>1.0014834794335805</v>
      </c>
      <c r="R247" s="28">
        <f>(EPCHrsIn!R248+MH)/LinhrsIn!R248</f>
        <v>1.0017875763444064</v>
      </c>
      <c r="S247" s="28">
        <f>(EPCHrsIn!S248+MH)/LinhrsIn!S248</f>
        <v>1.0043561121698883</v>
      </c>
      <c r="T247" s="28">
        <f>(EPCHrsIn!T248+MH)/LinhrsIn!T248</f>
        <v>0.95736658932714624</v>
      </c>
      <c r="U247" s="28">
        <f>(EPCHrsIn!U248+MH)/LinhrsIn!U248</f>
        <v>0.98158107018015606</v>
      </c>
      <c r="V247" s="28">
        <f>(EPCHrsIn!V248+MH)/LinhrsIn!V248</f>
        <v>0.9893914014517029</v>
      </c>
      <c r="W247" s="28">
        <v>0.98037634408602148</v>
      </c>
      <c r="X247" s="28">
        <f>(EPCHrsIn!X248+MH)/LinhrsIn!X248</f>
        <v>0.98932865054707553</v>
      </c>
      <c r="Y247" s="28">
        <f>IF(LinhrsIn!Y248&gt;4,(EPCHrsIn!Y248+MH)/LinhrsIn!Y248,0)</f>
        <v>5.7775908007292105E-2</v>
      </c>
      <c r="Z247" s="28">
        <f>IF(LinhrsIn!Z248&gt;4,(EPCHrsIn!Z248+MH)/LinhrsIn!Z248,0)</f>
        <v>1.8630647414997672E-2</v>
      </c>
      <c r="AA247" s="28">
        <f>IF(LinhrsIn!AA248&gt;4,(EPCHrsIn!AA248+MH)/LinhrsIn!AA248,0)</f>
        <v>0.19814915623298857</v>
      </c>
      <c r="AB247" s="28">
        <f>IF(LinhrsIn!AB248&gt;4,(EPCHrsIn!AB248+MH)/LinhrsIn!AB248,0)</f>
        <v>0.88372093023255816</v>
      </c>
      <c r="AC247" s="28">
        <f>IF(LinhrsIn!AC248&gt;4,(EPCHrsIn!AC248+MH)/LinhrsIn!AC248,0)</f>
        <v>1.004849791189546</v>
      </c>
      <c r="AD247" s="28">
        <f>IF(LinhrsIn!AD248&gt;4,(EPCHrsIn!AD248+MH)/LinhrsIn!AD248,0)</f>
        <v>0.98494783904619965</v>
      </c>
      <c r="AE247" s="28">
        <f>IF(LinhrsIn!AE248&gt;4,(EPCHrsIn!AE248+MH)/LinhrsIn!AE248,0)</f>
        <v>0.96293819217687415</v>
      </c>
      <c r="AF247" s="28"/>
      <c r="AG247" s="28"/>
      <c r="AH247" s="28"/>
      <c r="AI247" s="28"/>
      <c r="AJ247" s="28"/>
      <c r="AK247" s="28"/>
      <c r="AL247" s="28"/>
      <c r="AM247" s="28"/>
      <c r="AN247" s="28"/>
      <c r="AO247" s="28">
        <f t="shared" si="36"/>
        <v>0.75532898878565113</v>
      </c>
      <c r="AP247" s="28">
        <f t="shared" si="32"/>
        <v>0.98424527413753993</v>
      </c>
      <c r="AQ247" s="28">
        <f t="shared" si="37"/>
        <v>0.9886950779951148</v>
      </c>
      <c r="AR247" s="28">
        <f t="shared" si="38"/>
        <v>0.98723211644968478</v>
      </c>
      <c r="AS247" s="28">
        <f t="shared" si="39"/>
        <v>1.0025423893159584</v>
      </c>
      <c r="AT247" s="28">
        <f t="shared" si="40"/>
        <v>0.9761130203196684</v>
      </c>
      <c r="AU247" s="28">
        <f t="shared" si="33"/>
        <v>0.67582696754679628</v>
      </c>
      <c r="AV247" s="28">
        <f t="shared" si="34"/>
        <v>0.36683357796018146</v>
      </c>
      <c r="AW247" s="28">
        <f t="shared" si="35"/>
        <v>0.98424527413753993</v>
      </c>
    </row>
    <row r="248" spans="1:49" hidden="1" x14ac:dyDescent="0.25">
      <c r="A248" s="86" t="s">
        <v>8</v>
      </c>
      <c r="B248" s="86">
        <v>1</v>
      </c>
      <c r="C248" s="86">
        <v>239</v>
      </c>
      <c r="D248" s="28">
        <v>1.0006731263174675</v>
      </c>
      <c r="E248" s="28">
        <v>0.99798387096774188</v>
      </c>
      <c r="F248" s="28">
        <v>1.0052681992337165</v>
      </c>
      <c r="G248" s="28">
        <v>0.92054068182666815</v>
      </c>
      <c r="H248" s="28">
        <f>(EPCHrsIn!H249+MH)/LinhrsIn!H249</f>
        <v>0.72865853658536583</v>
      </c>
      <c r="I248" s="28">
        <f>(EPCHrsIn!I249+MH)/LinhrsIn!I249</f>
        <v>1.0029717682020802</v>
      </c>
      <c r="J248" s="28">
        <f>(EPCHrsIn!J249+MH)/LinhrsIn!J249</f>
        <v>0.99802927927927931</v>
      </c>
      <c r="K248" s="28">
        <f>(EPCHrsIn!K249+MH)/LinhrsIn!K249</f>
        <v>0.95703662902781594</v>
      </c>
      <c r="L248" s="28">
        <f>(EPCHrsIn!L249+MH)/LinhrsIn!L249</f>
        <v>0.88469123801809091</v>
      </c>
      <c r="M248" s="28">
        <f>(EPCHrsIn!M249+MH)/LinhrsIn!M249</f>
        <v>0.97496153308154987</v>
      </c>
      <c r="N248" s="28">
        <f>(EPCHrsIn!N249+MH)/LinhrsIn!N249</f>
        <v>1.003105170784393</v>
      </c>
      <c r="O248" s="28">
        <f>(EPCHrsIn!O249+MH)/LinhrsIn!O249</f>
        <v>1.0055555555555555</v>
      </c>
      <c r="P248" s="28">
        <f>(EPCHrsIn!P249+MH)/LinhrsIn!P249</f>
        <v>0.89676031724694183</v>
      </c>
      <c r="Q248" s="28">
        <f>(EPCHrsIn!Q249+MH)/LinhrsIn!Q249</f>
        <v>0.99085775746168336</v>
      </c>
      <c r="R248" s="28">
        <f>(EPCHrsIn!R249+MH)/LinhrsIn!R249</f>
        <v>0.98466120625465381</v>
      </c>
      <c r="S248" s="28">
        <f>(EPCHrsIn!S249+MH)/LinhrsIn!S249</f>
        <v>1.0052468720570431</v>
      </c>
      <c r="T248" s="28">
        <f>(EPCHrsIn!T249+MH)/LinhrsIn!T249</f>
        <v>0.98945444319460063</v>
      </c>
      <c r="U248" s="28">
        <f>(EPCHrsIn!U249+MH)/LinhrsIn!U249</f>
        <v>0.99892444205431574</v>
      </c>
      <c r="V248" s="28">
        <f>(EPCHrsIn!V249+MH)/LinhrsIn!V249</f>
        <v>0.99832495812395317</v>
      </c>
      <c r="W248" s="28">
        <v>0.99663978494623651</v>
      </c>
      <c r="X248" s="28">
        <f>(EPCHrsIn!X249+MH)/LinhrsIn!X249</f>
        <v>0.97644683714670255</v>
      </c>
      <c r="Y248" s="28">
        <f>IF(LinhrsIn!Y249&gt;4,(EPCHrsIn!Y249+MH)/LinhrsIn!Y249,0)</f>
        <v>0.95706718706439931</v>
      </c>
      <c r="Z248" s="28">
        <f>IF(LinhrsIn!Z249&gt;4,(EPCHrsIn!Z249+MH)/LinhrsIn!Z249,0)</f>
        <v>0.89798947510457428</v>
      </c>
      <c r="AA248" s="28">
        <f>IF(LinhrsIn!AA249&gt;4,(EPCHrsIn!AA249+MH)/LinhrsIn!AA249,0)</f>
        <v>0.99874002519949601</v>
      </c>
      <c r="AB248" s="28">
        <f>IF(LinhrsIn!AB249&gt;4,(EPCHrsIn!AB249+MH)/LinhrsIn!AB249,0)</f>
        <v>1.0034950934265359</v>
      </c>
      <c r="AC248" s="28">
        <f>IF(LinhrsIn!AC249&gt;4,(EPCHrsIn!AC249+MH)/LinhrsIn!AC249,0)</f>
        <v>0.88667831697808852</v>
      </c>
      <c r="AD248" s="28">
        <f>IF(LinhrsIn!AD249&gt;4,(EPCHrsIn!AD249+MH)/LinhrsIn!AD249,0)</f>
        <v>0.90826372315035797</v>
      </c>
      <c r="AE248" s="28">
        <f>IF(LinhrsIn!AE249&gt;4,(EPCHrsIn!AE249+MH)/LinhrsIn!AE249,0)</f>
        <v>0.96711286876264724</v>
      </c>
      <c r="AF248" s="28"/>
      <c r="AG248" s="28"/>
      <c r="AH248" s="28"/>
      <c r="AI248" s="28"/>
      <c r="AJ248" s="28"/>
      <c r="AK248" s="28"/>
      <c r="AL248" s="28"/>
      <c r="AM248" s="28"/>
      <c r="AN248" s="28"/>
      <c r="AO248" s="28">
        <f t="shared" si="36"/>
        <v>0.9831540068361827</v>
      </c>
      <c r="AP248" s="28">
        <f t="shared" si="32"/>
        <v>0.92068496963036461</v>
      </c>
      <c r="AQ248" s="28">
        <f t="shared" si="37"/>
        <v>0.93889646670915228</v>
      </c>
      <c r="AR248" s="28">
        <f t="shared" si="38"/>
        <v>0.96847368119563004</v>
      </c>
      <c r="AS248" s="28">
        <f t="shared" si="39"/>
        <v>0.99358861192446002</v>
      </c>
      <c r="AT248" s="28">
        <f t="shared" si="40"/>
        <v>0.99556794779095659</v>
      </c>
      <c r="AU248" s="28">
        <f t="shared" si="33"/>
        <v>0.97671793638577942</v>
      </c>
      <c r="AV248" s="28">
        <f t="shared" si="34"/>
        <v>0.96674153124353535</v>
      </c>
      <c r="AW248" s="28">
        <f t="shared" si="35"/>
        <v>0.92068496963036461</v>
      </c>
    </row>
    <row r="249" spans="1:49" hidden="1" x14ac:dyDescent="0.25">
      <c r="A249" s="86" t="s">
        <v>8</v>
      </c>
      <c r="B249" s="86">
        <v>1</v>
      </c>
      <c r="C249" s="86">
        <v>240</v>
      </c>
      <c r="D249" s="28">
        <v>0.9970831192909736</v>
      </c>
      <c r="E249" s="28">
        <v>0.96550179211469533</v>
      </c>
      <c r="F249" s="28">
        <v>0.97796934865900387</v>
      </c>
      <c r="G249" s="28">
        <v>0.9143920441108746</v>
      </c>
      <c r="H249" s="28">
        <f>(EPCHrsIn!H250+MH)/LinhrsIn!H250</f>
        <v>0.58157099697885195</v>
      </c>
      <c r="I249" s="28">
        <f>(EPCHrsIn!I250+MH)/LinhrsIn!I250</f>
        <v>0.2273342354533153</v>
      </c>
      <c r="J249" s="28">
        <f>(EPCHrsIn!J250+MH)/LinhrsIn!J250</f>
        <v>0.49290157919923433</v>
      </c>
      <c r="K249" s="28">
        <f>(EPCHrsIn!K250+MH)/LinhrsIn!K250</f>
        <v>0.65705572497920717</v>
      </c>
      <c r="L249" s="28">
        <f>(EPCHrsIn!L250+MH)/LinhrsIn!L250</f>
        <v>1.000989418716504</v>
      </c>
      <c r="M249" s="28">
        <f>(EPCHrsIn!M250+MH)/LinhrsIn!M250</f>
        <v>0.9658034053512663</v>
      </c>
      <c r="N249" s="28">
        <f>(EPCHrsIn!N250+MH)/LinhrsIn!N250</f>
        <v>0.99179301710947287</v>
      </c>
      <c r="O249" s="28">
        <f>(EPCHrsIn!O250+MH)/LinhrsIn!O250</f>
        <v>0.95417189023540883</v>
      </c>
      <c r="P249" s="28">
        <f>(EPCHrsIn!P250+MH)/LinhrsIn!P250</f>
        <v>0.96027563842723962</v>
      </c>
      <c r="Q249" s="28">
        <f>(EPCHrsIn!Q250+MH)/LinhrsIn!Q250</f>
        <v>0.98245614035087714</v>
      </c>
      <c r="R249" s="28">
        <f>(EPCHrsIn!R250+MH)/LinhrsIn!R250</f>
        <v>0.8535853585358536</v>
      </c>
      <c r="S249" s="28">
        <f>(EPCHrsIn!S250+MH)/LinhrsIn!S250</f>
        <v>0.98588625985886258</v>
      </c>
      <c r="T249" s="28">
        <f>(EPCHrsIn!T250+MH)/LinhrsIn!T250</f>
        <v>0.77784034914824729</v>
      </c>
      <c r="U249" s="28">
        <f>(EPCHrsIn!U250+MH)/LinhrsIn!U250</f>
        <v>0.9735108242570929</v>
      </c>
      <c r="V249" s="28">
        <f>(EPCHrsIn!V250+MH)/LinhrsIn!V250</f>
        <v>0.94523241117820533</v>
      </c>
      <c r="W249" s="28">
        <v>0.81680107526881729</v>
      </c>
      <c r="X249" s="28">
        <f>(EPCHrsIn!X250+MH)/LinhrsIn!X250</f>
        <v>0.9855531095211888</v>
      </c>
      <c r="Y249" s="28">
        <f>IF(LinhrsIn!Y250&gt;4,(EPCHrsIn!Y250+MH)/LinhrsIn!Y250,0)</f>
        <v>0.70801899972059246</v>
      </c>
      <c r="Z249" s="28">
        <f>IF(LinhrsIn!Z250&gt;4,(EPCHrsIn!Z250+MH)/LinhrsIn!Z250,0)</f>
        <v>0.75238607339696206</v>
      </c>
      <c r="AA249" s="28">
        <f>IF(LinhrsIn!AA250&gt;4,(EPCHrsIn!AA250+MH)/LinhrsIn!AA250,0)</f>
        <v>0.84250314993700126</v>
      </c>
      <c r="AB249" s="28">
        <f>IF(LinhrsIn!AB250&gt;4,(EPCHrsIn!AB250+MH)/LinhrsIn!AB250,0)</f>
        <v>0.95120311869874985</v>
      </c>
      <c r="AC249" s="28">
        <f>IF(LinhrsIn!AC250&gt;4,(EPCHrsIn!AC250+MH)/LinhrsIn!AC250,0)</f>
        <v>0.95263157894736838</v>
      </c>
      <c r="AD249" s="28">
        <f>IF(LinhrsIn!AD250&gt;4,(EPCHrsIn!AD250+MH)/LinhrsIn!AD250,0)</f>
        <v>0.96980568011958135</v>
      </c>
      <c r="AE249" s="28">
        <f>IF(LinhrsIn!AE250&gt;4,(EPCHrsIn!AE250+MH)/LinhrsIn!AE250,0)</f>
        <v>0.9480053854810313</v>
      </c>
      <c r="AF249" s="28"/>
      <c r="AG249" s="28"/>
      <c r="AH249" s="28"/>
      <c r="AI249" s="28"/>
      <c r="AJ249" s="28"/>
      <c r="AK249" s="28"/>
      <c r="AL249" s="28"/>
      <c r="AM249" s="28"/>
      <c r="AN249" s="28"/>
      <c r="AO249" s="28">
        <f t="shared" si="36"/>
        <v>0.88124807248937087</v>
      </c>
      <c r="AP249" s="28">
        <f t="shared" si="32"/>
        <v>0.95681421484932694</v>
      </c>
      <c r="AQ249" s="28">
        <f t="shared" si="37"/>
        <v>0.87461618301565913</v>
      </c>
      <c r="AR249" s="28">
        <f t="shared" si="38"/>
        <v>0.96874684859070703</v>
      </c>
      <c r="AS249" s="28">
        <f t="shared" si="39"/>
        <v>0.94064258624853114</v>
      </c>
      <c r="AT249" s="28">
        <f t="shared" si="40"/>
        <v>0.89886119486118188</v>
      </c>
      <c r="AU249" s="28">
        <f t="shared" si="33"/>
        <v>0.83679106150353288</v>
      </c>
      <c r="AV249" s="28">
        <f t="shared" si="34"/>
        <v>0.84869744734423769</v>
      </c>
      <c r="AW249" s="28">
        <f t="shared" si="35"/>
        <v>0.95681421484932694</v>
      </c>
    </row>
    <row r="250" spans="1:49" hidden="1" x14ac:dyDescent="0.25">
      <c r="A250" s="86" t="s">
        <v>8</v>
      </c>
      <c r="B250" s="86">
        <v>1</v>
      </c>
      <c r="C250" s="86">
        <v>241</v>
      </c>
      <c r="D250" s="28">
        <v>0.93268736825323717</v>
      </c>
      <c r="E250" s="28">
        <v>0.91330645161290325</v>
      </c>
      <c r="F250" s="28">
        <v>0.77274904214559392</v>
      </c>
      <c r="G250" s="28">
        <v>0.71598023474353711</v>
      </c>
      <c r="H250" s="28">
        <f>(EPCHrsIn!H251+MH)/LinhrsIn!H251</f>
        <v>0.65052950075642968</v>
      </c>
      <c r="I250" s="28">
        <f>(EPCHrsIn!I251+MH)/LinhrsIn!I251</f>
        <v>0.95978334461746773</v>
      </c>
      <c r="J250" s="28">
        <f>(EPCHrsIn!J251+MH)/LinhrsIn!J251</f>
        <v>0.97218279875106439</v>
      </c>
      <c r="K250" s="28">
        <f>(EPCHrsIn!K251+MH)/LinhrsIn!K251</f>
        <v>0.63540866000512419</v>
      </c>
      <c r="L250" s="28">
        <f>(EPCHrsIn!L251+MH)/LinhrsIn!L251</f>
        <v>0.84385891192430773</v>
      </c>
      <c r="M250" s="28">
        <f>(EPCHrsIn!M251+MH)/LinhrsIn!M251</f>
        <v>0.94713349142139769</v>
      </c>
      <c r="N250" s="28">
        <f>(EPCHrsIn!N251+MH)/LinhrsIn!N251</f>
        <v>0.97554384542629369</v>
      </c>
      <c r="O250" s="28">
        <f>(EPCHrsIn!O251+MH)/LinhrsIn!O251</f>
        <v>1.0055555555555555</v>
      </c>
      <c r="P250" s="28">
        <f>(EPCHrsIn!P251+MH)/LinhrsIn!P251</f>
        <v>0.99032127974190087</v>
      </c>
      <c r="Q250" s="28">
        <f>(EPCHrsIn!Q251+MH)/LinhrsIn!Q251</f>
        <v>0.99568791268023171</v>
      </c>
      <c r="R250" s="28">
        <f>(EPCHrsIn!R251+MH)/LinhrsIn!R251</f>
        <v>1.0032816229116945</v>
      </c>
      <c r="S250" s="28">
        <f>(EPCHrsIn!S251+MH)/LinhrsIn!S251</f>
        <v>1.0047087313332437</v>
      </c>
      <c r="T250" s="28">
        <f>(EPCHrsIn!T251+MH)/LinhrsIn!T251</f>
        <v>0.95781426953567395</v>
      </c>
      <c r="U250" s="28">
        <f>(EPCHrsIn!U251+MH)/LinhrsIn!U251</f>
        <v>0.95199677289229523</v>
      </c>
      <c r="V250" s="28">
        <f>(EPCHrsIn!V251+MH)/LinhrsIn!V251</f>
        <v>0.99063199105145405</v>
      </c>
      <c r="W250" s="28">
        <v>0.98454301075268813</v>
      </c>
      <c r="X250" s="28">
        <f>(EPCHrsIn!X251+MH)/LinhrsIn!X251</f>
        <v>0.99564178265148329</v>
      </c>
      <c r="Y250" s="28">
        <f>IF(LinhrsIn!Y251&gt;4,(EPCHrsIn!Y251+MH)/LinhrsIn!Y251,0)</f>
        <v>0.99804195804195805</v>
      </c>
      <c r="Z250" s="28">
        <f>IF(LinhrsIn!Z251&gt;4,(EPCHrsIn!Z251+MH)/LinhrsIn!Z251,0)</f>
        <v>0.97593762602500334</v>
      </c>
      <c r="AA250" s="28">
        <f>IF(LinhrsIn!AA251&gt;4,(EPCHrsIn!AA251+MH)/LinhrsIn!AA251,0)</f>
        <v>1.0044843049327354</v>
      </c>
      <c r="AB250" s="28">
        <f>IF(LinhrsIn!AB251&gt;4,(EPCHrsIn!AB251+MH)/LinhrsIn!AB251,0)</f>
        <v>1.005377066810055</v>
      </c>
      <c r="AC250" s="28">
        <f>IF(LinhrsIn!AC251&gt;4,(EPCHrsIn!AC251+MH)/LinhrsIn!AC251,0)</f>
        <v>0.96904858027183416</v>
      </c>
      <c r="AD250" s="28">
        <f>IF(LinhrsIn!AD251&gt;4,(EPCHrsIn!AD251+MH)/LinhrsIn!AD251,0)</f>
        <v>0.99612518628912072</v>
      </c>
      <c r="AE250" s="28">
        <f>IF(LinhrsIn!AE251&gt;4,(EPCHrsIn!AE251+MH)/LinhrsIn!AE251,0)</f>
        <v>0.96677194629055974</v>
      </c>
      <c r="AF250" s="28"/>
      <c r="AG250" s="28"/>
      <c r="AH250" s="28"/>
      <c r="AI250" s="28"/>
      <c r="AJ250" s="28"/>
      <c r="AK250" s="28"/>
      <c r="AL250" s="28"/>
      <c r="AM250" s="28"/>
      <c r="AN250" s="28"/>
      <c r="AO250" s="28">
        <f t="shared" si="36"/>
        <v>0.98901225413487615</v>
      </c>
      <c r="AP250" s="28">
        <f t="shared" si="32"/>
        <v>0.97731523761717154</v>
      </c>
      <c r="AQ250" s="28">
        <f t="shared" si="37"/>
        <v>0.80880035445027654</v>
      </c>
      <c r="AR250" s="28">
        <f t="shared" si="38"/>
        <v>0.99047356024125</v>
      </c>
      <c r="AS250" s="28">
        <f t="shared" si="39"/>
        <v>1.0012260889750566</v>
      </c>
      <c r="AT250" s="28">
        <f t="shared" si="40"/>
        <v>0.96681434449314096</v>
      </c>
      <c r="AU250" s="28">
        <f t="shared" si="33"/>
        <v>0.99274225048204323</v>
      </c>
      <c r="AV250" s="28">
        <f t="shared" si="34"/>
        <v>0.99526633258926456</v>
      </c>
      <c r="AW250" s="28">
        <f t="shared" si="35"/>
        <v>0.97731523761717154</v>
      </c>
    </row>
    <row r="251" spans="1:49" hidden="1" x14ac:dyDescent="0.25">
      <c r="A251" s="86" t="s">
        <v>8</v>
      </c>
      <c r="B251" s="86">
        <v>1</v>
      </c>
      <c r="C251" s="86">
        <v>242</v>
      </c>
      <c r="D251" s="28">
        <v>0.97127994378804783</v>
      </c>
      <c r="E251" s="28">
        <v>0.98207885304659504</v>
      </c>
      <c r="F251" s="28">
        <v>0.98970306513409967</v>
      </c>
      <c r="G251" s="28">
        <v>0.85219620875496305</v>
      </c>
      <c r="H251" s="28">
        <f>(EPCHrsIn!H252+MH)/LinhrsIn!H252</f>
        <v>0.83913043478260874</v>
      </c>
      <c r="I251" s="28">
        <f>(EPCHrsIn!I252+MH)/LinhrsIn!I252</f>
        <v>0.98613493424814169</v>
      </c>
      <c r="J251" s="28">
        <f>(EPCHrsIn!J252+MH)/LinhrsIn!J252</f>
        <v>0.9994180971777713</v>
      </c>
      <c r="K251" s="28">
        <f>(EPCHrsIn!K252+MH)/LinhrsIn!K252</f>
        <v>0.93309372408072988</v>
      </c>
      <c r="L251" s="28">
        <f>(EPCHrsIn!L252+MH)/LinhrsIn!L252</f>
        <v>0.97663820470717033</v>
      </c>
      <c r="M251" s="28">
        <f>(EPCHrsIn!M252+MH)/LinhrsIn!M252</f>
        <v>0.94813963510989796</v>
      </c>
      <c r="N251" s="28">
        <f>(EPCHrsIn!N252+MH)/LinhrsIn!N252</f>
        <v>0.99930603747397639</v>
      </c>
      <c r="O251" s="28">
        <f>(EPCHrsIn!O252+MH)/LinhrsIn!O252</f>
        <v>1.0033491487580239</v>
      </c>
      <c r="P251" s="28">
        <f>(EPCHrsIn!P252+MH)/LinhrsIn!P252</f>
        <v>0.97994269340974216</v>
      </c>
      <c r="Q251" s="28">
        <f>(EPCHrsIn!Q252+MH)/LinhrsIn!Q252</f>
        <v>0.96637608966376076</v>
      </c>
      <c r="R251" s="28">
        <f>(EPCHrsIn!R252+MH)/LinhrsIn!R252</f>
        <v>0.9629518072289156</v>
      </c>
      <c r="S251" s="28">
        <f>(EPCHrsIn!S252+MH)/LinhrsIn!S252</f>
        <v>0.96859296482412061</v>
      </c>
      <c r="T251" s="28">
        <f>(EPCHrsIn!T252+MH)/LinhrsIn!T252</f>
        <v>0.94687896294208818</v>
      </c>
      <c r="U251" s="28">
        <f>(EPCHrsIn!U252+MH)/LinhrsIn!U252</f>
        <v>0.98663426488456851</v>
      </c>
      <c r="V251" s="28">
        <f>(EPCHrsIn!V252+MH)/LinhrsIn!V252</f>
        <v>0.96173184357541908</v>
      </c>
      <c r="W251" s="28">
        <v>0.92540322580645162</v>
      </c>
      <c r="X251" s="28">
        <f>(EPCHrsIn!X252+MH)/LinhrsIn!X252</f>
        <v>1.0029617662897146</v>
      </c>
      <c r="Y251" s="28">
        <f>IF(LinhrsIn!Y252&gt;4,(EPCHrsIn!Y252+MH)/LinhrsIn!Y252,0)</f>
        <v>0.99049615653389245</v>
      </c>
      <c r="Z251" s="28">
        <f>IF(LinhrsIn!Z252&gt;4,(EPCHrsIn!Z252+MH)/LinhrsIn!Z252,0)</f>
        <v>0.9814466254369455</v>
      </c>
      <c r="AA251" s="28">
        <f>IF(LinhrsIn!AA252&gt;4,(EPCHrsIn!AA252+MH)/LinhrsIn!AA252,0)</f>
        <v>0.94525343041164933</v>
      </c>
      <c r="AB251" s="28">
        <f>IF(LinhrsIn!AB252&gt;4,(EPCHrsIn!AB252+MH)/LinhrsIn!AB252,0)</f>
        <v>1.0036295200967873</v>
      </c>
      <c r="AC251" s="28">
        <f>IF(LinhrsIn!AC252&gt;4,(EPCHrsIn!AC252+MH)/LinhrsIn!AC252,0)</f>
        <v>1.0036290322580645</v>
      </c>
      <c r="AD251" s="28">
        <f>IF(LinhrsIn!AD252&gt;4,(EPCHrsIn!AD252+MH)/LinhrsIn!AD252,0)</f>
        <v>0.97692883895131089</v>
      </c>
      <c r="AE251" s="28">
        <f>IF(LinhrsIn!AE252&gt;4,(EPCHrsIn!AE252+MH)/LinhrsIn!AE252,0)</f>
        <v>0.94850019802076158</v>
      </c>
      <c r="AF251" s="28"/>
      <c r="AG251" s="28"/>
      <c r="AH251" s="28"/>
      <c r="AI251" s="28"/>
      <c r="AJ251" s="28"/>
      <c r="AK251" s="28"/>
      <c r="AL251" s="28"/>
      <c r="AM251" s="28"/>
      <c r="AN251" s="28"/>
      <c r="AO251" s="28">
        <f t="shared" si="36"/>
        <v>0.97019638814119258</v>
      </c>
      <c r="AP251" s="28">
        <f t="shared" si="32"/>
        <v>0.97635268974337908</v>
      </c>
      <c r="AQ251" s="28">
        <f t="shared" si="37"/>
        <v>0.95262385463259935</v>
      </c>
      <c r="AR251" s="28">
        <f t="shared" si="38"/>
        <v>0.9941992932139142</v>
      </c>
      <c r="AS251" s="28">
        <f t="shared" si="39"/>
        <v>0.96597362057226566</v>
      </c>
      <c r="AT251" s="28">
        <f t="shared" si="40"/>
        <v>0.96508169046735859</v>
      </c>
      <c r="AU251" s="28">
        <f t="shared" si="33"/>
        <v>0.97295371621001958</v>
      </c>
      <c r="AV251" s="28">
        <f t="shared" si="34"/>
        <v>0.97677652531512749</v>
      </c>
      <c r="AW251" s="28">
        <f t="shared" si="35"/>
        <v>0.97635268974337908</v>
      </c>
    </row>
    <row r="252" spans="1:49" hidden="1" x14ac:dyDescent="0.25">
      <c r="A252" s="86" t="s">
        <v>8</v>
      </c>
      <c r="B252" s="86">
        <v>1</v>
      </c>
      <c r="C252" s="86">
        <v>243</v>
      </c>
      <c r="D252" s="28">
        <v>0.97262619642298309</v>
      </c>
      <c r="E252" s="28">
        <v>0.94690860215053763</v>
      </c>
      <c r="F252" s="28">
        <v>0.99952107279693492</v>
      </c>
      <c r="G252" s="28">
        <v>0.95341224499956434</v>
      </c>
      <c r="H252" s="28">
        <f>(EPCHrsIn!H253+MH)/LinhrsIn!H253</f>
        <v>0.65838509316770188</v>
      </c>
      <c r="I252" s="28">
        <f>(EPCHrsIn!I253+MH)/LinhrsIn!I253</f>
        <v>0.99648458626284475</v>
      </c>
      <c r="J252" s="28">
        <f>(EPCHrsIn!J253+MH)/LinhrsIn!J253</f>
        <v>1.0032408059743554</v>
      </c>
      <c r="K252" s="28">
        <f>(EPCHrsIn!K253+MH)/LinhrsIn!K253</f>
        <v>1.0020675396278429</v>
      </c>
      <c r="L252" s="28">
        <f>(EPCHrsIn!L253+MH)/LinhrsIn!L253</f>
        <v>0.96051807228915664</v>
      </c>
      <c r="M252" s="28">
        <f>(EPCHrsIn!M253+MH)/LinhrsIn!M253</f>
        <v>0.994413407821229</v>
      </c>
      <c r="N252" s="28">
        <f>(EPCHrsIn!N253+MH)/LinhrsIn!N253</f>
        <v>0.98810489321438233</v>
      </c>
      <c r="O252" s="28">
        <f>(EPCHrsIn!O253+MH)/LinhrsIn!O253</f>
        <v>0.85606904231625836</v>
      </c>
      <c r="P252" s="28">
        <f>(EPCHrsIn!P253+MH)/LinhrsIn!P253</f>
        <v>1</v>
      </c>
      <c r="Q252" s="28">
        <f>(EPCHrsIn!Q253+MH)/LinhrsIn!Q253</f>
        <v>0.6621730924777568</v>
      </c>
      <c r="R252" s="28">
        <f>(EPCHrsIn!R253+MH)/LinhrsIn!R253</f>
        <v>6.0994205550472707E-3</v>
      </c>
      <c r="S252" s="28">
        <f>(EPCHrsIn!S253+MH)/LinhrsIn!S253</f>
        <v>0.16581357758620691</v>
      </c>
      <c r="T252" s="28">
        <f>(EPCHrsIn!T253+MH)/LinhrsIn!T253</f>
        <v>0.98539214295844546</v>
      </c>
      <c r="U252" s="28">
        <f>(EPCHrsIn!U253+MH)/LinhrsIn!U253</f>
        <v>0.98965564175854082</v>
      </c>
      <c r="V252" s="28">
        <f>(EPCHrsIn!V253+MH)/LinhrsIn!V253</f>
        <v>0.72329820563941893</v>
      </c>
      <c r="W252" s="28">
        <v>0.99206989247311828</v>
      </c>
      <c r="X252" s="28">
        <f>(EPCHrsIn!X253+MH)/LinhrsIn!X253</f>
        <v>0.98465473145780058</v>
      </c>
      <c r="Y252" s="28">
        <f>IF(LinhrsIn!Y253&gt;4,(EPCHrsIn!Y253+MH)/LinhrsIn!Y253,0)</f>
        <v>0.89190323031743801</v>
      </c>
      <c r="Z252" s="28">
        <f>IF(LinhrsIn!Z253&gt;4,(EPCHrsIn!Z253+MH)/LinhrsIn!Z253,0)</f>
        <v>0.95926871891383259</v>
      </c>
      <c r="AA252" s="28">
        <f>IF(LinhrsIn!AA253&gt;4,(EPCHrsIn!AA253+MH)/LinhrsIn!AA253,0)</f>
        <v>1.0005599888002241</v>
      </c>
      <c r="AB252" s="28">
        <f>IF(LinhrsIn!AB253&gt;4,(EPCHrsIn!AB253+MH)/LinhrsIn!AB253,0)</f>
        <v>1.0044360801182957</v>
      </c>
      <c r="AC252" s="28">
        <f>IF(LinhrsIn!AC253&gt;4,(EPCHrsIn!AC253+MH)/LinhrsIn!AC253,0)</f>
        <v>1.0047043010752688</v>
      </c>
      <c r="AD252" s="28">
        <f>IF(LinhrsIn!AD253&gt;4,(EPCHrsIn!AD253+MH)/LinhrsIn!AD253,0)</f>
        <v>0.99478312714264416</v>
      </c>
      <c r="AE252" s="28">
        <f>IF(LinhrsIn!AE253&gt;4,(EPCHrsIn!AE253+MH)/LinhrsIn!AE253,0)</f>
        <v>0.96688217913828312</v>
      </c>
      <c r="AF252" s="28"/>
      <c r="AG252" s="28"/>
      <c r="AH252" s="28"/>
      <c r="AI252" s="28"/>
      <c r="AJ252" s="28"/>
      <c r="AK252" s="28"/>
      <c r="AL252" s="28"/>
      <c r="AM252" s="28"/>
      <c r="AN252" s="28"/>
      <c r="AO252" s="28">
        <f t="shared" si="36"/>
        <v>0.78044372692134389</v>
      </c>
      <c r="AP252" s="28">
        <f t="shared" si="32"/>
        <v>0.9887898691187319</v>
      </c>
      <c r="AQ252" s="28">
        <f t="shared" si="37"/>
        <v>0.98566633991274288</v>
      </c>
      <c r="AR252" s="28">
        <f t="shared" si="38"/>
        <v>0.94805797851021356</v>
      </c>
      <c r="AS252" s="28">
        <f t="shared" si="39"/>
        <v>0.27802869687300369</v>
      </c>
      <c r="AT252" s="28">
        <f t="shared" si="40"/>
        <v>0.89944866345213503</v>
      </c>
      <c r="AU252" s="28">
        <f t="shared" si="33"/>
        <v>0.95620928474945233</v>
      </c>
      <c r="AV252" s="28">
        <f t="shared" si="34"/>
        <v>0.98808826261078408</v>
      </c>
      <c r="AW252" s="28">
        <f t="shared" si="35"/>
        <v>0.9887898691187319</v>
      </c>
    </row>
    <row r="253" spans="1:49" hidden="1" x14ac:dyDescent="0.25">
      <c r="A253" s="86" t="s">
        <v>8</v>
      </c>
      <c r="B253" s="86">
        <v>1</v>
      </c>
      <c r="C253" s="86">
        <v>244</v>
      </c>
      <c r="D253" s="28">
        <v>0.90912794714187017</v>
      </c>
      <c r="E253" s="28">
        <v>0.97110215053763438</v>
      </c>
      <c r="F253" s="28">
        <v>0.93558429118773945</v>
      </c>
      <c r="G253" s="28">
        <v>0.89145289570964492</v>
      </c>
      <c r="H253" s="28">
        <f>(EPCHrsIn!H254+MH)/LinhrsIn!H254</f>
        <v>0.99736842105263157</v>
      </c>
      <c r="I253" s="28">
        <f>(EPCHrsIn!I254+MH)/LinhrsIn!I254</f>
        <v>0.99296441618184272</v>
      </c>
      <c r="J253" s="28">
        <f>(EPCHrsIn!J254+MH)/LinhrsIn!J254</f>
        <v>0.99774202653118826</v>
      </c>
      <c r="K253" s="28">
        <f>(EPCHrsIn!K254+MH)/LinhrsIn!K254</f>
        <v>0.96435776731674516</v>
      </c>
      <c r="L253" s="28">
        <f>(EPCHrsIn!L254+MH)/LinhrsIn!L254</f>
        <v>1.0014395232290398</v>
      </c>
      <c r="M253" s="28">
        <f>(EPCHrsIn!M254+MH)/LinhrsIn!M254</f>
        <v>1.0044705224923163</v>
      </c>
      <c r="N253" s="28">
        <f>(EPCHrsIn!N254+MH)/LinhrsIn!N254</f>
        <v>1.0028420625253756</v>
      </c>
      <c r="O253" s="28">
        <f>(EPCHrsIn!O254+MH)/LinhrsIn!O254</f>
        <v>1.0045916237651313</v>
      </c>
      <c r="P253" s="28">
        <f>(EPCHrsIn!P254+MH)/LinhrsIn!P254</f>
        <v>0.97862041145623224</v>
      </c>
      <c r="Q253" s="28">
        <f>(EPCHrsIn!Q254+MH)/LinhrsIn!Q254</f>
        <v>0.99825057192840794</v>
      </c>
      <c r="R253" s="28">
        <f>(EPCHrsIn!R254+MH)/LinhrsIn!R254</f>
        <v>1.0014900908955446</v>
      </c>
      <c r="S253" s="28">
        <f>(EPCHrsIn!S254+MH)/LinhrsIn!S254</f>
        <v>1.0026921523758245</v>
      </c>
      <c r="T253" s="28">
        <f>(EPCHrsIn!T254+MH)/LinhrsIn!T254</f>
        <v>0.99073256840247137</v>
      </c>
      <c r="U253" s="28">
        <f>(EPCHrsIn!U254+MH)/LinhrsIn!U254</f>
        <v>1.0002741228070176</v>
      </c>
      <c r="V253" s="28">
        <f>(EPCHrsIn!V254+MH)/LinhrsIn!V254</f>
        <v>0.99316024567280847</v>
      </c>
      <c r="W253" s="28">
        <v>0.95833333333333337</v>
      </c>
      <c r="X253" s="28">
        <f>(EPCHrsIn!X254+MH)/LinhrsIn!X254</f>
        <v>0.98690958164642373</v>
      </c>
      <c r="Y253" s="28">
        <f>IF(LinhrsIn!Y254&gt;4,(EPCHrsIn!Y254+MH)/LinhrsIn!Y254,0)</f>
        <v>1.0033528918692374</v>
      </c>
      <c r="Z253" s="28">
        <f>IF(LinhrsIn!Z254&gt;4,(EPCHrsIn!Z254+MH)/LinhrsIn!Z254,0)</f>
        <v>0.96356547458994368</v>
      </c>
      <c r="AA253" s="28">
        <f>IF(LinhrsIn!AA254&gt;4,(EPCHrsIn!AA254+MH)/LinhrsIn!AA254,0)</f>
        <v>0.95500705218617776</v>
      </c>
      <c r="AB253" s="28">
        <f>IF(LinhrsIn!AB254&gt;4,(EPCHrsIn!AB254+MH)/LinhrsIn!AB254,0)</f>
        <v>0.96565246788370529</v>
      </c>
      <c r="AC253" s="28">
        <f>IF(LinhrsIn!AC254&gt;4,(EPCHrsIn!AC254+MH)/LinhrsIn!AC254,0)</f>
        <v>0.98376623376623373</v>
      </c>
      <c r="AD253" s="28">
        <f>IF(LinhrsIn!AD254&gt;4,(EPCHrsIn!AD254+MH)/LinhrsIn!AD254,0)</f>
        <v>0.93712394705174495</v>
      </c>
      <c r="AE253" s="28">
        <f>IF(LinhrsIn!AE254&gt;4,(EPCHrsIn!AE254+MH)/LinhrsIn!AE254,0)</f>
        <v>0.9342374976011012</v>
      </c>
      <c r="AF253" s="28"/>
      <c r="AG253" s="28"/>
      <c r="AH253" s="28"/>
      <c r="AI253" s="28"/>
      <c r="AJ253" s="28"/>
      <c r="AK253" s="28"/>
      <c r="AL253" s="28"/>
      <c r="AM253" s="28"/>
      <c r="AN253" s="28"/>
      <c r="AO253" s="28">
        <f t="shared" si="36"/>
        <v>0.98495171279924121</v>
      </c>
      <c r="AP253" s="28">
        <f t="shared" si="32"/>
        <v>0.95170922613969333</v>
      </c>
      <c r="AQ253" s="28">
        <f t="shared" si="37"/>
        <v>0.9900892710127005</v>
      </c>
      <c r="AR253" s="28">
        <f t="shared" si="38"/>
        <v>0.9953513659155796</v>
      </c>
      <c r="AS253" s="28">
        <f t="shared" si="39"/>
        <v>1.0008109383999257</v>
      </c>
      <c r="AT253" s="28">
        <f t="shared" si="40"/>
        <v>0.99472231229409902</v>
      </c>
      <c r="AU253" s="28">
        <f t="shared" si="33"/>
        <v>0.98286526894966497</v>
      </c>
      <c r="AV253" s="28">
        <f t="shared" si="34"/>
        <v>0.96140833155327565</v>
      </c>
      <c r="AW253" s="28">
        <f t="shared" si="35"/>
        <v>0.95170922613969333</v>
      </c>
    </row>
    <row r="254" spans="1:49" hidden="1" x14ac:dyDescent="0.25">
      <c r="A254" s="86" t="s">
        <v>8</v>
      </c>
      <c r="B254" s="86">
        <v>1</v>
      </c>
      <c r="C254" s="86">
        <v>245</v>
      </c>
      <c r="D254" s="28">
        <v>0.93582862440141945</v>
      </c>
      <c r="E254" s="28">
        <v>0.94982078853046592</v>
      </c>
      <c r="F254" s="28">
        <v>0.97126436781609193</v>
      </c>
      <c r="G254" s="28">
        <v>0.79425712258690861</v>
      </c>
      <c r="H254" s="28">
        <f>(EPCHrsIn!H255+MH)/LinhrsIn!H255</f>
        <v>0.61572700296735905</v>
      </c>
      <c r="I254" s="28">
        <f>(EPCHrsIn!I255+MH)/LinhrsIn!I255</f>
        <v>0.99932777628394731</v>
      </c>
      <c r="J254" s="28">
        <f>(EPCHrsIn!J255+MH)/LinhrsIn!J255</f>
        <v>0.99319349909709687</v>
      </c>
      <c r="K254" s="28">
        <f>(EPCHrsIn!K255+MH)/LinhrsIn!K255</f>
        <v>1.0006724949562877</v>
      </c>
      <c r="L254" s="28">
        <f>(EPCHrsIn!L255+MH)/LinhrsIn!L255</f>
        <v>0.9954154491341991</v>
      </c>
      <c r="M254" s="28">
        <f>(EPCHrsIn!M255+MH)/LinhrsIn!M255</f>
        <v>0.97499650789216374</v>
      </c>
      <c r="N254" s="28">
        <f>(EPCHrsIn!N255+MH)/LinhrsIn!N255</f>
        <v>1.0045785079450578</v>
      </c>
      <c r="O254" s="28">
        <f>(EPCHrsIn!O255+MH)/LinhrsIn!O255</f>
        <v>0.97564370215727214</v>
      </c>
      <c r="P254" s="28">
        <f>(EPCHrsIn!P255+MH)/LinhrsIn!P255</f>
        <v>0.94098669175964511</v>
      </c>
      <c r="Q254" s="28">
        <f>(EPCHrsIn!Q255+MH)/LinhrsIn!Q255</f>
        <v>0.98264963012777407</v>
      </c>
      <c r="R254" s="28">
        <f>(EPCHrsIn!R255+MH)/LinhrsIn!R255</f>
        <v>0.97122409422990896</v>
      </c>
      <c r="S254" s="28">
        <f>(EPCHrsIn!S255+MH)/LinhrsIn!S255</f>
        <v>1.001749428071592</v>
      </c>
      <c r="T254" s="28">
        <f>(EPCHrsIn!T255+MH)/LinhrsIn!T255</f>
        <v>0.25140681893412775</v>
      </c>
      <c r="U254" s="28">
        <f>(EPCHrsIn!U255+MH)/LinhrsIn!U255</f>
        <v>0.45700744752877454</v>
      </c>
      <c r="V254" s="28">
        <f>(EPCHrsIn!V255+MH)/LinhrsIn!V255</f>
        <v>0.98705636743215042</v>
      </c>
      <c r="W254" s="28">
        <v>0.96814516129032246</v>
      </c>
      <c r="X254" s="28">
        <f>(EPCHrsIn!X255+MH)/LinhrsIn!X255</f>
        <v>0.93967954759660688</v>
      </c>
      <c r="Y254" s="28">
        <f>IF(LinhrsIn!Y255&gt;4,(EPCHrsIn!Y255+MH)/LinhrsIn!Y255,0)</f>
        <v>0.92037372751359636</v>
      </c>
      <c r="Z254" s="28">
        <f>IF(LinhrsIn!Z255&gt;4,(EPCHrsIn!Z255+MH)/LinhrsIn!Z255,0)</f>
        <v>0.90258342303552197</v>
      </c>
      <c r="AA254" s="28">
        <f>IF(LinhrsIn!AA255&gt;4,(EPCHrsIn!AA255+MH)/LinhrsIn!AA255,0)</f>
        <v>1.0054166666666666</v>
      </c>
      <c r="AB254" s="28">
        <f>IF(LinhrsIn!AB255&gt;4,(EPCHrsIn!AB255+MH)/LinhrsIn!AB255,0)</f>
        <v>0.99757999462221036</v>
      </c>
      <c r="AC254" s="28">
        <f>IF(LinhrsIn!AC255&gt;4,(EPCHrsIn!AC255+MH)/LinhrsIn!AC255,0)</f>
        <v>1.0047043010752688</v>
      </c>
      <c r="AD254" s="28">
        <f>IF(LinhrsIn!AD255&gt;4,(EPCHrsIn!AD255+MH)/LinhrsIn!AD255,0)</f>
        <v>0.99224921746907147</v>
      </c>
      <c r="AE254" s="28">
        <f>IF(LinhrsIn!AE255&gt;4,(EPCHrsIn!AE255+MH)/LinhrsIn!AE255,0)</f>
        <v>0.96411934870650473</v>
      </c>
      <c r="AF254" s="28"/>
      <c r="AG254" s="28"/>
      <c r="AH254" s="28"/>
      <c r="AI254" s="28"/>
      <c r="AJ254" s="28"/>
      <c r="AK254" s="28"/>
      <c r="AL254" s="28"/>
      <c r="AM254" s="28"/>
      <c r="AN254" s="28"/>
      <c r="AO254" s="28">
        <f t="shared" si="36"/>
        <v>0.86540602558743773</v>
      </c>
      <c r="AP254" s="28">
        <f t="shared" si="32"/>
        <v>0.98702428908361506</v>
      </c>
      <c r="AQ254" s="28">
        <f t="shared" si="37"/>
        <v>0.99036148399421686</v>
      </c>
      <c r="AR254" s="28">
        <f t="shared" si="38"/>
        <v>0.9737363006206583</v>
      </c>
      <c r="AS254" s="28">
        <f t="shared" si="39"/>
        <v>0.98520771747642488</v>
      </c>
      <c r="AT254" s="28">
        <f t="shared" si="40"/>
        <v>0.56515687796501757</v>
      </c>
      <c r="AU254" s="28">
        <f t="shared" si="33"/>
        <v>0.94273281213350868</v>
      </c>
      <c r="AV254" s="28">
        <f t="shared" si="34"/>
        <v>0.96852669477479969</v>
      </c>
      <c r="AW254" s="28">
        <f t="shared" si="35"/>
        <v>0.98702428908361506</v>
      </c>
    </row>
    <row r="255" spans="1:49" hidden="1" x14ac:dyDescent="0.25">
      <c r="A255" s="86" t="s">
        <v>8</v>
      </c>
      <c r="B255" s="86">
        <v>1</v>
      </c>
      <c r="C255" s="86">
        <v>246</v>
      </c>
      <c r="D255" s="28">
        <v>1.0047118842222733</v>
      </c>
      <c r="E255" s="28">
        <v>0.96281362007168458</v>
      </c>
      <c r="F255" s="28">
        <v>0.97318007662835249</v>
      </c>
      <c r="G255" s="28">
        <v>0.78385173568325806</v>
      </c>
      <c r="H255" s="28">
        <f>(EPCHrsIn!H256+MH)/LinhrsIn!H256</f>
        <v>0.45412130637636083</v>
      </c>
      <c r="I255" s="28">
        <f>(EPCHrsIn!I256+MH)/LinhrsIn!I256</f>
        <v>0.97714439365420813</v>
      </c>
      <c r="J255" s="28">
        <f>(EPCHrsIn!J256+MH)/LinhrsIn!J256</f>
        <v>1.0027777777777778</v>
      </c>
      <c r="K255" s="28">
        <f>(EPCHrsIn!K256+MH)/LinhrsIn!K256</f>
        <v>1.002020202020202</v>
      </c>
      <c r="L255" s="28">
        <f>(EPCHrsIn!L256+MH)/LinhrsIn!L256</f>
        <v>1.0032767423014588</v>
      </c>
      <c r="M255" s="28">
        <f>(EPCHrsIn!M256+MH)/LinhrsIn!M256</f>
        <v>1.0043181501601894</v>
      </c>
      <c r="N255" s="28">
        <f>(EPCHrsIn!N256+MH)/LinhrsIn!N256</f>
        <v>1.0032318879612172</v>
      </c>
      <c r="O255" s="28">
        <f>(EPCHrsIn!O256+MH)/LinhrsIn!O256</f>
        <v>1.0047314222098525</v>
      </c>
      <c r="P255" s="28">
        <f>(EPCHrsIn!P256+MH)/LinhrsIn!P256</f>
        <v>0.94304564427090343</v>
      </c>
      <c r="Q255" s="28">
        <f>(EPCHrsIn!Q256+MH)/LinhrsIn!Q256</f>
        <v>0.86687306501547989</v>
      </c>
      <c r="R255" s="28">
        <f>(EPCHrsIn!R256+MH)/LinhrsIn!R256</f>
        <v>0.89607813215321241</v>
      </c>
      <c r="S255" s="28">
        <f>(EPCHrsIn!S256+MH)/LinhrsIn!S256</f>
        <v>0.99810734081384334</v>
      </c>
      <c r="T255" s="28">
        <f>(EPCHrsIn!T256+MH)/LinhrsIn!T256</f>
        <v>0.88236120871398449</v>
      </c>
      <c r="U255" s="28">
        <f>(EPCHrsIn!U256+MH)/LinhrsIn!U256</f>
        <v>0.32882815980989161</v>
      </c>
      <c r="V255" s="28">
        <f>(EPCHrsIn!V256+MH)/LinhrsIn!V256</f>
        <v>0.94401893886645305</v>
      </c>
      <c r="W255" s="28">
        <v>0.98319892473118276</v>
      </c>
      <c r="X255" s="28">
        <f>(EPCHrsIn!X256+MH)/LinhrsIn!X256</f>
        <v>0.98425090860142694</v>
      </c>
      <c r="Y255" s="28">
        <f>IF(LinhrsIn!Y256&gt;4,(EPCHrsIn!Y256+MH)/LinhrsIn!Y256,0)</f>
        <v>0.89831452848586157</v>
      </c>
      <c r="Z255" s="28">
        <f>IF(LinhrsIn!Z256&gt;4,(EPCHrsIn!Z256+MH)/LinhrsIn!Z256,0)</f>
        <v>0.99220220489378874</v>
      </c>
      <c r="AA255" s="28">
        <f>IF(LinhrsIn!AA256&gt;4,(EPCHrsIn!AA256+MH)/LinhrsIn!AA256,0)</f>
        <v>0.9734427141268075</v>
      </c>
      <c r="AB255" s="28">
        <f>IF(LinhrsIn!AB256&gt;4,(EPCHrsIn!AB256+MH)/LinhrsIn!AB256,0)</f>
        <v>0.8402852529601722</v>
      </c>
      <c r="AC255" s="28">
        <f>IF(LinhrsIn!AC256&gt;4,(EPCHrsIn!AC256+MH)/LinhrsIn!AC256,0)</f>
        <v>1.0025537634408601</v>
      </c>
      <c r="AD255" s="28">
        <f>IF(LinhrsIn!AD256&gt;4,(EPCHrsIn!AD256+MH)/LinhrsIn!AD256,0)</f>
        <v>0.95755848830233958</v>
      </c>
      <c r="AE255" s="28">
        <f>IF(LinhrsIn!AE256&gt;4,(EPCHrsIn!AE256+MH)/LinhrsIn!AE256,0)</f>
        <v>0.95705310028784862</v>
      </c>
      <c r="AF255" s="28"/>
      <c r="AG255" s="28"/>
      <c r="AH255" s="28"/>
      <c r="AI255" s="28"/>
      <c r="AJ255" s="28"/>
      <c r="AK255" s="28"/>
      <c r="AL255" s="28"/>
      <c r="AM255" s="28"/>
      <c r="AN255" s="28"/>
      <c r="AO255" s="28">
        <f t="shared" si="36"/>
        <v>0.88233011493100877</v>
      </c>
      <c r="AP255" s="28">
        <f t="shared" si="32"/>
        <v>0.97238845067701618</v>
      </c>
      <c r="AQ255" s="28">
        <f t="shared" si="37"/>
        <v>1.00320503149395</v>
      </c>
      <c r="AR255" s="28">
        <f t="shared" si="38"/>
        <v>0.98366965148065766</v>
      </c>
      <c r="AS255" s="28">
        <f t="shared" si="39"/>
        <v>0.92035284599417855</v>
      </c>
      <c r="AT255" s="28">
        <f t="shared" si="40"/>
        <v>0.7184027691301097</v>
      </c>
      <c r="AU255" s="28">
        <f t="shared" si="33"/>
        <v>0.95525478727282387</v>
      </c>
      <c r="AV255" s="28">
        <f t="shared" si="34"/>
        <v>0.93531005732692274</v>
      </c>
      <c r="AW255" s="28">
        <f t="shared" si="35"/>
        <v>0.97238845067701618</v>
      </c>
    </row>
    <row r="256" spans="1:49" hidden="1" x14ac:dyDescent="0.25">
      <c r="A256" s="86" t="s">
        <v>8</v>
      </c>
      <c r="B256" s="86">
        <v>1</v>
      </c>
      <c r="C256" s="86">
        <v>247</v>
      </c>
      <c r="D256" s="28">
        <v>0.90419168748044099</v>
      </c>
      <c r="E256" s="28">
        <v>0.92428315412186379</v>
      </c>
      <c r="F256" s="28">
        <v>0.91618773946360155</v>
      </c>
      <c r="G256" s="28">
        <v>0.82925706035373337</v>
      </c>
      <c r="H256" s="28">
        <f>(EPCHrsIn!H257+MH)/LinhrsIn!H257</f>
        <v>0.78431372549019607</v>
      </c>
      <c r="I256" s="28">
        <f>(EPCHrsIn!I257+MH)/LinhrsIn!I257</f>
        <v>0.84029686641011536</v>
      </c>
      <c r="J256" s="28">
        <f>(EPCHrsIn!J257+MH)/LinhrsIn!J257</f>
        <v>0.83077352694777995</v>
      </c>
      <c r="K256" s="28">
        <f>(EPCHrsIn!K257+MH)/LinhrsIn!K257</f>
        <v>0.90786819098856764</v>
      </c>
      <c r="L256" s="28">
        <f>(EPCHrsIn!L257+MH)/LinhrsIn!L257</f>
        <v>1.0015856076035303</v>
      </c>
      <c r="M256" s="28">
        <f>(EPCHrsIn!M257+MH)/LinhrsIn!M257</f>
        <v>1.0032499646742969</v>
      </c>
      <c r="N256" s="28">
        <f>(EPCHrsIn!N257+MH)/LinhrsIn!N257</f>
        <v>0.98520830506174517</v>
      </c>
      <c r="O256" s="28">
        <f>(EPCHrsIn!O257+MH)/LinhrsIn!O257</f>
        <v>0.89909533750869863</v>
      </c>
      <c r="P256" s="28">
        <f>(EPCHrsIn!P257+MH)/LinhrsIn!P257</f>
        <v>1.0020174848688634</v>
      </c>
      <c r="Q256" s="28">
        <f>(EPCHrsIn!Q257+MH)/LinhrsIn!Q257</f>
        <v>0.99107384365701923</v>
      </c>
      <c r="R256" s="28">
        <f>(EPCHrsIn!R257+MH)/LinhrsIn!R257</f>
        <v>0.98287416232315716</v>
      </c>
      <c r="S256" s="28">
        <f>(EPCHrsIn!S257+MH)/LinhrsIn!S257</f>
        <v>0.95753368721927312</v>
      </c>
      <c r="T256" s="28">
        <f>(EPCHrsIn!T257+MH)/LinhrsIn!T257</f>
        <v>0.93263949118242284</v>
      </c>
      <c r="U256" s="28">
        <f>(EPCHrsIn!U257+MH)/LinhrsIn!U257</f>
        <v>0.99028208935078965</v>
      </c>
      <c r="V256" s="28">
        <f>(EPCHrsIn!V257+MH)/LinhrsIn!V257</f>
        <v>0.99512331057544934</v>
      </c>
      <c r="W256" s="28">
        <v>0.93077956989247312</v>
      </c>
      <c r="X256" s="28">
        <f>(EPCHrsIn!X257+MH)/LinhrsIn!X257</f>
        <v>1.0030959752321982</v>
      </c>
      <c r="Y256" s="28">
        <f>IF(LinhrsIn!Y257&gt;4,(EPCHrsIn!Y257+MH)/LinhrsIn!Y257,0)</f>
        <v>1.0038986354775827</v>
      </c>
      <c r="Z256" s="28">
        <f>IF(LinhrsIn!Z257&gt;4,(EPCHrsIn!Z257+MH)/LinhrsIn!Z257,0)</f>
        <v>0.99798332885184193</v>
      </c>
      <c r="AA256" s="28">
        <f>IF(LinhrsIn!AA257&gt;4,(EPCHrsIn!AA257+MH)/LinhrsIn!AA257,0)</f>
        <v>0.98851590106007059</v>
      </c>
      <c r="AB256" s="28">
        <f>IF(LinhrsIn!AB257&gt;4,(EPCHrsIn!AB257+MH)/LinhrsIn!AB257,0)</f>
        <v>0.99798332885184193</v>
      </c>
      <c r="AC256" s="28">
        <f>IF(LinhrsIn!AC257&gt;4,(EPCHrsIn!AC257+MH)/LinhrsIn!AC257,0)</f>
        <v>1.0053763440860215</v>
      </c>
      <c r="AD256" s="28">
        <f>IF(LinhrsIn!AD257&gt;4,(EPCHrsIn!AD257+MH)/LinhrsIn!AD257,0)</f>
        <v>0.9868852459016394</v>
      </c>
      <c r="AE256" s="28">
        <f>IF(LinhrsIn!AE257&gt;4,(EPCHrsIn!AE257+MH)/LinhrsIn!AE257,0)</f>
        <v>0.67432365640971903</v>
      </c>
      <c r="AF256" s="28"/>
      <c r="AG256" s="28"/>
      <c r="AH256" s="28"/>
      <c r="AI256" s="28"/>
      <c r="AJ256" s="28"/>
      <c r="AK256" s="28"/>
      <c r="AL256" s="28"/>
      <c r="AM256" s="28"/>
      <c r="AN256" s="28"/>
      <c r="AO256" s="28">
        <f t="shared" si="36"/>
        <v>0.98098194363950986</v>
      </c>
      <c r="AP256" s="28">
        <f t="shared" si="32"/>
        <v>0.88886174879912672</v>
      </c>
      <c r="AQ256" s="28">
        <f t="shared" si="37"/>
        <v>0.97090125442213149</v>
      </c>
      <c r="AR256" s="28">
        <f t="shared" si="38"/>
        <v>0.96210704247976908</v>
      </c>
      <c r="AS256" s="28">
        <f t="shared" si="39"/>
        <v>0.97716056439981658</v>
      </c>
      <c r="AT256" s="28">
        <f t="shared" si="40"/>
        <v>0.97268163036955391</v>
      </c>
      <c r="AU256" s="28">
        <f t="shared" si="33"/>
        <v>0.97925806020075135</v>
      </c>
      <c r="AV256" s="28">
        <f t="shared" si="34"/>
        <v>0.99482751958791804</v>
      </c>
      <c r="AW256" s="28">
        <f t="shared" si="35"/>
        <v>0.88886174879912672</v>
      </c>
    </row>
    <row r="257" spans="1:49" hidden="1" x14ac:dyDescent="0.25">
      <c r="A257" s="86" t="s">
        <v>8</v>
      </c>
      <c r="B257" s="86">
        <v>1</v>
      </c>
      <c r="C257" s="86">
        <v>248</v>
      </c>
      <c r="D257" s="28">
        <v>0.98182558942837406</v>
      </c>
      <c r="E257" s="28">
        <v>0.989247311827957</v>
      </c>
      <c r="F257" s="28">
        <v>0.96168582375478928</v>
      </c>
      <c r="G257" s="28">
        <v>0.78668956847516269</v>
      </c>
      <c r="H257" s="28">
        <f>(EPCHrsIn!H258+MH)/LinhrsIn!H258</f>
        <v>1.0014084507042254</v>
      </c>
      <c r="I257" s="28">
        <f>(EPCHrsIn!I258+MH)/LinhrsIn!I258</f>
        <v>0.90722065348931025</v>
      </c>
      <c r="J257" s="28">
        <f>(EPCHrsIn!J258+MH)/LinhrsIn!J258</f>
        <v>0.99582753824756609</v>
      </c>
      <c r="K257" s="28">
        <f>(EPCHrsIn!K258+MH)/LinhrsIn!K258</f>
        <v>0.95507129405434488</v>
      </c>
      <c r="L257" s="28">
        <f>(EPCHrsIn!L258+MH)/LinhrsIn!L258</f>
        <v>0.94636789523423781</v>
      </c>
      <c r="M257" s="28">
        <f>(EPCHrsIn!M258+MH)/LinhrsIn!M258</f>
        <v>0.97907949790794979</v>
      </c>
      <c r="N257" s="28">
        <f>(EPCHrsIn!N258+MH)/LinhrsIn!N258</f>
        <v>0.98742053293656162</v>
      </c>
      <c r="O257" s="28">
        <f>(EPCHrsIn!O258+MH)/LinhrsIn!O258</f>
        <v>0.95894224077940149</v>
      </c>
      <c r="P257" s="28">
        <f>(EPCHrsIn!P258+MH)/LinhrsIn!P258</f>
        <v>0.94954930714381813</v>
      </c>
      <c r="Q257" s="28">
        <f>(EPCHrsIn!Q258+MH)/LinhrsIn!Q258</f>
        <v>0.99757999462221036</v>
      </c>
      <c r="R257" s="28">
        <f>(EPCHrsIn!R258+MH)/LinhrsIn!R258</f>
        <v>0.99508050089445443</v>
      </c>
      <c r="S257" s="28">
        <f>(EPCHrsIn!S258+MH)/LinhrsIn!S258</f>
        <v>0.99838557782860227</v>
      </c>
      <c r="T257" s="28">
        <f>(EPCHrsIn!T258+MH)/LinhrsIn!T258</f>
        <v>0.96246686200641818</v>
      </c>
      <c r="U257" s="28">
        <f>(EPCHrsIn!U258+MH)/LinhrsIn!U258</f>
        <v>0.99137466307277633</v>
      </c>
      <c r="V257" s="28">
        <f>(EPCHrsIn!V258+MH)/LinhrsIn!V258</f>
        <v>0.97068676716917923</v>
      </c>
      <c r="W257" s="28">
        <v>0.97137096774193554</v>
      </c>
      <c r="X257" s="28">
        <f>(EPCHrsIn!X258+MH)/LinhrsIn!X258</f>
        <v>0.95921389150625935</v>
      </c>
      <c r="Y257" s="28">
        <f>IF(LinhrsIn!Y258&gt;4,(EPCHrsIn!Y258+MH)/LinhrsIn!Y258,0)</f>
        <v>0.99484894890714193</v>
      </c>
      <c r="Z257" s="28">
        <f>IF(LinhrsIn!Z258&gt;4,(EPCHrsIn!Z258+MH)/LinhrsIn!Z258,0)</f>
        <v>0.99542887873084163</v>
      </c>
      <c r="AA257" s="28">
        <f>IF(LinhrsIn!AA258&gt;4,(EPCHrsIn!AA258+MH)/LinhrsIn!AA258,0)</f>
        <v>1.0052777777777777</v>
      </c>
      <c r="AB257" s="28">
        <f>IF(LinhrsIn!AB258&gt;4,(EPCHrsIn!AB258+MH)/LinhrsIn!AB258,0)</f>
        <v>0.98238773863941931</v>
      </c>
      <c r="AC257" s="28">
        <f>IF(LinhrsIn!AC258&gt;4,(EPCHrsIn!AC258+MH)/LinhrsIn!AC258,0)</f>
        <v>1.0053763440860215</v>
      </c>
      <c r="AD257" s="28">
        <f>IF(LinhrsIn!AD258&gt;4,(EPCHrsIn!AD258+MH)/LinhrsIn!AD258,0)</f>
        <v>0.98792486583184269</v>
      </c>
      <c r="AE257" s="28">
        <f>IF(LinhrsIn!AE258&gt;4,(EPCHrsIn!AE258+MH)/LinhrsIn!AE258,0)</f>
        <v>0.96368082728157545</v>
      </c>
      <c r="AF257" s="28"/>
      <c r="AG257" s="28"/>
      <c r="AH257" s="28"/>
      <c r="AI257" s="28"/>
      <c r="AJ257" s="28"/>
      <c r="AK257" s="28"/>
      <c r="AL257" s="28"/>
      <c r="AM257" s="28"/>
      <c r="AN257" s="28"/>
      <c r="AO257" s="28">
        <f t="shared" si="36"/>
        <v>0.98534188074141804</v>
      </c>
      <c r="AP257" s="28">
        <f t="shared" si="32"/>
        <v>0.98566067906647981</v>
      </c>
      <c r="AQ257" s="28">
        <f t="shared" si="37"/>
        <v>0.96017289573217746</v>
      </c>
      <c r="AR257" s="28">
        <f t="shared" si="38"/>
        <v>0.96530402695326034</v>
      </c>
      <c r="AS257" s="28">
        <f t="shared" si="39"/>
        <v>0.99701535778175565</v>
      </c>
      <c r="AT257" s="28">
        <f t="shared" si="40"/>
        <v>0.97484276408279114</v>
      </c>
      <c r="AU257" s="28">
        <f t="shared" si="33"/>
        <v>0.97514460271844561</v>
      </c>
      <c r="AV257" s="28">
        <f t="shared" si="34"/>
        <v>0.99436479838267944</v>
      </c>
      <c r="AW257" s="28">
        <f t="shared" si="35"/>
        <v>0.98566067906647981</v>
      </c>
    </row>
    <row r="258" spans="1:49" hidden="1" x14ac:dyDescent="0.25">
      <c r="A258" s="86" t="s">
        <v>8</v>
      </c>
      <c r="B258" s="86">
        <v>1</v>
      </c>
      <c r="C258" s="86">
        <v>249</v>
      </c>
      <c r="D258" s="28">
        <v>0.96567055780915101</v>
      </c>
      <c r="E258" s="28">
        <v>0.88687275985663083</v>
      </c>
      <c r="F258" s="28">
        <v>0.99353448275862066</v>
      </c>
      <c r="G258" s="28">
        <v>0.68003435271274404</v>
      </c>
      <c r="H258" s="28">
        <f>(EPCHrsIn!H259+MH)/LinhrsIn!H259</f>
        <v>0.6178660049627791</v>
      </c>
      <c r="I258" s="28">
        <f>(EPCHrsIn!I259+MH)/LinhrsIn!I259</f>
        <v>0.97176660392578651</v>
      </c>
      <c r="J258" s="28">
        <f>(EPCHrsIn!J259+MH)/LinhrsIn!J259</f>
        <v>0.99583333333333335</v>
      </c>
      <c r="K258" s="28">
        <f>(EPCHrsIn!K259+MH)/LinhrsIn!K259</f>
        <v>0.95897780766644247</v>
      </c>
      <c r="L258" s="28">
        <f>(EPCHrsIn!L259+MH)/LinhrsIn!L259</f>
        <v>0.9723696151249156</v>
      </c>
      <c r="M258" s="28">
        <f>(EPCHrsIn!M259+MH)/LinhrsIn!M259</f>
        <v>0.99373695198329859</v>
      </c>
      <c r="N258" s="28">
        <f>(EPCHrsIn!N259+MH)/LinhrsIn!N259</f>
        <v>0.99595141700404854</v>
      </c>
      <c r="O258" s="28">
        <f>(EPCHrsIn!O259+MH)/LinhrsIn!O259</f>
        <v>0.92262733092123572</v>
      </c>
      <c r="P258" s="28">
        <f>(EPCHrsIn!P259+MH)/LinhrsIn!P259</f>
        <v>0.87126312954484242</v>
      </c>
      <c r="Q258" s="28">
        <f>(EPCHrsIn!Q259+MH)/LinhrsIn!Q259</f>
        <v>1.0022858679575097</v>
      </c>
      <c r="R258" s="28">
        <f>(EPCHrsIn!R259+MH)/LinhrsIn!R259</f>
        <v>0.96690518783542045</v>
      </c>
      <c r="S258" s="28">
        <f>(EPCHrsIn!S259+MH)/LinhrsIn!S259</f>
        <v>0.12114685691210123</v>
      </c>
      <c r="T258" s="28">
        <f>(EPCHrsIn!T259+MH)/LinhrsIn!T259</f>
        <v>5.5951881382011468E-3</v>
      </c>
      <c r="U258" s="28">
        <f>(EPCHrsIn!U259+MH)/LinhrsIn!U259</f>
        <v>0.62050867985466296</v>
      </c>
      <c r="V258" s="28">
        <f>(EPCHrsIn!V259+MH)/LinhrsIn!V259</f>
        <v>0.95993322203672793</v>
      </c>
      <c r="W258" s="28">
        <v>0.94395161290322571</v>
      </c>
      <c r="X258" s="28">
        <f>(EPCHrsIn!X259+MH)/LinhrsIn!X259</f>
        <v>0.9694440705343923</v>
      </c>
      <c r="Y258" s="28">
        <f>IF(LinhrsIn!Y259&gt;4,(EPCHrsIn!Y259+MH)/LinhrsIn!Y259,0)</f>
        <v>0.97299178616177084</v>
      </c>
      <c r="Z258" s="28">
        <f>IF(LinhrsIn!Z259&gt;4,(EPCHrsIn!Z259+MH)/LinhrsIn!Z259,0)</f>
        <v>0.98343227944222011</v>
      </c>
      <c r="AA258" s="28">
        <f>IF(LinhrsIn!AA259&gt;4,(EPCHrsIn!AA259+MH)/LinhrsIn!AA259,0)</f>
        <v>1.0055555555555555</v>
      </c>
      <c r="AB258" s="28">
        <f>IF(LinhrsIn!AB259&gt;4,(EPCHrsIn!AB259+MH)/LinhrsIn!AB259,0)</f>
        <v>0.98923718552401452</v>
      </c>
      <c r="AC258" s="28">
        <f>IF(LinhrsIn!AC259&gt;4,(EPCHrsIn!AC259+MH)/LinhrsIn!AC259,0)</f>
        <v>1.0051075268817204</v>
      </c>
      <c r="AD258" s="28">
        <f>IF(LinhrsIn!AD259&gt;4,(EPCHrsIn!AD259+MH)/LinhrsIn!AD259,0)</f>
        <v>0.99374720857525678</v>
      </c>
      <c r="AE258" s="28">
        <f>IF(LinhrsIn!AE259&gt;4,(EPCHrsIn!AE259+MH)/LinhrsIn!AE259,0)</f>
        <v>0.96578959475556658</v>
      </c>
      <c r="AF258" s="28"/>
      <c r="AG258" s="28"/>
      <c r="AH258" s="28"/>
      <c r="AI258" s="28"/>
      <c r="AJ258" s="28"/>
      <c r="AK258" s="28"/>
      <c r="AL258" s="28"/>
      <c r="AM258" s="28"/>
      <c r="AN258" s="28"/>
      <c r="AO258" s="28">
        <f t="shared" si="36"/>
        <v>0.79508229107131678</v>
      </c>
      <c r="AP258" s="28">
        <f t="shared" si="32"/>
        <v>0.98821477673751457</v>
      </c>
      <c r="AQ258" s="28">
        <f t="shared" si="37"/>
        <v>0.97502812492488555</v>
      </c>
      <c r="AR258" s="28">
        <f t="shared" si="38"/>
        <v>0.92994729249004227</v>
      </c>
      <c r="AS258" s="28">
        <f t="shared" si="39"/>
        <v>0.69677930423501044</v>
      </c>
      <c r="AT258" s="28">
        <f t="shared" si="40"/>
        <v>0.52867903000986394</v>
      </c>
      <c r="AU258" s="28">
        <f t="shared" si="33"/>
        <v>0.96212915653312958</v>
      </c>
      <c r="AV258" s="28">
        <f t="shared" si="34"/>
        <v>0.99274167350726339</v>
      </c>
      <c r="AW258" s="28">
        <f t="shared" si="35"/>
        <v>0.98821477673751457</v>
      </c>
    </row>
    <row r="259" spans="1:49" hidden="1" x14ac:dyDescent="0.25">
      <c r="A259" s="86" t="s">
        <v>8</v>
      </c>
      <c r="B259" s="86">
        <v>1</v>
      </c>
      <c r="C259" s="86">
        <v>250</v>
      </c>
      <c r="D259" s="28">
        <v>0.84271281715173096</v>
      </c>
      <c r="E259" s="28">
        <v>0.84251792114695345</v>
      </c>
      <c r="F259" s="28">
        <v>0.95833333333333337</v>
      </c>
      <c r="G259" s="28">
        <v>0.79141928979500387</v>
      </c>
      <c r="H259" s="28">
        <f>(EPCHrsIn!H260+MH)/LinhrsIn!H260</f>
        <v>0.9802816901408451</v>
      </c>
      <c r="I259" s="28">
        <f>(EPCHrsIn!I260+MH)/LinhrsIn!I260</f>
        <v>0.97457969065232009</v>
      </c>
      <c r="J259" s="28">
        <f>(EPCHrsIn!J260+MH)/LinhrsIn!J260</f>
        <v>0.936891854323047</v>
      </c>
      <c r="K259" s="28">
        <f>(EPCHrsIn!K260+MH)/LinhrsIn!K260</f>
        <v>1.0020174848688634</v>
      </c>
      <c r="L259" s="28">
        <f>(EPCHrsIn!L260+MH)/LinhrsIn!L260</f>
        <v>1.0011368250101502</v>
      </c>
      <c r="M259" s="28">
        <f>(EPCHrsIn!M260+MH)/LinhrsIn!M260</f>
        <v>0.99846390168970811</v>
      </c>
      <c r="N259" s="28">
        <f>(EPCHrsIn!N260+MH)/LinhrsIn!N260</f>
        <v>0.97853961398299372</v>
      </c>
      <c r="O259" s="28">
        <f>(EPCHrsIn!O260+MH)/LinhrsIn!O260</f>
        <v>1.0033739181458119</v>
      </c>
      <c r="P259" s="28">
        <f>(EPCHrsIn!P260+MH)/LinhrsIn!P260</f>
        <v>0.98548191961285125</v>
      </c>
      <c r="Q259" s="28">
        <f>(EPCHrsIn!Q260+MH)/LinhrsIn!Q260</f>
        <v>1.0022858679575097</v>
      </c>
      <c r="R259" s="28">
        <f>(EPCHrsIn!R260+MH)/LinhrsIn!R260</f>
        <v>0.99208482676224596</v>
      </c>
      <c r="S259" s="28">
        <f>(EPCHrsIn!S260+MH)/LinhrsIn!S260</f>
        <v>0.9023896314297285</v>
      </c>
      <c r="T259" s="28">
        <f>(EPCHrsIn!T260+MH)/LinhrsIn!T260</f>
        <v>0.91460992907801408</v>
      </c>
      <c r="U259" s="28">
        <f>(EPCHrsIn!U260+MH)/LinhrsIn!U260</f>
        <v>0.95867542419266571</v>
      </c>
      <c r="V259" s="28">
        <f>(EPCHrsIn!V260+MH)/LinhrsIn!V260</f>
        <v>0.99753551754131642</v>
      </c>
      <c r="W259" s="28">
        <v>0.97674731182795704</v>
      </c>
      <c r="X259" s="28">
        <f>(EPCHrsIn!X260+MH)/LinhrsIn!X260</f>
        <v>0.99178893525373535</v>
      </c>
      <c r="Y259" s="28">
        <f>IF(LinhrsIn!Y260&gt;4,(EPCHrsIn!Y260+MH)/LinhrsIn!Y260,0)</f>
        <v>0.9879737099706335</v>
      </c>
      <c r="Z259" s="28">
        <f>IF(LinhrsIn!Z260&gt;4,(EPCHrsIn!Z260+MH)/LinhrsIn!Z260,0)</f>
        <v>0.98016194331983797</v>
      </c>
      <c r="AA259" s="28">
        <f>IF(LinhrsIn!AA260&gt;4,(EPCHrsIn!AA260+MH)/LinhrsIn!AA260,0)</f>
        <v>0.98541261461517093</v>
      </c>
      <c r="AB259" s="28">
        <f>IF(LinhrsIn!AB260&gt;4,(EPCHrsIn!AB260+MH)/LinhrsIn!AB260,0)</f>
        <v>0.95734660925726578</v>
      </c>
      <c r="AC259" s="28">
        <f>IF(LinhrsIn!AC260&gt;4,(EPCHrsIn!AC260+MH)/LinhrsIn!AC260,0)</f>
        <v>0.99879015996773768</v>
      </c>
      <c r="AD259" s="28">
        <f>IF(LinhrsIn!AD260&gt;4,(EPCHrsIn!AD260+MH)/LinhrsIn!AD260,0)</f>
        <v>0.9850209706411025</v>
      </c>
      <c r="AE259" s="28">
        <f>IF(LinhrsIn!AE260&gt;4,(EPCHrsIn!AE260+MH)/LinhrsIn!AE260,0)</f>
        <v>0.91888956994966153</v>
      </c>
      <c r="AF259" s="28"/>
      <c r="AG259" s="28"/>
      <c r="AH259" s="28"/>
      <c r="AI259" s="28"/>
      <c r="AJ259" s="28"/>
      <c r="AK259" s="28"/>
      <c r="AL259" s="28"/>
      <c r="AM259" s="28"/>
      <c r="AN259" s="28"/>
      <c r="AO259" s="28">
        <f t="shared" si="36"/>
        <v>0.97058436010050675</v>
      </c>
      <c r="AP259" s="28">
        <f t="shared" si="32"/>
        <v>0.9675669001861672</v>
      </c>
      <c r="AQ259" s="28">
        <f t="shared" si="37"/>
        <v>1.0005394038562405</v>
      </c>
      <c r="AR259" s="28">
        <f t="shared" si="38"/>
        <v>0.98913181724721888</v>
      </c>
      <c r="AS259" s="28">
        <f t="shared" si="39"/>
        <v>0.9655867753831614</v>
      </c>
      <c r="AT259" s="28">
        <f t="shared" si="40"/>
        <v>0.95694029027066552</v>
      </c>
      <c r="AU259" s="28">
        <f t="shared" si="33"/>
        <v>0.98550331901744193</v>
      </c>
      <c r="AV259" s="28">
        <f t="shared" si="34"/>
        <v>0.97430705573075826</v>
      </c>
      <c r="AW259" s="28">
        <f t="shared" si="35"/>
        <v>0.9675669001861672</v>
      </c>
    </row>
    <row r="260" spans="1:49" hidden="1" x14ac:dyDescent="0.25">
      <c r="A260" s="86" t="s">
        <v>8</v>
      </c>
      <c r="B260" s="86">
        <v>1</v>
      </c>
      <c r="C260" s="86">
        <v>251</v>
      </c>
      <c r="D260" s="28">
        <v>0.80883212583919362</v>
      </c>
      <c r="E260" s="28">
        <v>0.94130824372759858</v>
      </c>
      <c r="F260" s="28">
        <v>0.97054597701149425</v>
      </c>
      <c r="G260" s="28">
        <v>0.83658812839948715</v>
      </c>
      <c r="H260" s="28">
        <f>(EPCHrsIn!H261+MH)/LinhrsIn!H261</f>
        <v>0.9915373765867419</v>
      </c>
      <c r="I260" s="28">
        <f>(EPCHrsIn!I261+MH)/LinhrsIn!I261</f>
        <v>0.96679661244790971</v>
      </c>
      <c r="J260" s="28">
        <f>(EPCHrsIn!J261+MH)/LinhrsIn!J261</f>
        <v>0.8765106264758995</v>
      </c>
      <c r="K260" s="28">
        <f>(EPCHrsIn!K261+MH)/LinhrsIn!K261</f>
        <v>0.98735539413505513</v>
      </c>
      <c r="L260" s="28">
        <f>(EPCHrsIn!L261+MH)/LinhrsIn!L261</f>
        <v>1.0002723467458816</v>
      </c>
      <c r="M260" s="28">
        <f>(EPCHrsIn!M261+MH)/LinhrsIn!M261</f>
        <v>1.0043181501601894</v>
      </c>
      <c r="N260" s="28">
        <f>(EPCHrsIn!N261+MH)/LinhrsIn!N261</f>
        <v>1.0014846807936295</v>
      </c>
      <c r="O260" s="28">
        <f>(EPCHrsIn!O261+MH)/LinhrsIn!O261</f>
        <v>0.93632436951372433</v>
      </c>
      <c r="P260" s="28">
        <f>(EPCHrsIn!P261+MH)/LinhrsIn!P261</f>
        <v>0.73302863288076348</v>
      </c>
      <c r="Q260" s="28">
        <f>(EPCHrsIn!Q261+MH)/LinhrsIn!Q261</f>
        <v>0.92718047174986284</v>
      </c>
      <c r="R260" s="28">
        <f>(EPCHrsIn!R261+MH)/LinhrsIn!R261</f>
        <v>0.76808129109384338</v>
      </c>
      <c r="S260" s="28">
        <f>(EPCHrsIn!S261+MH)/LinhrsIn!S261</f>
        <v>0.78245661240414377</v>
      </c>
      <c r="T260" s="28">
        <f>(EPCHrsIn!T261+MH)/LinhrsIn!T261</f>
        <v>0.96572947265351794</v>
      </c>
      <c r="U260" s="28">
        <f>(EPCHrsIn!U261+MH)/LinhrsIn!U261</f>
        <v>0.98560354374307868</v>
      </c>
      <c r="V260" s="28">
        <f>(EPCHrsIn!V261+MH)/LinhrsIn!V261</f>
        <v>0.99217767844671045</v>
      </c>
      <c r="W260" s="28">
        <v>0.99086021505376354</v>
      </c>
      <c r="X260" s="28">
        <f>(EPCHrsIn!X261+MH)/LinhrsIn!X261</f>
        <v>0.97468354430379733</v>
      </c>
      <c r="Y260" s="28">
        <f>IF(LinhrsIn!Y261&gt;4,(EPCHrsIn!Y261+MH)/LinhrsIn!Y261,0)</f>
        <v>0.9970764304608104</v>
      </c>
      <c r="Z260" s="28">
        <f>IF(LinhrsIn!Z261&gt;4,(EPCHrsIn!Z261+MH)/LinhrsIn!Z261,0)</f>
        <v>0.98628663619252499</v>
      </c>
      <c r="AA260" s="28">
        <f>IF(LinhrsIn!AA261&gt;4,(EPCHrsIn!AA261+MH)/LinhrsIn!AA261,0)</f>
        <v>0.95763888888888893</v>
      </c>
      <c r="AB260" s="28">
        <f>IF(LinhrsIn!AB261&gt;4,(EPCHrsIn!AB261+MH)/LinhrsIn!AB261,0)</f>
        <v>0.98301199946069839</v>
      </c>
      <c r="AC260" s="28">
        <f>IF(LinhrsIn!AC261&gt;4,(EPCHrsIn!AC261+MH)/LinhrsIn!AC261,0)</f>
        <v>0.99596774193548387</v>
      </c>
      <c r="AD260" s="28">
        <f>IF(LinhrsIn!AD261&gt;4,(EPCHrsIn!AD261+MH)/LinhrsIn!AD261,0)</f>
        <v>0.99374720857525678</v>
      </c>
      <c r="AE260" s="28">
        <f>IF(LinhrsIn!AE261&gt;4,(EPCHrsIn!AE261+MH)/LinhrsIn!AE261,0)</f>
        <v>0.96539881515711601</v>
      </c>
      <c r="AF260" s="28"/>
      <c r="AG260" s="28"/>
      <c r="AH260" s="28"/>
      <c r="AI260" s="28"/>
      <c r="AJ260" s="28"/>
      <c r="AK260" s="28"/>
      <c r="AL260" s="28"/>
      <c r="AM260" s="28"/>
      <c r="AN260" s="28"/>
      <c r="AO260" s="28">
        <f t="shared" si="36"/>
        <v>0.94256556537097003</v>
      </c>
      <c r="AP260" s="28">
        <f t="shared" si="32"/>
        <v>0.98503792188928552</v>
      </c>
      <c r="AQ260" s="28">
        <f t="shared" si="37"/>
        <v>0.9973152970137088</v>
      </c>
      <c r="AR260" s="28">
        <f t="shared" si="38"/>
        <v>0.8902792277293724</v>
      </c>
      <c r="AS260" s="28">
        <f t="shared" si="39"/>
        <v>0.82590612508261663</v>
      </c>
      <c r="AT260" s="28">
        <f t="shared" si="40"/>
        <v>0.98117023161443573</v>
      </c>
      <c r="AU260" s="28">
        <f t="shared" si="33"/>
        <v>0.98754006327279031</v>
      </c>
      <c r="AV260" s="28">
        <f t="shared" si="34"/>
        <v>0.97564584151403755</v>
      </c>
      <c r="AW260" s="28">
        <f t="shared" si="35"/>
        <v>0.98503792188928552</v>
      </c>
    </row>
    <row r="261" spans="1:49" hidden="1" x14ac:dyDescent="0.25">
      <c r="A261" s="86" t="s">
        <v>8</v>
      </c>
      <c r="B261" s="86">
        <v>1</v>
      </c>
      <c r="C261" s="86">
        <v>252</v>
      </c>
      <c r="D261" s="28">
        <v>0.9833962175024652</v>
      </c>
      <c r="E261" s="28">
        <v>0.96953405017921146</v>
      </c>
      <c r="F261" s="28">
        <v>1.0050287356321839</v>
      </c>
      <c r="G261" s="28">
        <v>0.84202730791730451</v>
      </c>
      <c r="H261" s="28">
        <f>(EPCHrsIn!H262+MH)/LinhrsIn!H262</f>
        <v>1.0028169014084507</v>
      </c>
      <c r="I261" s="28">
        <f>(EPCHrsIn!I262+MH)/LinhrsIn!I262</f>
        <v>0.99583221296047342</v>
      </c>
      <c r="J261" s="28">
        <f>(EPCHrsIn!J262+MH)/LinhrsIn!J262</f>
        <v>0.97110308419005287</v>
      </c>
      <c r="K261" s="28">
        <f>(EPCHrsIn!K262+MH)/LinhrsIn!K262</f>
        <v>0.9782023681377825</v>
      </c>
      <c r="L261" s="28">
        <f>(EPCHrsIn!L262+MH)/LinhrsIn!L262</f>
        <v>1.0028914393734809</v>
      </c>
      <c r="M261" s="28">
        <f>(EPCHrsIn!M262+MH)/LinhrsIn!M262</f>
        <v>0.99652052887961029</v>
      </c>
      <c r="N261" s="28">
        <f>(EPCHrsIn!N262+MH)/LinhrsIn!N262</f>
        <v>0.96369280604669993</v>
      </c>
      <c r="O261" s="28">
        <f>(EPCHrsIn!O262+MH)/LinhrsIn!O262</f>
        <v>0.99373695198329859</v>
      </c>
      <c r="P261" s="28">
        <f>(EPCHrsIn!P262+MH)/LinhrsIn!P262</f>
        <v>1.0048387096774194</v>
      </c>
      <c r="Q261" s="28">
        <f>(EPCHrsIn!Q262+MH)/LinhrsIn!Q262</f>
        <v>0.84606060606060607</v>
      </c>
      <c r="R261" s="28">
        <f>(EPCHrsIn!R262+MH)/LinhrsIn!R262</f>
        <v>0.78927773641102006</v>
      </c>
      <c r="S261" s="28">
        <f>(EPCHrsIn!S262+MH)/LinhrsIn!S262</f>
        <v>0.99905825373335133</v>
      </c>
      <c r="T261" s="28">
        <f>(EPCHrsIn!T262+MH)/LinhrsIn!T262</f>
        <v>0.94396189408797981</v>
      </c>
      <c r="U261" s="28">
        <f>(EPCHrsIn!U262+MH)/LinhrsIn!U262</f>
        <v>1.0039041464728058</v>
      </c>
      <c r="V261" s="28">
        <f>(EPCHrsIn!V262+MH)/LinhrsIn!V262</f>
        <v>0.99888641425389757</v>
      </c>
      <c r="W261" s="28">
        <v>0.98145161290322591</v>
      </c>
      <c r="X261" s="28">
        <f>(EPCHrsIn!X262+MH)/LinhrsIn!X262</f>
        <v>0.97105156860105024</v>
      </c>
      <c r="Y261" s="28">
        <f>IF(LinhrsIn!Y262&gt;4,(EPCHrsIn!Y262+MH)/LinhrsIn!Y262,0)</f>
        <v>1.0033412223305027</v>
      </c>
      <c r="Z261" s="28">
        <f>IF(LinhrsIn!Z262&gt;4,(EPCHrsIn!Z262+MH)/LinhrsIn!Z262,0)</f>
        <v>0.99273998386663087</v>
      </c>
      <c r="AA261" s="28">
        <f>IF(LinhrsIn!AA262&gt;4,(EPCHrsIn!AA262+MH)/LinhrsIn!AA262,0)</f>
        <v>1.0055555555555555</v>
      </c>
      <c r="AB261" s="28">
        <f>IF(LinhrsIn!AB262&gt;4,(EPCHrsIn!AB262+MH)/LinhrsIn!AB262,0)</f>
        <v>0.9115353589674644</v>
      </c>
      <c r="AC261" s="28">
        <f>IF(LinhrsIn!AC262&gt;4,(EPCHrsIn!AC262+MH)/LinhrsIn!AC262,0)</f>
        <v>1.0026881720430108</v>
      </c>
      <c r="AD261" s="28">
        <f>IF(LinhrsIn!AD262&gt;4,(EPCHrsIn!AD262+MH)/LinhrsIn!AD262,0)</f>
        <v>0.97216019056126235</v>
      </c>
      <c r="AE261" s="28">
        <f>IF(LinhrsIn!AE262&gt;4,(EPCHrsIn!AE262+MH)/LinhrsIn!AE262,0)</f>
        <v>0.94095338821772556</v>
      </c>
      <c r="AF261" s="28"/>
      <c r="AG261" s="28"/>
      <c r="AH261" s="28"/>
      <c r="AI261" s="28"/>
      <c r="AJ261" s="28"/>
      <c r="AK261" s="28"/>
      <c r="AL261" s="28"/>
      <c r="AM261" s="28"/>
      <c r="AN261" s="28"/>
      <c r="AO261" s="28">
        <f t="shared" si="36"/>
        <v>0.95390202943700764</v>
      </c>
      <c r="AP261" s="28">
        <f t="shared" si="32"/>
        <v>0.97193391694066611</v>
      </c>
      <c r="AQ261" s="28">
        <f t="shared" si="37"/>
        <v>0.99253811213029131</v>
      </c>
      <c r="AR261" s="28">
        <f t="shared" si="38"/>
        <v>0.98742282256913938</v>
      </c>
      <c r="AS261" s="28">
        <f t="shared" si="39"/>
        <v>0.87813219873499249</v>
      </c>
      <c r="AT261" s="28">
        <f t="shared" si="40"/>
        <v>0.98225081827156113</v>
      </c>
      <c r="AU261" s="28">
        <f t="shared" si="33"/>
        <v>0.98528146794492633</v>
      </c>
      <c r="AV261" s="28">
        <f t="shared" si="34"/>
        <v>0.96994363279655038</v>
      </c>
      <c r="AW261" s="28">
        <f t="shared" si="35"/>
        <v>0.97193391694066611</v>
      </c>
    </row>
    <row r="262" spans="1:49" hidden="1" x14ac:dyDescent="0.25">
      <c r="A262" s="86" t="s">
        <v>8</v>
      </c>
      <c r="B262" s="86">
        <v>1</v>
      </c>
      <c r="C262" s="86">
        <v>253</v>
      </c>
      <c r="D262" s="28">
        <v>0.58333480948753835</v>
      </c>
      <c r="E262" s="28">
        <v>0.99753584229390679</v>
      </c>
      <c r="F262" s="28">
        <v>1.0011973180076628</v>
      </c>
      <c r="G262" s="28">
        <v>0.75831124055611565</v>
      </c>
      <c r="H262" s="28">
        <f>(EPCHrsIn!H263+MH)/LinhrsIn!H263</f>
        <v>1.0014084507042254</v>
      </c>
      <c r="I262" s="28">
        <f>(EPCHrsIn!I263+MH)/LinhrsIn!I263</f>
        <v>1.0028466856445708</v>
      </c>
      <c r="J262" s="28">
        <f>(EPCHrsIn!J263+MH)/LinhrsIn!J263</f>
        <v>1.0041666666666667</v>
      </c>
      <c r="K262" s="28">
        <f>(EPCHrsIn!K263+MH)/LinhrsIn!K263</f>
        <v>1.002152273338714</v>
      </c>
      <c r="L262" s="28">
        <f>(EPCHrsIn!L263+MH)/LinhrsIn!L263</f>
        <v>0.96568089128966905</v>
      </c>
      <c r="M262" s="28">
        <f>(EPCHrsIn!M263+MH)/LinhrsIn!M263</f>
        <v>0.97465886939571145</v>
      </c>
      <c r="N262" s="28">
        <f>(EPCHrsIn!N263+MH)/LinhrsIn!N263</f>
        <v>1.0002699784017279</v>
      </c>
      <c r="O262" s="28">
        <f>(EPCHrsIn!O263+MH)/LinhrsIn!O263</f>
        <v>1.0047314222098525</v>
      </c>
      <c r="P262" s="28">
        <f>(EPCHrsIn!P263+MH)/LinhrsIn!P263</f>
        <v>0.83465519559080525</v>
      </c>
      <c r="Q262" s="28">
        <f>(EPCHrsIn!Q263+MH)/LinhrsIn!Q263</f>
        <v>0.86809197256958448</v>
      </c>
      <c r="R262" s="28">
        <f>(EPCHrsIn!R263+MH)/LinhrsIn!R263</f>
        <v>0.8429342934293429</v>
      </c>
      <c r="S262" s="28">
        <f>(EPCHrsIn!S263+MH)/LinhrsIn!S263</f>
        <v>1.0022870980761469</v>
      </c>
      <c r="T262" s="28">
        <f>(EPCHrsIn!T263+MH)/LinhrsIn!T263</f>
        <v>0.98186130877633604</v>
      </c>
      <c r="U262" s="28">
        <f>(EPCHrsIn!U263+MH)/LinhrsIn!U263</f>
        <v>0.99421809869571054</v>
      </c>
      <c r="V262" s="28">
        <f>(EPCHrsIn!V263+MH)/LinhrsIn!V263</f>
        <v>0.98139534883720925</v>
      </c>
      <c r="W262" s="28">
        <v>0.92177419354838708</v>
      </c>
      <c r="X262" s="28">
        <f>(EPCHrsIn!X263+MH)/LinhrsIn!X263</f>
        <v>0.99797352067008915</v>
      </c>
      <c r="Y262" s="28">
        <f>IF(LinhrsIn!Y263&gt;4,(EPCHrsIn!Y263+MH)/LinhrsIn!Y263,0)</f>
        <v>0.72826086956521741</v>
      </c>
      <c r="Z262" s="28">
        <f>IF(LinhrsIn!Z263&gt;4,(EPCHrsIn!Z263+MH)/LinhrsIn!Z263,0)</f>
        <v>9.1533180778032033E-2</v>
      </c>
      <c r="AA262" s="28">
        <f>IF(LinhrsIn!AA263&gt;4,(EPCHrsIn!AA263+MH)/LinhrsIn!AA263,0)</f>
        <v>1.0055555555555555</v>
      </c>
      <c r="AB262" s="28">
        <f>IF(LinhrsIn!AB263&gt;4,(EPCHrsIn!AB263+MH)/LinhrsIn!AB263,0)</f>
        <v>1.6071837108213223</v>
      </c>
      <c r="AC262" s="28">
        <f>IF(LinhrsIn!AC263&gt;4,(EPCHrsIn!AC263+MH)/LinhrsIn!AC263,0)</f>
        <v>1.0041666666666667</v>
      </c>
      <c r="AD262" s="28">
        <f>IF(LinhrsIn!AD263&gt;4,(EPCHrsIn!AD263+MH)/LinhrsIn!AD263,0)</f>
        <v>0.99032306089027844</v>
      </c>
      <c r="AE262" s="28">
        <f>IF(LinhrsIn!AE263&gt;4,(EPCHrsIn!AE263+MH)/LinhrsIn!AE263,0)</f>
        <v>0.95205175588768021</v>
      </c>
      <c r="AF262" s="28"/>
      <c r="AG262" s="28"/>
      <c r="AH262" s="28"/>
      <c r="AI262" s="28"/>
      <c r="AJ262" s="28"/>
      <c r="AK262" s="28"/>
      <c r="AL262" s="28"/>
      <c r="AM262" s="28"/>
      <c r="AN262" s="28"/>
      <c r="AO262" s="28">
        <f t="shared" si="36"/>
        <v>0.91858909594357785</v>
      </c>
      <c r="AP262" s="28">
        <f t="shared" si="32"/>
        <v>0.98218049448154188</v>
      </c>
      <c r="AQ262" s="28">
        <f t="shared" si="37"/>
        <v>0.98083067800803148</v>
      </c>
      <c r="AR262" s="28">
        <f t="shared" si="38"/>
        <v>0.94655219873412866</v>
      </c>
      <c r="AS262" s="28">
        <f t="shared" si="39"/>
        <v>0.90443778802502484</v>
      </c>
      <c r="AT262" s="28">
        <f t="shared" si="40"/>
        <v>0.98582491876975198</v>
      </c>
      <c r="AU262" s="28">
        <f t="shared" si="33"/>
        <v>0.88266952792789788</v>
      </c>
      <c r="AV262" s="28">
        <f t="shared" si="34"/>
        <v>0.9014241490516367</v>
      </c>
      <c r="AW262" s="28">
        <f t="shared" si="35"/>
        <v>0.98218049448154188</v>
      </c>
    </row>
    <row r="263" spans="1:49" hidden="1" x14ac:dyDescent="0.25">
      <c r="A263" s="86" t="s">
        <v>8</v>
      </c>
      <c r="B263" s="86">
        <v>1</v>
      </c>
      <c r="C263" s="86">
        <v>254</v>
      </c>
      <c r="D263" s="28">
        <v>0.27616483328314406</v>
      </c>
      <c r="E263" s="28">
        <v>0.98028673835125446</v>
      </c>
      <c r="F263" s="28">
        <v>1.0045498084291187</v>
      </c>
      <c r="G263" s="28">
        <v>0.70037215438806122</v>
      </c>
      <c r="H263" s="28">
        <f>(EPCHrsIn!H264+MH)/LinhrsIn!H264</f>
        <v>0.97860199714693297</v>
      </c>
      <c r="I263" s="28">
        <f>(EPCHrsIn!I264+MH)/LinhrsIn!I264</f>
        <v>0.99112664694810448</v>
      </c>
      <c r="J263" s="28">
        <f>(EPCHrsIn!J264+MH)/LinhrsIn!J264</f>
        <v>1.0041666666666667</v>
      </c>
      <c r="K263" s="28">
        <f>(EPCHrsIn!K264+MH)/LinhrsIn!K264</f>
        <v>1.0006724949562877</v>
      </c>
      <c r="L263" s="28">
        <f>(EPCHrsIn!L264+MH)/LinhrsIn!L264</f>
        <v>1.0028272555375473</v>
      </c>
      <c r="M263" s="28">
        <f>(EPCHrsIn!M264+MH)/LinhrsIn!M264</f>
        <v>1.0012568077084205</v>
      </c>
      <c r="N263" s="28">
        <f>(EPCHrsIn!N264+MH)/LinhrsIn!N264</f>
        <v>1.00418410041841</v>
      </c>
      <c r="O263" s="28">
        <f>(EPCHrsIn!O264+MH)/LinhrsIn!O264</f>
        <v>0.99499025883662673</v>
      </c>
      <c r="P263" s="28">
        <f>(EPCHrsIn!P264+MH)/LinhrsIn!P264</f>
        <v>0.9629032258064516</v>
      </c>
      <c r="Q263" s="28">
        <f>(EPCHrsIn!Q264+MH)/LinhrsIn!Q264</f>
        <v>0.32131809011432416</v>
      </c>
      <c r="R263" s="28">
        <f>(EPCHrsIn!R264+MH)/LinhrsIn!R264</f>
        <v>0.69603458556946929</v>
      </c>
      <c r="S263" s="28">
        <f>(EPCHrsIn!S264+MH)/LinhrsIn!S264</f>
        <v>0.95227824211377732</v>
      </c>
      <c r="T263" s="28">
        <f>(EPCHrsIn!T264+MH)/LinhrsIn!T264</f>
        <v>6.4904182403133309E-2</v>
      </c>
      <c r="U263" s="28">
        <f>(EPCHrsIn!U264+MH)/LinhrsIn!U264</f>
        <v>0.55349212757367783</v>
      </c>
      <c r="V263" s="28">
        <f>(EPCHrsIn!V264+MH)/LinhrsIn!V264</f>
        <v>0.75175315568022438</v>
      </c>
      <c r="W263" s="28">
        <v>0.94690860215053763</v>
      </c>
      <c r="X263" s="28">
        <f>(EPCHrsIn!X264+MH)/LinhrsIn!X264</f>
        <v>0.98015390846496553</v>
      </c>
      <c r="Y263" s="28">
        <f>IF(LinhrsIn!Y264&gt;4,(EPCHrsIn!Y264+MH)/LinhrsIn!Y264,0)</f>
        <v>0.17821011673151751</v>
      </c>
      <c r="Z263" s="28">
        <f>IF(LinhrsIn!Z264&gt;4,(EPCHrsIn!Z264+MH)/LinhrsIn!Z264,0)</f>
        <v>0.99704022601910414</v>
      </c>
      <c r="AA263" s="28">
        <f>IF(LinhrsIn!AA264&gt;4,(EPCHrsIn!AA264+MH)/LinhrsIn!AA264,0)</f>
        <v>0.99986109181830807</v>
      </c>
      <c r="AB263" s="28">
        <f>IF(LinhrsIn!AB264&gt;4,(EPCHrsIn!AB264+MH)/LinhrsIn!AB264,0)</f>
        <v>1.0004033342296317</v>
      </c>
      <c r="AC263" s="28">
        <f>IF(LinhrsIn!AC264&gt;4,(EPCHrsIn!AC264+MH)/LinhrsIn!AC264,0)</f>
        <v>1.003763440860215</v>
      </c>
      <c r="AD263" s="28">
        <f>IF(LinhrsIn!AD264&gt;4,(EPCHrsIn!AD264+MH)/LinhrsIn!AD264,0)</f>
        <v>0.99151280524121499</v>
      </c>
      <c r="AE263" s="28">
        <f>IF(LinhrsIn!AE264&gt;4,(EPCHrsIn!AE264+MH)/LinhrsIn!AE264,0)</f>
        <v>0.97797870664632125</v>
      </c>
      <c r="AF263" s="28"/>
      <c r="AG263" s="28"/>
      <c r="AH263" s="28"/>
      <c r="AI263" s="28"/>
      <c r="AJ263" s="28"/>
      <c r="AK263" s="28"/>
      <c r="AL263" s="28"/>
      <c r="AM263" s="28"/>
      <c r="AN263" s="28"/>
      <c r="AO263" s="28">
        <f t="shared" si="36"/>
        <v>0.70352980523905584</v>
      </c>
      <c r="AP263" s="28">
        <f t="shared" si="32"/>
        <v>0.9910849842492504</v>
      </c>
      <c r="AQ263" s="28">
        <f t="shared" si="37"/>
        <v>1.0015855194007519</v>
      </c>
      <c r="AR263" s="28">
        <f t="shared" si="38"/>
        <v>0.98735919502049618</v>
      </c>
      <c r="AS263" s="28">
        <f t="shared" si="39"/>
        <v>0.6565436392658569</v>
      </c>
      <c r="AT263" s="28">
        <f t="shared" si="40"/>
        <v>0.4567164885523452</v>
      </c>
      <c r="AU263" s="28">
        <f t="shared" si="33"/>
        <v>0.70175754244900679</v>
      </c>
      <c r="AV263" s="28">
        <f t="shared" si="34"/>
        <v>0.99910155068901452</v>
      </c>
      <c r="AW263" s="28">
        <f t="shared" si="35"/>
        <v>0.9910849842492504</v>
      </c>
    </row>
    <row r="264" spans="1:49" hidden="1" x14ac:dyDescent="0.25">
      <c r="A264" s="86" t="s">
        <v>8</v>
      </c>
      <c r="B264" s="86">
        <v>1</v>
      </c>
      <c r="C264" s="86">
        <v>255</v>
      </c>
      <c r="D264" s="28">
        <v>0.99483936489941482</v>
      </c>
      <c r="E264" s="28">
        <v>0.99551971326164879</v>
      </c>
      <c r="F264" s="28">
        <v>1.0050287356321839</v>
      </c>
      <c r="G264" s="28">
        <v>0.74483153479456832</v>
      </c>
      <c r="H264" s="28">
        <f>(EPCHrsIn!H265+MH)/LinhrsIn!H265</f>
        <v>1.0014084507042254</v>
      </c>
      <c r="I264" s="28">
        <f>(EPCHrsIn!I265+MH)/LinhrsIn!I265</f>
        <v>1.0033611185802636</v>
      </c>
      <c r="J264" s="28">
        <f>(EPCHrsIn!J265+MH)/LinhrsIn!J265</f>
        <v>0.925642807505212</v>
      </c>
      <c r="K264" s="28">
        <f>(EPCHrsIn!K265+MH)/LinhrsIn!K265</f>
        <v>1.0012111425111021</v>
      </c>
      <c r="L264" s="28">
        <f>(EPCHrsIn!L265+MH)/LinhrsIn!L265</f>
        <v>0.98389234094286104</v>
      </c>
      <c r="M264" s="28">
        <f>(EPCHrsIn!M265+MH)/LinhrsIn!M265</f>
        <v>0.95052264808362374</v>
      </c>
      <c r="N264" s="28">
        <f>(EPCHrsIn!N265+MH)/LinhrsIn!N265</f>
        <v>1.0036471700661895</v>
      </c>
      <c r="O264" s="28">
        <f>(EPCHrsIn!O265+MH)/LinhrsIn!O265</f>
        <v>1.0033398274422487</v>
      </c>
      <c r="P264" s="28">
        <f>(EPCHrsIn!P265+MH)/LinhrsIn!P265</f>
        <v>0.96338486574450777</v>
      </c>
      <c r="Q264" s="28">
        <f>(EPCHrsIn!Q265+MH)/LinhrsIn!Q265</f>
        <v>0.88275100124292227</v>
      </c>
      <c r="R264" s="28">
        <f>(EPCHrsIn!R265+MH)/LinhrsIn!R265</f>
        <v>0.91753539754162128</v>
      </c>
      <c r="S264" s="28">
        <f>(EPCHrsIn!S265+MH)/LinhrsIn!S265</f>
        <v>0.84372425157923636</v>
      </c>
      <c r="T264" s="28">
        <f>(EPCHrsIn!T265+MH)/LinhrsIn!T265</f>
        <v>0.96138771955291036</v>
      </c>
      <c r="U264" s="28">
        <f>(EPCHrsIn!U265+MH)/LinhrsIn!U265</f>
        <v>0.97078149028379701</v>
      </c>
      <c r="V264" s="28">
        <f>(EPCHrsIn!V265+MH)/LinhrsIn!V265</f>
        <v>0.99624386015602429</v>
      </c>
      <c r="W264" s="28">
        <v>0.95443548387096777</v>
      </c>
      <c r="X264" s="28">
        <f>(EPCHrsIn!X265+MH)/LinhrsIn!X265</f>
        <v>1.0040425818622827</v>
      </c>
      <c r="Y264" s="28">
        <f>IF(LinhrsIn!Y265&gt;4,(EPCHrsIn!Y265+MH)/LinhrsIn!Y265,0)</f>
        <v>0.99341644488023539</v>
      </c>
      <c r="Z264" s="28">
        <f>IF(LinhrsIn!Z265&gt;4,(EPCHrsIn!Z265+MH)/LinhrsIn!Z265,0)</f>
        <v>0.98428088732187446</v>
      </c>
      <c r="AA264" s="28">
        <f>IF(LinhrsIn!AA265&gt;4,(EPCHrsIn!AA265+MH)/LinhrsIn!AA265,0)</f>
        <v>1.0183124383716016</v>
      </c>
      <c r="AB264" s="28">
        <f>IF(LinhrsIn!AB265&gt;4,(EPCHrsIn!AB265+MH)/LinhrsIn!AB265,0)</f>
        <v>0.99946127946127949</v>
      </c>
      <c r="AC264" s="28">
        <f>IF(LinhrsIn!AC265&gt;4,(EPCHrsIn!AC265+MH)/LinhrsIn!AC265,0)</f>
        <v>0.99879032258064515</v>
      </c>
      <c r="AD264" s="28">
        <f>IF(LinhrsIn!AD265&gt;4,(EPCHrsIn!AD265+MH)/LinhrsIn!AD265,0)</f>
        <v>0.97766527695056582</v>
      </c>
      <c r="AE264" s="28">
        <f>IF(LinhrsIn!AE265&gt;4,(EPCHrsIn!AE265+MH)/LinhrsIn!AE265,0)</f>
        <v>0.93306482907571886</v>
      </c>
      <c r="AF264" s="28"/>
      <c r="AG264" s="28"/>
      <c r="AH264" s="28"/>
      <c r="AI264" s="28"/>
      <c r="AJ264" s="28"/>
      <c r="AK264" s="28"/>
      <c r="AL264" s="28"/>
      <c r="AM264" s="28"/>
      <c r="AN264" s="28"/>
      <c r="AO264" s="28">
        <f t="shared" si="36"/>
        <v>0.96053106967706281</v>
      </c>
      <c r="AP264" s="28">
        <f t="shared" si="32"/>
        <v>0.96984014286897668</v>
      </c>
      <c r="AQ264" s="28">
        <f t="shared" si="37"/>
        <v>0.97854204384586241</v>
      </c>
      <c r="AR264" s="28">
        <f t="shared" si="38"/>
        <v>0.99012395441764856</v>
      </c>
      <c r="AS264" s="28">
        <f t="shared" si="39"/>
        <v>0.88133688345459327</v>
      </c>
      <c r="AT264" s="28">
        <f t="shared" si="40"/>
        <v>0.97613768999757722</v>
      </c>
      <c r="AU264" s="28">
        <f t="shared" si="33"/>
        <v>0.98396483687116199</v>
      </c>
      <c r="AV264" s="28">
        <f t="shared" si="34"/>
        <v>1.0006848683849185</v>
      </c>
      <c r="AW264" s="28">
        <f t="shared" si="35"/>
        <v>0.96984014286897668</v>
      </c>
    </row>
    <row r="265" spans="1:49" hidden="1" x14ac:dyDescent="0.25">
      <c r="A265" s="86" t="s">
        <v>8</v>
      </c>
      <c r="B265" s="86">
        <v>1</v>
      </c>
      <c r="C265" s="86">
        <v>256</v>
      </c>
      <c r="D265" s="28">
        <v>0.91608358575570237</v>
      </c>
      <c r="E265" s="28">
        <v>0.97289426523297495</v>
      </c>
      <c r="F265" s="28">
        <v>0.87931034482758619</v>
      </c>
      <c r="G265" s="28">
        <v>0.88246642520194662</v>
      </c>
      <c r="H265" s="28">
        <f>(EPCHrsIn!H266+MH)/LinhrsIn!H266</f>
        <v>0.68214804063860668</v>
      </c>
      <c r="I265" s="28">
        <f>(EPCHrsIn!I266+MH)/LinhrsIn!I266</f>
        <v>0.96222102715783819</v>
      </c>
      <c r="J265" s="28">
        <f>(EPCHrsIn!J266+MH)/LinhrsIn!J266</f>
        <v>0.97930268092790673</v>
      </c>
      <c r="K265" s="28">
        <f>(EPCHrsIn!K266+MH)/LinhrsIn!K266</f>
        <v>0.98909971740008074</v>
      </c>
      <c r="L265" s="28">
        <f>(EPCHrsIn!L266+MH)/LinhrsIn!L266</f>
        <v>1.0011071042679633</v>
      </c>
      <c r="M265" s="28">
        <f>(EPCHrsIn!M266+MH)/LinhrsIn!M266</f>
        <v>1.0034794711203896</v>
      </c>
      <c r="N265" s="28">
        <f>(EPCHrsIn!N266+MH)/LinhrsIn!N266</f>
        <v>0.99407327586206895</v>
      </c>
      <c r="O265" s="28">
        <f>(EPCHrsIn!O266+MH)/LinhrsIn!O266</f>
        <v>0.94984589520874196</v>
      </c>
      <c r="P265" s="28">
        <f>(EPCHrsIn!P266+MH)/LinhrsIn!P266</f>
        <v>0.99704221564936824</v>
      </c>
      <c r="Q265" s="28">
        <f>(EPCHrsIn!Q266+MH)/LinhrsIn!Q266</f>
        <v>0.70965572888649819</v>
      </c>
      <c r="R265" s="28">
        <f>(EPCHrsIn!R266+MH)/LinhrsIn!R266</f>
        <v>0.99567357899448017</v>
      </c>
      <c r="S265" s="28">
        <f>(EPCHrsIn!S266+MH)/LinhrsIn!S266</f>
        <v>1.0018834925332976</v>
      </c>
      <c r="T265" s="28">
        <f>(EPCHrsIn!T266+MH)/LinhrsIn!T266</f>
        <v>0.9807477678571429</v>
      </c>
      <c r="U265" s="28">
        <f>(EPCHrsIn!U266+MH)/LinhrsIn!U266</f>
        <v>1.0037649589888396</v>
      </c>
      <c r="V265" s="28">
        <f>(EPCHrsIn!V266+MH)/LinhrsIn!V266</f>
        <v>0.9902696691687517</v>
      </c>
      <c r="W265" s="28">
        <v>0.9853494623655914</v>
      </c>
      <c r="X265" s="28">
        <f>(EPCHrsIn!X266+MH)/LinhrsIn!X266</f>
        <v>0.96162649791302002</v>
      </c>
      <c r="Y265" s="28">
        <f>IF(LinhrsIn!Y266&gt;4,(EPCHrsIn!Y266+MH)/LinhrsIn!Y266,0)</f>
        <v>0.99944305207463091</v>
      </c>
      <c r="Z265" s="28">
        <f>IF(LinhrsIn!Z266&gt;4,(EPCHrsIn!Z266+MH)/LinhrsIn!Z266,0)</f>
        <v>0.98736219413820925</v>
      </c>
      <c r="AA265" s="28">
        <f>IF(LinhrsIn!AA266&gt;4,(EPCHrsIn!AA266+MH)/LinhrsIn!AA266,0)</f>
        <v>1.0054166666666666</v>
      </c>
      <c r="AB265" s="28">
        <f>IF(LinhrsIn!AB266&gt;4,(EPCHrsIn!AB266+MH)/LinhrsIn!AB266,0)</f>
        <v>0.98655371789700153</v>
      </c>
      <c r="AC265" s="28">
        <f>IF(LinhrsIn!AC266&gt;4,(EPCHrsIn!AC266+MH)/LinhrsIn!AC266,0)</f>
        <v>1.0052419354838709</v>
      </c>
      <c r="AD265" s="28">
        <f>IF(LinhrsIn!AD266&gt;4,(EPCHrsIn!AD266+MH)/LinhrsIn!AD266,0)</f>
        <v>0.99310654877866045</v>
      </c>
      <c r="AE265" s="28">
        <f>IF(LinhrsIn!AE266&gt;4,(EPCHrsIn!AE266+MH)/LinhrsIn!AE266,0)</f>
        <v>0.96436610422262647</v>
      </c>
      <c r="AF265" s="28"/>
      <c r="AG265" s="28"/>
      <c r="AH265" s="28"/>
      <c r="AI265" s="28"/>
      <c r="AJ265" s="28"/>
      <c r="AK265" s="28"/>
      <c r="AL265" s="28"/>
      <c r="AM265" s="28"/>
      <c r="AN265" s="28"/>
      <c r="AO265" s="28">
        <f t="shared" si="36"/>
        <v>0.96731223229034413</v>
      </c>
      <c r="AP265" s="28">
        <f t="shared" si="32"/>
        <v>0.98757152949505267</v>
      </c>
      <c r="AQ265" s="28">
        <f t="shared" si="37"/>
        <v>0.99789543092947797</v>
      </c>
      <c r="AR265" s="28">
        <f t="shared" si="38"/>
        <v>0.98032046224005975</v>
      </c>
      <c r="AS265" s="28">
        <f t="shared" si="39"/>
        <v>0.9024042668047586</v>
      </c>
      <c r="AT265" s="28">
        <f t="shared" si="40"/>
        <v>0.99159413200491142</v>
      </c>
      <c r="AU265" s="28">
        <f t="shared" si="33"/>
        <v>0.98213967078441422</v>
      </c>
      <c r="AV265" s="28">
        <f t="shared" si="34"/>
        <v>0.9931108595672925</v>
      </c>
      <c r="AW265" s="28">
        <f t="shared" si="35"/>
        <v>0.98757152949505267</v>
      </c>
    </row>
    <row r="266" spans="1:49" hidden="1" x14ac:dyDescent="0.25">
      <c r="A266" s="86" t="s">
        <v>8</v>
      </c>
      <c r="B266" s="86">
        <v>1</v>
      </c>
      <c r="C266" s="86">
        <v>257</v>
      </c>
      <c r="D266" s="28">
        <v>0.89364604184011476</v>
      </c>
      <c r="E266" s="28">
        <v>0.91733870967741937</v>
      </c>
      <c r="F266" s="28">
        <v>0.97844827586206895</v>
      </c>
      <c r="G266" s="28">
        <v>0.87253401043028012</v>
      </c>
      <c r="H266" s="28">
        <f>(EPCHrsIn!H267+MH)/LinhrsIn!H267</f>
        <v>0.56406480117820323</v>
      </c>
      <c r="I266" s="28">
        <f>(EPCHrsIn!I267+MH)/LinhrsIn!I267</f>
        <v>1.0025544501210004</v>
      </c>
      <c r="J266" s="28">
        <f>(EPCHrsIn!J267+MH)/LinhrsIn!J267</f>
        <v>1.0027777777777778</v>
      </c>
      <c r="K266" s="28">
        <f>(EPCHrsIn!K267+MH)/LinhrsIn!K267</f>
        <v>0.98775400349885611</v>
      </c>
      <c r="L266" s="28">
        <f>(EPCHrsIn!L267+MH)/LinhrsIn!L267</f>
        <v>1.0032439584177129</v>
      </c>
      <c r="M266" s="28">
        <f>(EPCHrsIn!M267+MH)/LinhrsIn!M267</f>
        <v>1.0048712595685456</v>
      </c>
      <c r="N266" s="28">
        <f>(EPCHrsIn!N267+MH)/LinhrsIn!N267</f>
        <v>1.0032318879612172</v>
      </c>
      <c r="O266" s="28">
        <f>(EPCHrsIn!O267+MH)/LinhrsIn!O267</f>
        <v>0.99512874043145438</v>
      </c>
      <c r="P266" s="28">
        <f>(EPCHrsIn!P267+MH)/LinhrsIn!P267</f>
        <v>0.79940844312987369</v>
      </c>
      <c r="Q266" s="28">
        <f>(EPCHrsIn!Q267+MH)/LinhrsIn!Q267</f>
        <v>0.93639053254437865</v>
      </c>
      <c r="R266" s="28">
        <f>(EPCHrsIn!R267+MH)/LinhrsIn!R267</f>
        <v>0.90263903384523625</v>
      </c>
      <c r="S266" s="28">
        <f>(EPCHrsIn!S267+MH)/LinhrsIn!S267</f>
        <v>0.95842862908650617</v>
      </c>
      <c r="T266" s="28">
        <f>(EPCHrsIn!T267+MH)/LinhrsIn!T267</f>
        <v>0.99079241071428581</v>
      </c>
      <c r="U266" s="28">
        <f>(EPCHrsIn!U267+MH)/LinhrsIn!U267</f>
        <v>0.99865392381208773</v>
      </c>
      <c r="V266" s="28">
        <f>(EPCHrsIn!V267+MH)/LinhrsIn!V267</f>
        <v>0.99888703394546474</v>
      </c>
      <c r="W266" s="28">
        <v>0.9897849462365591</v>
      </c>
      <c r="X266" s="28">
        <f>(EPCHrsIn!X267+MH)/LinhrsIn!X267</f>
        <v>0.98815931108719046</v>
      </c>
      <c r="Y266" s="28">
        <f>IF(LinhrsIn!Y267&gt;4,(EPCHrsIn!Y267+MH)/LinhrsIn!Y267,0)</f>
        <v>0.87618516452872275</v>
      </c>
      <c r="Z266" s="28">
        <f>IF(LinhrsIn!Z267&gt;4,(EPCHrsIn!Z267+MH)/LinhrsIn!Z267,0)</f>
        <v>0.93992490613266577</v>
      </c>
      <c r="AA266" s="28">
        <f>IF(LinhrsIn!AA267&gt;4,(EPCHrsIn!AA267+MH)/LinhrsIn!AA267,0)</f>
        <v>0.98305555555555546</v>
      </c>
      <c r="AB266" s="28">
        <f>IF(LinhrsIn!AB267&gt;4,(EPCHrsIn!AB267+MH)/LinhrsIn!AB267,0)</f>
        <v>0.99892429743176003</v>
      </c>
      <c r="AC266" s="28">
        <f>IF(LinhrsIn!AC267&gt;4,(EPCHrsIn!AC267+MH)/LinhrsIn!AC267,0)</f>
        <v>1.0047043010752688</v>
      </c>
      <c r="AD266" s="28">
        <f>IF(LinhrsIn!AD267&gt;4,(EPCHrsIn!AD267+MH)/LinhrsIn!AD267,0)</f>
        <v>0.93217054263565891</v>
      </c>
      <c r="AE266" s="28">
        <f>IF(LinhrsIn!AE267&gt;4,(EPCHrsIn!AE267+MH)/LinhrsIn!AE267,0)</f>
        <v>0.96213387930297123</v>
      </c>
      <c r="AF266" s="28"/>
      <c r="AG266" s="28"/>
      <c r="AH266" s="28"/>
      <c r="AI266" s="28"/>
      <c r="AJ266" s="28"/>
      <c r="AK266" s="28"/>
      <c r="AL266" s="28"/>
      <c r="AM266" s="28"/>
      <c r="AN266" s="28"/>
      <c r="AO266" s="28">
        <f t="shared" si="36"/>
        <v>0.96348547874336787</v>
      </c>
      <c r="AP266" s="28">
        <f t="shared" si="32"/>
        <v>0.96633624100463289</v>
      </c>
      <c r="AQ266" s="28">
        <f t="shared" si="37"/>
        <v>0.99862307382837157</v>
      </c>
      <c r="AR266" s="28">
        <f t="shared" si="38"/>
        <v>0.93258969050751517</v>
      </c>
      <c r="AS266" s="28">
        <f t="shared" si="39"/>
        <v>0.93248606515870691</v>
      </c>
      <c r="AT266" s="28">
        <f t="shared" si="40"/>
        <v>0.99611112282394609</v>
      </c>
      <c r="AU266" s="28">
        <f t="shared" si="33"/>
        <v>0.95137647395082414</v>
      </c>
      <c r="AV266" s="28">
        <f t="shared" si="34"/>
        <v>0.9739682530399939</v>
      </c>
      <c r="AW266" s="28">
        <f t="shared" si="35"/>
        <v>0.96633624100463289</v>
      </c>
    </row>
    <row r="267" spans="1:49" hidden="1" x14ac:dyDescent="0.25">
      <c r="A267" s="86" t="s">
        <v>8</v>
      </c>
      <c r="B267" s="86">
        <v>1</v>
      </c>
      <c r="C267" s="86">
        <v>258</v>
      </c>
      <c r="D267" s="28">
        <v>0.93021923842252252</v>
      </c>
      <c r="E267" s="28">
        <v>0.989247311827957</v>
      </c>
      <c r="F267" s="28">
        <v>0.94348659003831414</v>
      </c>
      <c r="G267" s="28">
        <v>0.8015881906326624</v>
      </c>
      <c r="H267" s="28">
        <f>(EPCHrsIn!H268+MH)/LinhrsIn!H268</f>
        <v>0.68795355587808416</v>
      </c>
      <c r="I267" s="28">
        <f>(EPCHrsIn!I268+MH)/LinhrsIn!I268</f>
        <v>0.99072331271847269</v>
      </c>
      <c r="J267" s="28">
        <f>(EPCHrsIn!J268+MH)/LinhrsIn!J268</f>
        <v>0.95013196277260736</v>
      </c>
      <c r="K267" s="28">
        <f>(EPCHrsIn!K268+MH)/LinhrsIn!K268</f>
        <v>1.002152273338714</v>
      </c>
      <c r="L267" s="28">
        <f>(EPCHrsIn!L268+MH)/LinhrsIn!L268</f>
        <v>1.0027100919913419</v>
      </c>
      <c r="M267" s="28">
        <f>(EPCHrsIn!M268+MH)/LinhrsIn!M268</f>
        <v>1.000695894224078</v>
      </c>
      <c r="N267" s="28">
        <f>(EPCHrsIn!N268+MH)/LinhrsIn!N268</f>
        <v>0.99259259259259258</v>
      </c>
      <c r="O267" s="28">
        <f>(EPCHrsIn!O268+MH)/LinhrsIn!O268</f>
        <v>0.99081547453381569</v>
      </c>
      <c r="P267" s="28">
        <f>(EPCHrsIn!P268+MH)/LinhrsIn!P268</f>
        <v>0.99152770306616456</v>
      </c>
      <c r="Q267" s="28">
        <f>(EPCHrsIn!Q268+MH)/LinhrsIn!Q268</f>
        <v>0.9782199515998925</v>
      </c>
      <c r="R267" s="28">
        <f>(EPCHrsIn!R268+MH)/LinhrsIn!R268</f>
        <v>0.93578255675029864</v>
      </c>
      <c r="S267" s="28">
        <f>(EPCHrsIn!S268+MH)/LinhrsIn!S268</f>
        <v>0.9987886944818305</v>
      </c>
      <c r="T267" s="28">
        <f>(EPCHrsIn!T268+MH)/LinhrsIn!T268</f>
        <v>0.98828288464220959</v>
      </c>
      <c r="U267" s="28">
        <f>(EPCHrsIn!U268+MH)/LinhrsIn!U268</f>
        <v>0.9549925885999192</v>
      </c>
      <c r="V267" s="28">
        <f>(EPCHrsIn!V268+MH)/LinhrsIn!V268</f>
        <v>0.97128519654307222</v>
      </c>
      <c r="W267" s="28">
        <v>0.98857526881720426</v>
      </c>
      <c r="X267" s="28">
        <f>(EPCHrsIn!X268+MH)/LinhrsIn!X268</f>
        <v>0.99232633279483051</v>
      </c>
      <c r="Y267" s="28">
        <f>IF(LinhrsIn!Y268&gt;4,(EPCHrsIn!Y268+MH)/LinhrsIn!Y268,0)</f>
        <v>1.0016708437761068</v>
      </c>
      <c r="Z267" s="28">
        <f>IF(LinhrsIn!Z268&gt;4,(EPCHrsIn!Z268+MH)/LinhrsIn!Z268,0)</f>
        <v>0.94984536775581541</v>
      </c>
      <c r="AA267" s="28">
        <f>IF(LinhrsIn!AA268&gt;4,(EPCHrsIn!AA268+MH)/LinhrsIn!AA268,0)</f>
        <v>0.38385662684078914</v>
      </c>
      <c r="AB267" s="28">
        <f>IF(LinhrsIn!AB268&gt;4,(EPCHrsIn!AB268+MH)/LinhrsIn!AB268,0)</f>
        <v>0.94675272287212586</v>
      </c>
      <c r="AC267" s="28">
        <f>IF(LinhrsIn!AC268&gt;4,(EPCHrsIn!AC268+MH)/LinhrsIn!AC268,0)</f>
        <v>1.0053763440860215</v>
      </c>
      <c r="AD267" s="28">
        <f>IF(LinhrsIn!AD268&gt;4,(EPCHrsIn!AD268+MH)/LinhrsIn!AD268,0)</f>
        <v>0.99344652963955915</v>
      </c>
      <c r="AE267" s="28">
        <f>IF(LinhrsIn!AE268&gt;4,(EPCHrsIn!AE268+MH)/LinhrsIn!AE268,0)</f>
        <v>0.96507226590466055</v>
      </c>
      <c r="AF267" s="28"/>
      <c r="AG267" s="28"/>
      <c r="AH267" s="28"/>
      <c r="AI267" s="28"/>
      <c r="AJ267" s="28"/>
      <c r="AK267" s="28"/>
      <c r="AL267" s="28"/>
      <c r="AM267" s="28"/>
      <c r="AN267" s="28"/>
      <c r="AO267" s="28">
        <f t="shared" si="36"/>
        <v>0.92419825295617464</v>
      </c>
      <c r="AP267" s="28">
        <f>AVERAGE(AC267:AN267)</f>
        <v>0.98796504654341366</v>
      </c>
      <c r="AQ267" s="28">
        <f t="shared" si="37"/>
        <v>1.0018527531847115</v>
      </c>
      <c r="AR267" s="28">
        <f t="shared" si="38"/>
        <v>0.99164525673085757</v>
      </c>
      <c r="AS267" s="28">
        <f t="shared" si="39"/>
        <v>0.97093040094400729</v>
      </c>
      <c r="AT267" s="28">
        <f t="shared" si="40"/>
        <v>0.97152022326173382</v>
      </c>
      <c r="AU267" s="28">
        <f>AVERAGE(W267:Y267)</f>
        <v>0.99419081512938057</v>
      </c>
      <c r="AV267" s="28">
        <f>AVERAGE(Z267:AB267)</f>
        <v>0.76015157248957677</v>
      </c>
      <c r="AW267" s="28">
        <f t="shared" ref="AW267:AW272" si="41">AVERAGE(AC267:AE267)</f>
        <v>0.98796504654341366</v>
      </c>
    </row>
    <row r="268" spans="1:49" hidden="1" x14ac:dyDescent="0.25">
      <c r="A268" s="86" t="s">
        <v>8</v>
      </c>
      <c r="B268" s="86">
        <v>1</v>
      </c>
      <c r="C268" s="86">
        <v>259</v>
      </c>
      <c r="D268" s="28">
        <v>0.65401307282163923</v>
      </c>
      <c r="E268" s="28">
        <v>0.98431899641577059</v>
      </c>
      <c r="F268" s="28">
        <v>0.99640804597701149</v>
      </c>
      <c r="G268" s="28">
        <v>0.75902069875409184</v>
      </c>
      <c r="H268" s="28">
        <f>(EPCHrsIn!H269+MH)/LinhrsIn!H269</f>
        <v>0.75436046511627908</v>
      </c>
      <c r="I268" s="28">
        <f>(EPCHrsIn!I269+MH)/LinhrsIn!I269</f>
        <v>0.99126109169131482</v>
      </c>
      <c r="J268" s="28">
        <f>(EPCHrsIn!J269+MH)/LinhrsIn!J269</f>
        <v>1.0048617863592166</v>
      </c>
      <c r="K268" s="28">
        <f>(EPCHrsIn!K269+MH)/LinhrsIn!K269</f>
        <v>0.98914518317503397</v>
      </c>
      <c r="L268" s="28">
        <f>(EPCHrsIn!L269+MH)/LinhrsIn!L269</f>
        <v>1.0039039448797622</v>
      </c>
      <c r="M268" s="28">
        <f>(EPCHrsIn!M269+MH)/LinhrsIn!M269</f>
        <v>1.000695894224078</v>
      </c>
      <c r="N268" s="28">
        <f>(EPCHrsIn!N269+MH)/LinhrsIn!N269</f>
        <v>0.99919202800969564</v>
      </c>
      <c r="O268" s="28">
        <f>(EPCHrsIn!O269+MH)/LinhrsIn!O269</f>
        <v>0.8365812917594655</v>
      </c>
      <c r="P268" s="28">
        <f>(EPCHrsIn!P269+MH)/LinhrsIn!P269</f>
        <v>0.88761930366984809</v>
      </c>
      <c r="Q268" s="28">
        <f>(EPCHrsIn!Q269+MH)/LinhrsIn!Q269</f>
        <v>0.99475524475524479</v>
      </c>
      <c r="R268" s="28">
        <f>(EPCHrsIn!R269+MH)/LinhrsIn!R269</f>
        <v>0.97274352100089367</v>
      </c>
      <c r="S268" s="28">
        <f>(EPCHrsIn!S269+MH)/LinhrsIn!S269</f>
        <v>1.0025561684380466</v>
      </c>
      <c r="T268" s="28">
        <f>(EPCHrsIn!T269+MH)/LinhrsIn!T269</f>
        <v>0.99330357142857151</v>
      </c>
      <c r="U268" s="28">
        <f>(EPCHrsIn!U269+MH)/LinhrsIn!U269</f>
        <v>1.0014788921753159</v>
      </c>
      <c r="V268" s="28">
        <f>(EPCHrsIn!V269+MH)/LinhrsIn!V269</f>
        <v>0.98373870743571923</v>
      </c>
      <c r="W268" s="28">
        <v>0.9883064516129032</v>
      </c>
      <c r="X268" s="28">
        <f>(EPCHrsIn!X269+MH)/LinhrsIn!X269</f>
        <v>0.9919268030139935</v>
      </c>
      <c r="Y268" s="28">
        <f>IF(LinhrsIn!Y269&gt;4,(EPCHrsIn!Y269+MH)/LinhrsIn!Y269,0)</f>
        <v>0.99178501810080744</v>
      </c>
      <c r="Z268" s="28">
        <f>IF(LinhrsIn!Z269&gt;4,(EPCHrsIn!Z269+MH)/LinhrsIn!Z269,0)</f>
        <v>0.99324141659908083</v>
      </c>
      <c r="AA268" s="28">
        <f>IF(LinhrsIn!AA269&gt;4,(EPCHrsIn!AA269+MH)/LinhrsIn!AA269,0)</f>
        <v>0.98499791637727463</v>
      </c>
      <c r="AB268" s="28">
        <f>IF(LinhrsIn!AB269&gt;4,(EPCHrsIn!AB269+MH)/LinhrsIn!AB269,0)</f>
        <v>0.98830016137708443</v>
      </c>
      <c r="AC268" s="28">
        <f>IF(LinhrsIn!AC269&gt;4,(EPCHrsIn!AC269+MH)/LinhrsIn!AC269,0)</f>
        <v>0.85575888051668458</v>
      </c>
      <c r="AD268" s="28">
        <f>IF(LinhrsIn!AD269&gt;4,(EPCHrsIn!AD269+MH)/LinhrsIn!AD269,0)</f>
        <v>0.93778904967924814</v>
      </c>
      <c r="AE268" s="28">
        <f>IF(LinhrsIn!AE269&gt;4,(EPCHrsIn!AE269+MH)/LinhrsIn!AE269,0)</f>
        <v>0.96143703007341175</v>
      </c>
      <c r="AF268" s="28"/>
      <c r="AG268" s="28"/>
      <c r="AH268" s="28"/>
      <c r="AI268" s="28"/>
      <c r="AJ268" s="28"/>
      <c r="AK268" s="28"/>
      <c r="AL268" s="28"/>
      <c r="AM268" s="28"/>
      <c r="AN268" s="28"/>
      <c r="AO268" s="28">
        <f t="shared" si="36"/>
        <v>0.99059448935957795</v>
      </c>
      <c r="AP268" s="28">
        <f>AVERAGE(AC268:AN268)</f>
        <v>0.91832832008978149</v>
      </c>
      <c r="AQ268" s="28">
        <f t="shared" si="37"/>
        <v>0.99791500742629147</v>
      </c>
      <c r="AR268" s="28">
        <f t="shared" si="38"/>
        <v>0.90779754114633648</v>
      </c>
      <c r="AS268" s="28">
        <f t="shared" si="39"/>
        <v>0.99001831139806173</v>
      </c>
      <c r="AT268" s="28">
        <f t="shared" si="40"/>
        <v>0.9928403903465356</v>
      </c>
      <c r="AU268" s="28">
        <f>AVERAGE(W268:Y268)</f>
        <v>0.99067275757590123</v>
      </c>
      <c r="AV268" s="28">
        <f>AVERAGE(Z268:AB268)</f>
        <v>0.98884649811781333</v>
      </c>
      <c r="AW268" s="28">
        <f t="shared" si="41"/>
        <v>0.91832832008978149</v>
      </c>
    </row>
    <row r="269" spans="1:49" hidden="1" x14ac:dyDescent="0.25">
      <c r="A269" s="86"/>
      <c r="B269" s="86"/>
      <c r="C269" s="86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X269" s="28"/>
      <c r="AO269" s="28"/>
      <c r="AP269" s="28"/>
      <c r="AQ269" s="28"/>
      <c r="AR269" s="28"/>
      <c r="AS269" s="28"/>
      <c r="AT269" s="28"/>
    </row>
    <row r="270" spans="1:49" hidden="1" x14ac:dyDescent="0.25">
      <c r="A270" s="86" t="s">
        <v>8</v>
      </c>
      <c r="B270" s="86" t="s">
        <v>25</v>
      </c>
      <c r="C270" s="86" t="s">
        <v>30</v>
      </c>
      <c r="D270" s="28">
        <f t="shared" ref="D270:I270" si="42">AVERAGE(D117:D268)</f>
        <v>0.88260588454112254</v>
      </c>
      <c r="E270" s="28">
        <f t="shared" si="42"/>
        <v>0.93887503537068517</v>
      </c>
      <c r="F270" s="28">
        <f t="shared" si="42"/>
        <v>0.94763624218592424</v>
      </c>
      <c r="G270" s="28">
        <f t="shared" si="42"/>
        <v>0.92768193868787596</v>
      </c>
      <c r="H270" s="28">
        <f t="shared" si="42"/>
        <v>0.8429280932350981</v>
      </c>
      <c r="I270" s="28">
        <f t="shared" si="42"/>
        <v>0.90970049927493113</v>
      </c>
      <c r="J270" s="28">
        <f t="shared" ref="J270:Q270" si="43">AVERAGE(J117:J268)</f>
        <v>0.9270747869100735</v>
      </c>
      <c r="K270" s="28">
        <f t="shared" si="43"/>
        <v>0.95390368251137614</v>
      </c>
      <c r="L270" s="28">
        <f t="shared" si="43"/>
        <v>0.95589920968158826</v>
      </c>
      <c r="M270" s="28">
        <f t="shared" si="43"/>
        <v>0.98108192292327645</v>
      </c>
      <c r="N270" s="28">
        <f t="shared" si="43"/>
        <v>0.97299087840121279</v>
      </c>
      <c r="O270" s="28">
        <f t="shared" si="43"/>
        <v>0.9474517903258709</v>
      </c>
      <c r="P270" s="28">
        <f t="shared" si="43"/>
        <v>0.88749512212349357</v>
      </c>
      <c r="Q270" s="28">
        <f t="shared" si="43"/>
        <v>0.88819640721041648</v>
      </c>
      <c r="R270" s="28">
        <f t="shared" ref="R270:W270" si="44">AVERAGE(R117:R268)</f>
        <v>0.83227000449189115</v>
      </c>
      <c r="S270" s="162">
        <f t="shared" si="44"/>
        <v>0.91243311458051435</v>
      </c>
      <c r="T270" s="162">
        <f t="shared" si="44"/>
        <v>0.92568703423986609</v>
      </c>
      <c r="U270" s="162">
        <f t="shared" si="44"/>
        <v>0.92844874052664361</v>
      </c>
      <c r="V270" s="162">
        <f t="shared" si="44"/>
        <v>0.92943066731907031</v>
      </c>
      <c r="W270" s="162">
        <f t="shared" si="44"/>
        <v>0.91952903933220176</v>
      </c>
      <c r="X270" s="28">
        <f t="shared" ref="X270:AC270" si="45">AVERAGE(X117:X218,X221:X268)</f>
        <v>0.92342207705438417</v>
      </c>
      <c r="Y270" s="28">
        <f t="shared" si="45"/>
        <v>0.92117269087698395</v>
      </c>
      <c r="Z270" s="28">
        <f t="shared" si="45"/>
        <v>0.9277561454332437</v>
      </c>
      <c r="AA270" s="28">
        <f t="shared" si="45"/>
        <v>0.97467818627671321</v>
      </c>
      <c r="AB270" s="28">
        <f t="shared" si="45"/>
        <v>0.97248060973747463</v>
      </c>
      <c r="AC270" s="28">
        <f t="shared" si="45"/>
        <v>0.96550183359359154</v>
      </c>
      <c r="AD270" s="28">
        <f>AVERAGE(AD117:AD218,AD221:AD268)</f>
        <v>0.96180128375874729</v>
      </c>
      <c r="AE270" s="28">
        <f>AVERAGE(AE117:AE218,AE221:AE268)</f>
        <v>0.93431903512060976</v>
      </c>
      <c r="AF270" s="28"/>
      <c r="AG270" s="28"/>
      <c r="AH270" s="28"/>
      <c r="AI270" s="28"/>
      <c r="AJ270" s="28"/>
      <c r="AK270" s="28"/>
      <c r="AL270" s="28"/>
      <c r="AM270" s="28"/>
      <c r="AN270" s="28"/>
      <c r="AO270" s="28">
        <f t="shared" ref="AO270:AV270" si="46">AVERAGE(AO117:AO218,AO221:AO268)</f>
        <v>0.92109715864311914</v>
      </c>
      <c r="AP270" s="28">
        <f>AVERAGE(AP117:AP218,AP221:AP268)</f>
        <v>0.95387405082431698</v>
      </c>
      <c r="AQ270" s="28">
        <f t="shared" si="46"/>
        <v>0.96355313826034639</v>
      </c>
      <c r="AR270" s="28">
        <f t="shared" si="46"/>
        <v>0.93551094091534781</v>
      </c>
      <c r="AS270" s="28">
        <f t="shared" si="46"/>
        <v>0.87756051064923746</v>
      </c>
      <c r="AT270" s="28">
        <f t="shared" si="46"/>
        <v>0.92739119570736517</v>
      </c>
      <c r="AU270" s="28">
        <f t="shared" si="46"/>
        <v>0.92113194773339557</v>
      </c>
      <c r="AV270" s="28">
        <f t="shared" si="46"/>
        <v>0.95830498048247703</v>
      </c>
      <c r="AW270" s="28">
        <f t="shared" si="41"/>
        <v>0.9538740508243162</v>
      </c>
    </row>
    <row r="271" spans="1:49" x14ac:dyDescent="0.25">
      <c r="A271" s="86" t="s">
        <v>1</v>
      </c>
      <c r="B271" s="86" t="s">
        <v>25</v>
      </c>
      <c r="C271" s="86" t="s">
        <v>30</v>
      </c>
      <c r="D271" s="28"/>
      <c r="E271" s="28"/>
      <c r="F271" s="28"/>
      <c r="G271" s="28"/>
      <c r="H271" s="28">
        <f t="shared" ref="H271:M271" si="47">AVERAGE(H10:H116)</f>
        <v>0.9539676511723828</v>
      </c>
      <c r="I271" s="28">
        <f t="shared" si="47"/>
        <v>0.91899565776986858</v>
      </c>
      <c r="J271" s="28">
        <f t="shared" si="47"/>
        <v>0.94401543076779804</v>
      </c>
      <c r="K271" s="28">
        <f t="shared" si="47"/>
        <v>0.94885906148042953</v>
      </c>
      <c r="L271" s="28">
        <f t="shared" si="47"/>
        <v>0.9369212579259899</v>
      </c>
      <c r="M271" s="28">
        <f t="shared" si="47"/>
        <v>0.98177638947058665</v>
      </c>
      <c r="N271" s="28">
        <f t="shared" ref="N271:S271" si="48">AVERAGE(N10:N116)</f>
        <v>0.99280007760792011</v>
      </c>
      <c r="O271" s="28">
        <f t="shared" si="48"/>
        <v>0.95624668514605193</v>
      </c>
      <c r="P271" s="28">
        <f t="shared" si="48"/>
        <v>0.90875698505908398</v>
      </c>
      <c r="Q271" s="28">
        <f t="shared" si="48"/>
        <v>0.87963487929107642</v>
      </c>
      <c r="R271" s="28">
        <f t="shared" si="48"/>
        <v>0.87719719366579296</v>
      </c>
      <c r="S271" s="162">
        <f t="shared" si="48"/>
        <v>0.94652065152335141</v>
      </c>
      <c r="T271" s="162">
        <f t="shared" ref="T271:AA271" si="49">AVERAGE(T10:T116)</f>
        <v>0.91554900556559993</v>
      </c>
      <c r="U271" s="162">
        <f t="shared" si="49"/>
        <v>0.9576984105622337</v>
      </c>
      <c r="V271" s="162">
        <f t="shared" si="49"/>
        <v>0.93350307607876826</v>
      </c>
      <c r="W271" s="162">
        <f t="shared" si="49"/>
        <v>0.86633378554919094</v>
      </c>
      <c r="X271" s="28">
        <f t="shared" si="49"/>
        <v>0.90648183921509773</v>
      </c>
      <c r="Y271" s="28">
        <f t="shared" si="49"/>
        <v>0.88845349549703401</v>
      </c>
      <c r="Z271" s="28">
        <f t="shared" si="49"/>
        <v>0.89399958401578961</v>
      </c>
      <c r="AA271" s="28">
        <f t="shared" si="49"/>
        <v>0.93804430859933963</v>
      </c>
      <c r="AB271" s="28">
        <f>AVERAGE(AB10:AB116)</f>
        <v>0.95844404905856806</v>
      </c>
      <c r="AC271" s="28">
        <f>AVERAGE(AC10:AC116)</f>
        <v>0.93493631449461023</v>
      </c>
      <c r="AD271" s="28">
        <f>AVERAGE(AD10:AD116)</f>
        <v>0.97046878443740525</v>
      </c>
      <c r="AE271" s="28">
        <f>AVERAGE(AE10:AE116)</f>
        <v>0.95388410939470458</v>
      </c>
      <c r="AF271" s="28"/>
      <c r="AG271" s="28"/>
      <c r="AH271" s="28"/>
      <c r="AI271" s="28"/>
      <c r="AJ271" s="28"/>
      <c r="AK271" s="28"/>
      <c r="AL271" s="28"/>
      <c r="AM271" s="28"/>
      <c r="AN271" s="28"/>
      <c r="AO271" s="28">
        <f t="shared" ref="AO271:AV271" si="50">AVERAGE(AO10:AO116)</f>
        <v>0.91348835655182059</v>
      </c>
      <c r="AP271" s="28">
        <f>AVERAGE(AP10:AP116)</f>
        <v>0.95309640277557328</v>
      </c>
      <c r="AQ271" s="28">
        <f t="shared" si="50"/>
        <v>0.95585223629233518</v>
      </c>
      <c r="AR271" s="28">
        <f t="shared" si="50"/>
        <v>0.9526012492710183</v>
      </c>
      <c r="AS271" s="28">
        <f t="shared" si="50"/>
        <v>0.90111757482673993</v>
      </c>
      <c r="AT271" s="28">
        <f t="shared" si="50"/>
        <v>0.93558349740220059</v>
      </c>
      <c r="AU271" s="28">
        <f t="shared" si="50"/>
        <v>0.88708970675377408</v>
      </c>
      <c r="AV271" s="28">
        <f t="shared" si="50"/>
        <v>0.93016264722456587</v>
      </c>
      <c r="AW271" s="28">
        <f t="shared" si="41"/>
        <v>0.95309640277557328</v>
      </c>
    </row>
    <row r="272" spans="1:49" hidden="1" x14ac:dyDescent="0.25">
      <c r="A272" s="86" t="s">
        <v>10</v>
      </c>
      <c r="B272" s="86" t="s">
        <v>25</v>
      </c>
      <c r="C272" s="86" t="s">
        <v>30</v>
      </c>
      <c r="D272" s="28">
        <f t="shared" ref="D272:I272" si="51">AVERAGE(D219:D220)</f>
        <v>0.96477305605252739</v>
      </c>
      <c r="E272" s="28">
        <f t="shared" si="51"/>
        <v>0.94612455197132617</v>
      </c>
      <c r="F272" s="28">
        <f t="shared" si="51"/>
        <v>0.94384578544061304</v>
      </c>
      <c r="G272" s="28">
        <f t="shared" si="51"/>
        <v>0.971976401179941</v>
      </c>
      <c r="H272" s="28">
        <f t="shared" si="51"/>
        <v>0.98292117397719203</v>
      </c>
      <c r="I272" s="28">
        <f t="shared" si="51"/>
        <v>0.92159313407074717</v>
      </c>
      <c r="J272" s="28">
        <f t="shared" ref="J272:P272" si="52">AVERAGE(J219:J220)</f>
        <v>0.97490801002672933</v>
      </c>
      <c r="K272" s="28">
        <f t="shared" si="52"/>
        <v>0.96583266074791507</v>
      </c>
      <c r="L272" s="28">
        <f t="shared" si="52"/>
        <v>0.99533315591366001</v>
      </c>
      <c r="M272" s="28">
        <f t="shared" si="52"/>
        <v>0.9466240235948713</v>
      </c>
      <c r="N272" s="28">
        <f t="shared" si="52"/>
        <v>0.9993929948785707</v>
      </c>
      <c r="O272" s="28">
        <f t="shared" si="52"/>
        <v>1.0043061536324489</v>
      </c>
      <c r="P272" s="28">
        <f t="shared" si="52"/>
        <v>0.90961125017942179</v>
      </c>
      <c r="Q272" s="28"/>
      <c r="R272" s="28"/>
      <c r="S272" s="28"/>
      <c r="T272" s="28"/>
      <c r="U272" s="28"/>
      <c r="V272" s="28"/>
      <c r="X272" s="28">
        <f t="shared" ref="X272:AC272" si="53">AVERAGE(X120:X219)</f>
        <v>0.91984774496021127</v>
      </c>
      <c r="Y272" s="28">
        <f t="shared" si="53"/>
        <v>0.92670223869785251</v>
      </c>
      <c r="Z272" s="28">
        <f t="shared" si="53"/>
        <v>0.93494537942008327</v>
      </c>
      <c r="AA272" s="28">
        <f t="shared" si="53"/>
        <v>0.9860819220553303</v>
      </c>
      <c r="AB272" s="28">
        <f t="shared" si="53"/>
        <v>0.98355082880913192</v>
      </c>
      <c r="AC272" s="28">
        <f t="shared" si="53"/>
        <v>0.97729736102895837</v>
      </c>
      <c r="AD272" s="28">
        <f>AVERAGE(AD120:AD219)</f>
        <v>0.96249831539779063</v>
      </c>
      <c r="AE272" s="28">
        <f>AVERAGE(AE120:AE219)</f>
        <v>0.93573661512590722</v>
      </c>
      <c r="AF272" s="28"/>
      <c r="AG272" s="28"/>
      <c r="AH272" s="28"/>
      <c r="AI272" s="28"/>
      <c r="AJ272" s="28"/>
      <c r="AK272" s="28"/>
      <c r="AL272" s="28"/>
      <c r="AM272" s="28"/>
      <c r="AN272" s="28"/>
      <c r="AO272" s="28">
        <f t="shared" ref="AO272:AV272" si="54">AVERAGE(AO120:AO219)</f>
        <v>0.92447914066718051</v>
      </c>
      <c r="AP272" s="28">
        <f>AVERAGE(AP120:AP219)</f>
        <v>0.95851076385088574</v>
      </c>
      <c r="AQ272" s="28">
        <f t="shared" si="54"/>
        <v>0.95840390729839853</v>
      </c>
      <c r="AR272" s="28">
        <f t="shared" si="54"/>
        <v>0.93104279410441548</v>
      </c>
      <c r="AS272" s="28">
        <f t="shared" si="54"/>
        <v>0.87479924466507786</v>
      </c>
      <c r="AT272" s="28">
        <f t="shared" si="54"/>
        <v>0.93213868145646572</v>
      </c>
      <c r="AU272" s="28">
        <f t="shared" si="54"/>
        <v>0.92278592645232993</v>
      </c>
      <c r="AV272" s="28">
        <f t="shared" si="54"/>
        <v>0.96819271009484864</v>
      </c>
      <c r="AW272" s="28">
        <f t="shared" si="41"/>
        <v>0.95851076385088552</v>
      </c>
    </row>
  </sheetData>
  <pageMargins left="0.75" right="0.75" top="1" bottom="1" header="0.5" footer="0.5"/>
  <pageSetup fitToHeight="4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W1992"/>
  <sheetViews>
    <sheetView topLeftCell="A5" workbookViewId="0">
      <selection activeCell="A5" sqref="A5"/>
    </sheetView>
  </sheetViews>
  <sheetFormatPr defaultRowHeight="13.2" x14ac:dyDescent="0.25"/>
  <cols>
    <col min="1" max="1" width="3.44140625" customWidth="1"/>
    <col min="2" max="2" width="25.5546875" customWidth="1"/>
    <col min="3" max="3" width="49.88671875" customWidth="1"/>
    <col min="4" max="12" width="13.44140625" hidden="1" customWidth="1"/>
    <col min="13" max="13" width="11.33203125" hidden="1" customWidth="1"/>
    <col min="14" max="14" width="11.6640625" hidden="1" customWidth="1"/>
    <col min="15" max="16" width="11.33203125" hidden="1" customWidth="1"/>
    <col min="17" max="17" width="11.6640625" hidden="1" customWidth="1"/>
    <col min="18" max="18" width="13.44140625" hidden="1" customWidth="1"/>
    <col min="19" max="19" width="11.109375" hidden="1" customWidth="1"/>
    <col min="20" max="20" width="11" hidden="1" customWidth="1"/>
    <col min="21" max="21" width="10.88671875" hidden="1" customWidth="1"/>
    <col min="22" max="22" width="12.6640625" hidden="1" customWidth="1"/>
    <col min="23" max="36" width="13.44140625" hidden="1" customWidth="1"/>
    <col min="37" max="39" width="10.109375" bestFit="1" customWidth="1"/>
    <col min="40" max="48" width="10.109375" hidden="1" customWidth="1"/>
    <col min="49" max="50" width="11.88671875" hidden="1" customWidth="1"/>
    <col min="51" max="51" width="12.6640625" bestFit="1" customWidth="1"/>
    <col min="52" max="59" width="10.109375" hidden="1" customWidth="1"/>
    <col min="60" max="60" width="10.109375" bestFit="1" customWidth="1"/>
    <col min="61" max="64" width="13.44140625" customWidth="1"/>
  </cols>
  <sheetData>
    <row r="1" spans="2:101" hidden="1" x14ac:dyDescent="0.25"/>
    <row r="2" spans="2:101" hidden="1" x14ac:dyDescent="0.25"/>
    <row r="3" spans="2:101" hidden="1" x14ac:dyDescent="0.25"/>
    <row r="4" spans="2:101" hidden="1" x14ac:dyDescent="0.25">
      <c r="BK4" s="151"/>
      <c r="BL4" s="151"/>
    </row>
    <row r="5" spans="2:101" ht="13.5" customHeight="1" x14ac:dyDescent="0.4">
      <c r="M5" s="68"/>
      <c r="BI5" s="151"/>
      <c r="BJ5" s="151"/>
      <c r="BK5" s="150"/>
      <c r="BL5" s="150"/>
    </row>
    <row r="6" spans="2:101" ht="21" x14ac:dyDescent="0.4">
      <c r="B6" s="14" t="s">
        <v>101</v>
      </c>
      <c r="M6" s="69"/>
      <c r="BI6" s="150"/>
      <c r="BJ6" s="150"/>
      <c r="BK6" s="149"/>
      <c r="BL6" s="149"/>
    </row>
    <row r="7" spans="2:101" ht="21" x14ac:dyDescent="0.4">
      <c r="B7" s="14" t="s">
        <v>102</v>
      </c>
      <c r="C7" s="14"/>
      <c r="D7" s="14"/>
      <c r="E7" s="14"/>
      <c r="F7" s="14"/>
      <c r="G7" s="14"/>
      <c r="BI7" s="149"/>
      <c r="BJ7" s="149"/>
      <c r="BK7" s="149"/>
      <c r="BL7" s="149"/>
      <c r="BM7" s="17"/>
      <c r="BN7" s="18"/>
      <c r="BO7" s="17"/>
      <c r="BP7" s="18"/>
      <c r="BQ7" s="17"/>
      <c r="BR7" s="18"/>
      <c r="BS7" s="17"/>
    </row>
    <row r="8" spans="2:101" ht="15" x14ac:dyDescent="0.25">
      <c r="B8" s="16"/>
      <c r="C8" s="16"/>
      <c r="D8" s="17">
        <v>1999</v>
      </c>
      <c r="E8" s="17">
        <v>1999</v>
      </c>
      <c r="F8" s="17">
        <v>1999</v>
      </c>
      <c r="G8" s="17">
        <v>1999</v>
      </c>
      <c r="H8" s="17">
        <v>1999</v>
      </c>
      <c r="I8" s="17">
        <v>1999</v>
      </c>
      <c r="J8" s="17">
        <v>1999</v>
      </c>
      <c r="K8" s="17">
        <v>1999</v>
      </c>
      <c r="L8" s="17">
        <v>1999</v>
      </c>
      <c r="M8" s="60">
        <v>2000</v>
      </c>
      <c r="N8" s="60">
        <v>2000</v>
      </c>
      <c r="O8" s="60">
        <v>2000</v>
      </c>
      <c r="P8" s="60">
        <v>2000</v>
      </c>
      <c r="Q8" s="60">
        <v>2000</v>
      </c>
      <c r="R8" s="60">
        <v>2000</v>
      </c>
      <c r="S8" s="60">
        <v>2000</v>
      </c>
      <c r="T8" s="60">
        <v>2000</v>
      </c>
      <c r="U8" s="60">
        <v>2000</v>
      </c>
      <c r="V8" s="60">
        <v>2000</v>
      </c>
      <c r="W8" s="60">
        <v>2000</v>
      </c>
      <c r="X8" s="60">
        <v>2000</v>
      </c>
      <c r="Y8" s="60">
        <v>2001</v>
      </c>
      <c r="Z8" s="60">
        <v>2001</v>
      </c>
      <c r="AA8" s="60">
        <v>2001</v>
      </c>
      <c r="AB8" s="60">
        <v>2001</v>
      </c>
      <c r="AC8" s="60">
        <v>2001</v>
      </c>
      <c r="AD8" s="60">
        <v>2001</v>
      </c>
      <c r="AE8" s="60">
        <v>2001</v>
      </c>
      <c r="AF8" s="60">
        <v>2001</v>
      </c>
      <c r="AG8" s="60">
        <v>2001</v>
      </c>
      <c r="AH8" s="60">
        <v>2001</v>
      </c>
      <c r="AI8" s="60">
        <v>2001</v>
      </c>
      <c r="AJ8" s="60">
        <v>2001</v>
      </c>
      <c r="AK8" s="60">
        <v>2002</v>
      </c>
      <c r="AL8" s="60">
        <v>2002</v>
      </c>
      <c r="AM8" s="60">
        <v>2002</v>
      </c>
      <c r="AN8" s="60">
        <v>2002</v>
      </c>
      <c r="AO8" s="60">
        <v>2002</v>
      </c>
      <c r="AP8" s="60">
        <v>2002</v>
      </c>
      <c r="AQ8" s="60">
        <v>2002</v>
      </c>
      <c r="AR8" s="60">
        <v>2002</v>
      </c>
      <c r="AS8" s="60">
        <v>2002</v>
      </c>
      <c r="AT8" s="60">
        <v>2002</v>
      </c>
      <c r="AU8" s="60">
        <v>2002</v>
      </c>
      <c r="AV8" s="60">
        <v>2002</v>
      </c>
      <c r="AW8" s="60">
        <v>2000</v>
      </c>
      <c r="AX8" s="60">
        <v>2001</v>
      </c>
      <c r="AY8" s="60">
        <v>2002</v>
      </c>
      <c r="AZ8" s="81">
        <v>2000</v>
      </c>
      <c r="BA8" s="81">
        <v>2000</v>
      </c>
      <c r="BB8" s="81">
        <v>2000</v>
      </c>
      <c r="BC8" s="81">
        <v>2000</v>
      </c>
      <c r="BD8" s="81">
        <v>2001</v>
      </c>
      <c r="BE8" s="81">
        <v>2001</v>
      </c>
      <c r="BF8" s="81">
        <v>2001</v>
      </c>
      <c r="BG8" s="81">
        <v>2001</v>
      </c>
      <c r="BH8" s="81">
        <v>2002</v>
      </c>
      <c r="BI8" s="149"/>
      <c r="BJ8" s="149"/>
      <c r="BK8" s="149"/>
      <c r="BL8" s="149"/>
      <c r="BM8" s="35"/>
      <c r="BN8" s="35"/>
      <c r="BO8" s="35"/>
      <c r="BP8" s="35"/>
      <c r="BQ8" s="35"/>
      <c r="BR8" s="35"/>
      <c r="BS8" s="35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</row>
    <row r="9" spans="2:101" ht="15.6" x14ac:dyDescent="0.3">
      <c r="B9" s="15" t="s">
        <v>42</v>
      </c>
      <c r="C9" s="16"/>
      <c r="D9" s="17" t="s">
        <v>16</v>
      </c>
      <c r="E9" s="17" t="s">
        <v>17</v>
      </c>
      <c r="F9" s="17" t="s">
        <v>18</v>
      </c>
      <c r="G9" s="18" t="s">
        <v>43</v>
      </c>
      <c r="H9" s="18" t="s">
        <v>20</v>
      </c>
      <c r="I9" s="18" t="s">
        <v>21</v>
      </c>
      <c r="J9" s="18" t="s">
        <v>22</v>
      </c>
      <c r="K9" s="18" t="s">
        <v>23</v>
      </c>
      <c r="L9" s="18" t="s">
        <v>24</v>
      </c>
      <c r="M9" s="62" t="s">
        <v>13</v>
      </c>
      <c r="N9" s="63" t="s">
        <v>14</v>
      </c>
      <c r="O9" s="63" t="s">
        <v>15</v>
      </c>
      <c r="P9" s="63" t="s">
        <v>16</v>
      </c>
      <c r="Q9" s="63" t="s">
        <v>17</v>
      </c>
      <c r="R9" s="63" t="s">
        <v>18</v>
      </c>
      <c r="S9" s="63" t="s">
        <v>19</v>
      </c>
      <c r="T9" s="63" t="s">
        <v>20</v>
      </c>
      <c r="U9" s="63" t="s">
        <v>21</v>
      </c>
      <c r="V9" s="63" t="s">
        <v>22</v>
      </c>
      <c r="W9" s="63" t="s">
        <v>23</v>
      </c>
      <c r="X9" s="63" t="s">
        <v>24</v>
      </c>
      <c r="Y9" s="63" t="s">
        <v>13</v>
      </c>
      <c r="Z9" s="63" t="s">
        <v>14</v>
      </c>
      <c r="AA9" s="63" t="s">
        <v>15</v>
      </c>
      <c r="AB9" s="63" t="s">
        <v>16</v>
      </c>
      <c r="AC9" s="63" t="s">
        <v>17</v>
      </c>
      <c r="AD9" s="63" t="s">
        <v>18</v>
      </c>
      <c r="AE9" s="63" t="s">
        <v>19</v>
      </c>
      <c r="AF9" s="63" t="s">
        <v>20</v>
      </c>
      <c r="AG9" s="63" t="s">
        <v>21</v>
      </c>
      <c r="AH9" s="63" t="s">
        <v>22</v>
      </c>
      <c r="AI9" s="63" t="s">
        <v>23</v>
      </c>
      <c r="AJ9" s="63" t="s">
        <v>24</v>
      </c>
      <c r="AK9" s="63" t="s">
        <v>13</v>
      </c>
      <c r="AL9" s="63" t="s">
        <v>14</v>
      </c>
      <c r="AM9" s="63" t="s">
        <v>15</v>
      </c>
      <c r="AN9" s="63" t="s">
        <v>16</v>
      </c>
      <c r="AO9" s="63" t="s">
        <v>17</v>
      </c>
      <c r="AP9" s="63" t="s">
        <v>18</v>
      </c>
      <c r="AQ9" s="63" t="s">
        <v>19</v>
      </c>
      <c r="AR9" s="63" t="s">
        <v>20</v>
      </c>
      <c r="AS9" s="63" t="s">
        <v>21</v>
      </c>
      <c r="AT9" s="63" t="s">
        <v>22</v>
      </c>
      <c r="AU9" s="63" t="s">
        <v>23</v>
      </c>
      <c r="AV9" s="63" t="s">
        <v>24</v>
      </c>
      <c r="AW9" s="63" t="s">
        <v>34</v>
      </c>
      <c r="AX9" s="63" t="s">
        <v>34</v>
      </c>
      <c r="AY9" s="63" t="s">
        <v>34</v>
      </c>
      <c r="AZ9" s="82" t="s">
        <v>115</v>
      </c>
      <c r="BA9" s="82" t="s">
        <v>116</v>
      </c>
      <c r="BB9" s="82" t="s">
        <v>117</v>
      </c>
      <c r="BC9" s="82" t="s">
        <v>118</v>
      </c>
      <c r="BD9" s="82" t="s">
        <v>115</v>
      </c>
      <c r="BE9" s="82" t="s">
        <v>116</v>
      </c>
      <c r="BF9" s="82" t="s">
        <v>117</v>
      </c>
      <c r="BG9" s="82" t="s">
        <v>118</v>
      </c>
      <c r="BH9" s="82" t="s">
        <v>115</v>
      </c>
      <c r="BI9" s="149"/>
      <c r="BJ9" s="149"/>
      <c r="BK9" s="149"/>
      <c r="BL9" s="149"/>
      <c r="BM9" s="35"/>
      <c r="BN9" s="35"/>
      <c r="BO9" s="35"/>
      <c r="BP9" s="35"/>
      <c r="BQ9" s="35"/>
      <c r="BR9" s="35"/>
      <c r="BS9" s="35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</row>
    <row r="10" spans="2:101" ht="15" x14ac:dyDescent="0.25">
      <c r="B10" s="74" t="s">
        <v>44</v>
      </c>
      <c r="C10" s="70" t="s">
        <v>148</v>
      </c>
      <c r="D10" s="17"/>
      <c r="E10" s="17"/>
      <c r="F10" s="17"/>
      <c r="G10" s="18"/>
      <c r="H10" s="18"/>
      <c r="I10" s="18"/>
      <c r="J10" s="18"/>
      <c r="K10" s="18"/>
      <c r="L10" s="18"/>
      <c r="M10" s="93">
        <f>kWhgen!E272</f>
        <v>21663783</v>
      </c>
      <c r="N10" s="93">
        <f>kWhgen!F272</f>
        <v>25252736.184145387</v>
      </c>
      <c r="O10" s="93">
        <f>kWhgen!G272</f>
        <v>18572954.393721644</v>
      </c>
      <c r="P10" s="93">
        <f>kWhgen!H272</f>
        <v>21652890</v>
      </c>
      <c r="Q10" s="93">
        <f>kWhgen!I272</f>
        <v>19756776</v>
      </c>
      <c r="R10" s="93">
        <f>kWhgen!J272</f>
        <v>18929940</v>
      </c>
      <c r="S10" s="93">
        <f>kWhgen!K272</f>
        <v>9309683</v>
      </c>
      <c r="T10" s="93">
        <f>kWhgen!L272</f>
        <v>10586952</v>
      </c>
      <c r="U10" s="93">
        <f>kWhgen!M272</f>
        <v>19267636</v>
      </c>
      <c r="V10" s="93">
        <f>kWhgen!N272</f>
        <v>20090605</v>
      </c>
      <c r="W10" s="93">
        <f>kWhgen!O272</f>
        <v>21035894</v>
      </c>
      <c r="X10" s="93">
        <f>kWhgen!P272</f>
        <v>16510820</v>
      </c>
      <c r="Y10" s="93">
        <f>kWhgen!Q272</f>
        <v>20657650</v>
      </c>
      <c r="Z10" s="93">
        <f>kWhgen!R272</f>
        <v>14728726</v>
      </c>
      <c r="AA10" s="93">
        <f>kWhgen!S272</f>
        <v>16749721</v>
      </c>
      <c r="AB10" s="93">
        <f>kWhgen!T272</f>
        <v>23387827</v>
      </c>
      <c r="AC10" s="93">
        <f>kWhgen!U272</f>
        <v>20442895.84278892</v>
      </c>
      <c r="AD10" s="93">
        <f>kWhgen!V272</f>
        <v>16227184</v>
      </c>
      <c r="AE10" s="93">
        <f>kWhgen!W272</f>
        <v>9312648</v>
      </c>
      <c r="AF10" s="93">
        <f>kWhgen!X272</f>
        <v>10464294</v>
      </c>
      <c r="AG10" s="93">
        <f>kWhgen!Y272</f>
        <v>10817593</v>
      </c>
      <c r="AH10" s="93">
        <f>kWhgen!Z272</f>
        <v>21730441</v>
      </c>
      <c r="AI10" s="93">
        <f>kWhgen!AA272</f>
        <v>21125561</v>
      </c>
      <c r="AJ10" s="93">
        <f>kWhgen!AB272</f>
        <v>24839671</v>
      </c>
      <c r="AK10" s="93">
        <f>kWhgen!AC272</f>
        <v>22361460.000000004</v>
      </c>
      <c r="AL10" s="93">
        <f>kWhgen!AD272</f>
        <v>27672756</v>
      </c>
      <c r="AM10" s="93">
        <f>kWhgen!AE272</f>
        <v>20885471.199999999</v>
      </c>
      <c r="AN10" s="93"/>
      <c r="AO10" s="93"/>
      <c r="AP10" s="93"/>
      <c r="AQ10" s="93"/>
      <c r="AR10" s="93"/>
      <c r="AS10" s="93"/>
      <c r="AT10" s="93"/>
      <c r="AU10" s="93"/>
      <c r="AV10" s="93"/>
      <c r="AW10" s="55">
        <f>SUM(M10:X10)</f>
        <v>222630669.57786703</v>
      </c>
      <c r="AX10" s="55">
        <f>SUM(Y10:AJ10)</f>
        <v>210484211.84278893</v>
      </c>
      <c r="AY10" s="55">
        <f>SUM(AK10:AV10)</f>
        <v>70919687.200000003</v>
      </c>
      <c r="AZ10" s="91">
        <f>SUM(M10:O10)</f>
        <v>65489473.577867031</v>
      </c>
      <c r="BA10" s="91">
        <f>SUM(P10:R10)</f>
        <v>60339606</v>
      </c>
      <c r="BB10" s="91">
        <f>SUM(S10:U10)</f>
        <v>39164271</v>
      </c>
      <c r="BC10" s="91">
        <f>SUM(V10:X10)</f>
        <v>57637319</v>
      </c>
      <c r="BD10" s="91">
        <f>SUM(Y10:AA10)</f>
        <v>52136097</v>
      </c>
      <c r="BE10" s="55">
        <f>SUM(AB10:AD10)</f>
        <v>60057906.84278892</v>
      </c>
      <c r="BF10" s="55">
        <f>SUM(AE10:AG10)</f>
        <v>30594535</v>
      </c>
      <c r="BG10" s="55">
        <f>SUM(AH10:AJ10)</f>
        <v>67695673</v>
      </c>
      <c r="BH10" s="55">
        <f>SUM(AK10:AM10)</f>
        <v>70919687.200000003</v>
      </c>
      <c r="BI10" s="187"/>
      <c r="BJ10" s="149"/>
      <c r="BK10" s="149"/>
      <c r="BL10" s="149"/>
      <c r="BM10" s="35"/>
      <c r="BN10" s="35"/>
      <c r="BO10" s="35"/>
      <c r="BP10" s="35"/>
      <c r="BQ10" s="35"/>
      <c r="BR10" s="35"/>
      <c r="BS10" s="35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</row>
    <row r="11" spans="2:101" ht="15" x14ac:dyDescent="0.25">
      <c r="B11" s="75"/>
      <c r="C11" s="70" t="s">
        <v>141</v>
      </c>
      <c r="D11" s="17"/>
      <c r="E11" s="17"/>
      <c r="F11" s="17"/>
      <c r="G11" s="18"/>
      <c r="H11" s="18"/>
      <c r="I11" s="18"/>
      <c r="J11" s="18"/>
      <c r="K11" s="18"/>
      <c r="L11" s="18"/>
      <c r="M11" s="93">
        <f>M10*0.98</f>
        <v>21230507.34</v>
      </c>
      <c r="N11" s="93">
        <f t="shared" ref="N11:AJ11" si="0">N10*0.98</f>
        <v>24747681.460462481</v>
      </c>
      <c r="O11" s="93">
        <f t="shared" si="0"/>
        <v>18201495.305847209</v>
      </c>
      <c r="P11" s="93">
        <f t="shared" si="0"/>
        <v>21219832.199999999</v>
      </c>
      <c r="Q11" s="93">
        <f t="shared" si="0"/>
        <v>19361640.48</v>
      </c>
      <c r="R11" s="93">
        <f t="shared" si="0"/>
        <v>18551341.199999999</v>
      </c>
      <c r="S11" s="93">
        <f t="shared" si="0"/>
        <v>9123489.3399999999</v>
      </c>
      <c r="T11" s="93">
        <f t="shared" si="0"/>
        <v>10375212.959999999</v>
      </c>
      <c r="U11" s="93">
        <f t="shared" si="0"/>
        <v>18882283.280000001</v>
      </c>
      <c r="V11" s="93">
        <f t="shared" si="0"/>
        <v>19688792.899999999</v>
      </c>
      <c r="W11" s="93">
        <f t="shared" si="0"/>
        <v>20615176.120000001</v>
      </c>
      <c r="X11" s="93">
        <f t="shared" si="0"/>
        <v>16180603.6</v>
      </c>
      <c r="Y11" s="93">
        <f t="shared" si="0"/>
        <v>20244497</v>
      </c>
      <c r="Z11" s="93">
        <f t="shared" si="0"/>
        <v>14434151.48</v>
      </c>
      <c r="AA11" s="93">
        <f t="shared" si="0"/>
        <v>16414726.58</v>
      </c>
      <c r="AB11" s="93">
        <f t="shared" si="0"/>
        <v>22920070.460000001</v>
      </c>
      <c r="AC11" s="93">
        <f t="shared" si="0"/>
        <v>20034037.925933141</v>
      </c>
      <c r="AD11" s="93">
        <f t="shared" si="0"/>
        <v>15902640.32</v>
      </c>
      <c r="AE11" s="93">
        <f t="shared" si="0"/>
        <v>9126395.0399999991</v>
      </c>
      <c r="AF11" s="93">
        <f t="shared" si="0"/>
        <v>10255008.119999999</v>
      </c>
      <c r="AG11" s="93">
        <f t="shared" si="0"/>
        <v>10601241.140000001</v>
      </c>
      <c r="AH11" s="93">
        <f t="shared" si="0"/>
        <v>21295832.18</v>
      </c>
      <c r="AI11" s="93">
        <f t="shared" si="0"/>
        <v>20703049.780000001</v>
      </c>
      <c r="AJ11" s="93">
        <f t="shared" si="0"/>
        <v>24342877.579999998</v>
      </c>
      <c r="AK11" s="93">
        <f t="shared" ref="AK11:AV11" si="1">AK10*0.98</f>
        <v>21914230.800000004</v>
      </c>
      <c r="AL11" s="93">
        <f>AL10*0.98</f>
        <v>27119300.879999999</v>
      </c>
      <c r="AM11" s="93">
        <f>AM10*0.98</f>
        <v>20467761.776000001</v>
      </c>
      <c r="AN11" s="93">
        <f t="shared" si="1"/>
        <v>0</v>
      </c>
      <c r="AO11" s="93">
        <f t="shared" si="1"/>
        <v>0</v>
      </c>
      <c r="AP11" s="93">
        <f t="shared" si="1"/>
        <v>0</v>
      </c>
      <c r="AQ11" s="93">
        <f t="shared" si="1"/>
        <v>0</v>
      </c>
      <c r="AR11" s="93">
        <f t="shared" si="1"/>
        <v>0</v>
      </c>
      <c r="AS11" s="93">
        <f t="shared" si="1"/>
        <v>0</v>
      </c>
      <c r="AT11" s="93">
        <f t="shared" si="1"/>
        <v>0</v>
      </c>
      <c r="AU11" s="93">
        <f t="shared" si="1"/>
        <v>0</v>
      </c>
      <c r="AV11" s="93">
        <f t="shared" si="1"/>
        <v>0</v>
      </c>
      <c r="AW11" s="55">
        <f>SUM(M11:X11)</f>
        <v>218178056.18630973</v>
      </c>
      <c r="AX11" s="55">
        <f>SUM(Y11:AJ11)</f>
        <v>206274527.60593319</v>
      </c>
      <c r="AY11" s="55">
        <f>SUM(AK11:AV11)</f>
        <v>69501293.456</v>
      </c>
      <c r="AZ11" s="91">
        <f>SUM(M11:O11)</f>
        <v>64179684.106309697</v>
      </c>
      <c r="BA11" s="91">
        <f>SUM(P11:R11)</f>
        <v>59132813.879999995</v>
      </c>
      <c r="BB11" s="91">
        <f>SUM(S11:U11)</f>
        <v>38380985.579999998</v>
      </c>
      <c r="BC11" s="91">
        <f>SUM(V11:X11)</f>
        <v>56484572.619999997</v>
      </c>
      <c r="BD11" s="91">
        <f>SUM(Y11:AA11)</f>
        <v>51093375.060000002</v>
      </c>
      <c r="BE11" s="55">
        <f>SUM(AB11:AD11)</f>
        <v>58856748.705933146</v>
      </c>
      <c r="BF11" s="55">
        <f>SUM(AE11:AG11)</f>
        <v>29982644.299999997</v>
      </c>
      <c r="BG11" s="55">
        <f>SUM(AH11:AJ11)</f>
        <v>66341759.539999999</v>
      </c>
      <c r="BH11" s="55">
        <f>SUM(AK11:AM11)</f>
        <v>69501293.456</v>
      </c>
      <c r="BI11" s="187"/>
      <c r="BJ11" s="149"/>
      <c r="BK11" s="149"/>
      <c r="BL11" s="149"/>
      <c r="BM11" s="35"/>
      <c r="BN11" s="35"/>
      <c r="BO11" s="35"/>
      <c r="BP11" s="35"/>
      <c r="BQ11" s="35"/>
      <c r="BR11" s="35"/>
      <c r="BS11" s="35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</row>
    <row r="12" spans="2:101" x14ac:dyDescent="0.25">
      <c r="B12" s="75"/>
      <c r="C12" s="88" t="s">
        <v>147</v>
      </c>
      <c r="D12" s="54">
        <v>22205299</v>
      </c>
      <c r="E12" s="54">
        <v>23790393</v>
      </c>
      <c r="F12" s="54">
        <v>15289317</v>
      </c>
      <c r="G12" s="54">
        <v>15805609</v>
      </c>
      <c r="H12" s="54">
        <v>11501698</v>
      </c>
      <c r="I12" s="54">
        <v>15780052</v>
      </c>
      <c r="J12" s="54">
        <v>20908291</v>
      </c>
      <c r="K12" s="54">
        <v>22392430</v>
      </c>
      <c r="L12" s="54">
        <v>22752130</v>
      </c>
      <c r="M12" s="55">
        <v>21231000</v>
      </c>
      <c r="N12" s="55">
        <v>21780000</v>
      </c>
      <c r="O12" s="55">
        <v>18215000</v>
      </c>
      <c r="P12" s="55">
        <v>20871000</v>
      </c>
      <c r="Q12" s="55">
        <v>19252000</v>
      </c>
      <c r="R12" s="55">
        <v>17396000</v>
      </c>
      <c r="S12" s="55">
        <v>8978000</v>
      </c>
      <c r="T12" s="55">
        <v>9366078</v>
      </c>
      <c r="U12" s="55">
        <v>16595121</v>
      </c>
      <c r="V12" s="55">
        <v>17158195</v>
      </c>
      <c r="W12" s="55">
        <v>18656606</v>
      </c>
      <c r="X12" s="55">
        <v>15386410</v>
      </c>
      <c r="Y12" s="55">
        <v>17584388</v>
      </c>
      <c r="Z12" s="55">
        <v>13111172</v>
      </c>
      <c r="AA12" s="146">
        <v>15101682</v>
      </c>
      <c r="AB12" s="146">
        <v>20530391</v>
      </c>
      <c r="AC12" s="55">
        <v>18339691</v>
      </c>
      <c r="AD12" s="55">
        <v>14236608</v>
      </c>
      <c r="AE12" s="93">
        <f>8334276+805724</f>
        <v>9140000</v>
      </c>
      <c r="AF12" s="93">
        <f>9048293+950707</f>
        <v>9999000</v>
      </c>
      <c r="AG12" s="55">
        <f>9661324+1076676</f>
        <v>10738000</v>
      </c>
      <c r="AH12" s="55">
        <f>17959867+3035133</f>
        <v>20995000</v>
      </c>
      <c r="AI12" s="55">
        <v>20667000</v>
      </c>
      <c r="AJ12" s="55">
        <f>21532904+2650096</f>
        <v>24183000</v>
      </c>
      <c r="AK12" s="55">
        <f>19379858+2543142</f>
        <v>21923000</v>
      </c>
      <c r="AL12" s="93">
        <v>26982000</v>
      </c>
      <c r="AM12" s="55">
        <f>18166345+2224655</f>
        <v>20391000</v>
      </c>
      <c r="AN12" s="55"/>
      <c r="AO12" s="55"/>
      <c r="AP12" s="55"/>
      <c r="AQ12" s="55"/>
      <c r="AR12" s="55"/>
      <c r="AS12" s="55"/>
      <c r="AT12" s="55"/>
      <c r="AU12" s="55"/>
      <c r="AV12" s="55"/>
      <c r="AW12" s="55">
        <f>SUM(M12:X12)</f>
        <v>204885410</v>
      </c>
      <c r="AX12" s="55">
        <f>SUM(Y12:AJ12)</f>
        <v>194625932</v>
      </c>
      <c r="AY12" s="55">
        <f>SUM(AK12:AV12)</f>
        <v>69296000</v>
      </c>
      <c r="AZ12" s="91">
        <f>SUM(M12:O12)</f>
        <v>61226000</v>
      </c>
      <c r="BA12" s="91">
        <f>SUM(P12:R12)</f>
        <v>57519000</v>
      </c>
      <c r="BB12" s="91">
        <f>SUM(S12:U12)</f>
        <v>34939199</v>
      </c>
      <c r="BC12" s="91">
        <f>SUM(V12:X12)</f>
        <v>51201211</v>
      </c>
      <c r="BD12" s="91">
        <f>SUM(Y12:AA12)</f>
        <v>45797242</v>
      </c>
      <c r="BE12" s="55">
        <f>SUM(AB12:AD12)</f>
        <v>53106690</v>
      </c>
      <c r="BF12" s="55">
        <f>SUM(AE12:AG12)</f>
        <v>29877000</v>
      </c>
      <c r="BG12" s="55">
        <f>SUM(AH12:AJ12)</f>
        <v>65845000</v>
      </c>
      <c r="BH12" s="55">
        <f>SUM(AK12:AM12)</f>
        <v>69296000</v>
      </c>
      <c r="BI12" s="187"/>
      <c r="BJ12" s="149"/>
      <c r="BK12" s="149"/>
      <c r="BL12" s="149"/>
      <c r="BM12" s="35"/>
      <c r="BN12" s="35"/>
      <c r="BO12" s="35"/>
      <c r="BP12" s="35"/>
      <c r="BQ12" s="35"/>
      <c r="BR12" s="35"/>
      <c r="BS12" s="35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</row>
    <row r="13" spans="2:101" hidden="1" x14ac:dyDescent="0.25">
      <c r="B13" s="75"/>
      <c r="C13" s="88" t="s">
        <v>47</v>
      </c>
      <c r="D13" s="54">
        <v>16598234</v>
      </c>
      <c r="E13" s="54">
        <v>16125182</v>
      </c>
      <c r="F13" s="54">
        <v>12628253</v>
      </c>
      <c r="G13" s="54">
        <v>15077849</v>
      </c>
      <c r="H13" s="54">
        <v>10874579</v>
      </c>
      <c r="I13" s="54">
        <v>13569993</v>
      </c>
      <c r="J13" s="54">
        <v>19086829</v>
      </c>
      <c r="K13" s="54">
        <v>19532000</v>
      </c>
      <c r="L13" s="54">
        <v>21071900</v>
      </c>
      <c r="M13" s="55">
        <v>22634000</v>
      </c>
      <c r="N13" s="55">
        <f>kWhgen!F277</f>
        <v>22948000</v>
      </c>
      <c r="O13" s="55">
        <f>kWhgen!G277</f>
        <v>19845000</v>
      </c>
      <c r="P13" s="55">
        <v>23855000</v>
      </c>
      <c r="Q13" s="55">
        <f>23938*1000</f>
        <v>23938000</v>
      </c>
      <c r="R13" s="55">
        <v>20115000</v>
      </c>
      <c r="S13" s="55">
        <v>11504000</v>
      </c>
      <c r="T13" s="55">
        <v>12795000</v>
      </c>
      <c r="U13" s="55" t="s">
        <v>100</v>
      </c>
      <c r="V13" s="55" t="s">
        <v>100</v>
      </c>
      <c r="W13" s="55" t="s">
        <v>100</v>
      </c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 t="s">
        <v>100</v>
      </c>
      <c r="AX13" s="55">
        <f>SUM(Y13:AJ13)</f>
        <v>0</v>
      </c>
      <c r="AY13" s="55">
        <f>SUM(AK13:AV13)</f>
        <v>0</v>
      </c>
      <c r="AZ13" s="91">
        <f>SUM(M13:O13)</f>
        <v>65427000</v>
      </c>
      <c r="BA13" s="91">
        <f>SUM(P13:R13)</f>
        <v>67908000</v>
      </c>
      <c r="BB13" s="91">
        <f>SUM(S13:U13)</f>
        <v>24299000</v>
      </c>
      <c r="BC13" s="91">
        <f>SUM(V13:X13)</f>
        <v>0</v>
      </c>
      <c r="BD13" s="91">
        <f>SUM(Y13:AA13)</f>
        <v>0</v>
      </c>
      <c r="BE13" s="55">
        <f>SUM(AB13:AD13)</f>
        <v>0</v>
      </c>
      <c r="BF13" s="55">
        <f>SUM(AE13:AG13)</f>
        <v>0</v>
      </c>
      <c r="BG13" s="55">
        <f>SUM(AH13:AJ13)</f>
        <v>0</v>
      </c>
      <c r="BH13" s="55" t="e">
        <f>AVERAGE(AK13:AM13)</f>
        <v>#DIV/0!</v>
      </c>
      <c r="BI13" s="187"/>
      <c r="BJ13" s="149"/>
      <c r="BK13" s="149"/>
      <c r="BL13" s="149"/>
      <c r="BM13" s="35"/>
      <c r="BN13" s="35"/>
      <c r="BO13" s="35"/>
      <c r="BP13" s="35"/>
      <c r="BQ13" s="35"/>
      <c r="BR13" s="35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</row>
    <row r="14" spans="2:101" x14ac:dyDescent="0.25">
      <c r="B14" s="76"/>
      <c r="C14" s="88" t="s">
        <v>146</v>
      </c>
      <c r="D14" s="53"/>
      <c r="E14" s="53"/>
      <c r="F14" s="53"/>
      <c r="G14" s="53"/>
      <c r="H14" s="53"/>
      <c r="I14" s="53"/>
      <c r="J14" s="53"/>
      <c r="K14" s="53"/>
      <c r="L14" s="53"/>
      <c r="M14" s="55">
        <v>18370000</v>
      </c>
      <c r="N14" s="55">
        <v>16814000</v>
      </c>
      <c r="O14" s="55">
        <v>23363000</v>
      </c>
      <c r="P14" s="55">
        <v>25027000</v>
      </c>
      <c r="Q14" s="55">
        <v>22823000</v>
      </c>
      <c r="R14" s="55">
        <v>16512000</v>
      </c>
      <c r="S14" s="38">
        <v>14394124.800000001</v>
      </c>
      <c r="T14" s="38">
        <v>14199609</v>
      </c>
      <c r="U14" s="38">
        <v>14761542</v>
      </c>
      <c r="V14" s="55">
        <v>15064121</v>
      </c>
      <c r="W14" s="55">
        <v>17182176</v>
      </c>
      <c r="X14" s="55">
        <v>17182177</v>
      </c>
      <c r="Y14" s="55">
        <v>18562000</v>
      </c>
      <c r="Z14" s="55">
        <v>16990000</v>
      </c>
      <c r="AA14" s="146">
        <v>23607000</v>
      </c>
      <c r="AB14" s="146">
        <v>25288000</v>
      </c>
      <c r="AC14" s="55">
        <v>23061000</v>
      </c>
      <c r="AD14" s="55">
        <v>16684000</v>
      </c>
      <c r="AE14" s="55">
        <v>14544000</v>
      </c>
      <c r="AF14" s="55">
        <v>14348000</v>
      </c>
      <c r="AG14" s="55">
        <v>14915000</v>
      </c>
      <c r="AH14" s="55">
        <v>15221000</v>
      </c>
      <c r="AI14" s="55">
        <v>17361130.5</v>
      </c>
      <c r="AJ14" s="55">
        <v>17798000</v>
      </c>
      <c r="AK14" s="55">
        <f>Y14</f>
        <v>18562000</v>
      </c>
      <c r="AL14" s="55">
        <v>16990000</v>
      </c>
      <c r="AM14" s="146">
        <v>23607000</v>
      </c>
      <c r="AN14" s="146">
        <v>25288000</v>
      </c>
      <c r="AO14" s="55">
        <v>23061000</v>
      </c>
      <c r="AP14" s="55">
        <v>16684000</v>
      </c>
      <c r="AQ14" s="55">
        <v>14544000</v>
      </c>
      <c r="AR14" s="55">
        <v>14348000</v>
      </c>
      <c r="AS14" s="55">
        <v>14915000</v>
      </c>
      <c r="AT14" s="55">
        <v>15221000</v>
      </c>
      <c r="AU14" s="55">
        <v>17361130.5</v>
      </c>
      <c r="AV14" s="55">
        <v>17798000</v>
      </c>
      <c r="AW14" s="55">
        <f>SUM(M14:X14)</f>
        <v>215692749.80000001</v>
      </c>
      <c r="AX14" s="55">
        <f>SUM(Y14:AJ14)</f>
        <v>218379130.5</v>
      </c>
      <c r="AY14" s="55">
        <f>SUM(AK14:AM14)</f>
        <v>59159000</v>
      </c>
      <c r="AZ14" s="91">
        <f>SUM(M14:O14)</f>
        <v>58547000</v>
      </c>
      <c r="BA14" s="91">
        <f>SUM(P14:R14)</f>
        <v>64362000</v>
      </c>
      <c r="BB14" s="91">
        <f>SUM(S14:U14)</f>
        <v>43355275.799999997</v>
      </c>
      <c r="BC14" s="91">
        <f>SUM(V14:X14)</f>
        <v>49428474</v>
      </c>
      <c r="BD14" s="91">
        <f>SUM(Y14:AA14)</f>
        <v>59159000</v>
      </c>
      <c r="BE14" s="55">
        <f>SUM(AB14:AD14)</f>
        <v>65033000</v>
      </c>
      <c r="BF14" s="55">
        <f>SUM(AE14:AG14)</f>
        <v>43807000</v>
      </c>
      <c r="BG14" s="55">
        <f>SUM(AH14:AJ14)</f>
        <v>50380130.5</v>
      </c>
      <c r="BH14" s="55">
        <f>SUM(AK14:AM14)</f>
        <v>59159000</v>
      </c>
      <c r="BI14" s="187"/>
      <c r="BJ14" s="149"/>
      <c r="BK14" s="149"/>
      <c r="BL14" s="149"/>
      <c r="BM14" s="36"/>
      <c r="BN14" s="36"/>
      <c r="BO14" s="36"/>
      <c r="BP14" s="36"/>
      <c r="BQ14" s="36"/>
      <c r="BR14" s="36"/>
      <c r="BS14" s="36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</row>
    <row r="15" spans="2:101" x14ac:dyDescent="0.25">
      <c r="B15" s="74" t="s">
        <v>45</v>
      </c>
      <c r="C15" s="53" t="s">
        <v>141</v>
      </c>
      <c r="D15" s="53"/>
      <c r="E15" s="53"/>
      <c r="F15" s="53"/>
      <c r="G15" s="53"/>
      <c r="H15" s="53"/>
      <c r="I15" s="53"/>
      <c r="J15" s="53"/>
      <c r="K15" s="53"/>
      <c r="L15" s="53"/>
      <c r="M15" s="99">
        <f>M11/(Z750RatedkWh*SurveyHrsIn!E272)</f>
        <v>0.35558415134157373</v>
      </c>
      <c r="N15" s="99">
        <f>N11/(Z750RatedkWh*SurveyHrsIn!F272)</f>
        <v>0.44307805099836145</v>
      </c>
      <c r="O15" s="99">
        <f>O11/(Z750RatedkWh*SurveyHrsIn!G272)</f>
        <v>0.30485203004467237</v>
      </c>
      <c r="P15" s="99">
        <f>P11/(Z750RatedkWh*SurveyHrsIn!H272)</f>
        <v>0.36725220145379023</v>
      </c>
      <c r="Q15" s="99">
        <f>Q11/(Z750RatedkWh*SurveyHrsIn!I272)</f>
        <v>0.32428299467390215</v>
      </c>
      <c r="R15" s="99">
        <f>R11/(Z750RatedkWh*SurveyHrsIn!J272)</f>
        <v>0.32106855659397715</v>
      </c>
      <c r="S15" s="99">
        <f>S11/(Z750RatedkWh*SurveyHrsIn!K272)</f>
        <v>0.15280690952333098</v>
      </c>
      <c r="T15" s="99">
        <f>T11/(Z750RatedkWh*SurveyHrsIn!L272)</f>
        <v>0.17377169731685257</v>
      </c>
      <c r="U15" s="99">
        <f>U11/(Z750RatedkWh*SurveyHrsIn!M272)</f>
        <v>0.3267961799930772</v>
      </c>
      <c r="V15" s="99">
        <f>V11/(Z750RatedkWh*SurveyHrsIn!N272)</f>
        <v>0.32976238401500685</v>
      </c>
      <c r="W15" s="99">
        <f>W11/(Z750RatedkWh*SurveyHrsIn!O272)</f>
        <v>0.35678740256143998</v>
      </c>
      <c r="X15" s="99">
        <f>X11/(Z750RatedkWh*SurveyHrsIn!P272)</f>
        <v>0.27100464944896657</v>
      </c>
      <c r="Y15" s="99">
        <f>Y11/(Z750RatedkWh*SurveyHrsIn!Q272)</f>
        <v>0.3390697249857636</v>
      </c>
      <c r="Z15" s="99">
        <f>Z11/(Z750RatedkWh*SurveyHrsIn!R272)</f>
        <v>0.26765597611630321</v>
      </c>
      <c r="AA15" s="99">
        <f>AA11/(Z750RatedkWh*SurveyHrsIn!S272)</f>
        <v>0.27492591330854521</v>
      </c>
      <c r="AB15" s="99">
        <f>AB11/(Z750RatedkWh*SurveyHrsIn!T272)</f>
        <v>0.39667827033575631</v>
      </c>
      <c r="AC15" s="99">
        <f>AC11/(Z750RatedkWh*SurveyHrsIn!U272)</f>
        <v>0.33554480162685729</v>
      </c>
      <c r="AD15" s="99">
        <f>AD11/(Z750RatedkWh*SurveyHrsIn!V272)</f>
        <v>0.27522741986846661</v>
      </c>
      <c r="AE15" s="99">
        <f>AE11/(Z750RatedkWh*SurveyHrsIn!W272)</f>
        <v>0.15285557632398752</v>
      </c>
      <c r="AF15" s="99">
        <f>AF11/(Z750RatedkWh*SurveyHrsIn!X272)</f>
        <v>0.17175841824942215</v>
      </c>
      <c r="AG15" s="99">
        <f>AG11/(Z750RatedkWh*SurveyHrsIn!Y272)</f>
        <v>0.18347596296296298</v>
      </c>
      <c r="AH15" s="99">
        <f>AH11/(Z750RatedkWh*SurveyHrsIn!Z272)</f>
        <v>0.35667825980638462</v>
      </c>
      <c r="AI15" s="99">
        <f>AI11/(Z750RatedkWh*SurveyHrsIn!AA272)</f>
        <v>0.35830823433714087</v>
      </c>
      <c r="AJ15" s="99">
        <f>AJ11/(Z750RatedkWh*SurveyHrsIn!AB272)</f>
        <v>0.40771241717750306</v>
      </c>
      <c r="AK15" s="99">
        <f>AK11/(Z750RatedkWh*SurveyHrsIn!AC272)</f>
        <v>0.36703565470806959</v>
      </c>
      <c r="AL15" s="99">
        <f>AL11/(Z750RatedkWh*SurveyHrsIn!AD272)</f>
        <v>0.50287978193146421</v>
      </c>
      <c r="AM15" s="99">
        <f>AM11/(Z750RatedkWh*SurveyHrsIn!AE272)</f>
        <v>0.34280912765886179</v>
      </c>
      <c r="AN15" s="99"/>
      <c r="AO15" s="99"/>
      <c r="AP15" s="99"/>
      <c r="AQ15" s="99"/>
      <c r="AR15" s="99"/>
      <c r="AS15" s="99"/>
      <c r="AT15" s="99"/>
      <c r="AU15" s="99"/>
      <c r="AV15" s="99"/>
      <c r="AW15" s="99">
        <f>AVERAGE(M15:X15)</f>
        <v>0.31058726733041259</v>
      </c>
      <c r="AX15" s="99">
        <f>AVERAGE(Y15:AJ15)</f>
        <v>0.29332424792492445</v>
      </c>
      <c r="AY15" s="167">
        <f>AVERAGE(AK15:AV15)</f>
        <v>0.40424152143279857</v>
      </c>
      <c r="AZ15" s="104">
        <f>AVERAGE(M15:O15)</f>
        <v>0.36783807746153591</v>
      </c>
      <c r="BA15" s="104">
        <f>AVERAGE(P15:R15)</f>
        <v>0.33753458424055643</v>
      </c>
      <c r="BB15" s="104">
        <f>AVERAGE(S15:U15)</f>
        <v>0.21779159561108694</v>
      </c>
      <c r="BC15" s="104">
        <f t="shared" ref="BC15:BC35" si="2">AVERAGE(V15:X15)</f>
        <v>0.3191848120084711</v>
      </c>
      <c r="BD15" s="104">
        <f>AVERAGE(Y15:AA15)</f>
        <v>0.29388387147020401</v>
      </c>
      <c r="BE15" s="99">
        <f>AVERAGE(AB15:AD15)</f>
        <v>0.33581683061036011</v>
      </c>
      <c r="BF15" s="99">
        <f>AVERAGE(AE15:AG15)</f>
        <v>0.16936331917879088</v>
      </c>
      <c r="BG15" s="99">
        <f>AVERAGE(AH15:AJ15)</f>
        <v>0.37423297044034287</v>
      </c>
      <c r="BH15" s="99">
        <f>AVERAGE(AK15:AM15)</f>
        <v>0.40424152143279857</v>
      </c>
      <c r="BI15" s="187"/>
      <c r="BJ15" s="149"/>
      <c r="BK15" s="149"/>
      <c r="BL15" s="149"/>
      <c r="BM15" s="36"/>
      <c r="BN15" s="36"/>
      <c r="BO15" s="36"/>
      <c r="BP15" s="36"/>
      <c r="BQ15" s="36"/>
      <c r="BR15" s="36"/>
      <c r="BS15" s="36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</row>
    <row r="16" spans="2:101" x14ac:dyDescent="0.25">
      <c r="B16" s="75"/>
      <c r="C16" s="88" t="s">
        <v>149</v>
      </c>
      <c r="D16" s="56">
        <v>0.39200000000000002</v>
      </c>
      <c r="E16" s="56">
        <v>0.40699999999999997</v>
      </c>
      <c r="F16" s="56">
        <v>0.27</v>
      </c>
      <c r="G16" s="56">
        <v>0.27</v>
      </c>
      <c r="H16" s="56">
        <v>0.19700000000000001</v>
      </c>
      <c r="I16" s="56">
        <v>0.27900000000000003</v>
      </c>
      <c r="J16" s="56">
        <v>0.35699999999999998</v>
      </c>
      <c r="K16" s="56">
        <v>0.39500000000000002</v>
      </c>
      <c r="L16" s="56">
        <v>0.38900000000000001</v>
      </c>
      <c r="M16" s="99">
        <f>M12/(Z750RatedkWh*SurveyHrsIn!E272)</f>
        <v>0.35559240277359061</v>
      </c>
      <c r="N16" s="99">
        <f>N12/(Z750RatedkWh*SurveyHrsIn!F272)</f>
        <v>0.38994521430873347</v>
      </c>
      <c r="O16" s="99">
        <f>O12/(Z750RatedkWh*SurveyHrsIn!G272)</f>
        <v>0.30507821659464712</v>
      </c>
      <c r="P16" s="99">
        <f>P12/(Z750RatedkWh*SurveyHrsIn!H272)</f>
        <v>0.36121495327102804</v>
      </c>
      <c r="Q16" s="99">
        <f>Q12/(Z750RatedkWh*SurveyHrsIn!I272)</f>
        <v>0.32244665527752653</v>
      </c>
      <c r="R16" s="99">
        <f>R12/(Z750RatedkWh*SurveyHrsIn!J272)</f>
        <v>0.3010730356524749</v>
      </c>
      <c r="S16" s="99">
        <f>S12/(Z750RatedkWh*SurveyHrsIn!K272)</f>
        <v>0.15037014705389742</v>
      </c>
      <c r="T16" s="99">
        <f>T12/(Z750RatedkWh*SurveyHrsIn!L272)</f>
        <v>0.15686996281780727</v>
      </c>
      <c r="U16" s="99">
        <f>U12/(Z750RatedkWh*SurveyHrsIn!M272)</f>
        <v>0.28721220145379023</v>
      </c>
      <c r="V16" s="99">
        <f>V12/(Z750RatedkWh*SurveyHrsIn!N272)</f>
        <v>0.28737806920577497</v>
      </c>
      <c r="W16" s="99">
        <f>W12/(Z750RatedkWh*SurveyHrsIn!O272)</f>
        <v>0.32289037729318104</v>
      </c>
      <c r="X16" s="99">
        <f>X12/(Z750RatedkWh*SurveyHrsIn!P272)</f>
        <v>0.25770291093022479</v>
      </c>
      <c r="Y16" s="99">
        <f>Y12/(Z750RatedkWh*SurveyHrsIn!Q272)</f>
        <v>0.29451626302214184</v>
      </c>
      <c r="Z16" s="99">
        <f>Z12/(Z750RatedkWh*SurveyHrsIn!R272)</f>
        <v>0.24312364634327252</v>
      </c>
      <c r="AA16" s="99">
        <f>AA12/(Z750RatedkWh*SurveyHrsIn!S272)</f>
        <v>0.25293407697718823</v>
      </c>
      <c r="AB16" s="99">
        <f>AB12/(Z750RatedkWh*SurveyHrsIn!T272)</f>
        <v>0.35532002422983733</v>
      </c>
      <c r="AC16" s="99">
        <f>AC12/(Z750RatedkWh*SurveyHrsIn!U272)</f>
        <v>0.30716663316919574</v>
      </c>
      <c r="AD16" s="99">
        <f>AD12/(Z750RatedkWh*SurveyHrsIn!V272)</f>
        <v>0.24639335410176533</v>
      </c>
      <c r="AE16" s="99">
        <f>AE12/(Z750RatedkWh*SurveyHrsIn!W272)</f>
        <v>0.15308344220011388</v>
      </c>
      <c r="AF16" s="99">
        <f>AF12/(Z750RatedkWh*SurveyHrsIn!X272)</f>
        <v>0.16747060596924931</v>
      </c>
      <c r="AG16" s="99">
        <f>AG12/(Z750RatedkWh*SurveyHrsIn!Y272)</f>
        <v>0.18584285219799238</v>
      </c>
      <c r="AH16" s="99">
        <f>AH12/(Z750RatedkWh*SurveyHrsIn!Z272)</f>
        <v>0.35163970120255922</v>
      </c>
      <c r="AI16" s="99">
        <f>AI12/(Z750RatedkWh*SurveyHrsIn!AA272)</f>
        <v>0.35768431983385257</v>
      </c>
      <c r="AJ16" s="99">
        <f>AJ12/(Z750RatedkWh*SurveyHrsIn!AB272)</f>
        <v>0.40503466988242387</v>
      </c>
      <c r="AK16" s="99">
        <f>AK12/(Z750RatedkWh*SurveyHrsIn!AC272)</f>
        <v>0.36718252771915721</v>
      </c>
      <c r="AL16" s="99">
        <f>AL12/(Z750RatedkWh*SurveyHrsIn!AD272)</f>
        <v>0.50033377837116155</v>
      </c>
      <c r="AM16" s="99">
        <f>AM12/(Z750RatedkWh*SurveyHrsIn!AE272)</f>
        <v>0.34152346497839414</v>
      </c>
      <c r="AN16" s="99"/>
      <c r="AO16" s="99"/>
      <c r="AP16" s="99"/>
      <c r="AQ16" s="99"/>
      <c r="AR16" s="99"/>
      <c r="AS16" s="99"/>
      <c r="AT16" s="99"/>
      <c r="AU16" s="99"/>
      <c r="AV16" s="99"/>
      <c r="AW16" s="99">
        <f>AVERAGE(M16:X16)</f>
        <v>0.29148117888605635</v>
      </c>
      <c r="AX16" s="99">
        <f t="shared" ref="AX16:AX35" si="3">AVERAGE(Y16:AJ16)</f>
        <v>0.27668413242746603</v>
      </c>
      <c r="AY16" s="167">
        <f t="shared" ref="AY16:AY34" si="4">AVERAGE(AK16:AV16)</f>
        <v>0.40301325702290436</v>
      </c>
      <c r="AZ16" s="104">
        <f t="shared" ref="AZ16:AZ35" si="5">AVERAGE(M16:O16)</f>
        <v>0.3502052778923237</v>
      </c>
      <c r="BA16" s="104">
        <f t="shared" ref="BA16:BA35" si="6">AVERAGE(P16:R16)</f>
        <v>0.32824488140034314</v>
      </c>
      <c r="BB16" s="104">
        <f t="shared" ref="BB16:BB35" si="7">AVERAGE(S16:U16)</f>
        <v>0.19815077044183163</v>
      </c>
      <c r="BC16" s="104">
        <f t="shared" si="2"/>
        <v>0.28932378580972695</v>
      </c>
      <c r="BD16" s="104">
        <f t="shared" ref="BD16:BD35" si="8">AVERAGE(Y16:AA16)</f>
        <v>0.26352466211420089</v>
      </c>
      <c r="BE16" s="99">
        <f t="shared" ref="BE16:BE35" si="9">AVERAGE(AB16:AD16)</f>
        <v>0.3029600038335995</v>
      </c>
      <c r="BF16" s="99">
        <f t="shared" ref="BF16:BF35" si="10">AVERAGE(AE16:AG16)</f>
        <v>0.16879896678911852</v>
      </c>
      <c r="BG16" s="99">
        <f t="shared" ref="BG16:BG35" si="11">AVERAGE(AH16:AJ16)</f>
        <v>0.3714528969729452</v>
      </c>
      <c r="BH16" s="99">
        <f t="shared" ref="BH16:BH35" si="12">AVERAGE(AK16:AM16)</f>
        <v>0.40301325702290436</v>
      </c>
      <c r="BI16" s="187"/>
      <c r="BJ16" s="149"/>
      <c r="BK16" s="149"/>
      <c r="BL16" s="149"/>
      <c r="BM16" s="36"/>
      <c r="BN16" s="36"/>
      <c r="BO16" s="36"/>
      <c r="BP16" s="36"/>
      <c r="BQ16" s="36"/>
      <c r="BR16" s="36"/>
      <c r="BS16" s="36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</row>
    <row r="17" spans="2:101" hidden="1" x14ac:dyDescent="0.25">
      <c r="B17" s="64"/>
      <c r="C17" s="53" t="s">
        <v>47</v>
      </c>
      <c r="D17" s="56">
        <v>0.28699999999999998</v>
      </c>
      <c r="E17" s="56">
        <v>0.27</v>
      </c>
      <c r="F17" s="56">
        <v>0.219</v>
      </c>
      <c r="G17" s="56">
        <v>0.253</v>
      </c>
      <c r="H17" s="56">
        <v>0.182</v>
      </c>
      <c r="I17" s="56">
        <v>0.23499999999999999</v>
      </c>
      <c r="J17" s="56">
        <v>0.32</v>
      </c>
      <c r="K17" s="56">
        <v>0.33800000000000002</v>
      </c>
      <c r="L17" s="56">
        <v>0.35299999999999998</v>
      </c>
      <c r="M17" s="99">
        <f>M13/(Z750RatedkWh*SurveyHrsIn!E272)</f>
        <v>0.37909087863866275</v>
      </c>
      <c r="N17" s="99">
        <f>N13/(Z750RatedkWh*SurveyHrsIn!F272)</f>
        <v>0.41085687685752137</v>
      </c>
      <c r="O17" s="99">
        <f>O13/(Z750RatedkWh*SurveyHrsIn!G272)</f>
        <v>0.33237865541151645</v>
      </c>
      <c r="P17" s="99">
        <f>P13/(Z750RatedkWh*SurveyHrsIn!H272)</f>
        <v>0.41285912080304604</v>
      </c>
      <c r="Q17" s="99">
        <f>Q13/(Z750RatedkWh*SurveyHrsIn!I272)</f>
        <v>0.40093122969215822</v>
      </c>
      <c r="R17" s="99">
        <f>R13/(Z750RatedkWh*SurveyHrsIn!J272)</f>
        <v>0.34813084112149534</v>
      </c>
      <c r="S17" s="99">
        <f>S13/(Z750RatedkWh*SurveyHrsIn!K272)</f>
        <v>0.19267745285230964</v>
      </c>
      <c r="T17" s="99">
        <f>T13/(Z750RatedkWh*SurveyHrsIn!L272)</f>
        <v>0.21430007034468898</v>
      </c>
      <c r="U17" s="99" t="s">
        <v>100</v>
      </c>
      <c r="V17" s="99" t="s">
        <v>100</v>
      </c>
      <c r="W17" s="99" t="s">
        <v>100</v>
      </c>
      <c r="X17" s="99" t="s">
        <v>100</v>
      </c>
      <c r="Y17" s="99" t="s">
        <v>100</v>
      </c>
      <c r="Z17" s="99" t="s">
        <v>100</v>
      </c>
      <c r="AA17" s="99" t="s">
        <v>100</v>
      </c>
      <c r="AB17" s="99" t="s">
        <v>100</v>
      </c>
      <c r="AC17" s="99" t="s">
        <v>100</v>
      </c>
      <c r="AD17" s="99" t="s">
        <v>100</v>
      </c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 t="s">
        <v>100</v>
      </c>
      <c r="AX17" s="99" t="e">
        <f t="shared" si="3"/>
        <v>#DIV/0!</v>
      </c>
      <c r="AY17" s="167" t="e">
        <f t="shared" si="4"/>
        <v>#DIV/0!</v>
      </c>
      <c r="AZ17" s="104">
        <f t="shared" si="5"/>
        <v>0.37410880363590016</v>
      </c>
      <c r="BA17" s="104">
        <f t="shared" si="6"/>
        <v>0.38730706387223318</v>
      </c>
      <c r="BB17" s="104">
        <f t="shared" si="7"/>
        <v>0.20348876159849932</v>
      </c>
      <c r="BC17" s="104" t="e">
        <f t="shared" si="2"/>
        <v>#DIV/0!</v>
      </c>
      <c r="BD17" s="104" t="e">
        <f t="shared" si="8"/>
        <v>#DIV/0!</v>
      </c>
      <c r="BE17" s="99" t="e">
        <f t="shared" si="9"/>
        <v>#DIV/0!</v>
      </c>
      <c r="BF17" s="99" t="e">
        <f t="shared" si="10"/>
        <v>#DIV/0!</v>
      </c>
      <c r="BG17" s="99" t="e">
        <f t="shared" si="11"/>
        <v>#DIV/0!</v>
      </c>
      <c r="BH17" s="99" t="e">
        <f t="shared" si="12"/>
        <v>#DIV/0!</v>
      </c>
      <c r="BI17" s="187"/>
      <c r="BJ17" s="149"/>
      <c r="BK17" s="149"/>
      <c r="BL17" s="149"/>
      <c r="BM17" s="36"/>
      <c r="BN17" s="36"/>
      <c r="BO17" s="36"/>
      <c r="BP17" s="36"/>
      <c r="BQ17" s="36"/>
      <c r="BR17" s="36"/>
      <c r="BS17" s="36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</row>
    <row r="18" spans="2:101" ht="15" x14ac:dyDescent="0.25">
      <c r="B18" s="65"/>
      <c r="C18" s="88" t="s">
        <v>146</v>
      </c>
      <c r="D18" s="53">
        <v>1</v>
      </c>
      <c r="E18" s="53">
        <v>1</v>
      </c>
      <c r="F18" s="53">
        <v>1</v>
      </c>
      <c r="G18" s="53">
        <v>1</v>
      </c>
      <c r="H18" s="58">
        <v>1</v>
      </c>
      <c r="I18" s="58">
        <v>1</v>
      </c>
      <c r="J18" s="58">
        <v>1</v>
      </c>
      <c r="K18" s="58">
        <v>1</v>
      </c>
      <c r="L18" s="58">
        <v>1</v>
      </c>
      <c r="M18" s="99">
        <f>M14/(Z750RatedkWh*SurveyHrsIn!E272)</f>
        <v>0.30767427059257024</v>
      </c>
      <c r="N18" s="99">
        <f>N14/(Z750RatedkWh*SurveyHrsIn!F272)</f>
        <v>0.30103484083503418</v>
      </c>
      <c r="O18" s="99">
        <f>O14/(Z750RatedkWh*SurveyHrsIn!G272)</f>
        <v>0.39130070679663687</v>
      </c>
      <c r="P18" s="99">
        <f>P14/(Z750RatedkWh*SurveyHrsIn!H272)</f>
        <v>0.43314295604015229</v>
      </c>
      <c r="Q18" s="99">
        <f>Q14/(Z750RatedkWh*SurveyHrsIn!I272)</f>
        <v>0.38225638964258196</v>
      </c>
      <c r="R18" s="99">
        <f>R14/(Z750RatedkWh*SurveyHrsIn!J272)</f>
        <v>0.28577362409138107</v>
      </c>
      <c r="S18" s="99">
        <f>S14/(Z750RatedkWh*SurveyHrsIn!K272)</f>
        <v>0.2410833886041604</v>
      </c>
      <c r="T18" s="99">
        <f>T14/(Z750RatedkWh*SurveyHrsIn!L272)</f>
        <v>0.23782549492513316</v>
      </c>
      <c r="U18" s="99">
        <f>U14/(Z750RatedkWh*SurveyHrsIn!M272)</f>
        <v>0.25547840083073731</v>
      </c>
      <c r="V18" s="99">
        <f>V14/(Z750RatedkWh*SurveyHrsIn!N272)</f>
        <v>0.25230497772418181</v>
      </c>
      <c r="W18" s="99">
        <f>W14/(Z750RatedkWh*SurveyHrsIn!O272)</f>
        <v>0.29737237798546212</v>
      </c>
      <c r="X18" s="99">
        <f>X14/(Z750RatedkWh*SurveyHrsIn!P272)</f>
        <v>0.28777973737982782</v>
      </c>
      <c r="Y18" s="99">
        <f>Y14/(Z750RatedkWh*SurveyHrsIn!Q272)</f>
        <v>0.31089002780290087</v>
      </c>
      <c r="Z18" s="99">
        <f>Z14/(Z750RatedkWh*SurveyHrsIn!R272)</f>
        <v>0.31504969589081738</v>
      </c>
      <c r="AA18" s="99">
        <f>AA14/(Z750RatedkWh*SurveyHrsIn!S272)</f>
        <v>0.39538739825143204</v>
      </c>
      <c r="AB18" s="99">
        <f>AB14/(Z750RatedkWh*SurveyHrsIn!T272)</f>
        <v>0.4376600899965386</v>
      </c>
      <c r="AC18" s="99">
        <f>AC14/(Z750RatedkWh*SurveyHrsIn!U272)</f>
        <v>0.3862425886845543</v>
      </c>
      <c r="AD18" s="99">
        <f>AD14/(Z750RatedkWh*SurveyHrsIn!V272)</f>
        <v>0.2887504326756663</v>
      </c>
      <c r="AE18" s="99">
        <f>AE14/(Z750RatedkWh*SurveyHrsIn!W272)</f>
        <v>0.24359360868254445</v>
      </c>
      <c r="AF18" s="99">
        <f>AF14/(Z750RatedkWh*SurveyHrsIn!X272)</f>
        <v>0.24031085653033196</v>
      </c>
      <c r="AG18" s="99">
        <f>AG14/(Z750RatedkWh*SurveyHrsIn!Y272)</f>
        <v>0.2581343025268259</v>
      </c>
      <c r="AH18" s="99">
        <f>AH14/(Z750RatedkWh*SurveyHrsIn!Z272)</f>
        <v>0.25493250259605399</v>
      </c>
      <c r="AI18" s="99">
        <f>AI14/(Z750RatedkWh*SurveyHrsIn!AA272)</f>
        <v>0.30046954828660438</v>
      </c>
      <c r="AJ18" s="99">
        <f>AJ14/(Z750RatedkWh*SurveyHrsIn!AB272)</f>
        <v>0.29809399390346031</v>
      </c>
      <c r="AK18" s="99">
        <f>AK14/(Z750RatedkWh*SurveyHrsIn!AC272)</f>
        <v>0.31089002780290087</v>
      </c>
      <c r="AL18" s="99">
        <f>AL14/(Z750RatedkWh*SurveyHrsIn!AD272)</f>
        <v>0.31504969589081738</v>
      </c>
      <c r="AM18" s="99">
        <f>AM14/(Z750RatedkWh*SurveyHrsIn!AE272)</f>
        <v>0.39538739825143204</v>
      </c>
      <c r="AN18" s="99"/>
      <c r="AO18" s="99"/>
      <c r="AP18" s="99"/>
      <c r="AQ18" s="99"/>
      <c r="AR18" s="99"/>
      <c r="AS18" s="99"/>
      <c r="AT18" s="99"/>
      <c r="AU18" s="99"/>
      <c r="AV18" s="99"/>
      <c r="AW18" s="99">
        <f>AVERAGE(M18:X18)</f>
        <v>0.30608559712065492</v>
      </c>
      <c r="AX18" s="99">
        <f t="shared" si="3"/>
        <v>0.31079292048564416</v>
      </c>
      <c r="AY18" s="167">
        <f t="shared" si="4"/>
        <v>0.34044237398171678</v>
      </c>
      <c r="AZ18" s="104">
        <f t="shared" si="5"/>
        <v>0.33333660607474708</v>
      </c>
      <c r="BA18" s="104">
        <f t="shared" si="6"/>
        <v>0.36705765659137174</v>
      </c>
      <c r="BB18" s="104">
        <f t="shared" si="7"/>
        <v>0.24479576145334361</v>
      </c>
      <c r="BC18" s="104">
        <f t="shared" si="2"/>
        <v>0.27915236436315727</v>
      </c>
      <c r="BD18" s="104">
        <f t="shared" si="8"/>
        <v>0.34044237398171678</v>
      </c>
      <c r="BE18" s="99">
        <f t="shared" si="9"/>
        <v>0.37088437045225309</v>
      </c>
      <c r="BF18" s="99">
        <f t="shared" si="10"/>
        <v>0.24734625591323411</v>
      </c>
      <c r="BG18" s="99">
        <f t="shared" si="11"/>
        <v>0.28449868159537289</v>
      </c>
      <c r="BH18" s="99">
        <f t="shared" si="12"/>
        <v>0.34044237398171678</v>
      </c>
      <c r="BI18" s="187"/>
      <c r="BJ18" s="149"/>
      <c r="BK18" s="149"/>
      <c r="BL18" s="149"/>
      <c r="BM18" s="36"/>
      <c r="BN18" s="36"/>
      <c r="BO18" s="36"/>
      <c r="BP18" s="36"/>
      <c r="BQ18" s="36"/>
      <c r="BR18" s="36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</row>
    <row r="19" spans="2:101" ht="15" x14ac:dyDescent="0.25">
      <c r="B19" s="64" t="s">
        <v>130</v>
      </c>
      <c r="C19" s="53" t="s">
        <v>129</v>
      </c>
      <c r="D19" s="53"/>
      <c r="E19" s="53"/>
      <c r="F19" s="53"/>
      <c r="G19" s="53"/>
      <c r="H19" s="58"/>
      <c r="I19" s="58"/>
      <c r="J19" s="58"/>
      <c r="K19" s="58"/>
      <c r="L19" s="58"/>
      <c r="M19" s="130">
        <f>SL2_WS!B11</f>
        <v>8.004999999999999</v>
      </c>
      <c r="N19" s="130">
        <f>SL2_WS!C11</f>
        <v>8.2650000000000006</v>
      </c>
      <c r="O19" s="130">
        <f>SL2_WS!D11</f>
        <v>7.2799999999999994</v>
      </c>
      <c r="P19" s="130">
        <f>SL2_WS!E11</f>
        <v>8.3999999999999986</v>
      </c>
      <c r="Q19" s="130">
        <f>SL2_WS!F11</f>
        <v>8.0649999999999995</v>
      </c>
      <c r="R19" s="130">
        <f>SL2_WS!G11</f>
        <v>7.7649999999999997</v>
      </c>
      <c r="S19" s="130">
        <f>SL2_WS!H11</f>
        <v>5.8</v>
      </c>
      <c r="T19" s="130">
        <f>SL2_WS!I11</f>
        <v>6.12</v>
      </c>
      <c r="U19" s="130">
        <f>SL2_WS!J11</f>
        <v>7.27</v>
      </c>
      <c r="V19" s="130">
        <f>SL2_WS!K11</f>
        <v>7.08</v>
      </c>
      <c r="W19" s="130">
        <f>SL2_WS!L11</f>
        <v>8.24</v>
      </c>
      <c r="X19" s="130">
        <f>SL2_WS!M11</f>
        <v>7.8449999999999998</v>
      </c>
      <c r="Y19" s="130">
        <f>SL2_WS!B22</f>
        <v>8</v>
      </c>
      <c r="Z19" s="130">
        <f>SL2_WS!C22</f>
        <v>7.9350000000000005</v>
      </c>
      <c r="AA19" s="147">
        <f>SL2_WS!D22</f>
        <v>7.23</v>
      </c>
      <c r="AB19" s="147">
        <f>SL2_WS!E22</f>
        <v>8.58</v>
      </c>
      <c r="AC19" s="147">
        <f>SL2_WS!F22</f>
        <v>7.71</v>
      </c>
      <c r="AD19" s="147">
        <f>SL2_WS!G22</f>
        <v>7.38</v>
      </c>
      <c r="AE19" s="147">
        <f>SL2_WS!H22</f>
        <v>5.61</v>
      </c>
      <c r="AF19" s="147">
        <f>SL2_WS!I22</f>
        <v>6.0949999999999998</v>
      </c>
      <c r="AG19" s="147">
        <f>SL2_WS!J22</f>
        <v>6.23</v>
      </c>
      <c r="AH19" s="147">
        <f>SL2_WS!K22</f>
        <v>8.2100000000000009</v>
      </c>
      <c r="AI19" s="147">
        <f>SL2_WS!L22</f>
        <v>8.02</v>
      </c>
      <c r="AJ19" s="147">
        <f>SL2_WS!M22</f>
        <v>8.1199999999999992</v>
      </c>
      <c r="AK19" s="147">
        <f>SL2_WS!B33</f>
        <v>8.2650000000000006</v>
      </c>
      <c r="AL19" s="147">
        <f>SL2_WS!C33</f>
        <v>9.3500000000000014</v>
      </c>
      <c r="AM19" s="147">
        <f>SL2_WS!D33</f>
        <v>8.41</v>
      </c>
      <c r="AN19" s="147"/>
      <c r="AO19" s="147"/>
      <c r="AP19" s="147"/>
      <c r="AQ19" s="147"/>
      <c r="AR19" s="147"/>
      <c r="AS19" s="147"/>
      <c r="AT19" s="147"/>
      <c r="AU19" s="147"/>
      <c r="AV19" s="147"/>
      <c r="AW19" s="130">
        <f>SL2_WS!O11</f>
        <v>7.5112499999999978</v>
      </c>
      <c r="AX19" s="130">
        <f t="shared" si="3"/>
        <v>7.4266666666666659</v>
      </c>
      <c r="AY19" s="209">
        <f t="shared" si="4"/>
        <v>8.6750000000000007</v>
      </c>
      <c r="AZ19" s="129">
        <f>AVERAGE(M19:O19)</f>
        <v>7.8499999999999988</v>
      </c>
      <c r="BA19" s="129">
        <f>AVERAGE(P19:R19)</f>
        <v>8.0766666666666662</v>
      </c>
      <c r="BB19" s="129">
        <f>AVERAGE(S19:U19)</f>
        <v>6.3966666666666656</v>
      </c>
      <c r="BC19" s="129">
        <f t="shared" si="2"/>
        <v>7.7216666666666667</v>
      </c>
      <c r="BD19" s="129">
        <f t="shared" si="8"/>
        <v>7.7216666666666667</v>
      </c>
      <c r="BE19" s="130">
        <f t="shared" si="9"/>
        <v>7.89</v>
      </c>
      <c r="BF19" s="130">
        <f t="shared" si="10"/>
        <v>5.9783333333333344</v>
      </c>
      <c r="BG19" s="130">
        <f t="shared" si="11"/>
        <v>8.1166666666666671</v>
      </c>
      <c r="BH19" s="2">
        <f>AVERAGE(AK19:AM19)</f>
        <v>8.6750000000000007</v>
      </c>
      <c r="BI19" s="187"/>
      <c r="BJ19" s="149"/>
      <c r="BK19" s="149"/>
      <c r="BL19" s="149"/>
      <c r="BM19" s="36"/>
      <c r="BN19" s="36"/>
      <c r="BO19" s="36"/>
      <c r="BP19" s="36"/>
      <c r="BQ19" s="36"/>
      <c r="BR19" s="36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</row>
    <row r="20" spans="2:101" x14ac:dyDescent="0.25">
      <c r="B20" s="61" t="s">
        <v>51</v>
      </c>
      <c r="C20" s="53" t="s">
        <v>46</v>
      </c>
      <c r="D20" s="56">
        <v>0.872</v>
      </c>
      <c r="E20" s="56">
        <v>0.95099999999999996</v>
      </c>
      <c r="F20" s="56">
        <v>0.92700000000000005</v>
      </c>
      <c r="G20" s="56">
        <v>0.92</v>
      </c>
      <c r="H20" s="56">
        <v>0.92600000000000005</v>
      </c>
      <c r="I20" s="56">
        <v>0.92200000000000004</v>
      </c>
      <c r="J20" s="56">
        <v>0.94</v>
      </c>
      <c r="K20" s="56">
        <v>0.95</v>
      </c>
      <c r="L20" s="56">
        <v>0.96299999999999997</v>
      </c>
      <c r="M20" s="99">
        <f>SysAvail!E272</f>
        <v>0.96788513717214308</v>
      </c>
      <c r="N20" s="99">
        <f>SysAvail!F272</f>
        <v>0.92575867440111725</v>
      </c>
      <c r="O20" s="99">
        <f>SysAvail!G272</f>
        <v>0.95393930258265491</v>
      </c>
      <c r="P20" s="99">
        <f>SysAvail!H272</f>
        <v>0.94776479750778853</v>
      </c>
      <c r="Q20" s="99">
        <f>SysAvail!I272</f>
        <v>0.91365817505778335</v>
      </c>
      <c r="R20" s="99">
        <f>SysAvail!J272</f>
        <v>0.94279854620976133</v>
      </c>
      <c r="S20" s="99">
        <f>SysAvail!K272</f>
        <v>0.9241407898703653</v>
      </c>
      <c r="T20" s="99">
        <f>SysAvail!L272</f>
        <v>0.93261481258165047</v>
      </c>
      <c r="U20" s="99">
        <f>SysAvail!M272</f>
        <v>0.97923416407061281</v>
      </c>
      <c r="V20" s="99">
        <f>SysAvail!N272</f>
        <v>0.9821676213445889</v>
      </c>
      <c r="W20" s="99">
        <f>SysAvail!O272</f>
        <v>0.95130451713395681</v>
      </c>
      <c r="X20" s="99">
        <f>SysAvail!P272</f>
        <v>0.90527459551803857</v>
      </c>
      <c r="Y20" s="99">
        <f>SysAvail!Q272</f>
        <v>0.87583911164707096</v>
      </c>
      <c r="Z20" s="99">
        <f>SysAvail!R272</f>
        <v>0.86198820649755226</v>
      </c>
      <c r="AA20" s="99">
        <f>SysAvail!S272</f>
        <v>0.94160888352929339</v>
      </c>
      <c r="AB20" s="99">
        <f>SysAvail!T272</f>
        <v>0.92205477673935632</v>
      </c>
      <c r="AC20" s="99">
        <f>SysAvail!U272</f>
        <v>0.95091699326700874</v>
      </c>
      <c r="AD20" s="99">
        <f>SysAvail!V272</f>
        <v>0.92944444444444452</v>
      </c>
      <c r="AE20" s="99">
        <f>SysAvail!W272</f>
        <v>0.88232464073962458</v>
      </c>
      <c r="AF20" s="99">
        <f>SysAvail!X272</f>
        <v>0.89874886946035593</v>
      </c>
      <c r="AG20" s="99">
        <f>SysAvail!Y272</f>
        <v>0.87679906542056096</v>
      </c>
      <c r="AH20" s="99">
        <f>SysAvail!Z272</f>
        <v>0.87980479348809182</v>
      </c>
      <c r="AI20" s="99">
        <f>SysAvail!AA272</f>
        <v>0.92157580477673984</v>
      </c>
      <c r="AJ20" s="99">
        <f>SysAvail!AB272</f>
        <v>0.94374560345693947</v>
      </c>
      <c r="AK20" s="99">
        <f>SysAvail!AC272</f>
        <v>0.92046151140588917</v>
      </c>
      <c r="AL20" s="99">
        <f>SysAvail!AD272</f>
        <v>0.94870660881174917</v>
      </c>
      <c r="AM20" s="99">
        <f>SysAvail!AE272</f>
        <v>0.93364195711486286</v>
      </c>
      <c r="AN20" s="99"/>
      <c r="AO20" s="99"/>
      <c r="AP20" s="99"/>
      <c r="AQ20" s="99"/>
      <c r="AR20" s="99"/>
      <c r="AS20" s="99"/>
      <c r="AT20" s="99"/>
      <c r="AU20" s="99"/>
      <c r="AV20" s="99"/>
      <c r="AW20" s="99">
        <f>AVERAGE(M20:X20)</f>
        <v>0.9438784277875385</v>
      </c>
      <c r="AX20" s="99">
        <f t="shared" si="3"/>
        <v>0.90707093278891981</v>
      </c>
      <c r="AY20" s="167">
        <f t="shared" si="4"/>
        <v>0.9342700257775004</v>
      </c>
      <c r="AZ20" s="104">
        <f t="shared" si="5"/>
        <v>0.94919437138530505</v>
      </c>
      <c r="BA20" s="104">
        <f t="shared" si="6"/>
        <v>0.93474050625844429</v>
      </c>
      <c r="BB20" s="104">
        <f t="shared" si="7"/>
        <v>0.94532992217420952</v>
      </c>
      <c r="BC20" s="104">
        <f t="shared" si="2"/>
        <v>0.94624891133219469</v>
      </c>
      <c r="BD20" s="104">
        <f t="shared" si="8"/>
        <v>0.8931454005579722</v>
      </c>
      <c r="BE20" s="99">
        <f t="shared" si="9"/>
        <v>0.93413873815026982</v>
      </c>
      <c r="BF20" s="99">
        <f t="shared" si="10"/>
        <v>0.88595752520684723</v>
      </c>
      <c r="BG20" s="99">
        <f t="shared" si="11"/>
        <v>0.91504206724059045</v>
      </c>
      <c r="BH20" s="99">
        <f t="shared" si="12"/>
        <v>0.9342700257775004</v>
      </c>
      <c r="BI20" s="187"/>
      <c r="BJ20" s="149"/>
      <c r="BK20" s="149"/>
      <c r="BL20" s="149"/>
      <c r="BM20" s="36"/>
      <c r="BN20" s="36"/>
      <c r="BO20" s="36"/>
      <c r="BP20" s="36"/>
      <c r="BQ20" s="36"/>
      <c r="BR20" s="36"/>
      <c r="BS20" s="36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</row>
    <row r="21" spans="2:101" x14ac:dyDescent="0.25">
      <c r="B21" s="65" t="s">
        <v>159</v>
      </c>
      <c r="C21" s="53" t="s">
        <v>78</v>
      </c>
      <c r="D21" s="56">
        <v>0.6</v>
      </c>
      <c r="E21" s="56">
        <v>0.7</v>
      </c>
      <c r="F21" s="56">
        <v>0.8</v>
      </c>
      <c r="G21" s="56">
        <v>0.95</v>
      </c>
      <c r="H21" s="56">
        <v>0.95</v>
      </c>
      <c r="I21" s="56">
        <v>0.95</v>
      </c>
      <c r="J21" s="56">
        <v>0.95</v>
      </c>
      <c r="K21" s="56">
        <v>0.95</v>
      </c>
      <c r="L21" s="56">
        <v>0.95</v>
      </c>
      <c r="M21" s="99">
        <v>0.95</v>
      </c>
      <c r="N21" s="99">
        <v>0.95</v>
      </c>
      <c r="O21" s="99">
        <v>0.95</v>
      </c>
      <c r="P21" s="99">
        <v>0.95</v>
      </c>
      <c r="Q21" s="99">
        <v>0.95</v>
      </c>
      <c r="R21" s="99">
        <v>0.95</v>
      </c>
      <c r="S21" s="99">
        <v>0.95</v>
      </c>
      <c r="T21" s="99">
        <v>0.95</v>
      </c>
      <c r="U21" s="99">
        <v>0.95</v>
      </c>
      <c r="V21" s="99">
        <v>0.95</v>
      </c>
      <c r="W21" s="99">
        <v>0.95</v>
      </c>
      <c r="X21" s="99">
        <v>0.95</v>
      </c>
      <c r="Y21" s="99">
        <v>0.97</v>
      </c>
      <c r="Z21" s="99">
        <v>0.97</v>
      </c>
      <c r="AA21" s="99">
        <v>0.97</v>
      </c>
      <c r="AB21" s="99">
        <v>0.97</v>
      </c>
      <c r="AC21" s="99">
        <v>0.97</v>
      </c>
      <c r="AD21" s="99">
        <v>0.97</v>
      </c>
      <c r="AE21" s="99">
        <v>0.97</v>
      </c>
      <c r="AF21" s="99">
        <v>0.97</v>
      </c>
      <c r="AG21" s="99">
        <v>0.97</v>
      </c>
      <c r="AH21" s="99">
        <v>0.97</v>
      </c>
      <c r="AI21" s="99">
        <v>0.97</v>
      </c>
      <c r="AJ21" s="99">
        <v>0.97</v>
      </c>
      <c r="AK21" s="99">
        <v>0.97</v>
      </c>
      <c r="AL21" s="99">
        <v>0.97</v>
      </c>
      <c r="AM21" s="99">
        <v>0.97</v>
      </c>
      <c r="AN21" s="99"/>
      <c r="AO21" s="99"/>
      <c r="AP21" s="99"/>
      <c r="AQ21" s="99"/>
      <c r="AR21" s="99"/>
      <c r="AS21" s="99"/>
      <c r="AT21" s="99"/>
      <c r="AU21" s="99"/>
      <c r="AV21" s="99"/>
      <c r="AW21" s="99">
        <f>AVERAGE(M21:X21)</f>
        <v>0.94999999999999984</v>
      </c>
      <c r="AX21" s="99">
        <f t="shared" si="3"/>
        <v>0.97000000000000008</v>
      </c>
      <c r="AY21" s="167">
        <f t="shared" si="4"/>
        <v>0.97000000000000008</v>
      </c>
      <c r="AZ21" s="104">
        <f t="shared" si="5"/>
        <v>0.94999999999999984</v>
      </c>
      <c r="BA21" s="104">
        <f t="shared" si="6"/>
        <v>0.94999999999999984</v>
      </c>
      <c r="BB21" s="104">
        <f t="shared" si="7"/>
        <v>0.94999999999999984</v>
      </c>
      <c r="BC21" s="104">
        <f t="shared" si="2"/>
        <v>0.94999999999999984</v>
      </c>
      <c r="BD21" s="104">
        <f t="shared" si="8"/>
        <v>0.97000000000000008</v>
      </c>
      <c r="BE21" s="99">
        <f t="shared" si="9"/>
        <v>0.97000000000000008</v>
      </c>
      <c r="BF21" s="99">
        <f t="shared" si="10"/>
        <v>0.97000000000000008</v>
      </c>
      <c r="BG21" s="99">
        <f t="shared" si="11"/>
        <v>0.97000000000000008</v>
      </c>
      <c r="BH21" s="99">
        <f t="shared" si="12"/>
        <v>0.97000000000000008</v>
      </c>
      <c r="BI21" s="187"/>
      <c r="BJ21" s="149"/>
      <c r="BK21" s="149"/>
      <c r="BL21" s="149"/>
      <c r="BM21" s="36"/>
      <c r="BN21" s="36"/>
      <c r="BO21" s="36"/>
      <c r="BP21" s="36"/>
      <c r="BQ21" s="36"/>
      <c r="BR21" s="36"/>
      <c r="BS21" s="36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</row>
    <row r="22" spans="2:101" x14ac:dyDescent="0.25">
      <c r="B22" s="61" t="s">
        <v>48</v>
      </c>
      <c r="C22" s="53" t="s">
        <v>46</v>
      </c>
      <c r="D22" s="56">
        <v>0.92</v>
      </c>
      <c r="E22" s="56">
        <v>0.97</v>
      </c>
      <c r="F22" s="56">
        <v>0.96399999999999997</v>
      </c>
      <c r="G22" s="56">
        <v>0.95699999999999996</v>
      </c>
      <c r="H22" s="56">
        <v>0.95</v>
      </c>
      <c r="I22" s="56">
        <v>0.95199999999999996</v>
      </c>
      <c r="J22" s="56">
        <v>0.95899999999999996</v>
      </c>
      <c r="K22" s="56">
        <v>0.96199999999999997</v>
      </c>
      <c r="L22" s="56">
        <v>0.96799999999999997</v>
      </c>
      <c r="M22" s="99">
        <f>MachAvail!E272</f>
        <v>0.97109247544018851</v>
      </c>
      <c r="N22" s="99">
        <f>MachAvail!F272</f>
        <v>0.9501916909063125</v>
      </c>
      <c r="O22" s="99">
        <f>MachAvail!G272</f>
        <v>0.96141653582283892</v>
      </c>
      <c r="P22" s="99">
        <f>MachAvail!H272</f>
        <v>0.95467449326600973</v>
      </c>
      <c r="Q22" s="99">
        <f>MachAvail!I272</f>
        <v>0.91927312550082851</v>
      </c>
      <c r="R22" s="99">
        <f>MachAvail!J272</f>
        <v>0.94697467522693546</v>
      </c>
      <c r="S22" s="99">
        <f>MachAvail!K272</f>
        <v>0.95092974160542643</v>
      </c>
      <c r="T22" s="99">
        <f>MachAvail!L272</f>
        <v>0.93896232291856896</v>
      </c>
      <c r="U22" s="99">
        <f>MachAvail!M272</f>
        <v>0.98230315073327445</v>
      </c>
      <c r="V22" s="99">
        <f>MachAvail!N272</f>
        <v>0.99359383273187241</v>
      </c>
      <c r="W22" s="99">
        <f>MachAvail!O272</f>
        <v>0.96004071399119428</v>
      </c>
      <c r="X22" s="99">
        <f>MachAvail!P272</f>
        <v>0.91009760262333672</v>
      </c>
      <c r="Y22" s="99">
        <f>MachAvail!Q272</f>
        <v>0.88115301009864266</v>
      </c>
      <c r="Z22" s="99">
        <f>MachAvail!R272</f>
        <v>0.8794136859481646</v>
      </c>
      <c r="AA22" s="99">
        <f>MachAvail!S272</f>
        <v>0.94551812881196651</v>
      </c>
      <c r="AB22" s="99">
        <f>MachAvail!T272</f>
        <v>0.92842586178064934</v>
      </c>
      <c r="AC22" s="99">
        <f>MachAvail!U272</f>
        <v>0.95980959136839528</v>
      </c>
      <c r="AD22" s="99">
        <f>MachAvail!V272</f>
        <v>0.93512543214249222</v>
      </c>
      <c r="AE22" s="99">
        <f>MachAvail!W272</f>
        <v>0.89026224113005148</v>
      </c>
      <c r="AF22" s="99">
        <f>MachAvail!X272</f>
        <v>0.90631366790188783</v>
      </c>
      <c r="AG22" s="99">
        <f>MachAvail!Y272</f>
        <v>0.88748252677704909</v>
      </c>
      <c r="AH22" s="99">
        <f>MachAvail!Z272</f>
        <v>0.89332400924704614</v>
      </c>
      <c r="AI22" s="99">
        <f>MachAvail!AA272</f>
        <v>0.92696142547745652</v>
      </c>
      <c r="AJ22" s="99">
        <f>MachAvail!AB272</f>
        <v>0.94664509394827667</v>
      </c>
      <c r="AK22" s="99">
        <f>MachAvail!AC272</f>
        <v>0.92324232997599021</v>
      </c>
      <c r="AL22" s="99">
        <f>MachAvail!AD272</f>
        <v>0.96280292751505125</v>
      </c>
      <c r="AM22" s="99">
        <f>MachAvail!AE272</f>
        <v>0.9542105565738257</v>
      </c>
      <c r="AN22" s="99"/>
      <c r="AO22" s="99"/>
      <c r="AP22" s="99"/>
      <c r="AQ22" s="99"/>
      <c r="AR22" s="99"/>
      <c r="AS22" s="99"/>
      <c r="AT22" s="99"/>
      <c r="AU22" s="99"/>
      <c r="AV22" s="99"/>
      <c r="AW22" s="99">
        <f>AVERAGE(M22:X22)</f>
        <v>0.95329586339723216</v>
      </c>
      <c r="AX22" s="99">
        <f t="shared" si="3"/>
        <v>0.91503622288600661</v>
      </c>
      <c r="AY22" s="167">
        <f t="shared" si="4"/>
        <v>0.94675193802162239</v>
      </c>
      <c r="AZ22" s="104">
        <f t="shared" si="5"/>
        <v>0.96090023405644664</v>
      </c>
      <c r="BA22" s="104">
        <f t="shared" si="6"/>
        <v>0.94030743133125794</v>
      </c>
      <c r="BB22" s="104">
        <f t="shared" si="7"/>
        <v>0.95739840508575658</v>
      </c>
      <c r="BC22" s="104">
        <f t="shared" si="2"/>
        <v>0.9545773831154678</v>
      </c>
      <c r="BD22" s="104">
        <f t="shared" si="8"/>
        <v>0.90202827495292459</v>
      </c>
      <c r="BE22" s="99">
        <f t="shared" si="9"/>
        <v>0.94112029509717898</v>
      </c>
      <c r="BF22" s="99">
        <f t="shared" si="10"/>
        <v>0.89468614526966272</v>
      </c>
      <c r="BG22" s="99">
        <f t="shared" si="11"/>
        <v>0.92231017622425993</v>
      </c>
      <c r="BH22" s="99">
        <f t="shared" si="12"/>
        <v>0.94675193802162239</v>
      </c>
      <c r="BI22" s="187"/>
      <c r="BJ22" s="149"/>
      <c r="BK22" s="149"/>
      <c r="BL22" s="149"/>
      <c r="BM22" s="36"/>
      <c r="BN22" s="36"/>
      <c r="BO22" s="36"/>
      <c r="BP22" s="36"/>
      <c r="BQ22" s="36"/>
      <c r="BR22" s="36"/>
      <c r="BS22" s="36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</row>
    <row r="23" spans="2:101" x14ac:dyDescent="0.25">
      <c r="B23" s="65" t="s">
        <v>159</v>
      </c>
      <c r="C23" s="61" t="s">
        <v>78</v>
      </c>
      <c r="D23" s="56">
        <v>0.6</v>
      </c>
      <c r="E23" s="56">
        <v>0.7</v>
      </c>
      <c r="F23" s="56">
        <v>0.8</v>
      </c>
      <c r="G23" s="56">
        <v>0.95</v>
      </c>
      <c r="H23" s="56">
        <v>0.95</v>
      </c>
      <c r="I23" s="56">
        <v>0.95</v>
      </c>
      <c r="J23" s="56">
        <v>0.95</v>
      </c>
      <c r="K23" s="56">
        <v>0.95</v>
      </c>
      <c r="L23" s="56">
        <v>0.95</v>
      </c>
      <c r="M23" s="99">
        <v>0.95</v>
      </c>
      <c r="N23" s="99">
        <v>0.95</v>
      </c>
      <c r="O23" s="99">
        <v>0.95</v>
      </c>
      <c r="P23" s="99">
        <v>0.95</v>
      </c>
      <c r="Q23" s="99">
        <v>0.95</v>
      </c>
      <c r="R23" s="99">
        <v>0.95</v>
      </c>
      <c r="S23" s="99">
        <v>0.95</v>
      </c>
      <c r="T23" s="99">
        <v>0.95</v>
      </c>
      <c r="U23" s="99">
        <v>0.95</v>
      </c>
      <c r="V23" s="99">
        <v>0.95</v>
      </c>
      <c r="W23" s="99">
        <v>0.95</v>
      </c>
      <c r="X23" s="99">
        <v>0.95</v>
      </c>
      <c r="Y23" s="99">
        <v>0.97</v>
      </c>
      <c r="Z23" s="99">
        <v>0.97</v>
      </c>
      <c r="AA23" s="99">
        <v>0.97</v>
      </c>
      <c r="AB23" s="99">
        <v>0.97</v>
      </c>
      <c r="AC23" s="99">
        <v>0.97</v>
      </c>
      <c r="AD23" s="99">
        <v>0.97</v>
      </c>
      <c r="AE23" s="99">
        <v>0.97</v>
      </c>
      <c r="AF23" s="99">
        <v>0.97</v>
      </c>
      <c r="AG23" s="99">
        <v>0.97</v>
      </c>
      <c r="AH23" s="99">
        <v>0.97</v>
      </c>
      <c r="AI23" s="99">
        <v>0.97</v>
      </c>
      <c r="AJ23" s="99">
        <v>0.97</v>
      </c>
      <c r="AK23" s="99">
        <v>0.97</v>
      </c>
      <c r="AL23" s="99">
        <v>0.97</v>
      </c>
      <c r="AM23" s="99">
        <v>0.97</v>
      </c>
      <c r="AN23" s="99"/>
      <c r="AO23" s="99"/>
      <c r="AP23" s="99"/>
      <c r="AQ23" s="99"/>
      <c r="AR23" s="99"/>
      <c r="AS23" s="99"/>
      <c r="AT23" s="99"/>
      <c r="AU23" s="99"/>
      <c r="AV23" s="99"/>
      <c r="AW23" s="99">
        <f>AVERAGE(M23:X23)</f>
        <v>0.94999999999999984</v>
      </c>
      <c r="AX23" s="99">
        <f t="shared" si="3"/>
        <v>0.97000000000000008</v>
      </c>
      <c r="AY23" s="167">
        <f t="shared" si="4"/>
        <v>0.97000000000000008</v>
      </c>
      <c r="AZ23" s="104">
        <f t="shared" si="5"/>
        <v>0.94999999999999984</v>
      </c>
      <c r="BA23" s="104">
        <f t="shared" si="6"/>
        <v>0.94999999999999984</v>
      </c>
      <c r="BB23" s="104">
        <f t="shared" si="7"/>
        <v>0.94999999999999984</v>
      </c>
      <c r="BC23" s="104">
        <f t="shared" si="2"/>
        <v>0.94999999999999984</v>
      </c>
      <c r="BD23" s="104">
        <f t="shared" si="8"/>
        <v>0.97000000000000008</v>
      </c>
      <c r="BE23" s="99">
        <f t="shared" si="9"/>
        <v>0.97000000000000008</v>
      </c>
      <c r="BF23" s="99">
        <f t="shared" si="10"/>
        <v>0.97000000000000008</v>
      </c>
      <c r="BG23" s="99">
        <f t="shared" si="11"/>
        <v>0.97000000000000008</v>
      </c>
      <c r="BH23" s="99">
        <f t="shared" si="12"/>
        <v>0.97000000000000008</v>
      </c>
      <c r="BI23" s="187"/>
      <c r="BJ23" s="149"/>
      <c r="BK23" s="149"/>
      <c r="BL23" s="149"/>
      <c r="BM23" s="36"/>
      <c r="BN23" s="36"/>
      <c r="BO23" s="36"/>
      <c r="BP23" s="36"/>
      <c r="BQ23" s="36"/>
      <c r="BR23" s="36"/>
      <c r="BS23" s="36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</row>
    <row r="24" spans="2:101" x14ac:dyDescent="0.25">
      <c r="B24" s="66" t="s">
        <v>57</v>
      </c>
      <c r="C24" s="53" t="s">
        <v>186</v>
      </c>
      <c r="D24" s="56"/>
      <c r="E24" s="56"/>
      <c r="F24" s="56"/>
      <c r="G24" s="56"/>
      <c r="H24" s="56"/>
      <c r="I24" s="56"/>
      <c r="J24" s="56"/>
      <c r="K24" s="56"/>
      <c r="L24" s="56"/>
      <c r="M24" s="55">
        <v>76692.423999999999</v>
      </c>
      <c r="N24" s="55">
        <v>69669.983199999988</v>
      </c>
      <c r="O24" s="55">
        <v>75801.903199999986</v>
      </c>
      <c r="P24" s="55">
        <v>72536.800000000003</v>
      </c>
      <c r="Q24" s="55">
        <v>72290.600000000006</v>
      </c>
      <c r="R24" s="55">
        <v>71962</v>
      </c>
      <c r="S24" s="55">
        <v>73272</v>
      </c>
      <c r="T24" s="55">
        <v>73659.980529999986</v>
      </c>
      <c r="U24" s="55">
        <v>74972</v>
      </c>
      <c r="V24" s="55">
        <v>77695.862800000003</v>
      </c>
      <c r="W24" s="55">
        <v>72559</v>
      </c>
      <c r="X24" s="55">
        <v>71530.399999999994</v>
      </c>
      <c r="Y24" s="55">
        <v>69020.5</v>
      </c>
      <c r="Z24" s="55">
        <v>61379.9</v>
      </c>
      <c r="AA24" s="55">
        <v>74606.5</v>
      </c>
      <c r="AB24" s="55">
        <v>69617.3</v>
      </c>
      <c r="AC24" s="55">
        <v>75116.7</v>
      </c>
      <c r="AD24" s="55">
        <v>71051.199999999997</v>
      </c>
      <c r="AE24" s="55">
        <v>69622.100000000006</v>
      </c>
      <c r="AF24" s="55">
        <v>71132.600000000006</v>
      </c>
      <c r="AG24" s="55">
        <v>67195.100000000006</v>
      </c>
      <c r="AH24" s="55">
        <v>69669.600000000006</v>
      </c>
      <c r="AI24" s="55">
        <v>71425.2</v>
      </c>
      <c r="AJ24" s="55">
        <v>75638.2</v>
      </c>
      <c r="AK24" s="55">
        <f>SurveyHrsIn!AC272</f>
        <v>79608</v>
      </c>
      <c r="AL24" s="55">
        <f>SurveyHrsIn!AD272</f>
        <v>71904</v>
      </c>
      <c r="AM24" s="55">
        <f>SurveyHrsIn!AE272</f>
        <v>79608</v>
      </c>
      <c r="AN24" s="55"/>
      <c r="AO24" s="55"/>
      <c r="AP24" s="55"/>
      <c r="AQ24" s="55"/>
      <c r="AR24" s="55"/>
      <c r="AS24" s="55"/>
      <c r="AT24" s="55"/>
      <c r="AU24" s="55"/>
      <c r="AV24" s="55"/>
      <c r="AW24" s="55">
        <f t="shared" ref="AW24:AW31" si="13">AVERAGE(M24:X24)</f>
        <v>73553.579477499996</v>
      </c>
      <c r="AX24" s="55">
        <f t="shared" ref="AX24:AX31" si="14">AVERAGE(Y24:AJ24)</f>
        <v>70456.241666666654</v>
      </c>
      <c r="AY24" s="55">
        <f t="shared" ref="AY24:AY30" si="15">SUM(AK24:AV24)</f>
        <v>231120</v>
      </c>
      <c r="AZ24" s="185">
        <f t="shared" ref="AZ24:AZ31" si="16">AVERAGE(M24:O24)</f>
        <v>74054.770133333324</v>
      </c>
      <c r="BA24" s="185">
        <f t="shared" ref="BA24:BA31" si="17">AVERAGE(P24:R24)</f>
        <v>72263.133333333346</v>
      </c>
      <c r="BB24" s="185">
        <f t="shared" ref="BB24:BB31" si="18">AVERAGE(S24:U24)</f>
        <v>73967.99351</v>
      </c>
      <c r="BC24" s="185">
        <f t="shared" ref="BC24:BC31" si="19">AVERAGE(V24:X24)</f>
        <v>73928.420933333327</v>
      </c>
      <c r="BD24" s="185">
        <f t="shared" ref="BD24:BD31" si="20">AVERAGE(Y24:AA24)</f>
        <v>68335.633333333331</v>
      </c>
      <c r="BE24" s="55">
        <f t="shared" ref="BE24:BE31" si="21">AVERAGE(AB24:AD24)</f>
        <v>71928.400000000009</v>
      </c>
      <c r="BF24" s="55">
        <f t="shared" ref="BF24:BF31" si="22">AVERAGE(AE24:AG24)</f>
        <v>69316.600000000006</v>
      </c>
      <c r="BG24" s="55">
        <f t="shared" ref="BG24:BG31" si="23">AVERAGE(AH24:AJ24)</f>
        <v>72244.333333333328</v>
      </c>
      <c r="BH24" s="55">
        <f t="shared" ref="BH24:BH30" si="24">SUM(AK24:AM24)</f>
        <v>231120</v>
      </c>
      <c r="BI24" s="187"/>
      <c r="BJ24" s="149"/>
      <c r="BK24" s="149"/>
      <c r="BL24" s="149"/>
      <c r="BM24" s="36"/>
      <c r="BN24" s="36"/>
      <c r="BO24" s="36"/>
      <c r="BP24" s="36"/>
      <c r="BQ24" s="36"/>
      <c r="BR24" s="36"/>
      <c r="BS24" s="36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</row>
    <row r="25" spans="2:101" ht="15.6" x14ac:dyDescent="0.25">
      <c r="B25" s="66" t="s">
        <v>158</v>
      </c>
      <c r="C25" s="53" t="s">
        <v>177</v>
      </c>
      <c r="D25" s="56"/>
      <c r="E25" s="56"/>
      <c r="F25" s="56"/>
      <c r="G25" s="56"/>
      <c r="H25" s="56"/>
      <c r="I25" s="56"/>
      <c r="J25" s="56"/>
      <c r="K25" s="56"/>
      <c r="L25" s="56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>
        <f>SurveyHrsIn!AC272-(EPCHrsIn!AC272-EPCHrsIn!AC275+EPCHrsIn!AC277)-(SurveyHrsIn!AC272-LinhrsIn!AC272)-AK29</f>
        <v>5696</v>
      </c>
      <c r="AL25" s="55">
        <f>SurveyHrsIn!AD272-(EPCHrsIn!AD272-EPCHrsIn!AD275+EPCHrsIn!AD277)-(SurveyHrsIn!AD272-LinhrsIn!AD272)-AL29</f>
        <v>3196.5500000000029</v>
      </c>
      <c r="AM25" s="55">
        <f>SurveyHrsIn!AE272-(EPCHrsIn!AE272-EPCHrsIn!AE275+EPCHrsIn!AE277)-(SurveyHrsIn!AE272-LinhrsIn!AE272)-AM29</f>
        <v>5317.435083333301</v>
      </c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>
        <f t="shared" si="15"/>
        <v>14209.985083333304</v>
      </c>
      <c r="AZ25" s="185"/>
      <c r="BA25" s="185"/>
      <c r="BB25" s="185"/>
      <c r="BC25" s="185"/>
      <c r="BD25" s="185"/>
      <c r="BE25" s="55"/>
      <c r="BF25" s="55"/>
      <c r="BG25" s="55"/>
      <c r="BH25" s="55">
        <f t="shared" si="24"/>
        <v>14209.985083333304</v>
      </c>
      <c r="BI25" s="187"/>
      <c r="BJ25" s="149"/>
      <c r="BK25" s="149"/>
      <c r="BL25" s="149"/>
      <c r="BM25" s="36"/>
      <c r="BN25" s="36"/>
      <c r="BO25" s="36"/>
      <c r="BP25" s="36"/>
      <c r="BQ25" s="36"/>
      <c r="BR25" s="36"/>
      <c r="BS25" s="36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</row>
    <row r="26" spans="2:101" x14ac:dyDescent="0.25">
      <c r="B26" s="66"/>
      <c r="C26" s="53" t="s">
        <v>187</v>
      </c>
      <c r="D26" s="56"/>
      <c r="E26" s="56"/>
      <c r="F26" s="56"/>
      <c r="G26" s="56"/>
      <c r="H26" s="56"/>
      <c r="I26" s="56"/>
      <c r="J26" s="56"/>
      <c r="K26" s="56"/>
      <c r="L26" s="56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>
        <f>AK24-AK25</f>
        <v>73912</v>
      </c>
      <c r="AL26" s="55">
        <f>AL24-AL25</f>
        <v>68707.45</v>
      </c>
      <c r="AM26" s="55">
        <f>AM24-AM25</f>
        <v>74290.564916666699</v>
      </c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>
        <f t="shared" si="15"/>
        <v>216910.01491666673</v>
      </c>
      <c r="AZ26" s="185"/>
      <c r="BA26" s="185"/>
      <c r="BB26" s="185"/>
      <c r="BC26" s="185"/>
      <c r="BD26" s="185"/>
      <c r="BE26" s="55"/>
      <c r="BF26" s="55"/>
      <c r="BG26" s="55"/>
      <c r="BH26" s="55">
        <f t="shared" si="24"/>
        <v>216910.01491666673</v>
      </c>
      <c r="BI26" s="187"/>
      <c r="BJ26" s="149"/>
      <c r="BK26" s="149"/>
      <c r="BL26" s="149"/>
      <c r="BM26" s="36"/>
      <c r="BN26" s="36"/>
      <c r="BO26" s="36"/>
      <c r="BP26" s="36"/>
      <c r="BQ26" s="36"/>
      <c r="BR26" s="36"/>
      <c r="BS26" s="36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</row>
    <row r="27" spans="2:101" x14ac:dyDescent="0.25">
      <c r="B27" s="208"/>
      <c r="C27" s="206" t="s">
        <v>165</v>
      </c>
      <c r="D27" s="56"/>
      <c r="E27" s="56"/>
      <c r="F27" s="56"/>
      <c r="G27" s="56"/>
      <c r="H27" s="56"/>
      <c r="I27" s="56"/>
      <c r="J27" s="56"/>
      <c r="K27" s="56"/>
      <c r="L27" s="56"/>
      <c r="M27" s="55">
        <v>266</v>
      </c>
      <c r="N27" s="55">
        <v>1906.8</v>
      </c>
      <c r="O27" s="55">
        <v>858.10000000000582</v>
      </c>
      <c r="P27" s="55">
        <v>645.19999999999709</v>
      </c>
      <c r="Q27" s="55">
        <v>483.30000000000291</v>
      </c>
      <c r="R27" s="55">
        <v>925.19999999999709</v>
      </c>
      <c r="S27" s="55">
        <v>2869.3999999999942</v>
      </c>
      <c r="T27" s="55">
        <v>975.40000000006694</v>
      </c>
      <c r="U27" s="55">
        <v>282.89999999999418</v>
      </c>
      <c r="V27" s="55">
        <v>910.7999999999447</v>
      </c>
      <c r="W27" s="55">
        <v>857</v>
      </c>
      <c r="X27" s="55">
        <v>504.30000000000291</v>
      </c>
      <c r="Y27" s="55">
        <v>2203.6000000000058</v>
      </c>
      <c r="Z27" s="55">
        <v>2556.3999999999942</v>
      </c>
      <c r="AA27" s="55">
        <v>834.5</v>
      </c>
      <c r="AB27" s="55">
        <v>1035.3999999999942</v>
      </c>
      <c r="AC27" s="55">
        <v>802.19999999999709</v>
      </c>
      <c r="AD27" s="55">
        <v>888.80000000000291</v>
      </c>
      <c r="AE27" s="55">
        <v>1067.8000000000757</v>
      </c>
      <c r="AF27" s="55">
        <v>780</v>
      </c>
      <c r="AG27" s="55">
        <v>1196.3999999999942</v>
      </c>
      <c r="AH27" s="55">
        <v>2029.2999999000021</v>
      </c>
      <c r="AI27" s="55">
        <v>516.10000000000582</v>
      </c>
      <c r="AJ27" s="55">
        <v>453.19999999999709</v>
      </c>
      <c r="AK27" s="55">
        <f>SurveyHrsIn!AC272-LinhrsIn!AC272</f>
        <v>880.19999999999709</v>
      </c>
      <c r="AL27" s="55">
        <f>SurveyHrsIn!AD272-LinhrsIn!AD272</f>
        <v>1055.0499999999884</v>
      </c>
      <c r="AM27" s="55">
        <f>SurveyHrsIn!AE272-LinhrsIn!AE272</f>
        <v>1939.2240166666743</v>
      </c>
      <c r="AN27" s="55"/>
      <c r="AO27" s="55"/>
      <c r="AP27" s="55"/>
      <c r="AQ27" s="55"/>
      <c r="AR27" s="55"/>
      <c r="AS27" s="55"/>
      <c r="AT27" s="55"/>
      <c r="AU27" s="55"/>
      <c r="AV27" s="55"/>
      <c r="AW27" s="55">
        <f t="shared" si="13"/>
        <v>957.03333333333376</v>
      </c>
      <c r="AX27" s="55">
        <f t="shared" si="14"/>
        <v>1196.9749999916723</v>
      </c>
      <c r="AY27" s="55">
        <f t="shared" si="15"/>
        <v>3874.4740166666597</v>
      </c>
      <c r="AZ27" s="185">
        <f t="shared" si="16"/>
        <v>1010.300000000002</v>
      </c>
      <c r="BA27" s="185">
        <f t="shared" si="17"/>
        <v>684.5666666666657</v>
      </c>
      <c r="BB27" s="185">
        <f t="shared" si="18"/>
        <v>1375.9000000000185</v>
      </c>
      <c r="BC27" s="185">
        <f t="shared" si="19"/>
        <v>757.36666666664917</v>
      </c>
      <c r="BD27" s="185">
        <f t="shared" si="20"/>
        <v>1864.8333333333333</v>
      </c>
      <c r="BE27" s="55">
        <f t="shared" si="21"/>
        <v>908.79999999999802</v>
      </c>
      <c r="BF27" s="55">
        <f t="shared" si="22"/>
        <v>1014.7333333333567</v>
      </c>
      <c r="BG27" s="55">
        <f t="shared" si="23"/>
        <v>999.53333330000169</v>
      </c>
      <c r="BH27" s="55">
        <f t="shared" si="24"/>
        <v>3874.4740166666597</v>
      </c>
      <c r="BI27" s="187"/>
      <c r="BJ27" s="149"/>
      <c r="BK27" s="149"/>
      <c r="BL27" s="149"/>
      <c r="BM27" s="36"/>
      <c r="BN27" s="36"/>
      <c r="BO27" s="36"/>
      <c r="BP27" s="36"/>
      <c r="BQ27" s="36"/>
      <c r="BR27" s="36"/>
      <c r="BS27" s="36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</row>
    <row r="28" spans="2:101" x14ac:dyDescent="0.25">
      <c r="B28" s="66"/>
      <c r="C28" s="53" t="s">
        <v>183</v>
      </c>
      <c r="D28" s="56"/>
      <c r="E28" s="56"/>
      <c r="F28" s="56"/>
      <c r="G28" s="56"/>
      <c r="H28" s="56"/>
      <c r="I28" s="56"/>
      <c r="J28" s="56"/>
      <c r="K28" s="56"/>
      <c r="L28" s="56"/>
      <c r="M28" s="55">
        <v>428</v>
      </c>
      <c r="N28" s="55">
        <v>428</v>
      </c>
      <c r="O28" s="55">
        <v>428</v>
      </c>
      <c r="P28" s="55">
        <v>428</v>
      </c>
      <c r="Q28" s="55">
        <v>428</v>
      </c>
      <c r="R28" s="55">
        <v>428</v>
      </c>
      <c r="S28" s="55">
        <v>428</v>
      </c>
      <c r="T28" s="55">
        <v>428</v>
      </c>
      <c r="U28" s="55">
        <v>428</v>
      </c>
      <c r="V28" s="55">
        <v>428</v>
      </c>
      <c r="W28" s="55">
        <v>428</v>
      </c>
      <c r="X28" s="55">
        <v>428</v>
      </c>
      <c r="Y28" s="55">
        <v>428</v>
      </c>
      <c r="Z28" s="55">
        <v>428</v>
      </c>
      <c r="AA28" s="55">
        <v>428</v>
      </c>
      <c r="AB28" s="55">
        <v>428</v>
      </c>
      <c r="AC28" s="55">
        <v>428</v>
      </c>
      <c r="AD28" s="55">
        <v>428</v>
      </c>
      <c r="AE28" s="55">
        <v>428</v>
      </c>
      <c r="AF28" s="55">
        <v>428</v>
      </c>
      <c r="AG28" s="55">
        <v>428</v>
      </c>
      <c r="AH28" s="55">
        <v>428</v>
      </c>
      <c r="AI28" s="55">
        <v>428</v>
      </c>
      <c r="AJ28" s="55">
        <v>428</v>
      </c>
      <c r="AK28" s="55">
        <f>4*107</f>
        <v>428</v>
      </c>
      <c r="AL28" s="55">
        <f>4*107</f>
        <v>428</v>
      </c>
      <c r="AM28" s="55">
        <f>4*107</f>
        <v>428</v>
      </c>
      <c r="AN28" s="55"/>
      <c r="AO28" s="55"/>
      <c r="AP28" s="55"/>
      <c r="AQ28" s="55"/>
      <c r="AR28" s="55"/>
      <c r="AS28" s="55"/>
      <c r="AT28" s="55"/>
      <c r="AU28" s="55"/>
      <c r="AV28" s="55"/>
      <c r="AW28" s="55">
        <f t="shared" si="13"/>
        <v>428</v>
      </c>
      <c r="AX28" s="55">
        <f t="shared" si="14"/>
        <v>428</v>
      </c>
      <c r="AY28" s="55">
        <f t="shared" si="15"/>
        <v>1284</v>
      </c>
      <c r="AZ28" s="185">
        <f t="shared" si="16"/>
        <v>428</v>
      </c>
      <c r="BA28" s="185">
        <f t="shared" si="17"/>
        <v>428</v>
      </c>
      <c r="BB28" s="185">
        <f t="shared" si="18"/>
        <v>428</v>
      </c>
      <c r="BC28" s="185">
        <f t="shared" si="19"/>
        <v>428</v>
      </c>
      <c r="BD28" s="185">
        <f t="shared" si="20"/>
        <v>428</v>
      </c>
      <c r="BE28" s="55">
        <f t="shared" si="21"/>
        <v>428</v>
      </c>
      <c r="BF28" s="55">
        <f t="shared" si="22"/>
        <v>428</v>
      </c>
      <c r="BG28" s="55">
        <f t="shared" si="23"/>
        <v>428</v>
      </c>
      <c r="BH28" s="55">
        <f t="shared" si="24"/>
        <v>1284</v>
      </c>
      <c r="BI28" s="187"/>
      <c r="BJ28" s="149"/>
      <c r="BK28" s="149"/>
      <c r="BL28" s="149"/>
      <c r="BM28" s="36"/>
      <c r="BN28" s="36"/>
      <c r="BO28" s="36"/>
      <c r="BP28" s="36"/>
      <c r="BQ28" s="36"/>
      <c r="BR28" s="36"/>
      <c r="BS28" s="36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</row>
    <row r="29" spans="2:101" ht="15.6" x14ac:dyDescent="0.25">
      <c r="B29" s="66"/>
      <c r="C29" s="53" t="s">
        <v>184</v>
      </c>
      <c r="D29" s="56"/>
      <c r="E29" s="56"/>
      <c r="F29" s="56"/>
      <c r="G29" s="56"/>
      <c r="H29" s="56"/>
      <c r="I29" s="56"/>
      <c r="J29" s="56"/>
      <c r="K29" s="56"/>
      <c r="L29" s="56"/>
      <c r="M29" s="55">
        <v>0</v>
      </c>
      <c r="N29" s="55">
        <v>0</v>
      </c>
      <c r="O29" s="55">
        <v>0</v>
      </c>
      <c r="P29" s="55">
        <v>0</v>
      </c>
      <c r="Q29" s="55">
        <v>54.070888889062914</v>
      </c>
      <c r="R29" s="55">
        <v>337.47338709866466</v>
      </c>
      <c r="S29" s="55">
        <v>224.20611111185281</v>
      </c>
      <c r="T29" s="55">
        <v>216.73111110914033</v>
      </c>
      <c r="U29" s="55">
        <v>241.09805555536877</v>
      </c>
      <c r="V29" s="55">
        <v>242.14861111168284</v>
      </c>
      <c r="W29" s="55">
        <v>598.1930555566214</v>
      </c>
      <c r="X29" s="55">
        <v>212.50555555609753</v>
      </c>
      <c r="Y29" s="55">
        <v>358</v>
      </c>
      <c r="Z29" s="55">
        <v>396</v>
      </c>
      <c r="AA29" s="55">
        <v>186</v>
      </c>
      <c r="AB29" s="55">
        <v>228</v>
      </c>
      <c r="AC29" s="55">
        <v>192</v>
      </c>
      <c r="AD29" s="55">
        <v>142</v>
      </c>
      <c r="AE29" s="55">
        <v>219</v>
      </c>
      <c r="AF29" s="55">
        <v>234</v>
      </c>
      <c r="AG29" s="55">
        <v>99</v>
      </c>
      <c r="AH29" s="55">
        <v>0</v>
      </c>
      <c r="AI29" s="55">
        <v>0</v>
      </c>
      <c r="AJ29" s="55">
        <v>0</v>
      </c>
      <c r="AK29" s="146">
        <v>0</v>
      </c>
      <c r="AL29" s="146">
        <v>0</v>
      </c>
      <c r="AM29" s="146">
        <v>0</v>
      </c>
      <c r="AN29" s="55"/>
      <c r="AO29" s="55"/>
      <c r="AP29" s="55"/>
      <c r="AQ29" s="55"/>
      <c r="AR29" s="55"/>
      <c r="AS29" s="55"/>
      <c r="AT29" s="55"/>
      <c r="AU29" s="55"/>
      <c r="AV29" s="55"/>
      <c r="AW29" s="55">
        <f t="shared" si="13"/>
        <v>177.20223133237428</v>
      </c>
      <c r="AX29" s="55">
        <f t="shared" si="14"/>
        <v>171.16666666666666</v>
      </c>
      <c r="AY29" s="55">
        <f t="shared" si="15"/>
        <v>0</v>
      </c>
      <c r="AZ29" s="185">
        <f t="shared" si="16"/>
        <v>0</v>
      </c>
      <c r="BA29" s="185">
        <f t="shared" si="17"/>
        <v>130.51475866257587</v>
      </c>
      <c r="BB29" s="185">
        <f t="shared" si="18"/>
        <v>227.34509259212064</v>
      </c>
      <c r="BC29" s="185">
        <f t="shared" si="19"/>
        <v>350.94907407480059</v>
      </c>
      <c r="BD29" s="185">
        <f t="shared" si="20"/>
        <v>313.33333333333331</v>
      </c>
      <c r="BE29" s="55">
        <f t="shared" si="21"/>
        <v>187.33333333333334</v>
      </c>
      <c r="BF29" s="55">
        <f t="shared" si="22"/>
        <v>184</v>
      </c>
      <c r="BG29" s="55">
        <f t="shared" si="23"/>
        <v>0</v>
      </c>
      <c r="BH29" s="55">
        <f t="shared" si="24"/>
        <v>0</v>
      </c>
      <c r="BI29" s="187"/>
      <c r="BJ29" s="149"/>
      <c r="BK29" s="149"/>
      <c r="BL29" s="149"/>
      <c r="BM29" s="36"/>
      <c r="BN29" s="36"/>
      <c r="BO29" s="36"/>
      <c r="BP29" s="36"/>
      <c r="BQ29" s="36"/>
      <c r="BR29" s="36"/>
      <c r="BS29" s="36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</row>
    <row r="30" spans="2:101" x14ac:dyDescent="0.25">
      <c r="B30" s="66"/>
      <c r="C30" s="53" t="s">
        <v>185</v>
      </c>
      <c r="D30" s="56"/>
      <c r="E30" s="56"/>
      <c r="F30" s="56"/>
      <c r="G30" s="56"/>
      <c r="H30" s="56"/>
      <c r="I30" s="56"/>
      <c r="J30" s="56"/>
      <c r="K30" s="56"/>
      <c r="L30" s="56"/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3384</v>
      </c>
      <c r="T30" s="55">
        <v>1368</v>
      </c>
      <c r="U30" s="55">
        <v>0</v>
      </c>
      <c r="V30" s="55">
        <v>0</v>
      </c>
      <c r="W30" s="55">
        <v>0</v>
      </c>
      <c r="X30" s="55">
        <v>0</v>
      </c>
      <c r="Y30" s="55">
        <v>0</v>
      </c>
      <c r="Z30" s="55">
        <v>0</v>
      </c>
      <c r="AA30" s="55">
        <v>0</v>
      </c>
      <c r="AB30" s="55">
        <v>240</v>
      </c>
      <c r="AC30" s="55">
        <v>0</v>
      </c>
      <c r="AD30" s="55">
        <v>168</v>
      </c>
      <c r="AE30" s="55">
        <v>24</v>
      </c>
      <c r="AF30" s="55">
        <v>0</v>
      </c>
      <c r="AG30" s="55">
        <v>0</v>
      </c>
      <c r="AH30" s="55">
        <f>22*24</f>
        <v>528</v>
      </c>
      <c r="AI30" s="55">
        <v>744</v>
      </c>
      <c r="AJ30" s="55">
        <v>744</v>
      </c>
      <c r="AK30" s="146">
        <f>EPCHrsIn!AC275</f>
        <v>744</v>
      </c>
      <c r="AL30" s="146">
        <f>EPCHrsIn!AD275</f>
        <v>672</v>
      </c>
      <c r="AM30" s="146">
        <f>EPCHrsIn!AE275</f>
        <v>1399.5128166666668</v>
      </c>
      <c r="AN30" s="55"/>
      <c r="AO30" s="55"/>
      <c r="AP30" s="55"/>
      <c r="AQ30" s="55"/>
      <c r="AR30" s="55"/>
      <c r="AS30" s="55"/>
      <c r="AT30" s="55"/>
      <c r="AU30" s="55"/>
      <c r="AV30" s="55"/>
      <c r="AW30" s="55">
        <f t="shared" si="13"/>
        <v>396</v>
      </c>
      <c r="AX30" s="55">
        <f t="shared" si="14"/>
        <v>204</v>
      </c>
      <c r="AY30" s="55">
        <f t="shared" si="15"/>
        <v>2815.5128166666668</v>
      </c>
      <c r="AZ30" s="185">
        <f t="shared" si="16"/>
        <v>0</v>
      </c>
      <c r="BA30" s="185">
        <f t="shared" si="17"/>
        <v>0</v>
      </c>
      <c r="BB30" s="185">
        <f t="shared" si="18"/>
        <v>1584</v>
      </c>
      <c r="BC30" s="185">
        <f t="shared" si="19"/>
        <v>0</v>
      </c>
      <c r="BD30" s="185">
        <f t="shared" si="20"/>
        <v>0</v>
      </c>
      <c r="BE30" s="55">
        <f t="shared" si="21"/>
        <v>136</v>
      </c>
      <c r="BF30" s="55">
        <f t="shared" si="22"/>
        <v>8</v>
      </c>
      <c r="BG30" s="55">
        <f t="shared" si="23"/>
        <v>672</v>
      </c>
      <c r="BH30" s="55">
        <f t="shared" si="24"/>
        <v>2815.5128166666668</v>
      </c>
      <c r="BI30" s="187"/>
      <c r="BJ30" s="149"/>
      <c r="BK30" s="149"/>
      <c r="BL30" s="149"/>
      <c r="BM30" s="36"/>
      <c r="BN30" s="36"/>
      <c r="BO30" s="36"/>
      <c r="BP30" s="36"/>
      <c r="BQ30" s="36"/>
      <c r="BR30" s="36"/>
      <c r="BS30" s="36"/>
      <c r="BT30" s="24"/>
      <c r="BU30" s="24"/>
      <c r="BV30" s="24"/>
      <c r="BW30" s="24"/>
      <c r="BX30" s="24"/>
      <c r="BY30" s="2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</row>
    <row r="31" spans="2:101" x14ac:dyDescent="0.25">
      <c r="B31" s="66"/>
      <c r="C31" s="53" t="s">
        <v>166</v>
      </c>
      <c r="D31" s="56"/>
      <c r="E31" s="56"/>
      <c r="F31" s="56"/>
      <c r="G31" s="56"/>
      <c r="H31" s="56"/>
      <c r="I31" s="56"/>
      <c r="J31" s="56"/>
      <c r="K31" s="56"/>
      <c r="L31" s="56"/>
      <c r="M31" s="99">
        <v>0.97199999999999998</v>
      </c>
      <c r="N31" s="99">
        <v>0.96599999999999986</v>
      </c>
      <c r="O31" s="99">
        <v>0.96799999999999986</v>
      </c>
      <c r="P31" s="99">
        <v>0.9551016561336636</v>
      </c>
      <c r="Q31" s="99">
        <v>0.92035021988541532</v>
      </c>
      <c r="R31" s="99">
        <v>0.95975243041520253</v>
      </c>
      <c r="S31" s="99">
        <v>1.0103746783040124</v>
      </c>
      <c r="T31" s="99">
        <v>0.96501783010695819</v>
      </c>
      <c r="U31" s="99">
        <v>0.98856573962758143</v>
      </c>
      <c r="V31" s="99">
        <v>0.99886508292072451</v>
      </c>
      <c r="W31" s="99">
        <v>0.97354476422283487</v>
      </c>
      <c r="X31" s="99">
        <v>0.91481572897694796</v>
      </c>
      <c r="Y31" s="99">
        <v>0.90603194957843591</v>
      </c>
      <c r="Z31" s="99">
        <v>0.90213860156979675</v>
      </c>
      <c r="AA31" s="99">
        <v>0.95715603626530932</v>
      </c>
      <c r="AB31" s="99">
        <v>0.93054188232251112</v>
      </c>
      <c r="AC31" s="99">
        <v>0.96340209988577064</v>
      </c>
      <c r="AD31" s="99">
        <v>0.94448040500360486</v>
      </c>
      <c r="AE31" s="99">
        <v>0.897497740075485</v>
      </c>
      <c r="AF31" s="99">
        <v>0.91348703463368708</v>
      </c>
      <c r="AG31" s="99">
        <v>0.89408485885462463</v>
      </c>
      <c r="AH31" s="99">
        <v>0.90356760296201988</v>
      </c>
      <c r="AI31" s="99">
        <v>0.93896416675051853</v>
      </c>
      <c r="AJ31" s="99">
        <v>0.96098025640896056</v>
      </c>
      <c r="AK31" s="105">
        <f>(AK26-AK27-AK29+AK28+AK30)/(AK24-AK27-AK29)</f>
        <v>0.94253618162834474</v>
      </c>
      <c r="AL31" s="105">
        <f>(AL26-AL27-AL29+AL28+AL30)/(AL24-AL27-AL29)</f>
        <v>0.97040817118672895</v>
      </c>
      <c r="AM31" s="105">
        <f>(AM26-AM27-AM29+AM28+AM30)/(AM24-AM27-AM29)</f>
        <v>0.95506659886830814</v>
      </c>
      <c r="AN31" s="99"/>
      <c r="AO31" s="99"/>
      <c r="AP31" s="99"/>
      <c r="AQ31" s="99"/>
      <c r="AR31" s="99"/>
      <c r="AS31" s="99"/>
      <c r="AT31" s="99"/>
      <c r="AU31" s="99"/>
      <c r="AV31" s="99"/>
      <c r="AW31" s="99">
        <f t="shared" si="13"/>
        <v>0.96603234421611173</v>
      </c>
      <c r="AX31" s="99">
        <f t="shared" si="14"/>
        <v>0.92602771952589358</v>
      </c>
      <c r="AY31" s="167">
        <f>AVERAGE(AK31:AV31)</f>
        <v>0.95600365056112724</v>
      </c>
      <c r="AZ31" s="104">
        <f t="shared" si="16"/>
        <v>0.96866666666666656</v>
      </c>
      <c r="BA31" s="104">
        <f t="shared" si="17"/>
        <v>0.94506810214476056</v>
      </c>
      <c r="BB31" s="104">
        <f t="shared" si="18"/>
        <v>0.98798608267951726</v>
      </c>
      <c r="BC31" s="104">
        <f t="shared" si="19"/>
        <v>0.96240852537350241</v>
      </c>
      <c r="BD31" s="104">
        <f t="shared" si="20"/>
        <v>0.92177552913784722</v>
      </c>
      <c r="BE31" s="99">
        <f t="shared" si="21"/>
        <v>0.94614146240396213</v>
      </c>
      <c r="BF31" s="99">
        <f t="shared" si="22"/>
        <v>0.90168987785459898</v>
      </c>
      <c r="BG31" s="99">
        <f t="shared" si="23"/>
        <v>0.93450400870716621</v>
      </c>
      <c r="BH31" s="99">
        <f>AVERAGE(AK31:AM31)</f>
        <v>0.95600365056112724</v>
      </c>
      <c r="BI31" s="188"/>
      <c r="BJ31" s="184"/>
      <c r="BK31" s="184"/>
      <c r="BL31" s="184"/>
      <c r="BM31" s="183"/>
      <c r="BN31" s="183"/>
      <c r="BO31" s="183"/>
      <c r="BP31" s="183"/>
      <c r="BQ31" s="183"/>
      <c r="BR31" s="183"/>
      <c r="BS31" s="183"/>
      <c r="BT31" s="183"/>
      <c r="BU31" s="183"/>
      <c r="BV31" s="183"/>
      <c r="BW31" s="183"/>
      <c r="BX31" s="183"/>
      <c r="BY31" s="183"/>
      <c r="BZ31" s="183"/>
      <c r="CA31" s="183"/>
      <c r="CB31" s="183"/>
      <c r="CC31" s="183"/>
      <c r="CD31" s="183"/>
      <c r="CE31" s="183"/>
      <c r="CF31" s="183"/>
      <c r="CG31" s="183"/>
      <c r="CH31" s="183"/>
      <c r="CI31" s="183"/>
      <c r="CJ31" s="24"/>
      <c r="CK31" s="24"/>
      <c r="CL31" s="24"/>
      <c r="CM31" s="24"/>
      <c r="CN31" s="24"/>
      <c r="CO31" s="24"/>
      <c r="CP31" s="24"/>
      <c r="CQ31" s="24"/>
      <c r="CR31" s="24"/>
      <c r="CS31" s="24"/>
      <c r="CT31" s="24"/>
      <c r="CU31" s="24"/>
      <c r="CV31" s="24"/>
      <c r="CW31" s="24"/>
    </row>
    <row r="32" spans="2:101" x14ac:dyDescent="0.25">
      <c r="B32" s="65" t="s">
        <v>72</v>
      </c>
      <c r="C32" s="53" t="s">
        <v>78</v>
      </c>
      <c r="D32" s="56">
        <v>0.6</v>
      </c>
      <c r="E32" s="56">
        <v>0.7</v>
      </c>
      <c r="F32" s="56">
        <v>0.8</v>
      </c>
      <c r="G32" s="56">
        <v>0.95</v>
      </c>
      <c r="H32" s="56">
        <v>0.95</v>
      </c>
      <c r="I32" s="56">
        <v>0.95</v>
      </c>
      <c r="J32" s="56">
        <v>0.95</v>
      </c>
      <c r="K32" s="56">
        <v>0.95</v>
      </c>
      <c r="L32" s="56">
        <v>0.95</v>
      </c>
      <c r="M32" s="99">
        <v>0.95</v>
      </c>
      <c r="N32" s="99">
        <v>0.95</v>
      </c>
      <c r="O32" s="99">
        <v>0.95</v>
      </c>
      <c r="P32" s="99">
        <v>0.95</v>
      </c>
      <c r="Q32" s="99">
        <v>0.95</v>
      </c>
      <c r="R32" s="99">
        <v>0.95</v>
      </c>
      <c r="S32" s="99">
        <v>0.95</v>
      </c>
      <c r="T32" s="99">
        <v>0.95</v>
      </c>
      <c r="U32" s="99">
        <v>0.95</v>
      </c>
      <c r="V32" s="99">
        <v>0.95</v>
      </c>
      <c r="W32" s="99">
        <v>0.95</v>
      </c>
      <c r="X32" s="99">
        <v>0.95</v>
      </c>
      <c r="Y32" s="99">
        <v>0.95</v>
      </c>
      <c r="Z32" s="99">
        <v>0.95</v>
      </c>
      <c r="AA32" s="99">
        <v>0.95</v>
      </c>
      <c r="AB32" s="99">
        <v>0.95</v>
      </c>
      <c r="AC32" s="99">
        <v>0.95</v>
      </c>
      <c r="AD32" s="99">
        <v>0.95</v>
      </c>
      <c r="AE32" s="99">
        <v>0.95</v>
      </c>
      <c r="AF32" s="99">
        <v>0.95</v>
      </c>
      <c r="AG32" s="99">
        <v>0.95</v>
      </c>
      <c r="AH32" s="99">
        <v>0.95</v>
      </c>
      <c r="AI32" s="99">
        <v>0.95</v>
      </c>
      <c r="AJ32" s="99">
        <v>0.95</v>
      </c>
      <c r="AK32" s="99">
        <v>0.95</v>
      </c>
      <c r="AL32" s="99">
        <v>0.95</v>
      </c>
      <c r="AM32" s="99">
        <v>0.95</v>
      </c>
      <c r="AN32" s="99"/>
      <c r="AO32" s="99"/>
      <c r="AP32" s="99"/>
      <c r="AQ32" s="99"/>
      <c r="AR32" s="99"/>
      <c r="AS32" s="99"/>
      <c r="AT32" s="99"/>
      <c r="AU32" s="99"/>
      <c r="AV32" s="99"/>
      <c r="AW32" s="99">
        <f>AVERAGE(M32:X32)</f>
        <v>0.94999999999999984</v>
      </c>
      <c r="AX32" s="99">
        <f t="shared" si="3"/>
        <v>0.94999999999999984</v>
      </c>
      <c r="AY32" s="167">
        <f t="shared" si="4"/>
        <v>0.94999999999999984</v>
      </c>
      <c r="AZ32" s="104">
        <f t="shared" si="5"/>
        <v>0.94999999999999984</v>
      </c>
      <c r="BA32" s="104">
        <f t="shared" si="6"/>
        <v>0.94999999999999984</v>
      </c>
      <c r="BB32" s="104">
        <f t="shared" si="7"/>
        <v>0.94999999999999984</v>
      </c>
      <c r="BC32" s="104">
        <f t="shared" si="2"/>
        <v>0.94999999999999984</v>
      </c>
      <c r="BD32" s="104">
        <f t="shared" si="8"/>
        <v>0.94999999999999984</v>
      </c>
      <c r="BE32" s="99">
        <f t="shared" si="9"/>
        <v>0.94999999999999984</v>
      </c>
      <c r="BF32" s="99">
        <f t="shared" si="10"/>
        <v>0.94999999999999984</v>
      </c>
      <c r="BG32" s="99">
        <f t="shared" si="11"/>
        <v>0.94999999999999984</v>
      </c>
      <c r="BH32" s="99">
        <f>AVERAGE(AK32:AM32)</f>
        <v>0.94999999999999984</v>
      </c>
      <c r="BI32" s="187"/>
      <c r="BJ32" s="149"/>
      <c r="BK32" s="149"/>
      <c r="BL32" s="149"/>
      <c r="BM32" s="36"/>
      <c r="BN32" s="36"/>
      <c r="BO32" s="36"/>
      <c r="BP32" s="36"/>
      <c r="BQ32" s="36"/>
      <c r="BR32" s="36"/>
      <c r="BS32" s="36"/>
      <c r="BT32" s="24"/>
      <c r="BU32" s="24"/>
      <c r="BV32" s="24"/>
      <c r="BW32" s="24"/>
      <c r="BX32" s="24"/>
      <c r="BY32" s="24"/>
      <c r="BZ32" s="24"/>
      <c r="CA32" s="24"/>
      <c r="CB32" s="24"/>
      <c r="CC32" s="24"/>
      <c r="CD32" s="24"/>
      <c r="CE32" s="24"/>
      <c r="CF32" s="24"/>
      <c r="CG32" s="24"/>
      <c r="CH32" s="24"/>
      <c r="CI32" s="24"/>
      <c r="CJ32" s="24"/>
      <c r="CK32" s="24"/>
      <c r="CL32" s="24"/>
      <c r="CM32" s="24"/>
      <c r="CN32" s="24"/>
      <c r="CO32" s="24"/>
      <c r="CP32" s="24"/>
      <c r="CQ32" s="24"/>
      <c r="CR32" s="24"/>
      <c r="CS32" s="24"/>
      <c r="CT32" s="24"/>
      <c r="CU32" s="24"/>
      <c r="CV32" s="24"/>
      <c r="CW32" s="24"/>
    </row>
    <row r="33" spans="2:101" x14ac:dyDescent="0.25">
      <c r="B33" s="61" t="s">
        <v>49</v>
      </c>
      <c r="C33" s="53" t="s">
        <v>46</v>
      </c>
      <c r="D33" s="56">
        <v>0.94799999999999995</v>
      </c>
      <c r="E33" s="56">
        <v>0.98</v>
      </c>
      <c r="F33" s="56">
        <v>0.96199999999999997</v>
      </c>
      <c r="G33" s="56">
        <v>0.96199999999999997</v>
      </c>
      <c r="H33" s="56">
        <v>1</v>
      </c>
      <c r="I33" s="56">
        <v>1</v>
      </c>
      <c r="J33" s="56">
        <v>1</v>
      </c>
      <c r="K33" s="56">
        <v>1</v>
      </c>
      <c r="L33" s="56">
        <v>0.999</v>
      </c>
      <c r="M33" s="59">
        <v>1</v>
      </c>
      <c r="N33" s="57">
        <v>0.995</v>
      </c>
      <c r="O33" s="57">
        <v>1</v>
      </c>
      <c r="P33" s="57">
        <v>1</v>
      </c>
      <c r="Q33" s="59">
        <v>1</v>
      </c>
      <c r="R33" s="59">
        <v>1</v>
      </c>
      <c r="S33" s="59">
        <v>1</v>
      </c>
      <c r="T33" s="59">
        <v>1</v>
      </c>
      <c r="U33" s="59">
        <v>0.99995999999999996</v>
      </c>
      <c r="V33" s="59">
        <v>1</v>
      </c>
      <c r="W33" s="59">
        <v>1</v>
      </c>
      <c r="X33" s="57">
        <f>1-0</f>
        <v>1</v>
      </c>
      <c r="Y33" s="73">
        <f>1-(7/(24*31))</f>
        <v>0.99059139784946237</v>
      </c>
      <c r="Z33" s="73">
        <f>1-(0.067/(24*28))</f>
        <v>0.99990029761904764</v>
      </c>
      <c r="AA33" s="145">
        <f>1-(0/(24*31))</f>
        <v>1</v>
      </c>
      <c r="AB33" s="145">
        <f>1-(151.3/(107*24*30))</f>
        <v>0.99803608515057118</v>
      </c>
      <c r="AC33" s="145">
        <f>1-(0/(107*24*31))</f>
        <v>1</v>
      </c>
      <c r="AD33" s="145">
        <f>1-(7.133/(107*24*30))</f>
        <v>0.99990741173416409</v>
      </c>
      <c r="AE33" s="145">
        <f>1-(7953/(107*24*31))</f>
        <v>0.9000979801025023</v>
      </c>
      <c r="AF33" s="145">
        <f>1-(56.5/(107*24*31))</f>
        <v>0.99929027233443879</v>
      </c>
      <c r="AG33" s="145">
        <f>1-((320)/(107*24*30))</f>
        <v>0.99584631360332299</v>
      </c>
      <c r="AH33" s="145">
        <f>1-((12.9)/(SurveyHrsIn!Z271))</f>
        <v>0.99988440860215055</v>
      </c>
      <c r="AI33" s="170">
        <f>1-((0)/(SurveyHrsIn!AA271))</f>
        <v>1</v>
      </c>
      <c r="AJ33" s="145">
        <f>1-((18.7)/(SurveyHrsIn!AB271))</f>
        <v>0.9998324372759857</v>
      </c>
      <c r="AK33" s="145">
        <f>1-((0)/(SurveyHrsIn!AC271))</f>
        <v>1</v>
      </c>
      <c r="AL33" s="145">
        <f>1-((0)/(SurveyHrsIn!AD271))</f>
        <v>1</v>
      </c>
      <c r="AM33" s="145">
        <f>1-((838.1667)/(SurveyHrsIn!AE271))</f>
        <v>0.99248954569892478</v>
      </c>
      <c r="AN33" s="145"/>
      <c r="AO33" s="145"/>
      <c r="AP33" s="145"/>
      <c r="AQ33" s="145"/>
      <c r="AR33" s="145"/>
      <c r="AS33" s="145"/>
      <c r="AT33" s="145"/>
      <c r="AU33" s="145"/>
      <c r="AV33" s="145"/>
      <c r="AW33" s="57">
        <f>AVERAGE(M33:X33)</f>
        <v>0.99958000000000002</v>
      </c>
      <c r="AX33" s="99">
        <f t="shared" si="3"/>
        <v>0.99028221702263719</v>
      </c>
      <c r="AY33" s="167">
        <f t="shared" si="4"/>
        <v>0.99749651523297489</v>
      </c>
      <c r="AZ33" s="114">
        <f t="shared" si="5"/>
        <v>0.99833333333333341</v>
      </c>
      <c r="BA33" s="114">
        <f t="shared" si="6"/>
        <v>1</v>
      </c>
      <c r="BB33" s="114">
        <f t="shared" si="7"/>
        <v>0.99998666666666658</v>
      </c>
      <c r="BC33" s="114">
        <f t="shared" si="2"/>
        <v>1</v>
      </c>
      <c r="BD33" s="114">
        <f t="shared" si="8"/>
        <v>0.99683056515616997</v>
      </c>
      <c r="BE33" s="99">
        <f t="shared" si="9"/>
        <v>0.99931449896157842</v>
      </c>
      <c r="BF33" s="99">
        <f t="shared" si="10"/>
        <v>0.9650781886800881</v>
      </c>
      <c r="BG33" s="57">
        <f t="shared" si="11"/>
        <v>0.99990561529271205</v>
      </c>
      <c r="BH33" s="99">
        <f t="shared" si="12"/>
        <v>0.99749651523297489</v>
      </c>
      <c r="BI33" s="187"/>
      <c r="BJ33" s="149"/>
      <c r="BK33" s="149"/>
      <c r="BL33" s="149"/>
      <c r="BM33" s="36"/>
      <c r="BN33" s="36"/>
      <c r="BO33" s="36"/>
      <c r="BP33" s="36"/>
      <c r="BQ33" s="36"/>
      <c r="BR33" s="36"/>
      <c r="BS33" s="36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</row>
    <row r="34" spans="2:101" x14ac:dyDescent="0.25">
      <c r="B34" s="65"/>
      <c r="C34" s="53" t="s">
        <v>50</v>
      </c>
      <c r="D34" s="56">
        <v>0.995</v>
      </c>
      <c r="E34" s="56">
        <v>0.995</v>
      </c>
      <c r="F34" s="56">
        <v>0.995</v>
      </c>
      <c r="G34" s="56">
        <v>0.995</v>
      </c>
      <c r="H34" s="56">
        <v>0.995</v>
      </c>
      <c r="I34" s="56">
        <v>0.995</v>
      </c>
      <c r="J34" s="56">
        <v>0.995</v>
      </c>
      <c r="K34" s="56">
        <v>0.995</v>
      </c>
      <c r="L34" s="56">
        <v>0.995</v>
      </c>
      <c r="M34" s="57">
        <v>0.995</v>
      </c>
      <c r="N34" s="57">
        <v>0.995</v>
      </c>
      <c r="O34" s="57">
        <v>0.995</v>
      </c>
      <c r="P34" s="57">
        <v>0.995</v>
      </c>
      <c r="Q34" s="57">
        <v>0.995</v>
      </c>
      <c r="R34" s="57">
        <v>0.995</v>
      </c>
      <c r="S34" s="57">
        <v>0.995</v>
      </c>
      <c r="T34" s="57">
        <v>0.995</v>
      </c>
      <c r="U34" s="57">
        <v>0.995</v>
      </c>
      <c r="V34" s="57">
        <v>0.995</v>
      </c>
      <c r="W34" s="57">
        <v>0.995</v>
      </c>
      <c r="X34" s="57">
        <v>0.995</v>
      </c>
      <c r="Y34" s="57">
        <v>0.995</v>
      </c>
      <c r="Z34" s="57">
        <v>0.995</v>
      </c>
      <c r="AA34" s="57">
        <v>0.995</v>
      </c>
      <c r="AB34" s="57">
        <v>0.995</v>
      </c>
      <c r="AC34" s="57">
        <v>0.995</v>
      </c>
      <c r="AD34" s="57">
        <v>0.995</v>
      </c>
      <c r="AE34" s="57">
        <v>0.995</v>
      </c>
      <c r="AF34" s="57">
        <v>0.995</v>
      </c>
      <c r="AG34" s="57">
        <v>0.995</v>
      </c>
      <c r="AH34" s="57">
        <v>0.995</v>
      </c>
      <c r="AI34" s="57">
        <v>0.995</v>
      </c>
      <c r="AJ34" s="57">
        <v>0.995</v>
      </c>
      <c r="AK34" s="57">
        <v>0.995</v>
      </c>
      <c r="AL34" s="57">
        <v>0.995</v>
      </c>
      <c r="AM34" s="57">
        <v>0.995</v>
      </c>
      <c r="AN34" s="57">
        <v>0.995</v>
      </c>
      <c r="AO34" s="57">
        <v>0.995</v>
      </c>
      <c r="AP34" s="57">
        <v>0.995</v>
      </c>
      <c r="AQ34" s="57">
        <v>0.995</v>
      </c>
      <c r="AR34" s="57">
        <v>0.995</v>
      </c>
      <c r="AS34" s="57">
        <v>0.995</v>
      </c>
      <c r="AT34" s="57">
        <v>0.995</v>
      </c>
      <c r="AU34" s="57">
        <v>0.995</v>
      </c>
      <c r="AV34" s="57">
        <v>0.995</v>
      </c>
      <c r="AW34" s="57">
        <f>AVERAGE(M34:X34)</f>
        <v>0.99499999999999977</v>
      </c>
      <c r="AX34" s="99">
        <f t="shared" si="3"/>
        <v>0.99499999999999977</v>
      </c>
      <c r="AY34" s="167">
        <f t="shared" si="4"/>
        <v>0.99499999999999977</v>
      </c>
      <c r="AZ34" s="114">
        <f t="shared" si="5"/>
        <v>0.995</v>
      </c>
      <c r="BA34" s="114">
        <f t="shared" si="6"/>
        <v>0.995</v>
      </c>
      <c r="BB34" s="114">
        <f t="shared" si="7"/>
        <v>0.995</v>
      </c>
      <c r="BC34" s="114">
        <f t="shared" si="2"/>
        <v>0.995</v>
      </c>
      <c r="BD34" s="114">
        <f t="shared" si="8"/>
        <v>0.995</v>
      </c>
      <c r="BE34" s="57">
        <f t="shared" si="9"/>
        <v>0.995</v>
      </c>
      <c r="BF34" s="57">
        <f t="shared" si="10"/>
        <v>0.995</v>
      </c>
      <c r="BG34" s="57">
        <f t="shared" si="11"/>
        <v>0.995</v>
      </c>
      <c r="BH34" s="57">
        <f t="shared" si="12"/>
        <v>0.995</v>
      </c>
      <c r="BI34" s="187"/>
      <c r="BJ34" s="149"/>
      <c r="BK34" s="149"/>
      <c r="BL34" s="149"/>
      <c r="BM34" s="36"/>
      <c r="BN34" s="36"/>
      <c r="BO34" s="36"/>
      <c r="BP34" s="36"/>
      <c r="BQ34" s="36"/>
      <c r="BR34" s="36"/>
      <c r="BS34" s="36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</row>
    <row r="35" spans="2:101" x14ac:dyDescent="0.25">
      <c r="B35" s="53" t="s">
        <v>52</v>
      </c>
      <c r="C35" s="53" t="s">
        <v>46</v>
      </c>
      <c r="D35" s="27" t="s">
        <v>79</v>
      </c>
      <c r="E35" s="27" t="s">
        <v>79</v>
      </c>
      <c r="F35" s="27" t="s">
        <v>79</v>
      </c>
      <c r="G35" s="56">
        <v>0.95399999999999996</v>
      </c>
      <c r="H35" s="56">
        <v>0.91400000000000003</v>
      </c>
      <c r="I35" s="56">
        <v>0.98</v>
      </c>
      <c r="J35" s="56">
        <v>0.98899999999999999</v>
      </c>
      <c r="K35" s="56">
        <v>0.98699999999999999</v>
      </c>
      <c r="L35" s="56">
        <v>0.60799999999999998</v>
      </c>
      <c r="M35" s="99">
        <f>1-M52</f>
        <v>0.996</v>
      </c>
      <c r="N35" s="99">
        <f>1-N52</f>
        <v>0.92</v>
      </c>
      <c r="O35" s="99">
        <v>0.997</v>
      </c>
      <c r="P35" s="99">
        <v>0.996</v>
      </c>
      <c r="Q35" s="99">
        <v>0.995</v>
      </c>
      <c r="R35" s="99">
        <f>(223370+236336)/462240</f>
        <v>0.99451799930771889</v>
      </c>
      <c r="S35" s="99">
        <f>(226251+240438)/477648</f>
        <v>0.97705632599738723</v>
      </c>
      <c r="T35" s="99">
        <f>(460644)/477648</f>
        <v>0.96440056275751185</v>
      </c>
      <c r="U35" s="99">
        <f>459319/462240</f>
        <v>0.99368077189338877</v>
      </c>
      <c r="V35" s="57">
        <f>476912/477648</f>
        <v>0.99845911633671658</v>
      </c>
      <c r="W35" s="57">
        <f>460563/462240</f>
        <v>0.99637201453790236</v>
      </c>
      <c r="X35" s="132">
        <f>(227047+244588)/(107*24*6*31)</f>
        <v>0.98741123170200651</v>
      </c>
      <c r="Y35" s="132">
        <f>(243818+230300)/(107*24*6*31)</f>
        <v>0.9926096204736542</v>
      </c>
      <c r="Z35" s="132">
        <f>(207465+215822)/(107*24*6*28)</f>
        <v>0.98113920412401723</v>
      </c>
      <c r="AA35" s="132">
        <f>(131581+239809)/(107*24*6*31)</f>
        <v>0.77753910829732353</v>
      </c>
      <c r="AB35" s="132">
        <f>(222554+235466)/(107*24*6*30)</f>
        <v>0.99087054344063685</v>
      </c>
      <c r="AC35" s="132">
        <f>(230780+240278)/(107*24*6*31)</f>
        <v>0.98620322915619874</v>
      </c>
      <c r="AD35" s="132">
        <f>(221952+233260)/(107*24*6*30)</f>
        <v>0.9847957770854967</v>
      </c>
      <c r="AE35" s="132">
        <f>(230066+241617)/(107*24*6*31)</f>
        <v>0.98751172411482935</v>
      </c>
      <c r="AF35" s="132">
        <f>(206663+233245)/(107*24*6*31)</f>
        <v>0.92098784041804849</v>
      </c>
      <c r="AG35" s="132">
        <f>(222114+229956)/(107*24*6*30)</f>
        <v>0.97799844236760125</v>
      </c>
      <c r="AH35" s="132">
        <f>(227334+240408)/(6*SurveyHrsIn!Z272)</f>
        <v>0.97926087830368802</v>
      </c>
      <c r="AI35" s="132">
        <f>(222961+236663)/(6*SurveyHrsIn!AA272)</f>
        <v>0.99434060228452747</v>
      </c>
      <c r="AJ35" s="132">
        <f>(231309+244664)/(6*SurveyHrsIn!AB272)</f>
        <v>0.99649323351086994</v>
      </c>
      <c r="AK35" s="132">
        <f>(474382)/(6*SurveyHrsIn!AC272)</f>
        <v>0.99316232874417987</v>
      </c>
      <c r="AL35" s="132">
        <f>(424540)/(6*SurveyHrsIn!AD272)</f>
        <v>0.98404353953419377</v>
      </c>
      <c r="AM35" s="255">
        <f>(469869)/(6*SurveyHrsIn!AE272)</f>
        <v>0.98371394834689985</v>
      </c>
      <c r="AN35" s="132"/>
      <c r="AO35" s="132"/>
      <c r="AP35" s="132"/>
      <c r="AQ35" s="132"/>
      <c r="AR35" s="132"/>
      <c r="AS35" s="132"/>
      <c r="AT35" s="132"/>
      <c r="AU35" s="132"/>
      <c r="AV35" s="132"/>
      <c r="AW35" s="99">
        <f>AVERAGE(M35:X35)</f>
        <v>0.98465816854438615</v>
      </c>
      <c r="AX35" s="99">
        <f t="shared" si="3"/>
        <v>0.96414585029807431</v>
      </c>
      <c r="AY35" s="167">
        <f>AVERAGE(AK35:AV35)</f>
        <v>0.98697327220842457</v>
      </c>
      <c r="AZ35" s="104">
        <f t="shared" si="5"/>
        <v>0.97099999999999997</v>
      </c>
      <c r="BA35" s="104">
        <f t="shared" si="6"/>
        <v>0.99517266643590629</v>
      </c>
      <c r="BB35" s="104">
        <f t="shared" si="7"/>
        <v>0.97837922021609591</v>
      </c>
      <c r="BC35" s="104">
        <f t="shared" si="2"/>
        <v>0.99408078752554185</v>
      </c>
      <c r="BD35" s="104">
        <f t="shared" si="8"/>
        <v>0.91709597763166506</v>
      </c>
      <c r="BE35" s="57">
        <f t="shared" si="9"/>
        <v>0.98728984989411084</v>
      </c>
      <c r="BF35" s="57">
        <f t="shared" si="10"/>
        <v>0.96216600230015958</v>
      </c>
      <c r="BG35" s="57">
        <f t="shared" si="11"/>
        <v>0.99003157136636177</v>
      </c>
      <c r="BH35" s="57">
        <f t="shared" si="12"/>
        <v>0.98697327220842457</v>
      </c>
      <c r="BI35" s="187"/>
      <c r="BJ35" s="149"/>
      <c r="BK35" s="149"/>
      <c r="BL35" s="149"/>
      <c r="BM35" s="36"/>
      <c r="BN35" s="36"/>
      <c r="BO35" s="36"/>
      <c r="BP35" s="36"/>
      <c r="BQ35" s="36"/>
      <c r="BR35" s="36"/>
      <c r="BS35" s="36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</row>
    <row r="36" spans="2:101" ht="15" x14ac:dyDescent="0.25">
      <c r="B36" s="16"/>
      <c r="C36" s="16"/>
      <c r="D36" s="16"/>
      <c r="E36" s="16"/>
      <c r="F36" s="16"/>
      <c r="G36" s="16"/>
      <c r="H36" s="19"/>
      <c r="I36" s="19"/>
      <c r="J36" s="19"/>
      <c r="K36" s="19"/>
      <c r="L36" s="19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V36" s="37"/>
      <c r="AW36" s="37"/>
      <c r="AX36" s="37"/>
      <c r="AY36" s="37"/>
      <c r="AZ36" s="24"/>
      <c r="BA36" s="24"/>
      <c r="BB36" s="24"/>
      <c r="BC36" s="24"/>
      <c r="BD36" s="24"/>
      <c r="BE36" s="24"/>
      <c r="BF36" s="24"/>
      <c r="BG36" s="24"/>
      <c r="BH36" s="24"/>
      <c r="BI36" s="149"/>
      <c r="BJ36" s="149"/>
      <c r="BK36" s="149"/>
      <c r="BL36" s="149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</row>
    <row r="37" spans="2:101" ht="15.6" x14ac:dyDescent="0.3">
      <c r="B37" s="15" t="s">
        <v>91</v>
      </c>
      <c r="C37" s="16"/>
      <c r="D37" s="17" t="s">
        <v>16</v>
      </c>
      <c r="E37" s="17" t="s">
        <v>17</v>
      </c>
      <c r="F37" s="17" t="s">
        <v>18</v>
      </c>
      <c r="G37" s="18" t="s">
        <v>43</v>
      </c>
      <c r="H37" s="18" t="s">
        <v>20</v>
      </c>
      <c r="I37" s="18" t="s">
        <v>21</v>
      </c>
      <c r="J37" s="18" t="s">
        <v>22</v>
      </c>
      <c r="K37" s="18" t="s">
        <v>23</v>
      </c>
      <c r="L37" s="18" t="s">
        <v>24</v>
      </c>
      <c r="M37" s="100" t="s">
        <v>13</v>
      </c>
      <c r="N37" s="100" t="s">
        <v>14</v>
      </c>
      <c r="O37" s="100" t="s">
        <v>15</v>
      </c>
      <c r="P37" s="100" t="s">
        <v>16</v>
      </c>
      <c r="Q37" s="100" t="s">
        <v>17</v>
      </c>
      <c r="R37" s="100" t="s">
        <v>18</v>
      </c>
      <c r="S37" s="100" t="s">
        <v>19</v>
      </c>
      <c r="T37" s="100" t="s">
        <v>20</v>
      </c>
      <c r="U37" s="100" t="s">
        <v>21</v>
      </c>
      <c r="V37" s="100" t="s">
        <v>22</v>
      </c>
      <c r="W37" s="79" t="s">
        <v>23</v>
      </c>
      <c r="X37" s="79" t="s">
        <v>24</v>
      </c>
      <c r="Y37" s="79" t="s">
        <v>13</v>
      </c>
      <c r="Z37" s="79" t="s">
        <v>14</v>
      </c>
      <c r="AA37" s="79" t="s">
        <v>15</v>
      </c>
      <c r="AB37" s="79" t="s">
        <v>16</v>
      </c>
      <c r="AC37" s="79" t="s">
        <v>17</v>
      </c>
      <c r="AD37" s="79" t="s">
        <v>18</v>
      </c>
      <c r="AE37" s="79" t="s">
        <v>19</v>
      </c>
      <c r="AF37" s="79" t="s">
        <v>20</v>
      </c>
      <c r="AG37" s="79" t="s">
        <v>21</v>
      </c>
      <c r="AH37" s="178" t="s">
        <v>22</v>
      </c>
      <c r="AI37" s="178" t="s">
        <v>23</v>
      </c>
      <c r="AJ37" s="178" t="s">
        <v>24</v>
      </c>
      <c r="AK37" s="178" t="s">
        <v>13</v>
      </c>
      <c r="AL37" s="178" t="s">
        <v>14</v>
      </c>
      <c r="AM37" s="178" t="s">
        <v>15</v>
      </c>
      <c r="AN37" s="178"/>
      <c r="AO37" s="178"/>
      <c r="AP37" s="178"/>
      <c r="AQ37" s="178"/>
      <c r="AR37" s="178"/>
      <c r="AS37" s="178"/>
      <c r="AT37" s="178"/>
      <c r="AU37" s="178"/>
      <c r="AV37" s="178"/>
      <c r="AW37" s="100" t="s">
        <v>34</v>
      </c>
      <c r="AX37" s="79" t="s">
        <v>34</v>
      </c>
      <c r="AY37" s="178" t="s">
        <v>34</v>
      </c>
      <c r="AZ37" s="178" t="s">
        <v>115</v>
      </c>
      <c r="BA37" s="178" t="s">
        <v>116</v>
      </c>
      <c r="BB37" s="178" t="s">
        <v>117</v>
      </c>
      <c r="BC37" s="178" t="s">
        <v>118</v>
      </c>
      <c r="BD37" s="178" t="s">
        <v>115</v>
      </c>
      <c r="BE37" s="178" t="s">
        <v>116</v>
      </c>
      <c r="BF37" s="178" t="s">
        <v>117</v>
      </c>
      <c r="BG37" s="178" t="s">
        <v>118</v>
      </c>
      <c r="BH37" s="178" t="s">
        <v>115</v>
      </c>
      <c r="BI37" s="149"/>
      <c r="BJ37" s="149"/>
      <c r="BK37" s="149"/>
      <c r="BL37" s="149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4"/>
      <c r="CC37" s="24"/>
      <c r="CD37" s="24"/>
      <c r="CE37" s="24"/>
      <c r="CF37" s="24"/>
      <c r="CG37" s="24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</row>
    <row r="38" spans="2:101" ht="15" hidden="1" x14ac:dyDescent="0.25">
      <c r="B38" s="53" t="s">
        <v>44</v>
      </c>
      <c r="C38" s="53" t="s">
        <v>75</v>
      </c>
      <c r="D38" s="58">
        <f>(D12-D13)/D13</f>
        <v>0.3378109381998109</v>
      </c>
      <c r="E38" s="58">
        <f t="shared" ref="E38:M38" si="25">(E12-E13)/E13</f>
        <v>0.47535655721591236</v>
      </c>
      <c r="F38" s="58">
        <f t="shared" si="25"/>
        <v>0.21072305092398766</v>
      </c>
      <c r="G38" s="58">
        <f t="shared" si="25"/>
        <v>4.8266831694626998E-2</v>
      </c>
      <c r="H38" s="58">
        <f t="shared" si="25"/>
        <v>5.7668347436714562E-2</v>
      </c>
      <c r="I38" s="58">
        <f t="shared" si="25"/>
        <v>0.16286368018023295</v>
      </c>
      <c r="J38" s="58">
        <f t="shared" si="25"/>
        <v>9.5430309560587567E-2</v>
      </c>
      <c r="K38" s="58">
        <f t="shared" si="25"/>
        <v>0.14644839238173255</v>
      </c>
      <c r="L38" s="58">
        <f t="shared" si="25"/>
        <v>7.9737944845979722E-2</v>
      </c>
      <c r="M38" s="99">
        <f t="shared" si="25"/>
        <v>-6.1986392153397546E-2</v>
      </c>
      <c r="N38" s="99">
        <f t="shared" ref="N38:S38" si="26">(N12-N13)/N13</f>
        <v>-5.089768171518215E-2</v>
      </c>
      <c r="O38" s="99">
        <f t="shared" si="26"/>
        <v>-8.2136558327034523E-2</v>
      </c>
      <c r="P38" s="99">
        <f t="shared" si="26"/>
        <v>-0.12508907985747222</v>
      </c>
      <c r="Q38" s="99">
        <f t="shared" si="26"/>
        <v>-0.1957557022307628</v>
      </c>
      <c r="R38" s="99">
        <f t="shared" si="26"/>
        <v>-0.13517275664926673</v>
      </c>
      <c r="S38" s="99">
        <f t="shared" si="26"/>
        <v>-0.21957579972183588</v>
      </c>
      <c r="T38" s="99">
        <f>(T12-T13)/T13</f>
        <v>-0.26798921453692848</v>
      </c>
      <c r="U38" s="100" t="s">
        <v>106</v>
      </c>
      <c r="V38" s="100" t="s">
        <v>106</v>
      </c>
      <c r="W38" s="100"/>
      <c r="X38" s="100"/>
      <c r="Y38" s="100"/>
      <c r="Z38" s="100"/>
      <c r="AA38" s="100"/>
      <c r="AB38" s="100"/>
      <c r="AC38" s="79" t="s">
        <v>17</v>
      </c>
      <c r="AD38" s="79" t="s">
        <v>18</v>
      </c>
      <c r="AE38" s="100"/>
      <c r="AF38" s="100"/>
      <c r="AG38" s="100"/>
      <c r="AH38" s="100"/>
      <c r="AI38" s="100"/>
      <c r="AJ38" s="100"/>
      <c r="AK38" s="100"/>
      <c r="AL38" s="100"/>
      <c r="AM38" s="100"/>
      <c r="AN38" s="100"/>
      <c r="AO38" s="100"/>
      <c r="AP38" s="100"/>
      <c r="AQ38" s="100"/>
      <c r="AR38" s="100"/>
      <c r="AS38" s="100"/>
      <c r="AT38" s="100"/>
      <c r="AU38" s="100"/>
      <c r="AV38" s="100"/>
      <c r="AW38" s="100" t="s">
        <v>106</v>
      </c>
      <c r="AX38" s="142"/>
      <c r="AY38" s="142"/>
      <c r="AZ38" s="40"/>
      <c r="BA38" s="40"/>
      <c r="BB38" s="40"/>
      <c r="BC38" s="40"/>
      <c r="BD38" s="40"/>
      <c r="BE38" s="24"/>
      <c r="BF38" s="24"/>
      <c r="BG38" s="24"/>
      <c r="BH38" s="24"/>
      <c r="BI38" s="149"/>
      <c r="BJ38" s="149"/>
      <c r="BK38" s="149"/>
      <c r="BL38" s="149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</row>
    <row r="39" spans="2:101" ht="15" x14ac:dyDescent="0.25">
      <c r="B39" s="53" t="s">
        <v>44</v>
      </c>
      <c r="C39" s="70" t="s">
        <v>76</v>
      </c>
      <c r="D39" s="58"/>
      <c r="E39" s="58"/>
      <c r="F39" s="58"/>
      <c r="G39" s="58"/>
      <c r="H39" s="58"/>
      <c r="I39" s="58"/>
      <c r="J39" s="58"/>
      <c r="K39" s="58"/>
      <c r="L39" s="58"/>
      <c r="M39" s="99">
        <f>(M11-M14)/M14</f>
        <v>0.15571624060968969</v>
      </c>
      <c r="N39" s="99">
        <f t="shared" ref="N39:V39" si="27">(N11-N14)/N14</f>
        <v>0.47184973596184615</v>
      </c>
      <c r="O39" s="99">
        <f t="shared" si="27"/>
        <v>-0.22092645183207599</v>
      </c>
      <c r="P39" s="99">
        <f t="shared" si="27"/>
        <v>-0.15212241978663046</v>
      </c>
      <c r="Q39" s="99">
        <f t="shared" si="27"/>
        <v>-0.1516610226525873</v>
      </c>
      <c r="R39" s="99">
        <f t="shared" si="27"/>
        <v>0.12350661337209298</v>
      </c>
      <c r="S39" s="99">
        <f t="shared" si="27"/>
        <v>-0.3661657470136705</v>
      </c>
      <c r="T39" s="99">
        <f t="shared" si="27"/>
        <v>-0.26933108087694535</v>
      </c>
      <c r="U39" s="99">
        <f t="shared" si="27"/>
        <v>0.27915384991622155</v>
      </c>
      <c r="V39" s="99">
        <f t="shared" si="27"/>
        <v>0.30699912062575696</v>
      </c>
      <c r="W39" s="99">
        <f t="shared" ref="W39:AB39" si="28">(W11-W14)/W14</f>
        <v>0.19980007887243159</v>
      </c>
      <c r="X39" s="99">
        <f t="shared" si="28"/>
        <v>-5.8291414411573129E-2</v>
      </c>
      <c r="Y39" s="99">
        <f t="shared" si="28"/>
        <v>9.0642010559206981E-2</v>
      </c>
      <c r="Z39" s="99">
        <f t="shared" si="28"/>
        <v>-0.15043252030606236</v>
      </c>
      <c r="AA39" s="99">
        <f t="shared" si="28"/>
        <v>-0.30466698098021772</v>
      </c>
      <c r="AB39" s="99">
        <f t="shared" si="28"/>
        <v>-9.3638466466308093E-2</v>
      </c>
      <c r="AC39" s="99">
        <f t="shared" ref="AC39:AH39" si="29">(AC11-AC14)/AC14</f>
        <v>-0.1312589252012861</v>
      </c>
      <c r="AD39" s="99">
        <f t="shared" si="29"/>
        <v>-4.683287461040516E-2</v>
      </c>
      <c r="AE39" s="99">
        <f t="shared" si="29"/>
        <v>-0.37249759075907596</v>
      </c>
      <c r="AF39" s="99">
        <f t="shared" si="29"/>
        <v>-0.28526567326456653</v>
      </c>
      <c r="AG39" s="99">
        <f t="shared" si="29"/>
        <v>-0.28922285350318466</v>
      </c>
      <c r="AH39" s="99">
        <f t="shared" si="29"/>
        <v>0.39910861178634777</v>
      </c>
      <c r="AI39" s="99">
        <f>(AI11-AI14)/AI14</f>
        <v>0.19249433555032613</v>
      </c>
      <c r="AJ39" s="99">
        <f>(AJ11-AJ14)/AJ14</f>
        <v>0.36773106978312159</v>
      </c>
      <c r="AK39" s="99">
        <f>(AK11-AK14)/AK14</f>
        <v>0.18059642279926755</v>
      </c>
      <c r="AL39" s="99">
        <f>(AL11-AL14)/AL14</f>
        <v>0.5961919293702177</v>
      </c>
      <c r="AM39" s="99">
        <f>(AM11-AM14)/AM14</f>
        <v>-0.13297912585250135</v>
      </c>
      <c r="AN39" s="99"/>
      <c r="AO39" s="99"/>
      <c r="AP39" s="99"/>
      <c r="AQ39" s="99"/>
      <c r="AR39" s="99"/>
      <c r="AS39" s="99"/>
      <c r="AT39" s="99"/>
      <c r="AU39" s="99"/>
      <c r="AV39" s="99"/>
      <c r="AW39" s="99">
        <f>(AW11-AW14)/AW14</f>
        <v>1.1522438230372604E-2</v>
      </c>
      <c r="AX39" s="99">
        <f t="shared" ref="AX39:AX45" si="30">AVERAGE(Y39:AJ39)</f>
        <v>-5.1986654784342022E-2</v>
      </c>
      <c r="AY39" s="167">
        <f t="shared" ref="AY39:AY45" si="31">AVERAGE(AK39:AV39)</f>
        <v>0.21460307543899462</v>
      </c>
      <c r="AZ39" s="103">
        <f t="shared" ref="AZ39:BE39" si="32">(AZ11-AZ14)/AZ14</f>
        <v>9.6207903160020106E-2</v>
      </c>
      <c r="BA39" s="103">
        <f t="shared" si="32"/>
        <v>-8.124648270718754E-2</v>
      </c>
      <c r="BB39" s="103">
        <f t="shared" si="32"/>
        <v>-0.11473321592847528</v>
      </c>
      <c r="BC39" s="103">
        <f t="shared" si="32"/>
        <v>0.14275372167063052</v>
      </c>
      <c r="BD39" s="103">
        <f t="shared" si="32"/>
        <v>-0.13633808786490639</v>
      </c>
      <c r="BE39" s="103">
        <f t="shared" si="32"/>
        <v>-9.4971034614224376E-2</v>
      </c>
      <c r="BF39" s="99">
        <f t="shared" ref="BF39:BF45" si="33">AVERAGE(AE39:AG39)</f>
        <v>-0.31566203917560903</v>
      </c>
      <c r="BG39" s="99">
        <f t="shared" ref="BG39:BG45" si="34">AVERAGE(AH39:AJ39)</f>
        <v>0.31977800570659848</v>
      </c>
      <c r="BH39" s="99">
        <f t="shared" ref="BH39:BH45" si="35">AVERAGE(AK39:AM39)</f>
        <v>0.21460307543899462</v>
      </c>
      <c r="BI39" s="187"/>
      <c r="BJ39" s="149"/>
      <c r="BK39" s="149"/>
      <c r="BL39" s="149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</row>
    <row r="40" spans="2:101" ht="15" x14ac:dyDescent="0.25">
      <c r="B40" s="53" t="s">
        <v>44</v>
      </c>
      <c r="C40" s="70" t="s">
        <v>103</v>
      </c>
      <c r="D40" s="58" t="e">
        <f>(D12-D14)/D14</f>
        <v>#DIV/0!</v>
      </c>
      <c r="E40" s="58" t="e">
        <f t="shared" ref="E40:M40" si="36">(E12-E14)/E14</f>
        <v>#DIV/0!</v>
      </c>
      <c r="F40" s="58" t="e">
        <f t="shared" si="36"/>
        <v>#DIV/0!</v>
      </c>
      <c r="G40" s="58" t="e">
        <f t="shared" si="36"/>
        <v>#DIV/0!</v>
      </c>
      <c r="H40" s="58" t="e">
        <f t="shared" si="36"/>
        <v>#DIV/0!</v>
      </c>
      <c r="I40" s="58" t="e">
        <f t="shared" si="36"/>
        <v>#DIV/0!</v>
      </c>
      <c r="J40" s="58" t="e">
        <f t="shared" si="36"/>
        <v>#DIV/0!</v>
      </c>
      <c r="K40" s="58" t="e">
        <f t="shared" si="36"/>
        <v>#DIV/0!</v>
      </c>
      <c r="L40" s="58" t="e">
        <f t="shared" si="36"/>
        <v>#DIV/0!</v>
      </c>
      <c r="M40" s="99">
        <f t="shared" si="36"/>
        <v>0.15574305933587371</v>
      </c>
      <c r="N40" s="99">
        <f t="shared" ref="N40:S40" si="37">(N12-N14)/N14</f>
        <v>0.29534911383370999</v>
      </c>
      <c r="O40" s="99">
        <f t="shared" si="37"/>
        <v>-0.22034841415914053</v>
      </c>
      <c r="P40" s="99">
        <f t="shared" si="37"/>
        <v>-0.16606065449314741</v>
      </c>
      <c r="Q40" s="99">
        <f t="shared" si="37"/>
        <v>-0.15646496954826272</v>
      </c>
      <c r="R40" s="99">
        <f t="shared" si="37"/>
        <v>5.3536821705426355E-2</v>
      </c>
      <c r="S40" s="99">
        <f t="shared" si="37"/>
        <v>-0.3762732972830693</v>
      </c>
      <c r="T40" s="99">
        <f t="shared" ref="T40:Z40" si="38">(T12-T14)/T14</f>
        <v>-0.34039887999732948</v>
      </c>
      <c r="U40" s="99">
        <f t="shared" si="38"/>
        <v>0.12421324276284958</v>
      </c>
      <c r="V40" s="99">
        <f t="shared" si="38"/>
        <v>0.13901069966179905</v>
      </c>
      <c r="W40" s="99">
        <f t="shared" si="38"/>
        <v>8.5811599182781043E-2</v>
      </c>
      <c r="X40" s="99">
        <f t="shared" si="38"/>
        <v>-0.10451335706761722</v>
      </c>
      <c r="Y40" s="99">
        <f t="shared" si="38"/>
        <v>-5.2667384980066803E-2</v>
      </c>
      <c r="Z40" s="99">
        <f t="shared" si="38"/>
        <v>-0.22830064743967041</v>
      </c>
      <c r="AA40" s="99">
        <f t="shared" ref="AA40:AF40" si="39">(AA12-AA14)/AA14</f>
        <v>-0.36028796543398145</v>
      </c>
      <c r="AB40" s="99">
        <f t="shared" si="39"/>
        <v>-0.1881370215121797</v>
      </c>
      <c r="AC40" s="99">
        <f t="shared" si="39"/>
        <v>-0.20473132127834873</v>
      </c>
      <c r="AD40" s="99">
        <f t="shared" si="39"/>
        <v>-0.14669096140014384</v>
      </c>
      <c r="AE40" s="99">
        <f t="shared" si="39"/>
        <v>-0.37156215621562155</v>
      </c>
      <c r="AF40" s="99">
        <f t="shared" si="39"/>
        <v>-0.3031084471703373</v>
      </c>
      <c r="AG40" s="99">
        <f t="shared" ref="AG40:AL40" si="40">(AG12-AG14)/AG14</f>
        <v>-0.28005363727790816</v>
      </c>
      <c r="AH40" s="99">
        <f t="shared" si="40"/>
        <v>0.37934432691675973</v>
      </c>
      <c r="AI40" s="99">
        <f t="shared" si="40"/>
        <v>0.19041787054132217</v>
      </c>
      <c r="AJ40" s="99">
        <f t="shared" si="40"/>
        <v>0.35874817395212943</v>
      </c>
      <c r="AK40" s="99">
        <f t="shared" si="40"/>
        <v>0.18106885033940309</v>
      </c>
      <c r="AL40" s="99">
        <f t="shared" si="40"/>
        <v>0.58811065332548562</v>
      </c>
      <c r="AM40" s="99">
        <f>(AM12-AM14)/AM14</f>
        <v>-0.13623077900622696</v>
      </c>
      <c r="AN40" s="99"/>
      <c r="AO40" s="99"/>
      <c r="AP40" s="99"/>
      <c r="AQ40" s="99"/>
      <c r="AR40" s="99"/>
      <c r="AS40" s="99"/>
      <c r="AT40" s="99"/>
      <c r="AU40" s="99"/>
      <c r="AV40" s="99"/>
      <c r="AW40" s="99">
        <f>(AW12-AW14)/AW14</f>
        <v>-5.010525300466085E-2</v>
      </c>
      <c r="AX40" s="99">
        <f t="shared" si="30"/>
        <v>-0.10058576427483722</v>
      </c>
      <c r="AY40" s="167">
        <f t="shared" si="31"/>
        <v>0.21098290821955393</v>
      </c>
      <c r="AZ40" s="103">
        <f t="shared" ref="AZ40:BE40" si="41">(AZ12-AZ14)/AZ14</f>
        <v>4.5758108869796914E-2</v>
      </c>
      <c r="BA40" s="103">
        <f t="shared" si="41"/>
        <v>-0.10632049967372052</v>
      </c>
      <c r="BB40" s="103">
        <f t="shared" si="41"/>
        <v>-0.19411886200018125</v>
      </c>
      <c r="BC40" s="103">
        <f t="shared" si="41"/>
        <v>3.5864692080115605E-2</v>
      </c>
      <c r="BD40" s="103">
        <f t="shared" si="41"/>
        <v>-0.22586179617640595</v>
      </c>
      <c r="BE40" s="103">
        <f t="shared" si="41"/>
        <v>-0.18338858733258501</v>
      </c>
      <c r="BF40" s="99">
        <f t="shared" si="33"/>
        <v>-0.31824141355462232</v>
      </c>
      <c r="BG40" s="99">
        <f t="shared" si="34"/>
        <v>0.3095034571367371</v>
      </c>
      <c r="BH40" s="99">
        <f t="shared" si="35"/>
        <v>0.21098290821955393</v>
      </c>
      <c r="BI40" s="187"/>
      <c r="BJ40" s="149"/>
      <c r="BK40" s="149"/>
      <c r="BL40" s="149"/>
      <c r="BM40" s="24"/>
      <c r="BN40" s="24"/>
      <c r="BO40" s="36"/>
      <c r="BP40" s="36"/>
      <c r="BQ40" s="36"/>
      <c r="BR40" s="36"/>
      <c r="BS40" s="24"/>
      <c r="BT40" s="24"/>
      <c r="BU40" s="24"/>
      <c r="BV40" s="24"/>
      <c r="BW40" s="24"/>
      <c r="BX40" s="24"/>
      <c r="BY40" s="24"/>
      <c r="BZ40" s="24"/>
      <c r="CA40" s="24"/>
      <c r="CB40" s="24"/>
      <c r="CC40" s="24"/>
      <c r="CD40" s="24"/>
      <c r="CE40" s="24"/>
      <c r="CF40" s="24"/>
      <c r="CG40" s="24"/>
      <c r="CH40" s="24"/>
      <c r="CI40" s="24"/>
      <c r="CJ40" s="24"/>
      <c r="CK40" s="24"/>
      <c r="CL40" s="24"/>
      <c r="CM40" s="24"/>
      <c r="CN40" s="24"/>
      <c r="CO40" s="24"/>
      <c r="CP40" s="24"/>
      <c r="CQ40" s="24"/>
      <c r="CR40" s="24"/>
      <c r="CS40" s="24"/>
      <c r="CT40" s="24"/>
      <c r="CU40" s="24"/>
      <c r="CV40" s="24"/>
      <c r="CW40" s="24"/>
    </row>
    <row r="41" spans="2:101" ht="15" x14ac:dyDescent="0.25">
      <c r="B41" s="53" t="s">
        <v>45</v>
      </c>
      <c r="C41" s="70" t="s">
        <v>103</v>
      </c>
      <c r="D41" s="58">
        <f>(D16-D18)/D18</f>
        <v>-0.60799999999999998</v>
      </c>
      <c r="E41" s="58">
        <f t="shared" ref="E41:N41" si="42">(E16-E18)/E18</f>
        <v>-0.59299999999999997</v>
      </c>
      <c r="F41" s="58">
        <f t="shared" si="42"/>
        <v>-0.73</v>
      </c>
      <c r="G41" s="58">
        <f t="shared" si="42"/>
        <v>-0.73</v>
      </c>
      <c r="H41" s="58">
        <f t="shared" si="42"/>
        <v>-0.80299999999999994</v>
      </c>
      <c r="I41" s="58">
        <f t="shared" si="42"/>
        <v>-0.72099999999999997</v>
      </c>
      <c r="J41" s="58">
        <f t="shared" si="42"/>
        <v>-0.64300000000000002</v>
      </c>
      <c r="K41" s="58">
        <f t="shared" si="42"/>
        <v>-0.60499999999999998</v>
      </c>
      <c r="L41" s="58">
        <f t="shared" si="42"/>
        <v>-0.61099999999999999</v>
      </c>
      <c r="M41" s="99">
        <f t="shared" si="42"/>
        <v>0.15574305933587382</v>
      </c>
      <c r="N41" s="99">
        <f t="shared" si="42"/>
        <v>0.29534911383371004</v>
      </c>
      <c r="O41" s="99">
        <f t="shared" ref="O41:T41" si="43">(O16-O18)/O18</f>
        <v>-0.2203484141591405</v>
      </c>
      <c r="P41" s="99">
        <f t="shared" si="43"/>
        <v>-0.16606065449314739</v>
      </c>
      <c r="Q41" s="99">
        <f t="shared" si="43"/>
        <v>-0.15646496954826272</v>
      </c>
      <c r="R41" s="99">
        <f t="shared" si="43"/>
        <v>5.3536821705426431E-2</v>
      </c>
      <c r="S41" s="99">
        <f t="shared" si="43"/>
        <v>-0.37627329728306935</v>
      </c>
      <c r="T41" s="99">
        <f t="shared" si="43"/>
        <v>-0.34039887999732948</v>
      </c>
      <c r="U41" s="99">
        <f t="shared" ref="U41:Z41" si="44">(U16-U18)/U18</f>
        <v>0.12421324276284941</v>
      </c>
      <c r="V41" s="99">
        <f t="shared" si="44"/>
        <v>0.13901069966179913</v>
      </c>
      <c r="W41" s="99">
        <f t="shared" si="44"/>
        <v>8.5811599182780987E-2</v>
      </c>
      <c r="X41" s="99">
        <f t="shared" si="44"/>
        <v>-0.10451335706761711</v>
      </c>
      <c r="Y41" s="99">
        <f t="shared" si="44"/>
        <v>-5.266738498006672E-2</v>
      </c>
      <c r="Z41" s="99">
        <f t="shared" si="44"/>
        <v>-0.22830064743967035</v>
      </c>
      <c r="AA41" s="99">
        <f t="shared" ref="AA41:AF41" si="45">(AA16-AA18)/AA18</f>
        <v>-0.36028796543398145</v>
      </c>
      <c r="AB41" s="99">
        <f t="shared" si="45"/>
        <v>-0.18813702151217968</v>
      </c>
      <c r="AC41" s="99">
        <f t="shared" si="45"/>
        <v>-0.20473132127834867</v>
      </c>
      <c r="AD41" s="99">
        <f t="shared" si="45"/>
        <v>-0.14669096140014376</v>
      </c>
      <c r="AE41" s="99">
        <f t="shared" si="45"/>
        <v>-0.37156215621562155</v>
      </c>
      <c r="AF41" s="99">
        <f t="shared" si="45"/>
        <v>-0.30310844717033736</v>
      </c>
      <c r="AG41" s="99">
        <f t="shared" ref="AG41:AL41" si="46">(AG16-AG18)/AG18</f>
        <v>-0.28005363727790822</v>
      </c>
      <c r="AH41" s="99">
        <f t="shared" si="46"/>
        <v>0.37934432691675984</v>
      </c>
      <c r="AI41" s="99">
        <f t="shared" si="46"/>
        <v>0.1904178705413222</v>
      </c>
      <c r="AJ41" s="99">
        <f t="shared" si="46"/>
        <v>0.35874817395212932</v>
      </c>
      <c r="AK41" s="99">
        <f t="shared" si="46"/>
        <v>0.18106885033940315</v>
      </c>
      <c r="AL41" s="99">
        <f t="shared" si="46"/>
        <v>0.58811065332548562</v>
      </c>
      <c r="AM41" s="99">
        <f>(AM16-AM18)/AM18</f>
        <v>-0.13623077900622699</v>
      </c>
      <c r="AN41" s="99"/>
      <c r="AO41" s="99"/>
      <c r="AP41" s="99"/>
      <c r="AQ41" s="99"/>
      <c r="AR41" s="99"/>
      <c r="AS41" s="99"/>
      <c r="AT41" s="99"/>
      <c r="AU41" s="99"/>
      <c r="AV41" s="99"/>
      <c r="AW41" s="99">
        <f>(AW16-AW18)/AW18</f>
        <v>-4.7713510116066324E-2</v>
      </c>
      <c r="AX41" s="99">
        <f t="shared" si="30"/>
        <v>-0.10058576427483719</v>
      </c>
      <c r="AY41" s="167">
        <f t="shared" si="31"/>
        <v>0.21098290821955393</v>
      </c>
      <c r="AZ41" s="103">
        <f t="shared" ref="AZ41:BE41" si="47">(AZ16-AZ18)/AZ18</f>
        <v>5.0605518596400431E-2</v>
      </c>
      <c r="BA41" s="103">
        <f t="shared" si="47"/>
        <v>-0.10574026857648978</v>
      </c>
      <c r="BB41" s="103">
        <f t="shared" si="47"/>
        <v>-0.19054656312095583</v>
      </c>
      <c r="BC41" s="103">
        <f t="shared" si="47"/>
        <v>3.6436809230594197E-2</v>
      </c>
      <c r="BD41" s="103">
        <f t="shared" si="47"/>
        <v>-0.22593460081924674</v>
      </c>
      <c r="BE41" s="103">
        <f t="shared" si="47"/>
        <v>-0.18314162588147681</v>
      </c>
      <c r="BF41" s="99">
        <f t="shared" si="33"/>
        <v>-0.31824141355462238</v>
      </c>
      <c r="BG41" s="99">
        <f t="shared" si="34"/>
        <v>0.3095034571367371</v>
      </c>
      <c r="BH41" s="99">
        <f t="shared" si="35"/>
        <v>0.21098290821955393</v>
      </c>
      <c r="BI41" s="187"/>
      <c r="BJ41" s="149"/>
      <c r="BK41" s="149"/>
      <c r="BL41" s="149"/>
      <c r="BM41" s="37"/>
      <c r="BN41" s="37"/>
      <c r="BO41" s="37"/>
      <c r="BP41" s="37"/>
      <c r="BQ41" s="37"/>
      <c r="BR41" s="37"/>
      <c r="BS41" s="37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</row>
    <row r="42" spans="2:101" ht="15" x14ac:dyDescent="0.25">
      <c r="B42" s="53" t="s">
        <v>51</v>
      </c>
      <c r="C42" s="70" t="s">
        <v>76</v>
      </c>
      <c r="D42" s="58">
        <f>D20-D21</f>
        <v>0.27200000000000002</v>
      </c>
      <c r="E42" s="58">
        <f t="shared" ref="E42:N42" si="48">E20-E21</f>
        <v>0.251</v>
      </c>
      <c r="F42" s="58">
        <f t="shared" si="48"/>
        <v>0.127</v>
      </c>
      <c r="G42" s="58">
        <f t="shared" si="48"/>
        <v>-2.9999999999999916E-2</v>
      </c>
      <c r="H42" s="58">
        <f t="shared" si="48"/>
        <v>-2.399999999999991E-2</v>
      </c>
      <c r="I42" s="58">
        <f t="shared" si="48"/>
        <v>-2.7999999999999914E-2</v>
      </c>
      <c r="J42" s="58">
        <f t="shared" si="48"/>
        <v>-1.0000000000000009E-2</v>
      </c>
      <c r="K42" s="58">
        <f t="shared" si="48"/>
        <v>0</v>
      </c>
      <c r="L42" s="58">
        <f t="shared" si="48"/>
        <v>1.3000000000000012E-2</v>
      </c>
      <c r="M42" s="99">
        <f t="shared" si="48"/>
        <v>1.7885137172143128E-2</v>
      </c>
      <c r="N42" s="99">
        <f t="shared" si="48"/>
        <v>-2.4241325598882701E-2</v>
      </c>
      <c r="O42" s="99">
        <f t="shared" ref="O42:T42" si="49">O20-O21</f>
        <v>3.9393025826549577E-3</v>
      </c>
      <c r="P42" s="99">
        <f t="shared" si="49"/>
        <v>-2.23520249221143E-3</v>
      </c>
      <c r="Q42" s="99">
        <f t="shared" si="49"/>
        <v>-3.6341824942216605E-2</v>
      </c>
      <c r="R42" s="99">
        <f t="shared" si="49"/>
        <v>-7.2014537902386211E-3</v>
      </c>
      <c r="S42" s="99">
        <f t="shared" si="49"/>
        <v>-2.5859210129634658E-2</v>
      </c>
      <c r="T42" s="99">
        <f t="shared" si="49"/>
        <v>-1.738518741834949E-2</v>
      </c>
      <c r="U42" s="99">
        <f t="shared" ref="U42:Z42" si="50">U20-U21</f>
        <v>2.9234164070612856E-2</v>
      </c>
      <c r="V42" s="99">
        <f t="shared" si="50"/>
        <v>3.2167621344588948E-2</v>
      </c>
      <c r="W42" s="99">
        <f t="shared" si="50"/>
        <v>1.3045171339568506E-3</v>
      </c>
      <c r="X42" s="99">
        <f t="shared" si="50"/>
        <v>-4.4725404481961384E-2</v>
      </c>
      <c r="Y42" s="99">
        <f t="shared" si="50"/>
        <v>-9.4160888352929017E-2</v>
      </c>
      <c r="Z42" s="99">
        <f t="shared" si="50"/>
        <v>-0.10801179350244772</v>
      </c>
      <c r="AA42" s="99">
        <f t="shared" ref="AA42:AF42" si="51">AA20-AA21</f>
        <v>-2.8391116470706579E-2</v>
      </c>
      <c r="AB42" s="99">
        <f t="shared" si="51"/>
        <v>-4.7945223260643655E-2</v>
      </c>
      <c r="AC42" s="99">
        <f t="shared" si="51"/>
        <v>-1.9083006732991237E-2</v>
      </c>
      <c r="AD42" s="99">
        <f t="shared" si="51"/>
        <v>-4.0555555555555456E-2</v>
      </c>
      <c r="AE42" s="99">
        <f t="shared" si="51"/>
        <v>-8.7675359260375396E-2</v>
      </c>
      <c r="AF42" s="99">
        <f t="shared" si="51"/>
        <v>-7.1251130539644048E-2</v>
      </c>
      <c r="AG42" s="99">
        <f t="shared" ref="AG42:AL42" si="52">AG20-AG21</f>
        <v>-9.320093457943901E-2</v>
      </c>
      <c r="AH42" s="99">
        <f t="shared" si="52"/>
        <v>-9.0195206511908155E-2</v>
      </c>
      <c r="AI42" s="99">
        <f t="shared" si="52"/>
        <v>-4.8424195223260136E-2</v>
      </c>
      <c r="AJ42" s="99">
        <f t="shared" si="52"/>
        <v>-2.6254396543060499E-2</v>
      </c>
      <c r="AK42" s="99">
        <f t="shared" si="52"/>
        <v>-4.9538488594110808E-2</v>
      </c>
      <c r="AL42" s="99">
        <f t="shared" si="52"/>
        <v>-2.1293391188250799E-2</v>
      </c>
      <c r="AM42" s="99">
        <f>AM20-AM21</f>
        <v>-3.635804288513711E-2</v>
      </c>
      <c r="AN42" s="99"/>
      <c r="AO42" s="99"/>
      <c r="AP42" s="99"/>
      <c r="AQ42" s="99"/>
      <c r="AR42" s="99"/>
      <c r="AS42" s="99"/>
      <c r="AT42" s="99"/>
      <c r="AU42" s="99"/>
      <c r="AV42" s="99"/>
      <c r="AW42" s="99">
        <f>AW20-AW21</f>
        <v>-6.1215722124613459E-3</v>
      </c>
      <c r="AX42" s="99">
        <f t="shared" si="30"/>
        <v>-6.2929067211080075E-2</v>
      </c>
      <c r="AY42" s="167">
        <f t="shared" si="31"/>
        <v>-3.5729974222499572E-2</v>
      </c>
      <c r="AZ42" s="103">
        <f t="shared" ref="AZ42:BE42" si="53">AZ20-AZ21</f>
        <v>-8.0562861469479774E-4</v>
      </c>
      <c r="BA42" s="103">
        <f t="shared" si="53"/>
        <v>-1.5259493741555552E-2</v>
      </c>
      <c r="BB42" s="103">
        <f t="shared" si="53"/>
        <v>-4.6700778257903197E-3</v>
      </c>
      <c r="BC42" s="103">
        <f t="shared" si="53"/>
        <v>-3.751088667805158E-3</v>
      </c>
      <c r="BD42" s="103">
        <f t="shared" si="53"/>
        <v>-7.6854599442027882E-2</v>
      </c>
      <c r="BE42" s="103">
        <f t="shared" si="53"/>
        <v>-3.5861261849730264E-2</v>
      </c>
      <c r="BF42" s="99">
        <f t="shared" si="33"/>
        <v>-8.4042474793152813E-2</v>
      </c>
      <c r="BG42" s="99">
        <f t="shared" si="34"/>
        <v>-5.4957932759409599E-2</v>
      </c>
      <c r="BH42" s="99">
        <f t="shared" si="35"/>
        <v>-3.5729974222499572E-2</v>
      </c>
      <c r="BI42" s="187"/>
      <c r="BJ42" s="149"/>
      <c r="BK42" s="149"/>
      <c r="BL42" s="149"/>
      <c r="BM42" s="37"/>
      <c r="BN42" s="37"/>
      <c r="BO42" s="37"/>
      <c r="BP42" s="37"/>
      <c r="BQ42" s="37"/>
      <c r="BR42" s="37"/>
      <c r="BS42" s="24"/>
      <c r="BT42" s="24"/>
      <c r="BU42" s="24"/>
      <c r="BV42" s="24"/>
      <c r="BW42" s="24"/>
      <c r="BX42" s="24"/>
      <c r="BY42" s="24"/>
      <c r="BZ42" s="24"/>
      <c r="CA42" s="24"/>
      <c r="CB42" s="24"/>
      <c r="CC42" s="24"/>
      <c r="CD42" s="24"/>
      <c r="CE42" s="24"/>
      <c r="CF42" s="24"/>
      <c r="CG42" s="24"/>
      <c r="CH42" s="24"/>
      <c r="CI42" s="24"/>
      <c r="CJ42" s="24"/>
      <c r="CK42" s="24"/>
      <c r="CL42" s="24"/>
      <c r="CM42" s="24"/>
      <c r="CN42" s="24"/>
      <c r="CO42" s="24"/>
      <c r="CP42" s="24"/>
      <c r="CQ42" s="24"/>
      <c r="CR42" s="24"/>
      <c r="CS42" s="24"/>
      <c r="CT42" s="24"/>
      <c r="CU42" s="24"/>
      <c r="CV42" s="24"/>
      <c r="CW42" s="24"/>
    </row>
    <row r="43" spans="2:101" ht="15" x14ac:dyDescent="0.25">
      <c r="B43" s="53" t="s">
        <v>48</v>
      </c>
      <c r="C43" s="53" t="s">
        <v>76</v>
      </c>
      <c r="D43" s="58">
        <f>D22-D23</f>
        <v>0.32000000000000006</v>
      </c>
      <c r="E43" s="58">
        <f t="shared" ref="E43:N43" si="54">E22-E23</f>
        <v>0.27</v>
      </c>
      <c r="F43" s="58">
        <f t="shared" si="54"/>
        <v>0.16399999999999992</v>
      </c>
      <c r="G43" s="58">
        <f t="shared" si="54"/>
        <v>7.0000000000000062E-3</v>
      </c>
      <c r="H43" s="58">
        <f t="shared" si="54"/>
        <v>0</v>
      </c>
      <c r="I43" s="58">
        <f t="shared" si="54"/>
        <v>2.0000000000000018E-3</v>
      </c>
      <c r="J43" s="58">
        <f t="shared" si="54"/>
        <v>9.000000000000008E-3</v>
      </c>
      <c r="K43" s="58">
        <f t="shared" si="54"/>
        <v>1.2000000000000011E-2</v>
      </c>
      <c r="L43" s="58">
        <f t="shared" si="54"/>
        <v>1.8000000000000016E-2</v>
      </c>
      <c r="M43" s="99">
        <f t="shared" si="54"/>
        <v>2.1092475440188552E-2</v>
      </c>
      <c r="N43" s="99">
        <f t="shared" si="54"/>
        <v>1.9169090631254715E-4</v>
      </c>
      <c r="O43" s="99">
        <f t="shared" ref="O43:T43" si="55">O22-O23</f>
        <v>1.1416535822838969E-2</v>
      </c>
      <c r="P43" s="99">
        <f t="shared" si="55"/>
        <v>4.6744932660097716E-3</v>
      </c>
      <c r="Q43" s="99">
        <f t="shared" si="55"/>
        <v>-3.0726874499171442E-2</v>
      </c>
      <c r="R43" s="99">
        <f t="shared" si="55"/>
        <v>-3.0253247730644972E-3</v>
      </c>
      <c r="S43" s="99">
        <f t="shared" si="55"/>
        <v>9.2974160542647066E-4</v>
      </c>
      <c r="T43" s="99">
        <f t="shared" si="55"/>
        <v>-1.1037677081430997E-2</v>
      </c>
      <c r="U43" s="99">
        <f t="shared" ref="U43:Z43" si="56">U22-U23</f>
        <v>3.2303150733274499E-2</v>
      </c>
      <c r="V43" s="99">
        <f t="shared" si="56"/>
        <v>4.3593832731872451E-2</v>
      </c>
      <c r="W43" s="99">
        <f t="shared" si="56"/>
        <v>1.0040713991194328E-2</v>
      </c>
      <c r="X43" s="99">
        <f t="shared" si="56"/>
        <v>-3.9902397376663234E-2</v>
      </c>
      <c r="Y43" s="99">
        <f t="shared" si="56"/>
        <v>-8.8846989901357309E-2</v>
      </c>
      <c r="Z43" s="99">
        <f t="shared" si="56"/>
        <v>-9.058631405183537E-2</v>
      </c>
      <c r="AA43" s="99">
        <f t="shared" ref="AA43:AF43" si="57">AA22-AA23</f>
        <v>-2.4481871188033466E-2</v>
      </c>
      <c r="AB43" s="99">
        <f t="shared" si="57"/>
        <v>-4.1574138219350631E-2</v>
      </c>
      <c r="AC43" s="99">
        <f t="shared" si="57"/>
        <v>-1.0190408631604697E-2</v>
      </c>
      <c r="AD43" s="99">
        <f t="shared" si="57"/>
        <v>-3.4874567857507754E-2</v>
      </c>
      <c r="AE43" s="99">
        <f t="shared" si="57"/>
        <v>-7.9737758869948494E-2</v>
      </c>
      <c r="AF43" s="99">
        <f t="shared" si="57"/>
        <v>-6.3686332098112142E-2</v>
      </c>
      <c r="AG43" s="99">
        <f t="shared" ref="AG43:AL43" si="58">AG22-AG23</f>
        <v>-8.2517473222950888E-2</v>
      </c>
      <c r="AH43" s="99">
        <f t="shared" si="58"/>
        <v>-7.6675990752953838E-2</v>
      </c>
      <c r="AI43" s="99">
        <f t="shared" si="58"/>
        <v>-4.3038574522543449E-2</v>
      </c>
      <c r="AJ43" s="99">
        <f t="shared" si="58"/>
        <v>-2.3354906051723301E-2</v>
      </c>
      <c r="AK43" s="99">
        <f t="shared" si="58"/>
        <v>-4.6757670024009768E-2</v>
      </c>
      <c r="AL43" s="99">
        <f t="shared" si="58"/>
        <v>-7.1970724849487189E-3</v>
      </c>
      <c r="AM43" s="99">
        <f>AM22-AM23</f>
        <v>-1.5789443426174277E-2</v>
      </c>
      <c r="AN43" s="99"/>
      <c r="AO43" s="99"/>
      <c r="AP43" s="99"/>
      <c r="AQ43" s="99"/>
      <c r="AR43" s="99"/>
      <c r="AS43" s="99"/>
      <c r="AT43" s="99"/>
      <c r="AU43" s="99"/>
      <c r="AV43" s="99"/>
      <c r="AW43" s="99">
        <f>AW22-AW23</f>
        <v>3.2958633972323126E-3</v>
      </c>
      <c r="AX43" s="99">
        <f t="shared" si="30"/>
        <v>-5.4963777113993445E-2</v>
      </c>
      <c r="AY43" s="167">
        <f t="shared" si="31"/>
        <v>-2.3248061978377588E-2</v>
      </c>
      <c r="AZ43" s="103">
        <f t="shared" ref="AZ43:BE43" si="59">AZ22-AZ23</f>
        <v>1.09002340564468E-2</v>
      </c>
      <c r="BA43" s="103">
        <f t="shared" si="59"/>
        <v>-9.6925686687419077E-3</v>
      </c>
      <c r="BB43" s="103">
        <f t="shared" si="59"/>
        <v>7.3984050857567318E-3</v>
      </c>
      <c r="BC43" s="103">
        <f t="shared" si="59"/>
        <v>4.577383115467959E-3</v>
      </c>
      <c r="BD43" s="103">
        <f t="shared" si="59"/>
        <v>-6.7971725047075493E-2</v>
      </c>
      <c r="BE43" s="103">
        <f t="shared" si="59"/>
        <v>-2.8879704902821102E-2</v>
      </c>
      <c r="BF43" s="99">
        <f t="shared" si="33"/>
        <v>-7.5313854730337179E-2</v>
      </c>
      <c r="BG43" s="99">
        <f t="shared" si="34"/>
        <v>-4.7689823775740194E-2</v>
      </c>
      <c r="BH43" s="99">
        <f t="shared" si="35"/>
        <v>-2.3248061978377588E-2</v>
      </c>
      <c r="BI43" s="187"/>
      <c r="BJ43" s="149"/>
      <c r="BK43" s="149"/>
      <c r="BL43" s="149"/>
      <c r="BM43" s="37"/>
      <c r="BN43" s="37"/>
      <c r="BO43" s="37"/>
      <c r="BP43" s="37"/>
      <c r="BQ43" s="37"/>
      <c r="BR43" s="37"/>
      <c r="BS43" s="37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</row>
    <row r="44" spans="2:101" ht="15" x14ac:dyDescent="0.25">
      <c r="B44" s="53" t="s">
        <v>57</v>
      </c>
      <c r="C44" s="53" t="s">
        <v>76</v>
      </c>
      <c r="D44" s="58" t="e">
        <f>#REF!-D32</f>
        <v>#REF!</v>
      </c>
      <c r="E44" s="58" t="e">
        <f>#REF!-E32</f>
        <v>#REF!</v>
      </c>
      <c r="F44" s="58" t="e">
        <f>#REF!-F32</f>
        <v>#REF!</v>
      </c>
      <c r="G44" s="58" t="e">
        <f>#REF!-G32</f>
        <v>#REF!</v>
      </c>
      <c r="H44" s="58" t="e">
        <f>#REF!-H32</f>
        <v>#REF!</v>
      </c>
      <c r="I44" s="58" t="e">
        <f>#REF!-I32</f>
        <v>#REF!</v>
      </c>
      <c r="J44" s="58" t="e">
        <f>#REF!-J32</f>
        <v>#REF!</v>
      </c>
      <c r="K44" s="58" t="e">
        <f>#REF!-K32</f>
        <v>#REF!</v>
      </c>
      <c r="L44" s="58" t="e">
        <f>#REF!-L32</f>
        <v>#REF!</v>
      </c>
      <c r="M44" s="99">
        <f t="shared" ref="M44:AK44" si="60">M31-M32</f>
        <v>2.200000000000002E-2</v>
      </c>
      <c r="N44" s="99">
        <f t="shared" si="60"/>
        <v>1.5999999999999903E-2</v>
      </c>
      <c r="O44" s="99">
        <f t="shared" si="60"/>
        <v>1.7999999999999905E-2</v>
      </c>
      <c r="P44" s="99">
        <f t="shared" si="60"/>
        <v>5.1016561336636457E-3</v>
      </c>
      <c r="Q44" s="99">
        <f t="shared" si="60"/>
        <v>-2.9649780114584634E-2</v>
      </c>
      <c r="R44" s="99">
        <f t="shared" si="60"/>
        <v>9.7524304152025731E-3</v>
      </c>
      <c r="S44" s="99">
        <f t="shared" si="60"/>
        <v>6.0374678304012441E-2</v>
      </c>
      <c r="T44" s="99">
        <f t="shared" si="60"/>
        <v>1.501783010695823E-2</v>
      </c>
      <c r="U44" s="99">
        <f t="shared" si="60"/>
        <v>3.8565739627581475E-2</v>
      </c>
      <c r="V44" s="99">
        <f t="shared" si="60"/>
        <v>4.8865082920724556E-2</v>
      </c>
      <c r="W44" s="99">
        <f t="shared" si="60"/>
        <v>2.3544764222834913E-2</v>
      </c>
      <c r="X44" s="99">
        <f t="shared" si="60"/>
        <v>-3.5184271023051994E-2</v>
      </c>
      <c r="Y44" s="99">
        <f t="shared" si="60"/>
        <v>-4.3968050421564042E-2</v>
      </c>
      <c r="Z44" s="99">
        <f t="shared" si="60"/>
        <v>-4.7861398430203206E-2</v>
      </c>
      <c r="AA44" s="99">
        <f t="shared" si="60"/>
        <v>7.1560362653093623E-3</v>
      </c>
      <c r="AB44" s="99">
        <f t="shared" si="60"/>
        <v>-1.945811767748884E-2</v>
      </c>
      <c r="AC44" s="99">
        <f t="shared" si="60"/>
        <v>1.340209988577068E-2</v>
      </c>
      <c r="AD44" s="99">
        <f t="shared" si="60"/>
        <v>-5.5195949963950941E-3</v>
      </c>
      <c r="AE44" s="99">
        <f t="shared" si="60"/>
        <v>-5.250225992451496E-2</v>
      </c>
      <c r="AF44" s="99">
        <f t="shared" si="60"/>
        <v>-3.6512965366312877E-2</v>
      </c>
      <c r="AG44" s="99">
        <f t="shared" si="60"/>
        <v>-5.5915141145375324E-2</v>
      </c>
      <c r="AH44" s="99">
        <f t="shared" si="60"/>
        <v>-4.6432397037980078E-2</v>
      </c>
      <c r="AI44" s="99">
        <f t="shared" si="60"/>
        <v>-1.103583324948143E-2</v>
      </c>
      <c r="AJ44" s="99">
        <f t="shared" si="60"/>
        <v>1.0980256408960609E-2</v>
      </c>
      <c r="AK44" s="99">
        <f t="shared" si="60"/>
        <v>-7.4638183716552176E-3</v>
      </c>
      <c r="AL44" s="99">
        <f>AL31-AL32</f>
        <v>2.0408171186728996E-2</v>
      </c>
      <c r="AM44" s="99">
        <f>AM31-AM32</f>
        <v>5.0665988683081808E-3</v>
      </c>
      <c r="AN44" s="99"/>
      <c r="AO44" s="99"/>
      <c r="AP44" s="99"/>
      <c r="AQ44" s="99"/>
      <c r="AR44" s="99"/>
      <c r="AS44" s="99"/>
      <c r="AT44" s="99"/>
      <c r="AU44" s="99"/>
      <c r="AV44" s="99"/>
      <c r="AW44" s="99">
        <f>AW31-AW32</f>
        <v>1.6032344216111882E-2</v>
      </c>
      <c r="AX44" s="99">
        <f>AX31-AX32</f>
        <v>-2.3972280474106267E-2</v>
      </c>
      <c r="AY44" s="99">
        <f>AY31-AY32</f>
        <v>6.0036505611273938E-3</v>
      </c>
      <c r="AZ44" s="99">
        <f t="shared" ref="AZ44:BG44" si="61">AZ31-AZ32</f>
        <v>1.866666666666672E-2</v>
      </c>
      <c r="BA44" s="99">
        <f t="shared" si="61"/>
        <v>-4.9318978552392867E-3</v>
      </c>
      <c r="BB44" s="99">
        <f t="shared" si="61"/>
        <v>3.7986082679517419E-2</v>
      </c>
      <c r="BC44" s="99">
        <f t="shared" si="61"/>
        <v>1.2408525373502566E-2</v>
      </c>
      <c r="BD44" s="99">
        <f t="shared" si="61"/>
        <v>-2.8224470862152629E-2</v>
      </c>
      <c r="BE44" s="99">
        <f t="shared" si="61"/>
        <v>-3.8585375960377144E-3</v>
      </c>
      <c r="BF44" s="99">
        <f t="shared" si="61"/>
        <v>-4.8310122145400869E-2</v>
      </c>
      <c r="BG44" s="99">
        <f t="shared" si="61"/>
        <v>-1.5495991292833633E-2</v>
      </c>
      <c r="BH44" s="99">
        <f t="shared" si="35"/>
        <v>6.0036505611273201E-3</v>
      </c>
      <c r="BI44" s="187"/>
      <c r="BJ44" s="149"/>
      <c r="BK44" s="149"/>
      <c r="BL44" s="149"/>
      <c r="BM44" s="37"/>
      <c r="BN44" s="37"/>
      <c r="BO44" s="37"/>
      <c r="BP44" s="37"/>
      <c r="BQ44" s="37"/>
      <c r="BR44" s="37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</row>
    <row r="45" spans="2:101" ht="15" x14ac:dyDescent="0.25">
      <c r="B45" s="53" t="s">
        <v>49</v>
      </c>
      <c r="C45" s="53" t="s">
        <v>76</v>
      </c>
      <c r="D45" s="58">
        <f>D33-D34</f>
        <v>-4.7000000000000042E-2</v>
      </c>
      <c r="E45" s="58">
        <f t="shared" ref="E45:N45" si="62">E33-E34</f>
        <v>-1.5000000000000013E-2</v>
      </c>
      <c r="F45" s="58">
        <f t="shared" si="62"/>
        <v>-3.3000000000000029E-2</v>
      </c>
      <c r="G45" s="58">
        <f t="shared" si="62"/>
        <v>-3.3000000000000029E-2</v>
      </c>
      <c r="H45" s="58">
        <f t="shared" si="62"/>
        <v>5.0000000000000044E-3</v>
      </c>
      <c r="I45" s="58">
        <f t="shared" si="62"/>
        <v>5.0000000000000044E-3</v>
      </c>
      <c r="J45" s="58">
        <f t="shared" si="62"/>
        <v>5.0000000000000044E-3</v>
      </c>
      <c r="K45" s="58">
        <f t="shared" si="62"/>
        <v>5.0000000000000044E-3</v>
      </c>
      <c r="L45" s="58">
        <f t="shared" si="62"/>
        <v>4.0000000000000036E-3</v>
      </c>
      <c r="M45" s="99">
        <f t="shared" si="62"/>
        <v>5.0000000000000044E-3</v>
      </c>
      <c r="N45" s="99">
        <f t="shared" si="62"/>
        <v>0</v>
      </c>
      <c r="O45" s="99">
        <f t="shared" ref="O45:T45" si="63">O33-O34</f>
        <v>5.0000000000000044E-3</v>
      </c>
      <c r="P45" s="99">
        <f t="shared" si="63"/>
        <v>5.0000000000000044E-3</v>
      </c>
      <c r="Q45" s="99">
        <f t="shared" si="63"/>
        <v>5.0000000000000044E-3</v>
      </c>
      <c r="R45" s="99">
        <f t="shared" si="63"/>
        <v>5.0000000000000044E-3</v>
      </c>
      <c r="S45" s="99">
        <f t="shared" si="63"/>
        <v>5.0000000000000044E-3</v>
      </c>
      <c r="T45" s="99">
        <f t="shared" si="63"/>
        <v>5.0000000000000044E-3</v>
      </c>
      <c r="U45" s="99">
        <f t="shared" ref="U45:Z45" si="64">U33-U34</f>
        <v>4.9599999999999644E-3</v>
      </c>
      <c r="V45" s="99">
        <f t="shared" si="64"/>
        <v>5.0000000000000044E-3</v>
      </c>
      <c r="W45" s="99">
        <f t="shared" si="64"/>
        <v>5.0000000000000044E-3</v>
      </c>
      <c r="X45" s="99">
        <f t="shared" si="64"/>
        <v>5.0000000000000044E-3</v>
      </c>
      <c r="Y45" s="99">
        <f t="shared" si="64"/>
        <v>-4.4086021505376216E-3</v>
      </c>
      <c r="Z45" s="99">
        <f t="shared" si="64"/>
        <v>4.9002976190476444E-3</v>
      </c>
      <c r="AA45" s="99">
        <f t="shared" ref="AA45:AF45" si="65">AA33-AA34</f>
        <v>5.0000000000000044E-3</v>
      </c>
      <c r="AB45" s="99">
        <f t="shared" si="65"/>
        <v>3.0360851505711883E-3</v>
      </c>
      <c r="AC45" s="99">
        <f t="shared" si="65"/>
        <v>5.0000000000000044E-3</v>
      </c>
      <c r="AD45" s="99">
        <f t="shared" si="65"/>
        <v>4.907411734164091E-3</v>
      </c>
      <c r="AE45" s="99">
        <f t="shared" si="65"/>
        <v>-9.4902019897497691E-2</v>
      </c>
      <c r="AF45" s="99">
        <f t="shared" si="65"/>
        <v>4.2902723344387939E-3</v>
      </c>
      <c r="AG45" s="99">
        <f t="shared" ref="AG45:AL45" si="66">AG33-AG34</f>
        <v>8.463136033229901E-4</v>
      </c>
      <c r="AH45" s="99">
        <f t="shared" si="66"/>
        <v>4.8844086021505584E-3</v>
      </c>
      <c r="AI45" s="99">
        <f t="shared" si="66"/>
        <v>5.0000000000000044E-3</v>
      </c>
      <c r="AJ45" s="99">
        <f t="shared" si="66"/>
        <v>4.8324372759857015E-3</v>
      </c>
      <c r="AK45" s="99">
        <f t="shared" si="66"/>
        <v>5.0000000000000044E-3</v>
      </c>
      <c r="AL45" s="99">
        <f t="shared" si="66"/>
        <v>5.0000000000000044E-3</v>
      </c>
      <c r="AM45" s="99">
        <f>AM33-AM34</f>
        <v>-2.5104543010752156E-3</v>
      </c>
      <c r="AN45" s="99"/>
      <c r="AO45" s="99"/>
      <c r="AP45" s="99"/>
      <c r="AQ45" s="99"/>
      <c r="AR45" s="99"/>
      <c r="AS45" s="99"/>
      <c r="AT45" s="99"/>
      <c r="AU45" s="99"/>
      <c r="AV45" s="99"/>
      <c r="AW45" s="99">
        <f>AW33-AW34</f>
        <v>4.5800000000002505E-3</v>
      </c>
      <c r="AX45" s="99">
        <f t="shared" si="30"/>
        <v>-4.717782977362861E-3</v>
      </c>
      <c r="AY45" s="167">
        <f t="shared" si="31"/>
        <v>2.4965152329749309E-3</v>
      </c>
      <c r="AZ45" s="103">
        <f t="shared" ref="AZ45:BE45" si="67">AZ33-AZ34</f>
        <v>3.3333333333334103E-3</v>
      </c>
      <c r="BA45" s="103">
        <f t="shared" si="67"/>
        <v>5.0000000000000044E-3</v>
      </c>
      <c r="BB45" s="103">
        <f t="shared" si="67"/>
        <v>4.9866666666665838E-3</v>
      </c>
      <c r="BC45" s="103">
        <f t="shared" si="67"/>
        <v>5.0000000000000044E-3</v>
      </c>
      <c r="BD45" s="103">
        <f t="shared" si="67"/>
        <v>1.8305651561699721E-3</v>
      </c>
      <c r="BE45" s="103">
        <f t="shared" si="67"/>
        <v>4.3144989615784279E-3</v>
      </c>
      <c r="BF45" s="99">
        <f t="shared" si="33"/>
        <v>-2.9921811319911968E-2</v>
      </c>
      <c r="BG45" s="99">
        <f t="shared" si="34"/>
        <v>4.9056152927120884E-3</v>
      </c>
      <c r="BH45" s="99">
        <f t="shared" si="35"/>
        <v>2.4965152329749309E-3</v>
      </c>
      <c r="BI45" s="187"/>
      <c r="BJ45" s="149"/>
      <c r="BK45" s="149"/>
      <c r="BL45" s="149"/>
      <c r="BM45" s="37"/>
      <c r="BN45" s="37"/>
      <c r="BO45" s="37"/>
      <c r="BP45" s="37"/>
      <c r="BQ45" s="37"/>
      <c r="BR45" s="37"/>
      <c r="BS45" s="37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</row>
    <row r="46" spans="2:101" ht="15" x14ac:dyDescent="0.25">
      <c r="B46" s="20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40"/>
      <c r="BA46" s="40"/>
      <c r="BB46" s="40"/>
      <c r="BC46" s="40"/>
      <c r="BD46" s="40"/>
      <c r="BE46" s="24"/>
      <c r="BF46" s="24"/>
      <c r="BG46" s="24"/>
      <c r="BH46" s="24"/>
      <c r="BI46" s="149"/>
      <c r="BJ46" s="149"/>
      <c r="BK46" s="149"/>
      <c r="BL46" s="149"/>
      <c r="BM46" s="37"/>
      <c r="BN46" s="37"/>
      <c r="BO46" s="37"/>
      <c r="BP46" s="37"/>
      <c r="BQ46" s="37"/>
      <c r="BR46" s="37"/>
      <c r="BS46" s="37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</row>
    <row r="47" spans="2:101" ht="15.6" x14ac:dyDescent="0.3">
      <c r="B47" s="15" t="s">
        <v>71</v>
      </c>
      <c r="C47" s="16"/>
      <c r="D47" t="s">
        <v>16</v>
      </c>
      <c r="E47" t="s">
        <v>17</v>
      </c>
      <c r="F47" t="s">
        <v>18</v>
      </c>
      <c r="G47" t="s">
        <v>19</v>
      </c>
      <c r="H47" t="s">
        <v>20</v>
      </c>
      <c r="I47" t="s">
        <v>21</v>
      </c>
      <c r="J47" t="s">
        <v>22</v>
      </c>
      <c r="K47" t="s">
        <v>23</v>
      </c>
      <c r="L47" t="s">
        <v>24</v>
      </c>
      <c r="M47" s="99" t="s">
        <v>13</v>
      </c>
      <c r="N47" s="100" t="s">
        <v>14</v>
      </c>
      <c r="O47" s="100" t="s">
        <v>15</v>
      </c>
      <c r="P47" s="100" t="s">
        <v>16</v>
      </c>
      <c r="Q47" s="100" t="s">
        <v>17</v>
      </c>
      <c r="R47" s="100" t="s">
        <v>94</v>
      </c>
      <c r="S47" s="100" t="s">
        <v>43</v>
      </c>
      <c r="T47" s="100" t="s">
        <v>20</v>
      </c>
      <c r="U47" s="100" t="s">
        <v>21</v>
      </c>
      <c r="V47" s="100" t="s">
        <v>22</v>
      </c>
      <c r="W47" s="79" t="s">
        <v>23</v>
      </c>
      <c r="X47" s="79" t="s">
        <v>24</v>
      </c>
      <c r="Y47" s="79" t="s">
        <v>13</v>
      </c>
      <c r="Z47" s="79" t="s">
        <v>14</v>
      </c>
      <c r="AA47" s="79" t="s">
        <v>15</v>
      </c>
      <c r="AB47" s="79" t="s">
        <v>16</v>
      </c>
      <c r="AC47" s="79" t="s">
        <v>17</v>
      </c>
      <c r="AD47" s="79" t="s">
        <v>18</v>
      </c>
      <c r="AE47" s="79" t="s">
        <v>19</v>
      </c>
      <c r="AF47" s="79" t="s">
        <v>20</v>
      </c>
      <c r="AG47" s="79" t="s">
        <v>21</v>
      </c>
      <c r="AH47" s="178" t="s">
        <v>22</v>
      </c>
      <c r="AI47" s="178" t="s">
        <v>23</v>
      </c>
      <c r="AJ47" s="178" t="s">
        <v>24</v>
      </c>
      <c r="AK47" s="178" t="s">
        <v>13</v>
      </c>
      <c r="AL47" s="178" t="s">
        <v>14</v>
      </c>
      <c r="AM47" s="178" t="s">
        <v>15</v>
      </c>
      <c r="AN47" s="178"/>
      <c r="AO47" s="178"/>
      <c r="AP47" s="178"/>
      <c r="AQ47" s="178"/>
      <c r="AR47" s="178"/>
      <c r="AS47" s="178"/>
      <c r="AT47" s="178"/>
      <c r="AU47" s="178"/>
      <c r="AV47" s="178"/>
      <c r="AW47" s="100" t="s">
        <v>34</v>
      </c>
      <c r="AX47" s="79" t="s">
        <v>34</v>
      </c>
      <c r="AY47" s="178" t="s">
        <v>34</v>
      </c>
      <c r="AZ47" s="178" t="s">
        <v>115</v>
      </c>
      <c r="BA47" s="178" t="s">
        <v>116</v>
      </c>
      <c r="BB47" s="178" t="s">
        <v>117</v>
      </c>
      <c r="BC47" s="178" t="s">
        <v>118</v>
      </c>
      <c r="BD47" s="178" t="s">
        <v>115</v>
      </c>
      <c r="BE47" s="178" t="s">
        <v>116</v>
      </c>
      <c r="BF47" s="178" t="s">
        <v>117</v>
      </c>
      <c r="BG47" s="178" t="s">
        <v>118</v>
      </c>
      <c r="BH47" s="178" t="s">
        <v>115</v>
      </c>
      <c r="BI47" s="149"/>
      <c r="BJ47" s="149"/>
      <c r="BK47" s="149"/>
      <c r="BL47" s="149"/>
      <c r="BM47" s="37"/>
      <c r="BN47" s="37"/>
      <c r="BO47" s="37"/>
      <c r="BP47" s="37"/>
      <c r="BQ47" s="37"/>
      <c r="BR47" s="37"/>
      <c r="BS47" s="37"/>
      <c r="BT47" s="24"/>
      <c r="BU47" s="24"/>
      <c r="BV47" s="24"/>
      <c r="BW47" s="24"/>
      <c r="BX47" s="24"/>
      <c r="BY47" s="24"/>
      <c r="BZ47" s="24"/>
      <c r="CA47" s="24"/>
      <c r="CB47" s="24"/>
      <c r="CC47" s="24"/>
      <c r="CD47" s="24"/>
      <c r="CE47" s="24"/>
      <c r="CF47" s="24"/>
      <c r="CG47" s="24"/>
      <c r="CH47" s="24"/>
      <c r="CI47" s="24"/>
      <c r="CJ47" s="24"/>
      <c r="CK47" s="24"/>
      <c r="CL47" s="24"/>
      <c r="CM47" s="24"/>
      <c r="CN47" s="24"/>
      <c r="CO47" s="24"/>
      <c r="CP47" s="24"/>
      <c r="CQ47" s="24"/>
      <c r="CR47" s="24"/>
      <c r="CS47" s="24"/>
      <c r="CT47" s="24"/>
      <c r="CU47" s="24"/>
      <c r="CV47" s="24"/>
      <c r="CW47" s="24"/>
    </row>
    <row r="48" spans="2:101" ht="15" x14ac:dyDescent="0.25">
      <c r="B48" s="53" t="s">
        <v>58</v>
      </c>
      <c r="C48" s="53" t="s">
        <v>59</v>
      </c>
      <c r="D48" s="58">
        <f>1-D20</f>
        <v>0.128</v>
      </c>
      <c r="E48" s="58">
        <f>1-E20</f>
        <v>4.9000000000000044E-2</v>
      </c>
      <c r="F48" s="58">
        <f>1-F20</f>
        <v>7.2999999999999954E-2</v>
      </c>
      <c r="G48" s="58">
        <f>1-G20</f>
        <v>7.999999999999996E-2</v>
      </c>
      <c r="H48" s="58">
        <f>1-H20</f>
        <v>7.3999999999999955E-2</v>
      </c>
      <c r="I48" s="58">
        <f t="shared" ref="I48:N48" si="68">1-I20</f>
        <v>7.7999999999999958E-2</v>
      </c>
      <c r="J48" s="58">
        <f t="shared" si="68"/>
        <v>6.0000000000000053E-2</v>
      </c>
      <c r="K48" s="58">
        <f t="shared" si="68"/>
        <v>5.0000000000000044E-2</v>
      </c>
      <c r="L48" s="58">
        <f t="shared" si="68"/>
        <v>3.7000000000000033E-2</v>
      </c>
      <c r="M48" s="99">
        <f t="shared" si="68"/>
        <v>3.2114862827856916E-2</v>
      </c>
      <c r="N48" s="99">
        <f t="shared" si="68"/>
        <v>7.4241325598882746E-2</v>
      </c>
      <c r="O48" s="99">
        <f t="shared" ref="O48:U48" si="69">1-O20</f>
        <v>4.6060697417345087E-2</v>
      </c>
      <c r="P48" s="99">
        <f t="shared" si="69"/>
        <v>5.2235202492211474E-2</v>
      </c>
      <c r="Q48" s="99">
        <f t="shared" si="69"/>
        <v>8.6341824942216649E-2</v>
      </c>
      <c r="R48" s="99">
        <f t="shared" si="69"/>
        <v>5.7201453790238665E-2</v>
      </c>
      <c r="S48" s="99">
        <f t="shared" si="69"/>
        <v>7.5859210129634702E-2</v>
      </c>
      <c r="T48" s="99">
        <f t="shared" si="69"/>
        <v>6.7385187418349535E-2</v>
      </c>
      <c r="U48" s="99">
        <f t="shared" si="69"/>
        <v>2.0765835929387189E-2</v>
      </c>
      <c r="V48" s="99">
        <f t="shared" ref="V48:AA48" si="70">1-V20</f>
        <v>1.7832378655411096E-2</v>
      </c>
      <c r="W48" s="99">
        <f t="shared" si="70"/>
        <v>4.8695482866043194E-2</v>
      </c>
      <c r="X48" s="99">
        <f t="shared" si="70"/>
        <v>9.4725404481961428E-2</v>
      </c>
      <c r="Y48" s="99">
        <f t="shared" si="70"/>
        <v>0.12416088835292904</v>
      </c>
      <c r="Z48" s="99">
        <f t="shared" si="70"/>
        <v>0.13801179350244774</v>
      </c>
      <c r="AA48" s="99">
        <f t="shared" si="70"/>
        <v>5.8391116470706605E-2</v>
      </c>
      <c r="AB48" s="99">
        <f t="shared" ref="AB48:AI48" si="71">1-AB20</f>
        <v>7.7945223260643681E-2</v>
      </c>
      <c r="AC48" s="99">
        <f t="shared" si="71"/>
        <v>4.9083006732991263E-2</v>
      </c>
      <c r="AD48" s="99">
        <f t="shared" si="71"/>
        <v>7.0555555555555483E-2</v>
      </c>
      <c r="AE48" s="99">
        <f t="shared" si="71"/>
        <v>0.11767535926037542</v>
      </c>
      <c r="AF48" s="99">
        <f t="shared" si="71"/>
        <v>0.10125113053964407</v>
      </c>
      <c r="AG48" s="99">
        <f t="shared" si="71"/>
        <v>0.12320093457943904</v>
      </c>
      <c r="AH48" s="99">
        <f t="shared" si="71"/>
        <v>0.12019520651190818</v>
      </c>
      <c r="AI48" s="99">
        <f t="shared" si="71"/>
        <v>7.8424195223260162E-2</v>
      </c>
      <c r="AJ48" s="99">
        <f>1-AJ20</f>
        <v>5.6254396543060525E-2</v>
      </c>
      <c r="AK48" s="99">
        <f>1-AK20</f>
        <v>7.9538488594110834E-2</v>
      </c>
      <c r="AL48" s="99">
        <f>1-AL20</f>
        <v>5.1293391188250825E-2</v>
      </c>
      <c r="AM48" s="99">
        <f>1-AM20</f>
        <v>6.6358042885137136E-2</v>
      </c>
      <c r="AN48" s="99"/>
      <c r="AO48" s="99"/>
      <c r="AP48" s="99"/>
      <c r="AQ48" s="99"/>
      <c r="AR48" s="99"/>
      <c r="AS48" s="99"/>
      <c r="AT48" s="99"/>
      <c r="AU48" s="99"/>
      <c r="AV48" s="99"/>
      <c r="AW48" s="99">
        <f>AVERAGE(M48:X48)</f>
        <v>5.6121572212461557E-2</v>
      </c>
      <c r="AX48" s="99">
        <f>AVERAGE(Y48:AJ48)</f>
        <v>9.2929067211080116E-2</v>
      </c>
      <c r="AY48" s="167">
        <f>AVERAGE(AK48:AV48)</f>
        <v>6.5729974222499599E-2</v>
      </c>
      <c r="AZ48" s="103">
        <f t="shared" ref="AZ48:BE48" si="72">1-AZ20</f>
        <v>5.0805628614694953E-2</v>
      </c>
      <c r="BA48" s="103">
        <f t="shared" si="72"/>
        <v>6.5259493741555707E-2</v>
      </c>
      <c r="BB48" s="103">
        <f t="shared" si="72"/>
        <v>5.4670077825790475E-2</v>
      </c>
      <c r="BC48" s="103">
        <f t="shared" si="72"/>
        <v>5.3751088667805313E-2</v>
      </c>
      <c r="BD48" s="103">
        <f t="shared" si="72"/>
        <v>0.1068545994420278</v>
      </c>
      <c r="BE48" s="103">
        <f t="shared" si="72"/>
        <v>6.5861261849730179E-2</v>
      </c>
      <c r="BF48" s="99">
        <f>AVERAGE(AE48:AG48)</f>
        <v>0.11404247479315284</v>
      </c>
      <c r="BG48" s="99">
        <f>AVERAGE(AH48:AJ48)</f>
        <v>8.4957932759409618E-2</v>
      </c>
      <c r="BH48" s="99">
        <f>AVERAGE(AK48:AM48)</f>
        <v>6.5729974222499599E-2</v>
      </c>
      <c r="BI48" s="187"/>
      <c r="BJ48" s="149"/>
      <c r="BK48" s="149"/>
      <c r="BL48" s="149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</row>
    <row r="49" spans="1:101" ht="15" x14ac:dyDescent="0.25">
      <c r="B49" s="66"/>
      <c r="C49" s="21"/>
      <c r="D49" s="21"/>
      <c r="E49" s="21"/>
      <c r="F49" s="21"/>
      <c r="G49" s="21"/>
      <c r="H49" s="22"/>
      <c r="I49" s="22"/>
      <c r="J49" s="22"/>
      <c r="K49" s="22"/>
      <c r="L49" s="22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2"/>
      <c r="AX49" s="102"/>
      <c r="AY49" s="102"/>
      <c r="AZ49" s="109"/>
      <c r="BA49" s="109"/>
      <c r="BB49" s="109"/>
      <c r="BC49" s="109"/>
      <c r="BD49" s="109"/>
      <c r="BE49" s="109"/>
      <c r="BF49" s="24"/>
      <c r="BG49" s="37"/>
      <c r="BH49" s="24"/>
      <c r="BI49" s="149"/>
      <c r="BJ49" s="149"/>
      <c r="BK49" s="149"/>
      <c r="BL49" s="149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</row>
    <row r="50" spans="1:101" ht="15" x14ac:dyDescent="0.25">
      <c r="B50" s="66" t="s">
        <v>65</v>
      </c>
      <c r="C50" s="21"/>
      <c r="D50" s="21"/>
      <c r="E50" s="21"/>
      <c r="F50" s="21"/>
      <c r="G50" s="21"/>
      <c r="H50" s="20"/>
      <c r="I50" s="20"/>
      <c r="J50" s="20"/>
      <c r="K50" s="20"/>
      <c r="L50" s="20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2"/>
      <c r="AX50" s="102"/>
      <c r="AY50" s="102"/>
      <c r="AZ50" s="109"/>
      <c r="BA50" s="109"/>
      <c r="BB50" s="109"/>
      <c r="BC50" s="109"/>
      <c r="BD50" s="109"/>
      <c r="BE50" s="109"/>
      <c r="BF50" s="24"/>
      <c r="BG50" s="37"/>
      <c r="BH50" s="24"/>
      <c r="BI50" s="149"/>
      <c r="BJ50" s="149"/>
      <c r="BK50" s="149"/>
      <c r="BL50" s="149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</row>
    <row r="51" spans="1:101" ht="15" x14ac:dyDescent="0.25">
      <c r="B51" s="53" t="s">
        <v>68</v>
      </c>
      <c r="C51" s="53"/>
      <c r="D51" s="53"/>
      <c r="E51" s="53"/>
      <c r="F51" s="53"/>
      <c r="G51" s="53"/>
      <c r="H51" s="58"/>
      <c r="I51" s="58"/>
      <c r="J51" s="58"/>
      <c r="K51" s="58"/>
      <c r="L51" s="58"/>
      <c r="M51" s="99">
        <v>3.2000000000000001E-2</v>
      </c>
      <c r="N51" s="99">
        <v>3.9E-2</v>
      </c>
      <c r="O51" s="99">
        <f>(9204+7538)/(205920+232128)</f>
        <v>3.8219555847760975E-2</v>
      </c>
      <c r="P51" s="99">
        <f>((25903)/(224640+237600))-0.004</f>
        <v>5.2037988923502948E-2</v>
      </c>
      <c r="Q51" s="99">
        <f>(9204+7538)/(205920+232128)</f>
        <v>3.8219555847760975E-2</v>
      </c>
      <c r="R51" s="99">
        <f>(14263+14869)/(107*144*30)</f>
        <v>6.302353755624783E-2</v>
      </c>
      <c r="S51" s="99">
        <f>(14603+14712)/(107*144*31)</f>
        <v>6.1373647539610762E-2</v>
      </c>
      <c r="T51" s="99">
        <f>(32582)/(107*144*31)</f>
        <v>6.8213412387364752E-2</v>
      </c>
      <c r="U51" s="99">
        <f>(10106)/(107*144*30)</f>
        <v>2.1863101419176186E-2</v>
      </c>
      <c r="V51" s="99">
        <f>(11746)/(107*144*31)</f>
        <v>2.4591330854520484E-2</v>
      </c>
      <c r="W51" s="99">
        <f>(26120)/(107*144*30)</f>
        <v>5.6507442021460713E-2</v>
      </c>
      <c r="X51" s="99">
        <f>(20467+24835)/(107*24*6*31)</f>
        <v>9.4843901785415199E-2</v>
      </c>
      <c r="Y51" s="99">
        <f>(61155)/(107*24*6*31)</f>
        <v>0.12803361471208924</v>
      </c>
      <c r="Z51" s="99">
        <f>(33883)/(107*24*6*28)</f>
        <v>7.8537587153241356E-2</v>
      </c>
      <c r="AA51" s="132">
        <f>(13785+8234)/(107*24*6*31)</f>
        <v>4.6098800790540316E-2</v>
      </c>
      <c r="AB51" s="132">
        <f>((41490)/(107*24*6*30)-0.01)</f>
        <v>7.9758566978193154E-2</v>
      </c>
      <c r="AC51" s="132">
        <f>((25201)/(107*24*6*31)-0.01)</f>
        <v>4.2760610323920541E-2</v>
      </c>
      <c r="AD51" s="132">
        <f>((32697)/(107*24*6*30)-0.01)</f>
        <v>6.0735981308411215E-2</v>
      </c>
      <c r="AE51" s="132">
        <f>((56079)/(107*24*6*31)-0.01)</f>
        <v>0.10740654205607478</v>
      </c>
      <c r="AF51" s="132">
        <f>((43366)/(107*24*6*31))</f>
        <v>9.0790707801560983E-2</v>
      </c>
      <c r="AG51" s="132">
        <f>((53342)/(107*24*6*30))</f>
        <v>0.11539892696434753</v>
      </c>
      <c r="AH51" s="132">
        <f>((53664)/(6*SurveyHrsIn!Z272))</f>
        <v>0.11235051753592604</v>
      </c>
      <c r="AI51" s="132">
        <f>((36700)/(6*SurveyHrsIn!AA272))</f>
        <v>7.9395984769816547E-2</v>
      </c>
      <c r="AJ51" s="132">
        <f>((27440)/(6*SurveyHrsIn!AB272))</f>
        <v>5.7448162663718889E-2</v>
      </c>
      <c r="AK51" s="132">
        <f>((38642)/(6*SurveyHrsIn!AC272))</f>
        <v>8.090057950624728E-2</v>
      </c>
      <c r="AL51" s="132">
        <f>((19899)/(6*SurveyHrsIn!AD272))</f>
        <v>4.6123998664886513E-2</v>
      </c>
      <c r="AM51" s="132">
        <f>((37589)/(6*SurveyHrsIn!AE272))</f>
        <v>7.8696027199946408E-2</v>
      </c>
      <c r="AN51" s="132"/>
      <c r="AO51" s="132"/>
      <c r="AP51" s="132"/>
      <c r="AQ51" s="132"/>
      <c r="AR51" s="132"/>
      <c r="AS51" s="132"/>
      <c r="AT51" s="132"/>
      <c r="AU51" s="132"/>
      <c r="AV51" s="132"/>
      <c r="AW51" s="99">
        <f>AVERAGE(M51:X51)</f>
        <v>4.9157789515235077E-2</v>
      </c>
      <c r="AX51" s="99">
        <f>AVERAGE(Y51:AJ51)</f>
        <v>8.3226333588153387E-2</v>
      </c>
      <c r="AY51" s="167">
        <f>AVERAGE(AK51:AV51)</f>
        <v>6.8573535123693408E-2</v>
      </c>
      <c r="AZ51" s="104">
        <f>AVERAGE(M51:O51)</f>
        <v>3.6406518615920327E-2</v>
      </c>
      <c r="BA51" s="104">
        <f>AVERAGE(P51:R51)</f>
        <v>5.1093694109170584E-2</v>
      </c>
      <c r="BB51" s="104">
        <f>AVERAGE(S51:U51)</f>
        <v>5.0483387115383895E-2</v>
      </c>
      <c r="BC51" s="104">
        <f>AVERAGE(V51:X51)</f>
        <v>5.8647558220465468E-2</v>
      </c>
      <c r="BD51" s="104">
        <f t="shared" ref="BD51:BE53" si="73">AVERAGE(Y51:AA51)</f>
        <v>8.4223334218623644E-2</v>
      </c>
      <c r="BE51" s="104">
        <f t="shared" si="73"/>
        <v>6.8131651640658278E-2</v>
      </c>
      <c r="BF51" s="99">
        <f>AVERAGE(AE51:AG51)</f>
        <v>0.10453205894066109</v>
      </c>
      <c r="BG51" s="99">
        <f>AVERAGE(AH51:AJ51)</f>
        <v>8.3064888323153827E-2</v>
      </c>
      <c r="BH51" s="99">
        <f>AVERAGE(AK51:AM51)</f>
        <v>6.8573535123693408E-2</v>
      </c>
      <c r="BI51" s="149"/>
      <c r="BJ51" s="149"/>
      <c r="BK51" s="149"/>
      <c r="BL51" s="149"/>
      <c r="BM51" s="24"/>
      <c r="BN51" s="24"/>
      <c r="BO51" s="24"/>
      <c r="BP51" s="24"/>
      <c r="BQ51" s="24"/>
      <c r="BR51" s="24"/>
      <c r="BS51" s="24"/>
      <c r="BT51" s="24"/>
      <c r="BU51" s="24"/>
      <c r="BV51" s="24"/>
      <c r="BW51" s="24"/>
      <c r="BX51" s="24"/>
      <c r="BY51" s="24"/>
      <c r="BZ51" s="24"/>
      <c r="CA51" s="24"/>
      <c r="CB51" s="24"/>
      <c r="CC51" s="24"/>
      <c r="CD51" s="24"/>
      <c r="CE51" s="24"/>
      <c r="CF51" s="24"/>
      <c r="CG51" s="24"/>
      <c r="CH51" s="24"/>
      <c r="CI51" s="24"/>
      <c r="CJ51" s="24"/>
      <c r="CK51" s="24"/>
      <c r="CL51" s="24"/>
      <c r="CM51" s="24"/>
      <c r="CN51" s="24"/>
      <c r="CO51" s="24"/>
      <c r="CP51" s="24"/>
      <c r="CQ51" s="24"/>
      <c r="CR51" s="24"/>
      <c r="CS51" s="24"/>
      <c r="CT51" s="24"/>
      <c r="CU51" s="24"/>
      <c r="CV51" s="24"/>
      <c r="CW51" s="24"/>
    </row>
    <row r="52" spans="1:101" ht="15" x14ac:dyDescent="0.25">
      <c r="B52" s="53" t="s">
        <v>66</v>
      </c>
      <c r="C52" s="53"/>
      <c r="D52" s="53"/>
      <c r="E52" s="53"/>
      <c r="F52" s="53"/>
      <c r="G52" s="53"/>
      <c r="H52" s="58"/>
      <c r="I52" s="58"/>
      <c r="J52" s="58"/>
      <c r="K52" s="58"/>
      <c r="L52" s="58"/>
      <c r="M52" s="99">
        <v>4.0000000000000001E-3</v>
      </c>
      <c r="N52" s="99">
        <v>0.08</v>
      </c>
      <c r="O52" s="99">
        <f>((205920-205591)+(232128-231785))/(205920+232128)</f>
        <v>1.5340784571553803E-3</v>
      </c>
      <c r="P52" s="99">
        <f>((224640-223925)+(237600-236551))/(224640+237600)</f>
        <v>3.8161993769470406E-3</v>
      </c>
      <c r="Q52" s="99">
        <f>((205920-205591)+(232128-231785))/(205920+232128)</f>
        <v>1.5340784571553803E-3</v>
      </c>
      <c r="R52" s="99">
        <f>1-(459706/462240)</f>
        <v>5.4820006922811082E-3</v>
      </c>
      <c r="S52" s="99">
        <f>1-(466689/477648)</f>
        <v>2.2943674002612768E-2</v>
      </c>
      <c r="T52" s="99">
        <f>1-(460644/477648)</f>
        <v>3.5599437242488152E-2</v>
      </c>
      <c r="U52" s="57">
        <f>1-(476912/477648)</f>
        <v>1.5408836632834211E-3</v>
      </c>
      <c r="V52" s="57">
        <f>1-(459319/462240)</f>
        <v>6.3192281066112299E-3</v>
      </c>
      <c r="W52" s="57">
        <f>1-(460563/462240)</f>
        <v>3.6279854620976382E-3</v>
      </c>
      <c r="X52" s="57">
        <f t="shared" ref="X52:AC52" si="74">1-X35</f>
        <v>1.2588768297993491E-2</v>
      </c>
      <c r="Y52" s="57">
        <f t="shared" si="74"/>
        <v>7.3903795263458028E-3</v>
      </c>
      <c r="Z52" s="57">
        <f t="shared" si="74"/>
        <v>1.8860795875982772E-2</v>
      </c>
      <c r="AA52" s="57">
        <f t="shared" si="74"/>
        <v>0.22246089170267647</v>
      </c>
      <c r="AB52" s="57">
        <f t="shared" si="74"/>
        <v>9.1294565593631472E-3</v>
      </c>
      <c r="AC52" s="57">
        <f t="shared" si="74"/>
        <v>1.3796770843801265E-2</v>
      </c>
      <c r="AD52" s="57">
        <f t="shared" ref="AD52:AJ52" si="75">1-AD35</f>
        <v>1.5204222914503296E-2</v>
      </c>
      <c r="AE52" s="57">
        <f t="shared" si="75"/>
        <v>1.2488275885170652E-2</v>
      </c>
      <c r="AF52" s="57">
        <f t="shared" si="75"/>
        <v>7.9012159581951513E-2</v>
      </c>
      <c r="AG52" s="99">
        <f t="shared" si="75"/>
        <v>2.2001557632398749E-2</v>
      </c>
      <c r="AH52" s="99">
        <f t="shared" si="75"/>
        <v>2.073912169631198E-2</v>
      </c>
      <c r="AI52" s="99">
        <f t="shared" si="75"/>
        <v>5.659397715472525E-3</v>
      </c>
      <c r="AJ52" s="99">
        <f t="shared" si="75"/>
        <v>3.5067664891300643E-3</v>
      </c>
      <c r="AK52" s="99">
        <f>1-AK35</f>
        <v>6.8376712558201325E-3</v>
      </c>
      <c r="AL52" s="99">
        <f>1-AL35</f>
        <v>1.5956460465806233E-2</v>
      </c>
      <c r="AM52" s="99">
        <f>1-AM35</f>
        <v>1.6286051653100153E-2</v>
      </c>
      <c r="AN52" s="99"/>
      <c r="AO52" s="99"/>
      <c r="AP52" s="99"/>
      <c r="AQ52" s="99"/>
      <c r="AR52" s="99"/>
      <c r="AS52" s="99"/>
      <c r="AT52" s="99"/>
      <c r="AU52" s="99"/>
      <c r="AV52" s="99"/>
      <c r="AW52" s="99">
        <f>AVERAGE(M52:X52)</f>
        <v>1.4915527813218801E-2</v>
      </c>
      <c r="AX52" s="99">
        <f>AVERAGE(Y52:AJ52)</f>
        <v>3.5854149701925686E-2</v>
      </c>
      <c r="AY52" s="167">
        <f>AVERAGE(AK52:AV52)</f>
        <v>1.3026727791575507E-2</v>
      </c>
      <c r="AZ52" s="104">
        <f>AVERAGE(M52:O52)</f>
        <v>2.8511359485718462E-2</v>
      </c>
      <c r="BA52" s="104">
        <f>AVERAGE(P52:R52)</f>
        <v>3.6107595087945098E-3</v>
      </c>
      <c r="BB52" s="104">
        <f>AVERAGE(S52:U52)</f>
        <v>2.0027998302794781E-2</v>
      </c>
      <c r="BC52" s="104">
        <f>AVERAGE(V52:X52)</f>
        <v>7.5119939555674531E-3</v>
      </c>
      <c r="BD52" s="104">
        <f t="shared" si="73"/>
        <v>8.2904022368335009E-2</v>
      </c>
      <c r="BE52" s="104">
        <f t="shared" si="73"/>
        <v>8.3483714712674129E-2</v>
      </c>
      <c r="BF52" s="99">
        <f>AVERAGE(AE52:AG52)</f>
        <v>3.7833997699840305E-2</v>
      </c>
      <c r="BG52" s="99">
        <f>AVERAGE(AH52:AJ52)</f>
        <v>9.9684286336381902E-3</v>
      </c>
      <c r="BH52" s="99">
        <f>AVERAGE(AK52:AM52)</f>
        <v>1.3026727791575507E-2</v>
      </c>
      <c r="BI52" s="149"/>
      <c r="BJ52" s="149"/>
      <c r="BK52" s="149"/>
      <c r="BL52" s="149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  <c r="CV52" s="24"/>
      <c r="CW52" s="24"/>
    </row>
    <row r="53" spans="1:101" ht="15" x14ac:dyDescent="0.25">
      <c r="B53" s="53" t="s">
        <v>90</v>
      </c>
      <c r="C53" s="53"/>
      <c r="D53" s="58" t="e">
        <f>#REF!-D48</f>
        <v>#REF!</v>
      </c>
      <c r="E53" s="58" t="e">
        <f>#REF!-E48</f>
        <v>#REF!</v>
      </c>
      <c r="F53" s="58" t="e">
        <f>#REF!-F48</f>
        <v>#REF!</v>
      </c>
      <c r="G53" s="58" t="e">
        <f>#REF!-G48</f>
        <v>#REF!</v>
      </c>
      <c r="H53" s="58" t="e">
        <f>#REF!-H48</f>
        <v>#REF!</v>
      </c>
      <c r="I53" s="58" t="e">
        <f>#REF!-I48</f>
        <v>#REF!</v>
      </c>
      <c r="J53" s="58" t="e">
        <f>#REF!-J48</f>
        <v>#REF!</v>
      </c>
      <c r="K53" s="58" t="e">
        <f>#REF!-K48</f>
        <v>#REF!</v>
      </c>
      <c r="L53" s="58" t="e">
        <f>#REF!-L48</f>
        <v>#REF!</v>
      </c>
      <c r="M53" s="99">
        <f t="shared" ref="M53:S53" si="76">M48-M51</f>
        <v>1.1486282785691526E-4</v>
      </c>
      <c r="N53" s="99">
        <f t="shared" si="76"/>
        <v>3.5241325598882746E-2</v>
      </c>
      <c r="O53" s="99">
        <f t="shared" si="76"/>
        <v>7.8411415695841119E-3</v>
      </c>
      <c r="P53" s="99">
        <f t="shared" si="76"/>
        <v>1.9721356870852635E-4</v>
      </c>
      <c r="Q53" s="99">
        <f t="shared" si="76"/>
        <v>4.8122269094455675E-2</v>
      </c>
      <c r="R53" s="99">
        <f t="shared" si="76"/>
        <v>-5.8220837660091646E-3</v>
      </c>
      <c r="S53" s="99">
        <f t="shared" si="76"/>
        <v>1.448556259002394E-2</v>
      </c>
      <c r="T53" s="99">
        <f t="shared" ref="T53:Y53" si="77">T48-T51</f>
        <v>-8.2822496901521769E-4</v>
      </c>
      <c r="U53" s="99">
        <f t="shared" si="77"/>
        <v>-1.0972654897889976E-3</v>
      </c>
      <c r="V53" s="99">
        <f t="shared" si="77"/>
        <v>-6.7589521991093873E-3</v>
      </c>
      <c r="W53" s="99">
        <f t="shared" si="77"/>
        <v>-7.8119591554175194E-3</v>
      </c>
      <c r="X53" s="99">
        <f t="shared" si="77"/>
        <v>-1.1849730345377119E-4</v>
      </c>
      <c r="Y53" s="99">
        <f t="shared" si="77"/>
        <v>-3.8727263591601946E-3</v>
      </c>
      <c r="Z53" s="99">
        <f t="shared" ref="Z53:AE53" si="78">Z48-Z51</f>
        <v>5.9474206349206388E-2</v>
      </c>
      <c r="AA53" s="99">
        <f t="shared" si="78"/>
        <v>1.2292315680166289E-2</v>
      </c>
      <c r="AB53" s="99">
        <f t="shared" si="78"/>
        <v>-1.8133437175494732E-3</v>
      </c>
      <c r="AC53" s="99">
        <f t="shared" si="78"/>
        <v>6.3223964090707227E-3</v>
      </c>
      <c r="AD53" s="99">
        <f t="shared" si="78"/>
        <v>9.8195742471442679E-3</v>
      </c>
      <c r="AE53" s="99">
        <f t="shared" si="78"/>
        <v>1.0268817204300645E-2</v>
      </c>
      <c r="AF53" s="99">
        <f t="shared" ref="AF53:AK53" si="79">AF48-AF51</f>
        <v>1.0460422738083092E-2</v>
      </c>
      <c r="AG53" s="99">
        <f t="shared" si="79"/>
        <v>7.8020076150915052E-3</v>
      </c>
      <c r="AH53" s="99">
        <f t="shared" si="79"/>
        <v>7.8446889759821448E-3</v>
      </c>
      <c r="AI53" s="99">
        <f t="shared" si="79"/>
        <v>-9.7178954655638417E-4</v>
      </c>
      <c r="AJ53" s="99">
        <f t="shared" si="79"/>
        <v>-1.1937661206583641E-3</v>
      </c>
      <c r="AK53" s="99">
        <f t="shared" si="79"/>
        <v>-1.3620909121364461E-3</v>
      </c>
      <c r="AL53" s="99">
        <f>AL48-AL51</f>
        <v>5.169392523364312E-3</v>
      </c>
      <c r="AM53" s="99">
        <f>AM48-AM51</f>
        <v>-1.2337984314809272E-2</v>
      </c>
      <c r="AN53" s="99"/>
      <c r="AO53" s="99"/>
      <c r="AP53" s="99"/>
      <c r="AQ53" s="99"/>
      <c r="AR53" s="99"/>
      <c r="AS53" s="99"/>
      <c r="AT53" s="99"/>
      <c r="AU53" s="99"/>
      <c r="AV53" s="99"/>
      <c r="AW53" s="99">
        <f>AVERAGE(M53:X53)</f>
        <v>6.9637826972264874E-3</v>
      </c>
      <c r="AX53" s="99">
        <f>AVERAGE(Y53:AJ53)</f>
        <v>9.7027336229267205E-3</v>
      </c>
      <c r="AY53" s="167">
        <f>AVERAGE(AK53:AV53)</f>
        <v>-2.8435609011938021E-3</v>
      </c>
      <c r="AZ53" s="104">
        <f>AVERAGE(M53:O53)</f>
        <v>1.4399109998774591E-2</v>
      </c>
      <c r="BA53" s="104">
        <f>AVERAGE(P53:R53)</f>
        <v>1.4165799632385012E-2</v>
      </c>
      <c r="BB53" s="104">
        <f>AVERAGE(S53:U53)</f>
        <v>4.1866907104065746E-3</v>
      </c>
      <c r="BC53" s="104">
        <f>AVERAGE(V53:X53)</f>
        <v>-4.8964695526602263E-3</v>
      </c>
      <c r="BD53" s="104">
        <f t="shared" si="73"/>
        <v>2.2631265223404157E-2</v>
      </c>
      <c r="BE53" s="104">
        <f t="shared" si="73"/>
        <v>2.3317726103941065E-2</v>
      </c>
      <c r="BF53" s="99">
        <f>AVERAGE(AE53:AG53)</f>
        <v>9.5104158524917468E-3</v>
      </c>
      <c r="BG53" s="99">
        <f>AVERAGE(AH53:AJ53)</f>
        <v>1.8930444362557988E-3</v>
      </c>
      <c r="BH53" s="99">
        <f>AVERAGE(AK53:AM53)</f>
        <v>-2.8435609011938021E-3</v>
      </c>
      <c r="BI53" s="149"/>
      <c r="BJ53" s="149"/>
      <c r="BK53" s="149"/>
      <c r="BL53" s="149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</row>
    <row r="54" spans="1:101" ht="15" x14ac:dyDescent="0.25">
      <c r="B54" s="66"/>
      <c r="C54" s="21"/>
      <c r="D54" s="21"/>
      <c r="E54" s="21"/>
      <c r="F54" s="21"/>
      <c r="G54" s="21"/>
      <c r="H54" s="20"/>
      <c r="I54" s="20"/>
      <c r="J54" s="20"/>
      <c r="K54" s="20"/>
      <c r="L54" s="20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2"/>
      <c r="AX54" s="102"/>
      <c r="AY54" s="102"/>
      <c r="AZ54" s="109"/>
      <c r="BA54" s="109"/>
      <c r="BB54" s="109"/>
      <c r="BC54" s="109"/>
      <c r="BD54" s="109"/>
      <c r="BE54" s="109"/>
      <c r="BF54" s="24"/>
      <c r="BG54" s="37"/>
      <c r="BH54" s="24"/>
      <c r="BI54" s="149"/>
      <c r="BJ54" s="149"/>
      <c r="BK54" s="149"/>
      <c r="BL54" s="149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</row>
    <row r="55" spans="1:101" ht="15" x14ac:dyDescent="0.25">
      <c r="B55" s="66" t="s">
        <v>77</v>
      </c>
      <c r="C55" s="21"/>
      <c r="D55" s="21"/>
      <c r="E55" s="21"/>
      <c r="F55" s="21"/>
      <c r="G55" s="21"/>
      <c r="H55" s="20"/>
      <c r="I55" s="20"/>
      <c r="J55" s="20"/>
      <c r="K55" s="20"/>
      <c r="L55" s="20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2"/>
      <c r="AX55" s="102"/>
      <c r="AY55" s="102"/>
      <c r="AZ55" s="109"/>
      <c r="BA55" s="109"/>
      <c r="BB55" s="109"/>
      <c r="BC55" s="109"/>
      <c r="BD55" s="109"/>
      <c r="BE55" s="109"/>
      <c r="BF55" s="24"/>
      <c r="BG55" s="37"/>
      <c r="BH55" s="24"/>
      <c r="BI55" s="149"/>
      <c r="BJ55" s="149"/>
      <c r="BK55" s="149"/>
      <c r="BL55" s="149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</row>
    <row r="56" spans="1:101" ht="15" x14ac:dyDescent="0.25">
      <c r="B56" s="53" t="s">
        <v>60</v>
      </c>
      <c r="C56" s="53" t="s">
        <v>70</v>
      </c>
      <c r="D56" s="58">
        <f>1-D33</f>
        <v>5.2000000000000046E-2</v>
      </c>
      <c r="E56" s="58">
        <f>1-E33</f>
        <v>2.0000000000000018E-2</v>
      </c>
      <c r="F56" s="58">
        <f>1-F33</f>
        <v>3.8000000000000034E-2</v>
      </c>
      <c r="G56" s="58">
        <f>1-G33</f>
        <v>3.8000000000000034E-2</v>
      </c>
      <c r="H56" s="58">
        <f>1-H33</f>
        <v>0</v>
      </c>
      <c r="I56" s="58">
        <f t="shared" ref="I56:N56" si="80">1-I33</f>
        <v>0</v>
      </c>
      <c r="J56" s="58">
        <f t="shared" si="80"/>
        <v>0</v>
      </c>
      <c r="K56" s="58">
        <f t="shared" si="80"/>
        <v>0</v>
      </c>
      <c r="L56" s="58">
        <f t="shared" si="80"/>
        <v>1.0000000000000009E-3</v>
      </c>
      <c r="M56" s="99">
        <f t="shared" si="80"/>
        <v>0</v>
      </c>
      <c r="N56" s="99">
        <f t="shared" si="80"/>
        <v>5.0000000000000044E-3</v>
      </c>
      <c r="O56" s="99">
        <f t="shared" ref="O56:T56" si="81">1-O33</f>
        <v>0</v>
      </c>
      <c r="P56" s="99">
        <f t="shared" si="81"/>
        <v>0</v>
      </c>
      <c r="Q56" s="99">
        <f t="shared" si="81"/>
        <v>0</v>
      </c>
      <c r="R56" s="99">
        <f t="shared" si="81"/>
        <v>0</v>
      </c>
      <c r="S56" s="99">
        <f t="shared" si="81"/>
        <v>0</v>
      </c>
      <c r="T56" s="99">
        <f t="shared" si="81"/>
        <v>0</v>
      </c>
      <c r="U56" s="99">
        <f t="shared" ref="U56:Z56" si="82">1-U33</f>
        <v>4.0000000000040004E-5</v>
      </c>
      <c r="V56" s="99">
        <f t="shared" si="82"/>
        <v>0</v>
      </c>
      <c r="W56" s="99">
        <f t="shared" si="82"/>
        <v>0</v>
      </c>
      <c r="X56" s="99">
        <f t="shared" si="82"/>
        <v>0</v>
      </c>
      <c r="Y56" s="99">
        <f t="shared" si="82"/>
        <v>9.4086021505376261E-3</v>
      </c>
      <c r="Z56" s="99">
        <f t="shared" si="82"/>
        <v>9.9702380952360059E-5</v>
      </c>
      <c r="AA56" s="99">
        <f t="shared" ref="AA56:AF56" si="83">1-AA33</f>
        <v>0</v>
      </c>
      <c r="AB56" s="99">
        <f t="shared" si="83"/>
        <v>1.9639148494288161E-3</v>
      </c>
      <c r="AC56" s="99">
        <f t="shared" si="83"/>
        <v>0</v>
      </c>
      <c r="AD56" s="99">
        <f t="shared" si="83"/>
        <v>9.2588265835913397E-5</v>
      </c>
      <c r="AE56" s="99">
        <f t="shared" si="83"/>
        <v>9.9902019897497696E-2</v>
      </c>
      <c r="AF56" s="99">
        <f t="shared" si="83"/>
        <v>7.0972766556121059E-4</v>
      </c>
      <c r="AG56" s="99">
        <f t="shared" ref="AG56:AL56" si="84">1-AG33</f>
        <v>4.1536863966770143E-3</v>
      </c>
      <c r="AH56" s="99">
        <f t="shared" si="84"/>
        <v>1.1559139784944605E-4</v>
      </c>
      <c r="AI56" s="99">
        <f t="shared" si="84"/>
        <v>0</v>
      </c>
      <c r="AJ56" s="99">
        <f t="shared" si="84"/>
        <v>1.6756272401430294E-4</v>
      </c>
      <c r="AK56" s="99">
        <f t="shared" si="84"/>
        <v>0</v>
      </c>
      <c r="AL56" s="99">
        <f t="shared" si="84"/>
        <v>0</v>
      </c>
      <c r="AM56" s="99">
        <f>1-AM33</f>
        <v>7.5104543010752201E-3</v>
      </c>
      <c r="AN56" s="99"/>
      <c r="AO56" s="99"/>
      <c r="AP56" s="99"/>
      <c r="AQ56" s="99"/>
      <c r="AR56" s="99"/>
      <c r="AS56" s="99"/>
      <c r="AT56" s="99"/>
      <c r="AU56" s="99"/>
      <c r="AV56" s="99"/>
      <c r="AW56" s="99">
        <f>AVERAGE(M56:X56)</f>
        <v>4.200000000000037E-4</v>
      </c>
      <c r="AX56" s="99">
        <f>AVERAGE(Y56:AJ56)</f>
        <v>9.7177829773628654E-3</v>
      </c>
      <c r="AY56" s="167">
        <f>AVERAGE(AK56:AV56)</f>
        <v>2.5034847670250735E-3</v>
      </c>
      <c r="AZ56" s="103">
        <f t="shared" ref="AZ56:BE56" si="85">1-AZ33</f>
        <v>1.6666666666665941E-3</v>
      </c>
      <c r="BA56" s="103">
        <f t="shared" si="85"/>
        <v>0</v>
      </c>
      <c r="BB56" s="103">
        <f t="shared" si="85"/>
        <v>1.3333333333420683E-5</v>
      </c>
      <c r="BC56" s="103">
        <f t="shared" si="85"/>
        <v>0</v>
      </c>
      <c r="BD56" s="103">
        <f t="shared" si="85"/>
        <v>3.1694348438300324E-3</v>
      </c>
      <c r="BE56" s="103">
        <f t="shared" si="85"/>
        <v>6.855010384215765E-4</v>
      </c>
      <c r="BF56" s="99">
        <f>AVERAGE(AE56:AG56)</f>
        <v>3.4921811319911976E-2</v>
      </c>
      <c r="BG56" s="99">
        <f t="shared" ref="BG56:BH58" si="86">AVERAGE(AH56:AJ56)</f>
        <v>9.4384707287916328E-5</v>
      </c>
      <c r="BH56" s="99">
        <f t="shared" si="86"/>
        <v>5.5854241338100984E-5</v>
      </c>
      <c r="BI56" s="149"/>
      <c r="BJ56" s="149"/>
      <c r="BK56" s="149"/>
      <c r="BL56" s="149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</row>
    <row r="57" spans="1:101" ht="15" x14ac:dyDescent="0.25">
      <c r="B57" s="53" t="s">
        <v>61</v>
      </c>
      <c r="C57" s="53" t="s">
        <v>69</v>
      </c>
      <c r="D57" s="58">
        <f t="shared" ref="D57:AK57" si="87">D33-(D20/D22)</f>
        <v>1.7391304347824654E-4</v>
      </c>
      <c r="E57" s="58">
        <f t="shared" si="87"/>
        <v>-4.1237113402059489E-4</v>
      </c>
      <c r="F57" s="58">
        <f t="shared" si="87"/>
        <v>3.8174273858915253E-4</v>
      </c>
      <c r="G57" s="58">
        <f t="shared" si="87"/>
        <v>6.6248693834891625E-4</v>
      </c>
      <c r="H57" s="58">
        <f t="shared" si="87"/>
        <v>2.5263157894736765E-2</v>
      </c>
      <c r="I57" s="58">
        <f t="shared" si="87"/>
        <v>3.1512605042016695E-2</v>
      </c>
      <c r="J57" s="58">
        <f t="shared" si="87"/>
        <v>1.9812304483837306E-2</v>
      </c>
      <c r="K57" s="58">
        <f t="shared" si="87"/>
        <v>1.2474012474012475E-2</v>
      </c>
      <c r="L57" s="58">
        <f t="shared" si="87"/>
        <v>4.1652892561983013E-3</v>
      </c>
      <c r="M57" s="99">
        <f t="shared" si="87"/>
        <v>3.3028144581097596E-3</v>
      </c>
      <c r="N57" s="99">
        <f t="shared" si="87"/>
        <v>2.0713776219081104E-2</v>
      </c>
      <c r="O57" s="99">
        <f t="shared" si="87"/>
        <v>7.7773087538842711E-3</v>
      </c>
      <c r="P57" s="99">
        <f t="shared" si="87"/>
        <v>7.2377504656928604E-3</v>
      </c>
      <c r="Q57" s="99">
        <f t="shared" si="87"/>
        <v>6.1080328438689602E-3</v>
      </c>
      <c r="R57" s="99">
        <f t="shared" si="87"/>
        <v>4.4099690587536822E-3</v>
      </c>
      <c r="S57" s="99">
        <f t="shared" si="87"/>
        <v>2.8171325980228756E-2</v>
      </c>
      <c r="T57" s="99">
        <f t="shared" si="87"/>
        <v>6.7601331618808436E-3</v>
      </c>
      <c r="U57" s="99">
        <f t="shared" si="87"/>
        <v>3.084276513182993E-3</v>
      </c>
      <c r="V57" s="99">
        <f t="shared" si="87"/>
        <v>1.1499881552069713E-2</v>
      </c>
      <c r="W57" s="99">
        <f t="shared" si="87"/>
        <v>9.099819132584841E-3</v>
      </c>
      <c r="X57" s="99">
        <f t="shared" si="87"/>
        <v>5.2994394133067946E-3</v>
      </c>
      <c r="Y57" s="99">
        <f t="shared" si="87"/>
        <v>-3.3779827340791879E-3</v>
      </c>
      <c r="Z57" s="99">
        <f t="shared" si="87"/>
        <v>1.9715180795245368E-2</v>
      </c>
      <c r="AA57" s="99">
        <f t="shared" si="87"/>
        <v>4.1345006124684502E-3</v>
      </c>
      <c r="AB57" s="99">
        <f t="shared" si="87"/>
        <v>4.8983294110592768E-3</v>
      </c>
      <c r="AC57" s="99">
        <f t="shared" si="87"/>
        <v>9.2649606561113762E-3</v>
      </c>
      <c r="AD57" s="99">
        <f t="shared" si="87"/>
        <v>5.9825194178807495E-3</v>
      </c>
      <c r="AE57" s="99">
        <f t="shared" si="87"/>
        <v>-9.0985994906534029E-2</v>
      </c>
      <c r="AF57" s="99">
        <f t="shared" si="87"/>
        <v>7.637049735517154E-3</v>
      </c>
      <c r="AG57" s="99">
        <f t="shared" si="87"/>
        <v>7.8842535448402362E-3</v>
      </c>
      <c r="AH57" s="99">
        <f t="shared" si="87"/>
        <v>1.5018017034268305E-2</v>
      </c>
      <c r="AI57" s="167">
        <f t="shared" si="87"/>
        <v>5.8099728345682999E-3</v>
      </c>
      <c r="AJ57" s="167">
        <f t="shared" si="87"/>
        <v>2.8953491421889188E-3</v>
      </c>
      <c r="AK57" s="167">
        <f t="shared" si="87"/>
        <v>3.0120137257716451E-3</v>
      </c>
      <c r="AL57" s="167">
        <f>AL33-(AL20/AL22)</f>
        <v>1.4640917991061819E-2</v>
      </c>
      <c r="AM57" s="167">
        <f>AM33-(AM20/AM22)</f>
        <v>1.4045164966873469E-2</v>
      </c>
      <c r="AN57" s="167"/>
      <c r="AO57" s="167"/>
      <c r="AP57" s="167"/>
      <c r="AQ57" s="167"/>
      <c r="AR57" s="167"/>
      <c r="AS57" s="167"/>
      <c r="AT57" s="167"/>
      <c r="AU57" s="167"/>
      <c r="AV57" s="167"/>
      <c r="AW57" s="99">
        <f>AVERAGE(M57:X57)</f>
        <v>9.4553772960537154E-3</v>
      </c>
      <c r="AX57" s="99">
        <f>AVERAGE(Y57:AJ57)</f>
        <v>-9.2698703803875682E-4</v>
      </c>
      <c r="AY57" s="167">
        <f>AVERAGE(AK57:AV57)</f>
        <v>1.0566032227902311E-2</v>
      </c>
      <c r="AZ57" s="73">
        <f t="shared" ref="AZ57:BE57" si="88">AZ33-(AZ20/AZ22)</f>
        <v>1.0515516515582468E-2</v>
      </c>
      <c r="BA57" s="103">
        <f t="shared" si="88"/>
        <v>5.9203244463698068E-3</v>
      </c>
      <c r="BB57" s="103">
        <f t="shared" si="88"/>
        <v>1.2592163863485162E-2</v>
      </c>
      <c r="BC57" s="103">
        <f t="shared" si="88"/>
        <v>8.7247738429454547E-3</v>
      </c>
      <c r="BD57" s="103">
        <f t="shared" si="88"/>
        <v>6.6782325094089101E-3</v>
      </c>
      <c r="BE57" s="103">
        <f t="shared" si="88"/>
        <v>6.7328459925372064E-3</v>
      </c>
      <c r="BF57" s="99">
        <f>AVERAGE(AE57:AG57)</f>
        <v>-2.5154897208725546E-2</v>
      </c>
      <c r="BG57" s="99">
        <f t="shared" si="86"/>
        <v>7.9077796703418413E-3</v>
      </c>
      <c r="BH57" s="99">
        <f t="shared" si="86"/>
        <v>3.9057785675096213E-3</v>
      </c>
      <c r="BI57" s="149"/>
      <c r="BJ57" s="149"/>
      <c r="BK57" s="149"/>
      <c r="BL57" s="149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</row>
    <row r="58" spans="1:101" ht="15" x14ac:dyDescent="0.25">
      <c r="B58" s="53" t="s">
        <v>62</v>
      </c>
      <c r="C58" s="53" t="s">
        <v>74</v>
      </c>
      <c r="D58" s="58">
        <f>SUM(D56:D57)</f>
        <v>5.2173913043478293E-2</v>
      </c>
      <c r="E58" s="58">
        <f>SUM(E56:E57)</f>
        <v>1.9587628865979423E-2</v>
      </c>
      <c r="F58" s="58">
        <f>SUM(F56:F57)</f>
        <v>3.8381742738589186E-2</v>
      </c>
      <c r="G58" s="58">
        <f>SUM(G56:G57)</f>
        <v>3.866248693834895E-2</v>
      </c>
      <c r="H58" s="58">
        <f>SUM(H56:H57)</f>
        <v>2.5263157894736765E-2</v>
      </c>
      <c r="I58" s="58">
        <f t="shared" ref="I58:AH58" si="89">SUM(I56:I57)</f>
        <v>3.1512605042016695E-2</v>
      </c>
      <c r="J58" s="58">
        <f t="shared" si="89"/>
        <v>1.9812304483837306E-2</v>
      </c>
      <c r="K58" s="58">
        <f t="shared" si="89"/>
        <v>1.2474012474012475E-2</v>
      </c>
      <c r="L58" s="58">
        <f t="shared" si="89"/>
        <v>5.1652892561983021E-3</v>
      </c>
      <c r="M58" s="99">
        <f t="shared" si="89"/>
        <v>3.3028144581097596E-3</v>
      </c>
      <c r="N58" s="99">
        <f t="shared" si="89"/>
        <v>2.5713776219081108E-2</v>
      </c>
      <c r="O58" s="99">
        <f t="shared" si="89"/>
        <v>7.7773087538842711E-3</v>
      </c>
      <c r="P58" s="99">
        <f t="shared" si="89"/>
        <v>7.2377504656928604E-3</v>
      </c>
      <c r="Q58" s="99">
        <f t="shared" si="89"/>
        <v>6.1080328438689602E-3</v>
      </c>
      <c r="R58" s="99">
        <f t="shared" si="89"/>
        <v>4.4099690587536822E-3</v>
      </c>
      <c r="S58" s="99">
        <f t="shared" si="89"/>
        <v>2.8171325980228756E-2</v>
      </c>
      <c r="T58" s="99">
        <f t="shared" si="89"/>
        <v>6.7601331618808436E-3</v>
      </c>
      <c r="U58" s="99">
        <f t="shared" si="89"/>
        <v>3.124276513183033E-3</v>
      </c>
      <c r="V58" s="99">
        <f t="shared" si="89"/>
        <v>1.1499881552069713E-2</v>
      </c>
      <c r="W58" s="99">
        <f t="shared" si="89"/>
        <v>9.099819132584841E-3</v>
      </c>
      <c r="X58" s="99">
        <f t="shared" si="89"/>
        <v>5.2994394133067946E-3</v>
      </c>
      <c r="Y58" s="99">
        <f t="shared" si="89"/>
        <v>6.0306194164584381E-3</v>
      </c>
      <c r="Z58" s="99">
        <f t="shared" si="89"/>
        <v>1.9814883176197728E-2</v>
      </c>
      <c r="AA58" s="99">
        <f t="shared" si="89"/>
        <v>4.1345006124684502E-3</v>
      </c>
      <c r="AB58" s="99">
        <f t="shared" si="89"/>
        <v>6.8622442604880929E-3</v>
      </c>
      <c r="AC58" s="99">
        <f t="shared" si="89"/>
        <v>9.2649606561113762E-3</v>
      </c>
      <c r="AD58" s="99">
        <f t="shared" si="89"/>
        <v>6.0751076837166629E-3</v>
      </c>
      <c r="AE58" s="99">
        <f t="shared" si="89"/>
        <v>8.9160249909636669E-3</v>
      </c>
      <c r="AF58" s="99">
        <f t="shared" si="89"/>
        <v>8.3467774010783646E-3</v>
      </c>
      <c r="AG58" s="99">
        <f t="shared" si="89"/>
        <v>1.2037939941517251E-2</v>
      </c>
      <c r="AH58" s="99">
        <f t="shared" si="89"/>
        <v>1.5133608432117751E-2</v>
      </c>
      <c r="AI58" s="99">
        <f>SUM(AI56:AI57)</f>
        <v>5.8099728345682999E-3</v>
      </c>
      <c r="AJ58" s="99">
        <f>SUM(AJ56:AJ57)</f>
        <v>3.0629118662032218E-3</v>
      </c>
      <c r="AK58" s="99">
        <f>SUM(AK56:AK57)</f>
        <v>3.0120137257716451E-3</v>
      </c>
      <c r="AL58" s="99">
        <f>SUM(AL56:AL57)</f>
        <v>1.4640917991061819E-2</v>
      </c>
      <c r="AM58" s="99">
        <f>SUM(AM56:AM57)</f>
        <v>2.1555619267948689E-2</v>
      </c>
      <c r="AN58" s="99"/>
      <c r="AO58" s="99"/>
      <c r="AP58" s="99"/>
      <c r="AQ58" s="99"/>
      <c r="AR58" s="99"/>
      <c r="AS58" s="99"/>
      <c r="AT58" s="99"/>
      <c r="AU58" s="99"/>
      <c r="AV58" s="99"/>
      <c r="AW58" s="99">
        <f>AVERAGE(M58:X58)</f>
        <v>9.8753772960537192E-3</v>
      </c>
      <c r="AX58" s="99">
        <f>AVERAGE(Y58:AJ58)</f>
        <v>8.7907959393241086E-3</v>
      </c>
      <c r="AY58" s="167">
        <f>AVERAGE(AK58:AV58)</f>
        <v>1.3069516994927385E-2</v>
      </c>
      <c r="AZ58" s="73">
        <f t="shared" ref="AZ58:BE58" si="90">SUM(AZ56:AZ57)</f>
        <v>1.2182183182249062E-2</v>
      </c>
      <c r="BA58" s="103">
        <f t="shared" si="90"/>
        <v>5.9203244463698068E-3</v>
      </c>
      <c r="BB58" s="103">
        <f t="shared" si="90"/>
        <v>1.2605497196818582E-2</v>
      </c>
      <c r="BC58" s="103">
        <f t="shared" si="90"/>
        <v>8.7247738429454547E-3</v>
      </c>
      <c r="BD58" s="103">
        <f t="shared" si="90"/>
        <v>9.8476673532389425E-3</v>
      </c>
      <c r="BE58" s="103">
        <f t="shared" si="90"/>
        <v>7.4183470309587829E-3</v>
      </c>
      <c r="BF58" s="99">
        <f>AVERAGE(AE58:AG58)</f>
        <v>9.7669141111864279E-3</v>
      </c>
      <c r="BG58" s="99">
        <f t="shared" si="86"/>
        <v>8.0021643776297582E-3</v>
      </c>
      <c r="BH58" s="99">
        <f t="shared" si="86"/>
        <v>3.961632808847722E-3</v>
      </c>
      <c r="BI58" s="149"/>
      <c r="BJ58" s="149"/>
      <c r="BK58" s="149"/>
      <c r="BL58" s="149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</row>
    <row r="59" spans="1:101" x14ac:dyDescent="0.25"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149"/>
      <c r="BJ59" s="149"/>
      <c r="BK59" s="149"/>
      <c r="BL59" s="149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</row>
    <row r="60" spans="1:101" s="13" customFormat="1" x14ac:dyDescent="0.25">
      <c r="A60" s="260"/>
      <c r="B60" s="261"/>
      <c r="C60" s="262"/>
      <c r="D60" s="263"/>
      <c r="E60" s="263"/>
      <c r="F60" s="263"/>
      <c r="G60" s="263"/>
      <c r="H60" s="263"/>
      <c r="I60" s="263"/>
      <c r="J60" s="263"/>
      <c r="K60" s="263"/>
      <c r="L60" s="263"/>
      <c r="M60" s="263"/>
      <c r="N60" s="262"/>
      <c r="O60" s="262"/>
      <c r="P60" s="262"/>
      <c r="Q60" s="262"/>
      <c r="R60" s="262"/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2"/>
      <c r="AE60" s="262"/>
      <c r="AF60" s="262"/>
      <c r="AG60" s="262"/>
      <c r="AH60" s="262"/>
      <c r="AI60" s="262"/>
      <c r="AJ60" s="262"/>
      <c r="AK60" s="262"/>
      <c r="AL60" s="262"/>
      <c r="AM60" s="262"/>
      <c r="AN60" s="33"/>
      <c r="AO60" s="33"/>
      <c r="AP60" s="33"/>
      <c r="AQ60" s="33"/>
      <c r="AR60" s="33"/>
      <c r="AS60" s="33"/>
      <c r="AT60" s="33"/>
      <c r="AU60" s="33"/>
      <c r="AV60" s="33"/>
      <c r="BI60" s="168"/>
      <c r="BJ60" s="168"/>
      <c r="BK60" s="168"/>
      <c r="BL60" s="168"/>
    </row>
    <row r="61" spans="1:101" s="13" customFormat="1" x14ac:dyDescent="0.25">
      <c r="A61" s="260"/>
      <c r="B61" s="264" t="s">
        <v>137</v>
      </c>
      <c r="C61" s="265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  <c r="AF61" s="262"/>
      <c r="AG61" s="262"/>
      <c r="AH61" s="262"/>
      <c r="AI61" s="262"/>
      <c r="AJ61" s="262"/>
      <c r="AK61" s="262"/>
      <c r="AL61" s="262"/>
      <c r="AM61" s="262"/>
      <c r="AN61" s="33"/>
      <c r="AO61" s="33"/>
      <c r="AP61" s="33"/>
      <c r="AQ61" s="33"/>
      <c r="AR61" s="33"/>
      <c r="AS61" s="33"/>
      <c r="AT61" s="33"/>
      <c r="AU61" s="33"/>
      <c r="AV61" s="33"/>
      <c r="BK61" s="168"/>
      <c r="BL61" s="168"/>
    </row>
    <row r="62" spans="1:101" s="13" customFormat="1" x14ac:dyDescent="0.25">
      <c r="A62" s="260"/>
      <c r="B62" s="266" t="s">
        <v>164</v>
      </c>
      <c r="C62" s="265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  <c r="AF62" s="262"/>
      <c r="AG62" s="262"/>
      <c r="AH62" s="262"/>
      <c r="AI62" s="262"/>
      <c r="AJ62" s="262"/>
      <c r="AK62" s="262"/>
      <c r="AL62" s="262"/>
      <c r="AM62" s="262"/>
      <c r="AN62" s="33"/>
      <c r="AO62" s="33"/>
      <c r="AP62" s="33"/>
      <c r="AQ62" s="33"/>
      <c r="AR62" s="33"/>
      <c r="AS62" s="33"/>
      <c r="AT62" s="33"/>
      <c r="AU62" s="33"/>
      <c r="AV62" s="33"/>
      <c r="BK62" s="168"/>
      <c r="BL62" s="168"/>
    </row>
    <row r="63" spans="1:101" s="13" customFormat="1" x14ac:dyDescent="0.25">
      <c r="A63" s="260"/>
      <c r="B63" s="260" t="s">
        <v>188</v>
      </c>
      <c r="C63" s="265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  <c r="AE63" s="262"/>
      <c r="AF63" s="262"/>
      <c r="AG63" s="262"/>
      <c r="AH63" s="262"/>
      <c r="AI63" s="262"/>
      <c r="AJ63" s="262"/>
      <c r="AK63" s="262"/>
      <c r="AL63" s="262"/>
      <c r="AM63" s="262"/>
      <c r="AN63" s="33"/>
      <c r="AO63" s="33"/>
      <c r="AP63" s="33"/>
      <c r="AQ63" s="33"/>
      <c r="AR63" s="33"/>
      <c r="AS63" s="33"/>
      <c r="AT63" s="33"/>
      <c r="AU63" s="33"/>
      <c r="AV63" s="33"/>
      <c r="BK63" s="168"/>
      <c r="BL63" s="168"/>
    </row>
    <row r="64" spans="1:101" s="13" customFormat="1" x14ac:dyDescent="0.25">
      <c r="A64" s="260"/>
      <c r="B64" s="260" t="s">
        <v>181</v>
      </c>
      <c r="C64" s="265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2"/>
      <c r="O64" s="262"/>
      <c r="P64" s="262"/>
      <c r="Q64" s="262"/>
      <c r="R64" s="262"/>
      <c r="S64" s="262"/>
      <c r="T64" s="262"/>
      <c r="U64" s="262"/>
      <c r="V64" s="262"/>
      <c r="W64" s="262"/>
      <c r="X64" s="262"/>
      <c r="Y64" s="262"/>
      <c r="Z64" s="262"/>
      <c r="AA64" s="262"/>
      <c r="AB64" s="262"/>
      <c r="AC64" s="262"/>
      <c r="AD64" s="262"/>
      <c r="AE64" s="262"/>
      <c r="AF64" s="262"/>
      <c r="AG64" s="262"/>
      <c r="AH64" s="262"/>
      <c r="AI64" s="262"/>
      <c r="AJ64" s="262"/>
      <c r="AK64" s="262"/>
      <c r="AL64" s="262"/>
      <c r="AM64" s="262"/>
      <c r="AN64" s="33"/>
      <c r="AO64" s="33"/>
      <c r="AP64" s="33"/>
      <c r="AQ64" s="33"/>
      <c r="AR64" s="33"/>
      <c r="AS64" s="33"/>
      <c r="AT64" s="33"/>
      <c r="AU64" s="33"/>
      <c r="AV64" s="33"/>
      <c r="BK64" s="168"/>
      <c r="BL64" s="168"/>
    </row>
    <row r="65" spans="1:64" s="13" customFormat="1" x14ac:dyDescent="0.25">
      <c r="A65" s="260"/>
      <c r="B65" s="267" t="s">
        <v>182</v>
      </c>
      <c r="C65" s="265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  <c r="AA65" s="263"/>
      <c r="AB65" s="263"/>
      <c r="AC65" s="263"/>
      <c r="AD65" s="263"/>
      <c r="AE65" s="263"/>
      <c r="AF65" s="263"/>
      <c r="AG65" s="263"/>
      <c r="AH65" s="263"/>
      <c r="AI65" s="263"/>
      <c r="AJ65" s="263"/>
      <c r="AK65" s="263"/>
      <c r="AL65" s="263"/>
      <c r="AM65" s="263"/>
      <c r="AN65" s="169"/>
      <c r="AO65" s="169"/>
      <c r="AP65" s="169"/>
      <c r="AQ65" s="169"/>
      <c r="AR65" s="169"/>
      <c r="AS65" s="169"/>
      <c r="AT65" s="169"/>
      <c r="AU65" s="169"/>
      <c r="AV65" s="169"/>
      <c r="BK65" s="168"/>
      <c r="BL65" s="168"/>
    </row>
    <row r="66" spans="1:64" s="13" customFormat="1" x14ac:dyDescent="0.25">
      <c r="A66" s="260"/>
      <c r="B66" s="265"/>
      <c r="C66" s="265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  <c r="AA66" s="263"/>
      <c r="AB66" s="263"/>
      <c r="AC66" s="263"/>
      <c r="AD66" s="263"/>
      <c r="AE66" s="263"/>
      <c r="AF66" s="263"/>
      <c r="AG66" s="263"/>
      <c r="AH66" s="263"/>
      <c r="AI66" s="263"/>
      <c r="AJ66" s="263"/>
      <c r="AK66" s="263"/>
      <c r="AL66" s="263"/>
      <c r="AM66" s="263"/>
      <c r="AN66" s="169"/>
      <c r="AO66" s="169"/>
      <c r="AP66" s="169"/>
      <c r="AQ66" s="169"/>
      <c r="AR66" s="169"/>
      <c r="AS66" s="169"/>
      <c r="AT66" s="169"/>
      <c r="AU66" s="169"/>
      <c r="AV66" s="169"/>
      <c r="BK66" s="168"/>
      <c r="BL66" s="168"/>
    </row>
    <row r="67" spans="1:64" s="13" customFormat="1" x14ac:dyDescent="0.25">
      <c r="A67" s="260"/>
      <c r="B67" s="265"/>
      <c r="C67" s="265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  <c r="AA67" s="263"/>
      <c r="AB67" s="263"/>
      <c r="AC67" s="263"/>
      <c r="AD67" s="263"/>
      <c r="AE67" s="263"/>
      <c r="AF67" s="263"/>
      <c r="AG67" s="263"/>
      <c r="AH67" s="263"/>
      <c r="AI67" s="263"/>
      <c r="AJ67" s="263"/>
      <c r="AK67" s="263"/>
      <c r="AL67" s="263"/>
      <c r="AM67" s="263"/>
      <c r="AN67" s="169"/>
      <c r="AO67" s="169"/>
      <c r="AP67" s="169"/>
      <c r="AQ67" s="169"/>
      <c r="AR67" s="169"/>
      <c r="AS67" s="169"/>
      <c r="AT67" s="169"/>
      <c r="AU67" s="169"/>
      <c r="AV67" s="169"/>
      <c r="BK67" s="168"/>
      <c r="BL67" s="168"/>
    </row>
    <row r="68" spans="1:64" s="13" customFormat="1" x14ac:dyDescent="0.25">
      <c r="A68" s="260"/>
      <c r="B68" s="265"/>
      <c r="C68" s="265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  <c r="AA68" s="263"/>
      <c r="AB68" s="263"/>
      <c r="AC68" s="263"/>
      <c r="AD68" s="263"/>
      <c r="AE68" s="263"/>
      <c r="AF68" s="263"/>
      <c r="AG68" s="263"/>
      <c r="AH68" s="263"/>
      <c r="AI68" s="263"/>
      <c r="AJ68" s="263"/>
      <c r="AK68" s="263"/>
      <c r="AL68" s="263"/>
      <c r="AM68" s="263"/>
      <c r="AN68" s="169"/>
      <c r="AO68" s="169"/>
      <c r="AP68" s="169"/>
      <c r="AQ68" s="169"/>
      <c r="AR68" s="169"/>
      <c r="AS68" s="169"/>
      <c r="AT68" s="169"/>
      <c r="AU68" s="169"/>
      <c r="AV68" s="169"/>
      <c r="BK68" s="168"/>
      <c r="BL68" s="168"/>
    </row>
    <row r="69" spans="1:64" s="13" customFormat="1" x14ac:dyDescent="0.25">
      <c r="A69" s="260"/>
      <c r="B69" s="265"/>
      <c r="C69" s="265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  <c r="AA69" s="263"/>
      <c r="AB69" s="263"/>
      <c r="AC69" s="263"/>
      <c r="AD69" s="263"/>
      <c r="AE69" s="263"/>
      <c r="AF69" s="263"/>
      <c r="AG69" s="263"/>
      <c r="AH69" s="263"/>
      <c r="AI69" s="263"/>
      <c r="AJ69" s="263"/>
      <c r="AK69" s="263"/>
      <c r="AL69" s="263"/>
      <c r="AM69" s="263"/>
      <c r="AN69" s="169"/>
      <c r="AO69" s="169"/>
      <c r="AP69" s="169"/>
      <c r="AQ69" s="169"/>
      <c r="AR69" s="169"/>
      <c r="AS69" s="169"/>
      <c r="AT69" s="169"/>
      <c r="AU69" s="169"/>
      <c r="AV69" s="169"/>
      <c r="BK69" s="168"/>
      <c r="BL69" s="168"/>
    </row>
    <row r="70" spans="1:64" s="13" customFormat="1" x14ac:dyDescent="0.25">
      <c r="A70" s="260"/>
      <c r="B70" s="265"/>
      <c r="C70" s="265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  <c r="AA70" s="263"/>
      <c r="AB70" s="263"/>
      <c r="AC70" s="263"/>
      <c r="AD70" s="263"/>
      <c r="AE70" s="263"/>
      <c r="AF70" s="263"/>
      <c r="AG70" s="263"/>
      <c r="AH70" s="263"/>
      <c r="AI70" s="263"/>
      <c r="AJ70" s="263"/>
      <c r="AK70" s="263"/>
      <c r="AL70" s="263"/>
      <c r="AM70" s="263"/>
      <c r="AN70" s="169"/>
      <c r="AO70" s="169"/>
      <c r="AP70" s="169"/>
      <c r="AQ70" s="169"/>
      <c r="AR70" s="169"/>
      <c r="AS70" s="169"/>
      <c r="AT70" s="169"/>
      <c r="AU70" s="169"/>
      <c r="AV70" s="169"/>
    </row>
    <row r="71" spans="1:64" s="13" customFormat="1" x14ac:dyDescent="0.25">
      <c r="A71" s="260"/>
      <c r="B71" s="265"/>
      <c r="C71" s="265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  <c r="AA71" s="263"/>
      <c r="AB71" s="263"/>
      <c r="AC71" s="263"/>
      <c r="AD71" s="263"/>
      <c r="AE71" s="263"/>
      <c r="AF71" s="263"/>
      <c r="AG71" s="263"/>
      <c r="AH71" s="263"/>
      <c r="AI71" s="263"/>
      <c r="AJ71" s="263"/>
      <c r="AK71" s="263"/>
      <c r="AL71" s="263"/>
      <c r="AM71" s="263"/>
      <c r="AN71" s="169"/>
      <c r="AO71" s="169"/>
      <c r="AP71" s="169"/>
      <c r="AQ71" s="169"/>
      <c r="AR71" s="169"/>
      <c r="AS71" s="169"/>
      <c r="AT71" s="169"/>
      <c r="AU71" s="169"/>
      <c r="AV71" s="169"/>
      <c r="BK71" s="168"/>
      <c r="BL71" s="168"/>
    </row>
    <row r="72" spans="1:64" s="13" customFormat="1" x14ac:dyDescent="0.25">
      <c r="A72" s="260"/>
      <c r="B72" s="265"/>
      <c r="C72" s="265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  <c r="AA72" s="263"/>
      <c r="AB72" s="263"/>
      <c r="AC72" s="263"/>
      <c r="AD72" s="263"/>
      <c r="AE72" s="263"/>
      <c r="AF72" s="263"/>
      <c r="AG72" s="263"/>
      <c r="AH72" s="263"/>
      <c r="AI72" s="263"/>
      <c r="AJ72" s="263"/>
      <c r="AK72" s="263"/>
      <c r="AL72" s="263"/>
      <c r="AM72" s="263"/>
      <c r="AN72" s="169"/>
      <c r="AO72" s="169"/>
      <c r="AP72" s="169"/>
      <c r="AQ72" s="169"/>
      <c r="AR72" s="169"/>
      <c r="AS72" s="169"/>
      <c r="AT72" s="169"/>
      <c r="AU72" s="169"/>
      <c r="AV72" s="169"/>
      <c r="BK72" s="168"/>
      <c r="BL72" s="168"/>
    </row>
    <row r="73" spans="1:64" s="13" customFormat="1" x14ac:dyDescent="0.25">
      <c r="A73" s="260"/>
      <c r="B73" s="265"/>
      <c r="C73" s="265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  <c r="AA73" s="263"/>
      <c r="AB73" s="263"/>
      <c r="AC73" s="263"/>
      <c r="AD73" s="263"/>
      <c r="AE73" s="263"/>
      <c r="AF73" s="263"/>
      <c r="AG73" s="263"/>
      <c r="AH73" s="263"/>
      <c r="AI73" s="263"/>
      <c r="AJ73" s="263"/>
      <c r="AK73" s="263"/>
      <c r="AL73" s="263"/>
      <c r="AM73" s="263"/>
      <c r="AN73" s="169"/>
      <c r="AO73" s="169"/>
      <c r="AP73" s="169"/>
      <c r="AQ73" s="169"/>
      <c r="AR73" s="169"/>
      <c r="AS73" s="169"/>
      <c r="AT73" s="169"/>
      <c r="AU73" s="169"/>
      <c r="AV73" s="169"/>
      <c r="BK73" s="168"/>
      <c r="BL73" s="168"/>
    </row>
    <row r="74" spans="1:64" s="13" customFormat="1" x14ac:dyDescent="0.25">
      <c r="A74" s="260"/>
      <c r="B74" s="265"/>
      <c r="C74" s="265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  <c r="AA74" s="263"/>
      <c r="AB74" s="263"/>
      <c r="AC74" s="263"/>
      <c r="AD74" s="263"/>
      <c r="AE74" s="263"/>
      <c r="AF74" s="263"/>
      <c r="AG74" s="263"/>
      <c r="AH74" s="263"/>
      <c r="AI74" s="263"/>
      <c r="AJ74" s="263"/>
      <c r="AK74" s="263"/>
      <c r="AL74" s="263"/>
      <c r="AM74" s="263"/>
      <c r="AN74" s="169"/>
      <c r="AO74" s="169"/>
      <c r="AP74" s="169"/>
      <c r="AQ74" s="169"/>
      <c r="AR74" s="169"/>
      <c r="AS74" s="169"/>
      <c r="AT74" s="169"/>
      <c r="AU74" s="169"/>
      <c r="AV74" s="169"/>
      <c r="BK74" s="168"/>
      <c r="BL74" s="168"/>
    </row>
    <row r="75" spans="1:64" s="13" customFormat="1" x14ac:dyDescent="0.25">
      <c r="B75" s="168"/>
      <c r="C75" s="168"/>
      <c r="D75" s="169"/>
      <c r="E75" s="169"/>
      <c r="F75" s="169"/>
      <c r="G75" s="169"/>
      <c r="H75" s="169"/>
      <c r="I75" s="169"/>
      <c r="J75" s="169"/>
      <c r="K75" s="169"/>
      <c r="L75" s="169"/>
      <c r="M75" s="169"/>
      <c r="N75" s="169"/>
      <c r="O75" s="169"/>
      <c r="P75" s="169"/>
      <c r="Q75" s="169"/>
      <c r="R75" s="169"/>
      <c r="S75" s="169"/>
      <c r="T75" s="169"/>
      <c r="U75" s="169"/>
      <c r="V75" s="169"/>
      <c r="W75" s="169"/>
      <c r="X75" s="169"/>
      <c r="Y75" s="169"/>
      <c r="Z75" s="169"/>
      <c r="AA75" s="169"/>
      <c r="AB75" s="169"/>
      <c r="AC75" s="169"/>
      <c r="AD75" s="169"/>
      <c r="AE75" s="169"/>
      <c r="AF75" s="169"/>
      <c r="AG75" s="169"/>
      <c r="AH75" s="169"/>
      <c r="AI75" s="169"/>
      <c r="AJ75" s="169"/>
      <c r="AK75" s="169"/>
      <c r="AL75" s="169"/>
      <c r="AM75" s="169"/>
      <c r="AN75" s="169"/>
      <c r="AO75" s="169"/>
      <c r="AP75" s="169"/>
      <c r="AQ75" s="169"/>
      <c r="AR75" s="169"/>
      <c r="AS75" s="169"/>
      <c r="AT75" s="169"/>
      <c r="AU75" s="169"/>
      <c r="AV75" s="169"/>
      <c r="BK75" s="168"/>
      <c r="BL75" s="168"/>
    </row>
    <row r="76" spans="1:64" s="13" customFormat="1" x14ac:dyDescent="0.25">
      <c r="B76" s="168"/>
      <c r="C76" s="168"/>
      <c r="D76" s="169"/>
      <c r="E76" s="169"/>
      <c r="F76" s="169"/>
      <c r="G76" s="169"/>
      <c r="H76" s="169"/>
      <c r="I76" s="169"/>
      <c r="J76" s="169"/>
      <c r="K76" s="169"/>
      <c r="L76" s="169"/>
      <c r="M76" s="169"/>
      <c r="N76" s="169"/>
      <c r="O76" s="169"/>
      <c r="P76" s="169"/>
      <c r="Q76" s="169"/>
      <c r="R76" s="169"/>
      <c r="S76" s="169"/>
      <c r="T76" s="169"/>
      <c r="U76" s="169"/>
      <c r="V76" s="169"/>
      <c r="W76" s="169"/>
      <c r="X76" s="169"/>
      <c r="Y76" s="169"/>
      <c r="Z76" s="169"/>
      <c r="AA76" s="169"/>
      <c r="AB76" s="169"/>
      <c r="AC76" s="169"/>
      <c r="AD76" s="169"/>
      <c r="AE76" s="169"/>
      <c r="AF76" s="169"/>
      <c r="AG76" s="169"/>
      <c r="AH76" s="169"/>
      <c r="AI76" s="169"/>
      <c r="AJ76" s="169"/>
      <c r="AK76" s="169"/>
      <c r="AL76" s="169"/>
      <c r="AM76" s="169"/>
      <c r="AN76" s="169"/>
      <c r="AO76" s="169"/>
      <c r="AP76" s="169"/>
      <c r="AQ76" s="169"/>
      <c r="AR76" s="169"/>
      <c r="AS76" s="169"/>
      <c r="AT76" s="169"/>
      <c r="AU76" s="169"/>
      <c r="AV76" s="169"/>
      <c r="BK76" s="168"/>
      <c r="BL76" s="168"/>
    </row>
    <row r="77" spans="1:64" s="13" customFormat="1" x14ac:dyDescent="0.25">
      <c r="B77" s="168"/>
      <c r="C77" s="168"/>
      <c r="D77" s="169"/>
      <c r="E77" s="169"/>
      <c r="F77" s="169"/>
      <c r="G77" s="169"/>
      <c r="H77" s="169"/>
      <c r="I77" s="169"/>
      <c r="J77" s="169"/>
      <c r="K77" s="169"/>
      <c r="L77" s="169"/>
      <c r="M77" s="169"/>
      <c r="N77" s="169"/>
      <c r="O77" s="169"/>
      <c r="P77" s="169"/>
      <c r="Q77" s="169"/>
      <c r="R77" s="169"/>
      <c r="S77" s="169"/>
      <c r="T77" s="169"/>
      <c r="U77" s="169"/>
      <c r="V77" s="169"/>
      <c r="W77" s="169"/>
      <c r="X77" s="169"/>
      <c r="Y77" s="169"/>
      <c r="Z77" s="169"/>
      <c r="AA77" s="169"/>
      <c r="AB77" s="169"/>
      <c r="AC77" s="169"/>
      <c r="AD77" s="169"/>
      <c r="AE77" s="169"/>
      <c r="AF77" s="169"/>
      <c r="AG77" s="169"/>
      <c r="AH77" s="169"/>
      <c r="AI77" s="169"/>
      <c r="AJ77" s="169"/>
      <c r="AK77" s="169"/>
      <c r="AL77" s="169"/>
      <c r="AM77" s="169"/>
      <c r="AN77" s="169"/>
      <c r="AO77" s="169"/>
      <c r="AP77" s="169"/>
      <c r="AQ77" s="169"/>
      <c r="AR77" s="169"/>
      <c r="AS77" s="169"/>
      <c r="AT77" s="169"/>
      <c r="AU77" s="169"/>
      <c r="AV77" s="169"/>
      <c r="BK77" s="168"/>
      <c r="BL77" s="168"/>
    </row>
    <row r="78" spans="1:64" s="13" customFormat="1" x14ac:dyDescent="0.25">
      <c r="B78" s="168"/>
      <c r="C78" s="168"/>
      <c r="D78" s="169"/>
      <c r="E78" s="169"/>
      <c r="F78" s="169"/>
      <c r="G78" s="169"/>
      <c r="H78" s="169"/>
      <c r="I78" s="169"/>
      <c r="J78" s="169"/>
      <c r="K78" s="169"/>
      <c r="L78" s="169"/>
      <c r="M78" s="169"/>
      <c r="N78" s="169"/>
      <c r="O78" s="169"/>
      <c r="P78" s="169"/>
      <c r="Q78" s="169"/>
      <c r="R78" s="169"/>
      <c r="S78" s="169"/>
      <c r="T78" s="169"/>
      <c r="U78" s="169"/>
      <c r="V78" s="169"/>
      <c r="W78" s="169"/>
      <c r="X78" s="169"/>
      <c r="Y78" s="169"/>
      <c r="Z78" s="169"/>
      <c r="AA78" s="169"/>
      <c r="AB78" s="169"/>
      <c r="AC78" s="169"/>
      <c r="AD78" s="169"/>
      <c r="AE78" s="169"/>
      <c r="AF78" s="169"/>
      <c r="AG78" s="169"/>
      <c r="AH78" s="169"/>
      <c r="AI78" s="169"/>
      <c r="AJ78" s="169"/>
      <c r="AK78" s="169"/>
      <c r="AL78" s="169"/>
      <c r="AM78" s="169"/>
      <c r="AN78" s="169"/>
      <c r="AO78" s="169"/>
      <c r="AP78" s="169"/>
      <c r="AQ78" s="169"/>
      <c r="AR78" s="169"/>
      <c r="AS78" s="169"/>
      <c r="AT78" s="169"/>
      <c r="AU78" s="169"/>
      <c r="AV78" s="169"/>
      <c r="BK78" s="168"/>
      <c r="BL78" s="168"/>
    </row>
    <row r="79" spans="1:64" s="13" customFormat="1" x14ac:dyDescent="0.25">
      <c r="B79" s="168"/>
      <c r="C79" s="168"/>
      <c r="D79" s="169"/>
      <c r="E79" s="169"/>
      <c r="F79" s="169"/>
      <c r="G79" s="169"/>
      <c r="H79" s="169"/>
      <c r="I79" s="169"/>
      <c r="J79" s="169"/>
      <c r="K79" s="169"/>
      <c r="L79" s="169"/>
      <c r="M79" s="169"/>
      <c r="N79" s="169"/>
      <c r="O79" s="169"/>
      <c r="P79" s="169"/>
      <c r="Q79" s="169"/>
      <c r="R79" s="169"/>
      <c r="S79" s="169"/>
      <c r="T79" s="169"/>
      <c r="U79" s="169"/>
      <c r="V79" s="169"/>
      <c r="W79" s="169"/>
      <c r="X79" s="169"/>
      <c r="Y79" s="169"/>
      <c r="Z79" s="169"/>
      <c r="AA79" s="169"/>
      <c r="AB79" s="169"/>
      <c r="AC79" s="169"/>
      <c r="AD79" s="169"/>
      <c r="AE79" s="169"/>
      <c r="AF79" s="169"/>
      <c r="AG79" s="169"/>
      <c r="AH79" s="169"/>
      <c r="AI79" s="169"/>
      <c r="AJ79" s="169"/>
      <c r="AK79" s="169"/>
      <c r="AL79" s="169"/>
      <c r="AM79" s="169"/>
      <c r="AN79" s="169"/>
      <c r="AO79" s="169"/>
      <c r="AP79" s="169"/>
      <c r="AQ79" s="169"/>
      <c r="AR79" s="169"/>
      <c r="AS79" s="169"/>
      <c r="AT79" s="169"/>
      <c r="AU79" s="169"/>
      <c r="AV79" s="169"/>
      <c r="BK79" s="168"/>
      <c r="BL79" s="168"/>
    </row>
    <row r="80" spans="1:64" s="13" customFormat="1" x14ac:dyDescent="0.25">
      <c r="B80" s="168"/>
      <c r="C80" s="168"/>
      <c r="D80" s="169"/>
      <c r="E80" s="169"/>
      <c r="F80" s="169"/>
      <c r="G80" s="169"/>
      <c r="H80" s="169"/>
      <c r="I80" s="169"/>
      <c r="J80" s="169"/>
      <c r="K80" s="169"/>
      <c r="L80" s="169"/>
      <c r="M80" s="169"/>
      <c r="N80" s="169"/>
      <c r="O80" s="169"/>
      <c r="P80" s="169"/>
      <c r="Q80" s="169"/>
      <c r="R80" s="169"/>
      <c r="S80" s="169"/>
      <c r="T80" s="169"/>
      <c r="U80" s="169"/>
      <c r="V80" s="169"/>
      <c r="W80" s="169"/>
      <c r="X80" s="169"/>
      <c r="Y80" s="169"/>
      <c r="Z80" s="169"/>
      <c r="AA80" s="169"/>
      <c r="AB80" s="169"/>
      <c r="AC80" s="169"/>
      <c r="AD80" s="169"/>
      <c r="AE80" s="169"/>
      <c r="AF80" s="169"/>
      <c r="AG80" s="169"/>
      <c r="AH80" s="169"/>
      <c r="AI80" s="169"/>
      <c r="AJ80" s="169"/>
      <c r="AK80" s="169"/>
      <c r="AL80" s="169"/>
      <c r="AM80" s="169"/>
      <c r="AN80" s="169"/>
      <c r="AO80" s="169"/>
      <c r="AP80" s="169"/>
      <c r="AQ80" s="169"/>
      <c r="AR80" s="169"/>
      <c r="AS80" s="169"/>
      <c r="AT80" s="169"/>
      <c r="AU80" s="169"/>
      <c r="AV80" s="169"/>
      <c r="BK80" s="168"/>
      <c r="BL80" s="168"/>
    </row>
    <row r="81" spans="2:64" s="13" customFormat="1" x14ac:dyDescent="0.25">
      <c r="B81" s="168"/>
      <c r="C81" s="168"/>
      <c r="D81" s="169"/>
      <c r="E81" s="169"/>
      <c r="F81" s="169"/>
      <c r="G81" s="169"/>
      <c r="H81" s="169"/>
      <c r="I81" s="169"/>
      <c r="J81" s="169"/>
      <c r="K81" s="169"/>
      <c r="L81" s="169"/>
      <c r="M81" s="169"/>
      <c r="N81" s="169"/>
      <c r="O81" s="169"/>
      <c r="P81" s="169"/>
      <c r="Q81" s="169"/>
      <c r="R81" s="169"/>
      <c r="S81" s="169"/>
      <c r="T81" s="169"/>
      <c r="U81" s="169"/>
      <c r="V81" s="169"/>
      <c r="W81" s="169"/>
      <c r="X81" s="169"/>
      <c r="Y81" s="169"/>
      <c r="Z81" s="169"/>
      <c r="AA81" s="169"/>
      <c r="AB81" s="169"/>
      <c r="AC81" s="169"/>
      <c r="AD81" s="169"/>
      <c r="AE81" s="169"/>
      <c r="AF81" s="169"/>
      <c r="AG81" s="169"/>
      <c r="AH81" s="169"/>
      <c r="AI81" s="169"/>
      <c r="AJ81" s="169"/>
      <c r="AK81" s="169"/>
      <c r="AL81" s="169"/>
      <c r="AM81" s="169"/>
      <c r="AN81" s="169"/>
      <c r="AO81" s="169"/>
      <c r="AP81" s="169"/>
      <c r="AQ81" s="169"/>
      <c r="AR81" s="169"/>
      <c r="AS81" s="169"/>
      <c r="AT81" s="169"/>
      <c r="AU81" s="169"/>
      <c r="AV81" s="169"/>
      <c r="BK81" s="168"/>
      <c r="BL81" s="168"/>
    </row>
    <row r="82" spans="2:64" s="13" customFormat="1" x14ac:dyDescent="0.25">
      <c r="B82" s="168"/>
      <c r="C82" s="168"/>
      <c r="D82" s="169"/>
      <c r="E82" s="169"/>
      <c r="F82" s="169"/>
      <c r="G82" s="169"/>
      <c r="H82" s="169"/>
      <c r="I82" s="169"/>
      <c r="J82" s="169"/>
      <c r="K82" s="169"/>
      <c r="L82" s="169"/>
      <c r="M82" s="169"/>
      <c r="N82" s="169"/>
      <c r="O82" s="169"/>
      <c r="P82" s="169"/>
      <c r="Q82" s="169"/>
      <c r="R82" s="169"/>
      <c r="S82" s="169"/>
      <c r="T82" s="169"/>
      <c r="U82" s="169"/>
      <c r="V82" s="169"/>
      <c r="W82" s="169"/>
      <c r="X82" s="169"/>
      <c r="Y82" s="169"/>
      <c r="Z82" s="169"/>
      <c r="AA82" s="169"/>
      <c r="AB82" s="169"/>
      <c r="AC82" s="169"/>
      <c r="AD82" s="169"/>
      <c r="AE82" s="169"/>
      <c r="AF82" s="169"/>
      <c r="AG82" s="169"/>
      <c r="AH82" s="169"/>
      <c r="AI82" s="169"/>
      <c r="AJ82" s="169"/>
      <c r="AK82" s="169"/>
      <c r="AL82" s="169"/>
      <c r="AM82" s="169"/>
      <c r="AN82" s="169"/>
      <c r="AO82" s="169"/>
      <c r="AP82" s="169"/>
      <c r="AQ82" s="169"/>
      <c r="AR82" s="169"/>
      <c r="AS82" s="169"/>
      <c r="AT82" s="169"/>
      <c r="AU82" s="169"/>
      <c r="AV82" s="169"/>
      <c r="BK82" s="168"/>
      <c r="BL82" s="168"/>
    </row>
    <row r="83" spans="2:64" s="13" customFormat="1" x14ac:dyDescent="0.25">
      <c r="B83" s="168"/>
      <c r="C83" s="168"/>
      <c r="D83" s="169"/>
      <c r="E83" s="169"/>
      <c r="F83" s="169"/>
      <c r="G83" s="169"/>
      <c r="H83" s="169"/>
      <c r="I83" s="169"/>
      <c r="J83" s="169"/>
      <c r="K83" s="169"/>
      <c r="L83" s="169"/>
      <c r="M83" s="169"/>
      <c r="N83" s="169"/>
      <c r="O83" s="169"/>
      <c r="P83" s="169"/>
      <c r="Q83" s="169"/>
      <c r="R83" s="169"/>
      <c r="S83" s="169"/>
      <c r="T83" s="169"/>
      <c r="U83" s="169"/>
      <c r="V83" s="169"/>
      <c r="W83" s="169"/>
      <c r="X83" s="169"/>
      <c r="Y83" s="169"/>
      <c r="Z83" s="169"/>
      <c r="AA83" s="169"/>
      <c r="AB83" s="169"/>
      <c r="AC83" s="169"/>
      <c r="AD83" s="169"/>
      <c r="AE83" s="169"/>
      <c r="AF83" s="169"/>
      <c r="AG83" s="169"/>
      <c r="AH83" s="169"/>
      <c r="AI83" s="169"/>
      <c r="AJ83" s="169"/>
      <c r="AK83" s="169"/>
      <c r="AL83" s="169"/>
      <c r="AM83" s="169"/>
      <c r="AN83" s="169"/>
      <c r="AO83" s="169"/>
      <c r="AP83" s="169"/>
      <c r="AQ83" s="169"/>
      <c r="AR83" s="169"/>
      <c r="AS83" s="169"/>
      <c r="AT83" s="169"/>
      <c r="AU83" s="169"/>
      <c r="AV83" s="169"/>
      <c r="BK83" s="168"/>
      <c r="BL83" s="168"/>
    </row>
    <row r="84" spans="2:64" s="13" customFormat="1" x14ac:dyDescent="0.25">
      <c r="B84" s="168"/>
      <c r="C84" s="168"/>
      <c r="D84" s="169"/>
      <c r="E84" s="169"/>
      <c r="F84" s="169"/>
      <c r="G84" s="169"/>
      <c r="H84" s="169"/>
      <c r="I84" s="169"/>
      <c r="J84" s="169"/>
      <c r="K84" s="169"/>
      <c r="L84" s="169"/>
      <c r="M84" s="169"/>
      <c r="N84" s="169"/>
      <c r="O84" s="169"/>
      <c r="P84" s="169"/>
      <c r="Q84" s="169"/>
      <c r="R84" s="169"/>
      <c r="S84" s="169"/>
      <c r="T84" s="169"/>
      <c r="U84" s="169"/>
      <c r="V84" s="169"/>
      <c r="W84" s="169"/>
      <c r="X84" s="169"/>
      <c r="Y84" s="169"/>
      <c r="Z84" s="169"/>
      <c r="AA84" s="169"/>
      <c r="AB84" s="169"/>
      <c r="AC84" s="169"/>
      <c r="AD84" s="169"/>
      <c r="AE84" s="169"/>
      <c r="AF84" s="169"/>
      <c r="AG84" s="169"/>
      <c r="AH84" s="169"/>
      <c r="AI84" s="169"/>
      <c r="AJ84" s="169"/>
      <c r="AK84" s="169"/>
      <c r="AL84" s="169"/>
      <c r="AM84" s="169"/>
      <c r="AN84" s="169"/>
      <c r="AO84" s="169"/>
      <c r="AP84" s="169"/>
      <c r="AQ84" s="169"/>
      <c r="AR84" s="169"/>
      <c r="AS84" s="169"/>
      <c r="AT84" s="169"/>
      <c r="AU84" s="169"/>
      <c r="AV84" s="169"/>
      <c r="BK84" s="168"/>
      <c r="BL84" s="168"/>
    </row>
    <row r="85" spans="2:64" x14ac:dyDescent="0.25">
      <c r="B85" s="150"/>
      <c r="C85" s="15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BK85" s="150"/>
      <c r="BL85" s="150"/>
    </row>
    <row r="86" spans="2:64" x14ac:dyDescent="0.25">
      <c r="B86" s="149"/>
      <c r="C86" s="149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BK86" s="149"/>
      <c r="BL86" s="149"/>
    </row>
    <row r="87" spans="2:64" x14ac:dyDescent="0.25">
      <c r="B87" s="149"/>
      <c r="C87" s="149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BK87" s="149"/>
      <c r="BL87" s="149"/>
    </row>
    <row r="88" spans="2:64" x14ac:dyDescent="0.25">
      <c r="B88" s="149"/>
      <c r="C88" s="149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BK88" s="149"/>
      <c r="BL88" s="149"/>
    </row>
    <row r="89" spans="2:64" x14ac:dyDescent="0.25">
      <c r="B89" s="149"/>
      <c r="C89" s="149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BK89" s="149"/>
      <c r="BL89" s="149"/>
    </row>
    <row r="90" spans="2:64" x14ac:dyDescent="0.25">
      <c r="B90" s="149"/>
      <c r="C90" s="149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BK90" s="149"/>
      <c r="BL90" s="149"/>
    </row>
    <row r="91" spans="2:64" x14ac:dyDescent="0.25">
      <c r="B91" s="149"/>
      <c r="C91" s="149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BK91" s="149"/>
      <c r="BL91" s="149"/>
    </row>
    <row r="92" spans="2:64" x14ac:dyDescent="0.25">
      <c r="B92" s="149"/>
      <c r="C92" s="149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BK92" s="149"/>
      <c r="BL92" s="149"/>
    </row>
    <row r="93" spans="2:64" x14ac:dyDescent="0.25">
      <c r="B93" s="149"/>
      <c r="C93" s="149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BK93" s="149"/>
      <c r="BL93" s="149"/>
    </row>
    <row r="94" spans="2:64" x14ac:dyDescent="0.25">
      <c r="B94" s="149"/>
      <c r="C94" s="149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BK94" s="149"/>
      <c r="BL94" s="149"/>
    </row>
    <row r="95" spans="2:64" x14ac:dyDescent="0.25">
      <c r="B95" s="149"/>
      <c r="C95" s="149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BK95" s="149"/>
      <c r="BL95" s="149"/>
    </row>
    <row r="96" spans="2:64" x14ac:dyDescent="0.25">
      <c r="B96" s="149"/>
      <c r="C96" s="149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BK96" s="149"/>
      <c r="BL96" s="149"/>
    </row>
    <row r="97" spans="2:64" x14ac:dyDescent="0.25">
      <c r="B97" s="149"/>
      <c r="C97" s="149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BK97" s="149"/>
      <c r="BL97" s="149"/>
    </row>
    <row r="98" spans="2:64" x14ac:dyDescent="0.25">
      <c r="B98" s="149"/>
      <c r="C98" s="149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BK98" s="149"/>
      <c r="BL98" s="149"/>
    </row>
    <row r="99" spans="2:64" x14ac:dyDescent="0.25">
      <c r="B99" s="149"/>
      <c r="C99" s="149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BK99" s="149"/>
      <c r="BL99" s="149"/>
    </row>
    <row r="100" spans="2:64" x14ac:dyDescent="0.25">
      <c r="B100" s="149"/>
      <c r="C100" s="149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BK100" s="149"/>
      <c r="BL100" s="149"/>
    </row>
    <row r="101" spans="2:64" x14ac:dyDescent="0.25">
      <c r="B101" s="149"/>
      <c r="C101" s="149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BK101" s="149"/>
      <c r="BL101" s="149"/>
    </row>
    <row r="102" spans="2:64" x14ac:dyDescent="0.25">
      <c r="B102" s="149"/>
      <c r="C102" s="149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BK102" s="149"/>
      <c r="BL102" s="149"/>
    </row>
    <row r="103" spans="2:64" x14ac:dyDescent="0.25">
      <c r="B103" s="149"/>
      <c r="C103" s="149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BK103" s="149"/>
      <c r="BL103" s="149"/>
    </row>
    <row r="104" spans="2:64" x14ac:dyDescent="0.25">
      <c r="B104" s="149"/>
      <c r="C104" s="149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BK104" s="149"/>
      <c r="BL104" s="149"/>
    </row>
    <row r="105" spans="2:64" x14ac:dyDescent="0.25">
      <c r="B105" s="149"/>
      <c r="C105" s="149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BK105" s="149"/>
      <c r="BL105" s="149"/>
    </row>
    <row r="106" spans="2:64" x14ac:dyDescent="0.25">
      <c r="B106" s="149"/>
      <c r="C106" s="149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BK106" s="149"/>
      <c r="BL106" s="149"/>
    </row>
    <row r="107" spans="2:64" x14ac:dyDescent="0.25">
      <c r="B107" s="149"/>
      <c r="C107" s="149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BK107" s="149"/>
      <c r="BL107" s="149"/>
    </row>
    <row r="108" spans="2:64" x14ac:dyDescent="0.25">
      <c r="B108" s="149"/>
      <c r="C108" s="149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BK108" s="149"/>
      <c r="BL108" s="149"/>
    </row>
    <row r="109" spans="2:64" x14ac:dyDescent="0.25">
      <c r="B109" s="149"/>
      <c r="C109" s="149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BK109" s="149"/>
      <c r="BL109" s="149"/>
    </row>
    <row r="110" spans="2:64" x14ac:dyDescent="0.25">
      <c r="B110" s="149"/>
      <c r="C110" s="149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BK110" s="149"/>
      <c r="BL110" s="149"/>
    </row>
    <row r="111" spans="2:64" x14ac:dyDescent="0.25">
      <c r="B111" s="149"/>
      <c r="C111" s="149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BK111" s="149"/>
      <c r="BL111" s="149"/>
    </row>
    <row r="112" spans="2:64" x14ac:dyDescent="0.25">
      <c r="B112" s="149"/>
      <c r="C112" s="149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BK112" s="149"/>
      <c r="BL112" s="149"/>
    </row>
    <row r="113" spans="2:64" x14ac:dyDescent="0.25">
      <c r="B113" s="149"/>
      <c r="C113" s="149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BK113" s="149"/>
      <c r="BL113" s="149"/>
    </row>
    <row r="114" spans="2:64" x14ac:dyDescent="0.25">
      <c r="B114" s="149"/>
      <c r="C114" s="149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BK114" s="149"/>
      <c r="BL114" s="149"/>
    </row>
    <row r="115" spans="2:64" x14ac:dyDescent="0.25">
      <c r="B115" s="149"/>
      <c r="C115" s="149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  <c r="AQ115" s="30"/>
      <c r="AR115" s="30"/>
      <c r="AS115" s="30"/>
      <c r="AT115" s="30"/>
      <c r="AU115" s="30"/>
      <c r="AV115" s="30"/>
    </row>
    <row r="116" spans="2:64" x14ac:dyDescent="0.25">
      <c r="B116" s="149"/>
      <c r="C116" s="149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</row>
    <row r="117" spans="2:64" x14ac:dyDescent="0.25">
      <c r="B117" s="149"/>
      <c r="C117" s="149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</row>
    <row r="118" spans="2:64" x14ac:dyDescent="0.25">
      <c r="B118" s="149"/>
      <c r="C118" s="149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  <c r="AQ118" s="30"/>
      <c r="AR118" s="30"/>
      <c r="AS118" s="30"/>
      <c r="AT118" s="30"/>
      <c r="AU118" s="30"/>
      <c r="AV118" s="30"/>
    </row>
    <row r="119" spans="2:64" x14ac:dyDescent="0.25">
      <c r="B119" s="149"/>
      <c r="C119" s="149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</row>
    <row r="120" spans="2:64" x14ac:dyDescent="0.25">
      <c r="B120" s="149"/>
      <c r="C120" s="149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  <c r="AQ120" s="30"/>
      <c r="AR120" s="30"/>
      <c r="AS120" s="30"/>
      <c r="AT120" s="30"/>
      <c r="AU120" s="30"/>
      <c r="AV120" s="30"/>
    </row>
    <row r="121" spans="2:64" x14ac:dyDescent="0.25">
      <c r="B121" s="149"/>
      <c r="C121" s="149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</row>
    <row r="122" spans="2:64" x14ac:dyDescent="0.25">
      <c r="B122" s="149"/>
      <c r="C122" s="149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/>
    </row>
    <row r="123" spans="2:64" x14ac:dyDescent="0.25"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  <c r="AQ123" s="30"/>
      <c r="AR123" s="30"/>
      <c r="AS123" s="30"/>
      <c r="AT123" s="30"/>
      <c r="AU123" s="30"/>
      <c r="AV123" s="30"/>
    </row>
    <row r="124" spans="2:64" x14ac:dyDescent="0.25"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  <c r="AQ124" s="30"/>
      <c r="AR124" s="30"/>
      <c r="AS124" s="30"/>
      <c r="AT124" s="30"/>
      <c r="AU124" s="30"/>
      <c r="AV124" s="30"/>
    </row>
    <row r="125" spans="2:64" x14ac:dyDescent="0.25"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</row>
    <row r="126" spans="2:64" x14ac:dyDescent="0.25"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</row>
    <row r="127" spans="2:64" x14ac:dyDescent="0.25"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  <c r="AQ127" s="30"/>
      <c r="AR127" s="30"/>
      <c r="AS127" s="30"/>
      <c r="AT127" s="30"/>
      <c r="AU127" s="30"/>
      <c r="AV127" s="30"/>
    </row>
    <row r="128" spans="2:64" x14ac:dyDescent="0.25"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</row>
    <row r="129" spans="3:48" x14ac:dyDescent="0.25"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</row>
    <row r="130" spans="3:48" x14ac:dyDescent="0.25"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/>
    </row>
    <row r="131" spans="3:48" x14ac:dyDescent="0.25"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  <c r="AQ131" s="30"/>
      <c r="AR131" s="30"/>
      <c r="AS131" s="30"/>
      <c r="AT131" s="30"/>
      <c r="AU131" s="30"/>
      <c r="AV131" s="30"/>
    </row>
    <row r="132" spans="3:48" x14ac:dyDescent="0.25"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  <c r="AQ132" s="30"/>
      <c r="AR132" s="30"/>
      <c r="AS132" s="30"/>
      <c r="AT132" s="30"/>
      <c r="AU132" s="30"/>
      <c r="AV132" s="30"/>
    </row>
    <row r="133" spans="3:48" x14ac:dyDescent="0.25"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</row>
    <row r="134" spans="3:48" x14ac:dyDescent="0.25"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</row>
    <row r="135" spans="3:48" x14ac:dyDescent="0.25"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  <c r="AQ135" s="30"/>
      <c r="AR135" s="30"/>
      <c r="AS135" s="30"/>
      <c r="AT135" s="30"/>
      <c r="AU135" s="30"/>
      <c r="AV135" s="30"/>
    </row>
    <row r="136" spans="3:48" x14ac:dyDescent="0.25"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</row>
    <row r="137" spans="3:48" x14ac:dyDescent="0.25"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</row>
    <row r="138" spans="3:48" x14ac:dyDescent="0.25"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/>
    </row>
    <row r="139" spans="3:48" x14ac:dyDescent="0.25"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  <c r="AQ139" s="30"/>
      <c r="AR139" s="30"/>
      <c r="AS139" s="30"/>
      <c r="AT139" s="30"/>
      <c r="AU139" s="30"/>
      <c r="AV139" s="30"/>
    </row>
    <row r="140" spans="3:48" x14ac:dyDescent="0.25"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</row>
    <row r="141" spans="3:48" x14ac:dyDescent="0.25"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</row>
    <row r="142" spans="3:48" x14ac:dyDescent="0.25"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</row>
    <row r="143" spans="3:48" x14ac:dyDescent="0.25"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/>
    </row>
    <row r="144" spans="3:48" x14ac:dyDescent="0.25"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</row>
    <row r="145" spans="3:48" x14ac:dyDescent="0.25"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</row>
    <row r="146" spans="3:48" x14ac:dyDescent="0.25"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  <c r="AR146" s="30"/>
      <c r="AS146" s="30"/>
      <c r="AT146" s="30"/>
      <c r="AU146" s="30"/>
      <c r="AV146" s="30"/>
    </row>
    <row r="147" spans="3:48" x14ac:dyDescent="0.25"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  <c r="AA147" s="30"/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</row>
    <row r="148" spans="3:48" x14ac:dyDescent="0.25"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  <c r="AA148" s="30"/>
      <c r="AB148" s="30"/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/>
      <c r="AV148" s="30"/>
    </row>
    <row r="149" spans="3:48" x14ac:dyDescent="0.25"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  <c r="AA149" s="30"/>
      <c r="AB149" s="30"/>
      <c r="AC149" s="30"/>
      <c r="AD149" s="30"/>
      <c r="AE149" s="30"/>
      <c r="AF149" s="30"/>
      <c r="AG149" s="30"/>
      <c r="AH149" s="30"/>
      <c r="AI149" s="30"/>
      <c r="AJ149" s="30"/>
      <c r="AK149" s="30"/>
      <c r="AL149" s="30"/>
      <c r="AM149" s="30"/>
      <c r="AN149" s="30"/>
      <c r="AO149" s="30"/>
      <c r="AP149" s="30"/>
      <c r="AQ149" s="30"/>
      <c r="AR149" s="30"/>
      <c r="AS149" s="30"/>
      <c r="AT149" s="30"/>
      <c r="AU149" s="30"/>
      <c r="AV149" s="30"/>
    </row>
    <row r="150" spans="3:48" x14ac:dyDescent="0.25"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  <c r="AA150" s="30"/>
      <c r="AB150" s="30"/>
      <c r="AC150" s="30"/>
      <c r="AD150" s="30"/>
      <c r="AE150" s="30"/>
      <c r="AF150" s="30"/>
      <c r="AG150" s="30"/>
      <c r="AH150" s="30"/>
      <c r="AI150" s="30"/>
      <c r="AJ150" s="30"/>
      <c r="AK150" s="30"/>
      <c r="AL150" s="30"/>
      <c r="AM150" s="30"/>
      <c r="AN150" s="30"/>
      <c r="AO150" s="30"/>
      <c r="AP150" s="30"/>
      <c r="AQ150" s="30"/>
      <c r="AR150" s="30"/>
      <c r="AS150" s="30"/>
      <c r="AT150" s="30"/>
      <c r="AU150" s="30"/>
      <c r="AV150" s="30"/>
    </row>
    <row r="151" spans="3:48" x14ac:dyDescent="0.25"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/>
      <c r="AQ151" s="30"/>
      <c r="AR151" s="30"/>
      <c r="AS151" s="30"/>
      <c r="AT151" s="30"/>
      <c r="AU151" s="30"/>
      <c r="AV151" s="30"/>
    </row>
    <row r="152" spans="3:48" x14ac:dyDescent="0.25"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/>
      <c r="AO152" s="30"/>
      <c r="AP152" s="30"/>
      <c r="AQ152" s="30"/>
      <c r="AR152" s="30"/>
      <c r="AS152" s="30"/>
      <c r="AT152" s="30"/>
      <c r="AU152" s="30"/>
      <c r="AV152" s="30"/>
    </row>
    <row r="153" spans="3:48" x14ac:dyDescent="0.25"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  <c r="AJ153" s="30"/>
      <c r="AK153" s="30"/>
      <c r="AL153" s="30"/>
      <c r="AM153" s="30"/>
      <c r="AN153" s="30"/>
      <c r="AO153" s="30"/>
      <c r="AP153" s="30"/>
      <c r="AQ153" s="30"/>
      <c r="AR153" s="30"/>
      <c r="AS153" s="30"/>
      <c r="AT153" s="30"/>
      <c r="AU153" s="30"/>
      <c r="AV153" s="30"/>
    </row>
    <row r="154" spans="3:48" x14ac:dyDescent="0.25"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</row>
    <row r="155" spans="3:48" x14ac:dyDescent="0.25"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</row>
    <row r="156" spans="3:48" x14ac:dyDescent="0.25"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</row>
    <row r="157" spans="3:48" x14ac:dyDescent="0.25"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</row>
    <row r="158" spans="3:48" x14ac:dyDescent="0.25"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</row>
    <row r="159" spans="3:48" x14ac:dyDescent="0.25"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  <c r="AJ159" s="30"/>
      <c r="AK159" s="30"/>
      <c r="AL159" s="30"/>
      <c r="AM159" s="30"/>
      <c r="AN159" s="30"/>
      <c r="AO159" s="30"/>
      <c r="AP159" s="30"/>
      <c r="AQ159" s="30"/>
      <c r="AR159" s="30"/>
      <c r="AS159" s="30"/>
      <c r="AT159" s="30"/>
      <c r="AU159" s="30"/>
      <c r="AV159" s="30"/>
    </row>
    <row r="160" spans="3:48" x14ac:dyDescent="0.25"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  <c r="AJ160" s="30"/>
      <c r="AK160" s="30"/>
      <c r="AL160" s="30"/>
      <c r="AM160" s="30"/>
      <c r="AN160" s="30"/>
      <c r="AO160" s="30"/>
      <c r="AP160" s="30"/>
      <c r="AQ160" s="30"/>
      <c r="AR160" s="30"/>
      <c r="AS160" s="30"/>
      <c r="AT160" s="30"/>
      <c r="AU160" s="30"/>
      <c r="AV160" s="30"/>
    </row>
    <row r="161" spans="3:48" x14ac:dyDescent="0.25"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30"/>
      <c r="AN161" s="30"/>
      <c r="AO161" s="30"/>
      <c r="AP161" s="30"/>
      <c r="AQ161" s="30"/>
      <c r="AR161" s="30"/>
      <c r="AS161" s="30"/>
      <c r="AT161" s="30"/>
      <c r="AU161" s="30"/>
      <c r="AV161" s="30"/>
    </row>
    <row r="162" spans="3:48" x14ac:dyDescent="0.25"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</row>
    <row r="163" spans="3:48" x14ac:dyDescent="0.25"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/>
      <c r="AO163" s="30"/>
      <c r="AP163" s="30"/>
      <c r="AQ163" s="30"/>
      <c r="AR163" s="30"/>
      <c r="AS163" s="30"/>
      <c r="AT163" s="30"/>
      <c r="AU163" s="30"/>
      <c r="AV163" s="30"/>
    </row>
    <row r="164" spans="3:48" x14ac:dyDescent="0.25"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  <c r="AJ164" s="30"/>
      <c r="AK164" s="30"/>
      <c r="AL164" s="30"/>
      <c r="AM164" s="30"/>
      <c r="AN164" s="30"/>
      <c r="AO164" s="30"/>
      <c r="AP164" s="30"/>
      <c r="AQ164" s="30"/>
      <c r="AR164" s="30"/>
      <c r="AS164" s="30"/>
      <c r="AT164" s="30"/>
      <c r="AU164" s="30"/>
      <c r="AV164" s="30"/>
    </row>
    <row r="165" spans="3:48" x14ac:dyDescent="0.25"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</row>
    <row r="166" spans="3:48" x14ac:dyDescent="0.25"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/>
      <c r="AN166" s="30"/>
      <c r="AO166" s="30"/>
      <c r="AP166" s="30"/>
      <c r="AQ166" s="30"/>
      <c r="AR166" s="30"/>
      <c r="AS166" s="30"/>
      <c r="AT166" s="30"/>
      <c r="AU166" s="30"/>
      <c r="AV166" s="30"/>
    </row>
    <row r="167" spans="3:48" x14ac:dyDescent="0.25"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/>
    </row>
    <row r="168" spans="3:48" x14ac:dyDescent="0.25"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/>
      <c r="AP168" s="30"/>
      <c r="AQ168" s="30"/>
      <c r="AR168" s="30"/>
      <c r="AS168" s="30"/>
      <c r="AT168" s="30"/>
      <c r="AU168" s="30"/>
      <c r="AV168" s="30"/>
    </row>
    <row r="169" spans="3:48" x14ac:dyDescent="0.25"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/>
      <c r="AV169" s="30"/>
    </row>
    <row r="170" spans="3:48" x14ac:dyDescent="0.25"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  <c r="AJ170" s="30"/>
      <c r="AK170" s="30"/>
      <c r="AL170" s="30"/>
      <c r="AM170" s="30"/>
      <c r="AN170" s="30"/>
      <c r="AO170" s="30"/>
      <c r="AP170" s="30"/>
      <c r="AQ170" s="30"/>
      <c r="AR170" s="30"/>
      <c r="AS170" s="30"/>
      <c r="AT170" s="30"/>
      <c r="AU170" s="30"/>
      <c r="AV170" s="30"/>
    </row>
    <row r="171" spans="3:48" x14ac:dyDescent="0.25"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/>
      <c r="AP171" s="30"/>
      <c r="AQ171" s="30"/>
      <c r="AR171" s="30"/>
      <c r="AS171" s="30"/>
      <c r="AT171" s="30"/>
      <c r="AU171" s="30"/>
      <c r="AV171" s="30"/>
    </row>
    <row r="172" spans="3:48" x14ac:dyDescent="0.25"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</row>
    <row r="173" spans="3:48" x14ac:dyDescent="0.25"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</row>
    <row r="174" spans="3:48" x14ac:dyDescent="0.25"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  <c r="AJ174" s="30"/>
      <c r="AK174" s="30"/>
      <c r="AL174" s="30"/>
      <c r="AM174" s="30"/>
      <c r="AN174" s="30"/>
      <c r="AO174" s="30"/>
      <c r="AP174" s="30"/>
      <c r="AQ174" s="30"/>
      <c r="AR174" s="30"/>
      <c r="AS174" s="30"/>
      <c r="AT174" s="30"/>
      <c r="AU174" s="30"/>
      <c r="AV174" s="30"/>
    </row>
    <row r="175" spans="3:48" x14ac:dyDescent="0.25"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</row>
    <row r="176" spans="3:48" x14ac:dyDescent="0.25"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</row>
    <row r="177" spans="3:48" x14ac:dyDescent="0.25"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  <c r="AJ177" s="30"/>
      <c r="AK177" s="30"/>
      <c r="AL177" s="30"/>
      <c r="AM177" s="30"/>
      <c r="AN177" s="30"/>
      <c r="AO177" s="30"/>
      <c r="AP177" s="30"/>
      <c r="AQ177" s="30"/>
      <c r="AR177" s="30"/>
      <c r="AS177" s="30"/>
      <c r="AT177" s="30"/>
      <c r="AU177" s="30"/>
      <c r="AV177" s="30"/>
    </row>
    <row r="178" spans="3:48" x14ac:dyDescent="0.25"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/>
    </row>
    <row r="179" spans="3:48" x14ac:dyDescent="0.25"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/>
      <c r="AV179" s="30"/>
    </row>
    <row r="180" spans="3:48" x14ac:dyDescent="0.25"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  <c r="AA180" s="30"/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/>
      <c r="AM180" s="30"/>
      <c r="AN180" s="30"/>
      <c r="AO180" s="30"/>
      <c r="AP180" s="30"/>
      <c r="AQ180" s="30"/>
      <c r="AR180" s="30"/>
      <c r="AS180" s="30"/>
      <c r="AT180" s="30"/>
      <c r="AU180" s="30"/>
      <c r="AV180" s="30"/>
    </row>
    <row r="181" spans="3:48" x14ac:dyDescent="0.25"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/>
    </row>
    <row r="182" spans="3:48" x14ac:dyDescent="0.25"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  <c r="AA182" s="30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</row>
    <row r="183" spans="3:48" x14ac:dyDescent="0.25"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  <c r="AJ183" s="30"/>
      <c r="AK183" s="30"/>
      <c r="AL183" s="30"/>
      <c r="AM183" s="30"/>
      <c r="AN183" s="30"/>
      <c r="AO183" s="30"/>
      <c r="AP183" s="30"/>
      <c r="AQ183" s="30"/>
      <c r="AR183" s="30"/>
      <c r="AS183" s="30"/>
      <c r="AT183" s="30"/>
      <c r="AU183" s="30"/>
      <c r="AV183" s="30"/>
    </row>
    <row r="184" spans="3:48" x14ac:dyDescent="0.25"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/>
      <c r="AN184" s="30"/>
      <c r="AO184" s="30"/>
      <c r="AP184" s="30"/>
      <c r="AQ184" s="30"/>
      <c r="AR184" s="30"/>
      <c r="AS184" s="30"/>
      <c r="AT184" s="30"/>
      <c r="AU184" s="30"/>
      <c r="AV184" s="30"/>
    </row>
    <row r="185" spans="3:48" x14ac:dyDescent="0.25"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/>
    </row>
    <row r="186" spans="3:48" x14ac:dyDescent="0.25"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/>
      <c r="AN186" s="30"/>
      <c r="AO186" s="30"/>
      <c r="AP186" s="30"/>
      <c r="AQ186" s="30"/>
      <c r="AR186" s="30"/>
      <c r="AS186" s="30"/>
      <c r="AT186" s="30"/>
      <c r="AU186" s="30"/>
      <c r="AV186" s="30"/>
    </row>
    <row r="187" spans="3:48" x14ac:dyDescent="0.25"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  <c r="AA187" s="30"/>
      <c r="AB187" s="30"/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/>
      <c r="AN187" s="30"/>
      <c r="AO187" s="30"/>
      <c r="AP187" s="30"/>
      <c r="AQ187" s="30"/>
      <c r="AR187" s="30"/>
      <c r="AS187" s="30"/>
      <c r="AT187" s="30"/>
      <c r="AU187" s="30"/>
      <c r="AV187" s="30"/>
    </row>
    <row r="188" spans="3:48" x14ac:dyDescent="0.25"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</row>
    <row r="189" spans="3:48" x14ac:dyDescent="0.25"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/>
      <c r="AN189" s="30"/>
      <c r="AO189" s="30"/>
      <c r="AP189" s="30"/>
      <c r="AQ189" s="30"/>
      <c r="AR189" s="30"/>
      <c r="AS189" s="30"/>
      <c r="AT189" s="30"/>
      <c r="AU189" s="30"/>
      <c r="AV189" s="30"/>
    </row>
    <row r="190" spans="3:48" x14ac:dyDescent="0.25"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/>
      <c r="AQ190" s="30"/>
      <c r="AR190" s="30"/>
      <c r="AS190" s="30"/>
      <c r="AT190" s="30"/>
      <c r="AU190" s="30"/>
      <c r="AV190" s="30"/>
    </row>
    <row r="191" spans="3:48" x14ac:dyDescent="0.25"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</row>
    <row r="192" spans="3:48" x14ac:dyDescent="0.25"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  <c r="AJ192" s="30"/>
      <c r="AK192" s="30"/>
      <c r="AL192" s="30"/>
      <c r="AM192" s="30"/>
      <c r="AN192" s="30"/>
      <c r="AO192" s="30"/>
      <c r="AP192" s="30"/>
      <c r="AQ192" s="30"/>
      <c r="AR192" s="30"/>
      <c r="AS192" s="30"/>
      <c r="AT192" s="30"/>
      <c r="AU192" s="30"/>
      <c r="AV192" s="30"/>
    </row>
    <row r="193" spans="3:48" x14ac:dyDescent="0.25"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  <c r="AJ193" s="30"/>
      <c r="AK193" s="30"/>
      <c r="AL193" s="30"/>
      <c r="AM193" s="30"/>
      <c r="AN193" s="30"/>
      <c r="AO193" s="30"/>
      <c r="AP193" s="30"/>
      <c r="AQ193" s="30"/>
      <c r="AR193" s="30"/>
      <c r="AS193" s="30"/>
      <c r="AT193" s="30"/>
      <c r="AU193" s="30"/>
      <c r="AV193" s="30"/>
    </row>
    <row r="194" spans="3:48" x14ac:dyDescent="0.25"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  <c r="AJ194" s="30"/>
      <c r="AK194" s="30"/>
      <c r="AL194" s="30"/>
      <c r="AM194" s="30"/>
      <c r="AN194" s="30"/>
      <c r="AO194" s="30"/>
      <c r="AP194" s="30"/>
      <c r="AQ194" s="30"/>
      <c r="AR194" s="30"/>
      <c r="AS194" s="30"/>
      <c r="AT194" s="30"/>
      <c r="AU194" s="30"/>
      <c r="AV194" s="30"/>
    </row>
    <row r="195" spans="3:48" x14ac:dyDescent="0.25"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/>
      <c r="AO195" s="30"/>
      <c r="AP195" s="30"/>
      <c r="AQ195" s="30"/>
      <c r="AR195" s="30"/>
      <c r="AS195" s="30"/>
      <c r="AT195" s="30"/>
      <c r="AU195" s="30"/>
      <c r="AV195" s="30"/>
    </row>
    <row r="196" spans="3:48" x14ac:dyDescent="0.25"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/>
      <c r="AR196" s="30"/>
      <c r="AS196" s="30"/>
      <c r="AT196" s="30"/>
      <c r="AU196" s="30"/>
      <c r="AV196" s="30"/>
    </row>
    <row r="197" spans="3:48" x14ac:dyDescent="0.25"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/>
      <c r="AO197" s="30"/>
      <c r="AP197" s="30"/>
      <c r="AQ197" s="30"/>
      <c r="AR197" s="30"/>
      <c r="AS197" s="30"/>
      <c r="AT197" s="30"/>
      <c r="AU197" s="30"/>
      <c r="AV197" s="30"/>
    </row>
    <row r="198" spans="3:48" x14ac:dyDescent="0.25"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  <c r="AA198" s="30"/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/>
    </row>
    <row r="199" spans="3:48" x14ac:dyDescent="0.25"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/>
      <c r="AR199" s="30"/>
      <c r="AS199" s="30"/>
      <c r="AT199" s="30"/>
      <c r="AU199" s="30"/>
      <c r="AV199" s="30"/>
    </row>
    <row r="200" spans="3:48" x14ac:dyDescent="0.25"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  <c r="AA200" s="30"/>
      <c r="AB200" s="30"/>
      <c r="AC200" s="30"/>
      <c r="AD200" s="30"/>
      <c r="AE200" s="30"/>
      <c r="AF200" s="30"/>
      <c r="AG200" s="30"/>
      <c r="AH200" s="30"/>
      <c r="AI200" s="30"/>
      <c r="AJ200" s="30"/>
      <c r="AK200" s="30"/>
      <c r="AL200" s="30"/>
      <c r="AM200" s="30"/>
      <c r="AN200" s="30"/>
      <c r="AO200" s="30"/>
      <c r="AP200" s="30"/>
      <c r="AQ200" s="30"/>
      <c r="AR200" s="30"/>
      <c r="AS200" s="30"/>
      <c r="AT200" s="30"/>
      <c r="AU200" s="30"/>
      <c r="AV200" s="30"/>
    </row>
    <row r="201" spans="3:48" x14ac:dyDescent="0.25"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/>
      <c r="AR201" s="30"/>
      <c r="AS201" s="30"/>
      <c r="AT201" s="30"/>
      <c r="AU201" s="30"/>
      <c r="AV201" s="30"/>
    </row>
    <row r="202" spans="3:48" x14ac:dyDescent="0.25"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/>
      <c r="AN202" s="30"/>
      <c r="AO202" s="30"/>
      <c r="AP202" s="30"/>
      <c r="AQ202" s="30"/>
      <c r="AR202" s="30"/>
      <c r="AS202" s="30"/>
      <c r="AT202" s="30"/>
      <c r="AU202" s="30"/>
      <c r="AV202" s="30"/>
    </row>
    <row r="203" spans="3:48" x14ac:dyDescent="0.25"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/>
      <c r="AP203" s="30"/>
      <c r="AQ203" s="30"/>
      <c r="AR203" s="30"/>
      <c r="AS203" s="30"/>
      <c r="AT203" s="30"/>
      <c r="AU203" s="30"/>
      <c r="AV203" s="30"/>
    </row>
    <row r="204" spans="3:48" x14ac:dyDescent="0.25"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</row>
    <row r="205" spans="3:48" x14ac:dyDescent="0.25"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/>
      <c r="AN205" s="30"/>
      <c r="AO205" s="30"/>
      <c r="AP205" s="30"/>
      <c r="AQ205" s="30"/>
      <c r="AR205" s="30"/>
      <c r="AS205" s="30"/>
      <c r="AT205" s="30"/>
      <c r="AU205" s="30"/>
      <c r="AV205" s="30"/>
    </row>
    <row r="206" spans="3:48" x14ac:dyDescent="0.25"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/>
      <c r="AP206" s="30"/>
      <c r="AQ206" s="30"/>
      <c r="AR206" s="30"/>
      <c r="AS206" s="30"/>
      <c r="AT206" s="30"/>
      <c r="AU206" s="30"/>
      <c r="AV206" s="30"/>
    </row>
    <row r="207" spans="3:48" x14ac:dyDescent="0.25"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</row>
    <row r="208" spans="3:48" x14ac:dyDescent="0.25"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  <c r="AJ208" s="30"/>
      <c r="AK208" s="30"/>
      <c r="AL208" s="30"/>
      <c r="AM208" s="30"/>
      <c r="AN208" s="30"/>
      <c r="AO208" s="30"/>
      <c r="AP208" s="30"/>
      <c r="AQ208" s="30"/>
      <c r="AR208" s="30"/>
      <c r="AS208" s="30"/>
      <c r="AT208" s="30"/>
      <c r="AU208" s="30"/>
      <c r="AV208" s="30"/>
    </row>
    <row r="209" spans="3:48" x14ac:dyDescent="0.25"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/>
      <c r="AP209" s="30"/>
      <c r="AQ209" s="30"/>
      <c r="AR209" s="30"/>
      <c r="AS209" s="30"/>
      <c r="AT209" s="30"/>
      <c r="AU209" s="30"/>
      <c r="AV209" s="30"/>
    </row>
    <row r="210" spans="3:48" x14ac:dyDescent="0.25"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</row>
    <row r="211" spans="3:48" x14ac:dyDescent="0.25"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30"/>
      <c r="AN211" s="30"/>
      <c r="AO211" s="30"/>
      <c r="AP211" s="30"/>
      <c r="AQ211" s="30"/>
      <c r="AR211" s="30"/>
      <c r="AS211" s="30"/>
      <c r="AT211" s="30"/>
      <c r="AU211" s="30"/>
      <c r="AV211" s="30"/>
    </row>
    <row r="212" spans="3:48" x14ac:dyDescent="0.25"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/>
      <c r="AT212" s="30"/>
      <c r="AU212" s="30"/>
      <c r="AV212" s="30"/>
    </row>
    <row r="213" spans="3:48" x14ac:dyDescent="0.25"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</row>
    <row r="214" spans="3:48" x14ac:dyDescent="0.25"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  <c r="AJ214" s="30"/>
      <c r="AK214" s="30"/>
      <c r="AL214" s="30"/>
      <c r="AM214" s="30"/>
      <c r="AN214" s="30"/>
      <c r="AO214" s="30"/>
      <c r="AP214" s="30"/>
      <c r="AQ214" s="30"/>
      <c r="AR214" s="30"/>
      <c r="AS214" s="30"/>
      <c r="AT214" s="30"/>
      <c r="AU214" s="30"/>
      <c r="AV214" s="30"/>
    </row>
    <row r="215" spans="3:48" x14ac:dyDescent="0.25"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/>
      <c r="AQ215" s="30"/>
      <c r="AR215" s="30"/>
      <c r="AS215" s="30"/>
      <c r="AT215" s="30"/>
      <c r="AU215" s="30"/>
      <c r="AV215" s="30"/>
    </row>
    <row r="216" spans="3:48" x14ac:dyDescent="0.25"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30"/>
      <c r="AN216" s="30"/>
      <c r="AO216" s="30"/>
      <c r="AP216" s="30"/>
      <c r="AQ216" s="30"/>
      <c r="AR216" s="30"/>
      <c r="AS216" s="30"/>
      <c r="AT216" s="30"/>
      <c r="AU216" s="30"/>
      <c r="AV216" s="30"/>
    </row>
    <row r="217" spans="3:48" x14ac:dyDescent="0.25"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  <c r="AJ217" s="30"/>
      <c r="AK217" s="30"/>
      <c r="AL217" s="30"/>
      <c r="AM217" s="30"/>
      <c r="AN217" s="30"/>
      <c r="AO217" s="30"/>
      <c r="AP217" s="30"/>
      <c r="AQ217" s="30"/>
      <c r="AR217" s="30"/>
      <c r="AS217" s="30"/>
      <c r="AT217" s="30"/>
      <c r="AU217" s="30"/>
      <c r="AV217" s="30"/>
    </row>
    <row r="218" spans="3:48" x14ac:dyDescent="0.25"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/>
      <c r="AU218" s="30"/>
      <c r="AV218" s="30"/>
    </row>
    <row r="219" spans="3:48" x14ac:dyDescent="0.25"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/>
    </row>
    <row r="220" spans="3:48" x14ac:dyDescent="0.25"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/>
      <c r="AV220" s="30"/>
    </row>
    <row r="221" spans="3:48" x14ac:dyDescent="0.25"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/>
      <c r="AU221" s="30"/>
      <c r="AV221" s="30"/>
    </row>
    <row r="222" spans="3:48" x14ac:dyDescent="0.25"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  <c r="AA222" s="30"/>
      <c r="AB222" s="30"/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/>
    </row>
    <row r="223" spans="3:48" x14ac:dyDescent="0.25"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  <c r="AA223" s="30"/>
      <c r="AB223" s="30"/>
      <c r="AC223" s="30"/>
      <c r="AD223" s="30"/>
      <c r="AE223" s="30"/>
      <c r="AF223" s="30"/>
      <c r="AG223" s="30"/>
      <c r="AH223" s="30"/>
      <c r="AI223" s="30"/>
      <c r="AJ223" s="30"/>
      <c r="AK223" s="30"/>
      <c r="AL223" s="30"/>
      <c r="AM223" s="30"/>
      <c r="AN223" s="30"/>
      <c r="AO223" s="30"/>
      <c r="AP223" s="30"/>
      <c r="AQ223" s="30"/>
      <c r="AR223" s="30"/>
      <c r="AS223" s="30"/>
      <c r="AT223" s="30"/>
      <c r="AU223" s="30"/>
      <c r="AV223" s="30"/>
    </row>
    <row r="224" spans="3:48" x14ac:dyDescent="0.25"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  <c r="AA224" s="30"/>
      <c r="AB224" s="30"/>
      <c r="AC224" s="30"/>
      <c r="AD224" s="30"/>
      <c r="AE224" s="30"/>
      <c r="AF224" s="30"/>
      <c r="AG224" s="30"/>
      <c r="AH224" s="30"/>
      <c r="AI224" s="30"/>
      <c r="AJ224" s="30"/>
      <c r="AK224" s="30"/>
      <c r="AL224" s="30"/>
      <c r="AM224" s="30"/>
      <c r="AN224" s="30"/>
      <c r="AO224" s="30"/>
      <c r="AP224" s="30"/>
      <c r="AQ224" s="30"/>
      <c r="AR224" s="30"/>
      <c r="AS224" s="30"/>
      <c r="AT224" s="30"/>
      <c r="AU224" s="30"/>
      <c r="AV224" s="30"/>
    </row>
    <row r="225" spans="3:48" x14ac:dyDescent="0.25"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/>
      <c r="AV225" s="30"/>
    </row>
    <row r="226" spans="3:48" x14ac:dyDescent="0.25"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/>
    </row>
    <row r="227" spans="3:48" x14ac:dyDescent="0.25"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/>
      <c r="AP227" s="30"/>
      <c r="AQ227" s="30"/>
      <c r="AR227" s="30"/>
      <c r="AS227" s="30"/>
      <c r="AT227" s="30"/>
      <c r="AU227" s="30"/>
      <c r="AV227" s="30"/>
    </row>
    <row r="228" spans="3:48" x14ac:dyDescent="0.25"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/>
      <c r="AV228" s="30"/>
    </row>
    <row r="229" spans="3:48" x14ac:dyDescent="0.25"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</row>
    <row r="230" spans="3:48" x14ac:dyDescent="0.25"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</row>
    <row r="231" spans="3:48" x14ac:dyDescent="0.25"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  <c r="AJ231" s="30"/>
      <c r="AK231" s="30"/>
      <c r="AL231" s="30"/>
      <c r="AM231" s="30"/>
      <c r="AN231" s="30"/>
      <c r="AO231" s="30"/>
      <c r="AP231" s="30"/>
      <c r="AQ231" s="30"/>
      <c r="AR231" s="30"/>
      <c r="AS231" s="30"/>
      <c r="AT231" s="30"/>
      <c r="AU231" s="30"/>
      <c r="AV231" s="30"/>
    </row>
    <row r="232" spans="3:48" x14ac:dyDescent="0.25"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  <c r="AJ232" s="30"/>
      <c r="AK232" s="30"/>
      <c r="AL232" s="30"/>
      <c r="AM232" s="30"/>
      <c r="AN232" s="30"/>
      <c r="AO232" s="30"/>
      <c r="AP232" s="30"/>
      <c r="AQ232" s="30"/>
      <c r="AR232" s="30"/>
      <c r="AS232" s="30"/>
      <c r="AT232" s="30"/>
      <c r="AU232" s="30"/>
      <c r="AV232" s="30"/>
    </row>
    <row r="233" spans="3:48" x14ac:dyDescent="0.25"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</row>
    <row r="234" spans="3:48" x14ac:dyDescent="0.25"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  <c r="AJ234" s="30"/>
      <c r="AK234" s="30"/>
      <c r="AL234" s="30"/>
      <c r="AM234" s="30"/>
      <c r="AN234" s="30"/>
      <c r="AO234" s="30"/>
      <c r="AP234" s="30"/>
      <c r="AQ234" s="30"/>
      <c r="AR234" s="30"/>
      <c r="AS234" s="30"/>
      <c r="AT234" s="30"/>
      <c r="AU234" s="30"/>
      <c r="AV234" s="30"/>
    </row>
    <row r="235" spans="3:48" x14ac:dyDescent="0.25"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  <c r="AA235" s="30"/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/>
      <c r="AT235" s="30"/>
      <c r="AU235" s="30"/>
      <c r="AV235" s="30"/>
    </row>
    <row r="236" spans="3:48" x14ac:dyDescent="0.25"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30"/>
      <c r="AN236" s="30"/>
      <c r="AO236" s="30"/>
      <c r="AP236" s="30"/>
      <c r="AQ236" s="30"/>
      <c r="AR236" s="30"/>
      <c r="AS236" s="30"/>
      <c r="AT236" s="30"/>
      <c r="AU236" s="30"/>
      <c r="AV236" s="30"/>
    </row>
    <row r="237" spans="3:48" x14ac:dyDescent="0.25"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  <c r="AA237" s="30"/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/>
      <c r="AT237" s="30"/>
      <c r="AU237" s="30"/>
      <c r="AV237" s="30"/>
    </row>
    <row r="238" spans="3:48" x14ac:dyDescent="0.25"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  <c r="AA238" s="30"/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/>
      <c r="AT238" s="30"/>
      <c r="AU238" s="30"/>
      <c r="AV238" s="30"/>
    </row>
    <row r="239" spans="3:48" x14ac:dyDescent="0.25"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</row>
    <row r="240" spans="3:48" x14ac:dyDescent="0.25"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/>
      <c r="AS240" s="30"/>
      <c r="AT240" s="30"/>
      <c r="AU240" s="30"/>
      <c r="AV240" s="30"/>
    </row>
    <row r="241" spans="3:48" x14ac:dyDescent="0.25"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</row>
    <row r="242" spans="3:48" x14ac:dyDescent="0.25"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/>
      <c r="AR242" s="30"/>
      <c r="AS242" s="30"/>
      <c r="AT242" s="30"/>
      <c r="AU242" s="30"/>
      <c r="AV242" s="30"/>
    </row>
    <row r="243" spans="3:48" x14ac:dyDescent="0.25"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  <c r="AA243" s="30"/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/>
      <c r="AN243" s="30"/>
      <c r="AO243" s="30"/>
      <c r="AP243" s="30"/>
      <c r="AQ243" s="30"/>
      <c r="AR243" s="30"/>
      <c r="AS243" s="30"/>
      <c r="AT243" s="30"/>
      <c r="AU243" s="30"/>
      <c r="AV243" s="30"/>
    </row>
    <row r="244" spans="3:48" x14ac:dyDescent="0.25"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/>
      <c r="AU244" s="30"/>
      <c r="AV244" s="30"/>
    </row>
    <row r="245" spans="3:48" x14ac:dyDescent="0.25"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/>
      <c r="AN245" s="30"/>
      <c r="AO245" s="30"/>
      <c r="AP245" s="30"/>
      <c r="AQ245" s="30"/>
      <c r="AR245" s="30"/>
      <c r="AS245" s="30"/>
      <c r="AT245" s="30"/>
      <c r="AU245" s="30"/>
      <c r="AV245" s="30"/>
    </row>
    <row r="246" spans="3:48" x14ac:dyDescent="0.25"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  <c r="AJ246" s="30"/>
      <c r="AK246" s="30"/>
      <c r="AL246" s="30"/>
      <c r="AM246" s="30"/>
      <c r="AN246" s="30"/>
      <c r="AO246" s="30"/>
      <c r="AP246" s="30"/>
      <c r="AQ246" s="30"/>
      <c r="AR246" s="30"/>
      <c r="AS246" s="30"/>
      <c r="AT246" s="30"/>
      <c r="AU246" s="30"/>
      <c r="AV246" s="30"/>
    </row>
    <row r="247" spans="3:48" x14ac:dyDescent="0.25"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  <c r="AA247" s="30"/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/>
      <c r="AT247" s="30"/>
      <c r="AU247" s="30"/>
      <c r="AV247" s="30"/>
    </row>
    <row r="248" spans="3:48" x14ac:dyDescent="0.25"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  <c r="AA248" s="30"/>
      <c r="AB248" s="30"/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/>
      <c r="AP248" s="30"/>
      <c r="AQ248" s="30"/>
      <c r="AR248" s="30"/>
      <c r="AS248" s="30"/>
      <c r="AT248" s="30"/>
      <c r="AU248" s="30"/>
      <c r="AV248" s="30"/>
    </row>
    <row r="249" spans="3:48" x14ac:dyDescent="0.25"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  <c r="AA249" s="30"/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</row>
    <row r="250" spans="3:48" x14ac:dyDescent="0.25"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  <c r="AA250" s="30"/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/>
    </row>
    <row r="251" spans="3:48" x14ac:dyDescent="0.25"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  <c r="AA251" s="30"/>
      <c r="AB251" s="30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</row>
    <row r="252" spans="3:48" x14ac:dyDescent="0.25"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  <c r="AA252" s="30"/>
      <c r="AB252" s="30"/>
      <c r="AC252" s="30"/>
      <c r="AD252" s="30"/>
      <c r="AE252" s="30"/>
      <c r="AF252" s="30"/>
      <c r="AG252" s="30"/>
      <c r="AH252" s="30"/>
      <c r="AI252" s="30"/>
      <c r="AJ252" s="30"/>
      <c r="AK252" s="30"/>
      <c r="AL252" s="30"/>
      <c r="AM252" s="30"/>
      <c r="AN252" s="30"/>
      <c r="AO252" s="30"/>
      <c r="AP252" s="30"/>
      <c r="AQ252" s="30"/>
      <c r="AR252" s="30"/>
      <c r="AS252" s="30"/>
      <c r="AT252" s="30"/>
      <c r="AU252" s="30"/>
      <c r="AV252" s="30"/>
    </row>
    <row r="253" spans="3:48" x14ac:dyDescent="0.25"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  <c r="AA253" s="30"/>
      <c r="AB253" s="30"/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/>
      <c r="AT253" s="30"/>
      <c r="AU253" s="30"/>
      <c r="AV253" s="30"/>
    </row>
    <row r="254" spans="3:48" x14ac:dyDescent="0.25"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  <c r="AA254" s="30"/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/>
      <c r="AQ254" s="30"/>
      <c r="AR254" s="30"/>
      <c r="AS254" s="30"/>
      <c r="AT254" s="30"/>
      <c r="AU254" s="30"/>
      <c r="AV254" s="30"/>
    </row>
    <row r="255" spans="3:48" x14ac:dyDescent="0.25"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  <c r="AA255" s="30"/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/>
      <c r="AU255" s="30"/>
      <c r="AV255" s="30"/>
    </row>
    <row r="256" spans="3:48" x14ac:dyDescent="0.25"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</row>
    <row r="257" spans="3:48" x14ac:dyDescent="0.25"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  <c r="AA257" s="30"/>
      <c r="AB257" s="30"/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</row>
    <row r="258" spans="3:48" x14ac:dyDescent="0.25"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  <c r="AA258" s="30"/>
      <c r="AB258" s="30"/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/>
      <c r="AU258" s="30"/>
      <c r="AV258" s="30"/>
    </row>
    <row r="259" spans="3:48" x14ac:dyDescent="0.25"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  <c r="AA259" s="30"/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/>
    </row>
    <row r="260" spans="3:48" x14ac:dyDescent="0.25"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  <c r="AA260" s="30"/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/>
      <c r="AV260" s="30"/>
    </row>
    <row r="261" spans="3:48" x14ac:dyDescent="0.25"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</row>
    <row r="262" spans="3:48" x14ac:dyDescent="0.25"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  <c r="AA262" s="30"/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/>
      <c r="AV262" s="30"/>
    </row>
    <row r="263" spans="3:48" x14ac:dyDescent="0.25"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  <c r="AA263" s="30"/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</row>
    <row r="264" spans="3:48" x14ac:dyDescent="0.25"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  <c r="AA264" s="30"/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</row>
    <row r="265" spans="3:48" x14ac:dyDescent="0.25"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  <c r="AA265" s="30"/>
      <c r="AB265" s="30"/>
      <c r="AC265" s="30"/>
      <c r="AD265" s="30"/>
      <c r="AE265" s="30"/>
      <c r="AF265" s="30"/>
      <c r="AG265" s="30"/>
      <c r="AH265" s="30"/>
      <c r="AI265" s="30"/>
      <c r="AJ265" s="30"/>
      <c r="AK265" s="30"/>
      <c r="AL265" s="30"/>
      <c r="AM265" s="30"/>
      <c r="AN265" s="30"/>
      <c r="AO265" s="30"/>
      <c r="AP265" s="30"/>
      <c r="AQ265" s="30"/>
      <c r="AR265" s="30"/>
      <c r="AS265" s="30"/>
      <c r="AT265" s="30"/>
      <c r="AU265" s="30"/>
      <c r="AV265" s="30"/>
    </row>
    <row r="266" spans="3:48" x14ac:dyDescent="0.25"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</row>
    <row r="267" spans="3:48" x14ac:dyDescent="0.25"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</row>
    <row r="268" spans="3:48" x14ac:dyDescent="0.25"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  <c r="AA268" s="30"/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</row>
    <row r="269" spans="3:48" x14ac:dyDescent="0.25"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  <c r="AA269" s="30"/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/>
    </row>
    <row r="270" spans="3:48" x14ac:dyDescent="0.25"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  <c r="AA270" s="30"/>
      <c r="AB270" s="30"/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/>
      <c r="AT270" s="30"/>
      <c r="AU270" s="30"/>
      <c r="AV270" s="30"/>
    </row>
    <row r="271" spans="3:48" x14ac:dyDescent="0.25"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  <c r="AA271" s="30"/>
      <c r="AB271" s="30"/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/>
      <c r="AN271" s="30"/>
      <c r="AO271" s="30"/>
      <c r="AP271" s="30"/>
      <c r="AQ271" s="30"/>
      <c r="AR271" s="30"/>
      <c r="AS271" s="30"/>
      <c r="AT271" s="30"/>
      <c r="AU271" s="30"/>
      <c r="AV271" s="30"/>
    </row>
    <row r="272" spans="3:48" x14ac:dyDescent="0.25"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  <c r="AA272" s="30"/>
      <c r="AB272" s="30"/>
      <c r="AC272" s="30"/>
      <c r="AD272" s="30"/>
      <c r="AE272" s="30"/>
      <c r="AF272" s="30"/>
      <c r="AG272" s="30"/>
      <c r="AH272" s="30"/>
      <c r="AI272" s="30"/>
      <c r="AJ272" s="30"/>
      <c r="AK272" s="30"/>
      <c r="AL272" s="30"/>
      <c r="AM272" s="30"/>
      <c r="AN272" s="30"/>
      <c r="AO272" s="30"/>
      <c r="AP272" s="30"/>
      <c r="AQ272" s="30"/>
      <c r="AR272" s="30"/>
      <c r="AS272" s="30"/>
      <c r="AT272" s="30"/>
      <c r="AU272" s="30"/>
      <c r="AV272" s="30"/>
    </row>
    <row r="273" spans="3:48" x14ac:dyDescent="0.25"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  <c r="AA273" s="30"/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</row>
    <row r="274" spans="3:48" x14ac:dyDescent="0.25"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  <c r="AA274" s="30"/>
      <c r="AB274" s="30"/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/>
    </row>
    <row r="275" spans="3:48" x14ac:dyDescent="0.25"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  <c r="AA275" s="30"/>
      <c r="AB275" s="30"/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</row>
    <row r="276" spans="3:48" x14ac:dyDescent="0.25"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  <c r="AA276" s="30"/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</row>
    <row r="277" spans="3:48" x14ac:dyDescent="0.25"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  <c r="AA277" s="30"/>
      <c r="AB277" s="30"/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/>
      <c r="AN277" s="30"/>
      <c r="AO277" s="30"/>
      <c r="AP277" s="30"/>
      <c r="AQ277" s="30"/>
      <c r="AR277" s="30"/>
      <c r="AS277" s="30"/>
      <c r="AT277" s="30"/>
      <c r="AU277" s="30"/>
      <c r="AV277" s="30"/>
    </row>
    <row r="278" spans="3:48" x14ac:dyDescent="0.25"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  <c r="AA278" s="30"/>
      <c r="AB278" s="30"/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/>
      <c r="AN278" s="30"/>
      <c r="AO278" s="30"/>
      <c r="AP278" s="30"/>
      <c r="AQ278" s="30"/>
      <c r="AR278" s="30"/>
      <c r="AS278" s="30"/>
      <c r="AT278" s="30"/>
      <c r="AU278" s="30"/>
      <c r="AV278" s="30"/>
    </row>
    <row r="279" spans="3:48" x14ac:dyDescent="0.25"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  <c r="AA279" s="30"/>
      <c r="AB279" s="30"/>
      <c r="AC279" s="30"/>
      <c r="AD279" s="30"/>
      <c r="AE279" s="30"/>
      <c r="AF279" s="30"/>
      <c r="AG279" s="30"/>
      <c r="AH279" s="30"/>
      <c r="AI279" s="30"/>
      <c r="AJ279" s="30"/>
      <c r="AK279" s="30"/>
      <c r="AL279" s="30"/>
      <c r="AM279" s="30"/>
      <c r="AN279" s="30"/>
      <c r="AO279" s="30"/>
      <c r="AP279" s="30"/>
      <c r="AQ279" s="30"/>
      <c r="AR279" s="30"/>
      <c r="AS279" s="30"/>
      <c r="AT279" s="30"/>
      <c r="AU279" s="30"/>
      <c r="AV279" s="30"/>
    </row>
    <row r="280" spans="3:48" x14ac:dyDescent="0.25"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  <c r="AA280" s="30"/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/>
      <c r="AP280" s="30"/>
      <c r="AQ280" s="30"/>
      <c r="AR280" s="30"/>
      <c r="AS280" s="30"/>
      <c r="AT280" s="30"/>
      <c r="AU280" s="30"/>
      <c r="AV280" s="30"/>
    </row>
    <row r="281" spans="3:48" x14ac:dyDescent="0.25"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  <c r="AA281" s="30"/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/>
      <c r="AV281" s="30"/>
    </row>
    <row r="282" spans="3:48" x14ac:dyDescent="0.25"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  <c r="AA282" s="30"/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</row>
    <row r="283" spans="3:48" x14ac:dyDescent="0.25"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  <c r="AA283" s="30"/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</row>
    <row r="284" spans="3:48" x14ac:dyDescent="0.25"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  <c r="AA284" s="30"/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/>
      <c r="AP284" s="30"/>
      <c r="AQ284" s="30"/>
      <c r="AR284" s="30"/>
      <c r="AS284" s="30"/>
      <c r="AT284" s="30"/>
      <c r="AU284" s="30"/>
      <c r="AV284" s="30"/>
    </row>
    <row r="285" spans="3:48" x14ac:dyDescent="0.25"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  <c r="AA285" s="30"/>
      <c r="AB285" s="30"/>
      <c r="AC285" s="30"/>
      <c r="AD285" s="30"/>
      <c r="AE285" s="30"/>
      <c r="AF285" s="30"/>
      <c r="AG285" s="30"/>
      <c r="AH285" s="30"/>
      <c r="AI285" s="30"/>
      <c r="AJ285" s="30"/>
      <c r="AK285" s="30"/>
      <c r="AL285" s="30"/>
      <c r="AM285" s="30"/>
      <c r="AN285" s="30"/>
      <c r="AO285" s="30"/>
      <c r="AP285" s="30"/>
      <c r="AQ285" s="30"/>
      <c r="AR285" s="30"/>
      <c r="AS285" s="30"/>
      <c r="AT285" s="30"/>
      <c r="AU285" s="30"/>
      <c r="AV285" s="30"/>
    </row>
    <row r="286" spans="3:48" x14ac:dyDescent="0.25"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  <c r="AA286" s="30"/>
      <c r="AB286" s="30"/>
      <c r="AC286" s="30"/>
      <c r="AD286" s="30"/>
      <c r="AE286" s="30"/>
      <c r="AF286" s="30"/>
      <c r="AG286" s="30"/>
      <c r="AH286" s="30"/>
      <c r="AI286" s="30"/>
      <c r="AJ286" s="30"/>
      <c r="AK286" s="30"/>
      <c r="AL286" s="30"/>
      <c r="AM286" s="30"/>
      <c r="AN286" s="30"/>
      <c r="AO286" s="30"/>
      <c r="AP286" s="30"/>
      <c r="AQ286" s="30"/>
      <c r="AR286" s="30"/>
      <c r="AS286" s="30"/>
      <c r="AT286" s="30"/>
      <c r="AU286" s="30"/>
      <c r="AV286" s="30"/>
    </row>
    <row r="287" spans="3:48" x14ac:dyDescent="0.25"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  <c r="AA287" s="30"/>
      <c r="AB287" s="30"/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/>
      <c r="AQ287" s="30"/>
      <c r="AR287" s="30"/>
      <c r="AS287" s="30"/>
      <c r="AT287" s="30"/>
      <c r="AU287" s="30"/>
      <c r="AV287" s="30"/>
    </row>
    <row r="288" spans="3:48" x14ac:dyDescent="0.25"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  <c r="AA288" s="30"/>
      <c r="AB288" s="30"/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/>
      <c r="AQ288" s="30"/>
      <c r="AR288" s="30"/>
      <c r="AS288" s="30"/>
      <c r="AT288" s="30"/>
      <c r="AU288" s="30"/>
      <c r="AV288" s="30"/>
    </row>
    <row r="289" spans="3:48" x14ac:dyDescent="0.25"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  <c r="AA289" s="30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</row>
    <row r="290" spans="3:48" x14ac:dyDescent="0.25"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  <c r="AA290" s="30"/>
      <c r="AB290" s="30"/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</row>
    <row r="291" spans="3:48" x14ac:dyDescent="0.25"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/>
      <c r="AQ291" s="30"/>
      <c r="AR291" s="30"/>
      <c r="AS291" s="30"/>
      <c r="AT291" s="30"/>
      <c r="AU291" s="30"/>
      <c r="AV291" s="30"/>
    </row>
    <row r="292" spans="3:48" x14ac:dyDescent="0.25"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  <c r="AA292" s="30"/>
      <c r="AB292" s="30"/>
      <c r="AC292" s="30"/>
      <c r="AD292" s="30"/>
      <c r="AE292" s="30"/>
      <c r="AF292" s="30"/>
      <c r="AG292" s="30"/>
      <c r="AH292" s="30"/>
      <c r="AI292" s="30"/>
      <c r="AJ292" s="30"/>
      <c r="AK292" s="30"/>
      <c r="AL292" s="30"/>
      <c r="AM292" s="30"/>
      <c r="AN292" s="30"/>
      <c r="AO292" s="30"/>
      <c r="AP292" s="30"/>
      <c r="AQ292" s="30"/>
      <c r="AR292" s="30"/>
      <c r="AS292" s="30"/>
      <c r="AT292" s="30"/>
      <c r="AU292" s="30"/>
      <c r="AV292" s="30"/>
    </row>
    <row r="293" spans="3:48" x14ac:dyDescent="0.25"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  <c r="AA293" s="30"/>
      <c r="AB293" s="30"/>
      <c r="AC293" s="30"/>
      <c r="AD293" s="30"/>
      <c r="AE293" s="30"/>
      <c r="AF293" s="30"/>
      <c r="AG293" s="30"/>
      <c r="AH293" s="30"/>
      <c r="AI293" s="30"/>
      <c r="AJ293" s="30"/>
      <c r="AK293" s="30"/>
      <c r="AL293" s="30"/>
      <c r="AM293" s="30"/>
      <c r="AN293" s="30"/>
      <c r="AO293" s="30"/>
      <c r="AP293" s="30"/>
      <c r="AQ293" s="30"/>
      <c r="AR293" s="30"/>
      <c r="AS293" s="30"/>
      <c r="AT293" s="30"/>
      <c r="AU293" s="30"/>
      <c r="AV293" s="30"/>
    </row>
    <row r="294" spans="3:48" x14ac:dyDescent="0.25"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  <c r="AA294" s="30"/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/>
      <c r="AU294" s="30"/>
      <c r="AV294" s="30"/>
    </row>
    <row r="295" spans="3:48" x14ac:dyDescent="0.25"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  <c r="AA295" s="30"/>
      <c r="AB295" s="30"/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/>
      <c r="AQ295" s="30"/>
      <c r="AR295" s="30"/>
      <c r="AS295" s="30"/>
      <c r="AT295" s="30"/>
      <c r="AU295" s="30"/>
      <c r="AV295" s="30"/>
    </row>
    <row r="296" spans="3:48" x14ac:dyDescent="0.25"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  <c r="AA296" s="30"/>
      <c r="AB296" s="30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</row>
    <row r="297" spans="3:48" x14ac:dyDescent="0.25"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  <c r="AA297" s="30"/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</row>
    <row r="298" spans="3:48" x14ac:dyDescent="0.25"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  <c r="AA298" s="30"/>
      <c r="AB298" s="30"/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/>
      <c r="AQ298" s="30"/>
      <c r="AR298" s="30"/>
      <c r="AS298" s="30"/>
      <c r="AT298" s="30"/>
      <c r="AU298" s="30"/>
      <c r="AV298" s="30"/>
    </row>
    <row r="299" spans="3:48" x14ac:dyDescent="0.25"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  <c r="AA299" s="30"/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/>
      <c r="AO299" s="30"/>
      <c r="AP299" s="30"/>
      <c r="AQ299" s="30"/>
      <c r="AR299" s="30"/>
      <c r="AS299" s="30"/>
      <c r="AT299" s="30"/>
      <c r="AU299" s="30"/>
      <c r="AV299" s="30"/>
    </row>
    <row r="300" spans="3:48" x14ac:dyDescent="0.25"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  <c r="AA300" s="30"/>
      <c r="AB300" s="30"/>
      <c r="AC300" s="30"/>
      <c r="AD300" s="30"/>
      <c r="AE300" s="30"/>
      <c r="AF300" s="30"/>
      <c r="AG300" s="30"/>
      <c r="AH300" s="30"/>
      <c r="AI300" s="30"/>
      <c r="AJ300" s="30"/>
      <c r="AK300" s="30"/>
      <c r="AL300" s="30"/>
      <c r="AM300" s="30"/>
      <c r="AN300" s="30"/>
      <c r="AO300" s="30"/>
      <c r="AP300" s="30"/>
      <c r="AQ300" s="30"/>
      <c r="AR300" s="30"/>
      <c r="AS300" s="30"/>
      <c r="AT300" s="30"/>
      <c r="AU300" s="30"/>
      <c r="AV300" s="30"/>
    </row>
    <row r="301" spans="3:48" x14ac:dyDescent="0.25"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/>
      <c r="AV301" s="30"/>
    </row>
    <row r="302" spans="3:48" x14ac:dyDescent="0.25"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  <c r="AA302" s="30"/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/>
      <c r="AO302" s="30"/>
      <c r="AP302" s="30"/>
      <c r="AQ302" s="30"/>
      <c r="AR302" s="30"/>
      <c r="AS302" s="30"/>
      <c r="AT302" s="30"/>
      <c r="AU302" s="30"/>
      <c r="AV302" s="30"/>
    </row>
    <row r="303" spans="3:48" x14ac:dyDescent="0.25"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  <c r="AA303" s="30"/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</row>
    <row r="304" spans="3:48" x14ac:dyDescent="0.25"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  <c r="AA304" s="30"/>
      <c r="AB304" s="30"/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</row>
    <row r="305" spans="3:48" x14ac:dyDescent="0.25"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  <c r="AA305" s="30"/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/>
      <c r="AM305" s="30"/>
      <c r="AN305" s="30"/>
      <c r="AO305" s="30"/>
      <c r="AP305" s="30"/>
      <c r="AQ305" s="30"/>
      <c r="AR305" s="30"/>
      <c r="AS305" s="30"/>
      <c r="AT305" s="30"/>
      <c r="AU305" s="30"/>
      <c r="AV305" s="30"/>
    </row>
    <row r="306" spans="3:48" x14ac:dyDescent="0.25"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  <c r="AA306" s="30"/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/>
      <c r="AQ306" s="30"/>
      <c r="AR306" s="30"/>
      <c r="AS306" s="30"/>
      <c r="AT306" s="30"/>
      <c r="AU306" s="30"/>
      <c r="AV306" s="30"/>
    </row>
    <row r="307" spans="3:48" x14ac:dyDescent="0.25"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  <c r="AA307" s="30"/>
      <c r="AB307" s="30"/>
      <c r="AC307" s="30"/>
      <c r="AD307" s="30"/>
      <c r="AE307" s="30"/>
      <c r="AF307" s="30"/>
      <c r="AG307" s="30"/>
      <c r="AH307" s="30"/>
      <c r="AI307" s="30"/>
      <c r="AJ307" s="30"/>
      <c r="AK307" s="30"/>
      <c r="AL307" s="30"/>
      <c r="AM307" s="30"/>
      <c r="AN307" s="30"/>
      <c r="AO307" s="30"/>
      <c r="AP307" s="30"/>
      <c r="AQ307" s="30"/>
      <c r="AR307" s="30"/>
      <c r="AS307" s="30"/>
      <c r="AT307" s="30"/>
      <c r="AU307" s="30"/>
      <c r="AV307" s="30"/>
    </row>
    <row r="308" spans="3:48" x14ac:dyDescent="0.25"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  <c r="AA308" s="30"/>
      <c r="AB308" s="30"/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/>
      <c r="AV308" s="30"/>
    </row>
    <row r="309" spans="3:48" x14ac:dyDescent="0.25"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  <c r="AA309" s="30"/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/>
      <c r="AV309" s="30"/>
    </row>
    <row r="310" spans="3:48" x14ac:dyDescent="0.25"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  <c r="AA310" s="30"/>
      <c r="AB310" s="30"/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</row>
    <row r="311" spans="3:48" x14ac:dyDescent="0.25"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  <c r="AA311" s="30"/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</row>
    <row r="312" spans="3:48" x14ac:dyDescent="0.25"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  <c r="AA312" s="30"/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/>
      <c r="AP312" s="30"/>
      <c r="AQ312" s="30"/>
      <c r="AR312" s="30"/>
      <c r="AS312" s="30"/>
      <c r="AT312" s="30"/>
      <c r="AU312" s="30"/>
      <c r="AV312" s="30"/>
    </row>
    <row r="313" spans="3:48" x14ac:dyDescent="0.25"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/>
      <c r="AR313" s="30"/>
      <c r="AS313" s="30"/>
      <c r="AT313" s="30"/>
      <c r="AU313" s="30"/>
      <c r="AV313" s="30"/>
    </row>
    <row r="314" spans="3:48" x14ac:dyDescent="0.25"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  <c r="AJ314" s="30"/>
      <c r="AK314" s="30"/>
      <c r="AL314" s="30"/>
      <c r="AM314" s="30"/>
      <c r="AN314" s="30"/>
      <c r="AO314" s="30"/>
      <c r="AP314" s="30"/>
      <c r="AQ314" s="30"/>
      <c r="AR314" s="30"/>
      <c r="AS314" s="30"/>
      <c r="AT314" s="30"/>
      <c r="AU314" s="30"/>
      <c r="AV314" s="30"/>
    </row>
    <row r="315" spans="3:48" x14ac:dyDescent="0.25"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  <c r="AJ315" s="30"/>
      <c r="AK315" s="30"/>
      <c r="AL315" s="30"/>
      <c r="AM315" s="30"/>
      <c r="AN315" s="30"/>
      <c r="AO315" s="30"/>
      <c r="AP315" s="30"/>
      <c r="AQ315" s="30"/>
      <c r="AR315" s="30"/>
      <c r="AS315" s="30"/>
      <c r="AT315" s="30"/>
      <c r="AU315" s="30"/>
      <c r="AV315" s="30"/>
    </row>
    <row r="316" spans="3:48" x14ac:dyDescent="0.25"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/>
    </row>
    <row r="317" spans="3:48" x14ac:dyDescent="0.25"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  <c r="AA317" s="30"/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</row>
    <row r="318" spans="3:48" x14ac:dyDescent="0.25"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</row>
    <row r="319" spans="3:48" x14ac:dyDescent="0.25"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/>
      <c r="AQ319" s="30"/>
      <c r="AR319" s="30"/>
      <c r="AS319" s="30"/>
      <c r="AT319" s="30"/>
      <c r="AU319" s="30"/>
      <c r="AV319" s="30"/>
    </row>
    <row r="320" spans="3:48" x14ac:dyDescent="0.25"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  <c r="AA320" s="30"/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/>
      <c r="AO320" s="30"/>
      <c r="AP320" s="30"/>
      <c r="AQ320" s="30"/>
      <c r="AR320" s="30"/>
      <c r="AS320" s="30"/>
      <c r="AT320" s="30"/>
      <c r="AU320" s="30"/>
      <c r="AV320" s="30"/>
    </row>
    <row r="321" spans="3:48" x14ac:dyDescent="0.25"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  <c r="AA321" s="30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</row>
    <row r="322" spans="3:48" x14ac:dyDescent="0.25"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  <c r="AA322" s="30"/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/>
      <c r="AT322" s="30"/>
      <c r="AU322" s="30"/>
      <c r="AV322" s="30"/>
    </row>
    <row r="323" spans="3:48" x14ac:dyDescent="0.25"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  <c r="AA323" s="30"/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/>
    </row>
    <row r="324" spans="3:48" x14ac:dyDescent="0.25"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  <c r="AA324" s="30"/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/>
    </row>
    <row r="325" spans="3:48" x14ac:dyDescent="0.25"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  <c r="AA325" s="30"/>
      <c r="AB325" s="30"/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/>
    </row>
    <row r="326" spans="3:48" x14ac:dyDescent="0.25"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/>
    </row>
    <row r="327" spans="3:48" x14ac:dyDescent="0.25"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/>
      <c r="AQ327" s="30"/>
      <c r="AR327" s="30"/>
      <c r="AS327" s="30"/>
      <c r="AT327" s="30"/>
      <c r="AU327" s="30"/>
      <c r="AV327" s="30"/>
    </row>
    <row r="328" spans="3:48" x14ac:dyDescent="0.25"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</row>
    <row r="329" spans="3:48" x14ac:dyDescent="0.25"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  <c r="AA329" s="30"/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/>
      <c r="AU329" s="30"/>
      <c r="AV329" s="30"/>
    </row>
    <row r="330" spans="3:48" x14ac:dyDescent="0.25"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</row>
    <row r="331" spans="3:48" x14ac:dyDescent="0.25"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/>
      <c r="AS331" s="30"/>
      <c r="AT331" s="30"/>
      <c r="AU331" s="30"/>
      <c r="AV331" s="30"/>
    </row>
    <row r="332" spans="3:48" x14ac:dyDescent="0.25"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  <c r="AV332" s="30"/>
    </row>
    <row r="333" spans="3:48" x14ac:dyDescent="0.25"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  <c r="AA333" s="30"/>
      <c r="AB333" s="30"/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/>
    </row>
    <row r="334" spans="3:48" x14ac:dyDescent="0.25"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  <c r="AA334" s="30"/>
      <c r="AB334" s="30"/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/>
      <c r="AO334" s="30"/>
      <c r="AP334" s="30"/>
      <c r="AQ334" s="30"/>
      <c r="AR334" s="30"/>
      <c r="AS334" s="30"/>
      <c r="AT334" s="30"/>
      <c r="AU334" s="30"/>
      <c r="AV334" s="30"/>
    </row>
    <row r="335" spans="3:48" x14ac:dyDescent="0.25"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  <c r="AA335" s="30"/>
      <c r="AB335" s="30"/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/>
      <c r="AU335" s="30"/>
      <c r="AV335" s="30"/>
    </row>
    <row r="336" spans="3:48" x14ac:dyDescent="0.25"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</row>
    <row r="337" spans="3:48" x14ac:dyDescent="0.25"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  <c r="AA337" s="30"/>
      <c r="AB337" s="30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/>
      <c r="AU337" s="30"/>
      <c r="AV337" s="30"/>
    </row>
    <row r="338" spans="3:48" x14ac:dyDescent="0.25"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  <c r="AA338" s="30"/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</row>
    <row r="339" spans="3:48" x14ac:dyDescent="0.25"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/>
    </row>
    <row r="340" spans="3:48" x14ac:dyDescent="0.25"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30"/>
      <c r="AV340" s="30"/>
    </row>
    <row r="341" spans="3:48" x14ac:dyDescent="0.25"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30"/>
      <c r="AV341" s="30"/>
    </row>
    <row r="342" spans="3:48" x14ac:dyDescent="0.25"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/>
      <c r="AO342" s="30"/>
      <c r="AP342" s="30"/>
      <c r="AQ342" s="30"/>
      <c r="AR342" s="30"/>
      <c r="AS342" s="30"/>
      <c r="AT342" s="30"/>
      <c r="AU342" s="30"/>
      <c r="AV342" s="30"/>
    </row>
    <row r="343" spans="3:48" x14ac:dyDescent="0.25"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  <c r="AA343" s="30"/>
      <c r="AB343" s="30"/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/>
      <c r="AU343" s="30"/>
      <c r="AV343" s="30"/>
    </row>
    <row r="344" spans="3:48" x14ac:dyDescent="0.25"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  <c r="AA344" s="30"/>
      <c r="AB344" s="30"/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/>
      <c r="AR344" s="30"/>
      <c r="AS344" s="30"/>
      <c r="AT344" s="30"/>
      <c r="AU344" s="30"/>
      <c r="AV344" s="30"/>
    </row>
    <row r="345" spans="3:48" x14ac:dyDescent="0.25"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  <c r="AA345" s="30"/>
      <c r="AB345" s="30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/>
      <c r="AV345" s="30"/>
    </row>
    <row r="346" spans="3:48" x14ac:dyDescent="0.25"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30"/>
    </row>
    <row r="347" spans="3:48" x14ac:dyDescent="0.25"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  <c r="AA347" s="30"/>
      <c r="AB347" s="30"/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/>
    </row>
    <row r="348" spans="3:48" x14ac:dyDescent="0.25"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  <c r="AA348" s="30"/>
      <c r="AB348" s="30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30"/>
    </row>
    <row r="349" spans="3:48" x14ac:dyDescent="0.25"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  <c r="AA349" s="30"/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/>
    </row>
    <row r="350" spans="3:48" x14ac:dyDescent="0.25"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  <c r="AA350" s="30"/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/>
    </row>
    <row r="351" spans="3:48" x14ac:dyDescent="0.25"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30"/>
      <c r="AN351" s="30"/>
      <c r="AO351" s="30"/>
      <c r="AP351" s="30"/>
      <c r="AQ351" s="30"/>
      <c r="AR351" s="30"/>
      <c r="AS351" s="30"/>
      <c r="AT351" s="30"/>
      <c r="AU351" s="30"/>
      <c r="AV351" s="30"/>
    </row>
    <row r="352" spans="3:48" x14ac:dyDescent="0.25"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  <c r="AA352" s="30"/>
      <c r="AB352" s="30"/>
      <c r="AC352" s="30"/>
      <c r="AD352" s="30"/>
      <c r="AE352" s="30"/>
      <c r="AF352" s="30"/>
      <c r="AG352" s="30"/>
      <c r="AH352" s="30"/>
      <c r="AI352" s="30"/>
      <c r="AJ352" s="30"/>
      <c r="AK352" s="30"/>
      <c r="AL352" s="30"/>
      <c r="AM352" s="30"/>
      <c r="AN352" s="30"/>
      <c r="AO352" s="30"/>
      <c r="AP352" s="30"/>
      <c r="AQ352" s="30"/>
      <c r="AR352" s="30"/>
      <c r="AS352" s="30"/>
      <c r="AT352" s="30"/>
      <c r="AU352" s="30"/>
      <c r="AV352" s="30"/>
    </row>
    <row r="353" spans="3:48" x14ac:dyDescent="0.25"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  <c r="AA353" s="30"/>
      <c r="AB353" s="30"/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/>
      <c r="AV353" s="30"/>
    </row>
    <row r="354" spans="3:48" x14ac:dyDescent="0.25"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30"/>
    </row>
    <row r="355" spans="3:48" x14ac:dyDescent="0.25"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  <c r="AA355" s="30"/>
      <c r="AB355" s="30"/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30"/>
    </row>
    <row r="356" spans="3:48" x14ac:dyDescent="0.25"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</row>
    <row r="357" spans="3:48" x14ac:dyDescent="0.25"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  <c r="AA357" s="30"/>
      <c r="AB357" s="30"/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</row>
    <row r="358" spans="3:48" x14ac:dyDescent="0.25"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  <c r="AA358" s="30"/>
      <c r="AB358" s="30"/>
      <c r="AC358" s="30"/>
      <c r="AD358" s="30"/>
      <c r="AE358" s="30"/>
      <c r="AF358" s="30"/>
      <c r="AG358" s="30"/>
      <c r="AH358" s="30"/>
      <c r="AI358" s="30"/>
      <c r="AJ358" s="30"/>
      <c r="AK358" s="30"/>
      <c r="AL358" s="30"/>
      <c r="AM358" s="30"/>
      <c r="AN358" s="30"/>
      <c r="AO358" s="30"/>
      <c r="AP358" s="30"/>
      <c r="AQ358" s="30"/>
      <c r="AR358" s="30"/>
      <c r="AS358" s="30"/>
      <c r="AT358" s="30"/>
      <c r="AU358" s="30"/>
      <c r="AV358" s="30"/>
    </row>
    <row r="359" spans="3:48" x14ac:dyDescent="0.25"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  <c r="AA359" s="30"/>
      <c r="AB359" s="30"/>
      <c r="AC359" s="30"/>
      <c r="AD359" s="30"/>
      <c r="AE359" s="30"/>
      <c r="AF359" s="30"/>
      <c r="AG359" s="30"/>
      <c r="AH359" s="30"/>
      <c r="AI359" s="30"/>
      <c r="AJ359" s="30"/>
      <c r="AK359" s="30"/>
      <c r="AL359" s="30"/>
      <c r="AM359" s="30"/>
      <c r="AN359" s="30"/>
      <c r="AO359" s="30"/>
      <c r="AP359" s="30"/>
      <c r="AQ359" s="30"/>
      <c r="AR359" s="30"/>
      <c r="AS359" s="30"/>
      <c r="AT359" s="30"/>
      <c r="AU359" s="30"/>
      <c r="AV359" s="30"/>
    </row>
    <row r="360" spans="3:48" x14ac:dyDescent="0.25"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  <c r="AA360" s="30"/>
      <c r="AB360" s="30"/>
      <c r="AC360" s="30"/>
      <c r="AD360" s="30"/>
      <c r="AE360" s="30"/>
      <c r="AF360" s="30"/>
      <c r="AG360" s="30"/>
      <c r="AH360" s="30"/>
      <c r="AI360" s="30"/>
      <c r="AJ360" s="30"/>
      <c r="AK360" s="30"/>
      <c r="AL360" s="30"/>
      <c r="AM360" s="30"/>
      <c r="AN360" s="30"/>
      <c r="AO360" s="30"/>
      <c r="AP360" s="30"/>
      <c r="AQ360" s="30"/>
      <c r="AR360" s="30"/>
      <c r="AS360" s="30"/>
      <c r="AT360" s="30"/>
      <c r="AU360" s="30"/>
      <c r="AV360" s="30"/>
    </row>
    <row r="361" spans="3:48" x14ac:dyDescent="0.25"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  <c r="AS361" s="30"/>
      <c r="AT361" s="30"/>
      <c r="AU361" s="30"/>
      <c r="AV361" s="30"/>
    </row>
    <row r="362" spans="3:48" x14ac:dyDescent="0.25"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  <c r="AA362" s="30"/>
      <c r="AB362" s="30"/>
      <c r="AC362" s="30"/>
      <c r="AD362" s="30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</row>
    <row r="363" spans="3:48" x14ac:dyDescent="0.25"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  <c r="AA363" s="30"/>
      <c r="AB363" s="30"/>
      <c r="AC363" s="30"/>
      <c r="AD363" s="30"/>
      <c r="AE363" s="30"/>
      <c r="AF363" s="30"/>
      <c r="AG363" s="30"/>
      <c r="AH363" s="30"/>
      <c r="AI363" s="30"/>
      <c r="AJ363" s="30"/>
      <c r="AK363" s="30"/>
      <c r="AL363" s="30"/>
      <c r="AM363" s="30"/>
      <c r="AN363" s="30"/>
      <c r="AO363" s="30"/>
      <c r="AP363" s="30"/>
      <c r="AQ363" s="30"/>
      <c r="AR363" s="30"/>
      <c r="AS363" s="30"/>
      <c r="AT363" s="30"/>
      <c r="AU363" s="30"/>
      <c r="AV363" s="30"/>
    </row>
    <row r="364" spans="3:48" x14ac:dyDescent="0.25"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  <c r="AA364" s="30"/>
      <c r="AB364" s="30"/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</row>
    <row r="365" spans="3:48" x14ac:dyDescent="0.25"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  <c r="AA365" s="30"/>
      <c r="AB365" s="30"/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</row>
    <row r="366" spans="3:48" x14ac:dyDescent="0.25"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30"/>
      <c r="AN366" s="30"/>
      <c r="AO366" s="30"/>
      <c r="AP366" s="30"/>
      <c r="AQ366" s="30"/>
      <c r="AR366" s="30"/>
      <c r="AS366" s="30"/>
      <c r="AT366" s="30"/>
      <c r="AU366" s="30"/>
      <c r="AV366" s="30"/>
    </row>
    <row r="367" spans="3:48" x14ac:dyDescent="0.25"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  <c r="AA367" s="30"/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/>
    </row>
    <row r="368" spans="3:48" x14ac:dyDescent="0.25"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  <c r="AA368" s="30"/>
      <c r="AB368" s="30"/>
      <c r="AC368" s="30"/>
      <c r="AD368" s="30"/>
      <c r="AE368" s="30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/>
      <c r="AP368" s="30"/>
      <c r="AQ368" s="30"/>
      <c r="AR368" s="30"/>
      <c r="AS368" s="30"/>
      <c r="AT368" s="30"/>
      <c r="AU368" s="30"/>
      <c r="AV368" s="30"/>
    </row>
    <row r="369" spans="3:48" x14ac:dyDescent="0.25"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  <c r="AA369" s="30"/>
      <c r="AB369" s="30"/>
      <c r="AC369" s="30"/>
      <c r="AD369" s="30"/>
      <c r="AE369" s="30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</row>
    <row r="370" spans="3:48" x14ac:dyDescent="0.25"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  <c r="AA370" s="30"/>
      <c r="AB370" s="30"/>
      <c r="AC370" s="30"/>
      <c r="AD370" s="30"/>
      <c r="AE370" s="30"/>
      <c r="AF370" s="30"/>
      <c r="AG370" s="30"/>
      <c r="AH370" s="30"/>
      <c r="AI370" s="30"/>
      <c r="AJ370" s="30"/>
      <c r="AK370" s="30"/>
      <c r="AL370" s="30"/>
      <c r="AM370" s="30"/>
      <c r="AN370" s="30"/>
      <c r="AO370" s="30"/>
      <c r="AP370" s="30"/>
      <c r="AQ370" s="30"/>
      <c r="AR370" s="30"/>
      <c r="AS370" s="30"/>
      <c r="AT370" s="30"/>
      <c r="AU370" s="30"/>
      <c r="AV370" s="30"/>
    </row>
    <row r="371" spans="3:48" x14ac:dyDescent="0.25"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30"/>
      <c r="AN371" s="30"/>
      <c r="AO371" s="30"/>
      <c r="AP371" s="30"/>
      <c r="AQ371" s="30"/>
      <c r="AR371" s="30"/>
      <c r="AS371" s="30"/>
      <c r="AT371" s="30"/>
      <c r="AU371" s="30"/>
      <c r="AV371" s="30"/>
    </row>
    <row r="372" spans="3:48" x14ac:dyDescent="0.25"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  <c r="AA372" s="30"/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/>
      <c r="AQ372" s="30"/>
      <c r="AR372" s="30"/>
      <c r="AS372" s="30"/>
      <c r="AT372" s="30"/>
      <c r="AU372" s="30"/>
      <c r="AV372" s="30"/>
    </row>
    <row r="373" spans="3:48" x14ac:dyDescent="0.25"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  <c r="AA373" s="30"/>
      <c r="AB373" s="30"/>
      <c r="AC373" s="30"/>
      <c r="AD373" s="30"/>
      <c r="AE373" s="30"/>
      <c r="AF373" s="30"/>
      <c r="AG373" s="30"/>
      <c r="AH373" s="30"/>
      <c r="AI373" s="30"/>
      <c r="AJ373" s="30"/>
      <c r="AK373" s="30"/>
      <c r="AL373" s="30"/>
      <c r="AM373" s="30"/>
      <c r="AN373" s="30"/>
      <c r="AO373" s="30"/>
      <c r="AP373" s="30"/>
      <c r="AQ373" s="30"/>
      <c r="AR373" s="30"/>
      <c r="AS373" s="30"/>
      <c r="AT373" s="30"/>
      <c r="AU373" s="30"/>
      <c r="AV373" s="30"/>
    </row>
    <row r="374" spans="3:48" x14ac:dyDescent="0.25"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  <c r="AA374" s="30"/>
      <c r="AB374" s="30"/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</row>
    <row r="375" spans="3:48" x14ac:dyDescent="0.25"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  <c r="AA375" s="30"/>
      <c r="AB375" s="30"/>
      <c r="AC375" s="30"/>
      <c r="AD375" s="30"/>
      <c r="AE375" s="30"/>
      <c r="AF375" s="30"/>
      <c r="AG375" s="30"/>
      <c r="AH375" s="30"/>
      <c r="AI375" s="30"/>
      <c r="AJ375" s="30"/>
      <c r="AK375" s="30"/>
      <c r="AL375" s="30"/>
      <c r="AM375" s="30"/>
      <c r="AN375" s="30"/>
      <c r="AO375" s="30"/>
      <c r="AP375" s="30"/>
      <c r="AQ375" s="30"/>
      <c r="AR375" s="30"/>
      <c r="AS375" s="30"/>
      <c r="AT375" s="30"/>
      <c r="AU375" s="30"/>
      <c r="AV375" s="30"/>
    </row>
    <row r="376" spans="3:48" x14ac:dyDescent="0.25"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  <c r="AV376" s="30"/>
    </row>
    <row r="377" spans="3:48" x14ac:dyDescent="0.25"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  <c r="AA377" s="30"/>
      <c r="AB377" s="30"/>
      <c r="AC377" s="30"/>
      <c r="AD377" s="30"/>
      <c r="AE377" s="30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</row>
    <row r="378" spans="3:48" x14ac:dyDescent="0.25"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  <c r="AA378" s="30"/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/>
      <c r="AR378" s="30"/>
      <c r="AS378" s="30"/>
      <c r="AT378" s="30"/>
      <c r="AU378" s="30"/>
      <c r="AV378" s="30"/>
    </row>
    <row r="379" spans="3:48" x14ac:dyDescent="0.25"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  <c r="AA379" s="30"/>
      <c r="AB379" s="30"/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/>
      <c r="AR379" s="30"/>
      <c r="AS379" s="30"/>
      <c r="AT379" s="30"/>
      <c r="AU379" s="30"/>
      <c r="AV379" s="30"/>
    </row>
    <row r="380" spans="3:48" x14ac:dyDescent="0.25"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  <c r="AA380" s="30"/>
      <c r="AB380" s="30"/>
      <c r="AC380" s="30"/>
      <c r="AD380" s="30"/>
      <c r="AE380" s="30"/>
      <c r="AF380" s="30"/>
      <c r="AG380" s="30"/>
      <c r="AH380" s="30"/>
      <c r="AI380" s="30"/>
      <c r="AJ380" s="30"/>
      <c r="AK380" s="30"/>
      <c r="AL380" s="30"/>
      <c r="AM380" s="30"/>
      <c r="AN380" s="30"/>
      <c r="AO380" s="30"/>
      <c r="AP380" s="30"/>
      <c r="AQ380" s="30"/>
      <c r="AR380" s="30"/>
      <c r="AS380" s="30"/>
      <c r="AT380" s="30"/>
      <c r="AU380" s="30"/>
      <c r="AV380" s="30"/>
    </row>
    <row r="381" spans="3:48" x14ac:dyDescent="0.25"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  <c r="AA381" s="30"/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</row>
    <row r="382" spans="3:48" x14ac:dyDescent="0.25"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  <c r="AA382" s="30"/>
      <c r="AB382" s="30"/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</row>
    <row r="383" spans="3:48" x14ac:dyDescent="0.25"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</row>
    <row r="384" spans="3:48" x14ac:dyDescent="0.25"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  <c r="AA384" s="30"/>
      <c r="AB384" s="30"/>
      <c r="AC384" s="30"/>
      <c r="AD384" s="30"/>
      <c r="AE384" s="30"/>
      <c r="AF384" s="30"/>
      <c r="AG384" s="30"/>
      <c r="AH384" s="30"/>
      <c r="AI384" s="30"/>
      <c r="AJ384" s="30"/>
      <c r="AK384" s="30"/>
      <c r="AL384" s="30"/>
      <c r="AM384" s="30"/>
      <c r="AN384" s="30"/>
      <c r="AO384" s="30"/>
      <c r="AP384" s="30"/>
      <c r="AQ384" s="30"/>
      <c r="AR384" s="30"/>
      <c r="AS384" s="30"/>
      <c r="AT384" s="30"/>
      <c r="AU384" s="30"/>
      <c r="AV384" s="30"/>
    </row>
    <row r="385" spans="3:48" x14ac:dyDescent="0.25"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  <c r="AA385" s="30"/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/>
    </row>
    <row r="386" spans="3:48" x14ac:dyDescent="0.25"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/>
      <c r="AS386" s="30"/>
      <c r="AT386" s="30"/>
      <c r="AU386" s="30"/>
      <c r="AV386" s="30"/>
    </row>
    <row r="387" spans="3:48" x14ac:dyDescent="0.25"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  <c r="AV387" s="30"/>
    </row>
    <row r="388" spans="3:48" x14ac:dyDescent="0.25"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  <c r="AA388" s="30"/>
      <c r="AB388" s="30"/>
      <c r="AC388" s="30"/>
      <c r="AD388" s="30"/>
      <c r="AE388" s="30"/>
      <c r="AF388" s="30"/>
      <c r="AG388" s="30"/>
      <c r="AH388" s="30"/>
      <c r="AI388" s="30"/>
      <c r="AJ388" s="30"/>
      <c r="AK388" s="30"/>
      <c r="AL388" s="30"/>
      <c r="AM388" s="30"/>
      <c r="AN388" s="30"/>
      <c r="AO388" s="30"/>
      <c r="AP388" s="30"/>
      <c r="AQ388" s="30"/>
      <c r="AR388" s="30"/>
      <c r="AS388" s="30"/>
      <c r="AT388" s="30"/>
      <c r="AU388" s="30"/>
      <c r="AV388" s="30"/>
    </row>
    <row r="389" spans="3:48" x14ac:dyDescent="0.25"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  <c r="AA389" s="30"/>
      <c r="AB389" s="30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</row>
    <row r="390" spans="3:48" x14ac:dyDescent="0.25"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  <c r="AA390" s="30"/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/>
      <c r="AV390" s="30"/>
    </row>
    <row r="391" spans="3:48" x14ac:dyDescent="0.25"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  <c r="AA391" s="30"/>
      <c r="AB391" s="30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</row>
    <row r="392" spans="3:48" x14ac:dyDescent="0.25"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  <c r="AV392" s="30"/>
    </row>
    <row r="393" spans="3:48" x14ac:dyDescent="0.25"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  <c r="AA393" s="30"/>
      <c r="AB393" s="30"/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</row>
    <row r="394" spans="3:48" x14ac:dyDescent="0.25"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</row>
    <row r="395" spans="3:48" x14ac:dyDescent="0.25"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  <c r="AA395" s="30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</row>
    <row r="396" spans="3:48" x14ac:dyDescent="0.25"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  <c r="AA396" s="30"/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/>
      <c r="AP396" s="30"/>
      <c r="AQ396" s="30"/>
      <c r="AR396" s="30"/>
      <c r="AS396" s="30"/>
      <c r="AT396" s="30"/>
      <c r="AU396" s="30"/>
      <c r="AV396" s="30"/>
    </row>
    <row r="397" spans="3:48" x14ac:dyDescent="0.25"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  <c r="AA397" s="30"/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/>
      <c r="AU397" s="30"/>
      <c r="AV397" s="30"/>
    </row>
    <row r="398" spans="3:48" x14ac:dyDescent="0.25"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  <c r="AA398" s="30"/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/>
      <c r="AV398" s="30"/>
    </row>
    <row r="399" spans="3:48" x14ac:dyDescent="0.25"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</row>
    <row r="400" spans="3:48" x14ac:dyDescent="0.25"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  <c r="AA400" s="30"/>
      <c r="AB400" s="30"/>
      <c r="AC400" s="30"/>
      <c r="AD400" s="30"/>
      <c r="AE400" s="30"/>
      <c r="AF400" s="30"/>
      <c r="AG400" s="30"/>
      <c r="AH400" s="30"/>
      <c r="AI400" s="30"/>
      <c r="AJ400" s="30"/>
      <c r="AK400" s="30"/>
      <c r="AL400" s="30"/>
      <c r="AM400" s="30"/>
      <c r="AN400" s="30"/>
      <c r="AO400" s="30"/>
      <c r="AP400" s="30"/>
      <c r="AQ400" s="30"/>
      <c r="AR400" s="30"/>
      <c r="AS400" s="30"/>
      <c r="AT400" s="30"/>
      <c r="AU400" s="30"/>
      <c r="AV400" s="30"/>
    </row>
    <row r="401" spans="3:48" x14ac:dyDescent="0.25"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</row>
    <row r="402" spans="3:48" x14ac:dyDescent="0.25"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  <c r="AA402" s="30"/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/>
      <c r="AU402" s="30"/>
      <c r="AV402" s="30"/>
    </row>
    <row r="403" spans="3:48" x14ac:dyDescent="0.25"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</row>
    <row r="404" spans="3:48" x14ac:dyDescent="0.25"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</row>
    <row r="405" spans="3:48" x14ac:dyDescent="0.25"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/>
      <c r="AQ405" s="30"/>
      <c r="AR405" s="30"/>
      <c r="AS405" s="30"/>
      <c r="AT405" s="30"/>
      <c r="AU405" s="30"/>
      <c r="AV405" s="30"/>
    </row>
    <row r="406" spans="3:48" x14ac:dyDescent="0.25"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/>
      <c r="AT406" s="30"/>
      <c r="AU406" s="30"/>
      <c r="AV406" s="30"/>
    </row>
    <row r="407" spans="3:48" x14ac:dyDescent="0.25"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/>
    </row>
    <row r="408" spans="3:48" x14ac:dyDescent="0.25"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  <c r="AA408" s="30"/>
      <c r="AB408" s="30"/>
      <c r="AC408" s="30"/>
      <c r="AD408" s="30"/>
      <c r="AE408" s="30"/>
      <c r="AF408" s="30"/>
      <c r="AG408" s="30"/>
      <c r="AH408" s="30"/>
      <c r="AI408" s="30"/>
      <c r="AJ408" s="30"/>
      <c r="AK408" s="30"/>
      <c r="AL408" s="30"/>
      <c r="AM408" s="30"/>
      <c r="AN408" s="30"/>
      <c r="AO408" s="30"/>
      <c r="AP408" s="30"/>
      <c r="AQ408" s="30"/>
      <c r="AR408" s="30"/>
      <c r="AS408" s="30"/>
      <c r="AT408" s="30"/>
      <c r="AU408" s="30"/>
      <c r="AV408" s="30"/>
    </row>
    <row r="409" spans="3:48" x14ac:dyDescent="0.25"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  <c r="AA409" s="30"/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/>
      <c r="AP409" s="30"/>
      <c r="AQ409" s="30"/>
      <c r="AR409" s="30"/>
      <c r="AS409" s="30"/>
      <c r="AT409" s="30"/>
      <c r="AU409" s="30"/>
      <c r="AV409" s="30"/>
    </row>
    <row r="410" spans="3:48" x14ac:dyDescent="0.25"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  <c r="AA410" s="30"/>
      <c r="AB410" s="30"/>
      <c r="AC410" s="30"/>
      <c r="AD410" s="30"/>
      <c r="AE410" s="30"/>
      <c r="AF410" s="30"/>
      <c r="AG410" s="30"/>
      <c r="AH410" s="30"/>
      <c r="AI410" s="30"/>
      <c r="AJ410" s="30"/>
      <c r="AK410" s="30"/>
      <c r="AL410" s="30"/>
      <c r="AM410" s="30"/>
      <c r="AN410" s="30"/>
      <c r="AO410" s="30"/>
      <c r="AP410" s="30"/>
      <c r="AQ410" s="30"/>
      <c r="AR410" s="30"/>
      <c r="AS410" s="30"/>
      <c r="AT410" s="30"/>
      <c r="AU410" s="30"/>
      <c r="AV410" s="30"/>
    </row>
    <row r="411" spans="3:48" x14ac:dyDescent="0.25"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  <c r="AA411" s="30"/>
      <c r="AB411" s="30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</row>
    <row r="412" spans="3:48" x14ac:dyDescent="0.25"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  <c r="AA412" s="30"/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</row>
    <row r="413" spans="3:48" x14ac:dyDescent="0.25"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  <c r="AA413" s="30"/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</row>
    <row r="414" spans="3:48" x14ac:dyDescent="0.25"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  <c r="AA414" s="30"/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/>
      <c r="AT414" s="30"/>
      <c r="AU414" s="30"/>
      <c r="AV414" s="30"/>
    </row>
    <row r="415" spans="3:48" x14ac:dyDescent="0.25"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  <c r="AA415" s="30"/>
      <c r="AB415" s="30"/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/>
    </row>
    <row r="416" spans="3:48" x14ac:dyDescent="0.25"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  <c r="AA416" s="30"/>
      <c r="AB416" s="30"/>
      <c r="AC416" s="30"/>
      <c r="AD416" s="30"/>
      <c r="AE416" s="30"/>
      <c r="AF416" s="30"/>
      <c r="AG416" s="30"/>
      <c r="AH416" s="30"/>
      <c r="AI416" s="30"/>
      <c r="AJ416" s="30"/>
      <c r="AK416" s="30"/>
      <c r="AL416" s="30"/>
      <c r="AM416" s="30"/>
      <c r="AN416" s="30"/>
      <c r="AO416" s="30"/>
      <c r="AP416" s="30"/>
      <c r="AQ416" s="30"/>
      <c r="AR416" s="30"/>
      <c r="AS416" s="30"/>
      <c r="AT416" s="30"/>
      <c r="AU416" s="30"/>
      <c r="AV416" s="30"/>
    </row>
    <row r="417" spans="3:48" x14ac:dyDescent="0.25"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  <c r="AA417" s="30"/>
      <c r="AB417" s="30"/>
      <c r="AC417" s="30"/>
      <c r="AD417" s="30"/>
      <c r="AE417" s="30"/>
      <c r="AF417" s="30"/>
      <c r="AG417" s="30"/>
      <c r="AH417" s="30"/>
      <c r="AI417" s="30"/>
      <c r="AJ417" s="30"/>
      <c r="AK417" s="30"/>
      <c r="AL417" s="30"/>
      <c r="AM417" s="30"/>
      <c r="AN417" s="30"/>
      <c r="AO417" s="30"/>
      <c r="AP417" s="30"/>
      <c r="AQ417" s="30"/>
      <c r="AR417" s="30"/>
      <c r="AS417" s="30"/>
      <c r="AT417" s="30"/>
      <c r="AU417" s="30"/>
      <c r="AV417" s="30"/>
    </row>
    <row r="418" spans="3:48" x14ac:dyDescent="0.25"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  <c r="AA418" s="30"/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/>
      <c r="AM418" s="30"/>
      <c r="AN418" s="30"/>
      <c r="AO418" s="30"/>
      <c r="AP418" s="30"/>
      <c r="AQ418" s="30"/>
      <c r="AR418" s="30"/>
      <c r="AS418" s="30"/>
      <c r="AT418" s="30"/>
      <c r="AU418" s="30"/>
      <c r="AV418" s="30"/>
    </row>
    <row r="419" spans="3:48" x14ac:dyDescent="0.25"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  <c r="AA419" s="30"/>
      <c r="AB419" s="30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</row>
    <row r="420" spans="3:48" x14ac:dyDescent="0.25"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  <c r="AA420" s="30"/>
      <c r="AB420" s="30"/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/>
      <c r="AV420" s="30"/>
    </row>
    <row r="421" spans="3:48" x14ac:dyDescent="0.25"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  <c r="AA421" s="30"/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/>
      <c r="AR421" s="30"/>
      <c r="AS421" s="30"/>
      <c r="AT421" s="30"/>
      <c r="AU421" s="30"/>
      <c r="AV421" s="30"/>
    </row>
    <row r="422" spans="3:48" x14ac:dyDescent="0.25"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  <c r="AA422" s="30"/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/>
      <c r="AV422" s="30"/>
    </row>
    <row r="423" spans="3:48" x14ac:dyDescent="0.25"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  <c r="AA423" s="30"/>
      <c r="AB423" s="30"/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</row>
    <row r="424" spans="3:48" x14ac:dyDescent="0.25"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  <c r="AA424" s="30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</row>
    <row r="425" spans="3:48" x14ac:dyDescent="0.25"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  <c r="AA425" s="30"/>
      <c r="AB425" s="30"/>
      <c r="AC425" s="30"/>
      <c r="AD425" s="30"/>
      <c r="AE425" s="30"/>
      <c r="AF425" s="30"/>
      <c r="AG425" s="30"/>
      <c r="AH425" s="30"/>
      <c r="AI425" s="30"/>
      <c r="AJ425" s="30"/>
      <c r="AK425" s="30"/>
      <c r="AL425" s="30"/>
      <c r="AM425" s="30"/>
      <c r="AN425" s="30"/>
      <c r="AO425" s="30"/>
      <c r="AP425" s="30"/>
      <c r="AQ425" s="30"/>
      <c r="AR425" s="30"/>
      <c r="AS425" s="30"/>
      <c r="AT425" s="30"/>
      <c r="AU425" s="30"/>
      <c r="AV425" s="30"/>
    </row>
    <row r="426" spans="3:48" x14ac:dyDescent="0.25"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  <c r="AA426" s="30"/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/>
      <c r="AO426" s="30"/>
      <c r="AP426" s="30"/>
      <c r="AQ426" s="30"/>
      <c r="AR426" s="30"/>
      <c r="AS426" s="30"/>
      <c r="AT426" s="30"/>
      <c r="AU426" s="30"/>
      <c r="AV426" s="30"/>
    </row>
    <row r="427" spans="3:48" x14ac:dyDescent="0.25"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  <c r="AA427" s="30"/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/>
      <c r="AP427" s="30"/>
      <c r="AQ427" s="30"/>
      <c r="AR427" s="30"/>
      <c r="AS427" s="30"/>
      <c r="AT427" s="30"/>
      <c r="AU427" s="30"/>
      <c r="AV427" s="30"/>
    </row>
    <row r="428" spans="3:48" x14ac:dyDescent="0.25"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  <c r="AA428" s="30"/>
      <c r="AB428" s="30"/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/>
      <c r="AN428" s="30"/>
      <c r="AO428" s="30"/>
      <c r="AP428" s="30"/>
      <c r="AQ428" s="30"/>
      <c r="AR428" s="30"/>
      <c r="AS428" s="30"/>
      <c r="AT428" s="30"/>
      <c r="AU428" s="30"/>
      <c r="AV428" s="30"/>
    </row>
    <row r="429" spans="3:48" x14ac:dyDescent="0.25"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  <c r="AA429" s="30"/>
      <c r="AB429" s="30"/>
      <c r="AC429" s="30"/>
      <c r="AD429" s="30"/>
      <c r="AE429" s="30"/>
      <c r="AF429" s="30"/>
      <c r="AG429" s="30"/>
      <c r="AH429" s="30"/>
      <c r="AI429" s="30"/>
      <c r="AJ429" s="30"/>
      <c r="AK429" s="30"/>
      <c r="AL429" s="30"/>
      <c r="AM429" s="30"/>
      <c r="AN429" s="30"/>
      <c r="AO429" s="30"/>
      <c r="AP429" s="30"/>
      <c r="AQ429" s="30"/>
      <c r="AR429" s="30"/>
      <c r="AS429" s="30"/>
      <c r="AT429" s="30"/>
      <c r="AU429" s="30"/>
      <c r="AV429" s="30"/>
    </row>
    <row r="430" spans="3:48" x14ac:dyDescent="0.25"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  <c r="AA430" s="30"/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/>
      <c r="AP430" s="30"/>
      <c r="AQ430" s="30"/>
      <c r="AR430" s="30"/>
      <c r="AS430" s="30"/>
      <c r="AT430" s="30"/>
      <c r="AU430" s="30"/>
      <c r="AV430" s="30"/>
    </row>
    <row r="431" spans="3:48" x14ac:dyDescent="0.25"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  <c r="AA431" s="30"/>
      <c r="AB431" s="30"/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</row>
    <row r="432" spans="3:48" x14ac:dyDescent="0.25"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  <c r="AA432" s="30"/>
      <c r="AB432" s="30"/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/>
    </row>
    <row r="433" spans="3:48" x14ac:dyDescent="0.25"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  <c r="AA433" s="30"/>
      <c r="AB433" s="30"/>
      <c r="AC433" s="30"/>
      <c r="AD433" s="30"/>
      <c r="AE433" s="30"/>
      <c r="AF433" s="30"/>
      <c r="AG433" s="30"/>
      <c r="AH433" s="30"/>
      <c r="AI433" s="30"/>
      <c r="AJ433" s="30"/>
      <c r="AK433" s="30"/>
      <c r="AL433" s="30"/>
      <c r="AM433" s="30"/>
      <c r="AN433" s="30"/>
      <c r="AO433" s="30"/>
      <c r="AP433" s="30"/>
      <c r="AQ433" s="30"/>
      <c r="AR433" s="30"/>
      <c r="AS433" s="30"/>
      <c r="AT433" s="30"/>
      <c r="AU433" s="30"/>
      <c r="AV433" s="30"/>
    </row>
    <row r="434" spans="3:48" x14ac:dyDescent="0.25"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  <c r="AA434" s="30"/>
      <c r="AB434" s="30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</row>
    <row r="435" spans="3:48" x14ac:dyDescent="0.25"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  <c r="AA435" s="30"/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/>
      <c r="AR435" s="30"/>
      <c r="AS435" s="30"/>
      <c r="AT435" s="30"/>
      <c r="AU435" s="30"/>
      <c r="AV435" s="30"/>
    </row>
    <row r="436" spans="3:48" x14ac:dyDescent="0.25"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  <c r="AA436" s="30"/>
      <c r="AB436" s="30"/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/>
      <c r="AP436" s="30"/>
      <c r="AQ436" s="30"/>
      <c r="AR436" s="30"/>
      <c r="AS436" s="30"/>
      <c r="AT436" s="30"/>
      <c r="AU436" s="30"/>
      <c r="AV436" s="30"/>
    </row>
    <row r="437" spans="3:48" x14ac:dyDescent="0.25"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  <c r="AA437" s="30"/>
      <c r="AB437" s="30"/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/>
      <c r="AQ437" s="30"/>
      <c r="AR437" s="30"/>
      <c r="AS437" s="30"/>
      <c r="AT437" s="30"/>
      <c r="AU437" s="30"/>
      <c r="AV437" s="30"/>
    </row>
    <row r="438" spans="3:48" x14ac:dyDescent="0.25"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  <c r="AA438" s="30"/>
      <c r="AB438" s="30"/>
      <c r="AC438" s="30"/>
      <c r="AD438" s="30"/>
      <c r="AE438" s="30"/>
      <c r="AF438" s="30"/>
      <c r="AG438" s="30"/>
      <c r="AH438" s="30"/>
      <c r="AI438" s="30"/>
      <c r="AJ438" s="30"/>
      <c r="AK438" s="30"/>
      <c r="AL438" s="30"/>
      <c r="AM438" s="30"/>
      <c r="AN438" s="30"/>
      <c r="AO438" s="30"/>
      <c r="AP438" s="30"/>
      <c r="AQ438" s="30"/>
      <c r="AR438" s="30"/>
      <c r="AS438" s="30"/>
      <c r="AT438" s="30"/>
      <c r="AU438" s="30"/>
      <c r="AV438" s="30"/>
    </row>
    <row r="439" spans="3:48" x14ac:dyDescent="0.25"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  <c r="AA439" s="30"/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/>
      <c r="AS439" s="30"/>
      <c r="AT439" s="30"/>
      <c r="AU439" s="30"/>
      <c r="AV439" s="30"/>
    </row>
    <row r="440" spans="3:48" x14ac:dyDescent="0.25"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  <c r="AA440" s="30"/>
      <c r="AB440" s="30"/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/>
    </row>
    <row r="441" spans="3:48" x14ac:dyDescent="0.25"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  <c r="AA441" s="30"/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/>
      <c r="AM441" s="30"/>
      <c r="AN441" s="30"/>
      <c r="AO441" s="30"/>
      <c r="AP441" s="30"/>
      <c r="AQ441" s="30"/>
      <c r="AR441" s="30"/>
      <c r="AS441" s="30"/>
      <c r="AT441" s="30"/>
      <c r="AU441" s="30"/>
      <c r="AV441" s="30"/>
    </row>
    <row r="442" spans="3:48" x14ac:dyDescent="0.25"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  <c r="AA442" s="30"/>
      <c r="AB442" s="30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</row>
    <row r="443" spans="3:48" x14ac:dyDescent="0.25"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  <c r="AV443" s="30"/>
    </row>
    <row r="444" spans="3:48" x14ac:dyDescent="0.25"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  <c r="AA444" s="30"/>
      <c r="AB444" s="30"/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/>
      <c r="AP444" s="30"/>
      <c r="AQ444" s="30"/>
      <c r="AR444" s="30"/>
      <c r="AS444" s="30"/>
      <c r="AT444" s="30"/>
      <c r="AU444" s="30"/>
      <c r="AV444" s="30"/>
    </row>
    <row r="445" spans="3:48" x14ac:dyDescent="0.25"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  <c r="AA445" s="30"/>
      <c r="AB445" s="30"/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/>
      <c r="AS445" s="30"/>
      <c r="AT445" s="30"/>
      <c r="AU445" s="30"/>
      <c r="AV445" s="30"/>
    </row>
    <row r="446" spans="3:48" x14ac:dyDescent="0.25"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  <c r="AA446" s="30"/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/>
      <c r="AU446" s="30"/>
      <c r="AV446" s="30"/>
    </row>
    <row r="447" spans="3:48" x14ac:dyDescent="0.25"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  <c r="AA447" s="30"/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/>
      <c r="AV447" s="30"/>
    </row>
    <row r="448" spans="3:48" x14ac:dyDescent="0.25"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  <c r="AA448" s="30"/>
      <c r="AB448" s="30"/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/>
      <c r="AN448" s="30"/>
      <c r="AO448" s="30"/>
      <c r="AP448" s="30"/>
      <c r="AQ448" s="30"/>
      <c r="AR448" s="30"/>
      <c r="AS448" s="30"/>
      <c r="AT448" s="30"/>
      <c r="AU448" s="30"/>
      <c r="AV448" s="30"/>
    </row>
    <row r="449" spans="3:48" x14ac:dyDescent="0.25"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  <c r="AA449" s="30"/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/>
      <c r="AT449" s="30"/>
      <c r="AU449" s="30"/>
      <c r="AV449" s="30"/>
    </row>
    <row r="450" spans="3:48" x14ac:dyDescent="0.25"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  <c r="AS450" s="30"/>
      <c r="AT450" s="30"/>
      <c r="AU450" s="30"/>
      <c r="AV450" s="30"/>
    </row>
    <row r="451" spans="3:48" x14ac:dyDescent="0.25"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</row>
    <row r="452" spans="3:48" x14ac:dyDescent="0.25"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  <c r="AA452" s="30"/>
      <c r="AB452" s="30"/>
      <c r="AC452" s="30"/>
      <c r="AD452" s="30"/>
      <c r="AE452" s="30"/>
      <c r="AF452" s="30"/>
      <c r="AG452" s="30"/>
      <c r="AH452" s="30"/>
      <c r="AI452" s="30"/>
      <c r="AJ452" s="30"/>
      <c r="AK452" s="30"/>
      <c r="AL452" s="30"/>
      <c r="AM452" s="30"/>
      <c r="AN452" s="30"/>
      <c r="AO452" s="30"/>
      <c r="AP452" s="30"/>
      <c r="AQ452" s="30"/>
      <c r="AR452" s="30"/>
      <c r="AS452" s="30"/>
      <c r="AT452" s="30"/>
      <c r="AU452" s="30"/>
      <c r="AV452" s="30"/>
    </row>
    <row r="453" spans="3:48" x14ac:dyDescent="0.25"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  <c r="AA453" s="30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</row>
    <row r="454" spans="3:48" x14ac:dyDescent="0.25"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  <c r="AA454" s="30"/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/>
      <c r="AS454" s="30"/>
      <c r="AT454" s="30"/>
      <c r="AU454" s="30"/>
      <c r="AV454" s="30"/>
    </row>
    <row r="455" spans="3:48" x14ac:dyDescent="0.25"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  <c r="AA455" s="30"/>
      <c r="AB455" s="30"/>
      <c r="AC455" s="30"/>
      <c r="AD455" s="30"/>
      <c r="AE455" s="30"/>
      <c r="AF455" s="30"/>
      <c r="AG455" s="30"/>
      <c r="AH455" s="30"/>
      <c r="AI455" s="30"/>
      <c r="AJ455" s="30"/>
      <c r="AK455" s="30"/>
      <c r="AL455" s="30"/>
      <c r="AM455" s="30"/>
      <c r="AN455" s="30"/>
      <c r="AO455" s="30"/>
      <c r="AP455" s="30"/>
      <c r="AQ455" s="30"/>
      <c r="AR455" s="30"/>
      <c r="AS455" s="30"/>
      <c r="AT455" s="30"/>
      <c r="AU455" s="30"/>
      <c r="AV455" s="30"/>
    </row>
    <row r="456" spans="3:48" x14ac:dyDescent="0.25"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  <c r="AA456" s="30"/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/>
    </row>
    <row r="457" spans="3:48" x14ac:dyDescent="0.25"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  <c r="AA457" s="30"/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/>
    </row>
    <row r="458" spans="3:48" x14ac:dyDescent="0.25"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  <c r="AS458" s="30"/>
      <c r="AT458" s="30"/>
      <c r="AU458" s="30"/>
      <c r="AV458" s="30"/>
    </row>
    <row r="459" spans="3:48" x14ac:dyDescent="0.25"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  <c r="AA459" s="30"/>
      <c r="AB459" s="30"/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/>
      <c r="AU459" s="30"/>
      <c r="AV459" s="30"/>
    </row>
    <row r="460" spans="3:48" x14ac:dyDescent="0.25"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  <c r="AA460" s="30"/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/>
      <c r="AM460" s="30"/>
      <c r="AN460" s="30"/>
      <c r="AO460" s="30"/>
      <c r="AP460" s="30"/>
      <c r="AQ460" s="30"/>
      <c r="AR460" s="30"/>
      <c r="AS460" s="30"/>
      <c r="AT460" s="30"/>
      <c r="AU460" s="30"/>
      <c r="AV460" s="30"/>
    </row>
    <row r="461" spans="3:48" x14ac:dyDescent="0.25"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  <c r="AA461" s="30"/>
      <c r="AB461" s="30"/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</row>
    <row r="462" spans="3:48" x14ac:dyDescent="0.25"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  <c r="AA462" s="30"/>
      <c r="AB462" s="30"/>
      <c r="AC462" s="30"/>
      <c r="AD462" s="30"/>
      <c r="AE462" s="30"/>
      <c r="AF462" s="30"/>
      <c r="AG462" s="30"/>
      <c r="AH462" s="30"/>
      <c r="AI462" s="30"/>
      <c r="AJ462" s="30"/>
      <c r="AK462" s="30"/>
      <c r="AL462" s="30"/>
      <c r="AM462" s="30"/>
      <c r="AN462" s="30"/>
      <c r="AO462" s="30"/>
      <c r="AP462" s="30"/>
      <c r="AQ462" s="30"/>
      <c r="AR462" s="30"/>
      <c r="AS462" s="30"/>
      <c r="AT462" s="30"/>
      <c r="AU462" s="30"/>
      <c r="AV462" s="30"/>
    </row>
    <row r="463" spans="3:48" x14ac:dyDescent="0.25"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  <c r="AA463" s="30"/>
      <c r="AB463" s="30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</row>
    <row r="464" spans="3:48" x14ac:dyDescent="0.25"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  <c r="AA464" s="30"/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/>
      <c r="AV464" s="30"/>
    </row>
    <row r="465" spans="3:48" x14ac:dyDescent="0.25"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  <c r="AA465" s="30"/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/>
    </row>
    <row r="466" spans="3:48" x14ac:dyDescent="0.25"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  <c r="AA466" s="30"/>
      <c r="AB466" s="30"/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</row>
    <row r="467" spans="3:48" x14ac:dyDescent="0.25"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  <c r="AA467" s="30"/>
      <c r="AB467" s="30"/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/>
      <c r="AU467" s="30"/>
      <c r="AV467" s="30"/>
    </row>
    <row r="468" spans="3:48" x14ac:dyDescent="0.25"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  <c r="AA468" s="30"/>
      <c r="AB468" s="30"/>
      <c r="AC468" s="30"/>
      <c r="AD468" s="30"/>
      <c r="AE468" s="30"/>
      <c r="AF468" s="30"/>
      <c r="AG468" s="30"/>
      <c r="AH468" s="30"/>
      <c r="AI468" s="30"/>
      <c r="AJ468" s="30"/>
      <c r="AK468" s="30"/>
      <c r="AL468" s="30"/>
      <c r="AM468" s="30"/>
      <c r="AN468" s="30"/>
      <c r="AO468" s="30"/>
      <c r="AP468" s="30"/>
      <c r="AQ468" s="30"/>
      <c r="AR468" s="30"/>
      <c r="AS468" s="30"/>
      <c r="AT468" s="30"/>
      <c r="AU468" s="30"/>
      <c r="AV468" s="30"/>
    </row>
    <row r="469" spans="3:48" x14ac:dyDescent="0.25"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  <c r="AA469" s="30"/>
      <c r="AB469" s="30"/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</row>
    <row r="470" spans="3:48" x14ac:dyDescent="0.25"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  <c r="AA470" s="30"/>
      <c r="AB470" s="30"/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/>
      <c r="AN470" s="30"/>
      <c r="AO470" s="30"/>
      <c r="AP470" s="30"/>
      <c r="AQ470" s="30"/>
      <c r="AR470" s="30"/>
      <c r="AS470" s="30"/>
      <c r="AT470" s="30"/>
      <c r="AU470" s="30"/>
      <c r="AV470" s="30"/>
    </row>
    <row r="471" spans="3:48" x14ac:dyDescent="0.25"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  <c r="AA471" s="30"/>
      <c r="AB471" s="30"/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</row>
    <row r="472" spans="3:48" x14ac:dyDescent="0.25"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  <c r="AA472" s="30"/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/>
      <c r="AT472" s="30"/>
      <c r="AU472" s="30"/>
      <c r="AV472" s="30"/>
    </row>
    <row r="473" spans="3:48" x14ac:dyDescent="0.25"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  <c r="AA473" s="30"/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/>
      <c r="AM473" s="30"/>
      <c r="AN473" s="30"/>
      <c r="AO473" s="30"/>
      <c r="AP473" s="30"/>
      <c r="AQ473" s="30"/>
      <c r="AR473" s="30"/>
      <c r="AS473" s="30"/>
      <c r="AT473" s="30"/>
      <c r="AU473" s="30"/>
      <c r="AV473" s="30"/>
    </row>
    <row r="474" spans="3:48" x14ac:dyDescent="0.25"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  <c r="AA474" s="30"/>
      <c r="AB474" s="30"/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</row>
    <row r="475" spans="3:48" x14ac:dyDescent="0.25"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  <c r="AA475" s="30"/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</row>
    <row r="476" spans="3:48" x14ac:dyDescent="0.25"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  <c r="AA476" s="30"/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/>
      <c r="AU476" s="30"/>
      <c r="AV476" s="30"/>
    </row>
    <row r="477" spans="3:48" x14ac:dyDescent="0.25"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  <c r="AA477" s="30"/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/>
      <c r="AT477" s="30"/>
      <c r="AU477" s="30"/>
      <c r="AV477" s="30"/>
    </row>
    <row r="478" spans="3:48" x14ac:dyDescent="0.25"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  <c r="AA478" s="30"/>
      <c r="AB478" s="30"/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/>
      <c r="AN478" s="30"/>
      <c r="AO478" s="30"/>
      <c r="AP478" s="30"/>
      <c r="AQ478" s="30"/>
      <c r="AR478" s="30"/>
      <c r="AS478" s="30"/>
      <c r="AT478" s="30"/>
      <c r="AU478" s="30"/>
      <c r="AV478" s="30"/>
    </row>
    <row r="479" spans="3:48" x14ac:dyDescent="0.25"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  <c r="AA479" s="30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</row>
    <row r="480" spans="3:48" x14ac:dyDescent="0.25"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  <c r="AA480" s="30"/>
      <c r="AB480" s="30"/>
      <c r="AC480" s="30"/>
      <c r="AD480" s="30"/>
      <c r="AE480" s="30"/>
      <c r="AF480" s="30"/>
      <c r="AG480" s="30"/>
      <c r="AH480" s="30"/>
      <c r="AI480" s="30"/>
      <c r="AJ480" s="30"/>
      <c r="AK480" s="30"/>
      <c r="AL480" s="30"/>
      <c r="AM480" s="30"/>
      <c r="AN480" s="30"/>
      <c r="AO480" s="30"/>
      <c r="AP480" s="30"/>
      <c r="AQ480" s="30"/>
      <c r="AR480" s="30"/>
      <c r="AS480" s="30"/>
      <c r="AT480" s="30"/>
      <c r="AU480" s="30"/>
      <c r="AV480" s="30"/>
    </row>
    <row r="481" spans="3:48" x14ac:dyDescent="0.25"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  <c r="AA481" s="30"/>
      <c r="AB481" s="30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</row>
    <row r="482" spans="3:48" x14ac:dyDescent="0.25"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  <c r="AA482" s="30"/>
      <c r="AB482" s="30"/>
      <c r="AC482" s="30"/>
      <c r="AD482" s="30"/>
      <c r="AE482" s="30"/>
      <c r="AF482" s="30"/>
      <c r="AG482" s="30"/>
      <c r="AH482" s="30"/>
      <c r="AI482" s="30"/>
      <c r="AJ482" s="30"/>
      <c r="AK482" s="30"/>
      <c r="AL482" s="30"/>
      <c r="AM482" s="30"/>
      <c r="AN482" s="30"/>
      <c r="AO482" s="30"/>
      <c r="AP482" s="30"/>
      <c r="AQ482" s="30"/>
      <c r="AR482" s="30"/>
      <c r="AS482" s="30"/>
      <c r="AT482" s="30"/>
      <c r="AU482" s="30"/>
      <c r="AV482" s="30"/>
    </row>
    <row r="483" spans="3:48" x14ac:dyDescent="0.25"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  <c r="AA483" s="30"/>
      <c r="AB483" s="30"/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/>
      <c r="AS483" s="30"/>
      <c r="AT483" s="30"/>
      <c r="AU483" s="30"/>
      <c r="AV483" s="30"/>
    </row>
    <row r="484" spans="3:48" x14ac:dyDescent="0.25"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  <c r="AA484" s="30"/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</row>
    <row r="485" spans="3:48" x14ac:dyDescent="0.25"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  <c r="AA485" s="30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</row>
    <row r="486" spans="3:48" x14ac:dyDescent="0.25"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  <c r="AA486" s="30"/>
      <c r="AB486" s="30"/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/>
      <c r="AQ486" s="30"/>
      <c r="AR486" s="30"/>
      <c r="AS486" s="30"/>
      <c r="AT486" s="30"/>
      <c r="AU486" s="30"/>
      <c r="AV486" s="30"/>
    </row>
    <row r="487" spans="3:48" x14ac:dyDescent="0.25"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  <c r="AA487" s="30"/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</row>
    <row r="488" spans="3:48" x14ac:dyDescent="0.25"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  <c r="AA488" s="30"/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</row>
    <row r="489" spans="3:48" x14ac:dyDescent="0.25"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  <c r="AA489" s="30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</row>
    <row r="490" spans="3:48" x14ac:dyDescent="0.25"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  <c r="AA490" s="30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</row>
    <row r="491" spans="3:48" x14ac:dyDescent="0.25"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  <c r="AA491" s="30"/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/>
      <c r="AS491" s="30"/>
      <c r="AT491" s="30"/>
      <c r="AU491" s="30"/>
      <c r="AV491" s="30"/>
    </row>
    <row r="492" spans="3:48" x14ac:dyDescent="0.25"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  <c r="AA492" s="30"/>
      <c r="AB492" s="30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</row>
    <row r="493" spans="3:48" x14ac:dyDescent="0.25"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  <c r="AA493" s="30"/>
      <c r="AB493" s="30"/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/>
      <c r="AS493" s="30"/>
      <c r="AT493" s="30"/>
      <c r="AU493" s="30"/>
      <c r="AV493" s="30"/>
    </row>
    <row r="494" spans="3:48" x14ac:dyDescent="0.25"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  <c r="AA494" s="30"/>
      <c r="AB494" s="30"/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/>
      <c r="AN494" s="30"/>
      <c r="AO494" s="30"/>
      <c r="AP494" s="30"/>
      <c r="AQ494" s="30"/>
      <c r="AR494" s="30"/>
      <c r="AS494" s="30"/>
      <c r="AT494" s="30"/>
      <c r="AU494" s="30"/>
      <c r="AV494" s="30"/>
    </row>
    <row r="495" spans="3:48" x14ac:dyDescent="0.25"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  <c r="AA495" s="30"/>
      <c r="AB495" s="30"/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/>
      <c r="AO495" s="30"/>
      <c r="AP495" s="30"/>
      <c r="AQ495" s="30"/>
      <c r="AR495" s="30"/>
      <c r="AS495" s="30"/>
      <c r="AT495" s="30"/>
      <c r="AU495" s="30"/>
      <c r="AV495" s="30"/>
    </row>
    <row r="496" spans="3:48" x14ac:dyDescent="0.25"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  <c r="AA496" s="30"/>
      <c r="AB496" s="30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</row>
    <row r="497" spans="3:48" x14ac:dyDescent="0.25"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  <c r="AA497" s="30"/>
      <c r="AB497" s="30"/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/>
      <c r="AV497" s="30"/>
    </row>
    <row r="498" spans="3:48" x14ac:dyDescent="0.25"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  <c r="AA498" s="30"/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</row>
    <row r="499" spans="3:48" x14ac:dyDescent="0.25"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  <c r="AA499" s="30"/>
      <c r="AB499" s="30"/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</row>
    <row r="500" spans="3:48" x14ac:dyDescent="0.25"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  <c r="AA500" s="30"/>
      <c r="AB500" s="30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</row>
    <row r="501" spans="3:48" x14ac:dyDescent="0.25"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  <c r="AA501" s="30"/>
      <c r="AB501" s="30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</row>
    <row r="502" spans="3:48" x14ac:dyDescent="0.25"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  <c r="AA502" s="30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</row>
    <row r="503" spans="3:48" x14ac:dyDescent="0.25"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  <c r="AA503" s="30"/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</row>
    <row r="504" spans="3:48" x14ac:dyDescent="0.25"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  <c r="AA504" s="30"/>
      <c r="AB504" s="30"/>
      <c r="AC504" s="30"/>
      <c r="AD504" s="30"/>
      <c r="AE504" s="30"/>
      <c r="AF504" s="30"/>
      <c r="AG504" s="30"/>
      <c r="AH504" s="30"/>
      <c r="AI504" s="30"/>
      <c r="AJ504" s="30"/>
      <c r="AK504" s="30"/>
      <c r="AL504" s="30"/>
      <c r="AM504" s="30"/>
      <c r="AN504" s="30"/>
      <c r="AO504" s="30"/>
      <c r="AP504" s="30"/>
      <c r="AQ504" s="30"/>
      <c r="AR504" s="30"/>
      <c r="AS504" s="30"/>
      <c r="AT504" s="30"/>
      <c r="AU504" s="30"/>
      <c r="AV504" s="30"/>
    </row>
    <row r="505" spans="3:48" x14ac:dyDescent="0.25"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  <c r="AA505" s="30"/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/>
      <c r="AO505" s="30"/>
      <c r="AP505" s="30"/>
      <c r="AQ505" s="30"/>
      <c r="AR505" s="30"/>
      <c r="AS505" s="30"/>
      <c r="AT505" s="30"/>
      <c r="AU505" s="30"/>
      <c r="AV505" s="30"/>
    </row>
    <row r="506" spans="3:48" x14ac:dyDescent="0.25"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  <c r="AA506" s="30"/>
      <c r="AB506" s="30"/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</row>
    <row r="507" spans="3:48" x14ac:dyDescent="0.25"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  <c r="AA507" s="30"/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/>
      <c r="AS507" s="30"/>
      <c r="AT507" s="30"/>
      <c r="AU507" s="30"/>
      <c r="AV507" s="30"/>
    </row>
    <row r="508" spans="3:48" x14ac:dyDescent="0.25"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  <c r="AA508" s="30"/>
      <c r="AB508" s="30"/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</row>
    <row r="509" spans="3:48" x14ac:dyDescent="0.25"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  <c r="AA509" s="30"/>
      <c r="AB509" s="30"/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</row>
    <row r="510" spans="3:48" x14ac:dyDescent="0.25"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  <c r="AA510" s="30"/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</row>
    <row r="511" spans="3:48" x14ac:dyDescent="0.25"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</row>
    <row r="512" spans="3:48" x14ac:dyDescent="0.25"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  <c r="AA512" s="30"/>
      <c r="AB512" s="30"/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/>
      <c r="AT512" s="30"/>
      <c r="AU512" s="30"/>
      <c r="AV512" s="30"/>
    </row>
    <row r="513" spans="3:48" x14ac:dyDescent="0.25"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  <c r="AA513" s="30"/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</row>
    <row r="514" spans="3:48" x14ac:dyDescent="0.25"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  <c r="AA514" s="30"/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</row>
    <row r="515" spans="3:48" x14ac:dyDescent="0.25"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  <c r="AA515" s="30"/>
      <c r="AB515" s="30"/>
      <c r="AC515" s="30"/>
      <c r="AD515" s="30"/>
      <c r="AE515" s="30"/>
      <c r="AF515" s="30"/>
      <c r="AG515" s="30"/>
      <c r="AH515" s="30"/>
      <c r="AI515" s="30"/>
      <c r="AJ515" s="30"/>
      <c r="AK515" s="30"/>
      <c r="AL515" s="30"/>
      <c r="AM515" s="30"/>
      <c r="AN515" s="30"/>
      <c r="AO515" s="30"/>
      <c r="AP515" s="30"/>
      <c r="AQ515" s="30"/>
      <c r="AR515" s="30"/>
      <c r="AS515" s="30"/>
      <c r="AT515" s="30"/>
      <c r="AU515" s="30"/>
      <c r="AV515" s="30"/>
    </row>
    <row r="516" spans="3:48" x14ac:dyDescent="0.25"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  <c r="AA516" s="30"/>
      <c r="AB516" s="30"/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/>
      <c r="AN516" s="30"/>
      <c r="AO516" s="30"/>
      <c r="AP516" s="30"/>
      <c r="AQ516" s="30"/>
      <c r="AR516" s="30"/>
      <c r="AS516" s="30"/>
      <c r="AT516" s="30"/>
      <c r="AU516" s="30"/>
      <c r="AV516" s="30"/>
    </row>
    <row r="517" spans="3:48" x14ac:dyDescent="0.25"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  <c r="AA517" s="30"/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/>
      <c r="AN517" s="30"/>
      <c r="AO517" s="30"/>
      <c r="AP517" s="30"/>
      <c r="AQ517" s="30"/>
      <c r="AR517" s="30"/>
      <c r="AS517" s="30"/>
      <c r="AT517" s="30"/>
      <c r="AU517" s="30"/>
      <c r="AV517" s="30"/>
    </row>
    <row r="518" spans="3:48" x14ac:dyDescent="0.25"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  <c r="AA518" s="30"/>
      <c r="AB518" s="30"/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/>
      <c r="AT518" s="30"/>
      <c r="AU518" s="30"/>
      <c r="AV518" s="30"/>
    </row>
    <row r="519" spans="3:48" x14ac:dyDescent="0.25"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  <c r="AA519" s="30"/>
      <c r="AB519" s="30"/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/>
      <c r="AT519" s="30"/>
      <c r="AU519" s="30"/>
      <c r="AV519" s="30"/>
    </row>
    <row r="520" spans="3:48" x14ac:dyDescent="0.25"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  <c r="AA520" s="30"/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/>
      <c r="AM520" s="30"/>
      <c r="AN520" s="30"/>
      <c r="AO520" s="30"/>
      <c r="AP520" s="30"/>
      <c r="AQ520" s="30"/>
      <c r="AR520" s="30"/>
      <c r="AS520" s="30"/>
      <c r="AT520" s="30"/>
      <c r="AU520" s="30"/>
      <c r="AV520" s="30"/>
    </row>
    <row r="521" spans="3:48" x14ac:dyDescent="0.25"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  <c r="AA521" s="30"/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/>
      <c r="AQ521" s="30"/>
      <c r="AR521" s="30"/>
      <c r="AS521" s="30"/>
      <c r="AT521" s="30"/>
      <c r="AU521" s="30"/>
      <c r="AV521" s="30"/>
    </row>
    <row r="522" spans="3:48" x14ac:dyDescent="0.25"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  <c r="AA522" s="30"/>
      <c r="AB522" s="30"/>
      <c r="AC522" s="30"/>
      <c r="AD522" s="30"/>
      <c r="AE522" s="30"/>
      <c r="AF522" s="30"/>
      <c r="AG522" s="30"/>
      <c r="AH522" s="30"/>
      <c r="AI522" s="30"/>
      <c r="AJ522" s="30"/>
      <c r="AK522" s="30"/>
      <c r="AL522" s="30"/>
      <c r="AM522" s="30"/>
      <c r="AN522" s="30"/>
      <c r="AO522" s="30"/>
      <c r="AP522" s="30"/>
      <c r="AQ522" s="30"/>
      <c r="AR522" s="30"/>
      <c r="AS522" s="30"/>
      <c r="AT522" s="30"/>
      <c r="AU522" s="30"/>
      <c r="AV522" s="30"/>
    </row>
    <row r="523" spans="3:48" x14ac:dyDescent="0.25"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  <c r="AA523" s="30"/>
      <c r="AB523" s="30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</row>
    <row r="524" spans="3:48" x14ac:dyDescent="0.25"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  <c r="AA524" s="30"/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</row>
    <row r="525" spans="3:48" x14ac:dyDescent="0.25"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  <c r="AA525" s="30"/>
      <c r="AB525" s="30"/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/>
      <c r="AU525" s="30"/>
      <c r="AV525" s="30"/>
    </row>
    <row r="526" spans="3:48" x14ac:dyDescent="0.25"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/>
      <c r="AN526" s="30"/>
      <c r="AO526" s="30"/>
      <c r="AP526" s="30"/>
      <c r="AQ526" s="30"/>
      <c r="AR526" s="30"/>
      <c r="AS526" s="30"/>
      <c r="AT526" s="30"/>
      <c r="AU526" s="30"/>
      <c r="AV526" s="30"/>
    </row>
    <row r="527" spans="3:48" x14ac:dyDescent="0.25"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  <c r="AA527" s="30"/>
      <c r="AB527" s="30"/>
      <c r="AC527" s="30"/>
      <c r="AD527" s="30"/>
      <c r="AE527" s="30"/>
      <c r="AF527" s="30"/>
      <c r="AG527" s="30"/>
      <c r="AH527" s="30"/>
      <c r="AI527" s="30"/>
      <c r="AJ527" s="30"/>
      <c r="AK527" s="30"/>
      <c r="AL527" s="30"/>
      <c r="AM527" s="30"/>
      <c r="AN527" s="30"/>
      <c r="AO527" s="30"/>
      <c r="AP527" s="30"/>
      <c r="AQ527" s="30"/>
      <c r="AR527" s="30"/>
      <c r="AS527" s="30"/>
      <c r="AT527" s="30"/>
      <c r="AU527" s="30"/>
      <c r="AV527" s="30"/>
    </row>
    <row r="528" spans="3:48" x14ac:dyDescent="0.25"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  <c r="AA528" s="30"/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/>
      <c r="AT528" s="30"/>
      <c r="AU528" s="30"/>
      <c r="AV528" s="30"/>
    </row>
    <row r="529" spans="3:48" x14ac:dyDescent="0.25"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  <c r="AA529" s="30"/>
      <c r="AB529" s="30"/>
      <c r="AC529" s="30"/>
      <c r="AD529" s="30"/>
      <c r="AE529" s="30"/>
      <c r="AF529" s="30"/>
      <c r="AG529" s="30"/>
      <c r="AH529" s="30"/>
      <c r="AI529" s="30"/>
      <c r="AJ529" s="30"/>
      <c r="AK529" s="30"/>
      <c r="AL529" s="30"/>
      <c r="AM529" s="30"/>
      <c r="AN529" s="30"/>
      <c r="AO529" s="30"/>
      <c r="AP529" s="30"/>
      <c r="AQ529" s="30"/>
      <c r="AR529" s="30"/>
      <c r="AS529" s="30"/>
      <c r="AT529" s="30"/>
      <c r="AU529" s="30"/>
      <c r="AV529" s="30"/>
    </row>
    <row r="530" spans="3:48" x14ac:dyDescent="0.25"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  <c r="AA530" s="30"/>
      <c r="AB530" s="30"/>
      <c r="AC530" s="30"/>
      <c r="AD530" s="30"/>
      <c r="AE530" s="30"/>
      <c r="AF530" s="30"/>
      <c r="AG530" s="30"/>
      <c r="AH530" s="30"/>
      <c r="AI530" s="30"/>
      <c r="AJ530" s="30"/>
      <c r="AK530" s="30"/>
      <c r="AL530" s="30"/>
      <c r="AM530" s="30"/>
      <c r="AN530" s="30"/>
      <c r="AO530" s="30"/>
      <c r="AP530" s="30"/>
      <c r="AQ530" s="30"/>
      <c r="AR530" s="30"/>
      <c r="AS530" s="30"/>
      <c r="AT530" s="30"/>
      <c r="AU530" s="30"/>
      <c r="AV530" s="30"/>
    </row>
    <row r="531" spans="3:48" x14ac:dyDescent="0.25"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/>
      <c r="AQ531" s="30"/>
      <c r="AR531" s="30"/>
      <c r="AS531" s="30"/>
      <c r="AT531" s="30"/>
      <c r="AU531" s="30"/>
      <c r="AV531" s="30"/>
    </row>
    <row r="532" spans="3:48" x14ac:dyDescent="0.25"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  <c r="AA532" s="30"/>
      <c r="AB532" s="30"/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/>
      <c r="AN532" s="30"/>
      <c r="AO532" s="30"/>
      <c r="AP532" s="30"/>
      <c r="AQ532" s="30"/>
      <c r="AR532" s="30"/>
      <c r="AS532" s="30"/>
      <c r="AT532" s="30"/>
      <c r="AU532" s="30"/>
      <c r="AV532" s="30"/>
    </row>
    <row r="533" spans="3:48" x14ac:dyDescent="0.25"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  <c r="AA533" s="30"/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/>
      <c r="AS533" s="30"/>
      <c r="AT533" s="30"/>
      <c r="AU533" s="30"/>
      <c r="AV533" s="30"/>
    </row>
    <row r="534" spans="3:48" x14ac:dyDescent="0.25"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  <c r="AA534" s="30"/>
      <c r="AB534" s="30"/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</row>
    <row r="535" spans="3:48" x14ac:dyDescent="0.25"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  <c r="AA535" s="30"/>
      <c r="AB535" s="30"/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</row>
    <row r="536" spans="3:48" x14ac:dyDescent="0.25"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  <c r="AA536" s="30"/>
      <c r="AB536" s="30"/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30"/>
      <c r="AN536" s="30"/>
      <c r="AO536" s="30"/>
      <c r="AP536" s="30"/>
      <c r="AQ536" s="30"/>
      <c r="AR536" s="30"/>
      <c r="AS536" s="30"/>
      <c r="AT536" s="30"/>
      <c r="AU536" s="30"/>
      <c r="AV536" s="30"/>
    </row>
    <row r="537" spans="3:48" x14ac:dyDescent="0.25"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  <c r="AA537" s="30"/>
      <c r="AB537" s="30"/>
      <c r="AC537" s="30"/>
      <c r="AD537" s="30"/>
      <c r="AE537" s="30"/>
      <c r="AF537" s="30"/>
      <c r="AG537" s="30"/>
      <c r="AH537" s="30"/>
      <c r="AI537" s="30"/>
      <c r="AJ537" s="30"/>
      <c r="AK537" s="30"/>
      <c r="AL537" s="30"/>
      <c r="AM537" s="30"/>
      <c r="AN537" s="30"/>
      <c r="AO537" s="30"/>
      <c r="AP537" s="30"/>
      <c r="AQ537" s="30"/>
      <c r="AR537" s="30"/>
      <c r="AS537" s="30"/>
      <c r="AT537" s="30"/>
      <c r="AU537" s="30"/>
      <c r="AV537" s="30"/>
    </row>
    <row r="538" spans="3:48" x14ac:dyDescent="0.25"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  <c r="AA538" s="30"/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</row>
    <row r="539" spans="3:48" x14ac:dyDescent="0.25"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  <c r="AA539" s="30"/>
      <c r="AB539" s="30"/>
      <c r="AC539" s="30"/>
      <c r="AD539" s="30"/>
      <c r="AE539" s="30"/>
      <c r="AF539" s="30"/>
      <c r="AG539" s="30"/>
      <c r="AH539" s="30"/>
      <c r="AI539" s="30"/>
      <c r="AJ539" s="30"/>
      <c r="AK539" s="30"/>
      <c r="AL539" s="30"/>
      <c r="AM539" s="30"/>
      <c r="AN539" s="30"/>
      <c r="AO539" s="30"/>
      <c r="AP539" s="30"/>
      <c r="AQ539" s="30"/>
      <c r="AR539" s="30"/>
      <c r="AS539" s="30"/>
      <c r="AT539" s="30"/>
      <c r="AU539" s="30"/>
      <c r="AV539" s="30"/>
    </row>
    <row r="540" spans="3:48" x14ac:dyDescent="0.25"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  <c r="AA540" s="30"/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/>
      <c r="AS540" s="30"/>
      <c r="AT540" s="30"/>
      <c r="AU540" s="30"/>
      <c r="AV540" s="30"/>
    </row>
    <row r="541" spans="3:48" x14ac:dyDescent="0.25"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/>
      <c r="AN541" s="30"/>
      <c r="AO541" s="30"/>
      <c r="AP541" s="30"/>
      <c r="AQ541" s="30"/>
      <c r="AR541" s="30"/>
      <c r="AS541" s="30"/>
      <c r="AT541" s="30"/>
      <c r="AU541" s="30"/>
      <c r="AV541" s="30"/>
    </row>
    <row r="542" spans="3:48" x14ac:dyDescent="0.25"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  <c r="AA542" s="30"/>
      <c r="AB542" s="30"/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/>
      <c r="AN542" s="30"/>
      <c r="AO542" s="30"/>
      <c r="AP542" s="30"/>
      <c r="AQ542" s="30"/>
      <c r="AR542" s="30"/>
      <c r="AS542" s="30"/>
      <c r="AT542" s="30"/>
      <c r="AU542" s="30"/>
      <c r="AV542" s="30"/>
    </row>
    <row r="543" spans="3:48" x14ac:dyDescent="0.25"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  <c r="AA543" s="30"/>
      <c r="AB543" s="30"/>
      <c r="AC543" s="30"/>
      <c r="AD543" s="30"/>
      <c r="AE543" s="30"/>
      <c r="AF543" s="30"/>
      <c r="AG543" s="30"/>
      <c r="AH543" s="30"/>
      <c r="AI543" s="30"/>
      <c r="AJ543" s="30"/>
      <c r="AK543" s="30"/>
      <c r="AL543" s="30"/>
      <c r="AM543" s="30"/>
      <c r="AN543" s="30"/>
      <c r="AO543" s="30"/>
      <c r="AP543" s="30"/>
      <c r="AQ543" s="30"/>
      <c r="AR543" s="30"/>
      <c r="AS543" s="30"/>
      <c r="AT543" s="30"/>
      <c r="AU543" s="30"/>
      <c r="AV543" s="30"/>
    </row>
    <row r="544" spans="3:48" x14ac:dyDescent="0.25"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  <c r="AA544" s="30"/>
      <c r="AB544" s="30"/>
      <c r="AC544" s="30"/>
      <c r="AD544" s="30"/>
      <c r="AE544" s="30"/>
      <c r="AF544" s="30"/>
      <c r="AG544" s="30"/>
      <c r="AH544" s="30"/>
      <c r="AI544" s="30"/>
      <c r="AJ544" s="30"/>
      <c r="AK544" s="30"/>
      <c r="AL544" s="30"/>
      <c r="AM544" s="30"/>
      <c r="AN544" s="30"/>
      <c r="AO544" s="30"/>
      <c r="AP544" s="30"/>
      <c r="AQ544" s="30"/>
      <c r="AR544" s="30"/>
      <c r="AS544" s="30"/>
      <c r="AT544" s="30"/>
      <c r="AU544" s="30"/>
      <c r="AV544" s="30"/>
    </row>
    <row r="545" spans="3:48" x14ac:dyDescent="0.25"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  <c r="AA545" s="30"/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</row>
    <row r="546" spans="3:48" x14ac:dyDescent="0.25"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/>
    </row>
    <row r="547" spans="3:48" x14ac:dyDescent="0.25"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  <c r="AA547" s="30"/>
      <c r="AB547" s="30"/>
      <c r="AC547" s="30"/>
      <c r="AD547" s="30"/>
      <c r="AE547" s="30"/>
      <c r="AF547" s="30"/>
      <c r="AG547" s="30"/>
      <c r="AH547" s="30"/>
      <c r="AI547" s="30"/>
      <c r="AJ547" s="30"/>
      <c r="AK547" s="30"/>
      <c r="AL547" s="30"/>
      <c r="AM547" s="30"/>
      <c r="AN547" s="30"/>
      <c r="AO547" s="30"/>
      <c r="AP547" s="30"/>
      <c r="AQ547" s="30"/>
      <c r="AR547" s="30"/>
      <c r="AS547" s="30"/>
      <c r="AT547" s="30"/>
      <c r="AU547" s="30"/>
      <c r="AV547" s="30"/>
    </row>
    <row r="548" spans="3:48" x14ac:dyDescent="0.25"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  <c r="AA548" s="30"/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</row>
    <row r="549" spans="3:48" x14ac:dyDescent="0.25"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  <c r="AA549" s="30"/>
      <c r="AB549" s="30"/>
      <c r="AC549" s="30"/>
      <c r="AD549" s="30"/>
      <c r="AE549" s="30"/>
      <c r="AF549" s="30"/>
      <c r="AG549" s="30"/>
      <c r="AH549" s="30"/>
      <c r="AI549" s="30"/>
      <c r="AJ549" s="30"/>
      <c r="AK549" s="30"/>
      <c r="AL549" s="30"/>
      <c r="AM549" s="30"/>
      <c r="AN549" s="30"/>
      <c r="AO549" s="30"/>
      <c r="AP549" s="30"/>
      <c r="AQ549" s="30"/>
      <c r="AR549" s="30"/>
      <c r="AS549" s="30"/>
      <c r="AT549" s="30"/>
      <c r="AU549" s="30"/>
      <c r="AV549" s="30"/>
    </row>
    <row r="550" spans="3:48" x14ac:dyDescent="0.25"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  <c r="AA550" s="30"/>
      <c r="AB550" s="30"/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/>
      <c r="AV550" s="30"/>
    </row>
    <row r="551" spans="3:48" x14ac:dyDescent="0.25"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/>
      <c r="AC551" s="30"/>
      <c r="AD551" s="30"/>
      <c r="AE551" s="30"/>
      <c r="AF551" s="30"/>
      <c r="AG551" s="30"/>
      <c r="AH551" s="30"/>
      <c r="AI551" s="30"/>
      <c r="AJ551" s="30"/>
      <c r="AK551" s="30"/>
      <c r="AL551" s="30"/>
      <c r="AM551" s="30"/>
      <c r="AN551" s="30"/>
      <c r="AO551" s="30"/>
      <c r="AP551" s="30"/>
      <c r="AQ551" s="30"/>
      <c r="AR551" s="30"/>
      <c r="AS551" s="30"/>
      <c r="AT551" s="30"/>
      <c r="AU551" s="30"/>
      <c r="AV551" s="30"/>
    </row>
    <row r="552" spans="3:48" x14ac:dyDescent="0.25"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  <c r="AA552" s="30"/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/>
      <c r="AU552" s="30"/>
      <c r="AV552" s="30"/>
    </row>
    <row r="553" spans="3:48" x14ac:dyDescent="0.25"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  <c r="AA553" s="30"/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/>
      <c r="AU553" s="30"/>
      <c r="AV553" s="30"/>
    </row>
    <row r="554" spans="3:48" x14ac:dyDescent="0.25"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  <c r="AA554" s="30"/>
      <c r="AB554" s="30"/>
      <c r="AC554" s="30"/>
      <c r="AD554" s="30"/>
      <c r="AE554" s="30"/>
      <c r="AF554" s="30"/>
      <c r="AG554" s="30"/>
      <c r="AH554" s="30"/>
      <c r="AI554" s="30"/>
      <c r="AJ554" s="30"/>
      <c r="AK554" s="30"/>
      <c r="AL554" s="30"/>
      <c r="AM554" s="30"/>
      <c r="AN554" s="30"/>
      <c r="AO554" s="30"/>
      <c r="AP554" s="30"/>
      <c r="AQ554" s="30"/>
      <c r="AR554" s="30"/>
      <c r="AS554" s="30"/>
      <c r="AT554" s="30"/>
      <c r="AU554" s="30"/>
      <c r="AV554" s="30"/>
    </row>
    <row r="555" spans="3:48" x14ac:dyDescent="0.25"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  <c r="AA555" s="30"/>
      <c r="AB555" s="30"/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/>
      <c r="AT555" s="30"/>
      <c r="AU555" s="30"/>
      <c r="AV555" s="30"/>
    </row>
    <row r="556" spans="3:48" x14ac:dyDescent="0.25"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  <c r="AA556" s="30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</row>
    <row r="557" spans="3:48" x14ac:dyDescent="0.25"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  <c r="AA557" s="30"/>
      <c r="AB557" s="30"/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/>
      <c r="AT557" s="30"/>
      <c r="AU557" s="30"/>
      <c r="AV557" s="30"/>
    </row>
    <row r="558" spans="3:48" x14ac:dyDescent="0.25"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  <c r="AA558" s="30"/>
      <c r="AB558" s="30"/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</row>
    <row r="559" spans="3:48" x14ac:dyDescent="0.25"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  <c r="AA559" s="30"/>
      <c r="AB559" s="30"/>
      <c r="AC559" s="30"/>
      <c r="AD559" s="30"/>
      <c r="AE559" s="30"/>
      <c r="AF559" s="30"/>
      <c r="AG559" s="30"/>
      <c r="AH559" s="30"/>
      <c r="AI559" s="30"/>
      <c r="AJ559" s="30"/>
      <c r="AK559" s="30"/>
      <c r="AL559" s="30"/>
      <c r="AM559" s="30"/>
      <c r="AN559" s="30"/>
      <c r="AO559" s="30"/>
      <c r="AP559" s="30"/>
      <c r="AQ559" s="30"/>
      <c r="AR559" s="30"/>
      <c r="AS559" s="30"/>
      <c r="AT559" s="30"/>
      <c r="AU559" s="30"/>
      <c r="AV559" s="30"/>
    </row>
    <row r="560" spans="3:48" x14ac:dyDescent="0.25"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  <c r="AA560" s="30"/>
      <c r="AB560" s="30"/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</row>
    <row r="561" spans="3:48" x14ac:dyDescent="0.25"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/>
      <c r="AL561" s="30"/>
      <c r="AM561" s="30"/>
      <c r="AN561" s="30"/>
      <c r="AO561" s="30"/>
      <c r="AP561" s="30"/>
      <c r="AQ561" s="30"/>
      <c r="AR561" s="30"/>
      <c r="AS561" s="30"/>
      <c r="AT561" s="30"/>
      <c r="AU561" s="30"/>
      <c r="AV561" s="30"/>
    </row>
    <row r="562" spans="3:48" x14ac:dyDescent="0.25"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  <c r="AA562" s="30"/>
      <c r="AB562" s="30"/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/>
      <c r="AT562" s="30"/>
      <c r="AU562" s="30"/>
      <c r="AV562" s="30"/>
    </row>
    <row r="563" spans="3:48" x14ac:dyDescent="0.25"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  <c r="AA563" s="30"/>
      <c r="AB563" s="30"/>
      <c r="AC563" s="30"/>
      <c r="AD563" s="30"/>
      <c r="AE563" s="30"/>
      <c r="AF563" s="30"/>
      <c r="AG563" s="30"/>
      <c r="AH563" s="30"/>
      <c r="AI563" s="30"/>
      <c r="AJ563" s="30"/>
      <c r="AK563" s="30"/>
      <c r="AL563" s="30"/>
      <c r="AM563" s="30"/>
      <c r="AN563" s="30"/>
      <c r="AO563" s="30"/>
      <c r="AP563" s="30"/>
      <c r="AQ563" s="30"/>
      <c r="AR563" s="30"/>
      <c r="AS563" s="30"/>
      <c r="AT563" s="30"/>
      <c r="AU563" s="30"/>
      <c r="AV563" s="30"/>
    </row>
    <row r="564" spans="3:48" x14ac:dyDescent="0.25"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  <c r="AA564" s="30"/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/>
      <c r="AV564" s="30"/>
    </row>
    <row r="565" spans="3:48" x14ac:dyDescent="0.25"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  <c r="AA565" s="30"/>
      <c r="AB565" s="30"/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/>
      <c r="AV565" s="30"/>
    </row>
    <row r="566" spans="3:48" x14ac:dyDescent="0.25"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</row>
    <row r="567" spans="3:48" x14ac:dyDescent="0.25"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  <c r="AA567" s="30"/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/>
      <c r="AN567" s="30"/>
      <c r="AO567" s="30"/>
      <c r="AP567" s="30"/>
      <c r="AQ567" s="30"/>
      <c r="AR567" s="30"/>
      <c r="AS567" s="30"/>
      <c r="AT567" s="30"/>
      <c r="AU567" s="30"/>
      <c r="AV567" s="30"/>
    </row>
    <row r="568" spans="3:48" x14ac:dyDescent="0.25"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  <c r="AA568" s="30"/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</row>
    <row r="569" spans="3:48" x14ac:dyDescent="0.25"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  <c r="AA569" s="30"/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</row>
    <row r="570" spans="3:48" x14ac:dyDescent="0.25"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  <c r="AA570" s="30"/>
      <c r="AB570" s="30"/>
      <c r="AC570" s="30"/>
      <c r="AD570" s="30"/>
      <c r="AE570" s="30"/>
      <c r="AF570" s="30"/>
      <c r="AG570" s="30"/>
      <c r="AH570" s="30"/>
      <c r="AI570" s="30"/>
      <c r="AJ570" s="30"/>
      <c r="AK570" s="30"/>
      <c r="AL570" s="30"/>
      <c r="AM570" s="30"/>
      <c r="AN570" s="30"/>
      <c r="AO570" s="30"/>
      <c r="AP570" s="30"/>
      <c r="AQ570" s="30"/>
      <c r="AR570" s="30"/>
      <c r="AS570" s="30"/>
      <c r="AT570" s="30"/>
      <c r="AU570" s="30"/>
      <c r="AV570" s="30"/>
    </row>
    <row r="571" spans="3:48" x14ac:dyDescent="0.25"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  <c r="AA571" s="30"/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</row>
    <row r="572" spans="3:48" x14ac:dyDescent="0.25"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  <c r="AA572" s="30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</row>
    <row r="573" spans="3:48" x14ac:dyDescent="0.25"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  <c r="AA573" s="30"/>
      <c r="AB573" s="30"/>
      <c r="AC573" s="30"/>
      <c r="AD573" s="30"/>
      <c r="AE573" s="30"/>
      <c r="AF573" s="30"/>
      <c r="AG573" s="30"/>
      <c r="AH573" s="30"/>
      <c r="AI573" s="30"/>
      <c r="AJ573" s="30"/>
      <c r="AK573" s="30"/>
      <c r="AL573" s="30"/>
      <c r="AM573" s="30"/>
      <c r="AN573" s="30"/>
      <c r="AO573" s="30"/>
      <c r="AP573" s="30"/>
      <c r="AQ573" s="30"/>
      <c r="AR573" s="30"/>
      <c r="AS573" s="30"/>
      <c r="AT573" s="30"/>
      <c r="AU573" s="30"/>
      <c r="AV573" s="30"/>
    </row>
    <row r="574" spans="3:48" x14ac:dyDescent="0.25"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  <c r="AA574" s="30"/>
      <c r="AB574" s="30"/>
      <c r="AC574" s="30"/>
      <c r="AD574" s="30"/>
      <c r="AE574" s="30"/>
      <c r="AF574" s="30"/>
      <c r="AG574" s="30"/>
      <c r="AH574" s="30"/>
      <c r="AI574" s="30"/>
      <c r="AJ574" s="30"/>
      <c r="AK574" s="30"/>
      <c r="AL574" s="30"/>
      <c r="AM574" s="30"/>
      <c r="AN574" s="30"/>
      <c r="AO574" s="30"/>
      <c r="AP574" s="30"/>
      <c r="AQ574" s="30"/>
      <c r="AR574" s="30"/>
      <c r="AS574" s="30"/>
      <c r="AT574" s="30"/>
      <c r="AU574" s="30"/>
      <c r="AV574" s="30"/>
    </row>
    <row r="575" spans="3:48" x14ac:dyDescent="0.25"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  <c r="AA575" s="30"/>
      <c r="AB575" s="30"/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/>
      <c r="AV575" s="30"/>
    </row>
    <row r="576" spans="3:48" x14ac:dyDescent="0.25"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/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/>
    </row>
    <row r="577" spans="3:48" x14ac:dyDescent="0.25"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  <c r="AA577" s="30"/>
      <c r="AB577" s="30"/>
      <c r="AC577" s="30"/>
      <c r="AD577" s="30"/>
      <c r="AE577" s="30"/>
      <c r="AF577" s="30"/>
      <c r="AG577" s="30"/>
      <c r="AH577" s="30"/>
      <c r="AI577" s="30"/>
      <c r="AJ577" s="30"/>
      <c r="AK577" s="30"/>
      <c r="AL577" s="30"/>
      <c r="AM577" s="30"/>
      <c r="AN577" s="30"/>
      <c r="AO577" s="30"/>
      <c r="AP577" s="30"/>
      <c r="AQ577" s="30"/>
      <c r="AR577" s="30"/>
      <c r="AS577" s="30"/>
      <c r="AT577" s="30"/>
      <c r="AU577" s="30"/>
      <c r="AV577" s="30"/>
    </row>
    <row r="578" spans="3:48" x14ac:dyDescent="0.25"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  <c r="AA578" s="30"/>
      <c r="AB578" s="30"/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/>
      <c r="AT578" s="30"/>
      <c r="AU578" s="30"/>
      <c r="AV578" s="30"/>
    </row>
    <row r="579" spans="3:48" x14ac:dyDescent="0.25"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  <c r="AA579" s="30"/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</row>
    <row r="580" spans="3:48" x14ac:dyDescent="0.25"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  <c r="AA580" s="30"/>
      <c r="AB580" s="30"/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/>
      <c r="AP580" s="30"/>
      <c r="AQ580" s="30"/>
      <c r="AR580" s="30"/>
      <c r="AS580" s="30"/>
      <c r="AT580" s="30"/>
      <c r="AU580" s="30"/>
      <c r="AV580" s="30"/>
    </row>
    <row r="581" spans="3:48" x14ac:dyDescent="0.25"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  <c r="AA581" s="30"/>
      <c r="AB581" s="30"/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/>
      <c r="AT581" s="30"/>
      <c r="AU581" s="30"/>
      <c r="AV581" s="30"/>
    </row>
    <row r="582" spans="3:48" x14ac:dyDescent="0.25"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  <c r="AA582" s="30"/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/>
      <c r="AP582" s="30"/>
      <c r="AQ582" s="30"/>
      <c r="AR582" s="30"/>
      <c r="AS582" s="30"/>
      <c r="AT582" s="30"/>
      <c r="AU582" s="30"/>
      <c r="AV582" s="30"/>
    </row>
    <row r="583" spans="3:48" x14ac:dyDescent="0.25"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  <c r="AA583" s="30"/>
      <c r="AB583" s="30"/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/>
      <c r="AN583" s="30"/>
      <c r="AO583" s="30"/>
      <c r="AP583" s="30"/>
      <c r="AQ583" s="30"/>
      <c r="AR583" s="30"/>
      <c r="AS583" s="30"/>
      <c r="AT583" s="30"/>
      <c r="AU583" s="30"/>
      <c r="AV583" s="30"/>
    </row>
    <row r="584" spans="3:48" x14ac:dyDescent="0.25"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  <c r="AA584" s="30"/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</row>
    <row r="585" spans="3:48" x14ac:dyDescent="0.25"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  <c r="AA585" s="30"/>
      <c r="AB585" s="30"/>
      <c r="AC585" s="30"/>
      <c r="AD585" s="30"/>
      <c r="AE585" s="30"/>
      <c r="AF585" s="30"/>
      <c r="AG585" s="30"/>
      <c r="AH585" s="30"/>
      <c r="AI585" s="30"/>
      <c r="AJ585" s="30"/>
      <c r="AK585" s="30"/>
      <c r="AL585" s="30"/>
      <c r="AM585" s="30"/>
      <c r="AN585" s="30"/>
      <c r="AO585" s="30"/>
      <c r="AP585" s="30"/>
      <c r="AQ585" s="30"/>
      <c r="AR585" s="30"/>
      <c r="AS585" s="30"/>
      <c r="AT585" s="30"/>
      <c r="AU585" s="30"/>
      <c r="AV585" s="30"/>
    </row>
    <row r="586" spans="3:48" x14ac:dyDescent="0.25"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  <c r="AA586" s="30"/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30"/>
      <c r="AN586" s="30"/>
      <c r="AO586" s="30"/>
      <c r="AP586" s="30"/>
      <c r="AQ586" s="30"/>
      <c r="AR586" s="30"/>
      <c r="AS586" s="30"/>
      <c r="AT586" s="30"/>
      <c r="AU586" s="30"/>
      <c r="AV586" s="30"/>
    </row>
    <row r="587" spans="3:48" x14ac:dyDescent="0.25"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  <c r="AA587" s="30"/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/>
    </row>
    <row r="588" spans="3:48" x14ac:dyDescent="0.25"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  <c r="AA588" s="30"/>
      <c r="AB588" s="30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</row>
    <row r="589" spans="3:48" x14ac:dyDescent="0.25"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  <c r="AA589" s="30"/>
      <c r="AB589" s="30"/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/>
      <c r="AT589" s="30"/>
      <c r="AU589" s="30"/>
      <c r="AV589" s="30"/>
    </row>
    <row r="590" spans="3:48" x14ac:dyDescent="0.25"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  <c r="AA590" s="30"/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/>
    </row>
    <row r="591" spans="3:48" x14ac:dyDescent="0.25"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  <c r="AA591" s="30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</row>
    <row r="592" spans="3:48" x14ac:dyDescent="0.25"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  <c r="AA592" s="30"/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</row>
    <row r="593" spans="3:48" x14ac:dyDescent="0.25"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  <c r="AA593" s="30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</row>
    <row r="594" spans="3:48" x14ac:dyDescent="0.25"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  <c r="AA594" s="30"/>
      <c r="AB594" s="30"/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/>
      <c r="AN594" s="30"/>
      <c r="AO594" s="30"/>
      <c r="AP594" s="30"/>
      <c r="AQ594" s="30"/>
      <c r="AR594" s="30"/>
      <c r="AS594" s="30"/>
      <c r="AT594" s="30"/>
      <c r="AU594" s="30"/>
      <c r="AV594" s="30"/>
    </row>
    <row r="595" spans="3:48" x14ac:dyDescent="0.25"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  <c r="AA595" s="30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</row>
    <row r="596" spans="3:48" x14ac:dyDescent="0.25"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  <c r="AA596" s="30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</row>
    <row r="597" spans="3:48" x14ac:dyDescent="0.25"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  <c r="AA597" s="30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</row>
    <row r="598" spans="3:48" x14ac:dyDescent="0.25"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  <c r="AA598" s="30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</row>
    <row r="599" spans="3:48" x14ac:dyDescent="0.25"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  <c r="AA599" s="30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</row>
    <row r="600" spans="3:48" x14ac:dyDescent="0.25"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  <c r="AA600" s="30"/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</row>
    <row r="601" spans="3:48" x14ac:dyDescent="0.25"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/>
      <c r="AD601" s="30"/>
      <c r="AE601" s="30"/>
      <c r="AF601" s="30"/>
      <c r="AG601" s="30"/>
      <c r="AH601" s="30"/>
      <c r="AI601" s="30"/>
      <c r="AJ601" s="30"/>
      <c r="AK601" s="30"/>
      <c r="AL601" s="30"/>
      <c r="AM601" s="30"/>
      <c r="AN601" s="30"/>
      <c r="AO601" s="30"/>
      <c r="AP601" s="30"/>
      <c r="AQ601" s="30"/>
      <c r="AR601" s="30"/>
      <c r="AS601" s="30"/>
      <c r="AT601" s="30"/>
      <c r="AU601" s="30"/>
      <c r="AV601" s="30"/>
    </row>
    <row r="602" spans="3:48" x14ac:dyDescent="0.25"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  <c r="AA602" s="30"/>
      <c r="AB602" s="30"/>
      <c r="AC602" s="30"/>
      <c r="AD602" s="30"/>
      <c r="AE602" s="30"/>
      <c r="AF602" s="30"/>
      <c r="AG602" s="30"/>
      <c r="AH602" s="30"/>
      <c r="AI602" s="30"/>
      <c r="AJ602" s="30"/>
      <c r="AK602" s="30"/>
      <c r="AL602" s="30"/>
      <c r="AM602" s="30"/>
      <c r="AN602" s="30"/>
      <c r="AO602" s="30"/>
      <c r="AP602" s="30"/>
      <c r="AQ602" s="30"/>
      <c r="AR602" s="30"/>
      <c r="AS602" s="30"/>
      <c r="AT602" s="30"/>
      <c r="AU602" s="30"/>
      <c r="AV602" s="30"/>
    </row>
    <row r="603" spans="3:48" x14ac:dyDescent="0.25"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  <c r="AA603" s="30"/>
      <c r="AB603" s="30"/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</row>
    <row r="604" spans="3:48" x14ac:dyDescent="0.25"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  <c r="AA604" s="30"/>
      <c r="AB604" s="30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</row>
    <row r="605" spans="3:48" x14ac:dyDescent="0.25"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  <c r="AA605" s="30"/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</row>
    <row r="606" spans="3:48" x14ac:dyDescent="0.25"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</row>
    <row r="607" spans="3:48" x14ac:dyDescent="0.25"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  <c r="AA607" s="30"/>
      <c r="AB607" s="30"/>
      <c r="AC607" s="30"/>
      <c r="AD607" s="30"/>
      <c r="AE607" s="30"/>
      <c r="AF607" s="30"/>
      <c r="AG607" s="30"/>
      <c r="AH607" s="30"/>
      <c r="AI607" s="30"/>
      <c r="AJ607" s="30"/>
      <c r="AK607" s="30"/>
      <c r="AL607" s="30"/>
      <c r="AM607" s="30"/>
      <c r="AN607" s="30"/>
      <c r="AO607" s="30"/>
      <c r="AP607" s="30"/>
      <c r="AQ607" s="30"/>
      <c r="AR607" s="30"/>
      <c r="AS607" s="30"/>
      <c r="AT607" s="30"/>
      <c r="AU607" s="30"/>
      <c r="AV607" s="30"/>
    </row>
    <row r="608" spans="3:48" x14ac:dyDescent="0.25"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  <c r="AA608" s="30"/>
      <c r="AB608" s="30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</row>
    <row r="609" spans="3:48" x14ac:dyDescent="0.25"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  <c r="AA609" s="30"/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</row>
    <row r="610" spans="3:48" x14ac:dyDescent="0.25"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  <c r="AA610" s="30"/>
      <c r="AB610" s="30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</row>
    <row r="611" spans="3:48" x14ac:dyDescent="0.25"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  <c r="AA611" s="30"/>
      <c r="AB611" s="30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</row>
    <row r="612" spans="3:48" x14ac:dyDescent="0.25"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  <c r="AA612" s="30"/>
      <c r="AB612" s="30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</row>
    <row r="613" spans="3:48" x14ac:dyDescent="0.25"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  <c r="AA613" s="30"/>
      <c r="AB613" s="30"/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/>
      <c r="AR613" s="30"/>
      <c r="AS613" s="30"/>
      <c r="AT613" s="30"/>
      <c r="AU613" s="30"/>
      <c r="AV613" s="30"/>
    </row>
    <row r="614" spans="3:48" x14ac:dyDescent="0.25"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  <c r="AA614" s="30"/>
      <c r="AB614" s="30"/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</row>
    <row r="615" spans="3:48" x14ac:dyDescent="0.25"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  <c r="AA615" s="30"/>
      <c r="AB615" s="30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</row>
    <row r="616" spans="3:48" x14ac:dyDescent="0.25"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  <c r="AA616" s="30"/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</row>
    <row r="617" spans="3:48" x14ac:dyDescent="0.25"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  <c r="AA617" s="30"/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</row>
    <row r="618" spans="3:48" x14ac:dyDescent="0.25"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  <c r="AA618" s="30"/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/>
      <c r="AT618" s="30"/>
      <c r="AU618" s="30"/>
      <c r="AV618" s="30"/>
    </row>
    <row r="619" spans="3:48" x14ac:dyDescent="0.25"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  <c r="AA619" s="30"/>
      <c r="AB619" s="30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</row>
    <row r="620" spans="3:48" x14ac:dyDescent="0.25"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  <c r="AA620" s="30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</row>
    <row r="621" spans="3:48" x14ac:dyDescent="0.25"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  <c r="AA621" s="30"/>
      <c r="AB621" s="30"/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</row>
    <row r="622" spans="3:48" x14ac:dyDescent="0.25"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  <c r="AA622" s="30"/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</row>
    <row r="623" spans="3:48" x14ac:dyDescent="0.25"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  <c r="AA623" s="30"/>
      <c r="AB623" s="30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</row>
    <row r="624" spans="3:48" x14ac:dyDescent="0.25"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  <c r="AA624" s="30"/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/>
      <c r="AS624" s="30"/>
      <c r="AT624" s="30"/>
      <c r="AU624" s="30"/>
      <c r="AV624" s="30"/>
    </row>
    <row r="625" spans="3:48" x14ac:dyDescent="0.25"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  <c r="AA625" s="30"/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/>
      <c r="AO625" s="30"/>
      <c r="AP625" s="30"/>
      <c r="AQ625" s="30"/>
      <c r="AR625" s="30"/>
      <c r="AS625" s="30"/>
      <c r="AT625" s="30"/>
      <c r="AU625" s="30"/>
      <c r="AV625" s="30"/>
    </row>
    <row r="626" spans="3:48" x14ac:dyDescent="0.25"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  <c r="AA626" s="30"/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/>
      <c r="AM626" s="30"/>
      <c r="AN626" s="30"/>
      <c r="AO626" s="30"/>
      <c r="AP626" s="30"/>
      <c r="AQ626" s="30"/>
      <c r="AR626" s="30"/>
      <c r="AS626" s="30"/>
      <c r="AT626" s="30"/>
      <c r="AU626" s="30"/>
      <c r="AV626" s="30"/>
    </row>
    <row r="627" spans="3:48" x14ac:dyDescent="0.25"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  <c r="AA627" s="30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</row>
    <row r="628" spans="3:48" x14ac:dyDescent="0.25"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  <c r="AA628" s="30"/>
      <c r="AB628" s="30"/>
      <c r="AC628" s="30"/>
      <c r="AD628" s="30"/>
      <c r="AE628" s="30"/>
      <c r="AF628" s="30"/>
      <c r="AG628" s="30"/>
      <c r="AH628" s="30"/>
      <c r="AI628" s="30"/>
      <c r="AJ628" s="30"/>
      <c r="AK628" s="30"/>
      <c r="AL628" s="30"/>
      <c r="AM628" s="30"/>
      <c r="AN628" s="30"/>
      <c r="AO628" s="30"/>
      <c r="AP628" s="30"/>
      <c r="AQ628" s="30"/>
      <c r="AR628" s="30"/>
      <c r="AS628" s="30"/>
      <c r="AT628" s="30"/>
      <c r="AU628" s="30"/>
      <c r="AV628" s="30"/>
    </row>
    <row r="629" spans="3:48" x14ac:dyDescent="0.25"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  <c r="AA629" s="30"/>
      <c r="AB629" s="30"/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/>
      <c r="AT629" s="30"/>
      <c r="AU629" s="30"/>
      <c r="AV629" s="30"/>
    </row>
    <row r="630" spans="3:48" x14ac:dyDescent="0.25"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  <c r="AA630" s="30"/>
      <c r="AB630" s="30"/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/>
      <c r="AV630" s="30"/>
    </row>
    <row r="631" spans="3:48" x14ac:dyDescent="0.25"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  <c r="AA631" s="30"/>
      <c r="AB631" s="30"/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/>
      <c r="AQ631" s="30"/>
      <c r="AR631" s="30"/>
      <c r="AS631" s="30"/>
      <c r="AT631" s="30"/>
      <c r="AU631" s="30"/>
      <c r="AV631" s="30"/>
    </row>
    <row r="632" spans="3:48" x14ac:dyDescent="0.25"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  <c r="AA632" s="30"/>
      <c r="AB632" s="30"/>
      <c r="AC632" s="30"/>
      <c r="AD632" s="30"/>
      <c r="AE632" s="30"/>
      <c r="AF632" s="30"/>
      <c r="AG632" s="30"/>
      <c r="AH632" s="30"/>
      <c r="AI632" s="30"/>
      <c r="AJ632" s="30"/>
      <c r="AK632" s="30"/>
      <c r="AL632" s="30"/>
      <c r="AM632" s="30"/>
      <c r="AN632" s="30"/>
      <c r="AO632" s="30"/>
      <c r="AP632" s="30"/>
      <c r="AQ632" s="30"/>
      <c r="AR632" s="30"/>
      <c r="AS632" s="30"/>
      <c r="AT632" s="30"/>
      <c r="AU632" s="30"/>
      <c r="AV632" s="30"/>
    </row>
    <row r="633" spans="3:48" x14ac:dyDescent="0.25"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  <c r="AA633" s="30"/>
      <c r="AB633" s="30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</row>
    <row r="634" spans="3:48" x14ac:dyDescent="0.25"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  <c r="AA634" s="30"/>
      <c r="AB634" s="30"/>
      <c r="AC634" s="30"/>
      <c r="AD634" s="30"/>
      <c r="AE634" s="30"/>
      <c r="AF634" s="30"/>
      <c r="AG634" s="30"/>
      <c r="AH634" s="30"/>
      <c r="AI634" s="30"/>
      <c r="AJ634" s="30"/>
      <c r="AK634" s="30"/>
      <c r="AL634" s="30"/>
      <c r="AM634" s="30"/>
      <c r="AN634" s="30"/>
      <c r="AO634" s="30"/>
      <c r="AP634" s="30"/>
      <c r="AQ634" s="30"/>
      <c r="AR634" s="30"/>
      <c r="AS634" s="30"/>
      <c r="AT634" s="30"/>
      <c r="AU634" s="30"/>
      <c r="AV634" s="30"/>
    </row>
    <row r="635" spans="3:48" x14ac:dyDescent="0.25"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  <c r="AA635" s="30"/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/>
      <c r="AS635" s="30"/>
      <c r="AT635" s="30"/>
      <c r="AU635" s="30"/>
      <c r="AV635" s="30"/>
    </row>
    <row r="636" spans="3:48" x14ac:dyDescent="0.25"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30"/>
      <c r="AN636" s="30"/>
      <c r="AO636" s="30"/>
      <c r="AP636" s="30"/>
      <c r="AQ636" s="30"/>
      <c r="AR636" s="30"/>
      <c r="AS636" s="30"/>
      <c r="AT636" s="30"/>
      <c r="AU636" s="30"/>
      <c r="AV636" s="30"/>
    </row>
    <row r="637" spans="3:48" x14ac:dyDescent="0.25"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  <c r="AA637" s="30"/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/>
      <c r="AT637" s="30"/>
      <c r="AU637" s="30"/>
      <c r="AV637" s="30"/>
    </row>
    <row r="638" spans="3:48" x14ac:dyDescent="0.25"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  <c r="AA638" s="30"/>
      <c r="AB638" s="30"/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/>
      <c r="AP638" s="30"/>
      <c r="AQ638" s="30"/>
      <c r="AR638" s="30"/>
      <c r="AS638" s="30"/>
      <c r="AT638" s="30"/>
      <c r="AU638" s="30"/>
      <c r="AV638" s="30"/>
    </row>
    <row r="639" spans="3:48" x14ac:dyDescent="0.25"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  <c r="AA639" s="30"/>
      <c r="AB639" s="30"/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/>
      <c r="AN639" s="30"/>
      <c r="AO639" s="30"/>
      <c r="AP639" s="30"/>
      <c r="AQ639" s="30"/>
      <c r="AR639" s="30"/>
      <c r="AS639" s="30"/>
      <c r="AT639" s="30"/>
      <c r="AU639" s="30"/>
      <c r="AV639" s="30"/>
    </row>
    <row r="640" spans="3:48" x14ac:dyDescent="0.25"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  <c r="AA640" s="30"/>
      <c r="AB640" s="30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</row>
    <row r="641" spans="3:48" x14ac:dyDescent="0.25"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/>
      <c r="AV641" s="30"/>
    </row>
    <row r="642" spans="3:48" x14ac:dyDescent="0.25"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  <c r="AA642" s="30"/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/>
      <c r="AU642" s="30"/>
      <c r="AV642" s="30"/>
    </row>
    <row r="643" spans="3:48" x14ac:dyDescent="0.25"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  <c r="AA643" s="30"/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/>
      <c r="AV643" s="30"/>
    </row>
    <row r="644" spans="3:48" x14ac:dyDescent="0.25"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  <c r="AA644" s="30"/>
      <c r="AB644" s="30"/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</row>
    <row r="645" spans="3:48" x14ac:dyDescent="0.25"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  <c r="AA645" s="30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</row>
    <row r="646" spans="3:48" x14ac:dyDescent="0.25"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  <c r="AA646" s="30"/>
      <c r="AB646" s="30"/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/>
      <c r="AP646" s="30"/>
      <c r="AQ646" s="30"/>
      <c r="AR646" s="30"/>
      <c r="AS646" s="30"/>
      <c r="AT646" s="30"/>
      <c r="AU646" s="30"/>
      <c r="AV646" s="30"/>
    </row>
    <row r="647" spans="3:48" x14ac:dyDescent="0.25"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  <c r="AA647" s="30"/>
      <c r="AB647" s="30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</row>
    <row r="648" spans="3:48" x14ac:dyDescent="0.25"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  <c r="AA648" s="30"/>
      <c r="AB648" s="30"/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/>
      <c r="AT648" s="30"/>
      <c r="AU648" s="30"/>
      <c r="AV648" s="30"/>
    </row>
    <row r="649" spans="3:48" x14ac:dyDescent="0.25"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  <c r="AA649" s="30"/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/>
      <c r="AU649" s="30"/>
      <c r="AV649" s="30"/>
    </row>
    <row r="650" spans="3:48" x14ac:dyDescent="0.25"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  <c r="AA650" s="30"/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/>
    </row>
    <row r="651" spans="3:48" x14ac:dyDescent="0.25"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/>
      <c r="AN651" s="30"/>
      <c r="AO651" s="30"/>
      <c r="AP651" s="30"/>
      <c r="AQ651" s="30"/>
      <c r="AR651" s="30"/>
      <c r="AS651" s="30"/>
      <c r="AT651" s="30"/>
      <c r="AU651" s="30"/>
      <c r="AV651" s="30"/>
    </row>
    <row r="652" spans="3:48" x14ac:dyDescent="0.25"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  <c r="AA652" s="30"/>
      <c r="AB652" s="30"/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</row>
    <row r="653" spans="3:48" x14ac:dyDescent="0.25"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  <c r="AA653" s="30"/>
      <c r="AB653" s="30"/>
      <c r="AC653" s="30"/>
      <c r="AD653" s="30"/>
      <c r="AE653" s="30"/>
      <c r="AF653" s="30"/>
      <c r="AG653" s="30"/>
      <c r="AH653" s="30"/>
      <c r="AI653" s="30"/>
      <c r="AJ653" s="30"/>
      <c r="AK653" s="30"/>
      <c r="AL653" s="30"/>
      <c r="AM653" s="30"/>
      <c r="AN653" s="30"/>
      <c r="AO653" s="30"/>
      <c r="AP653" s="30"/>
      <c r="AQ653" s="30"/>
      <c r="AR653" s="30"/>
      <c r="AS653" s="30"/>
      <c r="AT653" s="30"/>
      <c r="AU653" s="30"/>
      <c r="AV653" s="30"/>
    </row>
    <row r="654" spans="3:48" x14ac:dyDescent="0.25"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  <c r="AA654" s="30"/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/>
      <c r="AP654" s="30"/>
      <c r="AQ654" s="30"/>
      <c r="AR654" s="30"/>
      <c r="AS654" s="30"/>
      <c r="AT654" s="30"/>
      <c r="AU654" s="30"/>
      <c r="AV654" s="30"/>
    </row>
    <row r="655" spans="3:48" x14ac:dyDescent="0.25"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  <c r="AA655" s="30"/>
      <c r="AB655" s="30"/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/>
      <c r="AV655" s="30"/>
    </row>
    <row r="656" spans="3:48" x14ac:dyDescent="0.25"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  <c r="AA656" s="30"/>
      <c r="AB656" s="30"/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/>
    </row>
    <row r="657" spans="3:48" x14ac:dyDescent="0.25"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  <c r="AA657" s="30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</row>
    <row r="658" spans="3:48" x14ac:dyDescent="0.25"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  <c r="AA658" s="30"/>
      <c r="AB658" s="30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</row>
    <row r="659" spans="3:48" x14ac:dyDescent="0.25"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  <c r="AA659" s="30"/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/>
      <c r="AR659" s="30"/>
      <c r="AS659" s="30"/>
      <c r="AT659" s="30"/>
      <c r="AU659" s="30"/>
      <c r="AV659" s="30"/>
    </row>
    <row r="660" spans="3:48" x14ac:dyDescent="0.25"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  <c r="AA660" s="30"/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/>
      <c r="AT660" s="30"/>
      <c r="AU660" s="30"/>
      <c r="AV660" s="30"/>
    </row>
    <row r="661" spans="3:48" x14ac:dyDescent="0.25"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  <c r="AA661" s="30"/>
      <c r="AB661" s="30"/>
      <c r="AC661" s="30"/>
      <c r="AD661" s="30"/>
      <c r="AE661" s="30"/>
      <c r="AF661" s="30"/>
      <c r="AG661" s="30"/>
      <c r="AH661" s="30"/>
      <c r="AI661" s="30"/>
      <c r="AJ661" s="30"/>
      <c r="AK661" s="30"/>
      <c r="AL661" s="30"/>
      <c r="AM661" s="30"/>
      <c r="AN661" s="30"/>
      <c r="AO661" s="30"/>
      <c r="AP661" s="30"/>
      <c r="AQ661" s="30"/>
      <c r="AR661" s="30"/>
      <c r="AS661" s="30"/>
      <c r="AT661" s="30"/>
      <c r="AU661" s="30"/>
      <c r="AV661" s="30"/>
    </row>
    <row r="662" spans="3:48" x14ac:dyDescent="0.25"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  <c r="AA662" s="30"/>
      <c r="AB662" s="30"/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/>
      <c r="AV662" s="30"/>
    </row>
    <row r="663" spans="3:48" x14ac:dyDescent="0.25"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  <c r="AA663" s="30"/>
      <c r="AB663" s="30"/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</row>
    <row r="664" spans="3:48" x14ac:dyDescent="0.25"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  <c r="AA664" s="30"/>
      <c r="AB664" s="30"/>
      <c r="AC664" s="30"/>
      <c r="AD664" s="30"/>
      <c r="AE664" s="30"/>
      <c r="AF664" s="30"/>
      <c r="AG664" s="30"/>
      <c r="AH664" s="30"/>
      <c r="AI664" s="30"/>
      <c r="AJ664" s="30"/>
      <c r="AK664" s="30"/>
      <c r="AL664" s="30"/>
      <c r="AM664" s="30"/>
      <c r="AN664" s="30"/>
      <c r="AO664" s="30"/>
      <c r="AP664" s="30"/>
      <c r="AQ664" s="30"/>
      <c r="AR664" s="30"/>
      <c r="AS664" s="30"/>
      <c r="AT664" s="30"/>
      <c r="AU664" s="30"/>
      <c r="AV664" s="30"/>
    </row>
    <row r="665" spans="3:48" x14ac:dyDescent="0.25"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  <c r="AA665" s="30"/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/>
      <c r="AT665" s="30"/>
      <c r="AU665" s="30"/>
      <c r="AV665" s="30"/>
    </row>
    <row r="666" spans="3:48" x14ac:dyDescent="0.25"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30"/>
      <c r="AN666" s="30"/>
      <c r="AO666" s="30"/>
      <c r="AP666" s="30"/>
      <c r="AQ666" s="30"/>
      <c r="AR666" s="30"/>
      <c r="AS666" s="30"/>
      <c r="AT666" s="30"/>
      <c r="AU666" s="30"/>
      <c r="AV666" s="30"/>
    </row>
    <row r="667" spans="3:48" x14ac:dyDescent="0.25"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  <c r="AA667" s="30"/>
      <c r="AB667" s="30"/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/>
      <c r="AV667" s="30"/>
    </row>
    <row r="668" spans="3:48" x14ac:dyDescent="0.25"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  <c r="AA668" s="30"/>
      <c r="AB668" s="30"/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/>
    </row>
    <row r="669" spans="3:48" x14ac:dyDescent="0.25"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  <c r="AA669" s="30"/>
      <c r="AB669" s="30"/>
      <c r="AC669" s="30"/>
      <c r="AD669" s="30"/>
      <c r="AE669" s="30"/>
      <c r="AF669" s="30"/>
      <c r="AG669" s="30"/>
      <c r="AH669" s="30"/>
      <c r="AI669" s="30"/>
      <c r="AJ669" s="30"/>
      <c r="AK669" s="30"/>
      <c r="AL669" s="30"/>
      <c r="AM669" s="30"/>
      <c r="AN669" s="30"/>
      <c r="AO669" s="30"/>
      <c r="AP669" s="30"/>
      <c r="AQ669" s="30"/>
      <c r="AR669" s="30"/>
      <c r="AS669" s="30"/>
      <c r="AT669" s="30"/>
      <c r="AU669" s="30"/>
      <c r="AV669" s="30"/>
    </row>
    <row r="670" spans="3:48" x14ac:dyDescent="0.25"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  <c r="AA670" s="30"/>
      <c r="AB670" s="30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</row>
    <row r="671" spans="3:48" x14ac:dyDescent="0.25"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/>
      <c r="AI671" s="30"/>
      <c r="AJ671" s="30"/>
      <c r="AK671" s="30"/>
      <c r="AL671" s="30"/>
      <c r="AM671" s="30"/>
      <c r="AN671" s="30"/>
      <c r="AO671" s="30"/>
      <c r="AP671" s="30"/>
      <c r="AQ671" s="30"/>
      <c r="AR671" s="30"/>
      <c r="AS671" s="30"/>
      <c r="AT671" s="30"/>
      <c r="AU671" s="30"/>
      <c r="AV671" s="30"/>
    </row>
    <row r="672" spans="3:48" x14ac:dyDescent="0.25"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  <c r="AA672" s="30"/>
      <c r="AB672" s="30"/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/>
      <c r="AS672" s="30"/>
      <c r="AT672" s="30"/>
      <c r="AU672" s="30"/>
      <c r="AV672" s="30"/>
    </row>
    <row r="673" spans="3:48" x14ac:dyDescent="0.25"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  <c r="AA673" s="30"/>
      <c r="AB673" s="30"/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/>
      <c r="AP673" s="30"/>
      <c r="AQ673" s="30"/>
      <c r="AR673" s="30"/>
      <c r="AS673" s="30"/>
      <c r="AT673" s="30"/>
      <c r="AU673" s="30"/>
      <c r="AV673" s="30"/>
    </row>
    <row r="674" spans="3:48" x14ac:dyDescent="0.25"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  <c r="AA674" s="30"/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</row>
    <row r="675" spans="3:48" x14ac:dyDescent="0.25"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  <c r="AA675" s="30"/>
      <c r="AB675" s="30"/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</row>
    <row r="676" spans="3:48" x14ac:dyDescent="0.25"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  <c r="AA676" s="30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</row>
    <row r="677" spans="3:48" x14ac:dyDescent="0.25"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  <c r="AA677" s="30"/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/>
    </row>
    <row r="678" spans="3:48" x14ac:dyDescent="0.25"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  <c r="AA678" s="30"/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/>
      <c r="AU678" s="30"/>
      <c r="AV678" s="30"/>
    </row>
    <row r="679" spans="3:48" x14ac:dyDescent="0.25"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  <c r="AA679" s="30"/>
      <c r="AB679" s="30"/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/>
      <c r="AQ679" s="30"/>
      <c r="AR679" s="30"/>
      <c r="AS679" s="30"/>
      <c r="AT679" s="30"/>
      <c r="AU679" s="30"/>
      <c r="AV679" s="30"/>
    </row>
    <row r="680" spans="3:48" x14ac:dyDescent="0.25"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  <c r="AA680" s="30"/>
      <c r="AB680" s="30"/>
      <c r="AC680" s="30"/>
      <c r="AD680" s="30"/>
      <c r="AE680" s="30"/>
      <c r="AF680" s="30"/>
      <c r="AG680" s="30"/>
      <c r="AH680" s="30"/>
      <c r="AI680" s="30"/>
      <c r="AJ680" s="30"/>
      <c r="AK680" s="30"/>
      <c r="AL680" s="30"/>
      <c r="AM680" s="30"/>
      <c r="AN680" s="30"/>
      <c r="AO680" s="30"/>
      <c r="AP680" s="30"/>
      <c r="AQ680" s="30"/>
      <c r="AR680" s="30"/>
      <c r="AS680" s="30"/>
      <c r="AT680" s="30"/>
      <c r="AU680" s="30"/>
      <c r="AV680" s="30"/>
    </row>
    <row r="681" spans="3:48" x14ac:dyDescent="0.25"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  <c r="AA681" s="30"/>
      <c r="AB681" s="30"/>
      <c r="AC681" s="30"/>
      <c r="AD681" s="30"/>
      <c r="AE681" s="30"/>
      <c r="AF681" s="30"/>
      <c r="AG681" s="30"/>
      <c r="AH681" s="30"/>
      <c r="AI681" s="30"/>
      <c r="AJ681" s="30"/>
      <c r="AK681" s="30"/>
      <c r="AL681" s="30"/>
      <c r="AM681" s="30"/>
      <c r="AN681" s="30"/>
      <c r="AO681" s="30"/>
      <c r="AP681" s="30"/>
      <c r="AQ681" s="30"/>
      <c r="AR681" s="30"/>
      <c r="AS681" s="30"/>
      <c r="AT681" s="30"/>
      <c r="AU681" s="30"/>
      <c r="AV681" s="30"/>
    </row>
    <row r="682" spans="3:48" x14ac:dyDescent="0.25"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  <c r="AA682" s="30"/>
      <c r="AB682" s="30"/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</row>
    <row r="683" spans="3:48" x14ac:dyDescent="0.25"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  <c r="AA683" s="30"/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/>
    </row>
    <row r="684" spans="3:48" x14ac:dyDescent="0.25"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  <c r="AA684" s="30"/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/>
      <c r="AS684" s="30"/>
      <c r="AT684" s="30"/>
      <c r="AU684" s="30"/>
      <c r="AV684" s="30"/>
    </row>
    <row r="685" spans="3:48" x14ac:dyDescent="0.25"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  <c r="AA685" s="30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</row>
    <row r="686" spans="3:48" x14ac:dyDescent="0.25"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30"/>
      <c r="AN686" s="30"/>
      <c r="AO686" s="30"/>
      <c r="AP686" s="30"/>
      <c r="AQ686" s="30"/>
      <c r="AR686" s="30"/>
      <c r="AS686" s="30"/>
      <c r="AT686" s="30"/>
      <c r="AU686" s="30"/>
      <c r="AV686" s="30"/>
    </row>
    <row r="687" spans="3:48" x14ac:dyDescent="0.25"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  <c r="AA687" s="30"/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</row>
    <row r="688" spans="3:48" x14ac:dyDescent="0.25"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  <c r="AA688" s="30"/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/>
      <c r="AU688" s="30"/>
      <c r="AV688" s="30"/>
    </row>
    <row r="689" spans="3:48" x14ac:dyDescent="0.25"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  <c r="AA689" s="30"/>
      <c r="AB689" s="30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</row>
    <row r="690" spans="3:48" x14ac:dyDescent="0.25"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  <c r="AA690" s="30"/>
      <c r="AB690" s="30"/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</row>
    <row r="691" spans="3:48" x14ac:dyDescent="0.25"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  <c r="AA691" s="30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</row>
    <row r="692" spans="3:48" x14ac:dyDescent="0.25"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  <c r="AA692" s="30"/>
      <c r="AB692" s="30"/>
      <c r="AC692" s="30"/>
      <c r="AD692" s="30"/>
      <c r="AE692" s="30"/>
      <c r="AF692" s="30"/>
      <c r="AG692" s="30"/>
      <c r="AH692" s="30"/>
      <c r="AI692" s="30"/>
      <c r="AJ692" s="30"/>
      <c r="AK692" s="30"/>
      <c r="AL692" s="30"/>
      <c r="AM692" s="30"/>
      <c r="AN692" s="30"/>
      <c r="AO692" s="30"/>
      <c r="AP692" s="30"/>
      <c r="AQ692" s="30"/>
      <c r="AR692" s="30"/>
      <c r="AS692" s="30"/>
      <c r="AT692" s="30"/>
      <c r="AU692" s="30"/>
      <c r="AV692" s="30"/>
    </row>
    <row r="693" spans="3:48" x14ac:dyDescent="0.25"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  <c r="AA693" s="30"/>
      <c r="AB693" s="30"/>
      <c r="AC693" s="30"/>
      <c r="AD693" s="30"/>
      <c r="AE693" s="30"/>
      <c r="AF693" s="30"/>
      <c r="AG693" s="30"/>
      <c r="AH693" s="30"/>
      <c r="AI693" s="30"/>
      <c r="AJ693" s="30"/>
      <c r="AK693" s="30"/>
      <c r="AL693" s="30"/>
      <c r="AM693" s="30"/>
      <c r="AN693" s="30"/>
      <c r="AO693" s="30"/>
      <c r="AP693" s="30"/>
      <c r="AQ693" s="30"/>
      <c r="AR693" s="30"/>
      <c r="AS693" s="30"/>
      <c r="AT693" s="30"/>
      <c r="AU693" s="30"/>
      <c r="AV693" s="30"/>
    </row>
    <row r="694" spans="3:48" x14ac:dyDescent="0.25"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  <c r="AA694" s="30"/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/>
      <c r="AR694" s="30"/>
      <c r="AS694" s="30"/>
      <c r="AT694" s="30"/>
      <c r="AU694" s="30"/>
      <c r="AV694" s="30"/>
    </row>
    <row r="695" spans="3:48" x14ac:dyDescent="0.25"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  <c r="AA695" s="30"/>
      <c r="AB695" s="30"/>
      <c r="AC695" s="30"/>
      <c r="AD695" s="30"/>
      <c r="AE695" s="30"/>
      <c r="AF695" s="30"/>
      <c r="AG695" s="30"/>
      <c r="AH695" s="30"/>
      <c r="AI695" s="30"/>
      <c r="AJ695" s="30"/>
      <c r="AK695" s="30"/>
      <c r="AL695" s="30"/>
      <c r="AM695" s="30"/>
      <c r="AN695" s="30"/>
      <c r="AO695" s="30"/>
      <c r="AP695" s="30"/>
      <c r="AQ695" s="30"/>
      <c r="AR695" s="30"/>
      <c r="AS695" s="30"/>
      <c r="AT695" s="30"/>
      <c r="AU695" s="30"/>
      <c r="AV695" s="30"/>
    </row>
    <row r="696" spans="3:48" x14ac:dyDescent="0.25"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</row>
    <row r="697" spans="3:48" x14ac:dyDescent="0.25"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  <c r="AA697" s="30"/>
      <c r="AB697" s="30"/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/>
      <c r="AT697" s="30"/>
      <c r="AU697" s="30"/>
      <c r="AV697" s="30"/>
    </row>
    <row r="698" spans="3:48" x14ac:dyDescent="0.25"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  <c r="AA698" s="30"/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</row>
    <row r="699" spans="3:48" x14ac:dyDescent="0.25"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  <c r="AA699" s="30"/>
      <c r="AB699" s="30"/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</row>
    <row r="700" spans="3:48" x14ac:dyDescent="0.25"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  <c r="AA700" s="30"/>
      <c r="AB700" s="30"/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/>
      <c r="AP700" s="30"/>
      <c r="AQ700" s="30"/>
      <c r="AR700" s="30"/>
      <c r="AS700" s="30"/>
      <c r="AT700" s="30"/>
      <c r="AU700" s="30"/>
      <c r="AV700" s="30"/>
    </row>
    <row r="701" spans="3:48" x14ac:dyDescent="0.25"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  <c r="AA701" s="30"/>
      <c r="AB701" s="30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</row>
    <row r="702" spans="3:48" x14ac:dyDescent="0.25"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  <c r="AA702" s="30"/>
      <c r="AB702" s="30"/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</row>
    <row r="703" spans="3:48" x14ac:dyDescent="0.25"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  <c r="AA703" s="30"/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/>
      <c r="AU703" s="30"/>
      <c r="AV703" s="30"/>
    </row>
    <row r="704" spans="3:48" x14ac:dyDescent="0.25"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  <c r="AA704" s="30"/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</row>
    <row r="705" spans="3:48" x14ac:dyDescent="0.25"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  <c r="AA705" s="30"/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/>
    </row>
    <row r="706" spans="3:48" x14ac:dyDescent="0.25"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  <c r="AA706" s="30"/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/>
      <c r="AT706" s="30"/>
      <c r="AU706" s="30"/>
      <c r="AV706" s="30"/>
    </row>
    <row r="707" spans="3:48" x14ac:dyDescent="0.25"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  <c r="AA707" s="30"/>
      <c r="AB707" s="30"/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/>
      <c r="AS707" s="30"/>
      <c r="AT707" s="30"/>
      <c r="AU707" s="30"/>
      <c r="AV707" s="30"/>
    </row>
    <row r="708" spans="3:48" x14ac:dyDescent="0.25"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  <c r="AA708" s="30"/>
      <c r="AB708" s="30"/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</row>
    <row r="709" spans="3:48" x14ac:dyDescent="0.25"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  <c r="AA709" s="30"/>
      <c r="AB709" s="30"/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/>
      <c r="AT709" s="30"/>
      <c r="AU709" s="30"/>
      <c r="AV709" s="30"/>
    </row>
    <row r="710" spans="3:48" x14ac:dyDescent="0.25"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  <c r="AA710" s="30"/>
      <c r="AB710" s="30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</row>
    <row r="711" spans="3:48" x14ac:dyDescent="0.25"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/>
    </row>
    <row r="712" spans="3:48" x14ac:dyDescent="0.25"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  <c r="AA712" s="30"/>
      <c r="AB712" s="30"/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/>
      <c r="AP712" s="30"/>
      <c r="AQ712" s="30"/>
      <c r="AR712" s="30"/>
      <c r="AS712" s="30"/>
      <c r="AT712" s="30"/>
      <c r="AU712" s="30"/>
      <c r="AV712" s="30"/>
    </row>
    <row r="713" spans="3:48" x14ac:dyDescent="0.25"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  <c r="AA713" s="30"/>
      <c r="AB713" s="30"/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/>
      <c r="AV713" s="30"/>
    </row>
    <row r="714" spans="3:48" x14ac:dyDescent="0.25"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  <c r="AA714" s="30"/>
      <c r="AB714" s="30"/>
      <c r="AC714" s="30"/>
      <c r="AD714" s="30"/>
      <c r="AE714" s="30"/>
      <c r="AF714" s="30"/>
      <c r="AG714" s="30"/>
      <c r="AH714" s="30"/>
      <c r="AI714" s="30"/>
      <c r="AJ714" s="30"/>
      <c r="AK714" s="30"/>
      <c r="AL714" s="30"/>
      <c r="AM714" s="30"/>
      <c r="AN714" s="30"/>
      <c r="AO714" s="30"/>
      <c r="AP714" s="30"/>
      <c r="AQ714" s="30"/>
      <c r="AR714" s="30"/>
      <c r="AS714" s="30"/>
      <c r="AT714" s="30"/>
      <c r="AU714" s="30"/>
      <c r="AV714" s="30"/>
    </row>
    <row r="715" spans="3:48" x14ac:dyDescent="0.25"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  <c r="AA715" s="30"/>
      <c r="AB715" s="30"/>
      <c r="AC715" s="30"/>
      <c r="AD715" s="30"/>
      <c r="AE715" s="30"/>
      <c r="AF715" s="30"/>
      <c r="AG715" s="30"/>
      <c r="AH715" s="30"/>
      <c r="AI715" s="30"/>
      <c r="AJ715" s="30"/>
      <c r="AK715" s="30"/>
      <c r="AL715" s="30"/>
      <c r="AM715" s="30"/>
      <c r="AN715" s="30"/>
      <c r="AO715" s="30"/>
      <c r="AP715" s="30"/>
      <c r="AQ715" s="30"/>
      <c r="AR715" s="30"/>
      <c r="AS715" s="30"/>
      <c r="AT715" s="30"/>
      <c r="AU715" s="30"/>
      <c r="AV715" s="30"/>
    </row>
    <row r="716" spans="3:48" x14ac:dyDescent="0.25"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</row>
    <row r="717" spans="3:48" x14ac:dyDescent="0.25"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  <c r="AA717" s="30"/>
      <c r="AB717" s="30"/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/>
      <c r="AV717" s="30"/>
    </row>
    <row r="718" spans="3:48" x14ac:dyDescent="0.25"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  <c r="AA718" s="30"/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/>
      <c r="AU718" s="30"/>
      <c r="AV718" s="30"/>
    </row>
    <row r="719" spans="3:48" x14ac:dyDescent="0.25"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  <c r="AA719" s="30"/>
      <c r="AB719" s="30"/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</row>
    <row r="720" spans="3:48" x14ac:dyDescent="0.25"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  <c r="AA720" s="30"/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/>
      <c r="AU720" s="30"/>
      <c r="AV720" s="30"/>
    </row>
    <row r="721" spans="3:48" x14ac:dyDescent="0.25"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  <c r="AA721" s="30"/>
      <c r="AB721" s="30"/>
      <c r="AC721" s="30"/>
      <c r="AD721" s="30"/>
      <c r="AE721" s="30"/>
      <c r="AF721" s="30"/>
      <c r="AG721" s="30"/>
      <c r="AH721" s="30"/>
      <c r="AI721" s="30"/>
      <c r="AJ721" s="30"/>
      <c r="AK721" s="30"/>
      <c r="AL721" s="30"/>
      <c r="AM721" s="30"/>
      <c r="AN721" s="30"/>
      <c r="AO721" s="30"/>
      <c r="AP721" s="30"/>
      <c r="AQ721" s="30"/>
      <c r="AR721" s="30"/>
      <c r="AS721" s="30"/>
      <c r="AT721" s="30"/>
      <c r="AU721" s="30"/>
      <c r="AV721" s="30"/>
    </row>
    <row r="722" spans="3:48" x14ac:dyDescent="0.25"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  <c r="AA722" s="30"/>
      <c r="AB722" s="30"/>
      <c r="AC722" s="30"/>
      <c r="AD722" s="30"/>
      <c r="AE722" s="30"/>
      <c r="AF722" s="30"/>
      <c r="AG722" s="30"/>
      <c r="AH722" s="30"/>
      <c r="AI722" s="30"/>
      <c r="AJ722" s="30"/>
      <c r="AK722" s="30"/>
      <c r="AL722" s="30"/>
      <c r="AM722" s="30"/>
      <c r="AN722" s="30"/>
      <c r="AO722" s="30"/>
      <c r="AP722" s="30"/>
      <c r="AQ722" s="30"/>
      <c r="AR722" s="30"/>
      <c r="AS722" s="30"/>
      <c r="AT722" s="30"/>
      <c r="AU722" s="30"/>
      <c r="AV722" s="30"/>
    </row>
    <row r="723" spans="3:48" x14ac:dyDescent="0.25"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  <c r="AA723" s="30"/>
      <c r="AB723" s="30"/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/>
      <c r="AN723" s="30"/>
      <c r="AO723" s="30"/>
      <c r="AP723" s="30"/>
      <c r="AQ723" s="30"/>
      <c r="AR723" s="30"/>
      <c r="AS723" s="30"/>
      <c r="AT723" s="30"/>
      <c r="AU723" s="30"/>
      <c r="AV723" s="30"/>
    </row>
    <row r="724" spans="3:48" x14ac:dyDescent="0.25"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  <c r="AA724" s="30"/>
      <c r="AB724" s="30"/>
      <c r="AC724" s="30"/>
      <c r="AD724" s="30"/>
      <c r="AE724" s="30"/>
      <c r="AF724" s="30"/>
      <c r="AG724" s="30"/>
      <c r="AH724" s="30"/>
      <c r="AI724" s="30"/>
      <c r="AJ724" s="30"/>
      <c r="AK724" s="30"/>
      <c r="AL724" s="30"/>
      <c r="AM724" s="30"/>
      <c r="AN724" s="30"/>
      <c r="AO724" s="30"/>
      <c r="AP724" s="30"/>
      <c r="AQ724" s="30"/>
      <c r="AR724" s="30"/>
      <c r="AS724" s="30"/>
      <c r="AT724" s="30"/>
      <c r="AU724" s="30"/>
      <c r="AV724" s="30"/>
    </row>
    <row r="725" spans="3:48" x14ac:dyDescent="0.25"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  <c r="AA725" s="30"/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</row>
    <row r="726" spans="3:48" x14ac:dyDescent="0.25"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  <c r="AA726" s="30"/>
      <c r="AB726" s="30"/>
      <c r="AC726" s="30"/>
      <c r="AD726" s="30"/>
      <c r="AE726" s="30"/>
      <c r="AF726" s="30"/>
      <c r="AG726" s="30"/>
      <c r="AH726" s="30"/>
      <c r="AI726" s="30"/>
      <c r="AJ726" s="30"/>
      <c r="AK726" s="30"/>
      <c r="AL726" s="30"/>
      <c r="AM726" s="30"/>
      <c r="AN726" s="30"/>
      <c r="AO726" s="30"/>
      <c r="AP726" s="30"/>
      <c r="AQ726" s="30"/>
      <c r="AR726" s="30"/>
      <c r="AS726" s="30"/>
      <c r="AT726" s="30"/>
      <c r="AU726" s="30"/>
      <c r="AV726" s="30"/>
    </row>
    <row r="727" spans="3:48" x14ac:dyDescent="0.25"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  <c r="AA727" s="30"/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/>
      <c r="AQ727" s="30"/>
      <c r="AR727" s="30"/>
      <c r="AS727" s="30"/>
      <c r="AT727" s="30"/>
      <c r="AU727" s="30"/>
      <c r="AV727" s="30"/>
    </row>
    <row r="728" spans="3:48" x14ac:dyDescent="0.25"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  <c r="AA728" s="30"/>
      <c r="AB728" s="30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</row>
    <row r="729" spans="3:48" x14ac:dyDescent="0.25"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  <c r="AA729" s="30"/>
      <c r="AB729" s="30"/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/>
      <c r="AV729" s="30"/>
    </row>
    <row r="730" spans="3:48" x14ac:dyDescent="0.25"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  <c r="AA730" s="30"/>
      <c r="AB730" s="30"/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/>
      <c r="AU730" s="30"/>
      <c r="AV730" s="30"/>
    </row>
    <row r="731" spans="3:48" x14ac:dyDescent="0.25"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  <c r="AA731" s="30"/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</row>
    <row r="732" spans="3:48" x14ac:dyDescent="0.25"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  <c r="AA732" s="30"/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/>
      <c r="AV732" s="30"/>
    </row>
    <row r="733" spans="3:48" x14ac:dyDescent="0.25"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  <c r="AA733" s="30"/>
      <c r="AB733" s="30"/>
      <c r="AC733" s="30"/>
      <c r="AD733" s="30"/>
      <c r="AE733" s="30"/>
      <c r="AF733" s="30"/>
      <c r="AG733" s="30"/>
      <c r="AH733" s="30"/>
      <c r="AI733" s="30"/>
      <c r="AJ733" s="30"/>
      <c r="AK733" s="30"/>
      <c r="AL733" s="30"/>
      <c r="AM733" s="30"/>
      <c r="AN733" s="30"/>
      <c r="AO733" s="30"/>
      <c r="AP733" s="30"/>
      <c r="AQ733" s="30"/>
      <c r="AR733" s="30"/>
      <c r="AS733" s="30"/>
      <c r="AT733" s="30"/>
      <c r="AU733" s="30"/>
      <c r="AV733" s="30"/>
    </row>
    <row r="734" spans="3:48" x14ac:dyDescent="0.25"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  <c r="AA734" s="30"/>
      <c r="AB734" s="30"/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/>
      <c r="AR734" s="30"/>
      <c r="AS734" s="30"/>
      <c r="AT734" s="30"/>
      <c r="AU734" s="30"/>
      <c r="AV734" s="30"/>
    </row>
    <row r="735" spans="3:48" x14ac:dyDescent="0.25"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  <c r="AA735" s="30"/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/>
      <c r="AM735" s="30"/>
      <c r="AN735" s="30"/>
      <c r="AO735" s="30"/>
      <c r="AP735" s="30"/>
      <c r="AQ735" s="30"/>
      <c r="AR735" s="30"/>
      <c r="AS735" s="30"/>
      <c r="AT735" s="30"/>
      <c r="AU735" s="30"/>
      <c r="AV735" s="30"/>
    </row>
    <row r="736" spans="3:48" x14ac:dyDescent="0.25"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  <c r="AA736" s="30"/>
      <c r="AB736" s="30"/>
      <c r="AC736" s="30"/>
      <c r="AD736" s="30"/>
      <c r="AE736" s="30"/>
      <c r="AF736" s="30"/>
      <c r="AG736" s="30"/>
      <c r="AH736" s="30"/>
      <c r="AI736" s="30"/>
      <c r="AJ736" s="30"/>
      <c r="AK736" s="30"/>
      <c r="AL736" s="30"/>
      <c r="AM736" s="30"/>
      <c r="AN736" s="30"/>
      <c r="AO736" s="30"/>
      <c r="AP736" s="30"/>
      <c r="AQ736" s="30"/>
      <c r="AR736" s="30"/>
      <c r="AS736" s="30"/>
      <c r="AT736" s="30"/>
      <c r="AU736" s="30"/>
      <c r="AV736" s="30"/>
    </row>
    <row r="737" spans="3:48" x14ac:dyDescent="0.25"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  <c r="AA737" s="30"/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</row>
    <row r="738" spans="3:48" x14ac:dyDescent="0.25"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  <c r="AA738" s="30"/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/>
      <c r="AU738" s="30"/>
      <c r="AV738" s="30"/>
    </row>
    <row r="739" spans="3:48" x14ac:dyDescent="0.25"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  <c r="AA739" s="30"/>
      <c r="AB739" s="30"/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/>
    </row>
    <row r="740" spans="3:48" x14ac:dyDescent="0.25"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  <c r="AA740" s="30"/>
      <c r="AB740" s="30"/>
      <c r="AC740" s="30"/>
      <c r="AD740" s="30"/>
      <c r="AE740" s="30"/>
      <c r="AF740" s="30"/>
      <c r="AG740" s="30"/>
      <c r="AH740" s="30"/>
      <c r="AI740" s="30"/>
      <c r="AJ740" s="30"/>
      <c r="AK740" s="30"/>
      <c r="AL740" s="30"/>
      <c r="AM740" s="30"/>
      <c r="AN740" s="30"/>
      <c r="AO740" s="30"/>
      <c r="AP740" s="30"/>
      <c r="AQ740" s="30"/>
      <c r="AR740" s="30"/>
      <c r="AS740" s="30"/>
      <c r="AT740" s="30"/>
      <c r="AU740" s="30"/>
      <c r="AV740" s="30"/>
    </row>
    <row r="741" spans="3:48" x14ac:dyDescent="0.25"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/>
      <c r="AR741" s="30"/>
      <c r="AS741" s="30"/>
      <c r="AT741" s="30"/>
      <c r="AU741" s="30"/>
      <c r="AV741" s="30"/>
    </row>
    <row r="742" spans="3:48" x14ac:dyDescent="0.25"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  <c r="AA742" s="30"/>
      <c r="AB742" s="30"/>
      <c r="AC742" s="30"/>
      <c r="AD742" s="30"/>
      <c r="AE742" s="30"/>
      <c r="AF742" s="30"/>
      <c r="AG742" s="30"/>
      <c r="AH742" s="30"/>
      <c r="AI742" s="30"/>
      <c r="AJ742" s="30"/>
      <c r="AK742" s="30"/>
      <c r="AL742" s="30"/>
      <c r="AM742" s="30"/>
      <c r="AN742" s="30"/>
      <c r="AO742" s="30"/>
      <c r="AP742" s="30"/>
      <c r="AQ742" s="30"/>
      <c r="AR742" s="30"/>
      <c r="AS742" s="30"/>
      <c r="AT742" s="30"/>
      <c r="AU742" s="30"/>
      <c r="AV742" s="30"/>
    </row>
    <row r="743" spans="3:48" x14ac:dyDescent="0.25"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  <c r="AA743" s="30"/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/>
      <c r="AU743" s="30"/>
      <c r="AV743" s="30"/>
    </row>
    <row r="744" spans="3:48" x14ac:dyDescent="0.25"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  <c r="AA744" s="30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</row>
    <row r="745" spans="3:48" x14ac:dyDescent="0.25"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  <c r="AA745" s="30"/>
      <c r="AB745" s="30"/>
      <c r="AC745" s="30"/>
      <c r="AD745" s="30"/>
      <c r="AE745" s="30"/>
      <c r="AF745" s="30"/>
      <c r="AG745" s="30"/>
      <c r="AH745" s="30"/>
      <c r="AI745" s="30"/>
      <c r="AJ745" s="30"/>
      <c r="AK745" s="30"/>
      <c r="AL745" s="30"/>
      <c r="AM745" s="30"/>
      <c r="AN745" s="30"/>
      <c r="AO745" s="30"/>
      <c r="AP745" s="30"/>
      <c r="AQ745" s="30"/>
      <c r="AR745" s="30"/>
      <c r="AS745" s="30"/>
      <c r="AT745" s="30"/>
      <c r="AU745" s="30"/>
      <c r="AV745" s="30"/>
    </row>
    <row r="746" spans="3:48" x14ac:dyDescent="0.25"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  <c r="AA746" s="30"/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/>
      <c r="AS746" s="30"/>
      <c r="AT746" s="30"/>
      <c r="AU746" s="30"/>
      <c r="AV746" s="30"/>
    </row>
    <row r="747" spans="3:48" x14ac:dyDescent="0.25"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  <c r="AA747" s="30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</row>
    <row r="748" spans="3:48" x14ac:dyDescent="0.25"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  <c r="AA748" s="30"/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/>
      <c r="AQ748" s="30"/>
      <c r="AR748" s="30"/>
      <c r="AS748" s="30"/>
      <c r="AT748" s="30"/>
      <c r="AU748" s="30"/>
      <c r="AV748" s="30"/>
    </row>
    <row r="749" spans="3:48" x14ac:dyDescent="0.25"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  <c r="AA749" s="30"/>
      <c r="AB749" s="30"/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/>
      <c r="AN749" s="30"/>
      <c r="AO749" s="30"/>
      <c r="AP749" s="30"/>
      <c r="AQ749" s="30"/>
      <c r="AR749" s="30"/>
      <c r="AS749" s="30"/>
      <c r="AT749" s="30"/>
      <c r="AU749" s="30"/>
      <c r="AV749" s="30"/>
    </row>
    <row r="750" spans="3:48" x14ac:dyDescent="0.25"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  <c r="AA750" s="30"/>
      <c r="AB750" s="30"/>
      <c r="AC750" s="30"/>
      <c r="AD750" s="30"/>
      <c r="AE750" s="30"/>
      <c r="AF750" s="30"/>
      <c r="AG750" s="30"/>
      <c r="AH750" s="30"/>
      <c r="AI750" s="30"/>
      <c r="AJ750" s="30"/>
      <c r="AK750" s="30"/>
      <c r="AL750" s="30"/>
      <c r="AM750" s="30"/>
      <c r="AN750" s="30"/>
      <c r="AO750" s="30"/>
      <c r="AP750" s="30"/>
      <c r="AQ750" s="30"/>
      <c r="AR750" s="30"/>
      <c r="AS750" s="30"/>
      <c r="AT750" s="30"/>
      <c r="AU750" s="30"/>
      <c r="AV750" s="30"/>
    </row>
    <row r="751" spans="3:48" x14ac:dyDescent="0.25"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  <c r="AA751" s="30"/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/>
    </row>
    <row r="752" spans="3:48" x14ac:dyDescent="0.25"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  <c r="AA752" s="30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</row>
    <row r="753" spans="3:48" x14ac:dyDescent="0.25"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  <c r="AA753" s="30"/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/>
      <c r="AT753" s="30"/>
      <c r="AU753" s="30"/>
      <c r="AV753" s="30"/>
    </row>
    <row r="754" spans="3:48" x14ac:dyDescent="0.25"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  <c r="AA754" s="30"/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/>
      <c r="AS754" s="30"/>
      <c r="AT754" s="30"/>
      <c r="AU754" s="30"/>
      <c r="AV754" s="30"/>
    </row>
    <row r="755" spans="3:48" x14ac:dyDescent="0.25"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/>
      <c r="AR755" s="30"/>
      <c r="AS755" s="30"/>
      <c r="AT755" s="30"/>
      <c r="AU755" s="30"/>
      <c r="AV755" s="30"/>
    </row>
    <row r="756" spans="3:48" x14ac:dyDescent="0.25"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  <c r="AA756" s="30"/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/>
      <c r="AU756" s="30"/>
      <c r="AV756" s="30"/>
    </row>
    <row r="757" spans="3:48" x14ac:dyDescent="0.25"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  <c r="AA757" s="30"/>
      <c r="AB757" s="30"/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/>
      <c r="AV757" s="30"/>
    </row>
    <row r="758" spans="3:48" x14ac:dyDescent="0.25"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  <c r="AA758" s="30"/>
      <c r="AB758" s="30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</row>
    <row r="759" spans="3:48" x14ac:dyDescent="0.25"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  <c r="AA759" s="30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</row>
    <row r="760" spans="3:48" x14ac:dyDescent="0.25"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  <c r="AA760" s="30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</row>
    <row r="761" spans="3:48" x14ac:dyDescent="0.25"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</row>
    <row r="762" spans="3:48" x14ac:dyDescent="0.25"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  <c r="AA762" s="30"/>
      <c r="AB762" s="30"/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/>
      <c r="AR762" s="30"/>
      <c r="AS762" s="30"/>
      <c r="AT762" s="30"/>
      <c r="AU762" s="30"/>
      <c r="AV762" s="30"/>
    </row>
    <row r="763" spans="3:48" x14ac:dyDescent="0.25"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  <c r="AA763" s="30"/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/>
      <c r="AO763" s="30"/>
      <c r="AP763" s="30"/>
      <c r="AQ763" s="30"/>
      <c r="AR763" s="30"/>
      <c r="AS763" s="30"/>
      <c r="AT763" s="30"/>
      <c r="AU763" s="30"/>
      <c r="AV763" s="30"/>
    </row>
    <row r="764" spans="3:48" x14ac:dyDescent="0.25"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  <c r="AA764" s="30"/>
      <c r="AB764" s="30"/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/>
      <c r="AV764" s="30"/>
    </row>
    <row r="765" spans="3:48" x14ac:dyDescent="0.25"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  <c r="AA765" s="30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/>
      <c r="AN765" s="30"/>
      <c r="AO765" s="30"/>
      <c r="AP765" s="30"/>
      <c r="AQ765" s="30"/>
      <c r="AR765" s="30"/>
      <c r="AS765" s="30"/>
      <c r="AT765" s="30"/>
      <c r="AU765" s="30"/>
      <c r="AV765" s="30"/>
    </row>
    <row r="766" spans="3:48" x14ac:dyDescent="0.25"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</row>
    <row r="767" spans="3:48" x14ac:dyDescent="0.25"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  <c r="AA767" s="30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/>
      <c r="AU767" s="30"/>
      <c r="AV767" s="30"/>
    </row>
    <row r="768" spans="3:48" x14ac:dyDescent="0.25"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  <c r="AA768" s="30"/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/>
      <c r="AT768" s="30"/>
      <c r="AU768" s="30"/>
      <c r="AV768" s="30"/>
    </row>
    <row r="769" spans="3:48" x14ac:dyDescent="0.25"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  <c r="AA769" s="30"/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/>
      <c r="AV769" s="30"/>
    </row>
    <row r="770" spans="3:48" x14ac:dyDescent="0.25"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  <c r="AA770" s="30"/>
      <c r="AB770" s="30"/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</row>
    <row r="771" spans="3:48" x14ac:dyDescent="0.25"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30"/>
      <c r="AN771" s="30"/>
      <c r="AO771" s="30"/>
      <c r="AP771" s="30"/>
      <c r="AQ771" s="30"/>
      <c r="AR771" s="30"/>
      <c r="AS771" s="30"/>
      <c r="AT771" s="30"/>
      <c r="AU771" s="30"/>
      <c r="AV771" s="30"/>
    </row>
    <row r="772" spans="3:48" x14ac:dyDescent="0.25"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  <c r="AA772" s="30"/>
      <c r="AB772" s="30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</row>
    <row r="773" spans="3:48" x14ac:dyDescent="0.25"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  <c r="AA773" s="30"/>
      <c r="AB773" s="30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</row>
    <row r="774" spans="3:48" x14ac:dyDescent="0.25"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  <c r="AA774" s="30"/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</row>
    <row r="775" spans="3:48" x14ac:dyDescent="0.25"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</row>
    <row r="776" spans="3:48" x14ac:dyDescent="0.25"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  <c r="AJ776" s="30"/>
      <c r="AK776" s="30"/>
      <c r="AL776" s="30"/>
      <c r="AM776" s="30"/>
      <c r="AN776" s="30"/>
      <c r="AO776" s="30"/>
      <c r="AP776" s="30"/>
      <c r="AQ776" s="30"/>
      <c r="AR776" s="30"/>
      <c r="AS776" s="30"/>
      <c r="AT776" s="30"/>
      <c r="AU776" s="30"/>
      <c r="AV776" s="30"/>
    </row>
    <row r="777" spans="3:48" x14ac:dyDescent="0.25"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  <c r="AA777" s="30"/>
      <c r="AB777" s="30"/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/>
      <c r="AN777" s="30"/>
      <c r="AO777" s="30"/>
      <c r="AP777" s="30"/>
      <c r="AQ777" s="30"/>
      <c r="AR777" s="30"/>
      <c r="AS777" s="30"/>
      <c r="AT777" s="30"/>
      <c r="AU777" s="30"/>
      <c r="AV777" s="30"/>
    </row>
    <row r="778" spans="3:48" x14ac:dyDescent="0.25"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  <c r="AA778" s="30"/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</row>
    <row r="779" spans="3:48" x14ac:dyDescent="0.25"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  <c r="AA779" s="30"/>
      <c r="AB779" s="30"/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/>
      <c r="AU779" s="30"/>
      <c r="AV779" s="30"/>
    </row>
    <row r="780" spans="3:48" x14ac:dyDescent="0.25"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  <c r="AA780" s="30"/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/>
      <c r="AU780" s="30"/>
      <c r="AV780" s="30"/>
    </row>
    <row r="781" spans="3:48" x14ac:dyDescent="0.25"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  <c r="AA781" s="30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</row>
    <row r="782" spans="3:48" x14ac:dyDescent="0.25"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  <c r="AA782" s="30"/>
      <c r="AB782" s="30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/>
      <c r="AV782" s="30"/>
    </row>
    <row r="783" spans="3:48" x14ac:dyDescent="0.25"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</row>
    <row r="784" spans="3:48" x14ac:dyDescent="0.25"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</row>
    <row r="785" spans="3:48" x14ac:dyDescent="0.25"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  <c r="AJ785" s="30"/>
      <c r="AK785" s="30"/>
      <c r="AL785" s="30"/>
      <c r="AM785" s="30"/>
      <c r="AN785" s="30"/>
      <c r="AO785" s="30"/>
      <c r="AP785" s="30"/>
      <c r="AQ785" s="30"/>
      <c r="AR785" s="30"/>
      <c r="AS785" s="30"/>
      <c r="AT785" s="30"/>
      <c r="AU785" s="30"/>
      <c r="AV785" s="30"/>
    </row>
    <row r="786" spans="3:48" x14ac:dyDescent="0.25"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</row>
    <row r="787" spans="3:48" x14ac:dyDescent="0.25"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  <c r="AA787" s="30"/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</row>
    <row r="788" spans="3:48" x14ac:dyDescent="0.25"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  <c r="AA788" s="30"/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/>
      <c r="AV788" s="30"/>
    </row>
    <row r="789" spans="3:48" x14ac:dyDescent="0.25"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  <c r="AA789" s="30"/>
      <c r="AB789" s="30"/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</row>
    <row r="790" spans="3:48" x14ac:dyDescent="0.25"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  <c r="AA790" s="30"/>
      <c r="AB790" s="30"/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/>
      <c r="AV790" s="30"/>
    </row>
    <row r="791" spans="3:48" x14ac:dyDescent="0.25"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  <c r="AA791" s="30"/>
      <c r="AB791" s="30"/>
      <c r="AC791" s="30"/>
      <c r="AD791" s="30"/>
      <c r="AE791" s="30"/>
      <c r="AF791" s="30"/>
      <c r="AG791" s="30"/>
      <c r="AH791" s="30"/>
      <c r="AI791" s="30"/>
      <c r="AJ791" s="30"/>
      <c r="AK791" s="30"/>
      <c r="AL791" s="30"/>
      <c r="AM791" s="30"/>
      <c r="AN791" s="30"/>
      <c r="AO791" s="30"/>
      <c r="AP791" s="30"/>
      <c r="AQ791" s="30"/>
      <c r="AR791" s="30"/>
      <c r="AS791" s="30"/>
      <c r="AT791" s="30"/>
      <c r="AU791" s="30"/>
      <c r="AV791" s="30"/>
    </row>
    <row r="792" spans="3:48" x14ac:dyDescent="0.25"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  <c r="AA792" s="30"/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/>
      <c r="AO792" s="30"/>
      <c r="AP792" s="30"/>
      <c r="AQ792" s="30"/>
      <c r="AR792" s="30"/>
      <c r="AS792" s="30"/>
      <c r="AT792" s="30"/>
      <c r="AU792" s="30"/>
      <c r="AV792" s="30"/>
    </row>
    <row r="793" spans="3:48" x14ac:dyDescent="0.25"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  <c r="AA793" s="30"/>
      <c r="AB793" s="30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/>
      <c r="AU793" s="30"/>
      <c r="AV793" s="30"/>
    </row>
    <row r="794" spans="3:48" x14ac:dyDescent="0.25"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  <c r="AA794" s="30"/>
      <c r="AB794" s="30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/>
      <c r="AO794" s="30"/>
      <c r="AP794" s="30"/>
      <c r="AQ794" s="30"/>
      <c r="AR794" s="30"/>
      <c r="AS794" s="30"/>
      <c r="AT794" s="30"/>
      <c r="AU794" s="30"/>
      <c r="AV794" s="30"/>
    </row>
    <row r="795" spans="3:48" x14ac:dyDescent="0.25"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  <c r="AA795" s="30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</row>
    <row r="796" spans="3:48" x14ac:dyDescent="0.25"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  <c r="AA796" s="30"/>
      <c r="AB796" s="30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</row>
    <row r="797" spans="3:48" x14ac:dyDescent="0.25"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  <c r="AA797" s="30"/>
      <c r="AB797" s="30"/>
      <c r="AC797" s="30"/>
      <c r="AD797" s="30"/>
      <c r="AE797" s="30"/>
      <c r="AF797" s="30"/>
      <c r="AG797" s="30"/>
      <c r="AH797" s="30"/>
      <c r="AI797" s="30"/>
      <c r="AJ797" s="30"/>
      <c r="AK797" s="30"/>
      <c r="AL797" s="30"/>
      <c r="AM797" s="30"/>
      <c r="AN797" s="30"/>
      <c r="AO797" s="30"/>
      <c r="AP797" s="30"/>
      <c r="AQ797" s="30"/>
      <c r="AR797" s="30"/>
      <c r="AS797" s="30"/>
      <c r="AT797" s="30"/>
      <c r="AU797" s="30"/>
      <c r="AV797" s="30"/>
    </row>
    <row r="798" spans="3:48" x14ac:dyDescent="0.25"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  <c r="AA798" s="30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</row>
    <row r="799" spans="3:48" x14ac:dyDescent="0.25"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  <c r="AA799" s="30"/>
      <c r="AB799" s="30"/>
      <c r="AC799" s="30"/>
      <c r="AD799" s="30"/>
      <c r="AE799" s="30"/>
      <c r="AF799" s="30"/>
      <c r="AG799" s="30"/>
      <c r="AH799" s="30"/>
      <c r="AI799" s="30"/>
      <c r="AJ799" s="30"/>
      <c r="AK799" s="30"/>
      <c r="AL799" s="30"/>
      <c r="AM799" s="30"/>
      <c r="AN799" s="30"/>
      <c r="AO799" s="30"/>
      <c r="AP799" s="30"/>
      <c r="AQ799" s="30"/>
      <c r="AR799" s="30"/>
      <c r="AS799" s="30"/>
      <c r="AT799" s="30"/>
      <c r="AU799" s="30"/>
      <c r="AV799" s="30"/>
    </row>
    <row r="800" spans="3:48" x14ac:dyDescent="0.25"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  <c r="AA800" s="30"/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/>
      <c r="AM800" s="30"/>
      <c r="AN800" s="30"/>
      <c r="AO800" s="30"/>
      <c r="AP800" s="30"/>
      <c r="AQ800" s="30"/>
      <c r="AR800" s="30"/>
      <c r="AS800" s="30"/>
      <c r="AT800" s="30"/>
      <c r="AU800" s="30"/>
      <c r="AV800" s="30"/>
    </row>
    <row r="801" spans="3:48" x14ac:dyDescent="0.25"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</row>
    <row r="802" spans="3:48" x14ac:dyDescent="0.25"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  <c r="AA802" s="30"/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/>
      <c r="AV802" s="30"/>
    </row>
    <row r="803" spans="3:48" x14ac:dyDescent="0.25"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  <c r="AA803" s="30"/>
      <c r="AB803" s="30"/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/>
    </row>
    <row r="804" spans="3:48" x14ac:dyDescent="0.25"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  <c r="AA804" s="30"/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/>
    </row>
    <row r="805" spans="3:48" x14ac:dyDescent="0.25"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  <c r="AA805" s="30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/>
      <c r="AV805" s="30"/>
    </row>
    <row r="806" spans="3:48" x14ac:dyDescent="0.25"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  <c r="AA806" s="30"/>
      <c r="AB806" s="30"/>
      <c r="AC806" s="30"/>
      <c r="AD806" s="30"/>
      <c r="AE806" s="30"/>
      <c r="AF806" s="30"/>
      <c r="AG806" s="30"/>
      <c r="AH806" s="30"/>
      <c r="AI806" s="30"/>
      <c r="AJ806" s="30"/>
      <c r="AK806" s="30"/>
      <c r="AL806" s="30"/>
      <c r="AM806" s="30"/>
      <c r="AN806" s="30"/>
      <c r="AO806" s="30"/>
      <c r="AP806" s="30"/>
      <c r="AQ806" s="30"/>
      <c r="AR806" s="30"/>
      <c r="AS806" s="30"/>
      <c r="AT806" s="30"/>
      <c r="AU806" s="30"/>
      <c r="AV806" s="30"/>
    </row>
    <row r="807" spans="3:48" x14ac:dyDescent="0.25"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  <c r="AA807" s="30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/>
      <c r="AV807" s="30"/>
    </row>
    <row r="808" spans="3:48" x14ac:dyDescent="0.25"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  <c r="AA808" s="30"/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</row>
    <row r="809" spans="3:48" x14ac:dyDescent="0.25"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  <c r="AA809" s="30"/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/>
      <c r="AQ809" s="30"/>
      <c r="AR809" s="30"/>
      <c r="AS809" s="30"/>
      <c r="AT809" s="30"/>
      <c r="AU809" s="30"/>
      <c r="AV809" s="30"/>
    </row>
    <row r="810" spans="3:48" x14ac:dyDescent="0.25"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  <c r="AA810" s="30"/>
      <c r="AB810" s="30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</row>
    <row r="811" spans="3:48" x14ac:dyDescent="0.25"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  <c r="AA811" s="30"/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/>
      <c r="AP811" s="30"/>
      <c r="AQ811" s="30"/>
      <c r="AR811" s="30"/>
      <c r="AS811" s="30"/>
      <c r="AT811" s="30"/>
      <c r="AU811" s="30"/>
      <c r="AV811" s="30"/>
    </row>
    <row r="812" spans="3:48" x14ac:dyDescent="0.25"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  <c r="AA812" s="30"/>
      <c r="AB812" s="30"/>
      <c r="AC812" s="30"/>
      <c r="AD812" s="30"/>
      <c r="AE812" s="30"/>
      <c r="AF812" s="30"/>
      <c r="AG812" s="30"/>
      <c r="AH812" s="30"/>
      <c r="AI812" s="30"/>
      <c r="AJ812" s="30"/>
      <c r="AK812" s="30"/>
      <c r="AL812" s="30"/>
      <c r="AM812" s="30"/>
      <c r="AN812" s="30"/>
      <c r="AO812" s="30"/>
      <c r="AP812" s="30"/>
      <c r="AQ812" s="30"/>
      <c r="AR812" s="30"/>
      <c r="AS812" s="30"/>
      <c r="AT812" s="30"/>
      <c r="AU812" s="30"/>
      <c r="AV812" s="30"/>
    </row>
    <row r="813" spans="3:48" x14ac:dyDescent="0.25"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  <c r="AA813" s="30"/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</row>
    <row r="814" spans="3:48" x14ac:dyDescent="0.25"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  <c r="AA814" s="30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</row>
    <row r="815" spans="3:48" x14ac:dyDescent="0.25"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  <c r="AA815" s="30"/>
      <c r="AB815" s="30"/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/>
    </row>
    <row r="816" spans="3:48" x14ac:dyDescent="0.25"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  <c r="AA816" s="30"/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/>
      <c r="AU816" s="30"/>
      <c r="AV816" s="30"/>
    </row>
    <row r="817" spans="3:48" x14ac:dyDescent="0.25"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  <c r="AA817" s="30"/>
      <c r="AB817" s="30"/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/>
      <c r="AQ817" s="30"/>
      <c r="AR817" s="30"/>
      <c r="AS817" s="30"/>
      <c r="AT817" s="30"/>
      <c r="AU817" s="30"/>
      <c r="AV817" s="30"/>
    </row>
    <row r="818" spans="3:48" x14ac:dyDescent="0.25"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/>
      <c r="AM818" s="30"/>
      <c r="AN818" s="30"/>
      <c r="AO818" s="30"/>
      <c r="AP818" s="30"/>
      <c r="AQ818" s="30"/>
      <c r="AR818" s="30"/>
      <c r="AS818" s="30"/>
      <c r="AT818" s="30"/>
      <c r="AU818" s="30"/>
      <c r="AV818" s="30"/>
    </row>
    <row r="819" spans="3:48" x14ac:dyDescent="0.25"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  <c r="AA819" s="30"/>
      <c r="AB819" s="30"/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</row>
    <row r="820" spans="3:48" x14ac:dyDescent="0.25"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  <c r="AA820" s="30"/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/>
    </row>
    <row r="821" spans="3:48" x14ac:dyDescent="0.25"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/>
      <c r="AK821" s="30"/>
      <c r="AL821" s="30"/>
      <c r="AM821" s="30"/>
      <c r="AN821" s="30"/>
      <c r="AO821" s="30"/>
      <c r="AP821" s="30"/>
      <c r="AQ821" s="30"/>
      <c r="AR821" s="30"/>
      <c r="AS821" s="30"/>
      <c r="AT821" s="30"/>
      <c r="AU821" s="30"/>
      <c r="AV821" s="30"/>
    </row>
    <row r="822" spans="3:48" x14ac:dyDescent="0.25"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  <c r="AA822" s="30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</row>
    <row r="823" spans="3:48" x14ac:dyDescent="0.25"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  <c r="AA823" s="30"/>
      <c r="AB823" s="30"/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/>
      <c r="AO823" s="30"/>
      <c r="AP823" s="30"/>
      <c r="AQ823" s="30"/>
      <c r="AR823" s="30"/>
      <c r="AS823" s="30"/>
      <c r="AT823" s="30"/>
      <c r="AU823" s="30"/>
      <c r="AV823" s="30"/>
    </row>
    <row r="824" spans="3:48" x14ac:dyDescent="0.25"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  <c r="AA824" s="30"/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/>
    </row>
    <row r="825" spans="3:48" x14ac:dyDescent="0.25"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  <c r="AA825" s="30"/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</row>
    <row r="826" spans="3:48" x14ac:dyDescent="0.25"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  <c r="AA826" s="30"/>
      <c r="AB826" s="30"/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/>
      <c r="AQ826" s="30"/>
      <c r="AR826" s="30"/>
      <c r="AS826" s="30"/>
      <c r="AT826" s="30"/>
      <c r="AU826" s="30"/>
      <c r="AV826" s="30"/>
    </row>
    <row r="827" spans="3:48" x14ac:dyDescent="0.25"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  <c r="AA827" s="30"/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/>
      <c r="AP827" s="30"/>
      <c r="AQ827" s="30"/>
      <c r="AR827" s="30"/>
      <c r="AS827" s="30"/>
      <c r="AT827" s="30"/>
      <c r="AU827" s="30"/>
      <c r="AV827" s="30"/>
    </row>
    <row r="828" spans="3:48" x14ac:dyDescent="0.25"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  <c r="AA828" s="30"/>
      <c r="AB828" s="30"/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/>
      <c r="AO828" s="30"/>
      <c r="AP828" s="30"/>
      <c r="AQ828" s="30"/>
      <c r="AR828" s="30"/>
      <c r="AS828" s="30"/>
      <c r="AT828" s="30"/>
      <c r="AU828" s="30"/>
      <c r="AV828" s="30"/>
    </row>
    <row r="829" spans="3:48" x14ac:dyDescent="0.25"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  <c r="AA829" s="30"/>
      <c r="AB829" s="30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</row>
    <row r="830" spans="3:48" x14ac:dyDescent="0.25"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  <c r="AA830" s="30"/>
      <c r="AB830" s="30"/>
      <c r="AC830" s="30"/>
      <c r="AD830" s="30"/>
      <c r="AE830" s="30"/>
      <c r="AF830" s="30"/>
      <c r="AG830" s="30"/>
      <c r="AH830" s="30"/>
      <c r="AI830" s="30"/>
      <c r="AJ830" s="30"/>
      <c r="AK830" s="30"/>
      <c r="AL830" s="30"/>
      <c r="AM830" s="30"/>
      <c r="AN830" s="30"/>
      <c r="AO830" s="30"/>
      <c r="AP830" s="30"/>
      <c r="AQ830" s="30"/>
      <c r="AR830" s="30"/>
      <c r="AS830" s="30"/>
      <c r="AT830" s="30"/>
      <c r="AU830" s="30"/>
      <c r="AV830" s="30"/>
    </row>
    <row r="831" spans="3:48" x14ac:dyDescent="0.25"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  <c r="AA831" s="30"/>
      <c r="AB831" s="30"/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</row>
    <row r="832" spans="3:48" x14ac:dyDescent="0.25"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  <c r="AA832" s="30"/>
      <c r="AB832" s="30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/>
    </row>
    <row r="833" spans="3:48" x14ac:dyDescent="0.25"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  <c r="AA833" s="30"/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</row>
    <row r="834" spans="3:48" x14ac:dyDescent="0.25"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  <c r="AA834" s="30"/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/>
      <c r="AN834" s="30"/>
      <c r="AO834" s="30"/>
      <c r="AP834" s="30"/>
      <c r="AQ834" s="30"/>
      <c r="AR834" s="30"/>
      <c r="AS834" s="30"/>
      <c r="AT834" s="30"/>
      <c r="AU834" s="30"/>
      <c r="AV834" s="30"/>
    </row>
    <row r="835" spans="3:48" x14ac:dyDescent="0.25"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  <c r="AA835" s="30"/>
      <c r="AB835" s="30"/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/>
      <c r="AO835" s="30"/>
      <c r="AP835" s="30"/>
      <c r="AQ835" s="30"/>
      <c r="AR835" s="30"/>
      <c r="AS835" s="30"/>
      <c r="AT835" s="30"/>
      <c r="AU835" s="30"/>
      <c r="AV835" s="30"/>
    </row>
    <row r="836" spans="3:48" x14ac:dyDescent="0.25"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  <c r="AA836" s="30"/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/>
      <c r="AU836" s="30"/>
      <c r="AV836" s="30"/>
    </row>
    <row r="837" spans="3:48" x14ac:dyDescent="0.25"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  <c r="AA837" s="30"/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/>
      <c r="AR837" s="30"/>
      <c r="AS837" s="30"/>
      <c r="AT837" s="30"/>
      <c r="AU837" s="30"/>
      <c r="AV837" s="30"/>
    </row>
    <row r="838" spans="3:48" x14ac:dyDescent="0.25"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  <c r="AA838" s="30"/>
      <c r="AB838" s="30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</row>
    <row r="839" spans="3:48" x14ac:dyDescent="0.25"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  <c r="AA839" s="30"/>
      <c r="AB839" s="30"/>
      <c r="AC839" s="30"/>
      <c r="AD839" s="30"/>
      <c r="AE839" s="30"/>
      <c r="AF839" s="30"/>
      <c r="AG839" s="30"/>
      <c r="AH839" s="30"/>
      <c r="AI839" s="30"/>
      <c r="AJ839" s="30"/>
      <c r="AK839" s="30"/>
      <c r="AL839" s="30"/>
      <c r="AM839" s="30"/>
      <c r="AN839" s="30"/>
      <c r="AO839" s="30"/>
      <c r="AP839" s="30"/>
      <c r="AQ839" s="30"/>
      <c r="AR839" s="30"/>
      <c r="AS839" s="30"/>
      <c r="AT839" s="30"/>
      <c r="AU839" s="30"/>
      <c r="AV839" s="30"/>
    </row>
    <row r="840" spans="3:48" x14ac:dyDescent="0.25"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  <c r="AA840" s="30"/>
      <c r="AB840" s="30"/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</row>
    <row r="841" spans="3:48" x14ac:dyDescent="0.25"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  <c r="AA841" s="30"/>
      <c r="AB841" s="30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</row>
    <row r="842" spans="3:48" x14ac:dyDescent="0.25"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  <c r="AA842" s="30"/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/>
      <c r="AU842" s="30"/>
      <c r="AV842" s="30"/>
    </row>
    <row r="843" spans="3:48" x14ac:dyDescent="0.25"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  <c r="AA843" s="30"/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/>
      <c r="AV843" s="30"/>
    </row>
    <row r="844" spans="3:48" x14ac:dyDescent="0.25"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  <c r="AA844" s="30"/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</row>
    <row r="845" spans="3:48" x14ac:dyDescent="0.25"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  <c r="AA845" s="30"/>
      <c r="AB845" s="30"/>
      <c r="AC845" s="30"/>
      <c r="AD845" s="30"/>
      <c r="AE845" s="30"/>
      <c r="AF845" s="30"/>
      <c r="AG845" s="30"/>
      <c r="AH845" s="30"/>
      <c r="AI845" s="30"/>
      <c r="AJ845" s="30"/>
      <c r="AK845" s="30"/>
      <c r="AL845" s="30"/>
      <c r="AM845" s="30"/>
      <c r="AN845" s="30"/>
      <c r="AO845" s="30"/>
      <c r="AP845" s="30"/>
      <c r="AQ845" s="30"/>
      <c r="AR845" s="30"/>
      <c r="AS845" s="30"/>
      <c r="AT845" s="30"/>
      <c r="AU845" s="30"/>
      <c r="AV845" s="30"/>
    </row>
    <row r="846" spans="3:48" x14ac:dyDescent="0.25"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  <c r="AA846" s="30"/>
      <c r="AB846" s="30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</row>
    <row r="847" spans="3:48" x14ac:dyDescent="0.25"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  <c r="AA847" s="30"/>
      <c r="AB847" s="30"/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/>
      <c r="AN847" s="30"/>
      <c r="AO847" s="30"/>
      <c r="AP847" s="30"/>
      <c r="AQ847" s="30"/>
      <c r="AR847" s="30"/>
      <c r="AS847" s="30"/>
      <c r="AT847" s="30"/>
      <c r="AU847" s="30"/>
      <c r="AV847" s="30"/>
    </row>
    <row r="848" spans="3:48" x14ac:dyDescent="0.25"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  <c r="AA848" s="30"/>
      <c r="AB848" s="30"/>
      <c r="AC848" s="30"/>
      <c r="AD848" s="30"/>
      <c r="AE848" s="30"/>
      <c r="AF848" s="30"/>
      <c r="AG848" s="30"/>
      <c r="AH848" s="30"/>
      <c r="AI848" s="30"/>
      <c r="AJ848" s="30"/>
      <c r="AK848" s="30"/>
      <c r="AL848" s="30"/>
      <c r="AM848" s="30"/>
      <c r="AN848" s="30"/>
      <c r="AO848" s="30"/>
      <c r="AP848" s="30"/>
      <c r="AQ848" s="30"/>
      <c r="AR848" s="30"/>
      <c r="AS848" s="30"/>
      <c r="AT848" s="30"/>
      <c r="AU848" s="30"/>
      <c r="AV848" s="30"/>
    </row>
    <row r="849" spans="3:48" x14ac:dyDescent="0.25"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  <c r="AA849" s="30"/>
      <c r="AB849" s="30"/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/>
      <c r="AU849" s="30"/>
      <c r="AV849" s="30"/>
    </row>
    <row r="850" spans="3:48" x14ac:dyDescent="0.25"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  <c r="AA850" s="30"/>
      <c r="AB850" s="30"/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/>
      <c r="AO850" s="30"/>
      <c r="AP850" s="30"/>
      <c r="AQ850" s="30"/>
      <c r="AR850" s="30"/>
      <c r="AS850" s="30"/>
      <c r="AT850" s="30"/>
      <c r="AU850" s="30"/>
      <c r="AV850" s="30"/>
    </row>
    <row r="851" spans="3:48" x14ac:dyDescent="0.25"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</row>
    <row r="852" spans="3:48" x14ac:dyDescent="0.25"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  <c r="AA852" s="30"/>
      <c r="AB852" s="30"/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/>
      <c r="AU852" s="30"/>
      <c r="AV852" s="30"/>
    </row>
    <row r="853" spans="3:48" x14ac:dyDescent="0.25"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  <c r="AA853" s="30"/>
      <c r="AB853" s="30"/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</row>
    <row r="854" spans="3:48" x14ac:dyDescent="0.25"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  <c r="AA854" s="30"/>
      <c r="AB854" s="30"/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/>
      <c r="AT854" s="30"/>
      <c r="AU854" s="30"/>
      <c r="AV854" s="30"/>
    </row>
    <row r="855" spans="3:48" x14ac:dyDescent="0.25"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  <c r="AA855" s="30"/>
      <c r="AB855" s="30"/>
      <c r="AC855" s="30"/>
      <c r="AD855" s="30"/>
      <c r="AE855" s="30"/>
      <c r="AF855" s="30"/>
      <c r="AG855" s="30"/>
      <c r="AH855" s="30"/>
      <c r="AI855" s="30"/>
      <c r="AJ855" s="30"/>
      <c r="AK855" s="30"/>
      <c r="AL855" s="30"/>
      <c r="AM855" s="30"/>
      <c r="AN855" s="30"/>
      <c r="AO855" s="30"/>
      <c r="AP855" s="30"/>
      <c r="AQ855" s="30"/>
      <c r="AR855" s="30"/>
      <c r="AS855" s="30"/>
      <c r="AT855" s="30"/>
      <c r="AU855" s="30"/>
      <c r="AV855" s="30"/>
    </row>
    <row r="856" spans="3:48" x14ac:dyDescent="0.25"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/>
      <c r="AQ856" s="30"/>
      <c r="AR856" s="30"/>
      <c r="AS856" s="30"/>
      <c r="AT856" s="30"/>
      <c r="AU856" s="30"/>
      <c r="AV856" s="30"/>
    </row>
    <row r="857" spans="3:48" x14ac:dyDescent="0.25"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  <c r="AA857" s="30"/>
      <c r="AB857" s="30"/>
      <c r="AC857" s="30"/>
      <c r="AD857" s="30"/>
      <c r="AE857" s="30"/>
      <c r="AF857" s="30"/>
      <c r="AG857" s="30"/>
      <c r="AH857" s="30"/>
      <c r="AI857" s="30"/>
      <c r="AJ857" s="30"/>
      <c r="AK857" s="30"/>
      <c r="AL857" s="30"/>
      <c r="AM857" s="30"/>
      <c r="AN857" s="30"/>
      <c r="AO857" s="30"/>
      <c r="AP857" s="30"/>
      <c r="AQ857" s="30"/>
      <c r="AR857" s="30"/>
      <c r="AS857" s="30"/>
      <c r="AT857" s="30"/>
      <c r="AU857" s="30"/>
      <c r="AV857" s="30"/>
    </row>
    <row r="858" spans="3:48" x14ac:dyDescent="0.25"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  <c r="AA858" s="30"/>
      <c r="AB858" s="30"/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/>
      <c r="AV858" s="30"/>
    </row>
    <row r="859" spans="3:48" x14ac:dyDescent="0.25"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  <c r="AA859" s="30"/>
      <c r="AB859" s="30"/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/>
    </row>
    <row r="860" spans="3:48" x14ac:dyDescent="0.25"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  <c r="AA860" s="30"/>
      <c r="AB860" s="30"/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/>
      <c r="AV860" s="30"/>
    </row>
    <row r="861" spans="3:48" x14ac:dyDescent="0.25"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/>
      <c r="AI861" s="30"/>
      <c r="AJ861" s="30"/>
      <c r="AK861" s="30"/>
      <c r="AL861" s="30"/>
      <c r="AM861" s="30"/>
      <c r="AN861" s="30"/>
      <c r="AO861" s="30"/>
      <c r="AP861" s="30"/>
      <c r="AQ861" s="30"/>
      <c r="AR861" s="30"/>
      <c r="AS861" s="30"/>
      <c r="AT861" s="30"/>
      <c r="AU861" s="30"/>
      <c r="AV861" s="30"/>
    </row>
    <row r="862" spans="3:48" x14ac:dyDescent="0.25"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  <c r="AA862" s="30"/>
      <c r="AB862" s="30"/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/>
      <c r="AS862" s="30"/>
      <c r="AT862" s="30"/>
      <c r="AU862" s="30"/>
      <c r="AV862" s="30"/>
    </row>
    <row r="863" spans="3:48" x14ac:dyDescent="0.25"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  <c r="AA863" s="30"/>
      <c r="AB863" s="30"/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/>
      <c r="AO863" s="30"/>
      <c r="AP863" s="30"/>
      <c r="AQ863" s="30"/>
      <c r="AR863" s="30"/>
      <c r="AS863" s="30"/>
      <c r="AT863" s="30"/>
      <c r="AU863" s="30"/>
      <c r="AV863" s="30"/>
    </row>
    <row r="864" spans="3:48" x14ac:dyDescent="0.25"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  <c r="AA864" s="30"/>
      <c r="AB864" s="30"/>
      <c r="AC864" s="30"/>
      <c r="AD864" s="30"/>
      <c r="AE864" s="30"/>
      <c r="AF864" s="30"/>
      <c r="AG864" s="30"/>
      <c r="AH864" s="30"/>
      <c r="AI864" s="30"/>
      <c r="AJ864" s="30"/>
      <c r="AK864" s="30"/>
      <c r="AL864" s="30"/>
      <c r="AM864" s="30"/>
      <c r="AN864" s="30"/>
      <c r="AO864" s="30"/>
      <c r="AP864" s="30"/>
      <c r="AQ864" s="30"/>
      <c r="AR864" s="30"/>
      <c r="AS864" s="30"/>
      <c r="AT864" s="30"/>
      <c r="AU864" s="30"/>
      <c r="AV864" s="30"/>
    </row>
    <row r="865" spans="3:48" x14ac:dyDescent="0.25"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  <c r="AA865" s="30"/>
      <c r="AB865" s="30"/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/>
      <c r="AU865" s="30"/>
      <c r="AV865" s="30"/>
    </row>
    <row r="866" spans="3:48" x14ac:dyDescent="0.25"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  <c r="AA866" s="30"/>
      <c r="AB866" s="30"/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/>
      <c r="AS866" s="30"/>
      <c r="AT866" s="30"/>
      <c r="AU866" s="30"/>
      <c r="AV866" s="30"/>
    </row>
    <row r="867" spans="3:48" x14ac:dyDescent="0.25"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  <c r="AA867" s="30"/>
      <c r="AB867" s="30"/>
      <c r="AC867" s="30"/>
      <c r="AD867" s="30"/>
      <c r="AE867" s="30"/>
      <c r="AF867" s="30"/>
      <c r="AG867" s="30"/>
      <c r="AH867" s="30"/>
      <c r="AI867" s="30"/>
      <c r="AJ867" s="30"/>
      <c r="AK867" s="30"/>
      <c r="AL867" s="30"/>
      <c r="AM867" s="30"/>
      <c r="AN867" s="30"/>
      <c r="AO867" s="30"/>
      <c r="AP867" s="30"/>
      <c r="AQ867" s="30"/>
      <c r="AR867" s="30"/>
      <c r="AS867" s="30"/>
      <c r="AT867" s="30"/>
      <c r="AU867" s="30"/>
      <c r="AV867" s="30"/>
    </row>
    <row r="868" spans="3:48" x14ac:dyDescent="0.25"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  <c r="AA868" s="30"/>
      <c r="AB868" s="30"/>
      <c r="AC868" s="30"/>
      <c r="AD868" s="30"/>
      <c r="AE868" s="30"/>
      <c r="AF868" s="30"/>
      <c r="AG868" s="30"/>
      <c r="AH868" s="30"/>
      <c r="AI868" s="30"/>
      <c r="AJ868" s="30"/>
      <c r="AK868" s="30"/>
      <c r="AL868" s="30"/>
      <c r="AM868" s="30"/>
      <c r="AN868" s="30"/>
      <c r="AO868" s="30"/>
      <c r="AP868" s="30"/>
      <c r="AQ868" s="30"/>
      <c r="AR868" s="30"/>
      <c r="AS868" s="30"/>
      <c r="AT868" s="30"/>
      <c r="AU868" s="30"/>
      <c r="AV868" s="30"/>
    </row>
    <row r="869" spans="3:48" x14ac:dyDescent="0.25"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  <c r="AA869" s="30"/>
      <c r="AB869" s="30"/>
      <c r="AC869" s="30"/>
      <c r="AD869" s="30"/>
      <c r="AE869" s="30"/>
      <c r="AF869" s="30"/>
      <c r="AG869" s="30"/>
      <c r="AH869" s="30"/>
      <c r="AI869" s="30"/>
      <c r="AJ869" s="30"/>
      <c r="AK869" s="30"/>
      <c r="AL869" s="30"/>
      <c r="AM869" s="30"/>
      <c r="AN869" s="30"/>
      <c r="AO869" s="30"/>
      <c r="AP869" s="30"/>
      <c r="AQ869" s="30"/>
      <c r="AR869" s="30"/>
      <c r="AS869" s="30"/>
      <c r="AT869" s="30"/>
      <c r="AU869" s="30"/>
      <c r="AV869" s="30"/>
    </row>
    <row r="870" spans="3:48" x14ac:dyDescent="0.25"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  <c r="AA870" s="30"/>
      <c r="AB870" s="30"/>
      <c r="AC870" s="30"/>
      <c r="AD870" s="30"/>
      <c r="AE870" s="30"/>
      <c r="AF870" s="30"/>
      <c r="AG870" s="30"/>
      <c r="AH870" s="30"/>
      <c r="AI870" s="30"/>
      <c r="AJ870" s="30"/>
      <c r="AK870" s="30"/>
      <c r="AL870" s="30"/>
      <c r="AM870" s="30"/>
      <c r="AN870" s="30"/>
      <c r="AO870" s="30"/>
      <c r="AP870" s="30"/>
      <c r="AQ870" s="30"/>
      <c r="AR870" s="30"/>
      <c r="AS870" s="30"/>
      <c r="AT870" s="30"/>
      <c r="AU870" s="30"/>
      <c r="AV870" s="30"/>
    </row>
    <row r="871" spans="3:48" x14ac:dyDescent="0.25"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  <c r="AA871" s="30"/>
      <c r="AB871" s="30"/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/>
      <c r="AV871" s="30"/>
    </row>
    <row r="872" spans="3:48" x14ac:dyDescent="0.25"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  <c r="AA872" s="30"/>
      <c r="AB872" s="30"/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/>
    </row>
    <row r="873" spans="3:48" x14ac:dyDescent="0.25"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  <c r="AA873" s="30"/>
      <c r="AB873" s="30"/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/>
      <c r="AV873" s="30"/>
    </row>
    <row r="874" spans="3:48" x14ac:dyDescent="0.25"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  <c r="AA874" s="30"/>
      <c r="AB874" s="30"/>
      <c r="AC874" s="30"/>
      <c r="AD874" s="30"/>
      <c r="AE874" s="30"/>
      <c r="AF874" s="30"/>
      <c r="AG874" s="30"/>
      <c r="AH874" s="30"/>
      <c r="AI874" s="30"/>
      <c r="AJ874" s="30"/>
      <c r="AK874" s="30"/>
      <c r="AL874" s="30"/>
      <c r="AM874" s="30"/>
      <c r="AN874" s="30"/>
      <c r="AO874" s="30"/>
      <c r="AP874" s="30"/>
      <c r="AQ874" s="30"/>
      <c r="AR874" s="30"/>
      <c r="AS874" s="30"/>
      <c r="AT874" s="30"/>
      <c r="AU874" s="30"/>
      <c r="AV874" s="30"/>
    </row>
    <row r="875" spans="3:48" x14ac:dyDescent="0.25"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  <c r="AA875" s="30"/>
      <c r="AB875" s="30"/>
      <c r="AC875" s="30"/>
      <c r="AD875" s="30"/>
      <c r="AE875" s="30"/>
      <c r="AF875" s="30"/>
      <c r="AG875" s="30"/>
      <c r="AH875" s="30"/>
      <c r="AI875" s="30"/>
      <c r="AJ875" s="30"/>
      <c r="AK875" s="30"/>
      <c r="AL875" s="30"/>
      <c r="AM875" s="30"/>
      <c r="AN875" s="30"/>
      <c r="AO875" s="30"/>
      <c r="AP875" s="30"/>
      <c r="AQ875" s="30"/>
      <c r="AR875" s="30"/>
      <c r="AS875" s="30"/>
      <c r="AT875" s="30"/>
      <c r="AU875" s="30"/>
      <c r="AV875" s="30"/>
    </row>
    <row r="876" spans="3:48" x14ac:dyDescent="0.25"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  <c r="AA876" s="30"/>
      <c r="AB876" s="30"/>
      <c r="AC876" s="30"/>
      <c r="AD876" s="30"/>
      <c r="AE876" s="30"/>
      <c r="AF876" s="30"/>
      <c r="AG876" s="30"/>
      <c r="AH876" s="30"/>
      <c r="AI876" s="30"/>
      <c r="AJ876" s="30"/>
      <c r="AK876" s="30"/>
      <c r="AL876" s="30"/>
      <c r="AM876" s="30"/>
      <c r="AN876" s="30"/>
      <c r="AO876" s="30"/>
      <c r="AP876" s="30"/>
      <c r="AQ876" s="30"/>
      <c r="AR876" s="30"/>
      <c r="AS876" s="30"/>
      <c r="AT876" s="30"/>
      <c r="AU876" s="30"/>
      <c r="AV876" s="30"/>
    </row>
    <row r="877" spans="3:48" x14ac:dyDescent="0.25"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  <c r="AA877" s="30"/>
      <c r="AB877" s="30"/>
      <c r="AC877" s="30"/>
      <c r="AD877" s="30"/>
      <c r="AE877" s="30"/>
      <c r="AF877" s="30"/>
      <c r="AG877" s="30"/>
      <c r="AH877" s="30"/>
      <c r="AI877" s="30"/>
      <c r="AJ877" s="30"/>
      <c r="AK877" s="30"/>
      <c r="AL877" s="30"/>
      <c r="AM877" s="30"/>
      <c r="AN877" s="30"/>
      <c r="AO877" s="30"/>
      <c r="AP877" s="30"/>
      <c r="AQ877" s="30"/>
      <c r="AR877" s="30"/>
      <c r="AS877" s="30"/>
      <c r="AT877" s="30"/>
      <c r="AU877" s="30"/>
      <c r="AV877" s="30"/>
    </row>
    <row r="878" spans="3:48" x14ac:dyDescent="0.25"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  <c r="AA878" s="30"/>
      <c r="AB878" s="30"/>
      <c r="AC878" s="30"/>
      <c r="AD878" s="30"/>
      <c r="AE878" s="30"/>
      <c r="AF878" s="30"/>
      <c r="AG878" s="30"/>
      <c r="AH878" s="30"/>
      <c r="AI878" s="30"/>
      <c r="AJ878" s="30"/>
      <c r="AK878" s="30"/>
      <c r="AL878" s="30"/>
      <c r="AM878" s="30"/>
      <c r="AN878" s="30"/>
      <c r="AO878" s="30"/>
      <c r="AP878" s="30"/>
      <c r="AQ878" s="30"/>
      <c r="AR878" s="30"/>
      <c r="AS878" s="30"/>
      <c r="AT878" s="30"/>
      <c r="AU878" s="30"/>
      <c r="AV878" s="30"/>
    </row>
    <row r="879" spans="3:48" x14ac:dyDescent="0.25"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  <c r="AA879" s="30"/>
      <c r="AB879" s="30"/>
      <c r="AC879" s="30"/>
      <c r="AD879" s="30"/>
      <c r="AE879" s="30"/>
      <c r="AF879" s="30"/>
      <c r="AG879" s="30"/>
      <c r="AH879" s="30"/>
      <c r="AI879" s="30"/>
      <c r="AJ879" s="30"/>
      <c r="AK879" s="30"/>
      <c r="AL879" s="30"/>
      <c r="AM879" s="30"/>
      <c r="AN879" s="30"/>
      <c r="AO879" s="30"/>
      <c r="AP879" s="30"/>
      <c r="AQ879" s="30"/>
      <c r="AR879" s="30"/>
      <c r="AS879" s="30"/>
      <c r="AT879" s="30"/>
      <c r="AU879" s="30"/>
      <c r="AV879" s="30"/>
    </row>
    <row r="880" spans="3:48" x14ac:dyDescent="0.25"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  <c r="AA880" s="30"/>
      <c r="AB880" s="30"/>
      <c r="AC880" s="30"/>
      <c r="AD880" s="30"/>
      <c r="AE880" s="30"/>
      <c r="AF880" s="30"/>
      <c r="AG880" s="30"/>
      <c r="AH880" s="30"/>
      <c r="AI880" s="30"/>
      <c r="AJ880" s="30"/>
      <c r="AK880" s="30"/>
      <c r="AL880" s="30"/>
      <c r="AM880" s="30"/>
      <c r="AN880" s="30"/>
      <c r="AO880" s="30"/>
      <c r="AP880" s="30"/>
      <c r="AQ880" s="30"/>
      <c r="AR880" s="30"/>
      <c r="AS880" s="30"/>
      <c r="AT880" s="30"/>
      <c r="AU880" s="30"/>
      <c r="AV880" s="30"/>
    </row>
    <row r="881" spans="3:48" x14ac:dyDescent="0.25"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  <c r="AA881" s="30"/>
      <c r="AB881" s="30"/>
      <c r="AC881" s="30"/>
      <c r="AD881" s="30"/>
      <c r="AE881" s="30"/>
      <c r="AF881" s="30"/>
      <c r="AG881" s="30"/>
      <c r="AH881" s="30"/>
      <c r="AI881" s="30"/>
      <c r="AJ881" s="30"/>
      <c r="AK881" s="30"/>
      <c r="AL881" s="30"/>
      <c r="AM881" s="30"/>
      <c r="AN881" s="30"/>
      <c r="AO881" s="30"/>
      <c r="AP881" s="30"/>
      <c r="AQ881" s="30"/>
      <c r="AR881" s="30"/>
      <c r="AS881" s="30"/>
      <c r="AT881" s="30"/>
      <c r="AU881" s="30"/>
      <c r="AV881" s="30"/>
    </row>
    <row r="882" spans="3:48" x14ac:dyDescent="0.25"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  <c r="AA882" s="30"/>
      <c r="AB882" s="30"/>
      <c r="AC882" s="30"/>
      <c r="AD882" s="30"/>
      <c r="AE882" s="30"/>
      <c r="AF882" s="30"/>
      <c r="AG882" s="30"/>
      <c r="AH882" s="30"/>
      <c r="AI882" s="30"/>
      <c r="AJ882" s="30"/>
      <c r="AK882" s="30"/>
      <c r="AL882" s="30"/>
      <c r="AM882" s="30"/>
      <c r="AN882" s="30"/>
      <c r="AO882" s="30"/>
      <c r="AP882" s="30"/>
      <c r="AQ882" s="30"/>
      <c r="AR882" s="30"/>
      <c r="AS882" s="30"/>
      <c r="AT882" s="30"/>
      <c r="AU882" s="30"/>
      <c r="AV882" s="30"/>
    </row>
    <row r="883" spans="3:48" x14ac:dyDescent="0.25"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  <c r="AA883" s="30"/>
      <c r="AB883" s="30"/>
      <c r="AC883" s="30"/>
      <c r="AD883" s="30"/>
      <c r="AE883" s="30"/>
      <c r="AF883" s="30"/>
      <c r="AG883" s="30"/>
      <c r="AH883" s="30"/>
      <c r="AI883" s="30"/>
      <c r="AJ883" s="30"/>
      <c r="AK883" s="30"/>
      <c r="AL883" s="30"/>
      <c r="AM883" s="30"/>
      <c r="AN883" s="30"/>
      <c r="AO883" s="30"/>
      <c r="AP883" s="30"/>
      <c r="AQ883" s="30"/>
      <c r="AR883" s="30"/>
      <c r="AS883" s="30"/>
      <c r="AT883" s="30"/>
      <c r="AU883" s="30"/>
      <c r="AV883" s="30"/>
    </row>
    <row r="884" spans="3:48" x14ac:dyDescent="0.25"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  <c r="AA884" s="30"/>
      <c r="AB884" s="30"/>
      <c r="AC884" s="30"/>
      <c r="AD884" s="30"/>
      <c r="AE884" s="30"/>
      <c r="AF884" s="30"/>
      <c r="AG884" s="30"/>
      <c r="AH884" s="30"/>
      <c r="AI884" s="30"/>
      <c r="AJ884" s="30"/>
      <c r="AK884" s="30"/>
      <c r="AL884" s="30"/>
      <c r="AM884" s="30"/>
      <c r="AN884" s="30"/>
      <c r="AO884" s="30"/>
      <c r="AP884" s="30"/>
      <c r="AQ884" s="30"/>
      <c r="AR884" s="30"/>
      <c r="AS884" s="30"/>
      <c r="AT884" s="30"/>
      <c r="AU884" s="30"/>
      <c r="AV884" s="30"/>
    </row>
    <row r="885" spans="3:48" x14ac:dyDescent="0.25"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  <c r="AA885" s="30"/>
      <c r="AB885" s="30"/>
      <c r="AC885" s="30"/>
      <c r="AD885" s="30"/>
      <c r="AE885" s="30"/>
      <c r="AF885" s="30"/>
      <c r="AG885" s="30"/>
      <c r="AH885" s="30"/>
      <c r="AI885" s="30"/>
      <c r="AJ885" s="30"/>
      <c r="AK885" s="30"/>
      <c r="AL885" s="30"/>
      <c r="AM885" s="30"/>
      <c r="AN885" s="30"/>
      <c r="AO885" s="30"/>
      <c r="AP885" s="30"/>
      <c r="AQ885" s="30"/>
      <c r="AR885" s="30"/>
      <c r="AS885" s="30"/>
      <c r="AT885" s="30"/>
      <c r="AU885" s="30"/>
      <c r="AV885" s="30"/>
    </row>
    <row r="886" spans="3:48" x14ac:dyDescent="0.25"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  <c r="AA886" s="30"/>
      <c r="AB886" s="30"/>
      <c r="AC886" s="30"/>
      <c r="AD886" s="30"/>
      <c r="AE886" s="30"/>
      <c r="AF886" s="30"/>
      <c r="AG886" s="30"/>
      <c r="AH886" s="30"/>
      <c r="AI886" s="30"/>
      <c r="AJ886" s="30"/>
      <c r="AK886" s="30"/>
      <c r="AL886" s="30"/>
      <c r="AM886" s="30"/>
      <c r="AN886" s="30"/>
      <c r="AO886" s="30"/>
      <c r="AP886" s="30"/>
      <c r="AQ886" s="30"/>
      <c r="AR886" s="30"/>
      <c r="AS886" s="30"/>
      <c r="AT886" s="30"/>
      <c r="AU886" s="30"/>
      <c r="AV886" s="30"/>
    </row>
    <row r="887" spans="3:48" x14ac:dyDescent="0.25"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  <c r="AA887" s="30"/>
      <c r="AB887" s="30"/>
      <c r="AC887" s="30"/>
      <c r="AD887" s="30"/>
      <c r="AE887" s="30"/>
      <c r="AF887" s="30"/>
      <c r="AG887" s="30"/>
      <c r="AH887" s="30"/>
      <c r="AI887" s="30"/>
      <c r="AJ887" s="30"/>
      <c r="AK887" s="30"/>
      <c r="AL887" s="30"/>
      <c r="AM887" s="30"/>
      <c r="AN887" s="30"/>
      <c r="AO887" s="30"/>
      <c r="AP887" s="30"/>
      <c r="AQ887" s="30"/>
      <c r="AR887" s="30"/>
      <c r="AS887" s="30"/>
      <c r="AT887" s="30"/>
      <c r="AU887" s="30"/>
      <c r="AV887" s="30"/>
    </row>
    <row r="888" spans="3:48" x14ac:dyDescent="0.25"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  <c r="AA888" s="30"/>
      <c r="AB888" s="30"/>
      <c r="AC888" s="30"/>
      <c r="AD888" s="30"/>
      <c r="AE888" s="30"/>
      <c r="AF888" s="30"/>
      <c r="AG888" s="30"/>
      <c r="AH888" s="30"/>
      <c r="AI888" s="30"/>
      <c r="AJ888" s="30"/>
      <c r="AK888" s="30"/>
      <c r="AL888" s="30"/>
      <c r="AM888" s="30"/>
      <c r="AN888" s="30"/>
      <c r="AO888" s="30"/>
      <c r="AP888" s="30"/>
      <c r="AQ888" s="30"/>
      <c r="AR888" s="30"/>
      <c r="AS888" s="30"/>
      <c r="AT888" s="30"/>
      <c r="AU888" s="30"/>
      <c r="AV888" s="30"/>
    </row>
    <row r="889" spans="3:48" x14ac:dyDescent="0.25"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  <c r="AA889" s="30"/>
      <c r="AB889" s="30"/>
      <c r="AC889" s="30"/>
      <c r="AD889" s="30"/>
      <c r="AE889" s="30"/>
      <c r="AF889" s="30"/>
      <c r="AG889" s="30"/>
      <c r="AH889" s="30"/>
      <c r="AI889" s="30"/>
      <c r="AJ889" s="30"/>
      <c r="AK889" s="30"/>
      <c r="AL889" s="30"/>
      <c r="AM889" s="30"/>
      <c r="AN889" s="30"/>
      <c r="AO889" s="30"/>
      <c r="AP889" s="30"/>
      <c r="AQ889" s="30"/>
      <c r="AR889" s="30"/>
      <c r="AS889" s="30"/>
      <c r="AT889" s="30"/>
      <c r="AU889" s="30"/>
      <c r="AV889" s="30"/>
    </row>
    <row r="890" spans="3:48" x14ac:dyDescent="0.25"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  <c r="AA890" s="30"/>
      <c r="AB890" s="30"/>
      <c r="AC890" s="30"/>
      <c r="AD890" s="30"/>
      <c r="AE890" s="30"/>
      <c r="AF890" s="30"/>
      <c r="AG890" s="30"/>
      <c r="AH890" s="30"/>
      <c r="AI890" s="30"/>
      <c r="AJ890" s="30"/>
      <c r="AK890" s="30"/>
      <c r="AL890" s="30"/>
      <c r="AM890" s="30"/>
      <c r="AN890" s="30"/>
      <c r="AO890" s="30"/>
      <c r="AP890" s="30"/>
      <c r="AQ890" s="30"/>
      <c r="AR890" s="30"/>
      <c r="AS890" s="30"/>
      <c r="AT890" s="30"/>
      <c r="AU890" s="30"/>
      <c r="AV890" s="30"/>
    </row>
    <row r="891" spans="3:48" x14ac:dyDescent="0.25"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  <c r="AA891" s="30"/>
      <c r="AB891" s="30"/>
      <c r="AC891" s="30"/>
      <c r="AD891" s="30"/>
      <c r="AE891" s="30"/>
      <c r="AF891" s="30"/>
      <c r="AG891" s="30"/>
      <c r="AH891" s="30"/>
      <c r="AI891" s="30"/>
      <c r="AJ891" s="30"/>
      <c r="AK891" s="30"/>
      <c r="AL891" s="30"/>
      <c r="AM891" s="30"/>
      <c r="AN891" s="30"/>
      <c r="AO891" s="30"/>
      <c r="AP891" s="30"/>
      <c r="AQ891" s="30"/>
      <c r="AR891" s="30"/>
      <c r="AS891" s="30"/>
      <c r="AT891" s="30"/>
      <c r="AU891" s="30"/>
      <c r="AV891" s="30"/>
    </row>
    <row r="892" spans="3:48" x14ac:dyDescent="0.25"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  <c r="AA892" s="30"/>
      <c r="AB892" s="30"/>
      <c r="AC892" s="30"/>
      <c r="AD892" s="30"/>
      <c r="AE892" s="30"/>
      <c r="AF892" s="30"/>
      <c r="AG892" s="30"/>
      <c r="AH892" s="30"/>
      <c r="AI892" s="30"/>
      <c r="AJ892" s="30"/>
      <c r="AK892" s="30"/>
      <c r="AL892" s="30"/>
      <c r="AM892" s="30"/>
      <c r="AN892" s="30"/>
      <c r="AO892" s="30"/>
      <c r="AP892" s="30"/>
      <c r="AQ892" s="30"/>
      <c r="AR892" s="30"/>
      <c r="AS892" s="30"/>
      <c r="AT892" s="30"/>
      <c r="AU892" s="30"/>
      <c r="AV892" s="30"/>
    </row>
    <row r="893" spans="3:48" x14ac:dyDescent="0.25"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  <c r="AA893" s="30"/>
      <c r="AB893" s="30"/>
      <c r="AC893" s="30"/>
      <c r="AD893" s="30"/>
      <c r="AE893" s="30"/>
      <c r="AF893" s="30"/>
      <c r="AG893" s="30"/>
      <c r="AH893" s="30"/>
      <c r="AI893" s="30"/>
      <c r="AJ893" s="30"/>
      <c r="AK893" s="30"/>
      <c r="AL893" s="30"/>
      <c r="AM893" s="30"/>
      <c r="AN893" s="30"/>
      <c r="AO893" s="30"/>
      <c r="AP893" s="30"/>
      <c r="AQ893" s="30"/>
      <c r="AR893" s="30"/>
      <c r="AS893" s="30"/>
      <c r="AT893" s="30"/>
      <c r="AU893" s="30"/>
      <c r="AV893" s="30"/>
    </row>
    <row r="894" spans="3:48" x14ac:dyDescent="0.25"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  <c r="AA894" s="30"/>
      <c r="AB894" s="30"/>
      <c r="AC894" s="30"/>
      <c r="AD894" s="30"/>
      <c r="AE894" s="30"/>
      <c r="AF894" s="30"/>
      <c r="AG894" s="30"/>
      <c r="AH894" s="30"/>
      <c r="AI894" s="30"/>
      <c r="AJ894" s="30"/>
      <c r="AK894" s="30"/>
      <c r="AL894" s="30"/>
      <c r="AM894" s="30"/>
      <c r="AN894" s="30"/>
      <c r="AO894" s="30"/>
      <c r="AP894" s="30"/>
      <c r="AQ894" s="30"/>
      <c r="AR894" s="30"/>
      <c r="AS894" s="30"/>
      <c r="AT894" s="30"/>
      <c r="AU894" s="30"/>
      <c r="AV894" s="30"/>
    </row>
    <row r="895" spans="3:48" x14ac:dyDescent="0.25"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  <c r="AA895" s="30"/>
      <c r="AB895" s="30"/>
      <c r="AC895" s="30"/>
      <c r="AD895" s="30"/>
      <c r="AE895" s="30"/>
      <c r="AF895" s="30"/>
      <c r="AG895" s="30"/>
      <c r="AH895" s="30"/>
      <c r="AI895" s="30"/>
      <c r="AJ895" s="30"/>
      <c r="AK895" s="30"/>
      <c r="AL895" s="30"/>
      <c r="AM895" s="30"/>
      <c r="AN895" s="30"/>
      <c r="AO895" s="30"/>
      <c r="AP895" s="30"/>
      <c r="AQ895" s="30"/>
      <c r="AR895" s="30"/>
      <c r="AS895" s="30"/>
      <c r="AT895" s="30"/>
      <c r="AU895" s="30"/>
      <c r="AV895" s="30"/>
    </row>
    <row r="896" spans="3:48" x14ac:dyDescent="0.25"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  <c r="AA896" s="30"/>
      <c r="AB896" s="30"/>
      <c r="AC896" s="30"/>
      <c r="AD896" s="30"/>
      <c r="AE896" s="30"/>
      <c r="AF896" s="30"/>
      <c r="AG896" s="30"/>
      <c r="AH896" s="30"/>
      <c r="AI896" s="30"/>
      <c r="AJ896" s="30"/>
      <c r="AK896" s="30"/>
      <c r="AL896" s="30"/>
      <c r="AM896" s="30"/>
      <c r="AN896" s="30"/>
      <c r="AO896" s="30"/>
      <c r="AP896" s="30"/>
      <c r="AQ896" s="30"/>
      <c r="AR896" s="30"/>
      <c r="AS896" s="30"/>
      <c r="AT896" s="30"/>
      <c r="AU896" s="30"/>
      <c r="AV896" s="30"/>
    </row>
    <row r="897" spans="3:48" x14ac:dyDescent="0.25"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  <c r="AA897" s="30"/>
      <c r="AB897" s="30"/>
      <c r="AC897" s="30"/>
      <c r="AD897" s="30"/>
      <c r="AE897" s="30"/>
      <c r="AF897" s="30"/>
      <c r="AG897" s="30"/>
      <c r="AH897" s="30"/>
      <c r="AI897" s="30"/>
      <c r="AJ897" s="30"/>
      <c r="AK897" s="30"/>
      <c r="AL897" s="30"/>
      <c r="AM897" s="30"/>
      <c r="AN897" s="30"/>
      <c r="AO897" s="30"/>
      <c r="AP897" s="30"/>
      <c r="AQ897" s="30"/>
      <c r="AR897" s="30"/>
      <c r="AS897" s="30"/>
      <c r="AT897" s="30"/>
      <c r="AU897" s="30"/>
      <c r="AV897" s="30"/>
    </row>
    <row r="898" spans="3:48" x14ac:dyDescent="0.25"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  <c r="AA898" s="30"/>
      <c r="AB898" s="30"/>
      <c r="AC898" s="30"/>
      <c r="AD898" s="30"/>
      <c r="AE898" s="30"/>
      <c r="AF898" s="30"/>
      <c r="AG898" s="30"/>
      <c r="AH898" s="30"/>
      <c r="AI898" s="30"/>
      <c r="AJ898" s="30"/>
      <c r="AK898" s="30"/>
      <c r="AL898" s="30"/>
      <c r="AM898" s="30"/>
      <c r="AN898" s="30"/>
      <c r="AO898" s="30"/>
      <c r="AP898" s="30"/>
      <c r="AQ898" s="30"/>
      <c r="AR898" s="30"/>
      <c r="AS898" s="30"/>
      <c r="AT898" s="30"/>
      <c r="AU898" s="30"/>
      <c r="AV898" s="30"/>
    </row>
    <row r="899" spans="3:48" x14ac:dyDescent="0.25"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  <c r="AA899" s="30"/>
      <c r="AB899" s="30"/>
      <c r="AC899" s="30"/>
      <c r="AD899" s="30"/>
      <c r="AE899" s="30"/>
      <c r="AF899" s="30"/>
      <c r="AG899" s="30"/>
      <c r="AH899" s="30"/>
      <c r="AI899" s="30"/>
      <c r="AJ899" s="30"/>
      <c r="AK899" s="30"/>
      <c r="AL899" s="30"/>
      <c r="AM899" s="30"/>
      <c r="AN899" s="30"/>
      <c r="AO899" s="30"/>
      <c r="AP899" s="30"/>
      <c r="AQ899" s="30"/>
      <c r="AR899" s="30"/>
      <c r="AS899" s="30"/>
      <c r="AT899" s="30"/>
      <c r="AU899" s="30"/>
      <c r="AV899" s="30"/>
    </row>
    <row r="900" spans="3:48" x14ac:dyDescent="0.25"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  <c r="AA900" s="30"/>
      <c r="AB900" s="30"/>
      <c r="AC900" s="30"/>
      <c r="AD900" s="30"/>
      <c r="AE900" s="30"/>
      <c r="AF900" s="30"/>
      <c r="AG900" s="30"/>
      <c r="AH900" s="30"/>
      <c r="AI900" s="30"/>
      <c r="AJ900" s="30"/>
      <c r="AK900" s="30"/>
      <c r="AL900" s="30"/>
      <c r="AM900" s="30"/>
      <c r="AN900" s="30"/>
      <c r="AO900" s="30"/>
      <c r="AP900" s="30"/>
      <c r="AQ900" s="30"/>
      <c r="AR900" s="30"/>
      <c r="AS900" s="30"/>
      <c r="AT900" s="30"/>
      <c r="AU900" s="30"/>
      <c r="AV900" s="30"/>
    </row>
    <row r="901" spans="3:48" x14ac:dyDescent="0.25"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  <c r="AA901" s="30"/>
      <c r="AB901" s="30"/>
      <c r="AC901" s="30"/>
      <c r="AD901" s="30"/>
      <c r="AE901" s="30"/>
      <c r="AF901" s="30"/>
      <c r="AG901" s="30"/>
      <c r="AH901" s="30"/>
      <c r="AI901" s="30"/>
      <c r="AJ901" s="30"/>
      <c r="AK901" s="30"/>
      <c r="AL901" s="30"/>
      <c r="AM901" s="30"/>
      <c r="AN901" s="30"/>
      <c r="AO901" s="30"/>
      <c r="AP901" s="30"/>
      <c r="AQ901" s="30"/>
      <c r="AR901" s="30"/>
      <c r="AS901" s="30"/>
      <c r="AT901" s="30"/>
      <c r="AU901" s="30"/>
      <c r="AV901" s="30"/>
    </row>
    <row r="902" spans="3:48" x14ac:dyDescent="0.25"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  <c r="AA902" s="30"/>
      <c r="AB902" s="30"/>
      <c r="AC902" s="30"/>
      <c r="AD902" s="30"/>
      <c r="AE902" s="30"/>
      <c r="AF902" s="30"/>
      <c r="AG902" s="30"/>
      <c r="AH902" s="30"/>
      <c r="AI902" s="30"/>
      <c r="AJ902" s="30"/>
      <c r="AK902" s="30"/>
      <c r="AL902" s="30"/>
      <c r="AM902" s="30"/>
      <c r="AN902" s="30"/>
      <c r="AO902" s="30"/>
      <c r="AP902" s="30"/>
      <c r="AQ902" s="30"/>
      <c r="AR902" s="30"/>
      <c r="AS902" s="30"/>
      <c r="AT902" s="30"/>
      <c r="AU902" s="30"/>
      <c r="AV902" s="30"/>
    </row>
    <row r="903" spans="3:48" x14ac:dyDescent="0.25"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  <c r="AA903" s="30"/>
      <c r="AB903" s="30"/>
      <c r="AC903" s="30"/>
      <c r="AD903" s="30"/>
      <c r="AE903" s="30"/>
      <c r="AF903" s="30"/>
      <c r="AG903" s="30"/>
      <c r="AH903" s="30"/>
      <c r="AI903" s="30"/>
      <c r="AJ903" s="30"/>
      <c r="AK903" s="30"/>
      <c r="AL903" s="30"/>
      <c r="AM903" s="30"/>
      <c r="AN903" s="30"/>
      <c r="AO903" s="30"/>
      <c r="AP903" s="30"/>
      <c r="AQ903" s="30"/>
      <c r="AR903" s="30"/>
      <c r="AS903" s="30"/>
      <c r="AT903" s="30"/>
      <c r="AU903" s="30"/>
      <c r="AV903" s="30"/>
    </row>
    <row r="904" spans="3:48" x14ac:dyDescent="0.25"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  <c r="AA904" s="30"/>
      <c r="AB904" s="30"/>
      <c r="AC904" s="30"/>
      <c r="AD904" s="30"/>
      <c r="AE904" s="30"/>
      <c r="AF904" s="30"/>
      <c r="AG904" s="30"/>
      <c r="AH904" s="30"/>
      <c r="AI904" s="30"/>
      <c r="AJ904" s="30"/>
      <c r="AK904" s="30"/>
      <c r="AL904" s="30"/>
      <c r="AM904" s="30"/>
      <c r="AN904" s="30"/>
      <c r="AO904" s="30"/>
      <c r="AP904" s="30"/>
      <c r="AQ904" s="30"/>
      <c r="AR904" s="30"/>
      <c r="AS904" s="30"/>
      <c r="AT904" s="30"/>
      <c r="AU904" s="30"/>
      <c r="AV904" s="30"/>
    </row>
    <row r="905" spans="3:48" x14ac:dyDescent="0.25"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  <c r="AA905" s="30"/>
      <c r="AB905" s="30"/>
      <c r="AC905" s="30"/>
      <c r="AD905" s="30"/>
      <c r="AE905" s="30"/>
      <c r="AF905" s="30"/>
      <c r="AG905" s="30"/>
      <c r="AH905" s="30"/>
      <c r="AI905" s="30"/>
      <c r="AJ905" s="30"/>
      <c r="AK905" s="30"/>
      <c r="AL905" s="30"/>
      <c r="AM905" s="30"/>
      <c r="AN905" s="30"/>
      <c r="AO905" s="30"/>
      <c r="AP905" s="30"/>
      <c r="AQ905" s="30"/>
      <c r="AR905" s="30"/>
      <c r="AS905" s="30"/>
      <c r="AT905" s="30"/>
      <c r="AU905" s="30"/>
      <c r="AV905" s="30"/>
    </row>
    <row r="906" spans="3:48" x14ac:dyDescent="0.25"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  <c r="AA906" s="30"/>
      <c r="AB906" s="30"/>
      <c r="AC906" s="30"/>
      <c r="AD906" s="30"/>
      <c r="AE906" s="30"/>
      <c r="AF906" s="30"/>
      <c r="AG906" s="30"/>
      <c r="AH906" s="30"/>
      <c r="AI906" s="30"/>
      <c r="AJ906" s="30"/>
      <c r="AK906" s="30"/>
      <c r="AL906" s="30"/>
      <c r="AM906" s="30"/>
      <c r="AN906" s="30"/>
      <c r="AO906" s="30"/>
      <c r="AP906" s="30"/>
      <c r="AQ906" s="30"/>
      <c r="AR906" s="30"/>
      <c r="AS906" s="30"/>
      <c r="AT906" s="30"/>
      <c r="AU906" s="30"/>
      <c r="AV906" s="30"/>
    </row>
    <row r="907" spans="3:48" x14ac:dyDescent="0.25"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  <c r="AA907" s="30"/>
      <c r="AB907" s="30"/>
      <c r="AC907" s="30"/>
      <c r="AD907" s="30"/>
      <c r="AE907" s="30"/>
      <c r="AF907" s="30"/>
      <c r="AG907" s="30"/>
      <c r="AH907" s="30"/>
      <c r="AI907" s="30"/>
      <c r="AJ907" s="30"/>
      <c r="AK907" s="30"/>
      <c r="AL907" s="30"/>
      <c r="AM907" s="30"/>
      <c r="AN907" s="30"/>
      <c r="AO907" s="30"/>
      <c r="AP907" s="30"/>
      <c r="AQ907" s="30"/>
      <c r="AR907" s="30"/>
      <c r="AS907" s="30"/>
      <c r="AT907" s="30"/>
      <c r="AU907" s="30"/>
      <c r="AV907" s="30"/>
    </row>
    <row r="908" spans="3:48" x14ac:dyDescent="0.25"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  <c r="AA908" s="30"/>
      <c r="AB908" s="30"/>
      <c r="AC908" s="30"/>
      <c r="AD908" s="30"/>
      <c r="AE908" s="30"/>
      <c r="AF908" s="30"/>
      <c r="AG908" s="30"/>
      <c r="AH908" s="30"/>
      <c r="AI908" s="30"/>
      <c r="AJ908" s="30"/>
      <c r="AK908" s="30"/>
      <c r="AL908" s="30"/>
      <c r="AM908" s="30"/>
      <c r="AN908" s="30"/>
      <c r="AO908" s="30"/>
      <c r="AP908" s="30"/>
      <c r="AQ908" s="30"/>
      <c r="AR908" s="30"/>
      <c r="AS908" s="30"/>
      <c r="AT908" s="30"/>
      <c r="AU908" s="30"/>
      <c r="AV908" s="30"/>
    </row>
    <row r="909" spans="3:48" x14ac:dyDescent="0.25"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  <c r="AA909" s="30"/>
      <c r="AB909" s="30"/>
      <c r="AC909" s="30"/>
      <c r="AD909" s="30"/>
      <c r="AE909" s="30"/>
      <c r="AF909" s="30"/>
      <c r="AG909" s="30"/>
      <c r="AH909" s="30"/>
      <c r="AI909" s="30"/>
      <c r="AJ909" s="30"/>
      <c r="AK909" s="30"/>
      <c r="AL909" s="30"/>
      <c r="AM909" s="30"/>
      <c r="AN909" s="30"/>
      <c r="AO909" s="30"/>
      <c r="AP909" s="30"/>
      <c r="AQ909" s="30"/>
      <c r="AR909" s="30"/>
      <c r="AS909" s="30"/>
      <c r="AT909" s="30"/>
      <c r="AU909" s="30"/>
      <c r="AV909" s="30"/>
    </row>
    <row r="910" spans="3:48" x14ac:dyDescent="0.25"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  <c r="AA910" s="30"/>
      <c r="AB910" s="30"/>
      <c r="AC910" s="30"/>
      <c r="AD910" s="30"/>
      <c r="AE910" s="30"/>
      <c r="AF910" s="30"/>
      <c r="AG910" s="30"/>
      <c r="AH910" s="30"/>
      <c r="AI910" s="30"/>
      <c r="AJ910" s="30"/>
      <c r="AK910" s="30"/>
      <c r="AL910" s="30"/>
      <c r="AM910" s="30"/>
      <c r="AN910" s="30"/>
      <c r="AO910" s="30"/>
      <c r="AP910" s="30"/>
      <c r="AQ910" s="30"/>
      <c r="AR910" s="30"/>
      <c r="AS910" s="30"/>
      <c r="AT910" s="30"/>
      <c r="AU910" s="30"/>
      <c r="AV910" s="30"/>
    </row>
    <row r="911" spans="3:48" x14ac:dyDescent="0.25"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30"/>
      <c r="AN911" s="30"/>
      <c r="AO911" s="30"/>
      <c r="AP911" s="30"/>
      <c r="AQ911" s="30"/>
      <c r="AR911" s="30"/>
      <c r="AS911" s="30"/>
      <c r="AT911" s="30"/>
      <c r="AU911" s="30"/>
      <c r="AV911" s="30"/>
    </row>
    <row r="912" spans="3:48" x14ac:dyDescent="0.25"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  <c r="AA912" s="30"/>
      <c r="AB912" s="30"/>
      <c r="AC912" s="30"/>
      <c r="AD912" s="30"/>
      <c r="AE912" s="30"/>
      <c r="AF912" s="30"/>
      <c r="AG912" s="30"/>
      <c r="AH912" s="30"/>
      <c r="AI912" s="30"/>
      <c r="AJ912" s="30"/>
      <c r="AK912" s="30"/>
      <c r="AL912" s="30"/>
      <c r="AM912" s="30"/>
      <c r="AN912" s="30"/>
      <c r="AO912" s="30"/>
      <c r="AP912" s="30"/>
      <c r="AQ912" s="30"/>
      <c r="AR912" s="30"/>
      <c r="AS912" s="30"/>
      <c r="AT912" s="30"/>
      <c r="AU912" s="30"/>
      <c r="AV912" s="30"/>
    </row>
    <row r="913" spans="3:48" x14ac:dyDescent="0.25"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  <c r="AA913" s="30"/>
      <c r="AB913" s="30"/>
      <c r="AC913" s="30"/>
      <c r="AD913" s="30"/>
      <c r="AE913" s="30"/>
      <c r="AF913" s="30"/>
      <c r="AG913" s="30"/>
      <c r="AH913" s="30"/>
      <c r="AI913" s="30"/>
      <c r="AJ913" s="30"/>
      <c r="AK913" s="30"/>
      <c r="AL913" s="30"/>
      <c r="AM913" s="30"/>
      <c r="AN913" s="30"/>
      <c r="AO913" s="30"/>
      <c r="AP913" s="30"/>
      <c r="AQ913" s="30"/>
      <c r="AR913" s="30"/>
      <c r="AS913" s="30"/>
      <c r="AT913" s="30"/>
      <c r="AU913" s="30"/>
      <c r="AV913" s="30"/>
    </row>
    <row r="914" spans="3:48" x14ac:dyDescent="0.25"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  <c r="AA914" s="30"/>
      <c r="AB914" s="30"/>
      <c r="AC914" s="30"/>
      <c r="AD914" s="30"/>
      <c r="AE914" s="30"/>
      <c r="AF914" s="30"/>
      <c r="AG914" s="30"/>
      <c r="AH914" s="30"/>
      <c r="AI914" s="30"/>
      <c r="AJ914" s="30"/>
      <c r="AK914" s="30"/>
      <c r="AL914" s="30"/>
      <c r="AM914" s="30"/>
      <c r="AN914" s="30"/>
      <c r="AO914" s="30"/>
      <c r="AP914" s="30"/>
      <c r="AQ914" s="30"/>
      <c r="AR914" s="30"/>
      <c r="AS914" s="30"/>
      <c r="AT914" s="30"/>
      <c r="AU914" s="30"/>
      <c r="AV914" s="30"/>
    </row>
    <row r="915" spans="3:48" x14ac:dyDescent="0.25"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  <c r="AA915" s="30"/>
      <c r="AB915" s="30"/>
      <c r="AC915" s="30"/>
      <c r="AD915" s="30"/>
      <c r="AE915" s="30"/>
      <c r="AF915" s="30"/>
      <c r="AG915" s="30"/>
      <c r="AH915" s="30"/>
      <c r="AI915" s="30"/>
      <c r="AJ915" s="30"/>
      <c r="AK915" s="30"/>
      <c r="AL915" s="30"/>
      <c r="AM915" s="30"/>
      <c r="AN915" s="30"/>
      <c r="AO915" s="30"/>
      <c r="AP915" s="30"/>
      <c r="AQ915" s="30"/>
      <c r="AR915" s="30"/>
      <c r="AS915" s="30"/>
      <c r="AT915" s="30"/>
      <c r="AU915" s="30"/>
      <c r="AV915" s="30"/>
    </row>
    <row r="916" spans="3:48" x14ac:dyDescent="0.25"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  <c r="AA916" s="30"/>
      <c r="AB916" s="30"/>
      <c r="AC916" s="30"/>
      <c r="AD916" s="30"/>
      <c r="AE916" s="30"/>
      <c r="AF916" s="30"/>
      <c r="AG916" s="30"/>
      <c r="AH916" s="30"/>
      <c r="AI916" s="30"/>
      <c r="AJ916" s="30"/>
      <c r="AK916" s="30"/>
      <c r="AL916" s="30"/>
      <c r="AM916" s="30"/>
      <c r="AN916" s="30"/>
      <c r="AO916" s="30"/>
      <c r="AP916" s="30"/>
      <c r="AQ916" s="30"/>
      <c r="AR916" s="30"/>
      <c r="AS916" s="30"/>
      <c r="AT916" s="30"/>
      <c r="AU916" s="30"/>
      <c r="AV916" s="30"/>
    </row>
    <row r="917" spans="3:48" x14ac:dyDescent="0.25"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  <c r="AA917" s="30"/>
      <c r="AB917" s="30"/>
      <c r="AC917" s="30"/>
      <c r="AD917" s="30"/>
      <c r="AE917" s="30"/>
      <c r="AF917" s="30"/>
      <c r="AG917" s="30"/>
      <c r="AH917" s="30"/>
      <c r="AI917" s="30"/>
      <c r="AJ917" s="30"/>
      <c r="AK917" s="30"/>
      <c r="AL917" s="30"/>
      <c r="AM917" s="30"/>
      <c r="AN917" s="30"/>
      <c r="AO917" s="30"/>
      <c r="AP917" s="30"/>
      <c r="AQ917" s="30"/>
      <c r="AR917" s="30"/>
      <c r="AS917" s="30"/>
      <c r="AT917" s="30"/>
      <c r="AU917" s="30"/>
      <c r="AV917" s="30"/>
    </row>
    <row r="918" spans="3:48" x14ac:dyDescent="0.25"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  <c r="AA918" s="30"/>
      <c r="AB918" s="30"/>
      <c r="AC918" s="30"/>
      <c r="AD918" s="30"/>
      <c r="AE918" s="30"/>
      <c r="AF918" s="30"/>
      <c r="AG918" s="30"/>
      <c r="AH918" s="30"/>
      <c r="AI918" s="30"/>
      <c r="AJ918" s="30"/>
      <c r="AK918" s="30"/>
      <c r="AL918" s="30"/>
      <c r="AM918" s="30"/>
      <c r="AN918" s="30"/>
      <c r="AO918" s="30"/>
      <c r="AP918" s="30"/>
      <c r="AQ918" s="30"/>
      <c r="AR918" s="30"/>
      <c r="AS918" s="30"/>
      <c r="AT918" s="30"/>
      <c r="AU918" s="30"/>
      <c r="AV918" s="30"/>
    </row>
    <row r="919" spans="3:48" x14ac:dyDescent="0.25"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  <c r="AA919" s="30"/>
      <c r="AB919" s="30"/>
      <c r="AC919" s="30"/>
      <c r="AD919" s="30"/>
      <c r="AE919" s="30"/>
      <c r="AF919" s="30"/>
      <c r="AG919" s="30"/>
      <c r="AH919" s="30"/>
      <c r="AI919" s="30"/>
      <c r="AJ919" s="30"/>
      <c r="AK919" s="30"/>
      <c r="AL919" s="30"/>
      <c r="AM919" s="30"/>
      <c r="AN919" s="30"/>
      <c r="AO919" s="30"/>
      <c r="AP919" s="30"/>
      <c r="AQ919" s="30"/>
      <c r="AR919" s="30"/>
      <c r="AS919" s="30"/>
      <c r="AT919" s="30"/>
      <c r="AU919" s="30"/>
      <c r="AV919" s="30"/>
    </row>
    <row r="920" spans="3:48" x14ac:dyDescent="0.25"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  <c r="AA920" s="30"/>
      <c r="AB920" s="30"/>
      <c r="AC920" s="30"/>
      <c r="AD920" s="30"/>
      <c r="AE920" s="30"/>
      <c r="AF920" s="30"/>
      <c r="AG920" s="30"/>
      <c r="AH920" s="30"/>
      <c r="AI920" s="30"/>
      <c r="AJ920" s="30"/>
      <c r="AK920" s="30"/>
      <c r="AL920" s="30"/>
      <c r="AM920" s="30"/>
      <c r="AN920" s="30"/>
      <c r="AO920" s="30"/>
      <c r="AP920" s="30"/>
      <c r="AQ920" s="30"/>
      <c r="AR920" s="30"/>
      <c r="AS920" s="30"/>
      <c r="AT920" s="30"/>
      <c r="AU920" s="30"/>
      <c r="AV920" s="30"/>
    </row>
    <row r="921" spans="3:48" x14ac:dyDescent="0.25"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/>
      <c r="AI921" s="30"/>
      <c r="AJ921" s="30"/>
      <c r="AK921" s="30"/>
      <c r="AL921" s="30"/>
      <c r="AM921" s="30"/>
      <c r="AN921" s="30"/>
      <c r="AO921" s="30"/>
      <c r="AP921" s="30"/>
      <c r="AQ921" s="30"/>
      <c r="AR921" s="30"/>
      <c r="AS921" s="30"/>
      <c r="AT921" s="30"/>
      <c r="AU921" s="30"/>
      <c r="AV921" s="30"/>
    </row>
    <row r="922" spans="3:48" x14ac:dyDescent="0.25"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  <c r="AA922" s="30"/>
      <c r="AB922" s="30"/>
      <c r="AC922" s="30"/>
      <c r="AD922" s="30"/>
      <c r="AE922" s="30"/>
      <c r="AF922" s="30"/>
      <c r="AG922" s="30"/>
      <c r="AH922" s="30"/>
      <c r="AI922" s="30"/>
      <c r="AJ922" s="30"/>
      <c r="AK922" s="30"/>
      <c r="AL922" s="30"/>
      <c r="AM922" s="30"/>
      <c r="AN922" s="30"/>
      <c r="AO922" s="30"/>
      <c r="AP922" s="30"/>
      <c r="AQ922" s="30"/>
      <c r="AR922" s="30"/>
      <c r="AS922" s="30"/>
      <c r="AT922" s="30"/>
      <c r="AU922" s="30"/>
      <c r="AV922" s="30"/>
    </row>
    <row r="923" spans="3:48" x14ac:dyDescent="0.25"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  <c r="AA923" s="30"/>
      <c r="AB923" s="30"/>
      <c r="AC923" s="30"/>
      <c r="AD923" s="30"/>
      <c r="AE923" s="30"/>
      <c r="AF923" s="30"/>
      <c r="AG923" s="30"/>
      <c r="AH923" s="30"/>
      <c r="AI923" s="30"/>
      <c r="AJ923" s="30"/>
      <c r="AK923" s="30"/>
      <c r="AL923" s="30"/>
      <c r="AM923" s="30"/>
      <c r="AN923" s="30"/>
      <c r="AO923" s="30"/>
      <c r="AP923" s="30"/>
      <c r="AQ923" s="30"/>
      <c r="AR923" s="30"/>
      <c r="AS923" s="30"/>
      <c r="AT923" s="30"/>
      <c r="AU923" s="30"/>
      <c r="AV923" s="30"/>
    </row>
    <row r="924" spans="3:48" x14ac:dyDescent="0.25"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  <c r="AA924" s="30"/>
      <c r="AB924" s="30"/>
      <c r="AC924" s="30"/>
      <c r="AD924" s="30"/>
      <c r="AE924" s="30"/>
      <c r="AF924" s="30"/>
      <c r="AG924" s="30"/>
      <c r="AH924" s="30"/>
      <c r="AI924" s="30"/>
      <c r="AJ924" s="30"/>
      <c r="AK924" s="30"/>
      <c r="AL924" s="30"/>
      <c r="AM924" s="30"/>
      <c r="AN924" s="30"/>
      <c r="AO924" s="30"/>
      <c r="AP924" s="30"/>
      <c r="AQ924" s="30"/>
      <c r="AR924" s="30"/>
      <c r="AS924" s="30"/>
      <c r="AT924" s="30"/>
      <c r="AU924" s="30"/>
      <c r="AV924" s="30"/>
    </row>
    <row r="925" spans="3:48" x14ac:dyDescent="0.25"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  <c r="AA925" s="30"/>
      <c r="AB925" s="30"/>
      <c r="AC925" s="30"/>
      <c r="AD925" s="30"/>
      <c r="AE925" s="30"/>
      <c r="AF925" s="30"/>
      <c r="AG925" s="30"/>
      <c r="AH925" s="30"/>
      <c r="AI925" s="30"/>
      <c r="AJ925" s="30"/>
      <c r="AK925" s="30"/>
      <c r="AL925" s="30"/>
      <c r="AM925" s="30"/>
      <c r="AN925" s="30"/>
      <c r="AO925" s="30"/>
      <c r="AP925" s="30"/>
      <c r="AQ925" s="30"/>
      <c r="AR925" s="30"/>
      <c r="AS925" s="30"/>
      <c r="AT925" s="30"/>
      <c r="AU925" s="30"/>
      <c r="AV925" s="30"/>
    </row>
    <row r="926" spans="3:48" x14ac:dyDescent="0.25"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/>
      <c r="AB926" s="30"/>
      <c r="AC926" s="30"/>
      <c r="AD926" s="30"/>
      <c r="AE926" s="30"/>
      <c r="AF926" s="30"/>
      <c r="AG926" s="30"/>
      <c r="AH926" s="30"/>
      <c r="AI926" s="30"/>
      <c r="AJ926" s="30"/>
      <c r="AK926" s="30"/>
      <c r="AL926" s="30"/>
      <c r="AM926" s="30"/>
      <c r="AN926" s="30"/>
      <c r="AO926" s="30"/>
      <c r="AP926" s="30"/>
      <c r="AQ926" s="30"/>
      <c r="AR926" s="30"/>
      <c r="AS926" s="30"/>
      <c r="AT926" s="30"/>
      <c r="AU926" s="30"/>
      <c r="AV926" s="30"/>
    </row>
    <row r="927" spans="3:48" x14ac:dyDescent="0.25"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  <c r="AJ927" s="30"/>
      <c r="AK927" s="30"/>
      <c r="AL927" s="30"/>
      <c r="AM927" s="30"/>
      <c r="AN927" s="30"/>
      <c r="AO927" s="30"/>
      <c r="AP927" s="30"/>
      <c r="AQ927" s="30"/>
      <c r="AR927" s="30"/>
      <c r="AS927" s="30"/>
      <c r="AT927" s="30"/>
      <c r="AU927" s="30"/>
      <c r="AV927" s="30"/>
    </row>
    <row r="928" spans="3:48" x14ac:dyDescent="0.25"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  <c r="AA928" s="30"/>
      <c r="AB928" s="30"/>
      <c r="AC928" s="30"/>
      <c r="AD928" s="30"/>
      <c r="AE928" s="30"/>
      <c r="AF928" s="30"/>
      <c r="AG928" s="30"/>
      <c r="AH928" s="30"/>
      <c r="AI928" s="30"/>
      <c r="AJ928" s="30"/>
      <c r="AK928" s="30"/>
      <c r="AL928" s="30"/>
      <c r="AM928" s="30"/>
      <c r="AN928" s="30"/>
      <c r="AO928" s="30"/>
      <c r="AP928" s="30"/>
      <c r="AQ928" s="30"/>
      <c r="AR928" s="30"/>
      <c r="AS928" s="30"/>
      <c r="AT928" s="30"/>
      <c r="AU928" s="30"/>
      <c r="AV928" s="30"/>
    </row>
    <row r="929" spans="3:48" x14ac:dyDescent="0.25"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  <c r="AA929" s="30"/>
      <c r="AB929" s="30"/>
      <c r="AC929" s="30"/>
      <c r="AD929" s="30"/>
      <c r="AE929" s="30"/>
      <c r="AF929" s="30"/>
      <c r="AG929" s="30"/>
      <c r="AH929" s="30"/>
      <c r="AI929" s="30"/>
      <c r="AJ929" s="30"/>
      <c r="AK929" s="30"/>
      <c r="AL929" s="30"/>
      <c r="AM929" s="30"/>
      <c r="AN929" s="30"/>
      <c r="AO929" s="30"/>
      <c r="AP929" s="30"/>
      <c r="AQ929" s="30"/>
      <c r="AR929" s="30"/>
      <c r="AS929" s="30"/>
      <c r="AT929" s="30"/>
      <c r="AU929" s="30"/>
      <c r="AV929" s="30"/>
    </row>
    <row r="930" spans="3:48" x14ac:dyDescent="0.25"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  <c r="AA930" s="30"/>
      <c r="AB930" s="30"/>
      <c r="AC930" s="30"/>
      <c r="AD930" s="30"/>
      <c r="AE930" s="30"/>
      <c r="AF930" s="30"/>
      <c r="AG930" s="30"/>
      <c r="AH930" s="30"/>
      <c r="AI930" s="30"/>
      <c r="AJ930" s="30"/>
      <c r="AK930" s="30"/>
      <c r="AL930" s="30"/>
      <c r="AM930" s="30"/>
      <c r="AN930" s="30"/>
      <c r="AO930" s="30"/>
      <c r="AP930" s="30"/>
      <c r="AQ930" s="30"/>
      <c r="AR930" s="30"/>
      <c r="AS930" s="30"/>
      <c r="AT930" s="30"/>
      <c r="AU930" s="30"/>
      <c r="AV930" s="30"/>
    </row>
    <row r="931" spans="3:48" x14ac:dyDescent="0.25"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30"/>
      <c r="AN931" s="30"/>
      <c r="AO931" s="30"/>
      <c r="AP931" s="30"/>
      <c r="AQ931" s="30"/>
      <c r="AR931" s="30"/>
      <c r="AS931" s="30"/>
      <c r="AT931" s="30"/>
      <c r="AU931" s="30"/>
      <c r="AV931" s="30"/>
    </row>
    <row r="932" spans="3:48" x14ac:dyDescent="0.25"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  <c r="AA932" s="30"/>
      <c r="AB932" s="30"/>
      <c r="AC932" s="30"/>
      <c r="AD932" s="30"/>
      <c r="AE932" s="30"/>
      <c r="AF932" s="30"/>
      <c r="AG932" s="30"/>
      <c r="AH932" s="30"/>
      <c r="AI932" s="30"/>
      <c r="AJ932" s="30"/>
      <c r="AK932" s="30"/>
      <c r="AL932" s="30"/>
      <c r="AM932" s="30"/>
      <c r="AN932" s="30"/>
      <c r="AO932" s="30"/>
      <c r="AP932" s="30"/>
      <c r="AQ932" s="30"/>
      <c r="AR932" s="30"/>
      <c r="AS932" s="30"/>
      <c r="AT932" s="30"/>
      <c r="AU932" s="30"/>
      <c r="AV932" s="30"/>
    </row>
    <row r="933" spans="3:48" x14ac:dyDescent="0.25"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  <c r="AA933" s="30"/>
      <c r="AB933" s="30"/>
      <c r="AC933" s="30"/>
      <c r="AD933" s="30"/>
      <c r="AE933" s="30"/>
      <c r="AF933" s="30"/>
      <c r="AG933" s="30"/>
      <c r="AH933" s="30"/>
      <c r="AI933" s="30"/>
      <c r="AJ933" s="30"/>
      <c r="AK933" s="30"/>
      <c r="AL933" s="30"/>
      <c r="AM933" s="30"/>
      <c r="AN933" s="30"/>
      <c r="AO933" s="30"/>
      <c r="AP933" s="30"/>
      <c r="AQ933" s="30"/>
      <c r="AR933" s="30"/>
      <c r="AS933" s="30"/>
      <c r="AT933" s="30"/>
      <c r="AU933" s="30"/>
      <c r="AV933" s="30"/>
    </row>
    <row r="934" spans="3:48" x14ac:dyDescent="0.25"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  <c r="AA934" s="30"/>
      <c r="AB934" s="30"/>
      <c r="AC934" s="30"/>
      <c r="AD934" s="30"/>
      <c r="AE934" s="30"/>
      <c r="AF934" s="30"/>
      <c r="AG934" s="30"/>
      <c r="AH934" s="30"/>
      <c r="AI934" s="30"/>
      <c r="AJ934" s="30"/>
      <c r="AK934" s="30"/>
      <c r="AL934" s="30"/>
      <c r="AM934" s="30"/>
      <c r="AN934" s="30"/>
      <c r="AO934" s="30"/>
      <c r="AP934" s="30"/>
      <c r="AQ934" s="30"/>
      <c r="AR934" s="30"/>
      <c r="AS934" s="30"/>
      <c r="AT934" s="30"/>
      <c r="AU934" s="30"/>
      <c r="AV934" s="30"/>
    </row>
    <row r="935" spans="3:48" x14ac:dyDescent="0.25"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  <c r="AA935" s="30"/>
      <c r="AB935" s="30"/>
      <c r="AC935" s="30"/>
      <c r="AD935" s="30"/>
      <c r="AE935" s="30"/>
      <c r="AF935" s="30"/>
      <c r="AG935" s="30"/>
      <c r="AH935" s="30"/>
      <c r="AI935" s="30"/>
      <c r="AJ935" s="30"/>
      <c r="AK935" s="30"/>
      <c r="AL935" s="30"/>
      <c r="AM935" s="30"/>
      <c r="AN935" s="30"/>
      <c r="AO935" s="30"/>
      <c r="AP935" s="30"/>
      <c r="AQ935" s="30"/>
      <c r="AR935" s="30"/>
      <c r="AS935" s="30"/>
      <c r="AT935" s="30"/>
      <c r="AU935" s="30"/>
      <c r="AV935" s="30"/>
    </row>
    <row r="936" spans="3:48" x14ac:dyDescent="0.25"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  <c r="AA936" s="30"/>
      <c r="AB936" s="30"/>
      <c r="AC936" s="30"/>
      <c r="AD936" s="30"/>
      <c r="AE936" s="30"/>
      <c r="AF936" s="30"/>
      <c r="AG936" s="30"/>
      <c r="AH936" s="30"/>
      <c r="AI936" s="30"/>
      <c r="AJ936" s="30"/>
      <c r="AK936" s="30"/>
      <c r="AL936" s="30"/>
      <c r="AM936" s="30"/>
      <c r="AN936" s="30"/>
      <c r="AO936" s="30"/>
      <c r="AP936" s="30"/>
      <c r="AQ936" s="30"/>
      <c r="AR936" s="30"/>
      <c r="AS936" s="30"/>
      <c r="AT936" s="30"/>
      <c r="AU936" s="30"/>
      <c r="AV936" s="30"/>
    </row>
    <row r="937" spans="3:48" x14ac:dyDescent="0.25"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  <c r="AA937" s="30"/>
      <c r="AB937" s="30"/>
      <c r="AC937" s="30"/>
      <c r="AD937" s="30"/>
      <c r="AE937" s="30"/>
      <c r="AF937" s="30"/>
      <c r="AG937" s="30"/>
      <c r="AH937" s="30"/>
      <c r="AI937" s="30"/>
      <c r="AJ937" s="30"/>
      <c r="AK937" s="30"/>
      <c r="AL937" s="30"/>
      <c r="AM937" s="30"/>
      <c r="AN937" s="30"/>
      <c r="AO937" s="30"/>
      <c r="AP937" s="30"/>
      <c r="AQ937" s="30"/>
      <c r="AR937" s="30"/>
      <c r="AS937" s="30"/>
      <c r="AT937" s="30"/>
      <c r="AU937" s="30"/>
      <c r="AV937" s="30"/>
    </row>
    <row r="938" spans="3:48" x14ac:dyDescent="0.25"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  <c r="AA938" s="30"/>
      <c r="AB938" s="30"/>
      <c r="AC938" s="30"/>
      <c r="AD938" s="30"/>
      <c r="AE938" s="30"/>
      <c r="AF938" s="30"/>
      <c r="AG938" s="30"/>
      <c r="AH938" s="30"/>
      <c r="AI938" s="30"/>
      <c r="AJ938" s="30"/>
      <c r="AK938" s="30"/>
      <c r="AL938" s="30"/>
      <c r="AM938" s="30"/>
      <c r="AN938" s="30"/>
      <c r="AO938" s="30"/>
      <c r="AP938" s="30"/>
      <c r="AQ938" s="30"/>
      <c r="AR938" s="30"/>
      <c r="AS938" s="30"/>
      <c r="AT938" s="30"/>
      <c r="AU938" s="30"/>
      <c r="AV938" s="30"/>
    </row>
    <row r="939" spans="3:48" x14ac:dyDescent="0.25"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  <c r="AA939" s="30"/>
      <c r="AB939" s="30"/>
      <c r="AC939" s="30"/>
      <c r="AD939" s="30"/>
      <c r="AE939" s="30"/>
      <c r="AF939" s="30"/>
      <c r="AG939" s="30"/>
      <c r="AH939" s="30"/>
      <c r="AI939" s="30"/>
      <c r="AJ939" s="30"/>
      <c r="AK939" s="30"/>
      <c r="AL939" s="30"/>
      <c r="AM939" s="30"/>
      <c r="AN939" s="30"/>
      <c r="AO939" s="30"/>
      <c r="AP939" s="30"/>
      <c r="AQ939" s="30"/>
      <c r="AR939" s="30"/>
      <c r="AS939" s="30"/>
      <c r="AT939" s="30"/>
      <c r="AU939" s="30"/>
      <c r="AV939" s="30"/>
    </row>
    <row r="940" spans="3:48" x14ac:dyDescent="0.25"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  <c r="AA940" s="30"/>
      <c r="AB940" s="30"/>
      <c r="AC940" s="30"/>
      <c r="AD940" s="30"/>
      <c r="AE940" s="30"/>
      <c r="AF940" s="30"/>
      <c r="AG940" s="30"/>
      <c r="AH940" s="30"/>
      <c r="AI940" s="30"/>
      <c r="AJ940" s="30"/>
      <c r="AK940" s="30"/>
      <c r="AL940" s="30"/>
      <c r="AM940" s="30"/>
      <c r="AN940" s="30"/>
      <c r="AO940" s="30"/>
      <c r="AP940" s="30"/>
      <c r="AQ940" s="30"/>
      <c r="AR940" s="30"/>
      <c r="AS940" s="30"/>
      <c r="AT940" s="30"/>
      <c r="AU940" s="30"/>
      <c r="AV940" s="30"/>
    </row>
    <row r="941" spans="3:48" x14ac:dyDescent="0.25"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  <c r="AA941" s="30"/>
      <c r="AB941" s="30"/>
      <c r="AC941" s="30"/>
      <c r="AD941" s="30"/>
      <c r="AE941" s="30"/>
      <c r="AF941" s="30"/>
      <c r="AG941" s="30"/>
      <c r="AH941" s="30"/>
      <c r="AI941" s="30"/>
      <c r="AJ941" s="30"/>
      <c r="AK941" s="30"/>
      <c r="AL941" s="30"/>
      <c r="AM941" s="30"/>
      <c r="AN941" s="30"/>
      <c r="AO941" s="30"/>
      <c r="AP941" s="30"/>
      <c r="AQ941" s="30"/>
      <c r="AR941" s="30"/>
      <c r="AS941" s="30"/>
      <c r="AT941" s="30"/>
      <c r="AU941" s="30"/>
      <c r="AV941" s="30"/>
    </row>
    <row r="942" spans="3:48" x14ac:dyDescent="0.25"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  <c r="AA942" s="30"/>
      <c r="AB942" s="30"/>
      <c r="AC942" s="30"/>
      <c r="AD942" s="30"/>
      <c r="AE942" s="30"/>
      <c r="AF942" s="30"/>
      <c r="AG942" s="30"/>
      <c r="AH942" s="30"/>
      <c r="AI942" s="30"/>
      <c r="AJ942" s="30"/>
      <c r="AK942" s="30"/>
      <c r="AL942" s="30"/>
      <c r="AM942" s="30"/>
      <c r="AN942" s="30"/>
      <c r="AO942" s="30"/>
      <c r="AP942" s="30"/>
      <c r="AQ942" s="30"/>
      <c r="AR942" s="30"/>
      <c r="AS942" s="30"/>
      <c r="AT942" s="30"/>
      <c r="AU942" s="30"/>
      <c r="AV942" s="30"/>
    </row>
    <row r="943" spans="3:48" x14ac:dyDescent="0.25"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  <c r="AA943" s="30"/>
      <c r="AB943" s="30"/>
      <c r="AC943" s="30"/>
      <c r="AD943" s="30"/>
      <c r="AE943" s="30"/>
      <c r="AF943" s="30"/>
      <c r="AG943" s="30"/>
      <c r="AH943" s="30"/>
      <c r="AI943" s="30"/>
      <c r="AJ943" s="30"/>
      <c r="AK943" s="30"/>
      <c r="AL943" s="30"/>
      <c r="AM943" s="30"/>
      <c r="AN943" s="30"/>
      <c r="AO943" s="30"/>
      <c r="AP943" s="30"/>
      <c r="AQ943" s="30"/>
      <c r="AR943" s="30"/>
      <c r="AS943" s="30"/>
      <c r="AT943" s="30"/>
      <c r="AU943" s="30"/>
      <c r="AV943" s="30"/>
    </row>
    <row r="944" spans="3:48" x14ac:dyDescent="0.25"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  <c r="AA944" s="30"/>
      <c r="AB944" s="30"/>
      <c r="AC944" s="30"/>
      <c r="AD944" s="30"/>
      <c r="AE944" s="30"/>
      <c r="AF944" s="30"/>
      <c r="AG944" s="30"/>
      <c r="AH944" s="30"/>
      <c r="AI944" s="30"/>
      <c r="AJ944" s="30"/>
      <c r="AK944" s="30"/>
      <c r="AL944" s="30"/>
      <c r="AM944" s="30"/>
      <c r="AN944" s="30"/>
      <c r="AO944" s="30"/>
      <c r="AP944" s="30"/>
      <c r="AQ944" s="30"/>
      <c r="AR944" s="30"/>
      <c r="AS944" s="30"/>
      <c r="AT944" s="30"/>
      <c r="AU944" s="30"/>
      <c r="AV944" s="30"/>
    </row>
    <row r="945" spans="3:48" x14ac:dyDescent="0.25"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  <c r="AA945" s="30"/>
      <c r="AB945" s="30"/>
      <c r="AC945" s="30"/>
      <c r="AD945" s="30"/>
      <c r="AE945" s="30"/>
      <c r="AF945" s="30"/>
      <c r="AG945" s="30"/>
      <c r="AH945" s="30"/>
      <c r="AI945" s="30"/>
      <c r="AJ945" s="30"/>
      <c r="AK945" s="30"/>
      <c r="AL945" s="30"/>
      <c r="AM945" s="30"/>
      <c r="AN945" s="30"/>
      <c r="AO945" s="30"/>
      <c r="AP945" s="30"/>
      <c r="AQ945" s="30"/>
      <c r="AR945" s="30"/>
      <c r="AS945" s="30"/>
      <c r="AT945" s="30"/>
      <c r="AU945" s="30"/>
      <c r="AV945" s="30"/>
    </row>
    <row r="946" spans="3:48" x14ac:dyDescent="0.25"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/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30"/>
      <c r="AN946" s="30"/>
      <c r="AO946" s="30"/>
      <c r="AP946" s="30"/>
      <c r="AQ946" s="30"/>
      <c r="AR946" s="30"/>
      <c r="AS946" s="30"/>
      <c r="AT946" s="30"/>
      <c r="AU946" s="30"/>
      <c r="AV946" s="30"/>
    </row>
    <row r="947" spans="3:48" x14ac:dyDescent="0.25"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  <c r="AA947" s="30"/>
      <c r="AB947" s="30"/>
      <c r="AC947" s="30"/>
      <c r="AD947" s="30"/>
      <c r="AE947" s="30"/>
      <c r="AF947" s="30"/>
      <c r="AG947" s="30"/>
      <c r="AH947" s="30"/>
      <c r="AI947" s="30"/>
      <c r="AJ947" s="30"/>
      <c r="AK947" s="30"/>
      <c r="AL947" s="30"/>
      <c r="AM947" s="30"/>
      <c r="AN947" s="30"/>
      <c r="AO947" s="30"/>
      <c r="AP947" s="30"/>
      <c r="AQ947" s="30"/>
      <c r="AR947" s="30"/>
      <c r="AS947" s="30"/>
      <c r="AT947" s="30"/>
      <c r="AU947" s="30"/>
      <c r="AV947" s="30"/>
    </row>
    <row r="948" spans="3:48" x14ac:dyDescent="0.25"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  <c r="AA948" s="30"/>
      <c r="AB948" s="30"/>
      <c r="AC948" s="30"/>
      <c r="AD948" s="30"/>
      <c r="AE948" s="30"/>
      <c r="AF948" s="30"/>
      <c r="AG948" s="30"/>
      <c r="AH948" s="30"/>
      <c r="AI948" s="30"/>
      <c r="AJ948" s="30"/>
      <c r="AK948" s="30"/>
      <c r="AL948" s="30"/>
      <c r="AM948" s="30"/>
      <c r="AN948" s="30"/>
      <c r="AO948" s="30"/>
      <c r="AP948" s="30"/>
      <c r="AQ948" s="30"/>
      <c r="AR948" s="30"/>
      <c r="AS948" s="30"/>
      <c r="AT948" s="30"/>
      <c r="AU948" s="30"/>
      <c r="AV948" s="30"/>
    </row>
    <row r="949" spans="3:48" x14ac:dyDescent="0.25"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  <c r="AJ949" s="30"/>
      <c r="AK949" s="30"/>
      <c r="AL949" s="30"/>
      <c r="AM949" s="30"/>
      <c r="AN949" s="30"/>
      <c r="AO949" s="30"/>
      <c r="AP949" s="30"/>
      <c r="AQ949" s="30"/>
      <c r="AR949" s="30"/>
      <c r="AS949" s="30"/>
      <c r="AT949" s="30"/>
      <c r="AU949" s="30"/>
      <c r="AV949" s="30"/>
    </row>
    <row r="950" spans="3:48" x14ac:dyDescent="0.25"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  <c r="AJ950" s="30"/>
      <c r="AK950" s="30"/>
      <c r="AL950" s="30"/>
      <c r="AM950" s="30"/>
      <c r="AN950" s="30"/>
      <c r="AO950" s="30"/>
      <c r="AP950" s="30"/>
      <c r="AQ950" s="30"/>
      <c r="AR950" s="30"/>
      <c r="AS950" s="30"/>
      <c r="AT950" s="30"/>
      <c r="AU950" s="30"/>
      <c r="AV950" s="30"/>
    </row>
    <row r="951" spans="3:48" x14ac:dyDescent="0.25"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  <c r="AJ951" s="30"/>
      <c r="AK951" s="30"/>
      <c r="AL951" s="30"/>
      <c r="AM951" s="30"/>
      <c r="AN951" s="30"/>
      <c r="AO951" s="30"/>
      <c r="AP951" s="30"/>
      <c r="AQ951" s="30"/>
      <c r="AR951" s="30"/>
      <c r="AS951" s="30"/>
      <c r="AT951" s="30"/>
      <c r="AU951" s="30"/>
      <c r="AV951" s="30"/>
    </row>
    <row r="952" spans="3:48" x14ac:dyDescent="0.25"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  <c r="AJ952" s="30"/>
      <c r="AK952" s="30"/>
      <c r="AL952" s="30"/>
      <c r="AM952" s="30"/>
      <c r="AN952" s="30"/>
      <c r="AO952" s="30"/>
      <c r="AP952" s="30"/>
      <c r="AQ952" s="30"/>
      <c r="AR952" s="30"/>
      <c r="AS952" s="30"/>
      <c r="AT952" s="30"/>
      <c r="AU952" s="30"/>
      <c r="AV952" s="30"/>
    </row>
    <row r="953" spans="3:48" x14ac:dyDescent="0.25"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  <c r="AJ953" s="30"/>
      <c r="AK953" s="30"/>
      <c r="AL953" s="30"/>
      <c r="AM953" s="30"/>
      <c r="AN953" s="30"/>
      <c r="AO953" s="30"/>
      <c r="AP953" s="30"/>
      <c r="AQ953" s="30"/>
      <c r="AR953" s="30"/>
      <c r="AS953" s="30"/>
      <c r="AT953" s="30"/>
      <c r="AU953" s="30"/>
      <c r="AV953" s="30"/>
    </row>
    <row r="954" spans="3:48" x14ac:dyDescent="0.25"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  <c r="AJ954" s="30"/>
      <c r="AK954" s="30"/>
      <c r="AL954" s="30"/>
      <c r="AM954" s="30"/>
      <c r="AN954" s="30"/>
      <c r="AO954" s="30"/>
      <c r="AP954" s="30"/>
      <c r="AQ954" s="30"/>
      <c r="AR954" s="30"/>
      <c r="AS954" s="30"/>
      <c r="AT954" s="30"/>
      <c r="AU954" s="30"/>
      <c r="AV954" s="30"/>
    </row>
    <row r="955" spans="3:48" x14ac:dyDescent="0.25"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  <c r="AJ955" s="30"/>
      <c r="AK955" s="30"/>
      <c r="AL955" s="30"/>
      <c r="AM955" s="30"/>
      <c r="AN955" s="30"/>
      <c r="AO955" s="30"/>
      <c r="AP955" s="30"/>
      <c r="AQ955" s="30"/>
      <c r="AR955" s="30"/>
      <c r="AS955" s="30"/>
      <c r="AT955" s="30"/>
      <c r="AU955" s="30"/>
      <c r="AV955" s="30"/>
    </row>
    <row r="956" spans="3:48" x14ac:dyDescent="0.25"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30"/>
      <c r="AN956" s="30"/>
      <c r="AO956" s="30"/>
      <c r="AP956" s="30"/>
      <c r="AQ956" s="30"/>
      <c r="AR956" s="30"/>
      <c r="AS956" s="30"/>
      <c r="AT956" s="30"/>
      <c r="AU956" s="30"/>
      <c r="AV956" s="30"/>
    </row>
    <row r="957" spans="3:48" x14ac:dyDescent="0.25"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  <c r="AJ957" s="30"/>
      <c r="AK957" s="30"/>
      <c r="AL957" s="30"/>
      <c r="AM957" s="30"/>
      <c r="AN957" s="30"/>
      <c r="AO957" s="30"/>
      <c r="AP957" s="30"/>
      <c r="AQ957" s="30"/>
      <c r="AR957" s="30"/>
      <c r="AS957" s="30"/>
      <c r="AT957" s="30"/>
      <c r="AU957" s="30"/>
      <c r="AV957" s="30"/>
    </row>
    <row r="958" spans="3:48" x14ac:dyDescent="0.25"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  <c r="AA958" s="30"/>
      <c r="AB958" s="30"/>
      <c r="AC958" s="30"/>
      <c r="AD958" s="30"/>
      <c r="AE958" s="30"/>
      <c r="AF958" s="30"/>
      <c r="AG958" s="30"/>
      <c r="AH958" s="30"/>
      <c r="AI958" s="30"/>
      <c r="AJ958" s="30"/>
      <c r="AK958" s="30"/>
      <c r="AL958" s="30"/>
      <c r="AM958" s="30"/>
      <c r="AN958" s="30"/>
      <c r="AO958" s="30"/>
      <c r="AP958" s="30"/>
      <c r="AQ958" s="30"/>
      <c r="AR958" s="30"/>
      <c r="AS958" s="30"/>
      <c r="AT958" s="30"/>
      <c r="AU958" s="30"/>
      <c r="AV958" s="30"/>
    </row>
    <row r="959" spans="3:48" x14ac:dyDescent="0.25"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  <c r="AA959" s="30"/>
      <c r="AB959" s="30"/>
      <c r="AC959" s="30"/>
      <c r="AD959" s="30"/>
      <c r="AE959" s="30"/>
      <c r="AF959" s="30"/>
      <c r="AG959" s="30"/>
      <c r="AH959" s="30"/>
      <c r="AI959" s="30"/>
      <c r="AJ959" s="30"/>
      <c r="AK959" s="30"/>
      <c r="AL959" s="30"/>
      <c r="AM959" s="30"/>
      <c r="AN959" s="30"/>
      <c r="AO959" s="30"/>
      <c r="AP959" s="30"/>
      <c r="AQ959" s="30"/>
      <c r="AR959" s="30"/>
      <c r="AS959" s="30"/>
      <c r="AT959" s="30"/>
      <c r="AU959" s="30"/>
      <c r="AV959" s="30"/>
    </row>
    <row r="960" spans="3:48" x14ac:dyDescent="0.25"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  <c r="AA960" s="30"/>
      <c r="AB960" s="30"/>
      <c r="AC960" s="30"/>
      <c r="AD960" s="30"/>
      <c r="AE960" s="30"/>
      <c r="AF960" s="30"/>
      <c r="AG960" s="30"/>
      <c r="AH960" s="30"/>
      <c r="AI960" s="30"/>
      <c r="AJ960" s="30"/>
      <c r="AK960" s="30"/>
      <c r="AL960" s="30"/>
      <c r="AM960" s="30"/>
      <c r="AN960" s="30"/>
      <c r="AO960" s="30"/>
      <c r="AP960" s="30"/>
      <c r="AQ960" s="30"/>
      <c r="AR960" s="30"/>
      <c r="AS960" s="30"/>
      <c r="AT960" s="30"/>
      <c r="AU960" s="30"/>
      <c r="AV960" s="30"/>
    </row>
    <row r="961" spans="3:48" x14ac:dyDescent="0.25"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30"/>
      <c r="AN961" s="30"/>
      <c r="AO961" s="30"/>
      <c r="AP961" s="30"/>
      <c r="AQ961" s="30"/>
      <c r="AR961" s="30"/>
      <c r="AS961" s="30"/>
      <c r="AT961" s="30"/>
      <c r="AU961" s="30"/>
      <c r="AV961" s="30"/>
    </row>
    <row r="962" spans="3:48" x14ac:dyDescent="0.25"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  <c r="AA962" s="30"/>
      <c r="AB962" s="30"/>
      <c r="AC962" s="30"/>
      <c r="AD962" s="30"/>
      <c r="AE962" s="30"/>
      <c r="AF962" s="30"/>
      <c r="AG962" s="30"/>
      <c r="AH962" s="30"/>
      <c r="AI962" s="30"/>
      <c r="AJ962" s="30"/>
      <c r="AK962" s="30"/>
      <c r="AL962" s="30"/>
      <c r="AM962" s="30"/>
      <c r="AN962" s="30"/>
      <c r="AO962" s="30"/>
      <c r="AP962" s="30"/>
      <c r="AQ962" s="30"/>
      <c r="AR962" s="30"/>
      <c r="AS962" s="30"/>
      <c r="AT962" s="30"/>
      <c r="AU962" s="30"/>
      <c r="AV962" s="30"/>
    </row>
    <row r="963" spans="3:48" x14ac:dyDescent="0.25"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  <c r="AA963" s="30"/>
      <c r="AB963" s="30"/>
      <c r="AC963" s="30"/>
      <c r="AD963" s="30"/>
      <c r="AE963" s="30"/>
      <c r="AF963" s="30"/>
      <c r="AG963" s="30"/>
      <c r="AH963" s="30"/>
      <c r="AI963" s="30"/>
      <c r="AJ963" s="30"/>
      <c r="AK963" s="30"/>
      <c r="AL963" s="30"/>
      <c r="AM963" s="30"/>
      <c r="AN963" s="30"/>
      <c r="AO963" s="30"/>
      <c r="AP963" s="30"/>
      <c r="AQ963" s="30"/>
      <c r="AR963" s="30"/>
      <c r="AS963" s="30"/>
      <c r="AT963" s="30"/>
      <c r="AU963" s="30"/>
      <c r="AV963" s="30"/>
    </row>
    <row r="964" spans="3:48" x14ac:dyDescent="0.25"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  <c r="AA964" s="30"/>
      <c r="AB964" s="30"/>
      <c r="AC964" s="30"/>
      <c r="AD964" s="30"/>
      <c r="AE964" s="30"/>
      <c r="AF964" s="30"/>
      <c r="AG964" s="30"/>
      <c r="AH964" s="30"/>
      <c r="AI964" s="30"/>
      <c r="AJ964" s="30"/>
      <c r="AK964" s="30"/>
      <c r="AL964" s="30"/>
      <c r="AM964" s="30"/>
      <c r="AN964" s="30"/>
      <c r="AO964" s="30"/>
      <c r="AP964" s="30"/>
      <c r="AQ964" s="30"/>
      <c r="AR964" s="30"/>
      <c r="AS964" s="30"/>
      <c r="AT964" s="30"/>
      <c r="AU964" s="30"/>
      <c r="AV964" s="30"/>
    </row>
    <row r="965" spans="3:48" x14ac:dyDescent="0.25"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  <c r="AA965" s="30"/>
      <c r="AB965" s="30"/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30"/>
      <c r="AN965" s="30"/>
      <c r="AO965" s="30"/>
      <c r="AP965" s="30"/>
      <c r="AQ965" s="30"/>
      <c r="AR965" s="30"/>
      <c r="AS965" s="30"/>
      <c r="AT965" s="30"/>
      <c r="AU965" s="30"/>
      <c r="AV965" s="30"/>
    </row>
    <row r="966" spans="3:48" x14ac:dyDescent="0.25"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30"/>
      <c r="AN966" s="30"/>
      <c r="AO966" s="30"/>
      <c r="AP966" s="30"/>
      <c r="AQ966" s="30"/>
      <c r="AR966" s="30"/>
      <c r="AS966" s="30"/>
      <c r="AT966" s="30"/>
      <c r="AU966" s="30"/>
      <c r="AV966" s="30"/>
    </row>
    <row r="967" spans="3:48" x14ac:dyDescent="0.25"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  <c r="AA967" s="30"/>
      <c r="AB967" s="30"/>
      <c r="AC967" s="30"/>
      <c r="AD967" s="30"/>
      <c r="AE967" s="30"/>
      <c r="AF967" s="30"/>
      <c r="AG967" s="30"/>
      <c r="AH967" s="30"/>
      <c r="AI967" s="30"/>
      <c r="AJ967" s="30"/>
      <c r="AK967" s="30"/>
      <c r="AL967" s="30"/>
      <c r="AM967" s="30"/>
      <c r="AN967" s="30"/>
      <c r="AO967" s="30"/>
      <c r="AP967" s="30"/>
      <c r="AQ967" s="30"/>
      <c r="AR967" s="30"/>
      <c r="AS967" s="30"/>
      <c r="AT967" s="30"/>
      <c r="AU967" s="30"/>
      <c r="AV967" s="30"/>
    </row>
    <row r="968" spans="3:48" x14ac:dyDescent="0.25"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  <c r="AA968" s="30"/>
      <c r="AB968" s="30"/>
      <c r="AC968" s="30"/>
      <c r="AD968" s="30"/>
      <c r="AE968" s="30"/>
      <c r="AF968" s="30"/>
      <c r="AG968" s="30"/>
      <c r="AH968" s="30"/>
      <c r="AI968" s="30"/>
      <c r="AJ968" s="30"/>
      <c r="AK968" s="30"/>
      <c r="AL968" s="30"/>
      <c r="AM968" s="30"/>
      <c r="AN968" s="30"/>
      <c r="AO968" s="30"/>
      <c r="AP968" s="30"/>
      <c r="AQ968" s="30"/>
      <c r="AR968" s="30"/>
      <c r="AS968" s="30"/>
      <c r="AT968" s="30"/>
      <c r="AU968" s="30"/>
      <c r="AV968" s="30"/>
    </row>
    <row r="969" spans="3:48" x14ac:dyDescent="0.25"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  <c r="AA969" s="30"/>
      <c r="AB969" s="30"/>
      <c r="AC969" s="30"/>
      <c r="AD969" s="30"/>
      <c r="AE969" s="30"/>
      <c r="AF969" s="30"/>
      <c r="AG969" s="30"/>
      <c r="AH969" s="30"/>
      <c r="AI969" s="30"/>
      <c r="AJ969" s="30"/>
      <c r="AK969" s="30"/>
      <c r="AL969" s="30"/>
      <c r="AM969" s="30"/>
      <c r="AN969" s="30"/>
      <c r="AO969" s="30"/>
      <c r="AP969" s="30"/>
      <c r="AQ969" s="30"/>
      <c r="AR969" s="30"/>
      <c r="AS969" s="30"/>
      <c r="AT969" s="30"/>
      <c r="AU969" s="30"/>
      <c r="AV969" s="30"/>
    </row>
    <row r="970" spans="3:48" x14ac:dyDescent="0.25"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  <c r="AA970" s="30"/>
      <c r="AB970" s="30"/>
      <c r="AC970" s="30"/>
      <c r="AD970" s="30"/>
      <c r="AE970" s="30"/>
      <c r="AF970" s="30"/>
      <c r="AG970" s="30"/>
      <c r="AH970" s="30"/>
      <c r="AI970" s="30"/>
      <c r="AJ970" s="30"/>
      <c r="AK970" s="30"/>
      <c r="AL970" s="30"/>
      <c r="AM970" s="30"/>
      <c r="AN970" s="30"/>
      <c r="AO970" s="30"/>
      <c r="AP970" s="30"/>
      <c r="AQ970" s="30"/>
      <c r="AR970" s="30"/>
      <c r="AS970" s="30"/>
      <c r="AT970" s="30"/>
      <c r="AU970" s="30"/>
      <c r="AV970" s="30"/>
    </row>
    <row r="971" spans="3:48" x14ac:dyDescent="0.25"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30"/>
      <c r="AN971" s="30"/>
      <c r="AO971" s="30"/>
      <c r="AP971" s="30"/>
      <c r="AQ971" s="30"/>
      <c r="AR971" s="30"/>
      <c r="AS971" s="30"/>
      <c r="AT971" s="30"/>
      <c r="AU971" s="30"/>
      <c r="AV971" s="30"/>
    </row>
    <row r="972" spans="3:48" x14ac:dyDescent="0.25"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  <c r="AA972" s="30"/>
      <c r="AB972" s="30"/>
      <c r="AC972" s="30"/>
      <c r="AD972" s="30"/>
      <c r="AE972" s="30"/>
      <c r="AF972" s="30"/>
      <c r="AG972" s="30"/>
      <c r="AH972" s="30"/>
      <c r="AI972" s="30"/>
      <c r="AJ972" s="30"/>
      <c r="AK972" s="30"/>
      <c r="AL972" s="30"/>
      <c r="AM972" s="30"/>
      <c r="AN972" s="30"/>
      <c r="AO972" s="30"/>
      <c r="AP972" s="30"/>
      <c r="AQ972" s="30"/>
      <c r="AR972" s="30"/>
      <c r="AS972" s="30"/>
      <c r="AT972" s="30"/>
      <c r="AU972" s="30"/>
      <c r="AV972" s="30"/>
    </row>
    <row r="973" spans="3:48" x14ac:dyDescent="0.25"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  <c r="AA973" s="30"/>
      <c r="AB973" s="30"/>
      <c r="AC973" s="30"/>
      <c r="AD973" s="30"/>
      <c r="AE973" s="30"/>
      <c r="AF973" s="30"/>
      <c r="AG973" s="30"/>
      <c r="AH973" s="30"/>
      <c r="AI973" s="30"/>
      <c r="AJ973" s="30"/>
      <c r="AK973" s="30"/>
      <c r="AL973" s="30"/>
      <c r="AM973" s="30"/>
      <c r="AN973" s="30"/>
      <c r="AO973" s="30"/>
      <c r="AP973" s="30"/>
      <c r="AQ973" s="30"/>
      <c r="AR973" s="30"/>
      <c r="AS973" s="30"/>
      <c r="AT973" s="30"/>
      <c r="AU973" s="30"/>
      <c r="AV973" s="30"/>
    </row>
    <row r="974" spans="3:48" x14ac:dyDescent="0.25"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  <c r="AA974" s="30"/>
      <c r="AB974" s="30"/>
      <c r="AC974" s="30"/>
      <c r="AD974" s="30"/>
      <c r="AE974" s="30"/>
      <c r="AF974" s="30"/>
      <c r="AG974" s="30"/>
      <c r="AH974" s="30"/>
      <c r="AI974" s="30"/>
      <c r="AJ974" s="30"/>
      <c r="AK974" s="30"/>
      <c r="AL974" s="30"/>
      <c r="AM974" s="30"/>
      <c r="AN974" s="30"/>
      <c r="AO974" s="30"/>
      <c r="AP974" s="30"/>
      <c r="AQ974" s="30"/>
      <c r="AR974" s="30"/>
      <c r="AS974" s="30"/>
      <c r="AT974" s="30"/>
      <c r="AU974" s="30"/>
      <c r="AV974" s="30"/>
    </row>
    <row r="975" spans="3:48" x14ac:dyDescent="0.25"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  <c r="AA975" s="30"/>
      <c r="AB975" s="30"/>
      <c r="AC975" s="30"/>
      <c r="AD975" s="30"/>
      <c r="AE975" s="30"/>
      <c r="AF975" s="30"/>
      <c r="AG975" s="30"/>
      <c r="AH975" s="30"/>
      <c r="AI975" s="30"/>
      <c r="AJ975" s="30"/>
      <c r="AK975" s="30"/>
      <c r="AL975" s="30"/>
      <c r="AM975" s="30"/>
      <c r="AN975" s="30"/>
      <c r="AO975" s="30"/>
      <c r="AP975" s="30"/>
      <c r="AQ975" s="30"/>
      <c r="AR975" s="30"/>
      <c r="AS975" s="30"/>
      <c r="AT975" s="30"/>
      <c r="AU975" s="30"/>
      <c r="AV975" s="30"/>
    </row>
    <row r="976" spans="3:48" x14ac:dyDescent="0.25"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  <c r="AA976" s="30"/>
      <c r="AB976" s="30"/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30"/>
      <c r="AN976" s="30"/>
      <c r="AO976" s="30"/>
      <c r="AP976" s="30"/>
      <c r="AQ976" s="30"/>
      <c r="AR976" s="30"/>
      <c r="AS976" s="30"/>
      <c r="AT976" s="30"/>
      <c r="AU976" s="30"/>
      <c r="AV976" s="30"/>
    </row>
    <row r="977" spans="3:48" x14ac:dyDescent="0.25"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  <c r="AA977" s="30"/>
      <c r="AB977" s="30"/>
      <c r="AC977" s="30"/>
      <c r="AD977" s="30"/>
      <c r="AE977" s="30"/>
      <c r="AF977" s="30"/>
      <c r="AG977" s="30"/>
      <c r="AH977" s="30"/>
      <c r="AI977" s="30"/>
      <c r="AJ977" s="30"/>
      <c r="AK977" s="30"/>
      <c r="AL977" s="30"/>
      <c r="AM977" s="30"/>
      <c r="AN977" s="30"/>
      <c r="AO977" s="30"/>
      <c r="AP977" s="30"/>
      <c r="AQ977" s="30"/>
      <c r="AR977" s="30"/>
      <c r="AS977" s="30"/>
      <c r="AT977" s="30"/>
      <c r="AU977" s="30"/>
      <c r="AV977" s="30"/>
    </row>
    <row r="978" spans="3:48" x14ac:dyDescent="0.25"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  <c r="AA978" s="30"/>
      <c r="AB978" s="30"/>
      <c r="AC978" s="30"/>
      <c r="AD978" s="30"/>
      <c r="AE978" s="30"/>
      <c r="AF978" s="30"/>
      <c r="AG978" s="30"/>
      <c r="AH978" s="30"/>
      <c r="AI978" s="30"/>
      <c r="AJ978" s="30"/>
      <c r="AK978" s="30"/>
      <c r="AL978" s="30"/>
      <c r="AM978" s="30"/>
      <c r="AN978" s="30"/>
      <c r="AO978" s="30"/>
      <c r="AP978" s="30"/>
      <c r="AQ978" s="30"/>
      <c r="AR978" s="30"/>
      <c r="AS978" s="30"/>
      <c r="AT978" s="30"/>
      <c r="AU978" s="30"/>
      <c r="AV978" s="30"/>
    </row>
    <row r="979" spans="3:48" x14ac:dyDescent="0.25"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  <c r="AA979" s="30"/>
      <c r="AB979" s="30"/>
      <c r="AC979" s="30"/>
      <c r="AD979" s="30"/>
      <c r="AE979" s="30"/>
      <c r="AF979" s="30"/>
      <c r="AG979" s="30"/>
      <c r="AH979" s="30"/>
      <c r="AI979" s="30"/>
      <c r="AJ979" s="30"/>
      <c r="AK979" s="30"/>
      <c r="AL979" s="30"/>
      <c r="AM979" s="30"/>
      <c r="AN979" s="30"/>
      <c r="AO979" s="30"/>
      <c r="AP979" s="30"/>
      <c r="AQ979" s="30"/>
      <c r="AR979" s="30"/>
      <c r="AS979" s="30"/>
      <c r="AT979" s="30"/>
      <c r="AU979" s="30"/>
      <c r="AV979" s="30"/>
    </row>
    <row r="980" spans="3:48" x14ac:dyDescent="0.25"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  <c r="AA980" s="30"/>
      <c r="AB980" s="30"/>
      <c r="AC980" s="30"/>
      <c r="AD980" s="30"/>
      <c r="AE980" s="30"/>
      <c r="AF980" s="30"/>
      <c r="AG980" s="30"/>
      <c r="AH980" s="30"/>
      <c r="AI980" s="30"/>
      <c r="AJ980" s="30"/>
      <c r="AK980" s="30"/>
      <c r="AL980" s="30"/>
      <c r="AM980" s="30"/>
      <c r="AN980" s="30"/>
      <c r="AO980" s="30"/>
      <c r="AP980" s="30"/>
      <c r="AQ980" s="30"/>
      <c r="AR980" s="30"/>
      <c r="AS980" s="30"/>
      <c r="AT980" s="30"/>
      <c r="AU980" s="30"/>
      <c r="AV980" s="30"/>
    </row>
    <row r="981" spans="3:48" x14ac:dyDescent="0.25"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  <c r="AA981" s="30"/>
      <c r="AB981" s="30"/>
      <c r="AC981" s="30"/>
      <c r="AD981" s="30"/>
      <c r="AE981" s="30"/>
      <c r="AF981" s="30"/>
      <c r="AG981" s="30"/>
      <c r="AH981" s="30"/>
      <c r="AI981" s="30"/>
      <c r="AJ981" s="30"/>
      <c r="AK981" s="30"/>
      <c r="AL981" s="30"/>
      <c r="AM981" s="30"/>
      <c r="AN981" s="30"/>
      <c r="AO981" s="30"/>
      <c r="AP981" s="30"/>
      <c r="AQ981" s="30"/>
      <c r="AR981" s="30"/>
      <c r="AS981" s="30"/>
      <c r="AT981" s="30"/>
      <c r="AU981" s="30"/>
      <c r="AV981" s="30"/>
    </row>
    <row r="982" spans="3:48" x14ac:dyDescent="0.25"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  <c r="AA982" s="30"/>
      <c r="AB982" s="30"/>
      <c r="AC982" s="30"/>
      <c r="AD982" s="30"/>
      <c r="AE982" s="30"/>
      <c r="AF982" s="30"/>
      <c r="AG982" s="30"/>
      <c r="AH982" s="30"/>
      <c r="AI982" s="30"/>
      <c r="AJ982" s="30"/>
      <c r="AK982" s="30"/>
      <c r="AL982" s="30"/>
      <c r="AM982" s="30"/>
      <c r="AN982" s="30"/>
      <c r="AO982" s="30"/>
      <c r="AP982" s="30"/>
      <c r="AQ982" s="30"/>
      <c r="AR982" s="30"/>
      <c r="AS982" s="30"/>
      <c r="AT982" s="30"/>
      <c r="AU982" s="30"/>
      <c r="AV982" s="30"/>
    </row>
    <row r="983" spans="3:48" x14ac:dyDescent="0.25"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  <c r="AA983" s="30"/>
      <c r="AB983" s="30"/>
      <c r="AC983" s="30"/>
      <c r="AD983" s="30"/>
      <c r="AE983" s="30"/>
      <c r="AF983" s="30"/>
      <c r="AG983" s="30"/>
      <c r="AH983" s="30"/>
      <c r="AI983" s="30"/>
      <c r="AJ983" s="30"/>
      <c r="AK983" s="30"/>
      <c r="AL983" s="30"/>
      <c r="AM983" s="30"/>
      <c r="AN983" s="30"/>
      <c r="AO983" s="30"/>
      <c r="AP983" s="30"/>
      <c r="AQ983" s="30"/>
      <c r="AR983" s="30"/>
      <c r="AS983" s="30"/>
      <c r="AT983" s="30"/>
      <c r="AU983" s="30"/>
      <c r="AV983" s="30"/>
    </row>
    <row r="984" spans="3:48" x14ac:dyDescent="0.25"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  <c r="AA984" s="30"/>
      <c r="AB984" s="30"/>
      <c r="AC984" s="30"/>
      <c r="AD984" s="30"/>
      <c r="AE984" s="30"/>
      <c r="AF984" s="30"/>
      <c r="AG984" s="30"/>
      <c r="AH984" s="30"/>
      <c r="AI984" s="30"/>
      <c r="AJ984" s="30"/>
      <c r="AK984" s="30"/>
      <c r="AL984" s="30"/>
      <c r="AM984" s="30"/>
      <c r="AN984" s="30"/>
      <c r="AO984" s="30"/>
      <c r="AP984" s="30"/>
      <c r="AQ984" s="30"/>
      <c r="AR984" s="30"/>
      <c r="AS984" s="30"/>
      <c r="AT984" s="30"/>
      <c r="AU984" s="30"/>
      <c r="AV984" s="30"/>
    </row>
    <row r="985" spans="3:48" x14ac:dyDescent="0.25"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  <c r="AA985" s="30"/>
      <c r="AB985" s="30"/>
      <c r="AC985" s="30"/>
      <c r="AD985" s="30"/>
      <c r="AE985" s="30"/>
      <c r="AF985" s="30"/>
      <c r="AG985" s="30"/>
      <c r="AH985" s="30"/>
      <c r="AI985" s="30"/>
      <c r="AJ985" s="30"/>
      <c r="AK985" s="30"/>
      <c r="AL985" s="30"/>
      <c r="AM985" s="30"/>
      <c r="AN985" s="30"/>
      <c r="AO985" s="30"/>
      <c r="AP985" s="30"/>
      <c r="AQ985" s="30"/>
      <c r="AR985" s="30"/>
      <c r="AS985" s="30"/>
      <c r="AT985" s="30"/>
      <c r="AU985" s="30"/>
      <c r="AV985" s="30"/>
    </row>
    <row r="986" spans="3:48" x14ac:dyDescent="0.25"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30"/>
      <c r="AN986" s="30"/>
      <c r="AO986" s="30"/>
      <c r="AP986" s="30"/>
      <c r="AQ986" s="30"/>
      <c r="AR986" s="30"/>
      <c r="AS986" s="30"/>
      <c r="AT986" s="30"/>
      <c r="AU986" s="30"/>
      <c r="AV986" s="30"/>
    </row>
    <row r="987" spans="3:48" x14ac:dyDescent="0.25"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  <c r="AA987" s="30"/>
      <c r="AB987" s="30"/>
      <c r="AC987" s="30"/>
      <c r="AD987" s="30"/>
      <c r="AE987" s="30"/>
      <c r="AF987" s="30"/>
      <c r="AG987" s="30"/>
      <c r="AH987" s="30"/>
      <c r="AI987" s="30"/>
      <c r="AJ987" s="30"/>
      <c r="AK987" s="30"/>
      <c r="AL987" s="30"/>
      <c r="AM987" s="30"/>
      <c r="AN987" s="30"/>
      <c r="AO987" s="30"/>
      <c r="AP987" s="30"/>
      <c r="AQ987" s="30"/>
      <c r="AR987" s="30"/>
      <c r="AS987" s="30"/>
      <c r="AT987" s="30"/>
      <c r="AU987" s="30"/>
      <c r="AV987" s="30"/>
    </row>
    <row r="988" spans="3:48" x14ac:dyDescent="0.25"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  <c r="AA988" s="30"/>
      <c r="AB988" s="30"/>
      <c r="AC988" s="30"/>
      <c r="AD988" s="30"/>
      <c r="AE988" s="30"/>
      <c r="AF988" s="30"/>
      <c r="AG988" s="30"/>
      <c r="AH988" s="30"/>
      <c r="AI988" s="30"/>
      <c r="AJ988" s="30"/>
      <c r="AK988" s="30"/>
      <c r="AL988" s="30"/>
      <c r="AM988" s="30"/>
      <c r="AN988" s="30"/>
      <c r="AO988" s="30"/>
      <c r="AP988" s="30"/>
      <c r="AQ988" s="30"/>
      <c r="AR988" s="30"/>
      <c r="AS988" s="30"/>
      <c r="AT988" s="30"/>
      <c r="AU988" s="30"/>
      <c r="AV988" s="30"/>
    </row>
    <row r="989" spans="3:48" x14ac:dyDescent="0.25"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  <c r="AA989" s="30"/>
      <c r="AB989" s="30"/>
      <c r="AC989" s="30"/>
      <c r="AD989" s="30"/>
      <c r="AE989" s="30"/>
      <c r="AF989" s="30"/>
      <c r="AG989" s="30"/>
      <c r="AH989" s="30"/>
      <c r="AI989" s="30"/>
      <c r="AJ989" s="30"/>
      <c r="AK989" s="30"/>
      <c r="AL989" s="30"/>
      <c r="AM989" s="30"/>
      <c r="AN989" s="30"/>
      <c r="AO989" s="30"/>
      <c r="AP989" s="30"/>
      <c r="AQ989" s="30"/>
      <c r="AR989" s="30"/>
      <c r="AS989" s="30"/>
      <c r="AT989" s="30"/>
      <c r="AU989" s="30"/>
      <c r="AV989" s="30"/>
    </row>
    <row r="990" spans="3:48" x14ac:dyDescent="0.25"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  <c r="AA990" s="30"/>
      <c r="AB990" s="30"/>
      <c r="AC990" s="30"/>
      <c r="AD990" s="30"/>
      <c r="AE990" s="30"/>
      <c r="AF990" s="30"/>
      <c r="AG990" s="30"/>
      <c r="AH990" s="30"/>
      <c r="AI990" s="30"/>
      <c r="AJ990" s="30"/>
      <c r="AK990" s="30"/>
      <c r="AL990" s="30"/>
      <c r="AM990" s="30"/>
      <c r="AN990" s="30"/>
      <c r="AO990" s="30"/>
      <c r="AP990" s="30"/>
      <c r="AQ990" s="30"/>
      <c r="AR990" s="30"/>
      <c r="AS990" s="30"/>
      <c r="AT990" s="30"/>
      <c r="AU990" s="30"/>
      <c r="AV990" s="30"/>
    </row>
    <row r="991" spans="3:48" x14ac:dyDescent="0.25"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30"/>
      <c r="AN991" s="30"/>
      <c r="AO991" s="30"/>
      <c r="AP991" s="30"/>
      <c r="AQ991" s="30"/>
      <c r="AR991" s="30"/>
      <c r="AS991" s="30"/>
      <c r="AT991" s="30"/>
      <c r="AU991" s="30"/>
      <c r="AV991" s="30"/>
    </row>
    <row r="992" spans="3:48" x14ac:dyDescent="0.25"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  <c r="AA992" s="30"/>
      <c r="AB992" s="30"/>
      <c r="AC992" s="30"/>
      <c r="AD992" s="30"/>
      <c r="AE992" s="30"/>
      <c r="AF992" s="30"/>
      <c r="AG992" s="30"/>
      <c r="AH992" s="30"/>
      <c r="AI992" s="30"/>
      <c r="AJ992" s="30"/>
      <c r="AK992" s="30"/>
      <c r="AL992" s="30"/>
      <c r="AM992" s="30"/>
      <c r="AN992" s="30"/>
      <c r="AO992" s="30"/>
      <c r="AP992" s="30"/>
      <c r="AQ992" s="30"/>
      <c r="AR992" s="30"/>
      <c r="AS992" s="30"/>
      <c r="AT992" s="30"/>
      <c r="AU992" s="30"/>
      <c r="AV992" s="30"/>
    </row>
    <row r="993" spans="3:48" x14ac:dyDescent="0.25"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  <c r="AA993" s="30"/>
      <c r="AB993" s="30"/>
      <c r="AC993" s="30"/>
      <c r="AD993" s="30"/>
      <c r="AE993" s="30"/>
      <c r="AF993" s="30"/>
      <c r="AG993" s="30"/>
      <c r="AH993" s="30"/>
      <c r="AI993" s="30"/>
      <c r="AJ993" s="30"/>
      <c r="AK993" s="30"/>
      <c r="AL993" s="30"/>
      <c r="AM993" s="30"/>
      <c r="AN993" s="30"/>
      <c r="AO993" s="30"/>
      <c r="AP993" s="30"/>
      <c r="AQ993" s="30"/>
      <c r="AR993" s="30"/>
      <c r="AS993" s="30"/>
      <c r="AT993" s="30"/>
      <c r="AU993" s="30"/>
      <c r="AV993" s="30"/>
    </row>
    <row r="994" spans="3:48" x14ac:dyDescent="0.25"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  <c r="AA994" s="30"/>
      <c r="AB994" s="30"/>
      <c r="AC994" s="30"/>
      <c r="AD994" s="30"/>
      <c r="AE994" s="30"/>
      <c r="AF994" s="30"/>
      <c r="AG994" s="30"/>
      <c r="AH994" s="30"/>
      <c r="AI994" s="30"/>
      <c r="AJ994" s="30"/>
      <c r="AK994" s="30"/>
      <c r="AL994" s="30"/>
      <c r="AM994" s="30"/>
      <c r="AN994" s="30"/>
      <c r="AO994" s="30"/>
      <c r="AP994" s="30"/>
      <c r="AQ994" s="30"/>
      <c r="AR994" s="30"/>
      <c r="AS994" s="30"/>
      <c r="AT994" s="30"/>
      <c r="AU994" s="30"/>
      <c r="AV994" s="30"/>
    </row>
    <row r="995" spans="3:48" x14ac:dyDescent="0.25"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  <c r="AA995" s="30"/>
      <c r="AB995" s="30"/>
      <c r="AC995" s="30"/>
      <c r="AD995" s="30"/>
      <c r="AE995" s="30"/>
      <c r="AF995" s="30"/>
      <c r="AG995" s="30"/>
      <c r="AH995" s="30"/>
      <c r="AI995" s="30"/>
      <c r="AJ995" s="30"/>
      <c r="AK995" s="30"/>
      <c r="AL995" s="30"/>
      <c r="AM995" s="30"/>
      <c r="AN995" s="30"/>
      <c r="AO995" s="30"/>
      <c r="AP995" s="30"/>
      <c r="AQ995" s="30"/>
      <c r="AR995" s="30"/>
      <c r="AS995" s="30"/>
      <c r="AT995" s="30"/>
      <c r="AU995" s="30"/>
      <c r="AV995" s="30"/>
    </row>
    <row r="996" spans="3:48" x14ac:dyDescent="0.25"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  <c r="AA996" s="30"/>
      <c r="AB996" s="30"/>
      <c r="AC996" s="30"/>
      <c r="AD996" s="30"/>
      <c r="AE996" s="30"/>
      <c r="AF996" s="30"/>
      <c r="AG996" s="30"/>
      <c r="AH996" s="30"/>
      <c r="AI996" s="30"/>
      <c r="AJ996" s="30"/>
      <c r="AK996" s="30"/>
      <c r="AL996" s="30"/>
      <c r="AM996" s="30"/>
      <c r="AN996" s="30"/>
      <c r="AO996" s="30"/>
      <c r="AP996" s="30"/>
      <c r="AQ996" s="30"/>
      <c r="AR996" s="30"/>
      <c r="AS996" s="30"/>
      <c r="AT996" s="30"/>
      <c r="AU996" s="30"/>
      <c r="AV996" s="30"/>
    </row>
    <row r="997" spans="3:48" x14ac:dyDescent="0.25"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  <c r="AA997" s="30"/>
      <c r="AB997" s="30"/>
      <c r="AC997" s="30"/>
      <c r="AD997" s="30"/>
      <c r="AE997" s="30"/>
      <c r="AF997" s="30"/>
      <c r="AG997" s="30"/>
      <c r="AH997" s="30"/>
      <c r="AI997" s="30"/>
      <c r="AJ997" s="30"/>
      <c r="AK997" s="30"/>
      <c r="AL997" s="30"/>
      <c r="AM997" s="30"/>
      <c r="AN997" s="30"/>
      <c r="AO997" s="30"/>
      <c r="AP997" s="30"/>
      <c r="AQ997" s="30"/>
      <c r="AR997" s="30"/>
      <c r="AS997" s="30"/>
      <c r="AT997" s="30"/>
      <c r="AU997" s="30"/>
      <c r="AV997" s="30"/>
    </row>
    <row r="998" spans="3:48" x14ac:dyDescent="0.25"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  <c r="AA998" s="30"/>
      <c r="AB998" s="30"/>
      <c r="AC998" s="30"/>
      <c r="AD998" s="30"/>
      <c r="AE998" s="30"/>
      <c r="AF998" s="30"/>
      <c r="AG998" s="30"/>
      <c r="AH998" s="30"/>
      <c r="AI998" s="30"/>
      <c r="AJ998" s="30"/>
      <c r="AK998" s="30"/>
      <c r="AL998" s="30"/>
      <c r="AM998" s="30"/>
      <c r="AN998" s="30"/>
      <c r="AO998" s="30"/>
      <c r="AP998" s="30"/>
      <c r="AQ998" s="30"/>
      <c r="AR998" s="30"/>
      <c r="AS998" s="30"/>
      <c r="AT998" s="30"/>
      <c r="AU998" s="30"/>
      <c r="AV998" s="30"/>
    </row>
    <row r="999" spans="3:48" x14ac:dyDescent="0.25"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  <c r="AA999" s="30"/>
      <c r="AB999" s="30"/>
      <c r="AC999" s="30"/>
      <c r="AD999" s="30"/>
      <c r="AE999" s="30"/>
      <c r="AF999" s="30"/>
      <c r="AG999" s="30"/>
      <c r="AH999" s="30"/>
      <c r="AI999" s="30"/>
      <c r="AJ999" s="30"/>
      <c r="AK999" s="30"/>
      <c r="AL999" s="30"/>
      <c r="AM999" s="30"/>
      <c r="AN999" s="30"/>
      <c r="AO999" s="30"/>
      <c r="AP999" s="30"/>
      <c r="AQ999" s="30"/>
      <c r="AR999" s="30"/>
      <c r="AS999" s="30"/>
      <c r="AT999" s="30"/>
      <c r="AU999" s="30"/>
      <c r="AV999" s="30"/>
    </row>
    <row r="1000" spans="3:48" x14ac:dyDescent="0.25"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  <c r="AA1000" s="30"/>
      <c r="AB1000" s="30"/>
      <c r="AC1000" s="30"/>
      <c r="AD1000" s="30"/>
      <c r="AE1000" s="30"/>
      <c r="AF1000" s="30"/>
      <c r="AG1000" s="30"/>
      <c r="AH1000" s="30"/>
      <c r="AI1000" s="30"/>
      <c r="AJ1000" s="30"/>
      <c r="AK1000" s="30"/>
      <c r="AL1000" s="30"/>
      <c r="AM1000" s="30"/>
      <c r="AN1000" s="30"/>
      <c r="AO1000" s="30"/>
      <c r="AP1000" s="30"/>
      <c r="AQ1000" s="30"/>
      <c r="AR1000" s="30"/>
      <c r="AS1000" s="30"/>
      <c r="AT1000" s="30"/>
      <c r="AU1000" s="30"/>
      <c r="AV1000" s="30"/>
    </row>
    <row r="1001" spans="3:48" x14ac:dyDescent="0.25"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0"/>
      <c r="X1001" s="30"/>
      <c r="Y1001" s="30"/>
      <c r="Z1001" s="30"/>
      <c r="AA1001" s="30"/>
      <c r="AB1001" s="30"/>
      <c r="AC1001" s="30"/>
      <c r="AD1001" s="30"/>
      <c r="AE1001" s="30"/>
      <c r="AF1001" s="30"/>
      <c r="AG1001" s="30"/>
      <c r="AH1001" s="30"/>
      <c r="AI1001" s="30"/>
      <c r="AJ1001" s="30"/>
      <c r="AK1001" s="30"/>
      <c r="AL1001" s="30"/>
      <c r="AM1001" s="30"/>
      <c r="AN1001" s="30"/>
      <c r="AO1001" s="30"/>
      <c r="AP1001" s="30"/>
      <c r="AQ1001" s="30"/>
      <c r="AR1001" s="30"/>
      <c r="AS1001" s="30"/>
      <c r="AT1001" s="30"/>
      <c r="AU1001" s="30"/>
      <c r="AV1001" s="30"/>
    </row>
    <row r="1002" spans="3:48" x14ac:dyDescent="0.25"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0"/>
      <c r="X1002" s="30"/>
      <c r="Y1002" s="30"/>
      <c r="Z1002" s="30"/>
      <c r="AA1002" s="30"/>
      <c r="AB1002" s="30"/>
      <c r="AC1002" s="30"/>
      <c r="AD1002" s="30"/>
      <c r="AE1002" s="30"/>
      <c r="AF1002" s="30"/>
      <c r="AG1002" s="30"/>
      <c r="AH1002" s="30"/>
      <c r="AI1002" s="30"/>
      <c r="AJ1002" s="30"/>
      <c r="AK1002" s="30"/>
      <c r="AL1002" s="30"/>
      <c r="AM1002" s="30"/>
      <c r="AN1002" s="30"/>
      <c r="AO1002" s="30"/>
      <c r="AP1002" s="30"/>
      <c r="AQ1002" s="30"/>
      <c r="AR1002" s="30"/>
      <c r="AS1002" s="30"/>
      <c r="AT1002" s="30"/>
      <c r="AU1002" s="30"/>
      <c r="AV1002" s="30"/>
    </row>
    <row r="1003" spans="3:48" x14ac:dyDescent="0.25"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0"/>
      <c r="X1003" s="30"/>
      <c r="Y1003" s="30"/>
      <c r="Z1003" s="30"/>
      <c r="AA1003" s="30"/>
      <c r="AB1003" s="30"/>
      <c r="AC1003" s="30"/>
      <c r="AD1003" s="30"/>
      <c r="AE1003" s="30"/>
      <c r="AF1003" s="30"/>
      <c r="AG1003" s="30"/>
      <c r="AH1003" s="30"/>
      <c r="AI1003" s="30"/>
      <c r="AJ1003" s="30"/>
      <c r="AK1003" s="30"/>
      <c r="AL1003" s="30"/>
      <c r="AM1003" s="30"/>
      <c r="AN1003" s="30"/>
      <c r="AO1003" s="30"/>
      <c r="AP1003" s="30"/>
      <c r="AQ1003" s="30"/>
      <c r="AR1003" s="30"/>
      <c r="AS1003" s="30"/>
      <c r="AT1003" s="30"/>
      <c r="AU1003" s="30"/>
      <c r="AV1003" s="30"/>
    </row>
    <row r="1004" spans="3:48" x14ac:dyDescent="0.25"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0"/>
      <c r="X1004" s="30"/>
      <c r="Y1004" s="30"/>
      <c r="Z1004" s="30"/>
      <c r="AA1004" s="30"/>
      <c r="AB1004" s="30"/>
      <c r="AC1004" s="30"/>
      <c r="AD1004" s="30"/>
      <c r="AE1004" s="30"/>
      <c r="AF1004" s="30"/>
      <c r="AG1004" s="30"/>
      <c r="AH1004" s="30"/>
      <c r="AI1004" s="30"/>
      <c r="AJ1004" s="30"/>
      <c r="AK1004" s="30"/>
      <c r="AL1004" s="30"/>
      <c r="AM1004" s="30"/>
      <c r="AN1004" s="30"/>
      <c r="AO1004" s="30"/>
      <c r="AP1004" s="30"/>
      <c r="AQ1004" s="30"/>
      <c r="AR1004" s="30"/>
      <c r="AS1004" s="30"/>
      <c r="AT1004" s="30"/>
      <c r="AU1004" s="30"/>
      <c r="AV1004" s="30"/>
    </row>
    <row r="1005" spans="3:48" x14ac:dyDescent="0.25"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0"/>
      <c r="X1005" s="30"/>
      <c r="Y1005" s="30"/>
      <c r="Z1005" s="30"/>
      <c r="AA1005" s="30"/>
      <c r="AB1005" s="30"/>
      <c r="AC1005" s="30"/>
      <c r="AD1005" s="30"/>
      <c r="AE1005" s="30"/>
      <c r="AF1005" s="30"/>
      <c r="AG1005" s="30"/>
      <c r="AH1005" s="30"/>
      <c r="AI1005" s="30"/>
      <c r="AJ1005" s="30"/>
      <c r="AK1005" s="30"/>
      <c r="AL1005" s="30"/>
      <c r="AM1005" s="30"/>
      <c r="AN1005" s="30"/>
      <c r="AO1005" s="30"/>
      <c r="AP1005" s="30"/>
      <c r="AQ1005" s="30"/>
      <c r="AR1005" s="30"/>
      <c r="AS1005" s="30"/>
      <c r="AT1005" s="30"/>
      <c r="AU1005" s="30"/>
      <c r="AV1005" s="30"/>
    </row>
    <row r="1006" spans="3:48" x14ac:dyDescent="0.25"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30"/>
      <c r="AN1006" s="30"/>
      <c r="AO1006" s="30"/>
      <c r="AP1006" s="30"/>
      <c r="AQ1006" s="30"/>
      <c r="AR1006" s="30"/>
      <c r="AS1006" s="30"/>
      <c r="AT1006" s="30"/>
      <c r="AU1006" s="30"/>
      <c r="AV1006" s="30"/>
    </row>
    <row r="1007" spans="3:48" x14ac:dyDescent="0.25"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0"/>
      <c r="X1007" s="30"/>
      <c r="Y1007" s="30"/>
      <c r="Z1007" s="30"/>
      <c r="AA1007" s="30"/>
      <c r="AB1007" s="30"/>
      <c r="AC1007" s="30"/>
      <c r="AD1007" s="30"/>
      <c r="AE1007" s="30"/>
      <c r="AF1007" s="30"/>
      <c r="AG1007" s="30"/>
      <c r="AH1007" s="30"/>
      <c r="AI1007" s="30"/>
      <c r="AJ1007" s="30"/>
      <c r="AK1007" s="30"/>
      <c r="AL1007" s="30"/>
      <c r="AM1007" s="30"/>
      <c r="AN1007" s="30"/>
      <c r="AO1007" s="30"/>
      <c r="AP1007" s="30"/>
      <c r="AQ1007" s="30"/>
      <c r="AR1007" s="30"/>
      <c r="AS1007" s="30"/>
      <c r="AT1007" s="30"/>
      <c r="AU1007" s="30"/>
      <c r="AV1007" s="30"/>
    </row>
    <row r="1008" spans="3:48" x14ac:dyDescent="0.25"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0"/>
      <c r="X1008" s="30"/>
      <c r="Y1008" s="30"/>
      <c r="Z1008" s="30"/>
      <c r="AA1008" s="30"/>
      <c r="AB1008" s="30"/>
      <c r="AC1008" s="30"/>
      <c r="AD1008" s="30"/>
      <c r="AE1008" s="30"/>
      <c r="AF1008" s="30"/>
      <c r="AG1008" s="30"/>
      <c r="AH1008" s="30"/>
      <c r="AI1008" s="30"/>
      <c r="AJ1008" s="30"/>
      <c r="AK1008" s="30"/>
      <c r="AL1008" s="30"/>
      <c r="AM1008" s="30"/>
      <c r="AN1008" s="30"/>
      <c r="AO1008" s="30"/>
      <c r="AP1008" s="30"/>
      <c r="AQ1008" s="30"/>
      <c r="AR1008" s="30"/>
      <c r="AS1008" s="30"/>
      <c r="AT1008" s="30"/>
      <c r="AU1008" s="30"/>
      <c r="AV1008" s="30"/>
    </row>
    <row r="1009" spans="3:48" x14ac:dyDescent="0.25"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0"/>
      <c r="X1009" s="30"/>
      <c r="Y1009" s="30"/>
      <c r="Z1009" s="30"/>
      <c r="AA1009" s="30"/>
      <c r="AB1009" s="30"/>
      <c r="AC1009" s="30"/>
      <c r="AD1009" s="30"/>
      <c r="AE1009" s="30"/>
      <c r="AF1009" s="30"/>
      <c r="AG1009" s="30"/>
      <c r="AH1009" s="30"/>
      <c r="AI1009" s="30"/>
      <c r="AJ1009" s="30"/>
      <c r="AK1009" s="30"/>
      <c r="AL1009" s="30"/>
      <c r="AM1009" s="30"/>
      <c r="AN1009" s="30"/>
      <c r="AO1009" s="30"/>
      <c r="AP1009" s="30"/>
      <c r="AQ1009" s="30"/>
      <c r="AR1009" s="30"/>
      <c r="AS1009" s="30"/>
      <c r="AT1009" s="30"/>
      <c r="AU1009" s="30"/>
      <c r="AV1009" s="30"/>
    </row>
    <row r="1010" spans="3:48" x14ac:dyDescent="0.25"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30"/>
      <c r="AK1010" s="30"/>
      <c r="AL1010" s="30"/>
      <c r="AM1010" s="30"/>
      <c r="AN1010" s="30"/>
      <c r="AO1010" s="30"/>
      <c r="AP1010" s="30"/>
      <c r="AQ1010" s="30"/>
      <c r="AR1010" s="30"/>
      <c r="AS1010" s="30"/>
      <c r="AT1010" s="30"/>
      <c r="AU1010" s="30"/>
      <c r="AV1010" s="30"/>
    </row>
    <row r="1011" spans="3:48" x14ac:dyDescent="0.25"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30"/>
      <c r="AN1011" s="30"/>
      <c r="AO1011" s="30"/>
      <c r="AP1011" s="30"/>
      <c r="AQ1011" s="30"/>
      <c r="AR1011" s="30"/>
      <c r="AS1011" s="30"/>
      <c r="AT1011" s="30"/>
      <c r="AU1011" s="30"/>
      <c r="AV1011" s="30"/>
    </row>
    <row r="1012" spans="3:48" x14ac:dyDescent="0.25"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30"/>
      <c r="AK1012" s="30"/>
      <c r="AL1012" s="30"/>
      <c r="AM1012" s="30"/>
      <c r="AN1012" s="30"/>
      <c r="AO1012" s="30"/>
      <c r="AP1012" s="30"/>
      <c r="AQ1012" s="30"/>
      <c r="AR1012" s="30"/>
      <c r="AS1012" s="30"/>
      <c r="AT1012" s="30"/>
      <c r="AU1012" s="30"/>
      <c r="AV1012" s="30"/>
    </row>
    <row r="1013" spans="3:48" x14ac:dyDescent="0.25"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30"/>
      <c r="AK1013" s="30"/>
      <c r="AL1013" s="30"/>
      <c r="AM1013" s="30"/>
      <c r="AN1013" s="30"/>
      <c r="AO1013" s="30"/>
      <c r="AP1013" s="30"/>
      <c r="AQ1013" s="30"/>
      <c r="AR1013" s="30"/>
      <c r="AS1013" s="30"/>
      <c r="AT1013" s="30"/>
      <c r="AU1013" s="30"/>
      <c r="AV1013" s="30"/>
    </row>
    <row r="1014" spans="3:48" x14ac:dyDescent="0.25"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30"/>
      <c r="AK1014" s="30"/>
      <c r="AL1014" s="30"/>
      <c r="AM1014" s="30"/>
      <c r="AN1014" s="30"/>
      <c r="AO1014" s="30"/>
      <c r="AP1014" s="30"/>
      <c r="AQ1014" s="30"/>
      <c r="AR1014" s="30"/>
      <c r="AS1014" s="30"/>
      <c r="AT1014" s="30"/>
      <c r="AU1014" s="30"/>
      <c r="AV1014" s="30"/>
    </row>
    <row r="1015" spans="3:48" x14ac:dyDescent="0.25"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30"/>
      <c r="AK1015" s="30"/>
      <c r="AL1015" s="30"/>
      <c r="AM1015" s="30"/>
      <c r="AN1015" s="30"/>
      <c r="AO1015" s="30"/>
      <c r="AP1015" s="30"/>
      <c r="AQ1015" s="30"/>
      <c r="AR1015" s="30"/>
      <c r="AS1015" s="30"/>
      <c r="AT1015" s="30"/>
      <c r="AU1015" s="30"/>
      <c r="AV1015" s="30"/>
    </row>
    <row r="1016" spans="3:48" x14ac:dyDescent="0.25"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0"/>
      <c r="X1016" s="30"/>
      <c r="Y1016" s="30"/>
      <c r="Z1016" s="30"/>
      <c r="AA1016" s="30"/>
      <c r="AB1016" s="30"/>
      <c r="AC1016" s="30"/>
      <c r="AD1016" s="30"/>
      <c r="AE1016" s="30"/>
      <c r="AF1016" s="30"/>
      <c r="AG1016" s="30"/>
      <c r="AH1016" s="30"/>
      <c r="AI1016" s="30"/>
      <c r="AJ1016" s="30"/>
      <c r="AK1016" s="30"/>
      <c r="AL1016" s="30"/>
      <c r="AM1016" s="30"/>
      <c r="AN1016" s="30"/>
      <c r="AO1016" s="30"/>
      <c r="AP1016" s="30"/>
      <c r="AQ1016" s="30"/>
      <c r="AR1016" s="30"/>
      <c r="AS1016" s="30"/>
      <c r="AT1016" s="30"/>
      <c r="AU1016" s="30"/>
      <c r="AV1016" s="30"/>
    </row>
    <row r="1017" spans="3:48" x14ac:dyDescent="0.25"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0"/>
      <c r="X1017" s="30"/>
      <c r="Y1017" s="30"/>
      <c r="Z1017" s="30"/>
      <c r="AA1017" s="30"/>
      <c r="AB1017" s="30"/>
      <c r="AC1017" s="30"/>
      <c r="AD1017" s="30"/>
      <c r="AE1017" s="30"/>
      <c r="AF1017" s="30"/>
      <c r="AG1017" s="30"/>
      <c r="AH1017" s="30"/>
      <c r="AI1017" s="30"/>
      <c r="AJ1017" s="30"/>
      <c r="AK1017" s="30"/>
      <c r="AL1017" s="30"/>
      <c r="AM1017" s="30"/>
      <c r="AN1017" s="30"/>
      <c r="AO1017" s="30"/>
      <c r="AP1017" s="30"/>
      <c r="AQ1017" s="30"/>
      <c r="AR1017" s="30"/>
      <c r="AS1017" s="30"/>
      <c r="AT1017" s="30"/>
      <c r="AU1017" s="30"/>
      <c r="AV1017" s="30"/>
    </row>
    <row r="1018" spans="3:48" x14ac:dyDescent="0.25"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0"/>
      <c r="X1018" s="30"/>
      <c r="Y1018" s="30"/>
      <c r="Z1018" s="30"/>
      <c r="AA1018" s="30"/>
      <c r="AB1018" s="30"/>
      <c r="AC1018" s="30"/>
      <c r="AD1018" s="30"/>
      <c r="AE1018" s="30"/>
      <c r="AF1018" s="30"/>
      <c r="AG1018" s="30"/>
      <c r="AH1018" s="30"/>
      <c r="AI1018" s="30"/>
      <c r="AJ1018" s="30"/>
      <c r="AK1018" s="30"/>
      <c r="AL1018" s="30"/>
      <c r="AM1018" s="30"/>
      <c r="AN1018" s="30"/>
      <c r="AO1018" s="30"/>
      <c r="AP1018" s="30"/>
      <c r="AQ1018" s="30"/>
      <c r="AR1018" s="30"/>
      <c r="AS1018" s="30"/>
      <c r="AT1018" s="30"/>
      <c r="AU1018" s="30"/>
      <c r="AV1018" s="30"/>
    </row>
    <row r="1019" spans="3:48" x14ac:dyDescent="0.25"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0"/>
      <c r="X1019" s="30"/>
      <c r="Y1019" s="30"/>
      <c r="Z1019" s="30"/>
      <c r="AA1019" s="30"/>
      <c r="AB1019" s="30"/>
      <c r="AC1019" s="30"/>
      <c r="AD1019" s="30"/>
      <c r="AE1019" s="30"/>
      <c r="AF1019" s="30"/>
      <c r="AG1019" s="30"/>
      <c r="AH1019" s="30"/>
      <c r="AI1019" s="30"/>
      <c r="AJ1019" s="30"/>
      <c r="AK1019" s="30"/>
      <c r="AL1019" s="30"/>
      <c r="AM1019" s="30"/>
      <c r="AN1019" s="30"/>
      <c r="AO1019" s="30"/>
      <c r="AP1019" s="30"/>
      <c r="AQ1019" s="30"/>
      <c r="AR1019" s="30"/>
      <c r="AS1019" s="30"/>
      <c r="AT1019" s="30"/>
      <c r="AU1019" s="30"/>
      <c r="AV1019" s="30"/>
    </row>
    <row r="1020" spans="3:48" x14ac:dyDescent="0.25"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0"/>
      <c r="X1020" s="30"/>
      <c r="Y1020" s="30"/>
      <c r="Z1020" s="30"/>
      <c r="AA1020" s="30"/>
      <c r="AB1020" s="30"/>
      <c r="AC1020" s="30"/>
      <c r="AD1020" s="30"/>
      <c r="AE1020" s="30"/>
      <c r="AF1020" s="30"/>
      <c r="AG1020" s="30"/>
      <c r="AH1020" s="30"/>
      <c r="AI1020" s="30"/>
      <c r="AJ1020" s="30"/>
      <c r="AK1020" s="30"/>
      <c r="AL1020" s="30"/>
      <c r="AM1020" s="30"/>
      <c r="AN1020" s="30"/>
      <c r="AO1020" s="30"/>
      <c r="AP1020" s="30"/>
      <c r="AQ1020" s="30"/>
      <c r="AR1020" s="30"/>
      <c r="AS1020" s="30"/>
      <c r="AT1020" s="30"/>
      <c r="AU1020" s="30"/>
      <c r="AV1020" s="30"/>
    </row>
    <row r="1021" spans="3:48" x14ac:dyDescent="0.25"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0"/>
      <c r="X1021" s="30"/>
      <c r="Y1021" s="30"/>
      <c r="Z1021" s="30"/>
      <c r="AA1021" s="30"/>
      <c r="AB1021" s="30"/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30"/>
      <c r="AN1021" s="30"/>
      <c r="AO1021" s="30"/>
      <c r="AP1021" s="30"/>
      <c r="AQ1021" s="30"/>
      <c r="AR1021" s="30"/>
      <c r="AS1021" s="30"/>
      <c r="AT1021" s="30"/>
      <c r="AU1021" s="30"/>
      <c r="AV1021" s="30"/>
    </row>
    <row r="1022" spans="3:48" x14ac:dyDescent="0.25"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0"/>
      <c r="X1022" s="30"/>
      <c r="Y1022" s="30"/>
      <c r="Z1022" s="30"/>
      <c r="AA1022" s="30"/>
      <c r="AB1022" s="30"/>
      <c r="AC1022" s="30"/>
      <c r="AD1022" s="30"/>
      <c r="AE1022" s="30"/>
      <c r="AF1022" s="30"/>
      <c r="AG1022" s="30"/>
      <c r="AH1022" s="30"/>
      <c r="AI1022" s="30"/>
      <c r="AJ1022" s="30"/>
      <c r="AK1022" s="30"/>
      <c r="AL1022" s="30"/>
      <c r="AM1022" s="30"/>
      <c r="AN1022" s="30"/>
      <c r="AO1022" s="30"/>
      <c r="AP1022" s="30"/>
      <c r="AQ1022" s="30"/>
      <c r="AR1022" s="30"/>
      <c r="AS1022" s="30"/>
      <c r="AT1022" s="30"/>
      <c r="AU1022" s="30"/>
      <c r="AV1022" s="30"/>
    </row>
    <row r="1023" spans="3:48" x14ac:dyDescent="0.25"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0"/>
      <c r="X1023" s="30"/>
      <c r="Y1023" s="30"/>
      <c r="Z1023" s="30"/>
      <c r="AA1023" s="30"/>
      <c r="AB1023" s="30"/>
      <c r="AC1023" s="30"/>
      <c r="AD1023" s="30"/>
      <c r="AE1023" s="30"/>
      <c r="AF1023" s="30"/>
      <c r="AG1023" s="30"/>
      <c r="AH1023" s="30"/>
      <c r="AI1023" s="30"/>
      <c r="AJ1023" s="30"/>
      <c r="AK1023" s="30"/>
      <c r="AL1023" s="30"/>
      <c r="AM1023" s="30"/>
      <c r="AN1023" s="30"/>
      <c r="AO1023" s="30"/>
      <c r="AP1023" s="30"/>
      <c r="AQ1023" s="30"/>
      <c r="AR1023" s="30"/>
      <c r="AS1023" s="30"/>
      <c r="AT1023" s="30"/>
      <c r="AU1023" s="30"/>
      <c r="AV1023" s="30"/>
    </row>
    <row r="1024" spans="3:48" x14ac:dyDescent="0.25"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0"/>
      <c r="X1024" s="30"/>
      <c r="Y1024" s="30"/>
      <c r="Z1024" s="30"/>
      <c r="AA1024" s="30"/>
      <c r="AB1024" s="30"/>
      <c r="AC1024" s="30"/>
      <c r="AD1024" s="30"/>
      <c r="AE1024" s="30"/>
      <c r="AF1024" s="30"/>
      <c r="AG1024" s="30"/>
      <c r="AH1024" s="30"/>
      <c r="AI1024" s="30"/>
      <c r="AJ1024" s="30"/>
      <c r="AK1024" s="30"/>
      <c r="AL1024" s="30"/>
      <c r="AM1024" s="30"/>
      <c r="AN1024" s="30"/>
      <c r="AO1024" s="30"/>
      <c r="AP1024" s="30"/>
      <c r="AQ1024" s="30"/>
      <c r="AR1024" s="30"/>
      <c r="AS1024" s="30"/>
      <c r="AT1024" s="30"/>
      <c r="AU1024" s="30"/>
      <c r="AV1024" s="30"/>
    </row>
    <row r="1025" spans="3:48" x14ac:dyDescent="0.25"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0"/>
      <c r="X1025" s="30"/>
      <c r="Y1025" s="30"/>
      <c r="Z1025" s="30"/>
      <c r="AA1025" s="30"/>
      <c r="AB1025" s="30"/>
      <c r="AC1025" s="30"/>
      <c r="AD1025" s="30"/>
      <c r="AE1025" s="30"/>
      <c r="AF1025" s="30"/>
      <c r="AG1025" s="30"/>
      <c r="AH1025" s="30"/>
      <c r="AI1025" s="30"/>
      <c r="AJ1025" s="30"/>
      <c r="AK1025" s="30"/>
      <c r="AL1025" s="30"/>
      <c r="AM1025" s="30"/>
      <c r="AN1025" s="30"/>
      <c r="AO1025" s="30"/>
      <c r="AP1025" s="30"/>
      <c r="AQ1025" s="30"/>
      <c r="AR1025" s="30"/>
      <c r="AS1025" s="30"/>
      <c r="AT1025" s="30"/>
      <c r="AU1025" s="30"/>
      <c r="AV1025" s="30"/>
    </row>
    <row r="1026" spans="3:48" x14ac:dyDescent="0.25"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30"/>
      <c r="AN1026" s="30"/>
      <c r="AO1026" s="30"/>
      <c r="AP1026" s="30"/>
      <c r="AQ1026" s="30"/>
      <c r="AR1026" s="30"/>
      <c r="AS1026" s="30"/>
      <c r="AT1026" s="30"/>
      <c r="AU1026" s="30"/>
      <c r="AV1026" s="30"/>
    </row>
    <row r="1027" spans="3:48" x14ac:dyDescent="0.25"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0"/>
      <c r="X1027" s="30"/>
      <c r="Y1027" s="30"/>
      <c r="Z1027" s="30"/>
      <c r="AA1027" s="30"/>
      <c r="AB1027" s="30"/>
      <c r="AC1027" s="30"/>
      <c r="AD1027" s="30"/>
      <c r="AE1027" s="30"/>
      <c r="AF1027" s="30"/>
      <c r="AG1027" s="30"/>
      <c r="AH1027" s="30"/>
      <c r="AI1027" s="30"/>
      <c r="AJ1027" s="30"/>
      <c r="AK1027" s="30"/>
      <c r="AL1027" s="30"/>
      <c r="AM1027" s="30"/>
      <c r="AN1027" s="30"/>
      <c r="AO1027" s="30"/>
      <c r="AP1027" s="30"/>
      <c r="AQ1027" s="30"/>
      <c r="AR1027" s="30"/>
      <c r="AS1027" s="30"/>
      <c r="AT1027" s="30"/>
      <c r="AU1027" s="30"/>
      <c r="AV1027" s="30"/>
    </row>
    <row r="1028" spans="3:48" x14ac:dyDescent="0.25"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0"/>
      <c r="X1028" s="30"/>
      <c r="Y1028" s="30"/>
      <c r="Z1028" s="30"/>
      <c r="AA1028" s="30"/>
      <c r="AB1028" s="30"/>
      <c r="AC1028" s="30"/>
      <c r="AD1028" s="30"/>
      <c r="AE1028" s="30"/>
      <c r="AF1028" s="30"/>
      <c r="AG1028" s="30"/>
      <c r="AH1028" s="30"/>
      <c r="AI1028" s="30"/>
      <c r="AJ1028" s="30"/>
      <c r="AK1028" s="30"/>
      <c r="AL1028" s="30"/>
      <c r="AM1028" s="30"/>
      <c r="AN1028" s="30"/>
      <c r="AO1028" s="30"/>
      <c r="AP1028" s="30"/>
      <c r="AQ1028" s="30"/>
      <c r="AR1028" s="30"/>
      <c r="AS1028" s="30"/>
      <c r="AT1028" s="30"/>
      <c r="AU1028" s="30"/>
      <c r="AV1028" s="30"/>
    </row>
    <row r="1029" spans="3:48" x14ac:dyDescent="0.25"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0"/>
      <c r="X1029" s="30"/>
      <c r="Y1029" s="30"/>
      <c r="Z1029" s="30"/>
      <c r="AA1029" s="30"/>
      <c r="AB1029" s="30"/>
      <c r="AC1029" s="30"/>
      <c r="AD1029" s="30"/>
      <c r="AE1029" s="30"/>
      <c r="AF1029" s="30"/>
      <c r="AG1029" s="30"/>
      <c r="AH1029" s="30"/>
      <c r="AI1029" s="30"/>
      <c r="AJ1029" s="30"/>
      <c r="AK1029" s="30"/>
      <c r="AL1029" s="30"/>
      <c r="AM1029" s="30"/>
      <c r="AN1029" s="30"/>
      <c r="AO1029" s="30"/>
      <c r="AP1029" s="30"/>
      <c r="AQ1029" s="30"/>
      <c r="AR1029" s="30"/>
      <c r="AS1029" s="30"/>
      <c r="AT1029" s="30"/>
      <c r="AU1029" s="30"/>
      <c r="AV1029" s="30"/>
    </row>
    <row r="1030" spans="3:48" x14ac:dyDescent="0.25"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0"/>
      <c r="X1030" s="30"/>
      <c r="Y1030" s="30"/>
      <c r="Z1030" s="30"/>
      <c r="AA1030" s="30"/>
      <c r="AB1030" s="30"/>
      <c r="AC1030" s="30"/>
      <c r="AD1030" s="30"/>
      <c r="AE1030" s="30"/>
      <c r="AF1030" s="30"/>
      <c r="AG1030" s="30"/>
      <c r="AH1030" s="30"/>
      <c r="AI1030" s="30"/>
      <c r="AJ1030" s="30"/>
      <c r="AK1030" s="30"/>
      <c r="AL1030" s="30"/>
      <c r="AM1030" s="30"/>
      <c r="AN1030" s="30"/>
      <c r="AO1030" s="30"/>
      <c r="AP1030" s="30"/>
      <c r="AQ1030" s="30"/>
      <c r="AR1030" s="30"/>
      <c r="AS1030" s="30"/>
      <c r="AT1030" s="30"/>
      <c r="AU1030" s="30"/>
      <c r="AV1030" s="30"/>
    </row>
    <row r="1031" spans="3:48" x14ac:dyDescent="0.25"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30"/>
      <c r="AN1031" s="30"/>
      <c r="AO1031" s="30"/>
      <c r="AP1031" s="30"/>
      <c r="AQ1031" s="30"/>
      <c r="AR1031" s="30"/>
      <c r="AS1031" s="30"/>
      <c r="AT1031" s="30"/>
      <c r="AU1031" s="30"/>
      <c r="AV1031" s="30"/>
    </row>
    <row r="1032" spans="3:48" x14ac:dyDescent="0.25"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0"/>
      <c r="X1032" s="30"/>
      <c r="Y1032" s="30"/>
      <c r="Z1032" s="30"/>
      <c r="AA1032" s="30"/>
      <c r="AB1032" s="30"/>
      <c r="AC1032" s="30"/>
      <c r="AD1032" s="30"/>
      <c r="AE1032" s="30"/>
      <c r="AF1032" s="30"/>
      <c r="AG1032" s="30"/>
      <c r="AH1032" s="30"/>
      <c r="AI1032" s="30"/>
      <c r="AJ1032" s="30"/>
      <c r="AK1032" s="30"/>
      <c r="AL1032" s="30"/>
      <c r="AM1032" s="30"/>
      <c r="AN1032" s="30"/>
      <c r="AO1032" s="30"/>
      <c r="AP1032" s="30"/>
      <c r="AQ1032" s="30"/>
      <c r="AR1032" s="30"/>
      <c r="AS1032" s="30"/>
      <c r="AT1032" s="30"/>
      <c r="AU1032" s="30"/>
      <c r="AV1032" s="30"/>
    </row>
    <row r="1033" spans="3:48" x14ac:dyDescent="0.25"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0"/>
      <c r="X1033" s="30"/>
      <c r="Y1033" s="30"/>
      <c r="Z1033" s="30"/>
      <c r="AA1033" s="30"/>
      <c r="AB1033" s="30"/>
      <c r="AC1033" s="30"/>
      <c r="AD1033" s="30"/>
      <c r="AE1033" s="30"/>
      <c r="AF1033" s="30"/>
      <c r="AG1033" s="30"/>
      <c r="AH1033" s="30"/>
      <c r="AI1033" s="30"/>
      <c r="AJ1033" s="30"/>
      <c r="AK1033" s="30"/>
      <c r="AL1033" s="30"/>
      <c r="AM1033" s="30"/>
      <c r="AN1033" s="30"/>
      <c r="AO1033" s="30"/>
      <c r="AP1033" s="30"/>
      <c r="AQ1033" s="30"/>
      <c r="AR1033" s="30"/>
      <c r="AS1033" s="30"/>
      <c r="AT1033" s="30"/>
      <c r="AU1033" s="30"/>
      <c r="AV1033" s="30"/>
    </row>
    <row r="1034" spans="3:48" x14ac:dyDescent="0.25"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0"/>
      <c r="X1034" s="30"/>
      <c r="Y1034" s="30"/>
      <c r="Z1034" s="30"/>
      <c r="AA1034" s="30"/>
      <c r="AB1034" s="30"/>
      <c r="AC1034" s="30"/>
      <c r="AD1034" s="30"/>
      <c r="AE1034" s="30"/>
      <c r="AF1034" s="30"/>
      <c r="AG1034" s="30"/>
      <c r="AH1034" s="30"/>
      <c r="AI1034" s="30"/>
      <c r="AJ1034" s="30"/>
      <c r="AK1034" s="30"/>
      <c r="AL1034" s="30"/>
      <c r="AM1034" s="30"/>
      <c r="AN1034" s="30"/>
      <c r="AO1034" s="30"/>
      <c r="AP1034" s="30"/>
      <c r="AQ1034" s="30"/>
      <c r="AR1034" s="30"/>
      <c r="AS1034" s="30"/>
      <c r="AT1034" s="30"/>
      <c r="AU1034" s="30"/>
      <c r="AV1034" s="30"/>
    </row>
    <row r="1035" spans="3:48" x14ac:dyDescent="0.25"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0"/>
      <c r="X1035" s="30"/>
      <c r="Y1035" s="30"/>
      <c r="Z1035" s="30"/>
      <c r="AA1035" s="30"/>
      <c r="AB1035" s="30"/>
      <c r="AC1035" s="30"/>
      <c r="AD1035" s="30"/>
      <c r="AE1035" s="30"/>
      <c r="AF1035" s="30"/>
      <c r="AG1035" s="30"/>
      <c r="AH1035" s="30"/>
      <c r="AI1035" s="30"/>
      <c r="AJ1035" s="30"/>
      <c r="AK1035" s="30"/>
      <c r="AL1035" s="30"/>
      <c r="AM1035" s="30"/>
      <c r="AN1035" s="30"/>
      <c r="AO1035" s="30"/>
      <c r="AP1035" s="30"/>
      <c r="AQ1035" s="30"/>
      <c r="AR1035" s="30"/>
      <c r="AS1035" s="30"/>
      <c r="AT1035" s="30"/>
      <c r="AU1035" s="30"/>
      <c r="AV1035" s="30"/>
    </row>
    <row r="1036" spans="3:48" x14ac:dyDescent="0.25"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30"/>
      <c r="AN1036" s="30"/>
      <c r="AO1036" s="30"/>
      <c r="AP1036" s="30"/>
      <c r="AQ1036" s="30"/>
      <c r="AR1036" s="30"/>
      <c r="AS1036" s="30"/>
      <c r="AT1036" s="30"/>
      <c r="AU1036" s="30"/>
      <c r="AV1036" s="30"/>
    </row>
    <row r="1037" spans="3:48" x14ac:dyDescent="0.25"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0"/>
      <c r="X1037" s="30"/>
      <c r="Y1037" s="30"/>
      <c r="Z1037" s="30"/>
      <c r="AA1037" s="30"/>
      <c r="AB1037" s="30"/>
      <c r="AC1037" s="30"/>
      <c r="AD1037" s="30"/>
      <c r="AE1037" s="30"/>
      <c r="AF1037" s="30"/>
      <c r="AG1037" s="30"/>
      <c r="AH1037" s="30"/>
      <c r="AI1037" s="30"/>
      <c r="AJ1037" s="30"/>
      <c r="AK1037" s="30"/>
      <c r="AL1037" s="30"/>
      <c r="AM1037" s="30"/>
      <c r="AN1037" s="30"/>
      <c r="AO1037" s="30"/>
      <c r="AP1037" s="30"/>
      <c r="AQ1037" s="30"/>
      <c r="AR1037" s="30"/>
      <c r="AS1037" s="30"/>
      <c r="AT1037" s="30"/>
      <c r="AU1037" s="30"/>
      <c r="AV1037" s="30"/>
    </row>
    <row r="1038" spans="3:48" x14ac:dyDescent="0.25"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0"/>
      <c r="X1038" s="30"/>
      <c r="Y1038" s="30"/>
      <c r="Z1038" s="30"/>
      <c r="AA1038" s="30"/>
      <c r="AB1038" s="30"/>
      <c r="AC1038" s="30"/>
      <c r="AD1038" s="30"/>
      <c r="AE1038" s="30"/>
      <c r="AF1038" s="30"/>
      <c r="AG1038" s="30"/>
      <c r="AH1038" s="30"/>
      <c r="AI1038" s="30"/>
      <c r="AJ1038" s="30"/>
      <c r="AK1038" s="30"/>
      <c r="AL1038" s="30"/>
      <c r="AM1038" s="30"/>
      <c r="AN1038" s="30"/>
      <c r="AO1038" s="30"/>
      <c r="AP1038" s="30"/>
      <c r="AQ1038" s="30"/>
      <c r="AR1038" s="30"/>
      <c r="AS1038" s="30"/>
      <c r="AT1038" s="30"/>
      <c r="AU1038" s="30"/>
      <c r="AV1038" s="30"/>
    </row>
    <row r="1039" spans="3:48" x14ac:dyDescent="0.25"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0"/>
      <c r="X1039" s="30"/>
      <c r="Y1039" s="30"/>
      <c r="Z1039" s="30"/>
      <c r="AA1039" s="30"/>
      <c r="AB1039" s="30"/>
      <c r="AC1039" s="30"/>
      <c r="AD1039" s="30"/>
      <c r="AE1039" s="30"/>
      <c r="AF1039" s="30"/>
      <c r="AG1039" s="30"/>
      <c r="AH1039" s="30"/>
      <c r="AI1039" s="30"/>
      <c r="AJ1039" s="30"/>
      <c r="AK1039" s="30"/>
      <c r="AL1039" s="30"/>
      <c r="AM1039" s="30"/>
      <c r="AN1039" s="30"/>
      <c r="AO1039" s="30"/>
      <c r="AP1039" s="30"/>
      <c r="AQ1039" s="30"/>
      <c r="AR1039" s="30"/>
      <c r="AS1039" s="30"/>
      <c r="AT1039" s="30"/>
      <c r="AU1039" s="30"/>
      <c r="AV1039" s="30"/>
    </row>
    <row r="1040" spans="3:48" x14ac:dyDescent="0.25"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0"/>
      <c r="X1040" s="30"/>
      <c r="Y1040" s="30"/>
      <c r="Z1040" s="30"/>
      <c r="AA1040" s="30"/>
      <c r="AB1040" s="30"/>
      <c r="AC1040" s="30"/>
      <c r="AD1040" s="30"/>
      <c r="AE1040" s="30"/>
      <c r="AF1040" s="30"/>
      <c r="AG1040" s="30"/>
      <c r="AH1040" s="30"/>
      <c r="AI1040" s="30"/>
      <c r="AJ1040" s="30"/>
      <c r="AK1040" s="30"/>
      <c r="AL1040" s="30"/>
      <c r="AM1040" s="30"/>
      <c r="AN1040" s="30"/>
      <c r="AO1040" s="30"/>
      <c r="AP1040" s="30"/>
      <c r="AQ1040" s="30"/>
      <c r="AR1040" s="30"/>
      <c r="AS1040" s="30"/>
      <c r="AT1040" s="30"/>
      <c r="AU1040" s="30"/>
      <c r="AV1040" s="30"/>
    </row>
    <row r="1041" spans="3:48" x14ac:dyDescent="0.25"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0"/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30"/>
      <c r="AN1041" s="30"/>
      <c r="AO1041" s="30"/>
      <c r="AP1041" s="30"/>
      <c r="AQ1041" s="30"/>
      <c r="AR1041" s="30"/>
      <c r="AS1041" s="30"/>
      <c r="AT1041" s="30"/>
      <c r="AU1041" s="30"/>
      <c r="AV1041" s="30"/>
    </row>
    <row r="1042" spans="3:48" x14ac:dyDescent="0.25"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/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  <c r="AJ1042" s="30"/>
      <c r="AK1042" s="30"/>
      <c r="AL1042" s="30"/>
      <c r="AM1042" s="30"/>
      <c r="AN1042" s="30"/>
      <c r="AO1042" s="30"/>
      <c r="AP1042" s="30"/>
      <c r="AQ1042" s="30"/>
      <c r="AR1042" s="30"/>
      <c r="AS1042" s="30"/>
      <c r="AT1042" s="30"/>
      <c r="AU1042" s="30"/>
      <c r="AV1042" s="30"/>
    </row>
    <row r="1043" spans="3:48" x14ac:dyDescent="0.25"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/>
      <c r="X1043" s="30"/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  <c r="AJ1043" s="30"/>
      <c r="AK1043" s="30"/>
      <c r="AL1043" s="30"/>
      <c r="AM1043" s="30"/>
      <c r="AN1043" s="30"/>
      <c r="AO1043" s="30"/>
      <c r="AP1043" s="30"/>
      <c r="AQ1043" s="30"/>
      <c r="AR1043" s="30"/>
      <c r="AS1043" s="30"/>
      <c r="AT1043" s="30"/>
      <c r="AU1043" s="30"/>
      <c r="AV1043" s="30"/>
    </row>
    <row r="1044" spans="3:48" x14ac:dyDescent="0.25"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/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  <c r="AJ1044" s="30"/>
      <c r="AK1044" s="30"/>
      <c r="AL1044" s="30"/>
      <c r="AM1044" s="30"/>
      <c r="AN1044" s="30"/>
      <c r="AO1044" s="30"/>
      <c r="AP1044" s="30"/>
      <c r="AQ1044" s="30"/>
      <c r="AR1044" s="30"/>
      <c r="AS1044" s="30"/>
      <c r="AT1044" s="30"/>
      <c r="AU1044" s="30"/>
      <c r="AV1044" s="30"/>
    </row>
    <row r="1045" spans="3:48" x14ac:dyDescent="0.25"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/>
      <c r="X1045" s="30"/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  <c r="AJ1045" s="30"/>
      <c r="AK1045" s="30"/>
      <c r="AL1045" s="30"/>
      <c r="AM1045" s="30"/>
      <c r="AN1045" s="30"/>
      <c r="AO1045" s="30"/>
      <c r="AP1045" s="30"/>
      <c r="AQ1045" s="30"/>
      <c r="AR1045" s="30"/>
      <c r="AS1045" s="30"/>
      <c r="AT1045" s="30"/>
      <c r="AU1045" s="30"/>
      <c r="AV1045" s="30"/>
    </row>
    <row r="1046" spans="3:48" x14ac:dyDescent="0.25"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/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30"/>
      <c r="AN1046" s="30"/>
      <c r="AO1046" s="30"/>
      <c r="AP1046" s="30"/>
      <c r="AQ1046" s="30"/>
      <c r="AR1046" s="30"/>
      <c r="AS1046" s="30"/>
      <c r="AT1046" s="30"/>
      <c r="AU1046" s="30"/>
      <c r="AV1046" s="30"/>
    </row>
    <row r="1047" spans="3:48" x14ac:dyDescent="0.25"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/>
      <c r="X1047" s="30"/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  <c r="AJ1047" s="30"/>
      <c r="AK1047" s="30"/>
      <c r="AL1047" s="30"/>
      <c r="AM1047" s="30"/>
      <c r="AN1047" s="30"/>
      <c r="AO1047" s="30"/>
      <c r="AP1047" s="30"/>
      <c r="AQ1047" s="30"/>
      <c r="AR1047" s="30"/>
      <c r="AS1047" s="30"/>
      <c r="AT1047" s="30"/>
      <c r="AU1047" s="30"/>
      <c r="AV1047" s="30"/>
    </row>
    <row r="1048" spans="3:48" x14ac:dyDescent="0.25"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0"/>
      <c r="X1048" s="30"/>
      <c r="Y1048" s="30"/>
      <c r="Z1048" s="30"/>
      <c r="AA1048" s="30"/>
      <c r="AB1048" s="30"/>
      <c r="AC1048" s="30"/>
      <c r="AD1048" s="30"/>
      <c r="AE1048" s="30"/>
      <c r="AF1048" s="30"/>
      <c r="AG1048" s="30"/>
      <c r="AH1048" s="30"/>
      <c r="AI1048" s="30"/>
      <c r="AJ1048" s="30"/>
      <c r="AK1048" s="30"/>
      <c r="AL1048" s="30"/>
      <c r="AM1048" s="30"/>
      <c r="AN1048" s="30"/>
      <c r="AO1048" s="30"/>
      <c r="AP1048" s="30"/>
      <c r="AQ1048" s="30"/>
      <c r="AR1048" s="30"/>
      <c r="AS1048" s="30"/>
      <c r="AT1048" s="30"/>
      <c r="AU1048" s="30"/>
      <c r="AV1048" s="30"/>
    </row>
    <row r="1049" spans="3:48" x14ac:dyDescent="0.25"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0"/>
      <c r="X1049" s="30"/>
      <c r="Y1049" s="30"/>
      <c r="Z1049" s="30"/>
      <c r="AA1049" s="30"/>
      <c r="AB1049" s="30"/>
      <c r="AC1049" s="30"/>
      <c r="AD1049" s="30"/>
      <c r="AE1049" s="30"/>
      <c r="AF1049" s="30"/>
      <c r="AG1049" s="30"/>
      <c r="AH1049" s="30"/>
      <c r="AI1049" s="30"/>
      <c r="AJ1049" s="30"/>
      <c r="AK1049" s="30"/>
      <c r="AL1049" s="30"/>
      <c r="AM1049" s="30"/>
      <c r="AN1049" s="30"/>
      <c r="AO1049" s="30"/>
      <c r="AP1049" s="30"/>
      <c r="AQ1049" s="30"/>
      <c r="AR1049" s="30"/>
      <c r="AS1049" s="30"/>
      <c r="AT1049" s="30"/>
      <c r="AU1049" s="30"/>
      <c r="AV1049" s="30"/>
    </row>
    <row r="1050" spans="3:48" x14ac:dyDescent="0.25"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0"/>
      <c r="X1050" s="30"/>
      <c r="Y1050" s="30"/>
      <c r="Z1050" s="30"/>
      <c r="AA1050" s="30"/>
      <c r="AB1050" s="30"/>
      <c r="AC1050" s="30"/>
      <c r="AD1050" s="30"/>
      <c r="AE1050" s="30"/>
      <c r="AF1050" s="30"/>
      <c r="AG1050" s="30"/>
      <c r="AH1050" s="30"/>
      <c r="AI1050" s="30"/>
      <c r="AJ1050" s="30"/>
      <c r="AK1050" s="30"/>
      <c r="AL1050" s="30"/>
      <c r="AM1050" s="30"/>
      <c r="AN1050" s="30"/>
      <c r="AO1050" s="30"/>
      <c r="AP1050" s="30"/>
      <c r="AQ1050" s="30"/>
      <c r="AR1050" s="30"/>
      <c r="AS1050" s="30"/>
      <c r="AT1050" s="30"/>
      <c r="AU1050" s="30"/>
      <c r="AV1050" s="30"/>
    </row>
    <row r="1051" spans="3:48" x14ac:dyDescent="0.25"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0"/>
      <c r="X1051" s="30"/>
      <c r="Y1051" s="30"/>
      <c r="Z1051" s="30"/>
      <c r="AA1051" s="30"/>
      <c r="AB1051" s="30"/>
      <c r="AC1051" s="30"/>
      <c r="AD1051" s="30"/>
      <c r="AE1051" s="30"/>
      <c r="AF1051" s="30"/>
      <c r="AG1051" s="30"/>
      <c r="AH1051" s="30"/>
      <c r="AI1051" s="30"/>
      <c r="AJ1051" s="30"/>
      <c r="AK1051" s="30"/>
      <c r="AL1051" s="30"/>
      <c r="AM1051" s="30"/>
      <c r="AN1051" s="30"/>
      <c r="AO1051" s="30"/>
      <c r="AP1051" s="30"/>
      <c r="AQ1051" s="30"/>
      <c r="AR1051" s="30"/>
      <c r="AS1051" s="30"/>
      <c r="AT1051" s="30"/>
      <c r="AU1051" s="30"/>
      <c r="AV1051" s="30"/>
    </row>
    <row r="1052" spans="3:48" x14ac:dyDescent="0.25"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0"/>
      <c r="X1052" s="30"/>
      <c r="Y1052" s="30"/>
      <c r="Z1052" s="30"/>
      <c r="AA1052" s="30"/>
      <c r="AB1052" s="30"/>
      <c r="AC1052" s="30"/>
      <c r="AD1052" s="30"/>
      <c r="AE1052" s="30"/>
      <c r="AF1052" s="30"/>
      <c r="AG1052" s="30"/>
      <c r="AH1052" s="30"/>
      <c r="AI1052" s="30"/>
      <c r="AJ1052" s="30"/>
      <c r="AK1052" s="30"/>
      <c r="AL1052" s="30"/>
      <c r="AM1052" s="30"/>
      <c r="AN1052" s="30"/>
      <c r="AO1052" s="30"/>
      <c r="AP1052" s="30"/>
      <c r="AQ1052" s="30"/>
      <c r="AR1052" s="30"/>
      <c r="AS1052" s="30"/>
      <c r="AT1052" s="30"/>
      <c r="AU1052" s="30"/>
      <c r="AV1052" s="30"/>
    </row>
    <row r="1053" spans="3:48" x14ac:dyDescent="0.25"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0"/>
      <c r="X1053" s="30"/>
      <c r="Y1053" s="30"/>
      <c r="Z1053" s="30"/>
      <c r="AA1053" s="30"/>
      <c r="AB1053" s="30"/>
      <c r="AC1053" s="30"/>
      <c r="AD1053" s="30"/>
      <c r="AE1053" s="30"/>
      <c r="AF1053" s="30"/>
      <c r="AG1053" s="30"/>
      <c r="AH1053" s="30"/>
      <c r="AI1053" s="30"/>
      <c r="AJ1053" s="30"/>
      <c r="AK1053" s="30"/>
      <c r="AL1053" s="30"/>
      <c r="AM1053" s="30"/>
      <c r="AN1053" s="30"/>
      <c r="AO1053" s="30"/>
      <c r="AP1053" s="30"/>
      <c r="AQ1053" s="30"/>
      <c r="AR1053" s="30"/>
      <c r="AS1053" s="30"/>
      <c r="AT1053" s="30"/>
      <c r="AU1053" s="30"/>
      <c r="AV1053" s="30"/>
    </row>
    <row r="1054" spans="3:48" x14ac:dyDescent="0.25"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0"/>
      <c r="X1054" s="30"/>
      <c r="Y1054" s="30"/>
      <c r="Z1054" s="30"/>
      <c r="AA1054" s="30"/>
      <c r="AB1054" s="30"/>
      <c r="AC1054" s="30"/>
      <c r="AD1054" s="30"/>
      <c r="AE1054" s="30"/>
      <c r="AF1054" s="30"/>
      <c r="AG1054" s="30"/>
      <c r="AH1054" s="30"/>
      <c r="AI1054" s="30"/>
      <c r="AJ1054" s="30"/>
      <c r="AK1054" s="30"/>
      <c r="AL1054" s="30"/>
      <c r="AM1054" s="30"/>
      <c r="AN1054" s="30"/>
      <c r="AO1054" s="30"/>
      <c r="AP1054" s="30"/>
      <c r="AQ1054" s="30"/>
      <c r="AR1054" s="30"/>
      <c r="AS1054" s="30"/>
      <c r="AT1054" s="30"/>
      <c r="AU1054" s="30"/>
      <c r="AV1054" s="30"/>
    </row>
    <row r="1055" spans="3:48" x14ac:dyDescent="0.25"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0"/>
      <c r="X1055" s="30"/>
      <c r="Y1055" s="30"/>
      <c r="Z1055" s="30"/>
      <c r="AA1055" s="30"/>
      <c r="AB1055" s="30"/>
      <c r="AC1055" s="30"/>
      <c r="AD1055" s="30"/>
      <c r="AE1055" s="30"/>
      <c r="AF1055" s="30"/>
      <c r="AG1055" s="30"/>
      <c r="AH1055" s="30"/>
      <c r="AI1055" s="30"/>
      <c r="AJ1055" s="30"/>
      <c r="AK1055" s="30"/>
      <c r="AL1055" s="30"/>
      <c r="AM1055" s="30"/>
      <c r="AN1055" s="30"/>
      <c r="AO1055" s="30"/>
      <c r="AP1055" s="30"/>
      <c r="AQ1055" s="30"/>
      <c r="AR1055" s="30"/>
      <c r="AS1055" s="30"/>
      <c r="AT1055" s="30"/>
      <c r="AU1055" s="30"/>
      <c r="AV1055" s="30"/>
    </row>
    <row r="1056" spans="3:48" x14ac:dyDescent="0.25"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0"/>
      <c r="X1056" s="30"/>
      <c r="Y1056" s="30"/>
      <c r="Z1056" s="30"/>
      <c r="AA1056" s="30"/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30"/>
      <c r="AN1056" s="30"/>
      <c r="AO1056" s="30"/>
      <c r="AP1056" s="30"/>
      <c r="AQ1056" s="30"/>
      <c r="AR1056" s="30"/>
      <c r="AS1056" s="30"/>
      <c r="AT1056" s="30"/>
      <c r="AU1056" s="30"/>
      <c r="AV1056" s="30"/>
    </row>
    <row r="1057" spans="3:48" x14ac:dyDescent="0.25"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0"/>
      <c r="X1057" s="30"/>
      <c r="Y1057" s="30"/>
      <c r="Z1057" s="30"/>
      <c r="AA1057" s="30"/>
      <c r="AB1057" s="30"/>
      <c r="AC1057" s="30"/>
      <c r="AD1057" s="30"/>
      <c r="AE1057" s="30"/>
      <c r="AF1057" s="30"/>
      <c r="AG1057" s="30"/>
      <c r="AH1057" s="30"/>
      <c r="AI1057" s="30"/>
      <c r="AJ1057" s="30"/>
      <c r="AK1057" s="30"/>
      <c r="AL1057" s="30"/>
      <c r="AM1057" s="30"/>
      <c r="AN1057" s="30"/>
      <c r="AO1057" s="30"/>
      <c r="AP1057" s="30"/>
      <c r="AQ1057" s="30"/>
      <c r="AR1057" s="30"/>
      <c r="AS1057" s="30"/>
      <c r="AT1057" s="30"/>
      <c r="AU1057" s="30"/>
      <c r="AV1057" s="30"/>
    </row>
    <row r="1058" spans="3:48" x14ac:dyDescent="0.25"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0"/>
      <c r="X1058" s="30"/>
      <c r="Y1058" s="30"/>
      <c r="Z1058" s="30"/>
      <c r="AA1058" s="30"/>
      <c r="AB1058" s="30"/>
      <c r="AC1058" s="30"/>
      <c r="AD1058" s="30"/>
      <c r="AE1058" s="30"/>
      <c r="AF1058" s="30"/>
      <c r="AG1058" s="30"/>
      <c r="AH1058" s="30"/>
      <c r="AI1058" s="30"/>
      <c r="AJ1058" s="30"/>
      <c r="AK1058" s="30"/>
      <c r="AL1058" s="30"/>
      <c r="AM1058" s="30"/>
      <c r="AN1058" s="30"/>
      <c r="AO1058" s="30"/>
      <c r="AP1058" s="30"/>
      <c r="AQ1058" s="30"/>
      <c r="AR1058" s="30"/>
      <c r="AS1058" s="30"/>
      <c r="AT1058" s="30"/>
      <c r="AU1058" s="30"/>
      <c r="AV1058" s="30"/>
    </row>
    <row r="1059" spans="3:48" x14ac:dyDescent="0.25"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0"/>
      <c r="X1059" s="30"/>
      <c r="Y1059" s="30"/>
      <c r="Z1059" s="30"/>
      <c r="AA1059" s="30"/>
      <c r="AB1059" s="30"/>
      <c r="AC1059" s="30"/>
      <c r="AD1059" s="30"/>
      <c r="AE1059" s="30"/>
      <c r="AF1059" s="30"/>
      <c r="AG1059" s="30"/>
      <c r="AH1059" s="30"/>
      <c r="AI1059" s="30"/>
      <c r="AJ1059" s="30"/>
      <c r="AK1059" s="30"/>
      <c r="AL1059" s="30"/>
      <c r="AM1059" s="30"/>
      <c r="AN1059" s="30"/>
      <c r="AO1059" s="30"/>
      <c r="AP1059" s="30"/>
      <c r="AQ1059" s="30"/>
      <c r="AR1059" s="30"/>
      <c r="AS1059" s="30"/>
      <c r="AT1059" s="30"/>
      <c r="AU1059" s="30"/>
      <c r="AV1059" s="30"/>
    </row>
    <row r="1060" spans="3:48" x14ac:dyDescent="0.25"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0"/>
      <c r="X1060" s="30"/>
      <c r="Y1060" s="30"/>
      <c r="Z1060" s="30"/>
      <c r="AA1060" s="30"/>
      <c r="AB1060" s="30"/>
      <c r="AC1060" s="30"/>
      <c r="AD1060" s="30"/>
      <c r="AE1060" s="30"/>
      <c r="AF1060" s="30"/>
      <c r="AG1060" s="30"/>
      <c r="AH1060" s="30"/>
      <c r="AI1060" s="30"/>
      <c r="AJ1060" s="30"/>
      <c r="AK1060" s="30"/>
      <c r="AL1060" s="30"/>
      <c r="AM1060" s="30"/>
      <c r="AN1060" s="30"/>
      <c r="AO1060" s="30"/>
      <c r="AP1060" s="30"/>
      <c r="AQ1060" s="30"/>
      <c r="AR1060" s="30"/>
      <c r="AS1060" s="30"/>
      <c r="AT1060" s="30"/>
      <c r="AU1060" s="30"/>
      <c r="AV1060" s="30"/>
    </row>
    <row r="1061" spans="3:48" x14ac:dyDescent="0.25"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30"/>
      <c r="AN1061" s="30"/>
      <c r="AO1061" s="30"/>
      <c r="AP1061" s="30"/>
      <c r="AQ1061" s="30"/>
      <c r="AR1061" s="30"/>
      <c r="AS1061" s="30"/>
      <c r="AT1061" s="30"/>
      <c r="AU1061" s="30"/>
      <c r="AV1061" s="30"/>
    </row>
    <row r="1062" spans="3:48" x14ac:dyDescent="0.25"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0"/>
      <c r="X1062" s="30"/>
      <c r="Y1062" s="30"/>
      <c r="Z1062" s="30"/>
      <c r="AA1062" s="30"/>
      <c r="AB1062" s="30"/>
      <c r="AC1062" s="30"/>
      <c r="AD1062" s="30"/>
      <c r="AE1062" s="30"/>
      <c r="AF1062" s="30"/>
      <c r="AG1062" s="30"/>
      <c r="AH1062" s="30"/>
      <c r="AI1062" s="30"/>
      <c r="AJ1062" s="30"/>
      <c r="AK1062" s="30"/>
      <c r="AL1062" s="30"/>
      <c r="AM1062" s="30"/>
      <c r="AN1062" s="30"/>
      <c r="AO1062" s="30"/>
      <c r="AP1062" s="30"/>
      <c r="AQ1062" s="30"/>
      <c r="AR1062" s="30"/>
      <c r="AS1062" s="30"/>
      <c r="AT1062" s="30"/>
      <c r="AU1062" s="30"/>
      <c r="AV1062" s="30"/>
    </row>
    <row r="1063" spans="3:48" x14ac:dyDescent="0.25"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0"/>
      <c r="X1063" s="30"/>
      <c r="Y1063" s="30"/>
      <c r="Z1063" s="30"/>
      <c r="AA1063" s="30"/>
      <c r="AB1063" s="30"/>
      <c r="AC1063" s="30"/>
      <c r="AD1063" s="30"/>
      <c r="AE1063" s="30"/>
      <c r="AF1063" s="30"/>
      <c r="AG1063" s="30"/>
      <c r="AH1063" s="30"/>
      <c r="AI1063" s="30"/>
      <c r="AJ1063" s="30"/>
      <c r="AK1063" s="30"/>
      <c r="AL1063" s="30"/>
      <c r="AM1063" s="30"/>
      <c r="AN1063" s="30"/>
      <c r="AO1063" s="30"/>
      <c r="AP1063" s="30"/>
      <c r="AQ1063" s="30"/>
      <c r="AR1063" s="30"/>
      <c r="AS1063" s="30"/>
      <c r="AT1063" s="30"/>
      <c r="AU1063" s="30"/>
      <c r="AV1063" s="30"/>
    </row>
    <row r="1064" spans="3:48" x14ac:dyDescent="0.25"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  <c r="AJ1064" s="30"/>
      <c r="AK1064" s="30"/>
      <c r="AL1064" s="30"/>
      <c r="AM1064" s="30"/>
      <c r="AN1064" s="30"/>
      <c r="AO1064" s="30"/>
      <c r="AP1064" s="30"/>
      <c r="AQ1064" s="30"/>
      <c r="AR1064" s="30"/>
      <c r="AS1064" s="30"/>
      <c r="AT1064" s="30"/>
      <c r="AU1064" s="30"/>
      <c r="AV1064" s="30"/>
    </row>
    <row r="1065" spans="3:48" x14ac:dyDescent="0.25"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0"/>
      <c r="X1065" s="30"/>
      <c r="Y1065" s="30"/>
      <c r="Z1065" s="30"/>
      <c r="AA1065" s="30"/>
      <c r="AB1065" s="30"/>
      <c r="AC1065" s="30"/>
      <c r="AD1065" s="30"/>
      <c r="AE1065" s="30"/>
      <c r="AF1065" s="30"/>
      <c r="AG1065" s="30"/>
      <c r="AH1065" s="30"/>
      <c r="AI1065" s="30"/>
      <c r="AJ1065" s="30"/>
      <c r="AK1065" s="30"/>
      <c r="AL1065" s="30"/>
      <c r="AM1065" s="30"/>
      <c r="AN1065" s="30"/>
      <c r="AO1065" s="30"/>
      <c r="AP1065" s="30"/>
      <c r="AQ1065" s="30"/>
      <c r="AR1065" s="30"/>
      <c r="AS1065" s="30"/>
      <c r="AT1065" s="30"/>
      <c r="AU1065" s="30"/>
      <c r="AV1065" s="30"/>
    </row>
    <row r="1066" spans="3:48" x14ac:dyDescent="0.25"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0"/>
      <c r="X1066" s="30"/>
      <c r="Y1066" s="30"/>
      <c r="Z1066" s="30"/>
      <c r="AA1066" s="30"/>
      <c r="AB1066" s="30"/>
      <c r="AC1066" s="30"/>
      <c r="AD1066" s="30"/>
      <c r="AE1066" s="30"/>
      <c r="AF1066" s="30"/>
      <c r="AG1066" s="30"/>
      <c r="AH1066" s="30"/>
      <c r="AI1066" s="30"/>
      <c r="AJ1066" s="30"/>
      <c r="AK1066" s="30"/>
      <c r="AL1066" s="30"/>
      <c r="AM1066" s="30"/>
      <c r="AN1066" s="30"/>
      <c r="AO1066" s="30"/>
      <c r="AP1066" s="30"/>
      <c r="AQ1066" s="30"/>
      <c r="AR1066" s="30"/>
      <c r="AS1066" s="30"/>
      <c r="AT1066" s="30"/>
      <c r="AU1066" s="30"/>
      <c r="AV1066" s="30"/>
    </row>
    <row r="1067" spans="3:48" x14ac:dyDescent="0.25"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0"/>
      <c r="X1067" s="30"/>
      <c r="Y1067" s="30"/>
      <c r="Z1067" s="30"/>
      <c r="AA1067" s="30"/>
      <c r="AB1067" s="30"/>
      <c r="AC1067" s="30"/>
      <c r="AD1067" s="30"/>
      <c r="AE1067" s="30"/>
      <c r="AF1067" s="30"/>
      <c r="AG1067" s="30"/>
      <c r="AH1067" s="30"/>
      <c r="AI1067" s="30"/>
      <c r="AJ1067" s="30"/>
      <c r="AK1067" s="30"/>
      <c r="AL1067" s="30"/>
      <c r="AM1067" s="30"/>
      <c r="AN1067" s="30"/>
      <c r="AO1067" s="30"/>
      <c r="AP1067" s="30"/>
      <c r="AQ1067" s="30"/>
      <c r="AR1067" s="30"/>
      <c r="AS1067" s="30"/>
      <c r="AT1067" s="30"/>
      <c r="AU1067" s="30"/>
      <c r="AV1067" s="30"/>
    </row>
    <row r="1068" spans="3:48" x14ac:dyDescent="0.25"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0"/>
      <c r="X1068" s="30"/>
      <c r="Y1068" s="30"/>
      <c r="Z1068" s="30"/>
      <c r="AA1068" s="30"/>
      <c r="AB1068" s="30"/>
      <c r="AC1068" s="30"/>
      <c r="AD1068" s="30"/>
      <c r="AE1068" s="30"/>
      <c r="AF1068" s="30"/>
      <c r="AG1068" s="30"/>
      <c r="AH1068" s="30"/>
      <c r="AI1068" s="30"/>
      <c r="AJ1068" s="30"/>
      <c r="AK1068" s="30"/>
      <c r="AL1068" s="30"/>
      <c r="AM1068" s="30"/>
      <c r="AN1068" s="30"/>
      <c r="AO1068" s="30"/>
      <c r="AP1068" s="30"/>
      <c r="AQ1068" s="30"/>
      <c r="AR1068" s="30"/>
      <c r="AS1068" s="30"/>
      <c r="AT1068" s="30"/>
      <c r="AU1068" s="30"/>
      <c r="AV1068" s="30"/>
    </row>
    <row r="1069" spans="3:48" x14ac:dyDescent="0.25"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0"/>
      <c r="X1069" s="30"/>
      <c r="Y1069" s="30"/>
      <c r="Z1069" s="30"/>
      <c r="AA1069" s="30"/>
      <c r="AB1069" s="30"/>
      <c r="AC1069" s="30"/>
      <c r="AD1069" s="30"/>
      <c r="AE1069" s="30"/>
      <c r="AF1069" s="30"/>
      <c r="AG1069" s="30"/>
      <c r="AH1069" s="30"/>
      <c r="AI1069" s="30"/>
      <c r="AJ1069" s="30"/>
      <c r="AK1069" s="30"/>
      <c r="AL1069" s="30"/>
      <c r="AM1069" s="30"/>
      <c r="AN1069" s="30"/>
      <c r="AO1069" s="30"/>
      <c r="AP1069" s="30"/>
      <c r="AQ1069" s="30"/>
      <c r="AR1069" s="30"/>
      <c r="AS1069" s="30"/>
      <c r="AT1069" s="30"/>
      <c r="AU1069" s="30"/>
      <c r="AV1069" s="30"/>
    </row>
    <row r="1070" spans="3:48" x14ac:dyDescent="0.25"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0"/>
      <c r="X1070" s="30"/>
      <c r="Y1070" s="30"/>
      <c r="Z1070" s="30"/>
      <c r="AA1070" s="30"/>
      <c r="AB1070" s="30"/>
      <c r="AC1070" s="30"/>
      <c r="AD1070" s="30"/>
      <c r="AE1070" s="30"/>
      <c r="AF1070" s="30"/>
      <c r="AG1070" s="30"/>
      <c r="AH1070" s="30"/>
      <c r="AI1070" s="30"/>
      <c r="AJ1070" s="30"/>
      <c r="AK1070" s="30"/>
      <c r="AL1070" s="30"/>
      <c r="AM1070" s="30"/>
      <c r="AN1070" s="30"/>
      <c r="AO1070" s="30"/>
      <c r="AP1070" s="30"/>
      <c r="AQ1070" s="30"/>
      <c r="AR1070" s="30"/>
      <c r="AS1070" s="30"/>
      <c r="AT1070" s="30"/>
      <c r="AU1070" s="30"/>
      <c r="AV1070" s="30"/>
    </row>
    <row r="1071" spans="3:48" x14ac:dyDescent="0.25"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30"/>
      <c r="AK1071" s="30"/>
      <c r="AL1071" s="30"/>
      <c r="AM1071" s="30"/>
      <c r="AN1071" s="30"/>
      <c r="AO1071" s="30"/>
      <c r="AP1071" s="30"/>
      <c r="AQ1071" s="30"/>
      <c r="AR1071" s="30"/>
      <c r="AS1071" s="30"/>
      <c r="AT1071" s="30"/>
      <c r="AU1071" s="30"/>
      <c r="AV1071" s="30"/>
    </row>
    <row r="1072" spans="3:48" x14ac:dyDescent="0.25"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0"/>
      <c r="X1072" s="30"/>
      <c r="Y1072" s="30"/>
      <c r="Z1072" s="30"/>
      <c r="AA1072" s="30"/>
      <c r="AB1072" s="30"/>
      <c r="AC1072" s="30"/>
      <c r="AD1072" s="30"/>
      <c r="AE1072" s="30"/>
      <c r="AF1072" s="30"/>
      <c r="AG1072" s="30"/>
      <c r="AH1072" s="30"/>
      <c r="AI1072" s="30"/>
      <c r="AJ1072" s="30"/>
      <c r="AK1072" s="30"/>
      <c r="AL1072" s="30"/>
      <c r="AM1072" s="30"/>
      <c r="AN1072" s="30"/>
      <c r="AO1072" s="30"/>
      <c r="AP1072" s="30"/>
      <c r="AQ1072" s="30"/>
      <c r="AR1072" s="30"/>
      <c r="AS1072" s="30"/>
      <c r="AT1072" s="30"/>
      <c r="AU1072" s="30"/>
      <c r="AV1072" s="30"/>
    </row>
    <row r="1073" spans="3:48" x14ac:dyDescent="0.25"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0"/>
      <c r="X1073" s="30"/>
      <c r="Y1073" s="30"/>
      <c r="Z1073" s="30"/>
      <c r="AA1073" s="30"/>
      <c r="AB1073" s="30"/>
      <c r="AC1073" s="30"/>
      <c r="AD1073" s="30"/>
      <c r="AE1073" s="30"/>
      <c r="AF1073" s="30"/>
      <c r="AG1073" s="30"/>
      <c r="AH1073" s="30"/>
      <c r="AI1073" s="30"/>
      <c r="AJ1073" s="30"/>
      <c r="AK1073" s="30"/>
      <c r="AL1073" s="30"/>
      <c r="AM1073" s="30"/>
      <c r="AN1073" s="30"/>
      <c r="AO1073" s="30"/>
      <c r="AP1073" s="30"/>
      <c r="AQ1073" s="30"/>
      <c r="AR1073" s="30"/>
      <c r="AS1073" s="30"/>
      <c r="AT1073" s="30"/>
      <c r="AU1073" s="30"/>
      <c r="AV1073" s="30"/>
    </row>
    <row r="1074" spans="3:48" x14ac:dyDescent="0.25"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0"/>
      <c r="X1074" s="30"/>
      <c r="Y1074" s="30"/>
      <c r="Z1074" s="30"/>
      <c r="AA1074" s="30"/>
      <c r="AB1074" s="30"/>
      <c r="AC1074" s="30"/>
      <c r="AD1074" s="30"/>
      <c r="AE1074" s="30"/>
      <c r="AF1074" s="30"/>
      <c r="AG1074" s="30"/>
      <c r="AH1074" s="30"/>
      <c r="AI1074" s="30"/>
      <c r="AJ1074" s="30"/>
      <c r="AK1074" s="30"/>
      <c r="AL1074" s="30"/>
      <c r="AM1074" s="30"/>
      <c r="AN1074" s="30"/>
      <c r="AO1074" s="30"/>
      <c r="AP1074" s="30"/>
      <c r="AQ1074" s="30"/>
      <c r="AR1074" s="30"/>
      <c r="AS1074" s="30"/>
      <c r="AT1074" s="30"/>
      <c r="AU1074" s="30"/>
      <c r="AV1074" s="30"/>
    </row>
    <row r="1075" spans="3:48" x14ac:dyDescent="0.25"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0"/>
      <c r="X1075" s="30"/>
      <c r="Y1075" s="30"/>
      <c r="Z1075" s="30"/>
      <c r="AA1075" s="30"/>
      <c r="AB1075" s="30"/>
      <c r="AC1075" s="30"/>
      <c r="AD1075" s="30"/>
      <c r="AE1075" s="30"/>
      <c r="AF1075" s="30"/>
      <c r="AG1075" s="30"/>
      <c r="AH1075" s="30"/>
      <c r="AI1075" s="30"/>
      <c r="AJ1075" s="30"/>
      <c r="AK1075" s="30"/>
      <c r="AL1075" s="30"/>
      <c r="AM1075" s="30"/>
      <c r="AN1075" s="30"/>
      <c r="AO1075" s="30"/>
      <c r="AP1075" s="30"/>
      <c r="AQ1075" s="30"/>
      <c r="AR1075" s="30"/>
      <c r="AS1075" s="30"/>
      <c r="AT1075" s="30"/>
      <c r="AU1075" s="30"/>
      <c r="AV1075" s="30"/>
    </row>
    <row r="1076" spans="3:48" x14ac:dyDescent="0.25"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0"/>
      <c r="X1076" s="30"/>
      <c r="Y1076" s="30"/>
      <c r="Z1076" s="30"/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30"/>
      <c r="AN1076" s="30"/>
      <c r="AO1076" s="30"/>
      <c r="AP1076" s="30"/>
      <c r="AQ1076" s="30"/>
      <c r="AR1076" s="30"/>
      <c r="AS1076" s="30"/>
      <c r="AT1076" s="30"/>
      <c r="AU1076" s="30"/>
      <c r="AV1076" s="30"/>
    </row>
    <row r="1077" spans="3:48" x14ac:dyDescent="0.25"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0"/>
      <c r="X1077" s="30"/>
      <c r="Y1077" s="30"/>
      <c r="Z1077" s="30"/>
      <c r="AA1077" s="30"/>
      <c r="AB1077" s="30"/>
      <c r="AC1077" s="30"/>
      <c r="AD1077" s="30"/>
      <c r="AE1077" s="30"/>
      <c r="AF1077" s="30"/>
      <c r="AG1077" s="30"/>
      <c r="AH1077" s="30"/>
      <c r="AI1077" s="30"/>
      <c r="AJ1077" s="30"/>
      <c r="AK1077" s="30"/>
      <c r="AL1077" s="30"/>
      <c r="AM1077" s="30"/>
      <c r="AN1077" s="30"/>
      <c r="AO1077" s="30"/>
      <c r="AP1077" s="30"/>
      <c r="AQ1077" s="30"/>
      <c r="AR1077" s="30"/>
      <c r="AS1077" s="30"/>
      <c r="AT1077" s="30"/>
      <c r="AU1077" s="30"/>
      <c r="AV1077" s="30"/>
    </row>
    <row r="1078" spans="3:48" x14ac:dyDescent="0.25"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0"/>
      <c r="X1078" s="30"/>
      <c r="Y1078" s="30"/>
      <c r="Z1078" s="30"/>
      <c r="AA1078" s="30"/>
      <c r="AB1078" s="30"/>
      <c r="AC1078" s="30"/>
      <c r="AD1078" s="30"/>
      <c r="AE1078" s="30"/>
      <c r="AF1078" s="30"/>
      <c r="AG1078" s="30"/>
      <c r="AH1078" s="30"/>
      <c r="AI1078" s="30"/>
      <c r="AJ1078" s="30"/>
      <c r="AK1078" s="30"/>
      <c r="AL1078" s="30"/>
      <c r="AM1078" s="30"/>
      <c r="AN1078" s="30"/>
      <c r="AO1078" s="30"/>
      <c r="AP1078" s="30"/>
      <c r="AQ1078" s="30"/>
      <c r="AR1078" s="30"/>
      <c r="AS1078" s="30"/>
      <c r="AT1078" s="30"/>
      <c r="AU1078" s="30"/>
      <c r="AV1078" s="30"/>
    </row>
    <row r="1079" spans="3:48" x14ac:dyDescent="0.25"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0"/>
      <c r="X1079" s="30"/>
      <c r="Y1079" s="30"/>
      <c r="Z1079" s="30"/>
      <c r="AA1079" s="30"/>
      <c r="AB1079" s="30"/>
      <c r="AC1079" s="30"/>
      <c r="AD1079" s="30"/>
      <c r="AE1079" s="30"/>
      <c r="AF1079" s="30"/>
      <c r="AG1079" s="30"/>
      <c r="AH1079" s="30"/>
      <c r="AI1079" s="30"/>
      <c r="AJ1079" s="30"/>
      <c r="AK1079" s="30"/>
      <c r="AL1079" s="30"/>
      <c r="AM1079" s="30"/>
      <c r="AN1079" s="30"/>
      <c r="AO1079" s="30"/>
      <c r="AP1079" s="30"/>
      <c r="AQ1079" s="30"/>
      <c r="AR1079" s="30"/>
      <c r="AS1079" s="30"/>
      <c r="AT1079" s="30"/>
      <c r="AU1079" s="30"/>
      <c r="AV1079" s="30"/>
    </row>
    <row r="1080" spans="3:48" x14ac:dyDescent="0.25"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0"/>
      <c r="X1080" s="30"/>
      <c r="Y1080" s="30"/>
      <c r="Z1080" s="30"/>
      <c r="AA1080" s="30"/>
      <c r="AB1080" s="30"/>
      <c r="AC1080" s="30"/>
      <c r="AD1080" s="30"/>
      <c r="AE1080" s="30"/>
      <c r="AF1080" s="30"/>
      <c r="AG1080" s="30"/>
      <c r="AH1080" s="30"/>
      <c r="AI1080" s="30"/>
      <c r="AJ1080" s="30"/>
      <c r="AK1080" s="30"/>
      <c r="AL1080" s="30"/>
      <c r="AM1080" s="30"/>
      <c r="AN1080" s="30"/>
      <c r="AO1080" s="30"/>
      <c r="AP1080" s="30"/>
      <c r="AQ1080" s="30"/>
      <c r="AR1080" s="30"/>
      <c r="AS1080" s="30"/>
      <c r="AT1080" s="30"/>
      <c r="AU1080" s="30"/>
      <c r="AV1080" s="30"/>
    </row>
    <row r="1081" spans="3:48" x14ac:dyDescent="0.25"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0"/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30"/>
      <c r="AN1081" s="30"/>
      <c r="AO1081" s="30"/>
      <c r="AP1081" s="30"/>
      <c r="AQ1081" s="30"/>
      <c r="AR1081" s="30"/>
      <c r="AS1081" s="30"/>
      <c r="AT1081" s="30"/>
      <c r="AU1081" s="30"/>
      <c r="AV1081" s="30"/>
    </row>
    <row r="1082" spans="3:48" x14ac:dyDescent="0.25"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0"/>
      <c r="X1082" s="30"/>
      <c r="Y1082" s="30"/>
      <c r="Z1082" s="30"/>
      <c r="AA1082" s="30"/>
      <c r="AB1082" s="30"/>
      <c r="AC1082" s="30"/>
      <c r="AD1082" s="30"/>
      <c r="AE1082" s="30"/>
      <c r="AF1082" s="30"/>
      <c r="AG1082" s="30"/>
      <c r="AH1082" s="30"/>
      <c r="AI1082" s="30"/>
      <c r="AJ1082" s="30"/>
      <c r="AK1082" s="30"/>
      <c r="AL1082" s="30"/>
      <c r="AM1082" s="30"/>
      <c r="AN1082" s="30"/>
      <c r="AO1082" s="30"/>
      <c r="AP1082" s="30"/>
      <c r="AQ1082" s="30"/>
      <c r="AR1082" s="30"/>
      <c r="AS1082" s="30"/>
      <c r="AT1082" s="30"/>
      <c r="AU1082" s="30"/>
      <c r="AV1082" s="30"/>
    </row>
    <row r="1083" spans="3:48" x14ac:dyDescent="0.25"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0"/>
      <c r="X1083" s="30"/>
      <c r="Y1083" s="30"/>
      <c r="Z1083" s="30"/>
      <c r="AA1083" s="30"/>
      <c r="AB1083" s="30"/>
      <c r="AC1083" s="30"/>
      <c r="AD1083" s="30"/>
      <c r="AE1083" s="30"/>
      <c r="AF1083" s="30"/>
      <c r="AG1083" s="30"/>
      <c r="AH1083" s="30"/>
      <c r="AI1083" s="30"/>
      <c r="AJ1083" s="30"/>
      <c r="AK1083" s="30"/>
      <c r="AL1083" s="30"/>
      <c r="AM1083" s="30"/>
      <c r="AN1083" s="30"/>
      <c r="AO1083" s="30"/>
      <c r="AP1083" s="30"/>
      <c r="AQ1083" s="30"/>
      <c r="AR1083" s="30"/>
      <c r="AS1083" s="30"/>
      <c r="AT1083" s="30"/>
      <c r="AU1083" s="30"/>
      <c r="AV1083" s="30"/>
    </row>
    <row r="1084" spans="3:48" x14ac:dyDescent="0.25"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0"/>
      <c r="X1084" s="30"/>
      <c r="Y1084" s="30"/>
      <c r="Z1084" s="30"/>
      <c r="AA1084" s="30"/>
      <c r="AB1084" s="30"/>
      <c r="AC1084" s="30"/>
      <c r="AD1084" s="30"/>
      <c r="AE1084" s="30"/>
      <c r="AF1084" s="30"/>
      <c r="AG1084" s="30"/>
      <c r="AH1084" s="30"/>
      <c r="AI1084" s="30"/>
      <c r="AJ1084" s="30"/>
      <c r="AK1084" s="30"/>
      <c r="AL1084" s="30"/>
      <c r="AM1084" s="30"/>
      <c r="AN1084" s="30"/>
      <c r="AO1084" s="30"/>
      <c r="AP1084" s="30"/>
      <c r="AQ1084" s="30"/>
      <c r="AR1084" s="30"/>
      <c r="AS1084" s="30"/>
      <c r="AT1084" s="30"/>
      <c r="AU1084" s="30"/>
      <c r="AV1084" s="30"/>
    </row>
    <row r="1085" spans="3:48" x14ac:dyDescent="0.25"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0"/>
      <c r="X1085" s="30"/>
      <c r="Y1085" s="30"/>
      <c r="Z1085" s="30"/>
      <c r="AA1085" s="30"/>
      <c r="AB1085" s="30"/>
      <c r="AC1085" s="30"/>
      <c r="AD1085" s="30"/>
      <c r="AE1085" s="30"/>
      <c r="AF1085" s="30"/>
      <c r="AG1085" s="30"/>
      <c r="AH1085" s="30"/>
      <c r="AI1085" s="30"/>
      <c r="AJ1085" s="30"/>
      <c r="AK1085" s="30"/>
      <c r="AL1085" s="30"/>
      <c r="AM1085" s="30"/>
      <c r="AN1085" s="30"/>
      <c r="AO1085" s="30"/>
      <c r="AP1085" s="30"/>
      <c r="AQ1085" s="30"/>
      <c r="AR1085" s="30"/>
      <c r="AS1085" s="30"/>
      <c r="AT1085" s="30"/>
      <c r="AU1085" s="30"/>
      <c r="AV1085" s="30"/>
    </row>
    <row r="1086" spans="3:48" x14ac:dyDescent="0.25"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30"/>
      <c r="AN1086" s="30"/>
      <c r="AO1086" s="30"/>
      <c r="AP1086" s="30"/>
      <c r="AQ1086" s="30"/>
      <c r="AR1086" s="30"/>
      <c r="AS1086" s="30"/>
      <c r="AT1086" s="30"/>
      <c r="AU1086" s="30"/>
      <c r="AV1086" s="30"/>
    </row>
    <row r="1087" spans="3:48" x14ac:dyDescent="0.25"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0"/>
      <c r="X1087" s="30"/>
      <c r="Y1087" s="30"/>
      <c r="Z1087" s="30"/>
      <c r="AA1087" s="30"/>
      <c r="AB1087" s="30"/>
      <c r="AC1087" s="30"/>
      <c r="AD1087" s="30"/>
      <c r="AE1087" s="30"/>
      <c r="AF1087" s="30"/>
      <c r="AG1087" s="30"/>
      <c r="AH1087" s="30"/>
      <c r="AI1087" s="30"/>
      <c r="AJ1087" s="30"/>
      <c r="AK1087" s="30"/>
      <c r="AL1087" s="30"/>
      <c r="AM1087" s="30"/>
      <c r="AN1087" s="30"/>
      <c r="AO1087" s="30"/>
      <c r="AP1087" s="30"/>
      <c r="AQ1087" s="30"/>
      <c r="AR1087" s="30"/>
      <c r="AS1087" s="30"/>
      <c r="AT1087" s="30"/>
      <c r="AU1087" s="30"/>
      <c r="AV1087" s="30"/>
    </row>
    <row r="1088" spans="3:48" x14ac:dyDescent="0.25"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0"/>
      <c r="X1088" s="30"/>
      <c r="Y1088" s="30"/>
      <c r="Z1088" s="30"/>
      <c r="AA1088" s="30"/>
      <c r="AB1088" s="30"/>
      <c r="AC1088" s="30"/>
      <c r="AD1088" s="30"/>
      <c r="AE1088" s="30"/>
      <c r="AF1088" s="30"/>
      <c r="AG1088" s="30"/>
      <c r="AH1088" s="30"/>
      <c r="AI1088" s="30"/>
      <c r="AJ1088" s="30"/>
      <c r="AK1088" s="30"/>
      <c r="AL1088" s="30"/>
      <c r="AM1088" s="30"/>
      <c r="AN1088" s="30"/>
      <c r="AO1088" s="30"/>
      <c r="AP1088" s="30"/>
      <c r="AQ1088" s="30"/>
      <c r="AR1088" s="30"/>
      <c r="AS1088" s="30"/>
      <c r="AT1088" s="30"/>
      <c r="AU1088" s="30"/>
      <c r="AV1088" s="30"/>
    </row>
    <row r="1089" spans="3:48" x14ac:dyDescent="0.25"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0"/>
      <c r="X1089" s="30"/>
      <c r="Y1089" s="30"/>
      <c r="Z1089" s="30"/>
      <c r="AA1089" s="30"/>
      <c r="AB1089" s="30"/>
      <c r="AC1089" s="30"/>
      <c r="AD1089" s="30"/>
      <c r="AE1089" s="30"/>
      <c r="AF1089" s="30"/>
      <c r="AG1089" s="30"/>
      <c r="AH1089" s="30"/>
      <c r="AI1089" s="30"/>
      <c r="AJ1089" s="30"/>
      <c r="AK1089" s="30"/>
      <c r="AL1089" s="30"/>
      <c r="AM1089" s="30"/>
      <c r="AN1089" s="30"/>
      <c r="AO1089" s="30"/>
      <c r="AP1089" s="30"/>
      <c r="AQ1089" s="30"/>
      <c r="AR1089" s="30"/>
      <c r="AS1089" s="30"/>
      <c r="AT1089" s="30"/>
      <c r="AU1089" s="30"/>
      <c r="AV1089" s="30"/>
    </row>
    <row r="1090" spans="3:48" x14ac:dyDescent="0.25"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0"/>
      <c r="X1090" s="30"/>
      <c r="Y1090" s="30"/>
      <c r="Z1090" s="30"/>
      <c r="AA1090" s="30"/>
      <c r="AB1090" s="30"/>
      <c r="AC1090" s="30"/>
      <c r="AD1090" s="30"/>
      <c r="AE1090" s="30"/>
      <c r="AF1090" s="30"/>
      <c r="AG1090" s="30"/>
      <c r="AH1090" s="30"/>
      <c r="AI1090" s="30"/>
      <c r="AJ1090" s="30"/>
      <c r="AK1090" s="30"/>
      <c r="AL1090" s="30"/>
      <c r="AM1090" s="30"/>
      <c r="AN1090" s="30"/>
      <c r="AO1090" s="30"/>
      <c r="AP1090" s="30"/>
      <c r="AQ1090" s="30"/>
      <c r="AR1090" s="30"/>
      <c r="AS1090" s="30"/>
      <c r="AT1090" s="30"/>
      <c r="AU1090" s="30"/>
      <c r="AV1090" s="30"/>
    </row>
    <row r="1091" spans="3:48" x14ac:dyDescent="0.25"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30"/>
      <c r="AK1091" s="30"/>
      <c r="AL1091" s="30"/>
      <c r="AM1091" s="30"/>
      <c r="AN1091" s="30"/>
      <c r="AO1091" s="30"/>
      <c r="AP1091" s="30"/>
      <c r="AQ1091" s="30"/>
      <c r="AR1091" s="30"/>
      <c r="AS1091" s="30"/>
      <c r="AT1091" s="30"/>
      <c r="AU1091" s="30"/>
      <c r="AV1091" s="30"/>
    </row>
    <row r="1092" spans="3:48" x14ac:dyDescent="0.25"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0"/>
      <c r="X1092" s="30"/>
      <c r="Y1092" s="30"/>
      <c r="Z1092" s="30"/>
      <c r="AA1092" s="30"/>
      <c r="AB1092" s="30"/>
      <c r="AC1092" s="30"/>
      <c r="AD1092" s="30"/>
      <c r="AE1092" s="30"/>
      <c r="AF1092" s="30"/>
      <c r="AG1092" s="30"/>
      <c r="AH1092" s="30"/>
      <c r="AI1092" s="30"/>
      <c r="AJ1092" s="30"/>
      <c r="AK1092" s="30"/>
      <c r="AL1092" s="30"/>
      <c r="AM1092" s="30"/>
      <c r="AN1092" s="30"/>
      <c r="AO1092" s="30"/>
      <c r="AP1092" s="30"/>
      <c r="AQ1092" s="30"/>
      <c r="AR1092" s="30"/>
      <c r="AS1092" s="30"/>
      <c r="AT1092" s="30"/>
      <c r="AU1092" s="30"/>
      <c r="AV1092" s="30"/>
    </row>
    <row r="1093" spans="3:48" x14ac:dyDescent="0.25"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0"/>
      <c r="X1093" s="30"/>
      <c r="Y1093" s="30"/>
      <c r="Z1093" s="30"/>
      <c r="AA1093" s="30"/>
      <c r="AB1093" s="30"/>
      <c r="AC1093" s="30"/>
      <c r="AD1093" s="30"/>
      <c r="AE1093" s="30"/>
      <c r="AF1093" s="30"/>
      <c r="AG1093" s="30"/>
      <c r="AH1093" s="30"/>
      <c r="AI1093" s="30"/>
      <c r="AJ1093" s="30"/>
      <c r="AK1093" s="30"/>
      <c r="AL1093" s="30"/>
      <c r="AM1093" s="30"/>
      <c r="AN1093" s="30"/>
      <c r="AO1093" s="30"/>
      <c r="AP1093" s="30"/>
      <c r="AQ1093" s="30"/>
      <c r="AR1093" s="30"/>
      <c r="AS1093" s="30"/>
      <c r="AT1093" s="30"/>
      <c r="AU1093" s="30"/>
      <c r="AV1093" s="30"/>
    </row>
    <row r="1094" spans="3:48" x14ac:dyDescent="0.25"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0"/>
      <c r="X1094" s="30"/>
      <c r="Y1094" s="30"/>
      <c r="Z1094" s="30"/>
      <c r="AA1094" s="30"/>
      <c r="AB1094" s="30"/>
      <c r="AC1094" s="30"/>
      <c r="AD1094" s="30"/>
      <c r="AE1094" s="30"/>
      <c r="AF1094" s="30"/>
      <c r="AG1094" s="30"/>
      <c r="AH1094" s="30"/>
      <c r="AI1094" s="30"/>
      <c r="AJ1094" s="30"/>
      <c r="AK1094" s="30"/>
      <c r="AL1094" s="30"/>
      <c r="AM1094" s="30"/>
      <c r="AN1094" s="30"/>
      <c r="AO1094" s="30"/>
      <c r="AP1094" s="30"/>
      <c r="AQ1094" s="30"/>
      <c r="AR1094" s="30"/>
      <c r="AS1094" s="30"/>
      <c r="AT1094" s="30"/>
      <c r="AU1094" s="30"/>
      <c r="AV1094" s="30"/>
    </row>
    <row r="1095" spans="3:48" x14ac:dyDescent="0.25"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0"/>
      <c r="X1095" s="30"/>
      <c r="Y1095" s="30"/>
      <c r="Z1095" s="30"/>
      <c r="AA1095" s="30"/>
      <c r="AB1095" s="30"/>
      <c r="AC1095" s="30"/>
      <c r="AD1095" s="30"/>
      <c r="AE1095" s="30"/>
      <c r="AF1095" s="30"/>
      <c r="AG1095" s="30"/>
      <c r="AH1095" s="30"/>
      <c r="AI1095" s="30"/>
      <c r="AJ1095" s="30"/>
      <c r="AK1095" s="30"/>
      <c r="AL1095" s="30"/>
      <c r="AM1095" s="30"/>
      <c r="AN1095" s="30"/>
      <c r="AO1095" s="30"/>
      <c r="AP1095" s="30"/>
      <c r="AQ1095" s="30"/>
      <c r="AR1095" s="30"/>
      <c r="AS1095" s="30"/>
      <c r="AT1095" s="30"/>
      <c r="AU1095" s="30"/>
      <c r="AV1095" s="30"/>
    </row>
    <row r="1096" spans="3:48" x14ac:dyDescent="0.25"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30"/>
      <c r="AN1096" s="30"/>
      <c r="AO1096" s="30"/>
      <c r="AP1096" s="30"/>
      <c r="AQ1096" s="30"/>
      <c r="AR1096" s="30"/>
      <c r="AS1096" s="30"/>
      <c r="AT1096" s="30"/>
      <c r="AU1096" s="30"/>
      <c r="AV1096" s="30"/>
    </row>
    <row r="1097" spans="3:48" x14ac:dyDescent="0.25"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0"/>
      <c r="X1097" s="30"/>
      <c r="Y1097" s="30"/>
      <c r="Z1097" s="30"/>
      <c r="AA1097" s="30"/>
      <c r="AB1097" s="30"/>
      <c r="AC1097" s="30"/>
      <c r="AD1097" s="30"/>
      <c r="AE1097" s="30"/>
      <c r="AF1097" s="30"/>
      <c r="AG1097" s="30"/>
      <c r="AH1097" s="30"/>
      <c r="AI1097" s="30"/>
      <c r="AJ1097" s="30"/>
      <c r="AK1097" s="30"/>
      <c r="AL1097" s="30"/>
      <c r="AM1097" s="30"/>
      <c r="AN1097" s="30"/>
      <c r="AO1097" s="30"/>
      <c r="AP1097" s="30"/>
      <c r="AQ1097" s="30"/>
      <c r="AR1097" s="30"/>
      <c r="AS1097" s="30"/>
      <c r="AT1097" s="30"/>
      <c r="AU1097" s="30"/>
      <c r="AV1097" s="30"/>
    </row>
    <row r="1098" spans="3:48" x14ac:dyDescent="0.25"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0"/>
      <c r="X1098" s="30"/>
      <c r="Y1098" s="30"/>
      <c r="Z1098" s="30"/>
      <c r="AA1098" s="30"/>
      <c r="AB1098" s="30"/>
      <c r="AC1098" s="30"/>
      <c r="AD1098" s="30"/>
      <c r="AE1098" s="30"/>
      <c r="AF1098" s="30"/>
      <c r="AG1098" s="30"/>
      <c r="AH1098" s="30"/>
      <c r="AI1098" s="30"/>
      <c r="AJ1098" s="30"/>
      <c r="AK1098" s="30"/>
      <c r="AL1098" s="30"/>
      <c r="AM1098" s="30"/>
      <c r="AN1098" s="30"/>
      <c r="AO1098" s="30"/>
      <c r="AP1098" s="30"/>
      <c r="AQ1098" s="30"/>
      <c r="AR1098" s="30"/>
      <c r="AS1098" s="30"/>
      <c r="AT1098" s="30"/>
      <c r="AU1098" s="30"/>
      <c r="AV1098" s="30"/>
    </row>
    <row r="1099" spans="3:48" x14ac:dyDescent="0.25"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0"/>
      <c r="X1099" s="30"/>
      <c r="Y1099" s="30"/>
      <c r="Z1099" s="30"/>
      <c r="AA1099" s="30"/>
      <c r="AB1099" s="30"/>
      <c r="AC1099" s="30"/>
      <c r="AD1099" s="30"/>
      <c r="AE1099" s="30"/>
      <c r="AF1099" s="30"/>
      <c r="AG1099" s="30"/>
      <c r="AH1099" s="30"/>
      <c r="AI1099" s="30"/>
      <c r="AJ1099" s="30"/>
      <c r="AK1099" s="30"/>
      <c r="AL1099" s="30"/>
      <c r="AM1099" s="30"/>
      <c r="AN1099" s="30"/>
      <c r="AO1099" s="30"/>
      <c r="AP1099" s="30"/>
      <c r="AQ1099" s="30"/>
      <c r="AR1099" s="30"/>
      <c r="AS1099" s="30"/>
      <c r="AT1099" s="30"/>
      <c r="AU1099" s="30"/>
      <c r="AV1099" s="30"/>
    </row>
    <row r="1100" spans="3:48" x14ac:dyDescent="0.25"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0"/>
      <c r="X1100" s="30"/>
      <c r="Y1100" s="30"/>
      <c r="Z1100" s="30"/>
      <c r="AA1100" s="30"/>
      <c r="AB1100" s="30"/>
      <c r="AC1100" s="30"/>
      <c r="AD1100" s="30"/>
      <c r="AE1100" s="30"/>
      <c r="AF1100" s="30"/>
      <c r="AG1100" s="30"/>
      <c r="AH1100" s="30"/>
      <c r="AI1100" s="30"/>
      <c r="AJ1100" s="30"/>
      <c r="AK1100" s="30"/>
      <c r="AL1100" s="30"/>
      <c r="AM1100" s="30"/>
      <c r="AN1100" s="30"/>
      <c r="AO1100" s="30"/>
      <c r="AP1100" s="30"/>
      <c r="AQ1100" s="30"/>
      <c r="AR1100" s="30"/>
      <c r="AS1100" s="30"/>
      <c r="AT1100" s="30"/>
      <c r="AU1100" s="30"/>
      <c r="AV1100" s="30"/>
    </row>
    <row r="1101" spans="3:48" x14ac:dyDescent="0.25"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0"/>
      <c r="X1101" s="30"/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30"/>
      <c r="AN1101" s="30"/>
      <c r="AO1101" s="30"/>
      <c r="AP1101" s="30"/>
      <c r="AQ1101" s="30"/>
      <c r="AR1101" s="30"/>
      <c r="AS1101" s="30"/>
      <c r="AT1101" s="30"/>
      <c r="AU1101" s="30"/>
      <c r="AV1101" s="30"/>
    </row>
    <row r="1102" spans="3:48" x14ac:dyDescent="0.25"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0"/>
      <c r="X1102" s="30"/>
      <c r="Y1102" s="30"/>
      <c r="Z1102" s="30"/>
      <c r="AA1102" s="30"/>
      <c r="AB1102" s="30"/>
      <c r="AC1102" s="30"/>
      <c r="AD1102" s="30"/>
      <c r="AE1102" s="30"/>
      <c r="AF1102" s="30"/>
      <c r="AG1102" s="30"/>
      <c r="AH1102" s="30"/>
      <c r="AI1102" s="30"/>
      <c r="AJ1102" s="30"/>
      <c r="AK1102" s="30"/>
      <c r="AL1102" s="30"/>
      <c r="AM1102" s="30"/>
      <c r="AN1102" s="30"/>
      <c r="AO1102" s="30"/>
      <c r="AP1102" s="30"/>
      <c r="AQ1102" s="30"/>
      <c r="AR1102" s="30"/>
      <c r="AS1102" s="30"/>
      <c r="AT1102" s="30"/>
      <c r="AU1102" s="30"/>
      <c r="AV1102" s="30"/>
    </row>
    <row r="1103" spans="3:48" x14ac:dyDescent="0.25"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0"/>
      <c r="X1103" s="30"/>
      <c r="Y1103" s="30"/>
      <c r="Z1103" s="30"/>
      <c r="AA1103" s="30"/>
      <c r="AB1103" s="30"/>
      <c r="AC1103" s="30"/>
      <c r="AD1103" s="30"/>
      <c r="AE1103" s="30"/>
      <c r="AF1103" s="30"/>
      <c r="AG1103" s="30"/>
      <c r="AH1103" s="30"/>
      <c r="AI1103" s="30"/>
      <c r="AJ1103" s="30"/>
      <c r="AK1103" s="30"/>
      <c r="AL1103" s="30"/>
      <c r="AM1103" s="30"/>
      <c r="AN1103" s="30"/>
      <c r="AO1103" s="30"/>
      <c r="AP1103" s="30"/>
      <c r="AQ1103" s="30"/>
      <c r="AR1103" s="30"/>
      <c r="AS1103" s="30"/>
      <c r="AT1103" s="30"/>
      <c r="AU1103" s="30"/>
      <c r="AV1103" s="30"/>
    </row>
    <row r="1104" spans="3:48" x14ac:dyDescent="0.25"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0"/>
      <c r="X1104" s="30"/>
      <c r="Y1104" s="30"/>
      <c r="Z1104" s="30"/>
      <c r="AA1104" s="30"/>
      <c r="AB1104" s="30"/>
      <c r="AC1104" s="30"/>
      <c r="AD1104" s="30"/>
      <c r="AE1104" s="30"/>
      <c r="AF1104" s="30"/>
      <c r="AG1104" s="30"/>
      <c r="AH1104" s="30"/>
      <c r="AI1104" s="30"/>
      <c r="AJ1104" s="30"/>
      <c r="AK1104" s="30"/>
      <c r="AL1104" s="30"/>
      <c r="AM1104" s="30"/>
      <c r="AN1104" s="30"/>
      <c r="AO1104" s="30"/>
      <c r="AP1104" s="30"/>
      <c r="AQ1104" s="30"/>
      <c r="AR1104" s="30"/>
      <c r="AS1104" s="30"/>
      <c r="AT1104" s="30"/>
      <c r="AU1104" s="30"/>
      <c r="AV1104" s="30"/>
    </row>
    <row r="1105" spans="3:48" x14ac:dyDescent="0.25"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0"/>
      <c r="X1105" s="30"/>
      <c r="Y1105" s="30"/>
      <c r="Z1105" s="30"/>
      <c r="AA1105" s="30"/>
      <c r="AB1105" s="30"/>
      <c r="AC1105" s="30"/>
      <c r="AD1105" s="30"/>
      <c r="AE1105" s="30"/>
      <c r="AF1105" s="30"/>
      <c r="AG1105" s="30"/>
      <c r="AH1105" s="30"/>
      <c r="AI1105" s="30"/>
      <c r="AJ1105" s="30"/>
      <c r="AK1105" s="30"/>
      <c r="AL1105" s="30"/>
      <c r="AM1105" s="30"/>
      <c r="AN1105" s="30"/>
      <c r="AO1105" s="30"/>
      <c r="AP1105" s="30"/>
      <c r="AQ1105" s="30"/>
      <c r="AR1105" s="30"/>
      <c r="AS1105" s="30"/>
      <c r="AT1105" s="30"/>
      <c r="AU1105" s="30"/>
      <c r="AV1105" s="30"/>
    </row>
    <row r="1106" spans="3:48" x14ac:dyDescent="0.25"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0"/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30"/>
      <c r="AN1106" s="30"/>
      <c r="AO1106" s="30"/>
      <c r="AP1106" s="30"/>
      <c r="AQ1106" s="30"/>
      <c r="AR1106" s="30"/>
      <c r="AS1106" s="30"/>
      <c r="AT1106" s="30"/>
      <c r="AU1106" s="30"/>
      <c r="AV1106" s="30"/>
    </row>
    <row r="1107" spans="3:48" x14ac:dyDescent="0.25"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0"/>
      <c r="X1107" s="30"/>
      <c r="Y1107" s="30"/>
      <c r="Z1107" s="30"/>
      <c r="AA1107" s="30"/>
      <c r="AB1107" s="30"/>
      <c r="AC1107" s="30"/>
      <c r="AD1107" s="30"/>
      <c r="AE1107" s="30"/>
      <c r="AF1107" s="30"/>
      <c r="AG1107" s="30"/>
      <c r="AH1107" s="30"/>
      <c r="AI1107" s="30"/>
      <c r="AJ1107" s="30"/>
      <c r="AK1107" s="30"/>
      <c r="AL1107" s="30"/>
      <c r="AM1107" s="30"/>
      <c r="AN1107" s="30"/>
      <c r="AO1107" s="30"/>
      <c r="AP1107" s="30"/>
      <c r="AQ1107" s="30"/>
      <c r="AR1107" s="30"/>
      <c r="AS1107" s="30"/>
      <c r="AT1107" s="30"/>
      <c r="AU1107" s="30"/>
      <c r="AV1107" s="30"/>
    </row>
    <row r="1108" spans="3:48" x14ac:dyDescent="0.25"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0"/>
      <c r="X1108" s="30"/>
      <c r="Y1108" s="30"/>
      <c r="Z1108" s="30"/>
      <c r="AA1108" s="30"/>
      <c r="AB1108" s="30"/>
      <c r="AC1108" s="30"/>
      <c r="AD1108" s="30"/>
      <c r="AE1108" s="30"/>
      <c r="AF1108" s="30"/>
      <c r="AG1108" s="30"/>
      <c r="AH1108" s="30"/>
      <c r="AI1108" s="30"/>
      <c r="AJ1108" s="30"/>
      <c r="AK1108" s="30"/>
      <c r="AL1108" s="30"/>
      <c r="AM1108" s="30"/>
      <c r="AN1108" s="30"/>
      <c r="AO1108" s="30"/>
      <c r="AP1108" s="30"/>
      <c r="AQ1108" s="30"/>
      <c r="AR1108" s="30"/>
      <c r="AS1108" s="30"/>
      <c r="AT1108" s="30"/>
      <c r="AU1108" s="30"/>
      <c r="AV1108" s="30"/>
    </row>
    <row r="1109" spans="3:48" x14ac:dyDescent="0.25"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0"/>
      <c r="X1109" s="30"/>
      <c r="Y1109" s="30"/>
      <c r="Z1109" s="30"/>
      <c r="AA1109" s="30"/>
      <c r="AB1109" s="30"/>
      <c r="AC1109" s="30"/>
      <c r="AD1109" s="30"/>
      <c r="AE1109" s="30"/>
      <c r="AF1109" s="30"/>
      <c r="AG1109" s="30"/>
      <c r="AH1109" s="30"/>
      <c r="AI1109" s="30"/>
      <c r="AJ1109" s="30"/>
      <c r="AK1109" s="30"/>
      <c r="AL1109" s="30"/>
      <c r="AM1109" s="30"/>
      <c r="AN1109" s="30"/>
      <c r="AO1109" s="30"/>
      <c r="AP1109" s="30"/>
      <c r="AQ1109" s="30"/>
      <c r="AR1109" s="30"/>
      <c r="AS1109" s="30"/>
      <c r="AT1109" s="30"/>
      <c r="AU1109" s="30"/>
      <c r="AV1109" s="30"/>
    </row>
    <row r="1110" spans="3:48" x14ac:dyDescent="0.25"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0"/>
      <c r="X1110" s="30"/>
      <c r="Y1110" s="30"/>
      <c r="Z1110" s="30"/>
      <c r="AA1110" s="30"/>
      <c r="AB1110" s="30"/>
      <c r="AC1110" s="30"/>
      <c r="AD1110" s="30"/>
      <c r="AE1110" s="30"/>
      <c r="AF1110" s="30"/>
      <c r="AG1110" s="30"/>
      <c r="AH1110" s="30"/>
      <c r="AI1110" s="30"/>
      <c r="AJ1110" s="30"/>
      <c r="AK1110" s="30"/>
      <c r="AL1110" s="30"/>
      <c r="AM1110" s="30"/>
      <c r="AN1110" s="30"/>
      <c r="AO1110" s="30"/>
      <c r="AP1110" s="30"/>
      <c r="AQ1110" s="30"/>
      <c r="AR1110" s="30"/>
      <c r="AS1110" s="30"/>
      <c r="AT1110" s="30"/>
      <c r="AU1110" s="30"/>
      <c r="AV1110" s="30"/>
    </row>
    <row r="1111" spans="3:48" x14ac:dyDescent="0.25"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30"/>
      <c r="AN1111" s="30"/>
      <c r="AO1111" s="30"/>
      <c r="AP1111" s="30"/>
      <c r="AQ1111" s="30"/>
      <c r="AR1111" s="30"/>
      <c r="AS1111" s="30"/>
      <c r="AT1111" s="30"/>
      <c r="AU1111" s="30"/>
      <c r="AV1111" s="30"/>
    </row>
    <row r="1112" spans="3:48" x14ac:dyDescent="0.25"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0"/>
      <c r="X1112" s="30"/>
      <c r="Y1112" s="30"/>
      <c r="Z1112" s="30"/>
      <c r="AA1112" s="30"/>
      <c r="AB1112" s="30"/>
      <c r="AC1112" s="30"/>
      <c r="AD1112" s="30"/>
      <c r="AE1112" s="30"/>
      <c r="AF1112" s="30"/>
      <c r="AG1112" s="30"/>
      <c r="AH1112" s="30"/>
      <c r="AI1112" s="30"/>
      <c r="AJ1112" s="30"/>
      <c r="AK1112" s="30"/>
      <c r="AL1112" s="30"/>
      <c r="AM1112" s="30"/>
      <c r="AN1112" s="30"/>
      <c r="AO1112" s="30"/>
      <c r="AP1112" s="30"/>
      <c r="AQ1112" s="30"/>
      <c r="AR1112" s="30"/>
      <c r="AS1112" s="30"/>
      <c r="AT1112" s="30"/>
      <c r="AU1112" s="30"/>
      <c r="AV1112" s="30"/>
    </row>
    <row r="1113" spans="3:48" x14ac:dyDescent="0.25"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0"/>
      <c r="X1113" s="30"/>
      <c r="Y1113" s="30"/>
      <c r="Z1113" s="30"/>
      <c r="AA1113" s="30"/>
      <c r="AB1113" s="30"/>
      <c r="AC1113" s="30"/>
      <c r="AD1113" s="30"/>
      <c r="AE1113" s="30"/>
      <c r="AF1113" s="30"/>
      <c r="AG1113" s="30"/>
      <c r="AH1113" s="30"/>
      <c r="AI1113" s="30"/>
      <c r="AJ1113" s="30"/>
      <c r="AK1113" s="30"/>
      <c r="AL1113" s="30"/>
      <c r="AM1113" s="30"/>
      <c r="AN1113" s="30"/>
      <c r="AO1113" s="30"/>
      <c r="AP1113" s="30"/>
      <c r="AQ1113" s="30"/>
      <c r="AR1113" s="30"/>
      <c r="AS1113" s="30"/>
      <c r="AT1113" s="30"/>
      <c r="AU1113" s="30"/>
      <c r="AV1113" s="30"/>
    </row>
    <row r="1114" spans="3:48" x14ac:dyDescent="0.25"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0"/>
      <c r="X1114" s="30"/>
      <c r="Y1114" s="30"/>
      <c r="Z1114" s="30"/>
      <c r="AA1114" s="30"/>
      <c r="AB1114" s="30"/>
      <c r="AC1114" s="30"/>
      <c r="AD1114" s="30"/>
      <c r="AE1114" s="30"/>
      <c r="AF1114" s="30"/>
      <c r="AG1114" s="30"/>
      <c r="AH1114" s="30"/>
      <c r="AI1114" s="30"/>
      <c r="AJ1114" s="30"/>
      <c r="AK1114" s="30"/>
      <c r="AL1114" s="30"/>
      <c r="AM1114" s="30"/>
      <c r="AN1114" s="30"/>
      <c r="AO1114" s="30"/>
      <c r="AP1114" s="30"/>
      <c r="AQ1114" s="30"/>
      <c r="AR1114" s="30"/>
      <c r="AS1114" s="30"/>
      <c r="AT1114" s="30"/>
      <c r="AU1114" s="30"/>
      <c r="AV1114" s="30"/>
    </row>
    <row r="1115" spans="3:48" x14ac:dyDescent="0.25"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0"/>
      <c r="X1115" s="30"/>
      <c r="Y1115" s="30"/>
      <c r="Z1115" s="30"/>
      <c r="AA1115" s="30"/>
      <c r="AB1115" s="30"/>
      <c r="AC1115" s="30"/>
      <c r="AD1115" s="30"/>
      <c r="AE1115" s="30"/>
      <c r="AF1115" s="30"/>
      <c r="AG1115" s="30"/>
      <c r="AH1115" s="30"/>
      <c r="AI1115" s="30"/>
      <c r="AJ1115" s="30"/>
      <c r="AK1115" s="30"/>
      <c r="AL1115" s="30"/>
      <c r="AM1115" s="30"/>
      <c r="AN1115" s="30"/>
      <c r="AO1115" s="30"/>
      <c r="AP1115" s="30"/>
      <c r="AQ1115" s="30"/>
      <c r="AR1115" s="30"/>
      <c r="AS1115" s="30"/>
      <c r="AT1115" s="30"/>
      <c r="AU1115" s="30"/>
      <c r="AV1115" s="30"/>
    </row>
    <row r="1116" spans="3:48" x14ac:dyDescent="0.25"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30"/>
      <c r="AN1116" s="30"/>
      <c r="AO1116" s="30"/>
      <c r="AP1116" s="30"/>
      <c r="AQ1116" s="30"/>
      <c r="AR1116" s="30"/>
      <c r="AS1116" s="30"/>
      <c r="AT1116" s="30"/>
      <c r="AU1116" s="30"/>
      <c r="AV1116" s="30"/>
    </row>
    <row r="1117" spans="3:48" x14ac:dyDescent="0.25"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0"/>
      <c r="X1117" s="30"/>
      <c r="Y1117" s="30"/>
      <c r="Z1117" s="30"/>
      <c r="AA1117" s="30"/>
      <c r="AB1117" s="30"/>
      <c r="AC1117" s="30"/>
      <c r="AD1117" s="30"/>
      <c r="AE1117" s="30"/>
      <c r="AF1117" s="30"/>
      <c r="AG1117" s="30"/>
      <c r="AH1117" s="30"/>
      <c r="AI1117" s="30"/>
      <c r="AJ1117" s="30"/>
      <c r="AK1117" s="30"/>
      <c r="AL1117" s="30"/>
      <c r="AM1117" s="30"/>
      <c r="AN1117" s="30"/>
      <c r="AO1117" s="30"/>
      <c r="AP1117" s="30"/>
      <c r="AQ1117" s="30"/>
      <c r="AR1117" s="30"/>
      <c r="AS1117" s="30"/>
      <c r="AT1117" s="30"/>
      <c r="AU1117" s="30"/>
      <c r="AV1117" s="30"/>
    </row>
    <row r="1118" spans="3:48" x14ac:dyDescent="0.25"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0"/>
      <c r="X1118" s="30"/>
      <c r="Y1118" s="30"/>
      <c r="Z1118" s="30"/>
      <c r="AA1118" s="30"/>
      <c r="AB1118" s="30"/>
      <c r="AC1118" s="30"/>
      <c r="AD1118" s="30"/>
      <c r="AE1118" s="30"/>
      <c r="AF1118" s="30"/>
      <c r="AG1118" s="30"/>
      <c r="AH1118" s="30"/>
      <c r="AI1118" s="30"/>
      <c r="AJ1118" s="30"/>
      <c r="AK1118" s="30"/>
      <c r="AL1118" s="30"/>
      <c r="AM1118" s="30"/>
      <c r="AN1118" s="30"/>
      <c r="AO1118" s="30"/>
      <c r="AP1118" s="30"/>
      <c r="AQ1118" s="30"/>
      <c r="AR1118" s="30"/>
      <c r="AS1118" s="30"/>
      <c r="AT1118" s="30"/>
      <c r="AU1118" s="30"/>
      <c r="AV1118" s="30"/>
    </row>
    <row r="1119" spans="3:48" x14ac:dyDescent="0.25"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0"/>
      <c r="X1119" s="30"/>
      <c r="Y1119" s="30"/>
      <c r="Z1119" s="30"/>
      <c r="AA1119" s="30"/>
      <c r="AB1119" s="30"/>
      <c r="AC1119" s="30"/>
      <c r="AD1119" s="30"/>
      <c r="AE1119" s="30"/>
      <c r="AF1119" s="30"/>
      <c r="AG1119" s="30"/>
      <c r="AH1119" s="30"/>
      <c r="AI1119" s="30"/>
      <c r="AJ1119" s="30"/>
      <c r="AK1119" s="30"/>
      <c r="AL1119" s="30"/>
      <c r="AM1119" s="30"/>
      <c r="AN1119" s="30"/>
      <c r="AO1119" s="30"/>
      <c r="AP1119" s="30"/>
      <c r="AQ1119" s="30"/>
      <c r="AR1119" s="30"/>
      <c r="AS1119" s="30"/>
      <c r="AT1119" s="30"/>
      <c r="AU1119" s="30"/>
      <c r="AV1119" s="30"/>
    </row>
    <row r="1120" spans="3:48" x14ac:dyDescent="0.25"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0"/>
      <c r="X1120" s="30"/>
      <c r="Y1120" s="30"/>
      <c r="Z1120" s="30"/>
      <c r="AA1120" s="30"/>
      <c r="AB1120" s="30"/>
      <c r="AC1120" s="30"/>
      <c r="AD1120" s="30"/>
      <c r="AE1120" s="30"/>
      <c r="AF1120" s="30"/>
      <c r="AG1120" s="30"/>
      <c r="AH1120" s="30"/>
      <c r="AI1120" s="30"/>
      <c r="AJ1120" s="30"/>
      <c r="AK1120" s="30"/>
      <c r="AL1120" s="30"/>
      <c r="AM1120" s="30"/>
      <c r="AN1120" s="30"/>
      <c r="AO1120" s="30"/>
      <c r="AP1120" s="30"/>
      <c r="AQ1120" s="30"/>
      <c r="AR1120" s="30"/>
      <c r="AS1120" s="30"/>
      <c r="AT1120" s="30"/>
      <c r="AU1120" s="30"/>
      <c r="AV1120" s="30"/>
    </row>
    <row r="1121" spans="3:48" x14ac:dyDescent="0.25"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30"/>
      <c r="AN1121" s="30"/>
      <c r="AO1121" s="30"/>
      <c r="AP1121" s="30"/>
      <c r="AQ1121" s="30"/>
      <c r="AR1121" s="30"/>
      <c r="AS1121" s="30"/>
      <c r="AT1121" s="30"/>
      <c r="AU1121" s="30"/>
      <c r="AV1121" s="30"/>
    </row>
    <row r="1122" spans="3:48" x14ac:dyDescent="0.25"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0"/>
      <c r="X1122" s="30"/>
      <c r="Y1122" s="30"/>
      <c r="Z1122" s="30"/>
      <c r="AA1122" s="30"/>
      <c r="AB1122" s="30"/>
      <c r="AC1122" s="30"/>
      <c r="AD1122" s="30"/>
      <c r="AE1122" s="30"/>
      <c r="AF1122" s="30"/>
      <c r="AG1122" s="30"/>
      <c r="AH1122" s="30"/>
      <c r="AI1122" s="30"/>
      <c r="AJ1122" s="30"/>
      <c r="AK1122" s="30"/>
      <c r="AL1122" s="30"/>
      <c r="AM1122" s="30"/>
      <c r="AN1122" s="30"/>
      <c r="AO1122" s="30"/>
      <c r="AP1122" s="30"/>
      <c r="AQ1122" s="30"/>
      <c r="AR1122" s="30"/>
      <c r="AS1122" s="30"/>
      <c r="AT1122" s="30"/>
      <c r="AU1122" s="30"/>
      <c r="AV1122" s="30"/>
    </row>
    <row r="1123" spans="3:48" x14ac:dyDescent="0.25"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0"/>
      <c r="X1123" s="30"/>
      <c r="Y1123" s="30"/>
      <c r="Z1123" s="30"/>
      <c r="AA1123" s="30"/>
      <c r="AB1123" s="30"/>
      <c r="AC1123" s="30"/>
      <c r="AD1123" s="30"/>
      <c r="AE1123" s="30"/>
      <c r="AF1123" s="30"/>
      <c r="AG1123" s="30"/>
      <c r="AH1123" s="30"/>
      <c r="AI1123" s="30"/>
      <c r="AJ1123" s="30"/>
      <c r="AK1123" s="30"/>
      <c r="AL1123" s="30"/>
      <c r="AM1123" s="30"/>
      <c r="AN1123" s="30"/>
      <c r="AO1123" s="30"/>
      <c r="AP1123" s="30"/>
      <c r="AQ1123" s="30"/>
      <c r="AR1123" s="30"/>
      <c r="AS1123" s="30"/>
      <c r="AT1123" s="30"/>
      <c r="AU1123" s="30"/>
      <c r="AV1123" s="30"/>
    </row>
    <row r="1124" spans="3:48" x14ac:dyDescent="0.25"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0"/>
      <c r="X1124" s="30"/>
      <c r="Y1124" s="30"/>
      <c r="Z1124" s="30"/>
      <c r="AA1124" s="30"/>
      <c r="AB1124" s="30"/>
      <c r="AC1124" s="30"/>
      <c r="AD1124" s="30"/>
      <c r="AE1124" s="30"/>
      <c r="AF1124" s="30"/>
      <c r="AG1124" s="30"/>
      <c r="AH1124" s="30"/>
      <c r="AI1124" s="30"/>
      <c r="AJ1124" s="30"/>
      <c r="AK1124" s="30"/>
      <c r="AL1124" s="30"/>
      <c r="AM1124" s="30"/>
      <c r="AN1124" s="30"/>
      <c r="AO1124" s="30"/>
      <c r="AP1124" s="30"/>
      <c r="AQ1124" s="30"/>
      <c r="AR1124" s="30"/>
      <c r="AS1124" s="30"/>
      <c r="AT1124" s="30"/>
      <c r="AU1124" s="30"/>
      <c r="AV1124" s="30"/>
    </row>
    <row r="1125" spans="3:48" x14ac:dyDescent="0.25"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0"/>
      <c r="X1125" s="30"/>
      <c r="Y1125" s="30"/>
      <c r="Z1125" s="30"/>
      <c r="AA1125" s="30"/>
      <c r="AB1125" s="30"/>
      <c r="AC1125" s="30"/>
      <c r="AD1125" s="30"/>
      <c r="AE1125" s="30"/>
      <c r="AF1125" s="30"/>
      <c r="AG1125" s="30"/>
      <c r="AH1125" s="30"/>
      <c r="AI1125" s="30"/>
      <c r="AJ1125" s="30"/>
      <c r="AK1125" s="30"/>
      <c r="AL1125" s="30"/>
      <c r="AM1125" s="30"/>
      <c r="AN1125" s="30"/>
      <c r="AO1125" s="30"/>
      <c r="AP1125" s="30"/>
      <c r="AQ1125" s="30"/>
      <c r="AR1125" s="30"/>
      <c r="AS1125" s="30"/>
      <c r="AT1125" s="30"/>
      <c r="AU1125" s="30"/>
      <c r="AV1125" s="30"/>
    </row>
    <row r="1126" spans="3:48" x14ac:dyDescent="0.25"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30"/>
      <c r="AN1126" s="30"/>
      <c r="AO1126" s="30"/>
      <c r="AP1126" s="30"/>
      <c r="AQ1126" s="30"/>
      <c r="AR1126" s="30"/>
      <c r="AS1126" s="30"/>
      <c r="AT1126" s="30"/>
      <c r="AU1126" s="30"/>
      <c r="AV1126" s="30"/>
    </row>
    <row r="1127" spans="3:48" x14ac:dyDescent="0.25"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0"/>
      <c r="X1127" s="30"/>
      <c r="Y1127" s="30"/>
      <c r="Z1127" s="30"/>
      <c r="AA1127" s="30"/>
      <c r="AB1127" s="30"/>
      <c r="AC1127" s="30"/>
      <c r="AD1127" s="30"/>
      <c r="AE1127" s="30"/>
      <c r="AF1127" s="30"/>
      <c r="AG1127" s="30"/>
      <c r="AH1127" s="30"/>
      <c r="AI1127" s="30"/>
      <c r="AJ1127" s="30"/>
      <c r="AK1127" s="30"/>
      <c r="AL1127" s="30"/>
      <c r="AM1127" s="30"/>
      <c r="AN1127" s="30"/>
      <c r="AO1127" s="30"/>
      <c r="AP1127" s="30"/>
      <c r="AQ1127" s="30"/>
      <c r="AR1127" s="30"/>
      <c r="AS1127" s="30"/>
      <c r="AT1127" s="30"/>
      <c r="AU1127" s="30"/>
      <c r="AV1127" s="30"/>
    </row>
    <row r="1128" spans="3:48" x14ac:dyDescent="0.25"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0"/>
      <c r="X1128" s="30"/>
      <c r="Y1128" s="30"/>
      <c r="Z1128" s="30"/>
      <c r="AA1128" s="30"/>
      <c r="AB1128" s="30"/>
      <c r="AC1128" s="30"/>
      <c r="AD1128" s="30"/>
      <c r="AE1128" s="30"/>
      <c r="AF1128" s="30"/>
      <c r="AG1128" s="30"/>
      <c r="AH1128" s="30"/>
      <c r="AI1128" s="30"/>
      <c r="AJ1128" s="30"/>
      <c r="AK1128" s="30"/>
      <c r="AL1128" s="30"/>
      <c r="AM1128" s="30"/>
      <c r="AN1128" s="30"/>
      <c r="AO1128" s="30"/>
      <c r="AP1128" s="30"/>
      <c r="AQ1128" s="30"/>
      <c r="AR1128" s="30"/>
      <c r="AS1128" s="30"/>
      <c r="AT1128" s="30"/>
      <c r="AU1128" s="30"/>
      <c r="AV1128" s="30"/>
    </row>
    <row r="1129" spans="3:48" x14ac:dyDescent="0.25"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0"/>
      <c r="X1129" s="30"/>
      <c r="Y1129" s="30"/>
      <c r="Z1129" s="30"/>
      <c r="AA1129" s="30"/>
      <c r="AB1129" s="30"/>
      <c r="AC1129" s="30"/>
      <c r="AD1129" s="30"/>
      <c r="AE1129" s="30"/>
      <c r="AF1129" s="30"/>
      <c r="AG1129" s="30"/>
      <c r="AH1129" s="30"/>
      <c r="AI1129" s="30"/>
      <c r="AJ1129" s="30"/>
      <c r="AK1129" s="30"/>
      <c r="AL1129" s="30"/>
      <c r="AM1129" s="30"/>
      <c r="AN1129" s="30"/>
      <c r="AO1129" s="30"/>
      <c r="AP1129" s="30"/>
      <c r="AQ1129" s="30"/>
      <c r="AR1129" s="30"/>
      <c r="AS1129" s="30"/>
      <c r="AT1129" s="30"/>
      <c r="AU1129" s="30"/>
      <c r="AV1129" s="30"/>
    </row>
    <row r="1130" spans="3:48" x14ac:dyDescent="0.25"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0"/>
      <c r="X1130" s="30"/>
      <c r="Y1130" s="30"/>
      <c r="Z1130" s="30"/>
      <c r="AA1130" s="30"/>
      <c r="AB1130" s="30"/>
      <c r="AC1130" s="30"/>
      <c r="AD1130" s="30"/>
      <c r="AE1130" s="30"/>
      <c r="AF1130" s="30"/>
      <c r="AG1130" s="30"/>
      <c r="AH1130" s="30"/>
      <c r="AI1130" s="30"/>
      <c r="AJ1130" s="30"/>
      <c r="AK1130" s="30"/>
      <c r="AL1130" s="30"/>
      <c r="AM1130" s="30"/>
      <c r="AN1130" s="30"/>
      <c r="AO1130" s="30"/>
      <c r="AP1130" s="30"/>
      <c r="AQ1130" s="30"/>
      <c r="AR1130" s="30"/>
      <c r="AS1130" s="30"/>
      <c r="AT1130" s="30"/>
      <c r="AU1130" s="30"/>
      <c r="AV1130" s="30"/>
    </row>
    <row r="1131" spans="3:48" x14ac:dyDescent="0.25"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30"/>
      <c r="AN1131" s="30"/>
      <c r="AO1131" s="30"/>
      <c r="AP1131" s="30"/>
      <c r="AQ1131" s="30"/>
      <c r="AR1131" s="30"/>
      <c r="AS1131" s="30"/>
      <c r="AT1131" s="30"/>
      <c r="AU1131" s="30"/>
      <c r="AV1131" s="30"/>
    </row>
    <row r="1132" spans="3:48" x14ac:dyDescent="0.25"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0"/>
      <c r="X1132" s="30"/>
      <c r="Y1132" s="30"/>
      <c r="Z1132" s="30"/>
      <c r="AA1132" s="30"/>
      <c r="AB1132" s="30"/>
      <c r="AC1132" s="30"/>
      <c r="AD1132" s="30"/>
      <c r="AE1132" s="30"/>
      <c r="AF1132" s="30"/>
      <c r="AG1132" s="30"/>
      <c r="AH1132" s="30"/>
      <c r="AI1132" s="30"/>
      <c r="AJ1132" s="30"/>
      <c r="AK1132" s="30"/>
      <c r="AL1132" s="30"/>
      <c r="AM1132" s="30"/>
      <c r="AN1132" s="30"/>
      <c r="AO1132" s="30"/>
      <c r="AP1132" s="30"/>
      <c r="AQ1132" s="30"/>
      <c r="AR1132" s="30"/>
      <c r="AS1132" s="30"/>
      <c r="AT1132" s="30"/>
      <c r="AU1132" s="30"/>
      <c r="AV1132" s="30"/>
    </row>
    <row r="1133" spans="3:48" x14ac:dyDescent="0.25"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0"/>
      <c r="X1133" s="30"/>
      <c r="Y1133" s="30"/>
      <c r="Z1133" s="30"/>
      <c r="AA1133" s="30"/>
      <c r="AB1133" s="30"/>
      <c r="AC1133" s="30"/>
      <c r="AD1133" s="30"/>
      <c r="AE1133" s="30"/>
      <c r="AF1133" s="30"/>
      <c r="AG1133" s="30"/>
      <c r="AH1133" s="30"/>
      <c r="AI1133" s="30"/>
      <c r="AJ1133" s="30"/>
      <c r="AK1133" s="30"/>
      <c r="AL1133" s="30"/>
      <c r="AM1133" s="30"/>
      <c r="AN1133" s="30"/>
      <c r="AO1133" s="30"/>
      <c r="AP1133" s="30"/>
      <c r="AQ1133" s="30"/>
      <c r="AR1133" s="30"/>
      <c r="AS1133" s="30"/>
      <c r="AT1133" s="30"/>
      <c r="AU1133" s="30"/>
      <c r="AV1133" s="30"/>
    </row>
    <row r="1134" spans="3:48" x14ac:dyDescent="0.25"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0"/>
      <c r="X1134" s="30"/>
      <c r="Y1134" s="30"/>
      <c r="Z1134" s="30"/>
      <c r="AA1134" s="30"/>
      <c r="AB1134" s="30"/>
      <c r="AC1134" s="30"/>
      <c r="AD1134" s="30"/>
      <c r="AE1134" s="30"/>
      <c r="AF1134" s="30"/>
      <c r="AG1134" s="30"/>
      <c r="AH1134" s="30"/>
      <c r="AI1134" s="30"/>
      <c r="AJ1134" s="30"/>
      <c r="AK1134" s="30"/>
      <c r="AL1134" s="30"/>
      <c r="AM1134" s="30"/>
      <c r="AN1134" s="30"/>
      <c r="AO1134" s="30"/>
      <c r="AP1134" s="30"/>
      <c r="AQ1134" s="30"/>
      <c r="AR1134" s="30"/>
      <c r="AS1134" s="30"/>
      <c r="AT1134" s="30"/>
      <c r="AU1134" s="30"/>
      <c r="AV1134" s="30"/>
    </row>
    <row r="1135" spans="3:48" x14ac:dyDescent="0.25"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0"/>
      <c r="X1135" s="30"/>
      <c r="Y1135" s="30"/>
      <c r="Z1135" s="30"/>
      <c r="AA1135" s="30"/>
      <c r="AB1135" s="30"/>
      <c r="AC1135" s="30"/>
      <c r="AD1135" s="30"/>
      <c r="AE1135" s="30"/>
      <c r="AF1135" s="30"/>
      <c r="AG1135" s="30"/>
      <c r="AH1135" s="30"/>
      <c r="AI1135" s="30"/>
      <c r="AJ1135" s="30"/>
      <c r="AK1135" s="30"/>
      <c r="AL1135" s="30"/>
      <c r="AM1135" s="30"/>
      <c r="AN1135" s="30"/>
      <c r="AO1135" s="30"/>
      <c r="AP1135" s="30"/>
      <c r="AQ1135" s="30"/>
      <c r="AR1135" s="30"/>
      <c r="AS1135" s="30"/>
      <c r="AT1135" s="30"/>
      <c r="AU1135" s="30"/>
      <c r="AV1135" s="30"/>
    </row>
    <row r="1136" spans="3:48" x14ac:dyDescent="0.25"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0"/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30"/>
      <c r="AN1136" s="30"/>
      <c r="AO1136" s="30"/>
      <c r="AP1136" s="30"/>
      <c r="AQ1136" s="30"/>
      <c r="AR1136" s="30"/>
      <c r="AS1136" s="30"/>
      <c r="AT1136" s="30"/>
      <c r="AU1136" s="30"/>
      <c r="AV1136" s="30"/>
    </row>
    <row r="1137" spans="3:48" x14ac:dyDescent="0.25"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0"/>
      <c r="X1137" s="30"/>
      <c r="Y1137" s="30"/>
      <c r="Z1137" s="30"/>
      <c r="AA1137" s="30"/>
      <c r="AB1137" s="30"/>
      <c r="AC1137" s="30"/>
      <c r="AD1137" s="30"/>
      <c r="AE1137" s="30"/>
      <c r="AF1137" s="30"/>
      <c r="AG1137" s="30"/>
      <c r="AH1137" s="30"/>
      <c r="AI1137" s="30"/>
      <c r="AJ1137" s="30"/>
      <c r="AK1137" s="30"/>
      <c r="AL1137" s="30"/>
      <c r="AM1137" s="30"/>
      <c r="AN1137" s="30"/>
      <c r="AO1137" s="30"/>
      <c r="AP1137" s="30"/>
      <c r="AQ1137" s="30"/>
      <c r="AR1137" s="30"/>
      <c r="AS1137" s="30"/>
      <c r="AT1137" s="30"/>
      <c r="AU1137" s="30"/>
      <c r="AV1137" s="30"/>
    </row>
    <row r="1138" spans="3:48" x14ac:dyDescent="0.25"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0"/>
      <c r="X1138" s="30"/>
      <c r="Y1138" s="30"/>
      <c r="Z1138" s="30"/>
      <c r="AA1138" s="30"/>
      <c r="AB1138" s="30"/>
      <c r="AC1138" s="30"/>
      <c r="AD1138" s="30"/>
      <c r="AE1138" s="30"/>
      <c r="AF1138" s="30"/>
      <c r="AG1138" s="30"/>
      <c r="AH1138" s="30"/>
      <c r="AI1138" s="30"/>
      <c r="AJ1138" s="30"/>
      <c r="AK1138" s="30"/>
      <c r="AL1138" s="30"/>
      <c r="AM1138" s="30"/>
      <c r="AN1138" s="30"/>
      <c r="AO1138" s="30"/>
      <c r="AP1138" s="30"/>
      <c r="AQ1138" s="30"/>
      <c r="AR1138" s="30"/>
      <c r="AS1138" s="30"/>
      <c r="AT1138" s="30"/>
      <c r="AU1138" s="30"/>
      <c r="AV1138" s="30"/>
    </row>
    <row r="1139" spans="3:48" x14ac:dyDescent="0.25"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0"/>
      <c r="X1139" s="30"/>
      <c r="Y1139" s="30"/>
      <c r="Z1139" s="30"/>
      <c r="AA1139" s="30"/>
      <c r="AB1139" s="30"/>
      <c r="AC1139" s="30"/>
      <c r="AD1139" s="30"/>
      <c r="AE1139" s="30"/>
      <c r="AF1139" s="30"/>
      <c r="AG1139" s="30"/>
      <c r="AH1139" s="30"/>
      <c r="AI1139" s="30"/>
      <c r="AJ1139" s="30"/>
      <c r="AK1139" s="30"/>
      <c r="AL1139" s="30"/>
      <c r="AM1139" s="30"/>
      <c r="AN1139" s="30"/>
      <c r="AO1139" s="30"/>
      <c r="AP1139" s="30"/>
      <c r="AQ1139" s="30"/>
      <c r="AR1139" s="30"/>
      <c r="AS1139" s="30"/>
      <c r="AT1139" s="30"/>
      <c r="AU1139" s="30"/>
      <c r="AV1139" s="30"/>
    </row>
    <row r="1140" spans="3:48" x14ac:dyDescent="0.25"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0"/>
      <c r="X1140" s="30"/>
      <c r="Y1140" s="30"/>
      <c r="Z1140" s="30"/>
      <c r="AA1140" s="30"/>
      <c r="AB1140" s="30"/>
      <c r="AC1140" s="30"/>
      <c r="AD1140" s="30"/>
      <c r="AE1140" s="30"/>
      <c r="AF1140" s="30"/>
      <c r="AG1140" s="30"/>
      <c r="AH1140" s="30"/>
      <c r="AI1140" s="30"/>
      <c r="AJ1140" s="30"/>
      <c r="AK1140" s="30"/>
      <c r="AL1140" s="30"/>
      <c r="AM1140" s="30"/>
      <c r="AN1140" s="30"/>
      <c r="AO1140" s="30"/>
      <c r="AP1140" s="30"/>
      <c r="AQ1140" s="30"/>
      <c r="AR1140" s="30"/>
      <c r="AS1140" s="30"/>
      <c r="AT1140" s="30"/>
      <c r="AU1140" s="30"/>
      <c r="AV1140" s="30"/>
    </row>
    <row r="1141" spans="3:48" x14ac:dyDescent="0.25"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0"/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30"/>
      <c r="AN1141" s="30"/>
      <c r="AO1141" s="30"/>
      <c r="AP1141" s="30"/>
      <c r="AQ1141" s="30"/>
      <c r="AR1141" s="30"/>
      <c r="AS1141" s="30"/>
      <c r="AT1141" s="30"/>
      <c r="AU1141" s="30"/>
      <c r="AV1141" s="30"/>
    </row>
    <row r="1142" spans="3:48" x14ac:dyDescent="0.25"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0"/>
      <c r="X1142" s="30"/>
      <c r="Y1142" s="30"/>
      <c r="Z1142" s="30"/>
      <c r="AA1142" s="30"/>
      <c r="AB1142" s="30"/>
      <c r="AC1142" s="30"/>
      <c r="AD1142" s="30"/>
      <c r="AE1142" s="30"/>
      <c r="AF1142" s="30"/>
      <c r="AG1142" s="30"/>
      <c r="AH1142" s="30"/>
      <c r="AI1142" s="30"/>
      <c r="AJ1142" s="30"/>
      <c r="AK1142" s="30"/>
      <c r="AL1142" s="30"/>
      <c r="AM1142" s="30"/>
      <c r="AN1142" s="30"/>
      <c r="AO1142" s="30"/>
      <c r="AP1142" s="30"/>
      <c r="AQ1142" s="30"/>
      <c r="AR1142" s="30"/>
      <c r="AS1142" s="30"/>
      <c r="AT1142" s="30"/>
      <c r="AU1142" s="30"/>
      <c r="AV1142" s="30"/>
    </row>
    <row r="1143" spans="3:48" x14ac:dyDescent="0.25"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0"/>
      <c r="X1143" s="30"/>
      <c r="Y1143" s="30"/>
      <c r="Z1143" s="30"/>
      <c r="AA1143" s="30"/>
      <c r="AB1143" s="30"/>
      <c r="AC1143" s="30"/>
      <c r="AD1143" s="30"/>
      <c r="AE1143" s="30"/>
      <c r="AF1143" s="30"/>
      <c r="AG1143" s="30"/>
      <c r="AH1143" s="30"/>
      <c r="AI1143" s="30"/>
      <c r="AJ1143" s="30"/>
      <c r="AK1143" s="30"/>
      <c r="AL1143" s="30"/>
      <c r="AM1143" s="30"/>
      <c r="AN1143" s="30"/>
      <c r="AO1143" s="30"/>
      <c r="AP1143" s="30"/>
      <c r="AQ1143" s="30"/>
      <c r="AR1143" s="30"/>
      <c r="AS1143" s="30"/>
      <c r="AT1143" s="30"/>
      <c r="AU1143" s="30"/>
      <c r="AV1143" s="30"/>
    </row>
    <row r="1144" spans="3:48" x14ac:dyDescent="0.25"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0"/>
      <c r="X1144" s="30"/>
      <c r="Y1144" s="30"/>
      <c r="Z1144" s="30"/>
      <c r="AA1144" s="30"/>
      <c r="AB1144" s="30"/>
      <c r="AC1144" s="30"/>
      <c r="AD1144" s="30"/>
      <c r="AE1144" s="30"/>
      <c r="AF1144" s="30"/>
      <c r="AG1144" s="30"/>
      <c r="AH1144" s="30"/>
      <c r="AI1144" s="30"/>
      <c r="AJ1144" s="30"/>
      <c r="AK1144" s="30"/>
      <c r="AL1144" s="30"/>
      <c r="AM1144" s="30"/>
      <c r="AN1144" s="30"/>
      <c r="AO1144" s="30"/>
      <c r="AP1144" s="30"/>
      <c r="AQ1144" s="30"/>
      <c r="AR1144" s="30"/>
      <c r="AS1144" s="30"/>
      <c r="AT1144" s="30"/>
      <c r="AU1144" s="30"/>
      <c r="AV1144" s="30"/>
    </row>
    <row r="1145" spans="3:48" x14ac:dyDescent="0.25"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0"/>
      <c r="X1145" s="30"/>
      <c r="Y1145" s="30"/>
      <c r="Z1145" s="30"/>
      <c r="AA1145" s="30"/>
      <c r="AB1145" s="30"/>
      <c r="AC1145" s="30"/>
      <c r="AD1145" s="30"/>
      <c r="AE1145" s="30"/>
      <c r="AF1145" s="30"/>
      <c r="AG1145" s="30"/>
      <c r="AH1145" s="30"/>
      <c r="AI1145" s="30"/>
      <c r="AJ1145" s="30"/>
      <c r="AK1145" s="30"/>
      <c r="AL1145" s="30"/>
      <c r="AM1145" s="30"/>
      <c r="AN1145" s="30"/>
      <c r="AO1145" s="30"/>
      <c r="AP1145" s="30"/>
      <c r="AQ1145" s="30"/>
      <c r="AR1145" s="30"/>
      <c r="AS1145" s="30"/>
      <c r="AT1145" s="30"/>
      <c r="AU1145" s="30"/>
      <c r="AV1145" s="30"/>
    </row>
    <row r="1146" spans="3:48" x14ac:dyDescent="0.25"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0"/>
      <c r="X1146" s="30"/>
      <c r="Y1146" s="30"/>
      <c r="Z1146" s="30"/>
      <c r="AA1146" s="30"/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30"/>
      <c r="AN1146" s="30"/>
      <c r="AO1146" s="30"/>
      <c r="AP1146" s="30"/>
      <c r="AQ1146" s="30"/>
      <c r="AR1146" s="30"/>
      <c r="AS1146" s="30"/>
      <c r="AT1146" s="30"/>
      <c r="AU1146" s="30"/>
      <c r="AV1146" s="30"/>
    </row>
    <row r="1147" spans="3:48" x14ac:dyDescent="0.25"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0"/>
      <c r="X1147" s="30"/>
      <c r="Y1147" s="30"/>
      <c r="Z1147" s="30"/>
      <c r="AA1147" s="30"/>
      <c r="AB1147" s="30"/>
      <c r="AC1147" s="30"/>
      <c r="AD1147" s="30"/>
      <c r="AE1147" s="30"/>
      <c r="AF1147" s="30"/>
      <c r="AG1147" s="30"/>
      <c r="AH1147" s="30"/>
      <c r="AI1147" s="30"/>
      <c r="AJ1147" s="30"/>
      <c r="AK1147" s="30"/>
      <c r="AL1147" s="30"/>
      <c r="AM1147" s="30"/>
      <c r="AN1147" s="30"/>
      <c r="AO1147" s="30"/>
      <c r="AP1147" s="30"/>
      <c r="AQ1147" s="30"/>
      <c r="AR1147" s="30"/>
      <c r="AS1147" s="30"/>
      <c r="AT1147" s="30"/>
      <c r="AU1147" s="30"/>
      <c r="AV1147" s="30"/>
    </row>
    <row r="1148" spans="3:48" x14ac:dyDescent="0.25"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0"/>
      <c r="X1148" s="30"/>
      <c r="Y1148" s="30"/>
      <c r="Z1148" s="30"/>
      <c r="AA1148" s="30"/>
      <c r="AB1148" s="30"/>
      <c r="AC1148" s="30"/>
      <c r="AD1148" s="30"/>
      <c r="AE1148" s="30"/>
      <c r="AF1148" s="30"/>
      <c r="AG1148" s="30"/>
      <c r="AH1148" s="30"/>
      <c r="AI1148" s="30"/>
      <c r="AJ1148" s="30"/>
      <c r="AK1148" s="30"/>
      <c r="AL1148" s="30"/>
      <c r="AM1148" s="30"/>
      <c r="AN1148" s="30"/>
      <c r="AO1148" s="30"/>
      <c r="AP1148" s="30"/>
      <c r="AQ1148" s="30"/>
      <c r="AR1148" s="30"/>
      <c r="AS1148" s="30"/>
      <c r="AT1148" s="30"/>
      <c r="AU1148" s="30"/>
      <c r="AV1148" s="30"/>
    </row>
    <row r="1149" spans="3:48" x14ac:dyDescent="0.25"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0"/>
      <c r="X1149" s="30"/>
      <c r="Y1149" s="30"/>
      <c r="Z1149" s="30"/>
      <c r="AA1149" s="30"/>
      <c r="AB1149" s="30"/>
      <c r="AC1149" s="30"/>
      <c r="AD1149" s="30"/>
      <c r="AE1149" s="30"/>
      <c r="AF1149" s="30"/>
      <c r="AG1149" s="30"/>
      <c r="AH1149" s="30"/>
      <c r="AI1149" s="30"/>
      <c r="AJ1149" s="30"/>
      <c r="AK1149" s="30"/>
      <c r="AL1149" s="30"/>
      <c r="AM1149" s="30"/>
      <c r="AN1149" s="30"/>
      <c r="AO1149" s="30"/>
      <c r="AP1149" s="30"/>
      <c r="AQ1149" s="30"/>
      <c r="AR1149" s="30"/>
      <c r="AS1149" s="30"/>
      <c r="AT1149" s="30"/>
      <c r="AU1149" s="30"/>
      <c r="AV1149" s="30"/>
    </row>
    <row r="1150" spans="3:48" x14ac:dyDescent="0.25"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0"/>
      <c r="X1150" s="30"/>
      <c r="Y1150" s="30"/>
      <c r="Z1150" s="30"/>
      <c r="AA1150" s="30"/>
      <c r="AB1150" s="30"/>
      <c r="AC1150" s="30"/>
      <c r="AD1150" s="30"/>
      <c r="AE1150" s="30"/>
      <c r="AF1150" s="30"/>
      <c r="AG1150" s="30"/>
      <c r="AH1150" s="30"/>
      <c r="AI1150" s="30"/>
      <c r="AJ1150" s="30"/>
      <c r="AK1150" s="30"/>
      <c r="AL1150" s="30"/>
      <c r="AM1150" s="30"/>
      <c r="AN1150" s="30"/>
      <c r="AO1150" s="30"/>
      <c r="AP1150" s="30"/>
      <c r="AQ1150" s="30"/>
      <c r="AR1150" s="30"/>
      <c r="AS1150" s="30"/>
      <c r="AT1150" s="30"/>
      <c r="AU1150" s="30"/>
      <c r="AV1150" s="30"/>
    </row>
    <row r="1151" spans="3:48" x14ac:dyDescent="0.25"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0"/>
      <c r="X1151" s="30"/>
      <c r="Y1151" s="30"/>
      <c r="Z1151" s="30"/>
      <c r="AA1151" s="30"/>
      <c r="AB1151" s="30"/>
      <c r="AC1151" s="30"/>
      <c r="AD1151" s="30"/>
      <c r="AE1151" s="30"/>
      <c r="AF1151" s="30"/>
      <c r="AG1151" s="30"/>
      <c r="AH1151" s="30"/>
      <c r="AI1151" s="30"/>
      <c r="AJ1151" s="30"/>
      <c r="AK1151" s="30"/>
      <c r="AL1151" s="30"/>
      <c r="AM1151" s="30"/>
      <c r="AN1151" s="30"/>
      <c r="AO1151" s="30"/>
      <c r="AP1151" s="30"/>
      <c r="AQ1151" s="30"/>
      <c r="AR1151" s="30"/>
      <c r="AS1151" s="30"/>
      <c r="AT1151" s="30"/>
      <c r="AU1151" s="30"/>
      <c r="AV1151" s="30"/>
    </row>
    <row r="1152" spans="3:48" x14ac:dyDescent="0.25"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0"/>
      <c r="X1152" s="30"/>
      <c r="Y1152" s="30"/>
      <c r="Z1152" s="30"/>
      <c r="AA1152" s="30"/>
      <c r="AB1152" s="30"/>
      <c r="AC1152" s="30"/>
      <c r="AD1152" s="30"/>
      <c r="AE1152" s="30"/>
      <c r="AF1152" s="30"/>
      <c r="AG1152" s="30"/>
      <c r="AH1152" s="30"/>
      <c r="AI1152" s="30"/>
      <c r="AJ1152" s="30"/>
      <c r="AK1152" s="30"/>
      <c r="AL1152" s="30"/>
      <c r="AM1152" s="30"/>
      <c r="AN1152" s="30"/>
      <c r="AO1152" s="30"/>
      <c r="AP1152" s="30"/>
      <c r="AQ1152" s="30"/>
      <c r="AR1152" s="30"/>
      <c r="AS1152" s="30"/>
      <c r="AT1152" s="30"/>
      <c r="AU1152" s="30"/>
      <c r="AV1152" s="30"/>
    </row>
    <row r="1153" spans="3:48" x14ac:dyDescent="0.25"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0"/>
      <c r="X1153" s="30"/>
      <c r="Y1153" s="30"/>
      <c r="Z1153" s="30"/>
      <c r="AA1153" s="30"/>
      <c r="AB1153" s="30"/>
      <c r="AC1153" s="30"/>
      <c r="AD1153" s="30"/>
      <c r="AE1153" s="30"/>
      <c r="AF1153" s="30"/>
      <c r="AG1153" s="30"/>
      <c r="AH1153" s="30"/>
      <c r="AI1153" s="30"/>
      <c r="AJ1153" s="30"/>
      <c r="AK1153" s="30"/>
      <c r="AL1153" s="30"/>
      <c r="AM1153" s="30"/>
      <c r="AN1153" s="30"/>
      <c r="AO1153" s="30"/>
      <c r="AP1153" s="30"/>
      <c r="AQ1153" s="30"/>
      <c r="AR1153" s="30"/>
      <c r="AS1153" s="30"/>
      <c r="AT1153" s="30"/>
      <c r="AU1153" s="30"/>
      <c r="AV1153" s="30"/>
    </row>
    <row r="1154" spans="3:48" x14ac:dyDescent="0.25"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0"/>
      <c r="X1154" s="30"/>
      <c r="Y1154" s="30"/>
      <c r="Z1154" s="30"/>
      <c r="AA1154" s="30"/>
      <c r="AB1154" s="30"/>
      <c r="AC1154" s="30"/>
      <c r="AD1154" s="30"/>
      <c r="AE1154" s="30"/>
      <c r="AF1154" s="30"/>
      <c r="AG1154" s="30"/>
      <c r="AH1154" s="30"/>
      <c r="AI1154" s="30"/>
      <c r="AJ1154" s="30"/>
      <c r="AK1154" s="30"/>
      <c r="AL1154" s="30"/>
      <c r="AM1154" s="30"/>
      <c r="AN1154" s="30"/>
      <c r="AO1154" s="30"/>
      <c r="AP1154" s="30"/>
      <c r="AQ1154" s="30"/>
      <c r="AR1154" s="30"/>
      <c r="AS1154" s="30"/>
      <c r="AT1154" s="30"/>
      <c r="AU1154" s="30"/>
      <c r="AV1154" s="30"/>
    </row>
    <row r="1155" spans="3:48" x14ac:dyDescent="0.25"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0"/>
      <c r="X1155" s="30"/>
      <c r="Y1155" s="30"/>
      <c r="Z1155" s="30"/>
      <c r="AA1155" s="30"/>
      <c r="AB1155" s="30"/>
      <c r="AC1155" s="30"/>
      <c r="AD1155" s="30"/>
      <c r="AE1155" s="30"/>
      <c r="AF1155" s="30"/>
      <c r="AG1155" s="30"/>
      <c r="AH1155" s="30"/>
      <c r="AI1155" s="30"/>
      <c r="AJ1155" s="30"/>
      <c r="AK1155" s="30"/>
      <c r="AL1155" s="30"/>
      <c r="AM1155" s="30"/>
      <c r="AN1155" s="30"/>
      <c r="AO1155" s="30"/>
      <c r="AP1155" s="30"/>
      <c r="AQ1155" s="30"/>
      <c r="AR1155" s="30"/>
      <c r="AS1155" s="30"/>
      <c r="AT1155" s="30"/>
      <c r="AU1155" s="30"/>
      <c r="AV1155" s="30"/>
    </row>
    <row r="1156" spans="3:48" x14ac:dyDescent="0.25"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0"/>
      <c r="X1156" s="30"/>
      <c r="Y1156" s="30"/>
      <c r="Z1156" s="30"/>
      <c r="AA1156" s="30"/>
      <c r="AB1156" s="30"/>
      <c r="AC1156" s="30"/>
      <c r="AD1156" s="30"/>
      <c r="AE1156" s="30"/>
      <c r="AF1156" s="30"/>
      <c r="AG1156" s="30"/>
      <c r="AH1156" s="30"/>
      <c r="AI1156" s="30"/>
      <c r="AJ1156" s="30"/>
      <c r="AK1156" s="30"/>
      <c r="AL1156" s="30"/>
      <c r="AM1156" s="30"/>
      <c r="AN1156" s="30"/>
      <c r="AO1156" s="30"/>
      <c r="AP1156" s="30"/>
      <c r="AQ1156" s="30"/>
      <c r="AR1156" s="30"/>
      <c r="AS1156" s="30"/>
      <c r="AT1156" s="30"/>
      <c r="AU1156" s="30"/>
      <c r="AV1156" s="30"/>
    </row>
    <row r="1157" spans="3:48" x14ac:dyDescent="0.25"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0"/>
      <c r="X1157" s="30"/>
      <c r="Y1157" s="30"/>
      <c r="Z1157" s="30"/>
      <c r="AA1157" s="30"/>
      <c r="AB1157" s="30"/>
      <c r="AC1157" s="30"/>
      <c r="AD1157" s="30"/>
      <c r="AE1157" s="30"/>
      <c r="AF1157" s="30"/>
      <c r="AG1157" s="30"/>
      <c r="AH1157" s="30"/>
      <c r="AI1157" s="30"/>
      <c r="AJ1157" s="30"/>
      <c r="AK1157" s="30"/>
      <c r="AL1157" s="30"/>
      <c r="AM1157" s="30"/>
      <c r="AN1157" s="30"/>
      <c r="AO1157" s="30"/>
      <c r="AP1157" s="30"/>
      <c r="AQ1157" s="30"/>
      <c r="AR1157" s="30"/>
      <c r="AS1157" s="30"/>
      <c r="AT1157" s="30"/>
      <c r="AU1157" s="30"/>
      <c r="AV1157" s="30"/>
    </row>
    <row r="1158" spans="3:48" x14ac:dyDescent="0.25"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0"/>
      <c r="X1158" s="30"/>
      <c r="Y1158" s="30"/>
      <c r="Z1158" s="30"/>
      <c r="AA1158" s="30"/>
      <c r="AB1158" s="30"/>
      <c r="AC1158" s="30"/>
      <c r="AD1158" s="30"/>
      <c r="AE1158" s="30"/>
      <c r="AF1158" s="30"/>
      <c r="AG1158" s="30"/>
      <c r="AH1158" s="30"/>
      <c r="AI1158" s="30"/>
      <c r="AJ1158" s="30"/>
      <c r="AK1158" s="30"/>
      <c r="AL1158" s="30"/>
      <c r="AM1158" s="30"/>
      <c r="AN1158" s="30"/>
      <c r="AO1158" s="30"/>
      <c r="AP1158" s="30"/>
      <c r="AQ1158" s="30"/>
      <c r="AR1158" s="30"/>
      <c r="AS1158" s="30"/>
      <c r="AT1158" s="30"/>
      <c r="AU1158" s="30"/>
      <c r="AV1158" s="30"/>
    </row>
    <row r="1159" spans="3:48" x14ac:dyDescent="0.25"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0"/>
      <c r="X1159" s="30"/>
      <c r="Y1159" s="30"/>
      <c r="Z1159" s="30"/>
      <c r="AA1159" s="30"/>
      <c r="AB1159" s="30"/>
      <c r="AC1159" s="30"/>
      <c r="AD1159" s="30"/>
      <c r="AE1159" s="30"/>
      <c r="AF1159" s="30"/>
      <c r="AG1159" s="30"/>
      <c r="AH1159" s="30"/>
      <c r="AI1159" s="30"/>
      <c r="AJ1159" s="30"/>
      <c r="AK1159" s="30"/>
      <c r="AL1159" s="30"/>
      <c r="AM1159" s="30"/>
      <c r="AN1159" s="30"/>
      <c r="AO1159" s="30"/>
      <c r="AP1159" s="30"/>
      <c r="AQ1159" s="30"/>
      <c r="AR1159" s="30"/>
      <c r="AS1159" s="30"/>
      <c r="AT1159" s="30"/>
      <c r="AU1159" s="30"/>
      <c r="AV1159" s="30"/>
    </row>
    <row r="1160" spans="3:48" x14ac:dyDescent="0.25"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0"/>
      <c r="X1160" s="30"/>
      <c r="Y1160" s="30"/>
      <c r="Z1160" s="30"/>
      <c r="AA1160" s="30"/>
      <c r="AB1160" s="30"/>
      <c r="AC1160" s="30"/>
      <c r="AD1160" s="30"/>
      <c r="AE1160" s="30"/>
      <c r="AF1160" s="30"/>
      <c r="AG1160" s="30"/>
      <c r="AH1160" s="30"/>
      <c r="AI1160" s="30"/>
      <c r="AJ1160" s="30"/>
      <c r="AK1160" s="30"/>
      <c r="AL1160" s="30"/>
      <c r="AM1160" s="30"/>
      <c r="AN1160" s="30"/>
      <c r="AO1160" s="30"/>
      <c r="AP1160" s="30"/>
      <c r="AQ1160" s="30"/>
      <c r="AR1160" s="30"/>
      <c r="AS1160" s="30"/>
      <c r="AT1160" s="30"/>
      <c r="AU1160" s="30"/>
      <c r="AV1160" s="30"/>
    </row>
    <row r="1161" spans="3:48" x14ac:dyDescent="0.25"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30"/>
      <c r="AN1161" s="30"/>
      <c r="AO1161" s="30"/>
      <c r="AP1161" s="30"/>
      <c r="AQ1161" s="30"/>
      <c r="AR1161" s="30"/>
      <c r="AS1161" s="30"/>
      <c r="AT1161" s="30"/>
      <c r="AU1161" s="30"/>
      <c r="AV1161" s="30"/>
    </row>
    <row r="1162" spans="3:48" x14ac:dyDescent="0.25"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0"/>
      <c r="X1162" s="30"/>
      <c r="Y1162" s="30"/>
      <c r="Z1162" s="30"/>
      <c r="AA1162" s="30"/>
      <c r="AB1162" s="30"/>
      <c r="AC1162" s="30"/>
      <c r="AD1162" s="30"/>
      <c r="AE1162" s="30"/>
      <c r="AF1162" s="30"/>
      <c r="AG1162" s="30"/>
      <c r="AH1162" s="30"/>
      <c r="AI1162" s="30"/>
      <c r="AJ1162" s="30"/>
      <c r="AK1162" s="30"/>
      <c r="AL1162" s="30"/>
      <c r="AM1162" s="30"/>
      <c r="AN1162" s="30"/>
      <c r="AO1162" s="30"/>
      <c r="AP1162" s="30"/>
      <c r="AQ1162" s="30"/>
      <c r="AR1162" s="30"/>
      <c r="AS1162" s="30"/>
      <c r="AT1162" s="30"/>
      <c r="AU1162" s="30"/>
      <c r="AV1162" s="30"/>
    </row>
    <row r="1163" spans="3:48" x14ac:dyDescent="0.25"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0"/>
      <c r="X1163" s="30"/>
      <c r="Y1163" s="30"/>
      <c r="Z1163" s="30"/>
      <c r="AA1163" s="30"/>
      <c r="AB1163" s="30"/>
      <c r="AC1163" s="30"/>
      <c r="AD1163" s="30"/>
      <c r="AE1163" s="30"/>
      <c r="AF1163" s="30"/>
      <c r="AG1163" s="30"/>
      <c r="AH1163" s="30"/>
      <c r="AI1163" s="30"/>
      <c r="AJ1163" s="30"/>
      <c r="AK1163" s="30"/>
      <c r="AL1163" s="30"/>
      <c r="AM1163" s="30"/>
      <c r="AN1163" s="30"/>
      <c r="AO1163" s="30"/>
      <c r="AP1163" s="30"/>
      <c r="AQ1163" s="30"/>
      <c r="AR1163" s="30"/>
      <c r="AS1163" s="30"/>
      <c r="AT1163" s="30"/>
      <c r="AU1163" s="30"/>
      <c r="AV1163" s="30"/>
    </row>
    <row r="1164" spans="3:48" x14ac:dyDescent="0.25"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0"/>
      <c r="X1164" s="30"/>
      <c r="Y1164" s="30"/>
      <c r="Z1164" s="30"/>
      <c r="AA1164" s="30"/>
      <c r="AB1164" s="30"/>
      <c r="AC1164" s="30"/>
      <c r="AD1164" s="30"/>
      <c r="AE1164" s="30"/>
      <c r="AF1164" s="30"/>
      <c r="AG1164" s="30"/>
      <c r="AH1164" s="30"/>
      <c r="AI1164" s="30"/>
      <c r="AJ1164" s="30"/>
      <c r="AK1164" s="30"/>
      <c r="AL1164" s="30"/>
      <c r="AM1164" s="30"/>
      <c r="AN1164" s="30"/>
      <c r="AO1164" s="30"/>
      <c r="AP1164" s="30"/>
      <c r="AQ1164" s="30"/>
      <c r="AR1164" s="30"/>
      <c r="AS1164" s="30"/>
      <c r="AT1164" s="30"/>
      <c r="AU1164" s="30"/>
      <c r="AV1164" s="30"/>
    </row>
    <row r="1165" spans="3:48" x14ac:dyDescent="0.25"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0"/>
      <c r="X1165" s="30"/>
      <c r="Y1165" s="30"/>
      <c r="Z1165" s="30"/>
      <c r="AA1165" s="30"/>
      <c r="AB1165" s="30"/>
      <c r="AC1165" s="30"/>
      <c r="AD1165" s="30"/>
      <c r="AE1165" s="30"/>
      <c r="AF1165" s="30"/>
      <c r="AG1165" s="30"/>
      <c r="AH1165" s="30"/>
      <c r="AI1165" s="30"/>
      <c r="AJ1165" s="30"/>
      <c r="AK1165" s="30"/>
      <c r="AL1165" s="30"/>
      <c r="AM1165" s="30"/>
      <c r="AN1165" s="30"/>
      <c r="AO1165" s="30"/>
      <c r="AP1165" s="30"/>
      <c r="AQ1165" s="30"/>
      <c r="AR1165" s="30"/>
      <c r="AS1165" s="30"/>
      <c r="AT1165" s="30"/>
      <c r="AU1165" s="30"/>
      <c r="AV1165" s="30"/>
    </row>
    <row r="1166" spans="3:48" x14ac:dyDescent="0.25"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0"/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30"/>
      <c r="AN1166" s="30"/>
      <c r="AO1166" s="30"/>
      <c r="AP1166" s="30"/>
      <c r="AQ1166" s="30"/>
      <c r="AR1166" s="30"/>
      <c r="AS1166" s="30"/>
      <c r="AT1166" s="30"/>
      <c r="AU1166" s="30"/>
      <c r="AV1166" s="30"/>
    </row>
    <row r="1167" spans="3:48" x14ac:dyDescent="0.25"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0"/>
      <c r="X1167" s="30"/>
      <c r="Y1167" s="30"/>
      <c r="Z1167" s="30"/>
      <c r="AA1167" s="30"/>
      <c r="AB1167" s="30"/>
      <c r="AC1167" s="30"/>
      <c r="AD1167" s="30"/>
      <c r="AE1167" s="30"/>
      <c r="AF1167" s="30"/>
      <c r="AG1167" s="30"/>
      <c r="AH1167" s="30"/>
      <c r="AI1167" s="30"/>
      <c r="AJ1167" s="30"/>
      <c r="AK1167" s="30"/>
      <c r="AL1167" s="30"/>
      <c r="AM1167" s="30"/>
      <c r="AN1167" s="30"/>
      <c r="AO1167" s="30"/>
      <c r="AP1167" s="30"/>
      <c r="AQ1167" s="30"/>
      <c r="AR1167" s="30"/>
      <c r="AS1167" s="30"/>
      <c r="AT1167" s="30"/>
      <c r="AU1167" s="30"/>
      <c r="AV1167" s="30"/>
    </row>
    <row r="1168" spans="3:48" x14ac:dyDescent="0.25"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0"/>
      <c r="X1168" s="30"/>
      <c r="Y1168" s="30"/>
      <c r="Z1168" s="30"/>
      <c r="AA1168" s="30"/>
      <c r="AB1168" s="30"/>
      <c r="AC1168" s="30"/>
      <c r="AD1168" s="30"/>
      <c r="AE1168" s="30"/>
      <c r="AF1168" s="30"/>
      <c r="AG1168" s="30"/>
      <c r="AH1168" s="30"/>
      <c r="AI1168" s="30"/>
      <c r="AJ1168" s="30"/>
      <c r="AK1168" s="30"/>
      <c r="AL1168" s="30"/>
      <c r="AM1168" s="30"/>
      <c r="AN1168" s="30"/>
      <c r="AO1168" s="30"/>
      <c r="AP1168" s="30"/>
      <c r="AQ1168" s="30"/>
      <c r="AR1168" s="30"/>
      <c r="AS1168" s="30"/>
      <c r="AT1168" s="30"/>
      <c r="AU1168" s="30"/>
      <c r="AV1168" s="30"/>
    </row>
    <row r="1169" spans="3:48" x14ac:dyDescent="0.25"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0"/>
      <c r="X1169" s="30"/>
      <c r="Y1169" s="30"/>
      <c r="Z1169" s="30"/>
      <c r="AA1169" s="30"/>
      <c r="AB1169" s="30"/>
      <c r="AC1169" s="30"/>
      <c r="AD1169" s="30"/>
      <c r="AE1169" s="30"/>
      <c r="AF1169" s="30"/>
      <c r="AG1169" s="30"/>
      <c r="AH1169" s="30"/>
      <c r="AI1169" s="30"/>
      <c r="AJ1169" s="30"/>
      <c r="AK1169" s="30"/>
      <c r="AL1169" s="30"/>
      <c r="AM1169" s="30"/>
      <c r="AN1169" s="30"/>
      <c r="AO1169" s="30"/>
      <c r="AP1169" s="30"/>
      <c r="AQ1169" s="30"/>
      <c r="AR1169" s="30"/>
      <c r="AS1169" s="30"/>
      <c r="AT1169" s="30"/>
      <c r="AU1169" s="30"/>
      <c r="AV1169" s="30"/>
    </row>
    <row r="1170" spans="3:48" x14ac:dyDescent="0.25"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0"/>
      <c r="X1170" s="30"/>
      <c r="Y1170" s="30"/>
      <c r="Z1170" s="30"/>
      <c r="AA1170" s="30"/>
      <c r="AB1170" s="30"/>
      <c r="AC1170" s="30"/>
      <c r="AD1170" s="30"/>
      <c r="AE1170" s="30"/>
      <c r="AF1170" s="30"/>
      <c r="AG1170" s="30"/>
      <c r="AH1170" s="30"/>
      <c r="AI1170" s="30"/>
      <c r="AJ1170" s="30"/>
      <c r="AK1170" s="30"/>
      <c r="AL1170" s="30"/>
      <c r="AM1170" s="30"/>
      <c r="AN1170" s="30"/>
      <c r="AO1170" s="30"/>
      <c r="AP1170" s="30"/>
      <c r="AQ1170" s="30"/>
      <c r="AR1170" s="30"/>
      <c r="AS1170" s="30"/>
      <c r="AT1170" s="30"/>
      <c r="AU1170" s="30"/>
      <c r="AV1170" s="30"/>
    </row>
    <row r="1171" spans="3:48" x14ac:dyDescent="0.25"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0"/>
      <c r="X1171" s="30"/>
      <c r="Y1171" s="30"/>
      <c r="Z1171" s="30"/>
      <c r="AA1171" s="30"/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30"/>
      <c r="AN1171" s="30"/>
      <c r="AO1171" s="30"/>
      <c r="AP1171" s="30"/>
      <c r="AQ1171" s="30"/>
      <c r="AR1171" s="30"/>
      <c r="AS1171" s="30"/>
      <c r="AT1171" s="30"/>
      <c r="AU1171" s="30"/>
      <c r="AV1171" s="30"/>
    </row>
    <row r="1172" spans="3:48" x14ac:dyDescent="0.25"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0"/>
      <c r="X1172" s="30"/>
      <c r="Y1172" s="30"/>
      <c r="Z1172" s="30"/>
      <c r="AA1172" s="30"/>
      <c r="AB1172" s="30"/>
      <c r="AC1172" s="30"/>
      <c r="AD1172" s="30"/>
      <c r="AE1172" s="30"/>
      <c r="AF1172" s="30"/>
      <c r="AG1172" s="30"/>
      <c r="AH1172" s="30"/>
      <c r="AI1172" s="30"/>
      <c r="AJ1172" s="30"/>
      <c r="AK1172" s="30"/>
      <c r="AL1172" s="30"/>
      <c r="AM1172" s="30"/>
      <c r="AN1172" s="30"/>
      <c r="AO1172" s="30"/>
      <c r="AP1172" s="30"/>
      <c r="AQ1172" s="30"/>
      <c r="AR1172" s="30"/>
      <c r="AS1172" s="30"/>
      <c r="AT1172" s="30"/>
      <c r="AU1172" s="30"/>
      <c r="AV1172" s="30"/>
    </row>
    <row r="1173" spans="3:48" x14ac:dyDescent="0.25"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0"/>
      <c r="X1173" s="30"/>
      <c r="Y1173" s="30"/>
      <c r="Z1173" s="30"/>
      <c r="AA1173" s="30"/>
      <c r="AB1173" s="30"/>
      <c r="AC1173" s="30"/>
      <c r="AD1173" s="30"/>
      <c r="AE1173" s="30"/>
      <c r="AF1173" s="30"/>
      <c r="AG1173" s="30"/>
      <c r="AH1173" s="30"/>
      <c r="AI1173" s="30"/>
      <c r="AJ1173" s="30"/>
      <c r="AK1173" s="30"/>
      <c r="AL1173" s="30"/>
      <c r="AM1173" s="30"/>
      <c r="AN1173" s="30"/>
      <c r="AO1173" s="30"/>
      <c r="AP1173" s="30"/>
      <c r="AQ1173" s="30"/>
      <c r="AR1173" s="30"/>
      <c r="AS1173" s="30"/>
      <c r="AT1173" s="30"/>
      <c r="AU1173" s="30"/>
      <c r="AV1173" s="30"/>
    </row>
    <row r="1174" spans="3:48" x14ac:dyDescent="0.25"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0"/>
      <c r="X1174" s="30"/>
      <c r="Y1174" s="30"/>
      <c r="Z1174" s="30"/>
      <c r="AA1174" s="30"/>
      <c r="AB1174" s="30"/>
      <c r="AC1174" s="30"/>
      <c r="AD1174" s="30"/>
      <c r="AE1174" s="30"/>
      <c r="AF1174" s="30"/>
      <c r="AG1174" s="30"/>
      <c r="AH1174" s="30"/>
      <c r="AI1174" s="30"/>
      <c r="AJ1174" s="30"/>
      <c r="AK1174" s="30"/>
      <c r="AL1174" s="30"/>
      <c r="AM1174" s="30"/>
      <c r="AN1174" s="30"/>
      <c r="AO1174" s="30"/>
      <c r="AP1174" s="30"/>
      <c r="AQ1174" s="30"/>
      <c r="AR1174" s="30"/>
      <c r="AS1174" s="30"/>
      <c r="AT1174" s="30"/>
      <c r="AU1174" s="30"/>
      <c r="AV1174" s="30"/>
    </row>
    <row r="1175" spans="3:48" x14ac:dyDescent="0.25"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0"/>
      <c r="X1175" s="30"/>
      <c r="Y1175" s="30"/>
      <c r="Z1175" s="30"/>
      <c r="AA1175" s="30"/>
      <c r="AB1175" s="30"/>
      <c r="AC1175" s="30"/>
      <c r="AD1175" s="30"/>
      <c r="AE1175" s="30"/>
      <c r="AF1175" s="30"/>
      <c r="AG1175" s="30"/>
      <c r="AH1175" s="30"/>
      <c r="AI1175" s="30"/>
      <c r="AJ1175" s="30"/>
      <c r="AK1175" s="30"/>
      <c r="AL1175" s="30"/>
      <c r="AM1175" s="30"/>
      <c r="AN1175" s="30"/>
      <c r="AO1175" s="30"/>
      <c r="AP1175" s="30"/>
      <c r="AQ1175" s="30"/>
      <c r="AR1175" s="30"/>
      <c r="AS1175" s="30"/>
      <c r="AT1175" s="30"/>
      <c r="AU1175" s="30"/>
      <c r="AV1175" s="30"/>
    </row>
    <row r="1176" spans="3:48" x14ac:dyDescent="0.25"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0"/>
      <c r="X1176" s="30"/>
      <c r="Y1176" s="30"/>
      <c r="Z1176" s="30"/>
      <c r="AA1176" s="30"/>
      <c r="AB1176" s="30"/>
      <c r="AC1176" s="30"/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30"/>
      <c r="AN1176" s="30"/>
      <c r="AO1176" s="30"/>
      <c r="AP1176" s="30"/>
      <c r="AQ1176" s="30"/>
      <c r="AR1176" s="30"/>
      <c r="AS1176" s="30"/>
      <c r="AT1176" s="30"/>
      <c r="AU1176" s="30"/>
      <c r="AV1176" s="30"/>
    </row>
    <row r="1177" spans="3:48" x14ac:dyDescent="0.25"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0"/>
      <c r="X1177" s="30"/>
      <c r="Y1177" s="30"/>
      <c r="Z1177" s="30"/>
      <c r="AA1177" s="30"/>
      <c r="AB1177" s="30"/>
      <c r="AC1177" s="30"/>
      <c r="AD1177" s="30"/>
      <c r="AE1177" s="30"/>
      <c r="AF1177" s="30"/>
      <c r="AG1177" s="30"/>
      <c r="AH1177" s="30"/>
      <c r="AI1177" s="30"/>
      <c r="AJ1177" s="30"/>
      <c r="AK1177" s="30"/>
      <c r="AL1177" s="30"/>
      <c r="AM1177" s="30"/>
      <c r="AN1177" s="30"/>
      <c r="AO1177" s="30"/>
      <c r="AP1177" s="30"/>
      <c r="AQ1177" s="30"/>
      <c r="AR1177" s="30"/>
      <c r="AS1177" s="30"/>
      <c r="AT1177" s="30"/>
      <c r="AU1177" s="30"/>
      <c r="AV1177" s="30"/>
    </row>
    <row r="1178" spans="3:48" x14ac:dyDescent="0.25"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0"/>
      <c r="X1178" s="30"/>
      <c r="Y1178" s="30"/>
      <c r="Z1178" s="30"/>
      <c r="AA1178" s="30"/>
      <c r="AB1178" s="30"/>
      <c r="AC1178" s="30"/>
      <c r="AD1178" s="30"/>
      <c r="AE1178" s="30"/>
      <c r="AF1178" s="30"/>
      <c r="AG1178" s="30"/>
      <c r="AH1178" s="30"/>
      <c r="AI1178" s="30"/>
      <c r="AJ1178" s="30"/>
      <c r="AK1178" s="30"/>
      <c r="AL1178" s="30"/>
      <c r="AM1178" s="30"/>
      <c r="AN1178" s="30"/>
      <c r="AO1178" s="30"/>
      <c r="AP1178" s="30"/>
      <c r="AQ1178" s="30"/>
      <c r="AR1178" s="30"/>
      <c r="AS1178" s="30"/>
      <c r="AT1178" s="30"/>
      <c r="AU1178" s="30"/>
      <c r="AV1178" s="30"/>
    </row>
    <row r="1179" spans="3:48" x14ac:dyDescent="0.25"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0"/>
      <c r="X1179" s="30"/>
      <c r="Y1179" s="30"/>
      <c r="Z1179" s="30"/>
      <c r="AA1179" s="30"/>
      <c r="AB1179" s="30"/>
      <c r="AC1179" s="30"/>
      <c r="AD1179" s="30"/>
      <c r="AE1179" s="30"/>
      <c r="AF1179" s="30"/>
      <c r="AG1179" s="30"/>
      <c r="AH1179" s="30"/>
      <c r="AI1179" s="30"/>
      <c r="AJ1179" s="30"/>
      <c r="AK1179" s="30"/>
      <c r="AL1179" s="30"/>
      <c r="AM1179" s="30"/>
      <c r="AN1179" s="30"/>
      <c r="AO1179" s="30"/>
      <c r="AP1179" s="30"/>
      <c r="AQ1179" s="30"/>
      <c r="AR1179" s="30"/>
      <c r="AS1179" s="30"/>
      <c r="AT1179" s="30"/>
      <c r="AU1179" s="30"/>
      <c r="AV1179" s="30"/>
    </row>
    <row r="1180" spans="3:48" x14ac:dyDescent="0.25"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0"/>
      <c r="X1180" s="30"/>
      <c r="Y1180" s="30"/>
      <c r="Z1180" s="30"/>
      <c r="AA1180" s="30"/>
      <c r="AB1180" s="30"/>
      <c r="AC1180" s="30"/>
      <c r="AD1180" s="30"/>
      <c r="AE1180" s="30"/>
      <c r="AF1180" s="30"/>
      <c r="AG1180" s="30"/>
      <c r="AH1180" s="30"/>
      <c r="AI1180" s="30"/>
      <c r="AJ1180" s="30"/>
      <c r="AK1180" s="30"/>
      <c r="AL1180" s="30"/>
      <c r="AM1180" s="30"/>
      <c r="AN1180" s="30"/>
      <c r="AO1180" s="30"/>
      <c r="AP1180" s="30"/>
      <c r="AQ1180" s="30"/>
      <c r="AR1180" s="30"/>
      <c r="AS1180" s="30"/>
      <c r="AT1180" s="30"/>
      <c r="AU1180" s="30"/>
      <c r="AV1180" s="30"/>
    </row>
    <row r="1181" spans="3:48" x14ac:dyDescent="0.25"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0"/>
      <c r="X1181" s="30"/>
      <c r="Y1181" s="30"/>
      <c r="Z1181" s="30"/>
      <c r="AA1181" s="30"/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30"/>
      <c r="AN1181" s="30"/>
      <c r="AO1181" s="30"/>
      <c r="AP1181" s="30"/>
      <c r="AQ1181" s="30"/>
      <c r="AR1181" s="30"/>
      <c r="AS1181" s="30"/>
      <c r="AT1181" s="30"/>
      <c r="AU1181" s="30"/>
      <c r="AV1181" s="30"/>
    </row>
    <row r="1182" spans="3:48" x14ac:dyDescent="0.25"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0"/>
      <c r="X1182" s="30"/>
      <c r="Y1182" s="30"/>
      <c r="Z1182" s="30"/>
      <c r="AA1182" s="30"/>
      <c r="AB1182" s="30"/>
      <c r="AC1182" s="30"/>
      <c r="AD1182" s="30"/>
      <c r="AE1182" s="30"/>
      <c r="AF1182" s="30"/>
      <c r="AG1182" s="30"/>
      <c r="AH1182" s="30"/>
      <c r="AI1182" s="30"/>
      <c r="AJ1182" s="30"/>
      <c r="AK1182" s="30"/>
      <c r="AL1182" s="30"/>
      <c r="AM1182" s="30"/>
      <c r="AN1182" s="30"/>
      <c r="AO1182" s="30"/>
      <c r="AP1182" s="30"/>
      <c r="AQ1182" s="30"/>
      <c r="AR1182" s="30"/>
      <c r="AS1182" s="30"/>
      <c r="AT1182" s="30"/>
      <c r="AU1182" s="30"/>
      <c r="AV1182" s="30"/>
    </row>
    <row r="1183" spans="3:48" x14ac:dyDescent="0.25"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0"/>
      <c r="X1183" s="30"/>
      <c r="Y1183" s="30"/>
      <c r="Z1183" s="30"/>
      <c r="AA1183" s="30"/>
      <c r="AB1183" s="30"/>
      <c r="AC1183" s="30"/>
      <c r="AD1183" s="30"/>
      <c r="AE1183" s="30"/>
      <c r="AF1183" s="30"/>
      <c r="AG1183" s="30"/>
      <c r="AH1183" s="30"/>
      <c r="AI1183" s="30"/>
      <c r="AJ1183" s="30"/>
      <c r="AK1183" s="30"/>
      <c r="AL1183" s="30"/>
      <c r="AM1183" s="30"/>
      <c r="AN1183" s="30"/>
      <c r="AO1183" s="30"/>
      <c r="AP1183" s="30"/>
      <c r="AQ1183" s="30"/>
      <c r="AR1183" s="30"/>
      <c r="AS1183" s="30"/>
      <c r="AT1183" s="30"/>
      <c r="AU1183" s="30"/>
      <c r="AV1183" s="30"/>
    </row>
    <row r="1184" spans="3:48" x14ac:dyDescent="0.25"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0"/>
      <c r="X1184" s="30"/>
      <c r="Y1184" s="30"/>
      <c r="Z1184" s="30"/>
      <c r="AA1184" s="30"/>
      <c r="AB1184" s="30"/>
      <c r="AC1184" s="30"/>
      <c r="AD1184" s="30"/>
      <c r="AE1184" s="30"/>
      <c r="AF1184" s="30"/>
      <c r="AG1184" s="30"/>
      <c r="AH1184" s="30"/>
      <c r="AI1184" s="30"/>
      <c r="AJ1184" s="30"/>
      <c r="AK1184" s="30"/>
      <c r="AL1184" s="30"/>
      <c r="AM1184" s="30"/>
      <c r="AN1184" s="30"/>
      <c r="AO1184" s="30"/>
      <c r="AP1184" s="30"/>
      <c r="AQ1184" s="30"/>
      <c r="AR1184" s="30"/>
      <c r="AS1184" s="30"/>
      <c r="AT1184" s="30"/>
      <c r="AU1184" s="30"/>
      <c r="AV1184" s="30"/>
    </row>
    <row r="1185" spans="3:48" x14ac:dyDescent="0.25"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0"/>
      <c r="X1185" s="30"/>
      <c r="Y1185" s="30"/>
      <c r="Z1185" s="30"/>
      <c r="AA1185" s="30"/>
      <c r="AB1185" s="30"/>
      <c r="AC1185" s="30"/>
      <c r="AD1185" s="30"/>
      <c r="AE1185" s="30"/>
      <c r="AF1185" s="30"/>
      <c r="AG1185" s="30"/>
      <c r="AH1185" s="30"/>
      <c r="AI1185" s="30"/>
      <c r="AJ1185" s="30"/>
      <c r="AK1185" s="30"/>
      <c r="AL1185" s="30"/>
      <c r="AM1185" s="30"/>
      <c r="AN1185" s="30"/>
      <c r="AO1185" s="30"/>
      <c r="AP1185" s="30"/>
      <c r="AQ1185" s="30"/>
      <c r="AR1185" s="30"/>
      <c r="AS1185" s="30"/>
      <c r="AT1185" s="30"/>
      <c r="AU1185" s="30"/>
      <c r="AV1185" s="30"/>
    </row>
    <row r="1186" spans="3:48" x14ac:dyDescent="0.25"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0"/>
      <c r="X1186" s="30"/>
      <c r="Y1186" s="30"/>
      <c r="Z1186" s="30"/>
      <c r="AA1186" s="30"/>
      <c r="AB1186" s="30"/>
      <c r="AC1186" s="30"/>
      <c r="AD1186" s="30"/>
      <c r="AE1186" s="30"/>
      <c r="AF1186" s="30"/>
      <c r="AG1186" s="30"/>
      <c r="AH1186" s="30"/>
      <c r="AI1186" s="30"/>
      <c r="AJ1186" s="30"/>
      <c r="AK1186" s="30"/>
      <c r="AL1186" s="30"/>
      <c r="AM1186" s="30"/>
      <c r="AN1186" s="30"/>
      <c r="AO1186" s="30"/>
      <c r="AP1186" s="30"/>
      <c r="AQ1186" s="30"/>
      <c r="AR1186" s="30"/>
      <c r="AS1186" s="30"/>
      <c r="AT1186" s="30"/>
      <c r="AU1186" s="30"/>
      <c r="AV1186" s="30"/>
    </row>
    <row r="1187" spans="3:48" x14ac:dyDescent="0.25"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0"/>
      <c r="X1187" s="30"/>
      <c r="Y1187" s="30"/>
      <c r="Z1187" s="30"/>
      <c r="AA1187" s="30"/>
      <c r="AB1187" s="30"/>
      <c r="AC1187" s="30"/>
      <c r="AD1187" s="30"/>
      <c r="AE1187" s="30"/>
      <c r="AF1187" s="30"/>
      <c r="AG1187" s="30"/>
      <c r="AH1187" s="30"/>
      <c r="AI1187" s="30"/>
      <c r="AJ1187" s="30"/>
      <c r="AK1187" s="30"/>
      <c r="AL1187" s="30"/>
      <c r="AM1187" s="30"/>
      <c r="AN1187" s="30"/>
      <c r="AO1187" s="30"/>
      <c r="AP1187" s="30"/>
      <c r="AQ1187" s="30"/>
      <c r="AR1187" s="30"/>
      <c r="AS1187" s="30"/>
      <c r="AT1187" s="30"/>
      <c r="AU1187" s="30"/>
      <c r="AV1187" s="30"/>
    </row>
    <row r="1188" spans="3:48" x14ac:dyDescent="0.25"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0"/>
      <c r="X1188" s="30"/>
      <c r="Y1188" s="30"/>
      <c r="Z1188" s="30"/>
      <c r="AA1188" s="30"/>
      <c r="AB1188" s="30"/>
      <c r="AC1188" s="30"/>
      <c r="AD1188" s="30"/>
      <c r="AE1188" s="30"/>
      <c r="AF1188" s="30"/>
      <c r="AG1188" s="30"/>
      <c r="AH1188" s="30"/>
      <c r="AI1188" s="30"/>
      <c r="AJ1188" s="30"/>
      <c r="AK1188" s="30"/>
      <c r="AL1188" s="30"/>
      <c r="AM1188" s="30"/>
      <c r="AN1188" s="30"/>
      <c r="AO1188" s="30"/>
      <c r="AP1188" s="30"/>
      <c r="AQ1188" s="30"/>
      <c r="AR1188" s="30"/>
      <c r="AS1188" s="30"/>
      <c r="AT1188" s="30"/>
      <c r="AU1188" s="30"/>
      <c r="AV1188" s="30"/>
    </row>
    <row r="1189" spans="3:48" x14ac:dyDescent="0.25"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0"/>
      <c r="X1189" s="30"/>
      <c r="Y1189" s="30"/>
      <c r="Z1189" s="30"/>
      <c r="AA1189" s="30"/>
      <c r="AB1189" s="30"/>
      <c r="AC1189" s="30"/>
      <c r="AD1189" s="30"/>
      <c r="AE1189" s="30"/>
      <c r="AF1189" s="30"/>
      <c r="AG1189" s="30"/>
      <c r="AH1189" s="30"/>
      <c r="AI1189" s="30"/>
      <c r="AJ1189" s="30"/>
      <c r="AK1189" s="30"/>
      <c r="AL1189" s="30"/>
      <c r="AM1189" s="30"/>
      <c r="AN1189" s="30"/>
      <c r="AO1189" s="30"/>
      <c r="AP1189" s="30"/>
      <c r="AQ1189" s="30"/>
      <c r="AR1189" s="30"/>
      <c r="AS1189" s="30"/>
      <c r="AT1189" s="30"/>
      <c r="AU1189" s="30"/>
      <c r="AV1189" s="30"/>
    </row>
    <row r="1190" spans="3:48" x14ac:dyDescent="0.25"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0"/>
      <c r="X1190" s="30"/>
      <c r="Y1190" s="30"/>
      <c r="Z1190" s="30"/>
      <c r="AA1190" s="30"/>
      <c r="AB1190" s="30"/>
      <c r="AC1190" s="30"/>
      <c r="AD1190" s="30"/>
      <c r="AE1190" s="30"/>
      <c r="AF1190" s="30"/>
      <c r="AG1190" s="30"/>
      <c r="AH1190" s="30"/>
      <c r="AI1190" s="30"/>
      <c r="AJ1190" s="30"/>
      <c r="AK1190" s="30"/>
      <c r="AL1190" s="30"/>
      <c r="AM1190" s="30"/>
      <c r="AN1190" s="30"/>
      <c r="AO1190" s="30"/>
      <c r="AP1190" s="30"/>
      <c r="AQ1190" s="30"/>
      <c r="AR1190" s="30"/>
      <c r="AS1190" s="30"/>
      <c r="AT1190" s="30"/>
      <c r="AU1190" s="30"/>
      <c r="AV1190" s="30"/>
    </row>
    <row r="1191" spans="3:48" x14ac:dyDescent="0.25"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0"/>
      <c r="X1191" s="30"/>
      <c r="Y1191" s="30"/>
      <c r="Z1191" s="30"/>
      <c r="AA1191" s="30"/>
      <c r="AB1191" s="30"/>
      <c r="AC1191" s="30"/>
      <c r="AD1191" s="30"/>
      <c r="AE1191" s="30"/>
      <c r="AF1191" s="30"/>
      <c r="AG1191" s="30"/>
      <c r="AH1191" s="30"/>
      <c r="AI1191" s="30"/>
      <c r="AJ1191" s="30"/>
      <c r="AK1191" s="30"/>
      <c r="AL1191" s="30"/>
      <c r="AM1191" s="30"/>
      <c r="AN1191" s="30"/>
      <c r="AO1191" s="30"/>
      <c r="AP1191" s="30"/>
      <c r="AQ1191" s="30"/>
      <c r="AR1191" s="30"/>
      <c r="AS1191" s="30"/>
      <c r="AT1191" s="30"/>
      <c r="AU1191" s="30"/>
      <c r="AV1191" s="30"/>
    </row>
    <row r="1192" spans="3:48" x14ac:dyDescent="0.25"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0"/>
      <c r="X1192" s="30"/>
      <c r="Y1192" s="30"/>
      <c r="Z1192" s="30"/>
      <c r="AA1192" s="30"/>
      <c r="AB1192" s="30"/>
      <c r="AC1192" s="30"/>
      <c r="AD1192" s="30"/>
      <c r="AE1192" s="30"/>
      <c r="AF1192" s="30"/>
      <c r="AG1192" s="30"/>
      <c r="AH1192" s="30"/>
      <c r="AI1192" s="30"/>
      <c r="AJ1192" s="30"/>
      <c r="AK1192" s="30"/>
      <c r="AL1192" s="30"/>
      <c r="AM1192" s="30"/>
      <c r="AN1192" s="30"/>
      <c r="AO1192" s="30"/>
      <c r="AP1192" s="30"/>
      <c r="AQ1192" s="30"/>
      <c r="AR1192" s="30"/>
      <c r="AS1192" s="30"/>
      <c r="AT1192" s="30"/>
      <c r="AU1192" s="30"/>
      <c r="AV1192" s="30"/>
    </row>
    <row r="1193" spans="3:48" x14ac:dyDescent="0.25"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0"/>
      <c r="X1193" s="30"/>
      <c r="Y1193" s="30"/>
      <c r="Z1193" s="30"/>
      <c r="AA1193" s="30"/>
      <c r="AB1193" s="30"/>
      <c r="AC1193" s="30"/>
      <c r="AD1193" s="30"/>
      <c r="AE1193" s="30"/>
      <c r="AF1193" s="30"/>
      <c r="AG1193" s="30"/>
      <c r="AH1193" s="30"/>
      <c r="AI1193" s="30"/>
      <c r="AJ1193" s="30"/>
      <c r="AK1193" s="30"/>
      <c r="AL1193" s="30"/>
      <c r="AM1193" s="30"/>
      <c r="AN1193" s="30"/>
      <c r="AO1193" s="30"/>
      <c r="AP1193" s="30"/>
      <c r="AQ1193" s="30"/>
      <c r="AR1193" s="30"/>
      <c r="AS1193" s="30"/>
      <c r="AT1193" s="30"/>
      <c r="AU1193" s="30"/>
      <c r="AV1193" s="30"/>
    </row>
    <row r="1194" spans="3:48" x14ac:dyDescent="0.25"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0"/>
      <c r="X1194" s="30"/>
      <c r="Y1194" s="30"/>
      <c r="Z1194" s="30"/>
      <c r="AA1194" s="30"/>
      <c r="AB1194" s="30"/>
      <c r="AC1194" s="30"/>
      <c r="AD1194" s="30"/>
      <c r="AE1194" s="30"/>
      <c r="AF1194" s="30"/>
      <c r="AG1194" s="30"/>
      <c r="AH1194" s="30"/>
      <c r="AI1194" s="30"/>
      <c r="AJ1194" s="30"/>
      <c r="AK1194" s="30"/>
      <c r="AL1194" s="30"/>
      <c r="AM1194" s="30"/>
      <c r="AN1194" s="30"/>
      <c r="AO1194" s="30"/>
      <c r="AP1194" s="30"/>
      <c r="AQ1194" s="30"/>
      <c r="AR1194" s="30"/>
      <c r="AS1194" s="30"/>
      <c r="AT1194" s="30"/>
      <c r="AU1194" s="30"/>
      <c r="AV1194" s="30"/>
    </row>
    <row r="1195" spans="3:48" x14ac:dyDescent="0.25"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0"/>
      <c r="X1195" s="30"/>
      <c r="Y1195" s="30"/>
      <c r="Z1195" s="30"/>
      <c r="AA1195" s="30"/>
      <c r="AB1195" s="30"/>
      <c r="AC1195" s="30"/>
      <c r="AD1195" s="30"/>
      <c r="AE1195" s="30"/>
      <c r="AF1195" s="30"/>
      <c r="AG1195" s="30"/>
      <c r="AH1195" s="30"/>
      <c r="AI1195" s="30"/>
      <c r="AJ1195" s="30"/>
      <c r="AK1195" s="30"/>
      <c r="AL1195" s="30"/>
      <c r="AM1195" s="30"/>
      <c r="AN1195" s="30"/>
      <c r="AO1195" s="30"/>
      <c r="AP1195" s="30"/>
      <c r="AQ1195" s="30"/>
      <c r="AR1195" s="30"/>
      <c r="AS1195" s="30"/>
      <c r="AT1195" s="30"/>
      <c r="AU1195" s="30"/>
      <c r="AV1195" s="30"/>
    </row>
    <row r="1196" spans="3:48" x14ac:dyDescent="0.25"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30"/>
      <c r="AN1196" s="30"/>
      <c r="AO1196" s="30"/>
      <c r="AP1196" s="30"/>
      <c r="AQ1196" s="30"/>
      <c r="AR1196" s="30"/>
      <c r="AS1196" s="30"/>
      <c r="AT1196" s="30"/>
      <c r="AU1196" s="30"/>
      <c r="AV1196" s="30"/>
    </row>
    <row r="1197" spans="3:48" x14ac:dyDescent="0.25"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0"/>
      <c r="X1197" s="30"/>
      <c r="Y1197" s="30"/>
      <c r="Z1197" s="30"/>
      <c r="AA1197" s="30"/>
      <c r="AB1197" s="30"/>
      <c r="AC1197" s="30"/>
      <c r="AD1197" s="30"/>
      <c r="AE1197" s="30"/>
      <c r="AF1197" s="30"/>
      <c r="AG1197" s="30"/>
      <c r="AH1197" s="30"/>
      <c r="AI1197" s="30"/>
      <c r="AJ1197" s="30"/>
      <c r="AK1197" s="30"/>
      <c r="AL1197" s="30"/>
      <c r="AM1197" s="30"/>
      <c r="AN1197" s="30"/>
      <c r="AO1197" s="30"/>
      <c r="AP1197" s="30"/>
      <c r="AQ1197" s="30"/>
      <c r="AR1197" s="30"/>
      <c r="AS1197" s="30"/>
      <c r="AT1197" s="30"/>
      <c r="AU1197" s="30"/>
      <c r="AV1197" s="30"/>
    </row>
    <row r="1198" spans="3:48" x14ac:dyDescent="0.25"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0"/>
      <c r="X1198" s="30"/>
      <c r="Y1198" s="30"/>
      <c r="Z1198" s="30"/>
      <c r="AA1198" s="30"/>
      <c r="AB1198" s="30"/>
      <c r="AC1198" s="30"/>
      <c r="AD1198" s="30"/>
      <c r="AE1198" s="30"/>
      <c r="AF1198" s="30"/>
      <c r="AG1198" s="30"/>
      <c r="AH1198" s="30"/>
      <c r="AI1198" s="30"/>
      <c r="AJ1198" s="30"/>
      <c r="AK1198" s="30"/>
      <c r="AL1198" s="30"/>
      <c r="AM1198" s="30"/>
      <c r="AN1198" s="30"/>
      <c r="AO1198" s="30"/>
      <c r="AP1198" s="30"/>
      <c r="AQ1198" s="30"/>
      <c r="AR1198" s="30"/>
      <c r="AS1198" s="30"/>
      <c r="AT1198" s="30"/>
      <c r="AU1198" s="30"/>
      <c r="AV1198" s="30"/>
    </row>
    <row r="1199" spans="3:48" x14ac:dyDescent="0.25"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0"/>
      <c r="X1199" s="30"/>
      <c r="Y1199" s="30"/>
      <c r="Z1199" s="30"/>
      <c r="AA1199" s="30"/>
      <c r="AB1199" s="30"/>
      <c r="AC1199" s="30"/>
      <c r="AD1199" s="30"/>
      <c r="AE1199" s="30"/>
      <c r="AF1199" s="30"/>
      <c r="AG1199" s="30"/>
      <c r="AH1199" s="30"/>
      <c r="AI1199" s="30"/>
      <c r="AJ1199" s="30"/>
      <c r="AK1199" s="30"/>
      <c r="AL1199" s="30"/>
      <c r="AM1199" s="30"/>
      <c r="AN1199" s="30"/>
      <c r="AO1199" s="30"/>
      <c r="AP1199" s="30"/>
      <c r="AQ1199" s="30"/>
      <c r="AR1199" s="30"/>
      <c r="AS1199" s="30"/>
      <c r="AT1199" s="30"/>
      <c r="AU1199" s="30"/>
      <c r="AV1199" s="30"/>
    </row>
    <row r="1200" spans="3:48" x14ac:dyDescent="0.25"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0"/>
      <c r="X1200" s="30"/>
      <c r="Y1200" s="30"/>
      <c r="Z1200" s="30"/>
      <c r="AA1200" s="30"/>
      <c r="AB1200" s="30"/>
      <c r="AC1200" s="30"/>
      <c r="AD1200" s="30"/>
      <c r="AE1200" s="30"/>
      <c r="AF1200" s="30"/>
      <c r="AG1200" s="30"/>
      <c r="AH1200" s="30"/>
      <c r="AI1200" s="30"/>
      <c r="AJ1200" s="30"/>
      <c r="AK1200" s="30"/>
      <c r="AL1200" s="30"/>
      <c r="AM1200" s="30"/>
      <c r="AN1200" s="30"/>
      <c r="AO1200" s="30"/>
      <c r="AP1200" s="30"/>
      <c r="AQ1200" s="30"/>
      <c r="AR1200" s="30"/>
      <c r="AS1200" s="30"/>
      <c r="AT1200" s="30"/>
      <c r="AU1200" s="30"/>
      <c r="AV1200" s="30"/>
    </row>
    <row r="1201" spans="3:48" x14ac:dyDescent="0.25"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30"/>
      <c r="AK1201" s="30"/>
      <c r="AL1201" s="30"/>
      <c r="AM1201" s="30"/>
      <c r="AN1201" s="30"/>
      <c r="AO1201" s="30"/>
      <c r="AP1201" s="30"/>
      <c r="AQ1201" s="30"/>
      <c r="AR1201" s="30"/>
      <c r="AS1201" s="30"/>
      <c r="AT1201" s="30"/>
      <c r="AU1201" s="30"/>
      <c r="AV1201" s="30"/>
    </row>
    <row r="1202" spans="3:48" x14ac:dyDescent="0.25"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0"/>
      <c r="X1202" s="30"/>
      <c r="Y1202" s="30"/>
      <c r="Z1202" s="30"/>
      <c r="AA1202" s="30"/>
      <c r="AB1202" s="30"/>
      <c r="AC1202" s="30"/>
      <c r="AD1202" s="30"/>
      <c r="AE1202" s="30"/>
      <c r="AF1202" s="30"/>
      <c r="AG1202" s="30"/>
      <c r="AH1202" s="30"/>
      <c r="AI1202" s="30"/>
      <c r="AJ1202" s="30"/>
      <c r="AK1202" s="30"/>
      <c r="AL1202" s="30"/>
      <c r="AM1202" s="30"/>
      <c r="AN1202" s="30"/>
      <c r="AO1202" s="30"/>
      <c r="AP1202" s="30"/>
      <c r="AQ1202" s="30"/>
      <c r="AR1202" s="30"/>
      <c r="AS1202" s="30"/>
      <c r="AT1202" s="30"/>
      <c r="AU1202" s="30"/>
      <c r="AV1202" s="30"/>
    </row>
    <row r="1203" spans="3:48" x14ac:dyDescent="0.25"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0"/>
      <c r="X1203" s="30"/>
      <c r="Y1203" s="30"/>
      <c r="Z1203" s="30"/>
      <c r="AA1203" s="30"/>
      <c r="AB1203" s="30"/>
      <c r="AC1203" s="30"/>
      <c r="AD1203" s="30"/>
      <c r="AE1203" s="30"/>
      <c r="AF1203" s="30"/>
      <c r="AG1203" s="30"/>
      <c r="AH1203" s="30"/>
      <c r="AI1203" s="30"/>
      <c r="AJ1203" s="30"/>
      <c r="AK1203" s="30"/>
      <c r="AL1203" s="30"/>
      <c r="AM1203" s="30"/>
      <c r="AN1203" s="30"/>
      <c r="AO1203" s="30"/>
      <c r="AP1203" s="30"/>
      <c r="AQ1203" s="30"/>
      <c r="AR1203" s="30"/>
      <c r="AS1203" s="30"/>
      <c r="AT1203" s="30"/>
      <c r="AU1203" s="30"/>
      <c r="AV1203" s="30"/>
    </row>
    <row r="1204" spans="3:48" x14ac:dyDescent="0.25"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0"/>
      <c r="X1204" s="30"/>
      <c r="Y1204" s="30"/>
      <c r="Z1204" s="30"/>
      <c r="AA1204" s="30"/>
      <c r="AB1204" s="30"/>
      <c r="AC1204" s="30"/>
      <c r="AD1204" s="30"/>
      <c r="AE1204" s="30"/>
      <c r="AF1204" s="30"/>
      <c r="AG1204" s="30"/>
      <c r="AH1204" s="30"/>
      <c r="AI1204" s="30"/>
      <c r="AJ1204" s="30"/>
      <c r="AK1204" s="30"/>
      <c r="AL1204" s="30"/>
      <c r="AM1204" s="30"/>
      <c r="AN1204" s="30"/>
      <c r="AO1204" s="30"/>
      <c r="AP1204" s="30"/>
      <c r="AQ1204" s="30"/>
      <c r="AR1204" s="30"/>
      <c r="AS1204" s="30"/>
      <c r="AT1204" s="30"/>
      <c r="AU1204" s="30"/>
      <c r="AV1204" s="30"/>
    </row>
    <row r="1205" spans="3:48" x14ac:dyDescent="0.25"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0"/>
      <c r="X1205" s="30"/>
      <c r="Y1205" s="30"/>
      <c r="Z1205" s="30"/>
      <c r="AA1205" s="30"/>
      <c r="AB1205" s="30"/>
      <c r="AC1205" s="30"/>
      <c r="AD1205" s="30"/>
      <c r="AE1205" s="30"/>
      <c r="AF1205" s="30"/>
      <c r="AG1205" s="30"/>
      <c r="AH1205" s="30"/>
      <c r="AI1205" s="30"/>
      <c r="AJ1205" s="30"/>
      <c r="AK1205" s="30"/>
      <c r="AL1205" s="30"/>
      <c r="AM1205" s="30"/>
      <c r="AN1205" s="30"/>
      <c r="AO1205" s="30"/>
      <c r="AP1205" s="30"/>
      <c r="AQ1205" s="30"/>
      <c r="AR1205" s="30"/>
      <c r="AS1205" s="30"/>
      <c r="AT1205" s="30"/>
      <c r="AU1205" s="30"/>
      <c r="AV1205" s="30"/>
    </row>
    <row r="1206" spans="3:48" x14ac:dyDescent="0.25"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0"/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30"/>
      <c r="AN1206" s="30"/>
      <c r="AO1206" s="30"/>
      <c r="AP1206" s="30"/>
      <c r="AQ1206" s="30"/>
      <c r="AR1206" s="30"/>
      <c r="AS1206" s="30"/>
      <c r="AT1206" s="30"/>
      <c r="AU1206" s="30"/>
      <c r="AV1206" s="30"/>
    </row>
    <row r="1207" spans="3:48" x14ac:dyDescent="0.25"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0"/>
      <c r="X1207" s="30"/>
      <c r="Y1207" s="30"/>
      <c r="Z1207" s="30"/>
      <c r="AA1207" s="30"/>
      <c r="AB1207" s="30"/>
      <c r="AC1207" s="30"/>
      <c r="AD1207" s="30"/>
      <c r="AE1207" s="30"/>
      <c r="AF1207" s="30"/>
      <c r="AG1207" s="30"/>
      <c r="AH1207" s="30"/>
      <c r="AI1207" s="30"/>
      <c r="AJ1207" s="30"/>
      <c r="AK1207" s="30"/>
      <c r="AL1207" s="30"/>
      <c r="AM1207" s="30"/>
      <c r="AN1207" s="30"/>
      <c r="AO1207" s="30"/>
      <c r="AP1207" s="30"/>
      <c r="AQ1207" s="30"/>
      <c r="AR1207" s="30"/>
      <c r="AS1207" s="30"/>
      <c r="AT1207" s="30"/>
      <c r="AU1207" s="30"/>
      <c r="AV1207" s="30"/>
    </row>
    <row r="1208" spans="3:48" x14ac:dyDescent="0.25"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0"/>
      <c r="X1208" s="30"/>
      <c r="Y1208" s="30"/>
      <c r="Z1208" s="30"/>
      <c r="AA1208" s="30"/>
      <c r="AB1208" s="30"/>
      <c r="AC1208" s="30"/>
      <c r="AD1208" s="30"/>
      <c r="AE1208" s="30"/>
      <c r="AF1208" s="30"/>
      <c r="AG1208" s="30"/>
      <c r="AH1208" s="30"/>
      <c r="AI1208" s="30"/>
      <c r="AJ1208" s="30"/>
      <c r="AK1208" s="30"/>
      <c r="AL1208" s="30"/>
      <c r="AM1208" s="30"/>
      <c r="AN1208" s="30"/>
      <c r="AO1208" s="30"/>
      <c r="AP1208" s="30"/>
      <c r="AQ1208" s="30"/>
      <c r="AR1208" s="30"/>
      <c r="AS1208" s="30"/>
      <c r="AT1208" s="30"/>
      <c r="AU1208" s="30"/>
      <c r="AV1208" s="30"/>
    </row>
    <row r="1209" spans="3:48" x14ac:dyDescent="0.25"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0"/>
      <c r="X1209" s="30"/>
      <c r="Y1209" s="30"/>
      <c r="Z1209" s="30"/>
      <c r="AA1209" s="30"/>
      <c r="AB1209" s="30"/>
      <c r="AC1209" s="30"/>
      <c r="AD1209" s="30"/>
      <c r="AE1209" s="30"/>
      <c r="AF1209" s="30"/>
      <c r="AG1209" s="30"/>
      <c r="AH1209" s="30"/>
      <c r="AI1209" s="30"/>
      <c r="AJ1209" s="30"/>
      <c r="AK1209" s="30"/>
      <c r="AL1209" s="30"/>
      <c r="AM1209" s="30"/>
      <c r="AN1209" s="30"/>
      <c r="AO1209" s="30"/>
      <c r="AP1209" s="30"/>
      <c r="AQ1209" s="30"/>
      <c r="AR1209" s="30"/>
      <c r="AS1209" s="30"/>
      <c r="AT1209" s="30"/>
      <c r="AU1209" s="30"/>
      <c r="AV1209" s="30"/>
    </row>
    <row r="1210" spans="3:48" x14ac:dyDescent="0.25"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0"/>
      <c r="X1210" s="30"/>
      <c r="Y1210" s="30"/>
      <c r="Z1210" s="30"/>
      <c r="AA1210" s="30"/>
      <c r="AB1210" s="30"/>
      <c r="AC1210" s="30"/>
      <c r="AD1210" s="30"/>
      <c r="AE1210" s="30"/>
      <c r="AF1210" s="30"/>
      <c r="AG1210" s="30"/>
      <c r="AH1210" s="30"/>
      <c r="AI1210" s="30"/>
      <c r="AJ1210" s="30"/>
      <c r="AK1210" s="30"/>
      <c r="AL1210" s="30"/>
      <c r="AM1210" s="30"/>
      <c r="AN1210" s="30"/>
      <c r="AO1210" s="30"/>
      <c r="AP1210" s="30"/>
      <c r="AQ1210" s="30"/>
      <c r="AR1210" s="30"/>
      <c r="AS1210" s="30"/>
      <c r="AT1210" s="30"/>
      <c r="AU1210" s="30"/>
      <c r="AV1210" s="30"/>
    </row>
    <row r="1211" spans="3:48" x14ac:dyDescent="0.25"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30"/>
      <c r="AN1211" s="30"/>
      <c r="AO1211" s="30"/>
      <c r="AP1211" s="30"/>
      <c r="AQ1211" s="30"/>
      <c r="AR1211" s="30"/>
      <c r="AS1211" s="30"/>
      <c r="AT1211" s="30"/>
      <c r="AU1211" s="30"/>
      <c r="AV1211" s="30"/>
    </row>
    <row r="1212" spans="3:48" x14ac:dyDescent="0.25"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0"/>
      <c r="X1212" s="30"/>
      <c r="Y1212" s="30"/>
      <c r="Z1212" s="30"/>
      <c r="AA1212" s="30"/>
      <c r="AB1212" s="30"/>
      <c r="AC1212" s="30"/>
      <c r="AD1212" s="30"/>
      <c r="AE1212" s="30"/>
      <c r="AF1212" s="30"/>
      <c r="AG1212" s="30"/>
      <c r="AH1212" s="30"/>
      <c r="AI1212" s="30"/>
      <c r="AJ1212" s="30"/>
      <c r="AK1212" s="30"/>
      <c r="AL1212" s="30"/>
      <c r="AM1212" s="30"/>
      <c r="AN1212" s="30"/>
      <c r="AO1212" s="30"/>
      <c r="AP1212" s="30"/>
      <c r="AQ1212" s="30"/>
      <c r="AR1212" s="30"/>
      <c r="AS1212" s="30"/>
      <c r="AT1212" s="30"/>
      <c r="AU1212" s="30"/>
      <c r="AV1212" s="30"/>
    </row>
    <row r="1213" spans="3:48" x14ac:dyDescent="0.25"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0"/>
      <c r="X1213" s="30"/>
      <c r="Y1213" s="30"/>
      <c r="Z1213" s="30"/>
      <c r="AA1213" s="30"/>
      <c r="AB1213" s="30"/>
      <c r="AC1213" s="30"/>
      <c r="AD1213" s="30"/>
      <c r="AE1213" s="30"/>
      <c r="AF1213" s="30"/>
      <c r="AG1213" s="30"/>
      <c r="AH1213" s="30"/>
      <c r="AI1213" s="30"/>
      <c r="AJ1213" s="30"/>
      <c r="AK1213" s="30"/>
      <c r="AL1213" s="30"/>
      <c r="AM1213" s="30"/>
      <c r="AN1213" s="30"/>
      <c r="AO1213" s="30"/>
      <c r="AP1213" s="30"/>
      <c r="AQ1213" s="30"/>
      <c r="AR1213" s="30"/>
      <c r="AS1213" s="30"/>
      <c r="AT1213" s="30"/>
      <c r="AU1213" s="30"/>
      <c r="AV1213" s="30"/>
    </row>
    <row r="1214" spans="3:48" x14ac:dyDescent="0.25"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0"/>
      <c r="X1214" s="30"/>
      <c r="Y1214" s="30"/>
      <c r="Z1214" s="30"/>
      <c r="AA1214" s="30"/>
      <c r="AB1214" s="30"/>
      <c r="AC1214" s="30"/>
      <c r="AD1214" s="30"/>
      <c r="AE1214" s="30"/>
      <c r="AF1214" s="30"/>
      <c r="AG1214" s="30"/>
      <c r="AH1214" s="30"/>
      <c r="AI1214" s="30"/>
      <c r="AJ1214" s="30"/>
      <c r="AK1214" s="30"/>
      <c r="AL1214" s="30"/>
      <c r="AM1214" s="30"/>
      <c r="AN1214" s="30"/>
      <c r="AO1214" s="30"/>
      <c r="AP1214" s="30"/>
      <c r="AQ1214" s="30"/>
      <c r="AR1214" s="30"/>
      <c r="AS1214" s="30"/>
      <c r="AT1214" s="30"/>
      <c r="AU1214" s="30"/>
      <c r="AV1214" s="30"/>
    </row>
    <row r="1215" spans="3:48" x14ac:dyDescent="0.25"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0"/>
      <c r="X1215" s="30"/>
      <c r="Y1215" s="30"/>
      <c r="Z1215" s="30"/>
      <c r="AA1215" s="30"/>
      <c r="AB1215" s="30"/>
      <c r="AC1215" s="30"/>
      <c r="AD1215" s="30"/>
      <c r="AE1215" s="30"/>
      <c r="AF1215" s="30"/>
      <c r="AG1215" s="30"/>
      <c r="AH1215" s="30"/>
      <c r="AI1215" s="30"/>
      <c r="AJ1215" s="30"/>
      <c r="AK1215" s="30"/>
      <c r="AL1215" s="30"/>
      <c r="AM1215" s="30"/>
      <c r="AN1215" s="30"/>
      <c r="AO1215" s="30"/>
      <c r="AP1215" s="30"/>
      <c r="AQ1215" s="30"/>
      <c r="AR1215" s="30"/>
      <c r="AS1215" s="30"/>
      <c r="AT1215" s="30"/>
      <c r="AU1215" s="30"/>
      <c r="AV1215" s="30"/>
    </row>
    <row r="1216" spans="3:48" x14ac:dyDescent="0.25"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0"/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30"/>
      <c r="AN1216" s="30"/>
      <c r="AO1216" s="30"/>
      <c r="AP1216" s="30"/>
      <c r="AQ1216" s="30"/>
      <c r="AR1216" s="30"/>
      <c r="AS1216" s="30"/>
      <c r="AT1216" s="30"/>
      <c r="AU1216" s="30"/>
      <c r="AV1216" s="30"/>
    </row>
    <row r="1217" spans="3:48" x14ac:dyDescent="0.25"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0"/>
      <c r="X1217" s="30"/>
      <c r="Y1217" s="30"/>
      <c r="Z1217" s="30"/>
      <c r="AA1217" s="30"/>
      <c r="AB1217" s="30"/>
      <c r="AC1217" s="30"/>
      <c r="AD1217" s="30"/>
      <c r="AE1217" s="30"/>
      <c r="AF1217" s="30"/>
      <c r="AG1217" s="30"/>
      <c r="AH1217" s="30"/>
      <c r="AI1217" s="30"/>
      <c r="AJ1217" s="30"/>
      <c r="AK1217" s="30"/>
      <c r="AL1217" s="30"/>
      <c r="AM1217" s="30"/>
      <c r="AN1217" s="30"/>
      <c r="AO1217" s="30"/>
      <c r="AP1217" s="30"/>
      <c r="AQ1217" s="30"/>
      <c r="AR1217" s="30"/>
      <c r="AS1217" s="30"/>
      <c r="AT1217" s="30"/>
      <c r="AU1217" s="30"/>
      <c r="AV1217" s="30"/>
    </row>
    <row r="1218" spans="3:48" x14ac:dyDescent="0.25"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0"/>
      <c r="X1218" s="30"/>
      <c r="Y1218" s="30"/>
      <c r="Z1218" s="30"/>
      <c r="AA1218" s="30"/>
      <c r="AB1218" s="30"/>
      <c r="AC1218" s="30"/>
      <c r="AD1218" s="30"/>
      <c r="AE1218" s="30"/>
      <c r="AF1218" s="30"/>
      <c r="AG1218" s="30"/>
      <c r="AH1218" s="30"/>
      <c r="AI1218" s="30"/>
      <c r="AJ1218" s="30"/>
      <c r="AK1218" s="30"/>
      <c r="AL1218" s="30"/>
      <c r="AM1218" s="30"/>
      <c r="AN1218" s="30"/>
      <c r="AO1218" s="30"/>
      <c r="AP1218" s="30"/>
      <c r="AQ1218" s="30"/>
      <c r="AR1218" s="30"/>
      <c r="AS1218" s="30"/>
      <c r="AT1218" s="30"/>
      <c r="AU1218" s="30"/>
      <c r="AV1218" s="30"/>
    </row>
    <row r="1219" spans="3:48" x14ac:dyDescent="0.25"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0"/>
      <c r="X1219" s="30"/>
      <c r="Y1219" s="30"/>
      <c r="Z1219" s="30"/>
      <c r="AA1219" s="30"/>
      <c r="AB1219" s="30"/>
      <c r="AC1219" s="30"/>
      <c r="AD1219" s="30"/>
      <c r="AE1219" s="30"/>
      <c r="AF1219" s="30"/>
      <c r="AG1219" s="30"/>
      <c r="AH1219" s="30"/>
      <c r="AI1219" s="30"/>
      <c r="AJ1219" s="30"/>
      <c r="AK1219" s="30"/>
      <c r="AL1219" s="30"/>
      <c r="AM1219" s="30"/>
      <c r="AN1219" s="30"/>
      <c r="AO1219" s="30"/>
      <c r="AP1219" s="30"/>
      <c r="AQ1219" s="30"/>
      <c r="AR1219" s="30"/>
      <c r="AS1219" s="30"/>
      <c r="AT1219" s="30"/>
      <c r="AU1219" s="30"/>
      <c r="AV1219" s="30"/>
    </row>
    <row r="1220" spans="3:48" x14ac:dyDescent="0.25"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0"/>
      <c r="X1220" s="30"/>
      <c r="Y1220" s="30"/>
      <c r="Z1220" s="30"/>
      <c r="AA1220" s="30"/>
      <c r="AB1220" s="30"/>
      <c r="AC1220" s="30"/>
      <c r="AD1220" s="30"/>
      <c r="AE1220" s="30"/>
      <c r="AF1220" s="30"/>
      <c r="AG1220" s="30"/>
      <c r="AH1220" s="30"/>
      <c r="AI1220" s="30"/>
      <c r="AJ1220" s="30"/>
      <c r="AK1220" s="30"/>
      <c r="AL1220" s="30"/>
      <c r="AM1220" s="30"/>
      <c r="AN1220" s="30"/>
      <c r="AO1220" s="30"/>
      <c r="AP1220" s="30"/>
      <c r="AQ1220" s="30"/>
      <c r="AR1220" s="30"/>
      <c r="AS1220" s="30"/>
      <c r="AT1220" s="30"/>
      <c r="AU1220" s="30"/>
      <c r="AV1220" s="30"/>
    </row>
    <row r="1221" spans="3:48" x14ac:dyDescent="0.25"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30"/>
      <c r="AN1221" s="30"/>
      <c r="AO1221" s="30"/>
      <c r="AP1221" s="30"/>
      <c r="AQ1221" s="30"/>
      <c r="AR1221" s="30"/>
      <c r="AS1221" s="30"/>
      <c r="AT1221" s="30"/>
      <c r="AU1221" s="30"/>
      <c r="AV1221" s="30"/>
    </row>
    <row r="1222" spans="3:48" x14ac:dyDescent="0.25"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0"/>
      <c r="X1222" s="30"/>
      <c r="Y1222" s="30"/>
      <c r="Z1222" s="30"/>
      <c r="AA1222" s="30"/>
      <c r="AB1222" s="30"/>
      <c r="AC1222" s="30"/>
      <c r="AD1222" s="30"/>
      <c r="AE1222" s="30"/>
      <c r="AF1222" s="30"/>
      <c r="AG1222" s="30"/>
      <c r="AH1222" s="30"/>
      <c r="AI1222" s="30"/>
      <c r="AJ1222" s="30"/>
      <c r="AK1222" s="30"/>
      <c r="AL1222" s="30"/>
      <c r="AM1222" s="30"/>
      <c r="AN1222" s="30"/>
      <c r="AO1222" s="30"/>
      <c r="AP1222" s="30"/>
      <c r="AQ1222" s="30"/>
      <c r="AR1222" s="30"/>
      <c r="AS1222" s="30"/>
      <c r="AT1222" s="30"/>
      <c r="AU1222" s="30"/>
      <c r="AV1222" s="30"/>
    </row>
    <row r="1223" spans="3:48" x14ac:dyDescent="0.25"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0"/>
      <c r="X1223" s="30"/>
      <c r="Y1223" s="30"/>
      <c r="Z1223" s="30"/>
      <c r="AA1223" s="30"/>
      <c r="AB1223" s="30"/>
      <c r="AC1223" s="30"/>
      <c r="AD1223" s="30"/>
      <c r="AE1223" s="30"/>
      <c r="AF1223" s="30"/>
      <c r="AG1223" s="30"/>
      <c r="AH1223" s="30"/>
      <c r="AI1223" s="30"/>
      <c r="AJ1223" s="30"/>
      <c r="AK1223" s="30"/>
      <c r="AL1223" s="30"/>
      <c r="AM1223" s="30"/>
      <c r="AN1223" s="30"/>
      <c r="AO1223" s="30"/>
      <c r="AP1223" s="30"/>
      <c r="AQ1223" s="30"/>
      <c r="AR1223" s="30"/>
      <c r="AS1223" s="30"/>
      <c r="AT1223" s="30"/>
      <c r="AU1223" s="30"/>
      <c r="AV1223" s="30"/>
    </row>
    <row r="1224" spans="3:48" x14ac:dyDescent="0.25"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0"/>
      <c r="X1224" s="30"/>
      <c r="Y1224" s="30"/>
      <c r="Z1224" s="30"/>
      <c r="AA1224" s="30"/>
      <c r="AB1224" s="30"/>
      <c r="AC1224" s="30"/>
      <c r="AD1224" s="30"/>
      <c r="AE1224" s="30"/>
      <c r="AF1224" s="30"/>
      <c r="AG1224" s="30"/>
      <c r="AH1224" s="30"/>
      <c r="AI1224" s="30"/>
      <c r="AJ1224" s="30"/>
      <c r="AK1224" s="30"/>
      <c r="AL1224" s="30"/>
      <c r="AM1224" s="30"/>
      <c r="AN1224" s="30"/>
      <c r="AO1224" s="30"/>
      <c r="AP1224" s="30"/>
      <c r="AQ1224" s="30"/>
      <c r="AR1224" s="30"/>
      <c r="AS1224" s="30"/>
      <c r="AT1224" s="30"/>
      <c r="AU1224" s="30"/>
      <c r="AV1224" s="30"/>
    </row>
    <row r="1225" spans="3:48" x14ac:dyDescent="0.25"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0"/>
      <c r="X1225" s="30"/>
      <c r="Y1225" s="30"/>
      <c r="Z1225" s="30"/>
      <c r="AA1225" s="30"/>
      <c r="AB1225" s="30"/>
      <c r="AC1225" s="30"/>
      <c r="AD1225" s="30"/>
      <c r="AE1225" s="30"/>
      <c r="AF1225" s="30"/>
      <c r="AG1225" s="30"/>
      <c r="AH1225" s="30"/>
      <c r="AI1225" s="30"/>
      <c r="AJ1225" s="30"/>
      <c r="AK1225" s="30"/>
      <c r="AL1225" s="30"/>
      <c r="AM1225" s="30"/>
      <c r="AN1225" s="30"/>
      <c r="AO1225" s="30"/>
      <c r="AP1225" s="30"/>
      <c r="AQ1225" s="30"/>
      <c r="AR1225" s="30"/>
      <c r="AS1225" s="30"/>
      <c r="AT1225" s="30"/>
      <c r="AU1225" s="30"/>
      <c r="AV1225" s="30"/>
    </row>
    <row r="1226" spans="3:48" x14ac:dyDescent="0.25"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30"/>
      <c r="AN1226" s="30"/>
      <c r="AO1226" s="30"/>
      <c r="AP1226" s="30"/>
      <c r="AQ1226" s="30"/>
      <c r="AR1226" s="30"/>
      <c r="AS1226" s="30"/>
      <c r="AT1226" s="30"/>
      <c r="AU1226" s="30"/>
      <c r="AV1226" s="30"/>
    </row>
    <row r="1227" spans="3:48" x14ac:dyDescent="0.25"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0"/>
      <c r="X1227" s="30"/>
      <c r="Y1227" s="30"/>
      <c r="Z1227" s="30"/>
      <c r="AA1227" s="30"/>
      <c r="AB1227" s="30"/>
      <c r="AC1227" s="30"/>
      <c r="AD1227" s="30"/>
      <c r="AE1227" s="30"/>
      <c r="AF1227" s="30"/>
      <c r="AG1227" s="30"/>
      <c r="AH1227" s="30"/>
      <c r="AI1227" s="30"/>
      <c r="AJ1227" s="30"/>
      <c r="AK1227" s="30"/>
      <c r="AL1227" s="30"/>
      <c r="AM1227" s="30"/>
      <c r="AN1227" s="30"/>
      <c r="AO1227" s="30"/>
      <c r="AP1227" s="30"/>
      <c r="AQ1227" s="30"/>
      <c r="AR1227" s="30"/>
      <c r="AS1227" s="30"/>
      <c r="AT1227" s="30"/>
      <c r="AU1227" s="30"/>
      <c r="AV1227" s="30"/>
    </row>
    <row r="1228" spans="3:48" x14ac:dyDescent="0.25"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0"/>
      <c r="X1228" s="30"/>
      <c r="Y1228" s="30"/>
      <c r="Z1228" s="30"/>
      <c r="AA1228" s="30"/>
      <c r="AB1228" s="30"/>
      <c r="AC1228" s="30"/>
      <c r="AD1228" s="30"/>
      <c r="AE1228" s="30"/>
      <c r="AF1228" s="30"/>
      <c r="AG1228" s="30"/>
      <c r="AH1228" s="30"/>
      <c r="AI1228" s="30"/>
      <c r="AJ1228" s="30"/>
      <c r="AK1228" s="30"/>
      <c r="AL1228" s="30"/>
      <c r="AM1228" s="30"/>
      <c r="AN1228" s="30"/>
      <c r="AO1228" s="30"/>
      <c r="AP1228" s="30"/>
      <c r="AQ1228" s="30"/>
      <c r="AR1228" s="30"/>
      <c r="AS1228" s="30"/>
      <c r="AT1228" s="30"/>
      <c r="AU1228" s="30"/>
      <c r="AV1228" s="30"/>
    </row>
    <row r="1229" spans="3:48" x14ac:dyDescent="0.25"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0"/>
      <c r="X1229" s="30"/>
      <c r="Y1229" s="30"/>
      <c r="Z1229" s="30"/>
      <c r="AA1229" s="30"/>
      <c r="AB1229" s="30"/>
      <c r="AC1229" s="30"/>
      <c r="AD1229" s="30"/>
      <c r="AE1229" s="30"/>
      <c r="AF1229" s="30"/>
      <c r="AG1229" s="30"/>
      <c r="AH1229" s="30"/>
      <c r="AI1229" s="30"/>
      <c r="AJ1229" s="30"/>
      <c r="AK1229" s="30"/>
      <c r="AL1229" s="30"/>
      <c r="AM1229" s="30"/>
      <c r="AN1229" s="30"/>
      <c r="AO1229" s="30"/>
      <c r="AP1229" s="30"/>
      <c r="AQ1229" s="30"/>
      <c r="AR1229" s="30"/>
      <c r="AS1229" s="30"/>
      <c r="AT1229" s="30"/>
      <c r="AU1229" s="30"/>
      <c r="AV1229" s="30"/>
    </row>
    <row r="1230" spans="3:48" x14ac:dyDescent="0.25"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0"/>
      <c r="X1230" s="30"/>
      <c r="Y1230" s="30"/>
      <c r="Z1230" s="30"/>
      <c r="AA1230" s="30"/>
      <c r="AB1230" s="30"/>
      <c r="AC1230" s="30"/>
      <c r="AD1230" s="30"/>
      <c r="AE1230" s="30"/>
      <c r="AF1230" s="30"/>
      <c r="AG1230" s="30"/>
      <c r="AH1230" s="30"/>
      <c r="AI1230" s="30"/>
      <c r="AJ1230" s="30"/>
      <c r="AK1230" s="30"/>
      <c r="AL1230" s="30"/>
      <c r="AM1230" s="30"/>
      <c r="AN1230" s="30"/>
      <c r="AO1230" s="30"/>
      <c r="AP1230" s="30"/>
      <c r="AQ1230" s="30"/>
      <c r="AR1230" s="30"/>
      <c r="AS1230" s="30"/>
      <c r="AT1230" s="30"/>
      <c r="AU1230" s="30"/>
      <c r="AV1230" s="30"/>
    </row>
    <row r="1231" spans="3:48" x14ac:dyDescent="0.25"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30"/>
      <c r="AN1231" s="30"/>
      <c r="AO1231" s="30"/>
      <c r="AP1231" s="30"/>
      <c r="AQ1231" s="30"/>
      <c r="AR1231" s="30"/>
      <c r="AS1231" s="30"/>
      <c r="AT1231" s="30"/>
      <c r="AU1231" s="30"/>
      <c r="AV1231" s="30"/>
    </row>
    <row r="1232" spans="3:48" x14ac:dyDescent="0.25"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0"/>
      <c r="X1232" s="30"/>
      <c r="Y1232" s="30"/>
      <c r="Z1232" s="30"/>
      <c r="AA1232" s="30"/>
      <c r="AB1232" s="30"/>
      <c r="AC1232" s="30"/>
      <c r="AD1232" s="30"/>
      <c r="AE1232" s="30"/>
      <c r="AF1232" s="30"/>
      <c r="AG1232" s="30"/>
      <c r="AH1232" s="30"/>
      <c r="AI1232" s="30"/>
      <c r="AJ1232" s="30"/>
      <c r="AK1232" s="30"/>
      <c r="AL1232" s="30"/>
      <c r="AM1232" s="30"/>
      <c r="AN1232" s="30"/>
      <c r="AO1232" s="30"/>
      <c r="AP1232" s="30"/>
      <c r="AQ1232" s="30"/>
      <c r="AR1232" s="30"/>
      <c r="AS1232" s="30"/>
      <c r="AT1232" s="30"/>
      <c r="AU1232" s="30"/>
      <c r="AV1232" s="30"/>
    </row>
    <row r="1233" spans="3:48" x14ac:dyDescent="0.25"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0"/>
      <c r="X1233" s="30"/>
      <c r="Y1233" s="30"/>
      <c r="Z1233" s="30"/>
      <c r="AA1233" s="30"/>
      <c r="AB1233" s="30"/>
      <c r="AC1233" s="30"/>
      <c r="AD1233" s="30"/>
      <c r="AE1233" s="30"/>
      <c r="AF1233" s="30"/>
      <c r="AG1233" s="30"/>
      <c r="AH1233" s="30"/>
      <c r="AI1233" s="30"/>
      <c r="AJ1233" s="30"/>
      <c r="AK1233" s="30"/>
      <c r="AL1233" s="30"/>
      <c r="AM1233" s="30"/>
      <c r="AN1233" s="30"/>
      <c r="AO1233" s="30"/>
      <c r="AP1233" s="30"/>
      <c r="AQ1233" s="30"/>
      <c r="AR1233" s="30"/>
      <c r="AS1233" s="30"/>
      <c r="AT1233" s="30"/>
      <c r="AU1233" s="30"/>
      <c r="AV1233" s="30"/>
    </row>
    <row r="1234" spans="3:48" x14ac:dyDescent="0.25"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0"/>
      <c r="X1234" s="30"/>
      <c r="Y1234" s="30"/>
      <c r="Z1234" s="30"/>
      <c r="AA1234" s="30"/>
      <c r="AB1234" s="30"/>
      <c r="AC1234" s="30"/>
      <c r="AD1234" s="30"/>
      <c r="AE1234" s="30"/>
      <c r="AF1234" s="30"/>
      <c r="AG1234" s="30"/>
      <c r="AH1234" s="30"/>
      <c r="AI1234" s="30"/>
      <c r="AJ1234" s="30"/>
      <c r="AK1234" s="30"/>
      <c r="AL1234" s="30"/>
      <c r="AM1234" s="30"/>
      <c r="AN1234" s="30"/>
      <c r="AO1234" s="30"/>
      <c r="AP1234" s="30"/>
      <c r="AQ1234" s="30"/>
      <c r="AR1234" s="30"/>
      <c r="AS1234" s="30"/>
      <c r="AT1234" s="30"/>
      <c r="AU1234" s="30"/>
      <c r="AV1234" s="30"/>
    </row>
    <row r="1235" spans="3:48" x14ac:dyDescent="0.25"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0"/>
      <c r="X1235" s="30"/>
      <c r="Y1235" s="30"/>
      <c r="Z1235" s="30"/>
      <c r="AA1235" s="30"/>
      <c r="AB1235" s="30"/>
      <c r="AC1235" s="30"/>
      <c r="AD1235" s="30"/>
      <c r="AE1235" s="30"/>
      <c r="AF1235" s="30"/>
      <c r="AG1235" s="30"/>
      <c r="AH1235" s="30"/>
      <c r="AI1235" s="30"/>
      <c r="AJ1235" s="30"/>
      <c r="AK1235" s="30"/>
      <c r="AL1235" s="30"/>
      <c r="AM1235" s="30"/>
      <c r="AN1235" s="30"/>
      <c r="AO1235" s="30"/>
      <c r="AP1235" s="30"/>
      <c r="AQ1235" s="30"/>
      <c r="AR1235" s="30"/>
      <c r="AS1235" s="30"/>
      <c r="AT1235" s="30"/>
      <c r="AU1235" s="30"/>
      <c r="AV1235" s="30"/>
    </row>
    <row r="1236" spans="3:48" x14ac:dyDescent="0.25"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0"/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30"/>
      <c r="AN1236" s="30"/>
      <c r="AO1236" s="30"/>
      <c r="AP1236" s="30"/>
      <c r="AQ1236" s="30"/>
      <c r="AR1236" s="30"/>
      <c r="AS1236" s="30"/>
      <c r="AT1236" s="30"/>
      <c r="AU1236" s="30"/>
      <c r="AV1236" s="30"/>
    </row>
    <row r="1237" spans="3:48" x14ac:dyDescent="0.25"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0"/>
      <c r="X1237" s="30"/>
      <c r="Y1237" s="30"/>
      <c r="Z1237" s="30"/>
      <c r="AA1237" s="30"/>
      <c r="AB1237" s="30"/>
      <c r="AC1237" s="30"/>
      <c r="AD1237" s="30"/>
      <c r="AE1237" s="30"/>
      <c r="AF1237" s="30"/>
      <c r="AG1237" s="30"/>
      <c r="AH1237" s="30"/>
      <c r="AI1237" s="30"/>
      <c r="AJ1237" s="30"/>
      <c r="AK1237" s="30"/>
      <c r="AL1237" s="30"/>
      <c r="AM1237" s="30"/>
      <c r="AN1237" s="30"/>
      <c r="AO1237" s="30"/>
      <c r="AP1237" s="30"/>
      <c r="AQ1237" s="30"/>
      <c r="AR1237" s="30"/>
      <c r="AS1237" s="30"/>
      <c r="AT1237" s="30"/>
      <c r="AU1237" s="30"/>
      <c r="AV1237" s="30"/>
    </row>
    <row r="1238" spans="3:48" x14ac:dyDescent="0.25"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0"/>
      <c r="X1238" s="30"/>
      <c r="Y1238" s="30"/>
      <c r="Z1238" s="30"/>
      <c r="AA1238" s="30"/>
      <c r="AB1238" s="30"/>
      <c r="AC1238" s="30"/>
      <c r="AD1238" s="30"/>
      <c r="AE1238" s="30"/>
      <c r="AF1238" s="30"/>
      <c r="AG1238" s="30"/>
      <c r="AH1238" s="30"/>
      <c r="AI1238" s="30"/>
      <c r="AJ1238" s="30"/>
      <c r="AK1238" s="30"/>
      <c r="AL1238" s="30"/>
      <c r="AM1238" s="30"/>
      <c r="AN1238" s="30"/>
      <c r="AO1238" s="30"/>
      <c r="AP1238" s="30"/>
      <c r="AQ1238" s="30"/>
      <c r="AR1238" s="30"/>
      <c r="AS1238" s="30"/>
      <c r="AT1238" s="30"/>
      <c r="AU1238" s="30"/>
      <c r="AV1238" s="30"/>
    </row>
    <row r="1239" spans="3:48" x14ac:dyDescent="0.25"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0"/>
      <c r="X1239" s="30"/>
      <c r="Y1239" s="30"/>
      <c r="Z1239" s="30"/>
      <c r="AA1239" s="30"/>
      <c r="AB1239" s="30"/>
      <c r="AC1239" s="30"/>
      <c r="AD1239" s="30"/>
      <c r="AE1239" s="30"/>
      <c r="AF1239" s="30"/>
      <c r="AG1239" s="30"/>
      <c r="AH1239" s="30"/>
      <c r="AI1239" s="30"/>
      <c r="AJ1239" s="30"/>
      <c r="AK1239" s="30"/>
      <c r="AL1239" s="30"/>
      <c r="AM1239" s="30"/>
      <c r="AN1239" s="30"/>
      <c r="AO1239" s="30"/>
      <c r="AP1239" s="30"/>
      <c r="AQ1239" s="30"/>
      <c r="AR1239" s="30"/>
      <c r="AS1239" s="30"/>
      <c r="AT1239" s="30"/>
      <c r="AU1239" s="30"/>
      <c r="AV1239" s="30"/>
    </row>
    <row r="1240" spans="3:48" x14ac:dyDescent="0.25"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0"/>
      <c r="X1240" s="30"/>
      <c r="Y1240" s="30"/>
      <c r="Z1240" s="30"/>
      <c r="AA1240" s="30"/>
      <c r="AB1240" s="30"/>
      <c r="AC1240" s="30"/>
      <c r="AD1240" s="30"/>
      <c r="AE1240" s="30"/>
      <c r="AF1240" s="30"/>
      <c r="AG1240" s="30"/>
      <c r="AH1240" s="30"/>
      <c r="AI1240" s="30"/>
      <c r="AJ1240" s="30"/>
      <c r="AK1240" s="30"/>
      <c r="AL1240" s="30"/>
      <c r="AM1240" s="30"/>
      <c r="AN1240" s="30"/>
      <c r="AO1240" s="30"/>
      <c r="AP1240" s="30"/>
      <c r="AQ1240" s="30"/>
      <c r="AR1240" s="30"/>
      <c r="AS1240" s="30"/>
      <c r="AT1240" s="30"/>
      <c r="AU1240" s="30"/>
      <c r="AV1240" s="30"/>
    </row>
    <row r="1241" spans="3:48" x14ac:dyDescent="0.25"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0"/>
      <c r="X1241" s="30"/>
      <c r="Y1241" s="30"/>
      <c r="Z1241" s="30"/>
      <c r="AA1241" s="30"/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30"/>
      <c r="AN1241" s="30"/>
      <c r="AO1241" s="30"/>
      <c r="AP1241" s="30"/>
      <c r="AQ1241" s="30"/>
      <c r="AR1241" s="30"/>
      <c r="AS1241" s="30"/>
      <c r="AT1241" s="30"/>
      <c r="AU1241" s="30"/>
      <c r="AV1241" s="30"/>
    </row>
    <row r="1242" spans="3:48" x14ac:dyDescent="0.25"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0"/>
      <c r="X1242" s="30"/>
      <c r="Y1242" s="30"/>
      <c r="Z1242" s="30"/>
      <c r="AA1242" s="30"/>
      <c r="AB1242" s="30"/>
      <c r="AC1242" s="30"/>
      <c r="AD1242" s="30"/>
      <c r="AE1242" s="30"/>
      <c r="AF1242" s="30"/>
      <c r="AG1242" s="30"/>
      <c r="AH1242" s="30"/>
      <c r="AI1242" s="30"/>
      <c r="AJ1242" s="30"/>
      <c r="AK1242" s="30"/>
      <c r="AL1242" s="30"/>
      <c r="AM1242" s="30"/>
      <c r="AN1242" s="30"/>
      <c r="AO1242" s="30"/>
      <c r="AP1242" s="30"/>
      <c r="AQ1242" s="30"/>
      <c r="AR1242" s="30"/>
      <c r="AS1242" s="30"/>
      <c r="AT1242" s="30"/>
      <c r="AU1242" s="30"/>
      <c r="AV1242" s="30"/>
    </row>
    <row r="1243" spans="3:48" x14ac:dyDescent="0.25"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0"/>
      <c r="X1243" s="30"/>
      <c r="Y1243" s="30"/>
      <c r="Z1243" s="30"/>
      <c r="AA1243" s="30"/>
      <c r="AB1243" s="30"/>
      <c r="AC1243" s="30"/>
      <c r="AD1243" s="30"/>
      <c r="AE1243" s="30"/>
      <c r="AF1243" s="30"/>
      <c r="AG1243" s="30"/>
      <c r="AH1243" s="30"/>
      <c r="AI1243" s="30"/>
      <c r="AJ1243" s="30"/>
      <c r="AK1243" s="30"/>
      <c r="AL1243" s="30"/>
      <c r="AM1243" s="30"/>
      <c r="AN1243" s="30"/>
      <c r="AO1243" s="30"/>
      <c r="AP1243" s="30"/>
      <c r="AQ1243" s="30"/>
      <c r="AR1243" s="30"/>
      <c r="AS1243" s="30"/>
      <c r="AT1243" s="30"/>
      <c r="AU1243" s="30"/>
      <c r="AV1243" s="30"/>
    </row>
    <row r="1244" spans="3:48" x14ac:dyDescent="0.25"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0"/>
      <c r="X1244" s="30"/>
      <c r="Y1244" s="30"/>
      <c r="Z1244" s="30"/>
      <c r="AA1244" s="30"/>
      <c r="AB1244" s="30"/>
      <c r="AC1244" s="30"/>
      <c r="AD1244" s="30"/>
      <c r="AE1244" s="30"/>
      <c r="AF1244" s="30"/>
      <c r="AG1244" s="30"/>
      <c r="AH1244" s="30"/>
      <c r="AI1244" s="30"/>
      <c r="AJ1244" s="30"/>
      <c r="AK1244" s="30"/>
      <c r="AL1244" s="30"/>
      <c r="AM1244" s="30"/>
      <c r="AN1244" s="30"/>
      <c r="AO1244" s="30"/>
      <c r="AP1244" s="30"/>
      <c r="AQ1244" s="30"/>
      <c r="AR1244" s="30"/>
      <c r="AS1244" s="30"/>
      <c r="AT1244" s="30"/>
      <c r="AU1244" s="30"/>
      <c r="AV1244" s="30"/>
    </row>
    <row r="1245" spans="3:48" x14ac:dyDescent="0.25"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0"/>
      <c r="X1245" s="30"/>
      <c r="Y1245" s="30"/>
      <c r="Z1245" s="30"/>
      <c r="AA1245" s="30"/>
      <c r="AB1245" s="30"/>
      <c r="AC1245" s="30"/>
      <c r="AD1245" s="30"/>
      <c r="AE1245" s="30"/>
      <c r="AF1245" s="30"/>
      <c r="AG1245" s="30"/>
      <c r="AH1245" s="30"/>
      <c r="AI1245" s="30"/>
      <c r="AJ1245" s="30"/>
      <c r="AK1245" s="30"/>
      <c r="AL1245" s="30"/>
      <c r="AM1245" s="30"/>
      <c r="AN1245" s="30"/>
      <c r="AO1245" s="30"/>
      <c r="AP1245" s="30"/>
      <c r="AQ1245" s="30"/>
      <c r="AR1245" s="30"/>
      <c r="AS1245" s="30"/>
      <c r="AT1245" s="30"/>
      <c r="AU1245" s="30"/>
      <c r="AV1245" s="30"/>
    </row>
    <row r="1246" spans="3:48" x14ac:dyDescent="0.25"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0"/>
      <c r="X1246" s="30"/>
      <c r="Y1246" s="30"/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30"/>
      <c r="AN1246" s="30"/>
      <c r="AO1246" s="30"/>
      <c r="AP1246" s="30"/>
      <c r="AQ1246" s="30"/>
      <c r="AR1246" s="30"/>
      <c r="AS1246" s="30"/>
      <c r="AT1246" s="30"/>
      <c r="AU1246" s="30"/>
      <c r="AV1246" s="30"/>
    </row>
    <row r="1247" spans="3:48" x14ac:dyDescent="0.25"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0"/>
      <c r="X1247" s="30"/>
      <c r="Y1247" s="30"/>
      <c r="Z1247" s="30"/>
      <c r="AA1247" s="30"/>
      <c r="AB1247" s="30"/>
      <c r="AC1247" s="30"/>
      <c r="AD1247" s="30"/>
      <c r="AE1247" s="30"/>
      <c r="AF1247" s="30"/>
      <c r="AG1247" s="30"/>
      <c r="AH1247" s="30"/>
      <c r="AI1247" s="30"/>
      <c r="AJ1247" s="30"/>
      <c r="AK1247" s="30"/>
      <c r="AL1247" s="30"/>
      <c r="AM1247" s="30"/>
      <c r="AN1247" s="30"/>
      <c r="AO1247" s="30"/>
      <c r="AP1247" s="30"/>
      <c r="AQ1247" s="30"/>
      <c r="AR1247" s="30"/>
      <c r="AS1247" s="30"/>
      <c r="AT1247" s="30"/>
      <c r="AU1247" s="30"/>
      <c r="AV1247" s="30"/>
    </row>
    <row r="1248" spans="3:48" x14ac:dyDescent="0.25"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0"/>
      <c r="X1248" s="30"/>
      <c r="Y1248" s="30"/>
      <c r="Z1248" s="30"/>
      <c r="AA1248" s="30"/>
      <c r="AB1248" s="30"/>
      <c r="AC1248" s="30"/>
      <c r="AD1248" s="30"/>
      <c r="AE1248" s="30"/>
      <c r="AF1248" s="30"/>
      <c r="AG1248" s="30"/>
      <c r="AH1248" s="30"/>
      <c r="AI1248" s="30"/>
      <c r="AJ1248" s="30"/>
      <c r="AK1248" s="30"/>
      <c r="AL1248" s="30"/>
      <c r="AM1248" s="30"/>
      <c r="AN1248" s="30"/>
      <c r="AO1248" s="30"/>
      <c r="AP1248" s="30"/>
      <c r="AQ1248" s="30"/>
      <c r="AR1248" s="30"/>
      <c r="AS1248" s="30"/>
      <c r="AT1248" s="30"/>
      <c r="AU1248" s="30"/>
      <c r="AV1248" s="30"/>
    </row>
    <row r="1249" spans="3:48" x14ac:dyDescent="0.25"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0"/>
      <c r="X1249" s="30"/>
      <c r="Y1249" s="30"/>
      <c r="Z1249" s="30"/>
      <c r="AA1249" s="30"/>
      <c r="AB1249" s="30"/>
      <c r="AC1249" s="30"/>
      <c r="AD1249" s="30"/>
      <c r="AE1249" s="30"/>
      <c r="AF1249" s="30"/>
      <c r="AG1249" s="30"/>
      <c r="AH1249" s="30"/>
      <c r="AI1249" s="30"/>
      <c r="AJ1249" s="30"/>
      <c r="AK1249" s="30"/>
      <c r="AL1249" s="30"/>
      <c r="AM1249" s="30"/>
      <c r="AN1249" s="30"/>
      <c r="AO1249" s="30"/>
      <c r="AP1249" s="30"/>
      <c r="AQ1249" s="30"/>
      <c r="AR1249" s="30"/>
      <c r="AS1249" s="30"/>
      <c r="AT1249" s="30"/>
      <c r="AU1249" s="30"/>
      <c r="AV1249" s="30"/>
    </row>
    <row r="1250" spans="3:48" x14ac:dyDescent="0.25"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0"/>
      <c r="X1250" s="30"/>
      <c r="Y1250" s="30"/>
      <c r="Z1250" s="30"/>
      <c r="AA1250" s="30"/>
      <c r="AB1250" s="30"/>
      <c r="AC1250" s="30"/>
      <c r="AD1250" s="30"/>
      <c r="AE1250" s="30"/>
      <c r="AF1250" s="30"/>
      <c r="AG1250" s="30"/>
      <c r="AH1250" s="30"/>
      <c r="AI1250" s="30"/>
      <c r="AJ1250" s="30"/>
      <c r="AK1250" s="30"/>
      <c r="AL1250" s="30"/>
      <c r="AM1250" s="30"/>
      <c r="AN1250" s="30"/>
      <c r="AO1250" s="30"/>
      <c r="AP1250" s="30"/>
      <c r="AQ1250" s="30"/>
      <c r="AR1250" s="30"/>
      <c r="AS1250" s="30"/>
      <c r="AT1250" s="30"/>
      <c r="AU1250" s="30"/>
      <c r="AV1250" s="30"/>
    </row>
    <row r="1251" spans="3:48" x14ac:dyDescent="0.25"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0"/>
      <c r="X1251" s="30"/>
      <c r="Y1251" s="30"/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30"/>
      <c r="AN1251" s="30"/>
      <c r="AO1251" s="30"/>
      <c r="AP1251" s="30"/>
      <c r="AQ1251" s="30"/>
      <c r="AR1251" s="30"/>
      <c r="AS1251" s="30"/>
      <c r="AT1251" s="30"/>
      <c r="AU1251" s="30"/>
      <c r="AV1251" s="30"/>
    </row>
    <row r="1252" spans="3:48" x14ac:dyDescent="0.25"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0"/>
      <c r="X1252" s="30"/>
      <c r="Y1252" s="30"/>
      <c r="Z1252" s="30"/>
      <c r="AA1252" s="30"/>
      <c r="AB1252" s="30"/>
      <c r="AC1252" s="30"/>
      <c r="AD1252" s="30"/>
      <c r="AE1252" s="30"/>
      <c r="AF1252" s="30"/>
      <c r="AG1252" s="30"/>
      <c r="AH1252" s="30"/>
      <c r="AI1252" s="30"/>
      <c r="AJ1252" s="30"/>
      <c r="AK1252" s="30"/>
      <c r="AL1252" s="30"/>
      <c r="AM1252" s="30"/>
      <c r="AN1252" s="30"/>
      <c r="AO1252" s="30"/>
      <c r="AP1252" s="30"/>
      <c r="AQ1252" s="30"/>
      <c r="AR1252" s="30"/>
      <c r="AS1252" s="30"/>
      <c r="AT1252" s="30"/>
      <c r="AU1252" s="30"/>
      <c r="AV1252" s="30"/>
    </row>
    <row r="1253" spans="3:48" x14ac:dyDescent="0.25"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0"/>
      <c r="X1253" s="30"/>
      <c r="Y1253" s="30"/>
      <c r="Z1253" s="30"/>
      <c r="AA1253" s="30"/>
      <c r="AB1253" s="30"/>
      <c r="AC1253" s="30"/>
      <c r="AD1253" s="30"/>
      <c r="AE1253" s="30"/>
      <c r="AF1253" s="30"/>
      <c r="AG1253" s="30"/>
      <c r="AH1253" s="30"/>
      <c r="AI1253" s="30"/>
      <c r="AJ1253" s="30"/>
      <c r="AK1253" s="30"/>
      <c r="AL1253" s="30"/>
      <c r="AM1253" s="30"/>
      <c r="AN1253" s="30"/>
      <c r="AO1253" s="30"/>
      <c r="AP1253" s="30"/>
      <c r="AQ1253" s="30"/>
      <c r="AR1253" s="30"/>
      <c r="AS1253" s="30"/>
      <c r="AT1253" s="30"/>
      <c r="AU1253" s="30"/>
      <c r="AV1253" s="30"/>
    </row>
    <row r="1254" spans="3:48" x14ac:dyDescent="0.25"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0"/>
      <c r="X1254" s="30"/>
      <c r="Y1254" s="30"/>
      <c r="Z1254" s="30"/>
      <c r="AA1254" s="30"/>
      <c r="AB1254" s="30"/>
      <c r="AC1254" s="30"/>
      <c r="AD1254" s="30"/>
      <c r="AE1254" s="30"/>
      <c r="AF1254" s="30"/>
      <c r="AG1254" s="30"/>
      <c r="AH1254" s="30"/>
      <c r="AI1254" s="30"/>
      <c r="AJ1254" s="30"/>
      <c r="AK1254" s="30"/>
      <c r="AL1254" s="30"/>
      <c r="AM1254" s="30"/>
      <c r="AN1254" s="30"/>
      <c r="AO1254" s="30"/>
      <c r="AP1254" s="30"/>
      <c r="AQ1254" s="30"/>
      <c r="AR1254" s="30"/>
      <c r="AS1254" s="30"/>
      <c r="AT1254" s="30"/>
      <c r="AU1254" s="30"/>
      <c r="AV1254" s="30"/>
    </row>
    <row r="1255" spans="3:48" x14ac:dyDescent="0.25"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0"/>
      <c r="X1255" s="30"/>
      <c r="Y1255" s="30"/>
      <c r="Z1255" s="30"/>
      <c r="AA1255" s="30"/>
      <c r="AB1255" s="30"/>
      <c r="AC1255" s="30"/>
      <c r="AD1255" s="30"/>
      <c r="AE1255" s="30"/>
      <c r="AF1255" s="30"/>
      <c r="AG1255" s="30"/>
      <c r="AH1255" s="30"/>
      <c r="AI1255" s="30"/>
      <c r="AJ1255" s="30"/>
      <c r="AK1255" s="30"/>
      <c r="AL1255" s="30"/>
      <c r="AM1255" s="30"/>
      <c r="AN1255" s="30"/>
      <c r="AO1255" s="30"/>
      <c r="AP1255" s="30"/>
      <c r="AQ1255" s="30"/>
      <c r="AR1255" s="30"/>
      <c r="AS1255" s="30"/>
      <c r="AT1255" s="30"/>
      <c r="AU1255" s="30"/>
      <c r="AV1255" s="30"/>
    </row>
    <row r="1256" spans="3:48" x14ac:dyDescent="0.25"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0"/>
      <c r="X1256" s="30"/>
      <c r="Y1256" s="30"/>
      <c r="Z1256" s="30"/>
      <c r="AA1256" s="30"/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30"/>
      <c r="AN1256" s="30"/>
      <c r="AO1256" s="30"/>
      <c r="AP1256" s="30"/>
      <c r="AQ1256" s="30"/>
      <c r="AR1256" s="30"/>
      <c r="AS1256" s="30"/>
      <c r="AT1256" s="30"/>
      <c r="AU1256" s="30"/>
      <c r="AV1256" s="30"/>
    </row>
    <row r="1257" spans="3:48" x14ac:dyDescent="0.25"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0"/>
      <c r="X1257" s="30"/>
      <c r="Y1257" s="30"/>
      <c r="Z1257" s="30"/>
      <c r="AA1257" s="30"/>
      <c r="AB1257" s="30"/>
      <c r="AC1257" s="30"/>
      <c r="AD1257" s="30"/>
      <c r="AE1257" s="30"/>
      <c r="AF1257" s="30"/>
      <c r="AG1257" s="30"/>
      <c r="AH1257" s="30"/>
      <c r="AI1257" s="30"/>
      <c r="AJ1257" s="30"/>
      <c r="AK1257" s="30"/>
      <c r="AL1257" s="30"/>
      <c r="AM1257" s="30"/>
      <c r="AN1257" s="30"/>
      <c r="AO1257" s="30"/>
      <c r="AP1257" s="30"/>
      <c r="AQ1257" s="30"/>
      <c r="AR1257" s="30"/>
      <c r="AS1257" s="30"/>
      <c r="AT1257" s="30"/>
      <c r="AU1257" s="30"/>
      <c r="AV1257" s="30"/>
    </row>
    <row r="1258" spans="3:48" x14ac:dyDescent="0.25"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0"/>
      <c r="X1258" s="30"/>
      <c r="Y1258" s="30"/>
      <c r="Z1258" s="30"/>
      <c r="AA1258" s="30"/>
      <c r="AB1258" s="30"/>
      <c r="AC1258" s="30"/>
      <c r="AD1258" s="30"/>
      <c r="AE1258" s="30"/>
      <c r="AF1258" s="30"/>
      <c r="AG1258" s="30"/>
      <c r="AH1258" s="30"/>
      <c r="AI1258" s="30"/>
      <c r="AJ1258" s="30"/>
      <c r="AK1258" s="30"/>
      <c r="AL1258" s="30"/>
      <c r="AM1258" s="30"/>
      <c r="AN1258" s="30"/>
      <c r="AO1258" s="30"/>
      <c r="AP1258" s="30"/>
      <c r="AQ1258" s="30"/>
      <c r="AR1258" s="30"/>
      <c r="AS1258" s="30"/>
      <c r="AT1258" s="30"/>
      <c r="AU1258" s="30"/>
      <c r="AV1258" s="30"/>
    </row>
    <row r="1259" spans="3:48" x14ac:dyDescent="0.25"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0"/>
      <c r="X1259" s="30"/>
      <c r="Y1259" s="30"/>
      <c r="Z1259" s="30"/>
      <c r="AA1259" s="30"/>
      <c r="AB1259" s="30"/>
      <c r="AC1259" s="30"/>
      <c r="AD1259" s="30"/>
      <c r="AE1259" s="30"/>
      <c r="AF1259" s="30"/>
      <c r="AG1259" s="30"/>
      <c r="AH1259" s="30"/>
      <c r="AI1259" s="30"/>
      <c r="AJ1259" s="30"/>
      <c r="AK1259" s="30"/>
      <c r="AL1259" s="30"/>
      <c r="AM1259" s="30"/>
      <c r="AN1259" s="30"/>
      <c r="AO1259" s="30"/>
      <c r="AP1259" s="30"/>
      <c r="AQ1259" s="30"/>
      <c r="AR1259" s="30"/>
      <c r="AS1259" s="30"/>
      <c r="AT1259" s="30"/>
      <c r="AU1259" s="30"/>
      <c r="AV1259" s="30"/>
    </row>
    <row r="1260" spans="3:48" x14ac:dyDescent="0.25"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0"/>
      <c r="X1260" s="30"/>
      <c r="Y1260" s="30"/>
      <c r="Z1260" s="30"/>
      <c r="AA1260" s="30"/>
      <c r="AB1260" s="30"/>
      <c r="AC1260" s="30"/>
      <c r="AD1260" s="30"/>
      <c r="AE1260" s="30"/>
      <c r="AF1260" s="30"/>
      <c r="AG1260" s="30"/>
      <c r="AH1260" s="30"/>
      <c r="AI1260" s="30"/>
      <c r="AJ1260" s="30"/>
      <c r="AK1260" s="30"/>
      <c r="AL1260" s="30"/>
      <c r="AM1260" s="30"/>
      <c r="AN1260" s="30"/>
      <c r="AO1260" s="30"/>
      <c r="AP1260" s="30"/>
      <c r="AQ1260" s="30"/>
      <c r="AR1260" s="30"/>
      <c r="AS1260" s="30"/>
      <c r="AT1260" s="30"/>
      <c r="AU1260" s="30"/>
      <c r="AV1260" s="30"/>
    </row>
    <row r="1261" spans="3:48" x14ac:dyDescent="0.25"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0"/>
      <c r="X1261" s="30"/>
      <c r="Y1261" s="30"/>
      <c r="Z1261" s="30"/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  <c r="AK1261" s="30"/>
      <c r="AL1261" s="30"/>
      <c r="AM1261" s="30"/>
      <c r="AN1261" s="30"/>
      <c r="AO1261" s="30"/>
      <c r="AP1261" s="30"/>
      <c r="AQ1261" s="30"/>
      <c r="AR1261" s="30"/>
      <c r="AS1261" s="30"/>
      <c r="AT1261" s="30"/>
      <c r="AU1261" s="30"/>
      <c r="AV1261" s="30"/>
    </row>
    <row r="1262" spans="3:48" x14ac:dyDescent="0.25"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0"/>
      <c r="X1262" s="30"/>
      <c r="Y1262" s="30"/>
      <c r="Z1262" s="30"/>
      <c r="AA1262" s="30"/>
      <c r="AB1262" s="30"/>
      <c r="AC1262" s="30"/>
      <c r="AD1262" s="30"/>
      <c r="AE1262" s="30"/>
      <c r="AF1262" s="30"/>
      <c r="AG1262" s="30"/>
      <c r="AH1262" s="30"/>
      <c r="AI1262" s="30"/>
      <c r="AJ1262" s="30"/>
      <c r="AK1262" s="30"/>
      <c r="AL1262" s="30"/>
      <c r="AM1262" s="30"/>
      <c r="AN1262" s="30"/>
      <c r="AO1262" s="30"/>
      <c r="AP1262" s="30"/>
      <c r="AQ1262" s="30"/>
      <c r="AR1262" s="30"/>
      <c r="AS1262" s="30"/>
      <c r="AT1262" s="30"/>
      <c r="AU1262" s="30"/>
      <c r="AV1262" s="30"/>
    </row>
    <row r="1263" spans="3:48" x14ac:dyDescent="0.25"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0"/>
      <c r="X1263" s="30"/>
      <c r="Y1263" s="30"/>
      <c r="Z1263" s="30"/>
      <c r="AA1263" s="30"/>
      <c r="AB1263" s="30"/>
      <c r="AC1263" s="30"/>
      <c r="AD1263" s="30"/>
      <c r="AE1263" s="30"/>
      <c r="AF1263" s="30"/>
      <c r="AG1263" s="30"/>
      <c r="AH1263" s="30"/>
      <c r="AI1263" s="30"/>
      <c r="AJ1263" s="30"/>
      <c r="AK1263" s="30"/>
      <c r="AL1263" s="30"/>
      <c r="AM1263" s="30"/>
      <c r="AN1263" s="30"/>
      <c r="AO1263" s="30"/>
      <c r="AP1263" s="30"/>
      <c r="AQ1263" s="30"/>
      <c r="AR1263" s="30"/>
      <c r="AS1263" s="30"/>
      <c r="AT1263" s="30"/>
      <c r="AU1263" s="30"/>
      <c r="AV1263" s="30"/>
    </row>
    <row r="1264" spans="3:48" x14ac:dyDescent="0.25"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0"/>
      <c r="X1264" s="30"/>
      <c r="Y1264" s="30"/>
      <c r="Z1264" s="30"/>
      <c r="AA1264" s="30"/>
      <c r="AB1264" s="30"/>
      <c r="AC1264" s="30"/>
      <c r="AD1264" s="30"/>
      <c r="AE1264" s="30"/>
      <c r="AF1264" s="30"/>
      <c r="AG1264" s="30"/>
      <c r="AH1264" s="30"/>
      <c r="AI1264" s="30"/>
      <c r="AJ1264" s="30"/>
      <c r="AK1264" s="30"/>
      <c r="AL1264" s="30"/>
      <c r="AM1264" s="30"/>
      <c r="AN1264" s="30"/>
      <c r="AO1264" s="30"/>
      <c r="AP1264" s="30"/>
      <c r="AQ1264" s="30"/>
      <c r="AR1264" s="30"/>
      <c r="AS1264" s="30"/>
      <c r="AT1264" s="30"/>
      <c r="AU1264" s="30"/>
      <c r="AV1264" s="30"/>
    </row>
    <row r="1265" spans="3:48" x14ac:dyDescent="0.25"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0"/>
      <c r="X1265" s="30"/>
      <c r="Y1265" s="30"/>
      <c r="Z1265" s="30"/>
      <c r="AA1265" s="30"/>
      <c r="AB1265" s="30"/>
      <c r="AC1265" s="30"/>
      <c r="AD1265" s="30"/>
      <c r="AE1265" s="30"/>
      <c r="AF1265" s="30"/>
      <c r="AG1265" s="30"/>
      <c r="AH1265" s="30"/>
      <c r="AI1265" s="30"/>
      <c r="AJ1265" s="30"/>
      <c r="AK1265" s="30"/>
      <c r="AL1265" s="30"/>
      <c r="AM1265" s="30"/>
      <c r="AN1265" s="30"/>
      <c r="AO1265" s="30"/>
      <c r="AP1265" s="30"/>
      <c r="AQ1265" s="30"/>
      <c r="AR1265" s="30"/>
      <c r="AS1265" s="30"/>
      <c r="AT1265" s="30"/>
      <c r="AU1265" s="30"/>
      <c r="AV1265" s="30"/>
    </row>
    <row r="1266" spans="3:48" x14ac:dyDescent="0.25"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30"/>
      <c r="AN1266" s="30"/>
      <c r="AO1266" s="30"/>
      <c r="AP1266" s="30"/>
      <c r="AQ1266" s="30"/>
      <c r="AR1266" s="30"/>
      <c r="AS1266" s="30"/>
      <c r="AT1266" s="30"/>
      <c r="AU1266" s="30"/>
      <c r="AV1266" s="30"/>
    </row>
    <row r="1267" spans="3:48" x14ac:dyDescent="0.25"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0"/>
      <c r="X1267" s="30"/>
      <c r="Y1267" s="30"/>
      <c r="Z1267" s="30"/>
      <c r="AA1267" s="30"/>
      <c r="AB1267" s="30"/>
      <c r="AC1267" s="30"/>
      <c r="AD1267" s="30"/>
      <c r="AE1267" s="30"/>
      <c r="AF1267" s="30"/>
      <c r="AG1267" s="30"/>
      <c r="AH1267" s="30"/>
      <c r="AI1267" s="30"/>
      <c r="AJ1267" s="30"/>
      <c r="AK1267" s="30"/>
      <c r="AL1267" s="30"/>
      <c r="AM1267" s="30"/>
      <c r="AN1267" s="30"/>
      <c r="AO1267" s="30"/>
      <c r="AP1267" s="30"/>
      <c r="AQ1267" s="30"/>
      <c r="AR1267" s="30"/>
      <c r="AS1267" s="30"/>
      <c r="AT1267" s="30"/>
      <c r="AU1267" s="30"/>
      <c r="AV1267" s="30"/>
    </row>
    <row r="1268" spans="3:48" x14ac:dyDescent="0.25"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0"/>
      <c r="X1268" s="30"/>
      <c r="Y1268" s="30"/>
      <c r="Z1268" s="30"/>
      <c r="AA1268" s="30"/>
      <c r="AB1268" s="30"/>
      <c r="AC1268" s="30"/>
      <c r="AD1268" s="30"/>
      <c r="AE1268" s="30"/>
      <c r="AF1268" s="30"/>
      <c r="AG1268" s="30"/>
      <c r="AH1268" s="30"/>
      <c r="AI1268" s="30"/>
      <c r="AJ1268" s="30"/>
      <c r="AK1268" s="30"/>
      <c r="AL1268" s="30"/>
      <c r="AM1268" s="30"/>
      <c r="AN1268" s="30"/>
      <c r="AO1268" s="30"/>
      <c r="AP1268" s="30"/>
      <c r="AQ1268" s="30"/>
      <c r="AR1268" s="30"/>
      <c r="AS1268" s="30"/>
      <c r="AT1268" s="30"/>
      <c r="AU1268" s="30"/>
      <c r="AV1268" s="30"/>
    </row>
    <row r="1269" spans="3:48" x14ac:dyDescent="0.25"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0"/>
      <c r="X1269" s="30"/>
      <c r="Y1269" s="30"/>
      <c r="Z1269" s="30"/>
      <c r="AA1269" s="30"/>
      <c r="AB1269" s="30"/>
      <c r="AC1269" s="30"/>
      <c r="AD1269" s="30"/>
      <c r="AE1269" s="30"/>
      <c r="AF1269" s="30"/>
      <c r="AG1269" s="30"/>
      <c r="AH1269" s="30"/>
      <c r="AI1269" s="30"/>
      <c r="AJ1269" s="30"/>
      <c r="AK1269" s="30"/>
      <c r="AL1269" s="30"/>
      <c r="AM1269" s="30"/>
      <c r="AN1269" s="30"/>
      <c r="AO1269" s="30"/>
      <c r="AP1269" s="30"/>
      <c r="AQ1269" s="30"/>
      <c r="AR1269" s="30"/>
      <c r="AS1269" s="30"/>
      <c r="AT1269" s="30"/>
      <c r="AU1269" s="30"/>
      <c r="AV1269" s="30"/>
    </row>
    <row r="1270" spans="3:48" x14ac:dyDescent="0.25"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0"/>
      <c r="X1270" s="30"/>
      <c r="Y1270" s="30"/>
      <c r="Z1270" s="30"/>
      <c r="AA1270" s="30"/>
      <c r="AB1270" s="30"/>
      <c r="AC1270" s="30"/>
      <c r="AD1270" s="30"/>
      <c r="AE1270" s="30"/>
      <c r="AF1270" s="30"/>
      <c r="AG1270" s="30"/>
      <c r="AH1270" s="30"/>
      <c r="AI1270" s="30"/>
      <c r="AJ1270" s="30"/>
      <c r="AK1270" s="30"/>
      <c r="AL1270" s="30"/>
      <c r="AM1270" s="30"/>
      <c r="AN1270" s="30"/>
      <c r="AO1270" s="30"/>
      <c r="AP1270" s="30"/>
      <c r="AQ1270" s="30"/>
      <c r="AR1270" s="30"/>
      <c r="AS1270" s="30"/>
      <c r="AT1270" s="30"/>
      <c r="AU1270" s="30"/>
      <c r="AV1270" s="30"/>
    </row>
    <row r="1271" spans="3:48" x14ac:dyDescent="0.25"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/>
      <c r="Y1271" s="30"/>
      <c r="Z1271" s="30"/>
      <c r="AA1271" s="30"/>
      <c r="AB1271" s="30"/>
      <c r="AC1271" s="30"/>
      <c r="AD1271" s="30"/>
      <c r="AE1271" s="30"/>
      <c r="AF1271" s="30"/>
      <c r="AG1271" s="30"/>
      <c r="AH1271" s="30"/>
      <c r="AI1271" s="30"/>
      <c r="AJ1271" s="30"/>
      <c r="AK1271" s="30"/>
      <c r="AL1271" s="30"/>
      <c r="AM1271" s="30"/>
      <c r="AN1271" s="30"/>
      <c r="AO1271" s="30"/>
      <c r="AP1271" s="30"/>
      <c r="AQ1271" s="30"/>
      <c r="AR1271" s="30"/>
      <c r="AS1271" s="30"/>
      <c r="AT1271" s="30"/>
      <c r="AU1271" s="30"/>
      <c r="AV1271" s="30"/>
    </row>
    <row r="1272" spans="3:48" x14ac:dyDescent="0.25"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0"/>
      <c r="X1272" s="30"/>
      <c r="Y1272" s="30"/>
      <c r="Z1272" s="30"/>
      <c r="AA1272" s="30"/>
      <c r="AB1272" s="30"/>
      <c r="AC1272" s="30"/>
      <c r="AD1272" s="30"/>
      <c r="AE1272" s="30"/>
      <c r="AF1272" s="30"/>
      <c r="AG1272" s="30"/>
      <c r="AH1272" s="30"/>
      <c r="AI1272" s="30"/>
      <c r="AJ1272" s="30"/>
      <c r="AK1272" s="30"/>
      <c r="AL1272" s="30"/>
      <c r="AM1272" s="30"/>
      <c r="AN1272" s="30"/>
      <c r="AO1272" s="30"/>
      <c r="AP1272" s="30"/>
      <c r="AQ1272" s="30"/>
      <c r="AR1272" s="30"/>
      <c r="AS1272" s="30"/>
      <c r="AT1272" s="30"/>
      <c r="AU1272" s="30"/>
      <c r="AV1272" s="30"/>
    </row>
    <row r="1273" spans="3:48" x14ac:dyDescent="0.25"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0"/>
      <c r="X1273" s="30"/>
      <c r="Y1273" s="30"/>
      <c r="Z1273" s="30"/>
      <c r="AA1273" s="30"/>
      <c r="AB1273" s="30"/>
      <c r="AC1273" s="30"/>
      <c r="AD1273" s="30"/>
      <c r="AE1273" s="30"/>
      <c r="AF1273" s="30"/>
      <c r="AG1273" s="30"/>
      <c r="AH1273" s="30"/>
      <c r="AI1273" s="30"/>
      <c r="AJ1273" s="30"/>
      <c r="AK1273" s="30"/>
      <c r="AL1273" s="30"/>
      <c r="AM1273" s="30"/>
      <c r="AN1273" s="30"/>
      <c r="AO1273" s="30"/>
      <c r="AP1273" s="30"/>
      <c r="AQ1273" s="30"/>
      <c r="AR1273" s="30"/>
      <c r="AS1273" s="30"/>
      <c r="AT1273" s="30"/>
      <c r="AU1273" s="30"/>
      <c r="AV1273" s="30"/>
    </row>
    <row r="1274" spans="3:48" x14ac:dyDescent="0.25"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0"/>
      <c r="X1274" s="30"/>
      <c r="Y1274" s="30"/>
      <c r="Z1274" s="30"/>
      <c r="AA1274" s="30"/>
      <c r="AB1274" s="30"/>
      <c r="AC1274" s="30"/>
      <c r="AD1274" s="30"/>
      <c r="AE1274" s="30"/>
      <c r="AF1274" s="30"/>
      <c r="AG1274" s="30"/>
      <c r="AH1274" s="30"/>
      <c r="AI1274" s="30"/>
      <c r="AJ1274" s="30"/>
      <c r="AK1274" s="30"/>
      <c r="AL1274" s="30"/>
      <c r="AM1274" s="30"/>
      <c r="AN1274" s="30"/>
      <c r="AO1274" s="30"/>
      <c r="AP1274" s="30"/>
      <c r="AQ1274" s="30"/>
      <c r="AR1274" s="30"/>
      <c r="AS1274" s="30"/>
      <c r="AT1274" s="30"/>
      <c r="AU1274" s="30"/>
      <c r="AV1274" s="30"/>
    </row>
    <row r="1275" spans="3:48" x14ac:dyDescent="0.25"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0"/>
      <c r="X1275" s="30"/>
      <c r="Y1275" s="30"/>
      <c r="Z1275" s="30"/>
      <c r="AA1275" s="30"/>
      <c r="AB1275" s="30"/>
      <c r="AC1275" s="30"/>
      <c r="AD1275" s="30"/>
      <c r="AE1275" s="30"/>
      <c r="AF1275" s="30"/>
      <c r="AG1275" s="30"/>
      <c r="AH1275" s="30"/>
      <c r="AI1275" s="30"/>
      <c r="AJ1275" s="30"/>
      <c r="AK1275" s="30"/>
      <c r="AL1275" s="30"/>
      <c r="AM1275" s="30"/>
      <c r="AN1275" s="30"/>
      <c r="AO1275" s="30"/>
      <c r="AP1275" s="30"/>
      <c r="AQ1275" s="30"/>
      <c r="AR1275" s="30"/>
      <c r="AS1275" s="30"/>
      <c r="AT1275" s="30"/>
      <c r="AU1275" s="30"/>
      <c r="AV1275" s="30"/>
    </row>
    <row r="1276" spans="3:48" x14ac:dyDescent="0.25"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30"/>
      <c r="AN1276" s="30"/>
      <c r="AO1276" s="30"/>
      <c r="AP1276" s="30"/>
      <c r="AQ1276" s="30"/>
      <c r="AR1276" s="30"/>
      <c r="AS1276" s="30"/>
      <c r="AT1276" s="30"/>
      <c r="AU1276" s="30"/>
      <c r="AV1276" s="30"/>
    </row>
    <row r="1277" spans="3:48" x14ac:dyDescent="0.25"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0"/>
      <c r="X1277" s="30"/>
      <c r="Y1277" s="30"/>
      <c r="Z1277" s="30"/>
      <c r="AA1277" s="30"/>
      <c r="AB1277" s="30"/>
      <c r="AC1277" s="30"/>
      <c r="AD1277" s="30"/>
      <c r="AE1277" s="30"/>
      <c r="AF1277" s="30"/>
      <c r="AG1277" s="30"/>
      <c r="AH1277" s="30"/>
      <c r="AI1277" s="30"/>
      <c r="AJ1277" s="30"/>
      <c r="AK1277" s="30"/>
      <c r="AL1277" s="30"/>
      <c r="AM1277" s="30"/>
      <c r="AN1277" s="30"/>
      <c r="AO1277" s="30"/>
      <c r="AP1277" s="30"/>
      <c r="AQ1277" s="30"/>
      <c r="AR1277" s="30"/>
      <c r="AS1277" s="30"/>
      <c r="AT1277" s="30"/>
      <c r="AU1277" s="30"/>
      <c r="AV1277" s="30"/>
    </row>
    <row r="1278" spans="3:48" x14ac:dyDescent="0.25"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0"/>
      <c r="X1278" s="30"/>
      <c r="Y1278" s="30"/>
      <c r="Z1278" s="30"/>
      <c r="AA1278" s="30"/>
      <c r="AB1278" s="30"/>
      <c r="AC1278" s="30"/>
      <c r="AD1278" s="30"/>
      <c r="AE1278" s="30"/>
      <c r="AF1278" s="30"/>
      <c r="AG1278" s="30"/>
      <c r="AH1278" s="30"/>
      <c r="AI1278" s="30"/>
      <c r="AJ1278" s="30"/>
      <c r="AK1278" s="30"/>
      <c r="AL1278" s="30"/>
      <c r="AM1278" s="30"/>
      <c r="AN1278" s="30"/>
      <c r="AO1278" s="30"/>
      <c r="AP1278" s="30"/>
      <c r="AQ1278" s="30"/>
      <c r="AR1278" s="30"/>
      <c r="AS1278" s="30"/>
      <c r="AT1278" s="30"/>
      <c r="AU1278" s="30"/>
      <c r="AV1278" s="30"/>
    </row>
    <row r="1279" spans="3:48" x14ac:dyDescent="0.25"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0"/>
      <c r="X1279" s="30"/>
      <c r="Y1279" s="30"/>
      <c r="Z1279" s="30"/>
      <c r="AA1279" s="30"/>
      <c r="AB1279" s="30"/>
      <c r="AC1279" s="30"/>
      <c r="AD1279" s="30"/>
      <c r="AE1279" s="30"/>
      <c r="AF1279" s="30"/>
      <c r="AG1279" s="30"/>
      <c r="AH1279" s="30"/>
      <c r="AI1279" s="30"/>
      <c r="AJ1279" s="30"/>
      <c r="AK1279" s="30"/>
      <c r="AL1279" s="30"/>
      <c r="AM1279" s="30"/>
      <c r="AN1279" s="30"/>
      <c r="AO1279" s="30"/>
      <c r="AP1279" s="30"/>
      <c r="AQ1279" s="30"/>
      <c r="AR1279" s="30"/>
      <c r="AS1279" s="30"/>
      <c r="AT1279" s="30"/>
      <c r="AU1279" s="30"/>
      <c r="AV1279" s="30"/>
    </row>
    <row r="1280" spans="3:48" x14ac:dyDescent="0.25"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0"/>
      <c r="X1280" s="30"/>
      <c r="Y1280" s="30"/>
      <c r="Z1280" s="30"/>
      <c r="AA1280" s="30"/>
      <c r="AB1280" s="30"/>
      <c r="AC1280" s="30"/>
      <c r="AD1280" s="30"/>
      <c r="AE1280" s="30"/>
      <c r="AF1280" s="30"/>
      <c r="AG1280" s="30"/>
      <c r="AH1280" s="30"/>
      <c r="AI1280" s="30"/>
      <c r="AJ1280" s="30"/>
      <c r="AK1280" s="30"/>
      <c r="AL1280" s="30"/>
      <c r="AM1280" s="30"/>
      <c r="AN1280" s="30"/>
      <c r="AO1280" s="30"/>
      <c r="AP1280" s="30"/>
      <c r="AQ1280" s="30"/>
      <c r="AR1280" s="30"/>
      <c r="AS1280" s="30"/>
      <c r="AT1280" s="30"/>
      <c r="AU1280" s="30"/>
      <c r="AV1280" s="30"/>
    </row>
    <row r="1281" spans="3:48" x14ac:dyDescent="0.25"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30"/>
      <c r="AN1281" s="30"/>
      <c r="AO1281" s="30"/>
      <c r="AP1281" s="30"/>
      <c r="AQ1281" s="30"/>
      <c r="AR1281" s="30"/>
      <c r="AS1281" s="30"/>
      <c r="AT1281" s="30"/>
      <c r="AU1281" s="30"/>
      <c r="AV1281" s="30"/>
    </row>
    <row r="1282" spans="3:48" x14ac:dyDescent="0.25"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0"/>
      <c r="X1282" s="30"/>
      <c r="Y1282" s="30"/>
      <c r="Z1282" s="30"/>
      <c r="AA1282" s="30"/>
      <c r="AB1282" s="30"/>
      <c r="AC1282" s="30"/>
      <c r="AD1282" s="30"/>
      <c r="AE1282" s="30"/>
      <c r="AF1282" s="30"/>
      <c r="AG1282" s="30"/>
      <c r="AH1282" s="30"/>
      <c r="AI1282" s="30"/>
      <c r="AJ1282" s="30"/>
      <c r="AK1282" s="30"/>
      <c r="AL1282" s="30"/>
      <c r="AM1282" s="30"/>
      <c r="AN1282" s="30"/>
      <c r="AO1282" s="30"/>
      <c r="AP1282" s="30"/>
      <c r="AQ1282" s="30"/>
      <c r="AR1282" s="30"/>
      <c r="AS1282" s="30"/>
      <c r="AT1282" s="30"/>
      <c r="AU1282" s="30"/>
      <c r="AV1282" s="30"/>
    </row>
    <row r="1283" spans="3:48" x14ac:dyDescent="0.25"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0"/>
      <c r="X1283" s="30"/>
      <c r="Y1283" s="30"/>
      <c r="Z1283" s="30"/>
      <c r="AA1283" s="30"/>
      <c r="AB1283" s="30"/>
      <c r="AC1283" s="30"/>
      <c r="AD1283" s="30"/>
      <c r="AE1283" s="30"/>
      <c r="AF1283" s="30"/>
      <c r="AG1283" s="30"/>
      <c r="AH1283" s="30"/>
      <c r="AI1283" s="30"/>
      <c r="AJ1283" s="30"/>
      <c r="AK1283" s="30"/>
      <c r="AL1283" s="30"/>
      <c r="AM1283" s="30"/>
      <c r="AN1283" s="30"/>
      <c r="AO1283" s="30"/>
      <c r="AP1283" s="30"/>
      <c r="AQ1283" s="30"/>
      <c r="AR1283" s="30"/>
      <c r="AS1283" s="30"/>
      <c r="AT1283" s="30"/>
      <c r="AU1283" s="30"/>
      <c r="AV1283" s="30"/>
    </row>
    <row r="1284" spans="3:48" x14ac:dyDescent="0.25"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0"/>
      <c r="X1284" s="30"/>
      <c r="Y1284" s="30"/>
      <c r="Z1284" s="30"/>
      <c r="AA1284" s="30"/>
      <c r="AB1284" s="30"/>
      <c r="AC1284" s="30"/>
      <c r="AD1284" s="30"/>
      <c r="AE1284" s="30"/>
      <c r="AF1284" s="30"/>
      <c r="AG1284" s="30"/>
      <c r="AH1284" s="30"/>
      <c r="AI1284" s="30"/>
      <c r="AJ1284" s="30"/>
      <c r="AK1284" s="30"/>
      <c r="AL1284" s="30"/>
      <c r="AM1284" s="30"/>
      <c r="AN1284" s="30"/>
      <c r="AO1284" s="30"/>
      <c r="AP1284" s="30"/>
      <c r="AQ1284" s="30"/>
      <c r="AR1284" s="30"/>
      <c r="AS1284" s="30"/>
      <c r="AT1284" s="30"/>
      <c r="AU1284" s="30"/>
      <c r="AV1284" s="30"/>
    </row>
    <row r="1285" spans="3:48" x14ac:dyDescent="0.25"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0"/>
      <c r="X1285" s="30"/>
      <c r="Y1285" s="30"/>
      <c r="Z1285" s="30"/>
      <c r="AA1285" s="30"/>
      <c r="AB1285" s="30"/>
      <c r="AC1285" s="30"/>
      <c r="AD1285" s="30"/>
      <c r="AE1285" s="30"/>
      <c r="AF1285" s="30"/>
      <c r="AG1285" s="30"/>
      <c r="AH1285" s="30"/>
      <c r="AI1285" s="30"/>
      <c r="AJ1285" s="30"/>
      <c r="AK1285" s="30"/>
      <c r="AL1285" s="30"/>
      <c r="AM1285" s="30"/>
      <c r="AN1285" s="30"/>
      <c r="AO1285" s="30"/>
      <c r="AP1285" s="30"/>
      <c r="AQ1285" s="30"/>
      <c r="AR1285" s="30"/>
      <c r="AS1285" s="30"/>
      <c r="AT1285" s="30"/>
      <c r="AU1285" s="30"/>
      <c r="AV1285" s="30"/>
    </row>
    <row r="1286" spans="3:48" x14ac:dyDescent="0.25"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30"/>
      <c r="AN1286" s="30"/>
      <c r="AO1286" s="30"/>
      <c r="AP1286" s="30"/>
      <c r="AQ1286" s="30"/>
      <c r="AR1286" s="30"/>
      <c r="AS1286" s="30"/>
      <c r="AT1286" s="30"/>
      <c r="AU1286" s="30"/>
      <c r="AV1286" s="30"/>
    </row>
    <row r="1287" spans="3:48" x14ac:dyDescent="0.25"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0"/>
      <c r="X1287" s="30"/>
      <c r="Y1287" s="30"/>
      <c r="Z1287" s="30"/>
      <c r="AA1287" s="30"/>
      <c r="AB1287" s="30"/>
      <c r="AC1287" s="30"/>
      <c r="AD1287" s="30"/>
      <c r="AE1287" s="30"/>
      <c r="AF1287" s="30"/>
      <c r="AG1287" s="30"/>
      <c r="AH1287" s="30"/>
      <c r="AI1287" s="30"/>
      <c r="AJ1287" s="30"/>
      <c r="AK1287" s="30"/>
      <c r="AL1287" s="30"/>
      <c r="AM1287" s="30"/>
      <c r="AN1287" s="30"/>
      <c r="AO1287" s="30"/>
      <c r="AP1287" s="30"/>
      <c r="AQ1287" s="30"/>
      <c r="AR1287" s="30"/>
      <c r="AS1287" s="30"/>
      <c r="AT1287" s="30"/>
      <c r="AU1287" s="30"/>
      <c r="AV1287" s="30"/>
    </row>
    <row r="1288" spans="3:48" x14ac:dyDescent="0.25"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0"/>
      <c r="X1288" s="30"/>
      <c r="Y1288" s="30"/>
      <c r="Z1288" s="30"/>
      <c r="AA1288" s="30"/>
      <c r="AB1288" s="30"/>
      <c r="AC1288" s="30"/>
      <c r="AD1288" s="30"/>
      <c r="AE1288" s="30"/>
      <c r="AF1288" s="30"/>
      <c r="AG1288" s="30"/>
      <c r="AH1288" s="30"/>
      <c r="AI1288" s="30"/>
      <c r="AJ1288" s="30"/>
      <c r="AK1288" s="30"/>
      <c r="AL1288" s="30"/>
      <c r="AM1288" s="30"/>
      <c r="AN1288" s="30"/>
      <c r="AO1288" s="30"/>
      <c r="AP1288" s="30"/>
      <c r="AQ1288" s="30"/>
      <c r="AR1288" s="30"/>
      <c r="AS1288" s="30"/>
      <c r="AT1288" s="30"/>
      <c r="AU1288" s="30"/>
      <c r="AV1288" s="30"/>
    </row>
    <row r="1289" spans="3:48" x14ac:dyDescent="0.25"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0"/>
      <c r="X1289" s="30"/>
      <c r="Y1289" s="30"/>
      <c r="Z1289" s="30"/>
      <c r="AA1289" s="30"/>
      <c r="AB1289" s="30"/>
      <c r="AC1289" s="30"/>
      <c r="AD1289" s="30"/>
      <c r="AE1289" s="30"/>
      <c r="AF1289" s="30"/>
      <c r="AG1289" s="30"/>
      <c r="AH1289" s="30"/>
      <c r="AI1289" s="30"/>
      <c r="AJ1289" s="30"/>
      <c r="AK1289" s="30"/>
      <c r="AL1289" s="30"/>
      <c r="AM1289" s="30"/>
      <c r="AN1289" s="30"/>
      <c r="AO1289" s="30"/>
      <c r="AP1289" s="30"/>
      <c r="AQ1289" s="30"/>
      <c r="AR1289" s="30"/>
      <c r="AS1289" s="30"/>
      <c r="AT1289" s="30"/>
      <c r="AU1289" s="30"/>
      <c r="AV1289" s="30"/>
    </row>
    <row r="1290" spans="3:48" x14ac:dyDescent="0.25"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0"/>
      <c r="X1290" s="30"/>
      <c r="Y1290" s="30"/>
      <c r="Z1290" s="30"/>
      <c r="AA1290" s="30"/>
      <c r="AB1290" s="30"/>
      <c r="AC1290" s="30"/>
      <c r="AD1290" s="30"/>
      <c r="AE1290" s="30"/>
      <c r="AF1290" s="30"/>
      <c r="AG1290" s="30"/>
      <c r="AH1290" s="30"/>
      <c r="AI1290" s="30"/>
      <c r="AJ1290" s="30"/>
      <c r="AK1290" s="30"/>
      <c r="AL1290" s="30"/>
      <c r="AM1290" s="30"/>
      <c r="AN1290" s="30"/>
      <c r="AO1290" s="30"/>
      <c r="AP1290" s="30"/>
      <c r="AQ1290" s="30"/>
      <c r="AR1290" s="30"/>
      <c r="AS1290" s="30"/>
      <c r="AT1290" s="30"/>
      <c r="AU1290" s="30"/>
      <c r="AV1290" s="30"/>
    </row>
    <row r="1291" spans="3:48" x14ac:dyDescent="0.25"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30"/>
      <c r="AN1291" s="30"/>
      <c r="AO1291" s="30"/>
      <c r="AP1291" s="30"/>
      <c r="AQ1291" s="30"/>
      <c r="AR1291" s="30"/>
      <c r="AS1291" s="30"/>
      <c r="AT1291" s="30"/>
      <c r="AU1291" s="30"/>
      <c r="AV1291" s="30"/>
    </row>
    <row r="1292" spans="3:48" x14ac:dyDescent="0.25"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0"/>
      <c r="X1292" s="30"/>
      <c r="Y1292" s="30"/>
      <c r="Z1292" s="30"/>
      <c r="AA1292" s="30"/>
      <c r="AB1292" s="30"/>
      <c r="AC1292" s="30"/>
      <c r="AD1292" s="30"/>
      <c r="AE1292" s="30"/>
      <c r="AF1292" s="30"/>
      <c r="AG1292" s="30"/>
      <c r="AH1292" s="30"/>
      <c r="AI1292" s="30"/>
      <c r="AJ1292" s="30"/>
      <c r="AK1292" s="30"/>
      <c r="AL1292" s="30"/>
      <c r="AM1292" s="30"/>
      <c r="AN1292" s="30"/>
      <c r="AO1292" s="30"/>
      <c r="AP1292" s="30"/>
      <c r="AQ1292" s="30"/>
      <c r="AR1292" s="30"/>
      <c r="AS1292" s="30"/>
      <c r="AT1292" s="30"/>
      <c r="AU1292" s="30"/>
      <c r="AV1292" s="30"/>
    </row>
    <row r="1293" spans="3:48" x14ac:dyDescent="0.25"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0"/>
      <c r="X1293" s="30"/>
      <c r="Y1293" s="30"/>
      <c r="Z1293" s="30"/>
      <c r="AA1293" s="30"/>
      <c r="AB1293" s="30"/>
      <c r="AC1293" s="30"/>
      <c r="AD1293" s="30"/>
      <c r="AE1293" s="30"/>
      <c r="AF1293" s="30"/>
      <c r="AG1293" s="30"/>
      <c r="AH1293" s="30"/>
      <c r="AI1293" s="30"/>
      <c r="AJ1293" s="30"/>
      <c r="AK1293" s="30"/>
      <c r="AL1293" s="30"/>
      <c r="AM1293" s="30"/>
      <c r="AN1293" s="30"/>
      <c r="AO1293" s="30"/>
      <c r="AP1293" s="30"/>
      <c r="AQ1293" s="30"/>
      <c r="AR1293" s="30"/>
      <c r="AS1293" s="30"/>
      <c r="AT1293" s="30"/>
      <c r="AU1293" s="30"/>
      <c r="AV1293" s="30"/>
    </row>
    <row r="1294" spans="3:48" x14ac:dyDescent="0.25"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0"/>
      <c r="X1294" s="30"/>
      <c r="Y1294" s="30"/>
      <c r="Z1294" s="30"/>
      <c r="AA1294" s="30"/>
      <c r="AB1294" s="30"/>
      <c r="AC1294" s="30"/>
      <c r="AD1294" s="30"/>
      <c r="AE1294" s="30"/>
      <c r="AF1294" s="30"/>
      <c r="AG1294" s="30"/>
      <c r="AH1294" s="30"/>
      <c r="AI1294" s="30"/>
      <c r="AJ1294" s="30"/>
      <c r="AK1294" s="30"/>
      <c r="AL1294" s="30"/>
      <c r="AM1294" s="30"/>
      <c r="AN1294" s="30"/>
      <c r="AO1294" s="30"/>
      <c r="AP1294" s="30"/>
      <c r="AQ1294" s="30"/>
      <c r="AR1294" s="30"/>
      <c r="AS1294" s="30"/>
      <c r="AT1294" s="30"/>
      <c r="AU1294" s="30"/>
      <c r="AV1294" s="30"/>
    </row>
    <row r="1295" spans="3:48" x14ac:dyDescent="0.25"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0"/>
      <c r="X1295" s="30"/>
      <c r="Y1295" s="30"/>
      <c r="Z1295" s="30"/>
      <c r="AA1295" s="30"/>
      <c r="AB1295" s="30"/>
      <c r="AC1295" s="30"/>
      <c r="AD1295" s="30"/>
      <c r="AE1295" s="30"/>
      <c r="AF1295" s="30"/>
      <c r="AG1295" s="30"/>
      <c r="AH1295" s="30"/>
      <c r="AI1295" s="30"/>
      <c r="AJ1295" s="30"/>
      <c r="AK1295" s="30"/>
      <c r="AL1295" s="30"/>
      <c r="AM1295" s="30"/>
      <c r="AN1295" s="30"/>
      <c r="AO1295" s="30"/>
      <c r="AP1295" s="30"/>
      <c r="AQ1295" s="30"/>
      <c r="AR1295" s="30"/>
      <c r="AS1295" s="30"/>
      <c r="AT1295" s="30"/>
      <c r="AU1295" s="30"/>
      <c r="AV1295" s="30"/>
    </row>
    <row r="1296" spans="3:48" x14ac:dyDescent="0.25"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30"/>
      <c r="AN1296" s="30"/>
      <c r="AO1296" s="30"/>
      <c r="AP1296" s="30"/>
      <c r="AQ1296" s="30"/>
      <c r="AR1296" s="30"/>
      <c r="AS1296" s="30"/>
      <c r="AT1296" s="30"/>
      <c r="AU1296" s="30"/>
      <c r="AV1296" s="30"/>
    </row>
    <row r="1297" spans="3:48" x14ac:dyDescent="0.25"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0"/>
      <c r="X1297" s="30"/>
      <c r="Y1297" s="30"/>
      <c r="Z1297" s="30"/>
      <c r="AA1297" s="30"/>
      <c r="AB1297" s="30"/>
      <c r="AC1297" s="30"/>
      <c r="AD1297" s="30"/>
      <c r="AE1297" s="30"/>
      <c r="AF1297" s="30"/>
      <c r="AG1297" s="30"/>
      <c r="AH1297" s="30"/>
      <c r="AI1297" s="30"/>
      <c r="AJ1297" s="30"/>
      <c r="AK1297" s="30"/>
      <c r="AL1297" s="30"/>
      <c r="AM1297" s="30"/>
      <c r="AN1297" s="30"/>
      <c r="AO1297" s="30"/>
      <c r="AP1297" s="30"/>
      <c r="AQ1297" s="30"/>
      <c r="AR1297" s="30"/>
      <c r="AS1297" s="30"/>
      <c r="AT1297" s="30"/>
      <c r="AU1297" s="30"/>
      <c r="AV1297" s="30"/>
    </row>
    <row r="1298" spans="3:48" x14ac:dyDescent="0.25"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0"/>
      <c r="X1298" s="30"/>
      <c r="Y1298" s="30"/>
      <c r="Z1298" s="30"/>
      <c r="AA1298" s="30"/>
      <c r="AB1298" s="30"/>
      <c r="AC1298" s="30"/>
      <c r="AD1298" s="30"/>
      <c r="AE1298" s="30"/>
      <c r="AF1298" s="30"/>
      <c r="AG1298" s="30"/>
      <c r="AH1298" s="30"/>
      <c r="AI1298" s="30"/>
      <c r="AJ1298" s="30"/>
      <c r="AK1298" s="30"/>
      <c r="AL1298" s="30"/>
      <c r="AM1298" s="30"/>
      <c r="AN1298" s="30"/>
      <c r="AO1298" s="30"/>
      <c r="AP1298" s="30"/>
      <c r="AQ1298" s="30"/>
      <c r="AR1298" s="30"/>
      <c r="AS1298" s="30"/>
      <c r="AT1298" s="30"/>
      <c r="AU1298" s="30"/>
      <c r="AV1298" s="30"/>
    </row>
    <row r="1299" spans="3:48" x14ac:dyDescent="0.25"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0"/>
      <c r="X1299" s="30"/>
      <c r="Y1299" s="30"/>
      <c r="Z1299" s="30"/>
      <c r="AA1299" s="30"/>
      <c r="AB1299" s="30"/>
      <c r="AC1299" s="30"/>
      <c r="AD1299" s="30"/>
      <c r="AE1299" s="30"/>
      <c r="AF1299" s="30"/>
      <c r="AG1299" s="30"/>
      <c r="AH1299" s="30"/>
      <c r="AI1299" s="30"/>
      <c r="AJ1299" s="30"/>
      <c r="AK1299" s="30"/>
      <c r="AL1299" s="30"/>
      <c r="AM1299" s="30"/>
      <c r="AN1299" s="30"/>
      <c r="AO1299" s="30"/>
      <c r="AP1299" s="30"/>
      <c r="AQ1299" s="30"/>
      <c r="AR1299" s="30"/>
      <c r="AS1299" s="30"/>
      <c r="AT1299" s="30"/>
      <c r="AU1299" s="30"/>
      <c r="AV1299" s="30"/>
    </row>
    <row r="1300" spans="3:48" x14ac:dyDescent="0.25"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0"/>
      <c r="X1300" s="30"/>
      <c r="Y1300" s="30"/>
      <c r="Z1300" s="30"/>
      <c r="AA1300" s="30"/>
      <c r="AB1300" s="30"/>
      <c r="AC1300" s="30"/>
      <c r="AD1300" s="30"/>
      <c r="AE1300" s="30"/>
      <c r="AF1300" s="30"/>
      <c r="AG1300" s="30"/>
      <c r="AH1300" s="30"/>
      <c r="AI1300" s="30"/>
      <c r="AJ1300" s="30"/>
      <c r="AK1300" s="30"/>
      <c r="AL1300" s="30"/>
      <c r="AM1300" s="30"/>
      <c r="AN1300" s="30"/>
      <c r="AO1300" s="30"/>
      <c r="AP1300" s="30"/>
      <c r="AQ1300" s="30"/>
      <c r="AR1300" s="30"/>
      <c r="AS1300" s="30"/>
      <c r="AT1300" s="30"/>
      <c r="AU1300" s="30"/>
      <c r="AV1300" s="30"/>
    </row>
    <row r="1301" spans="3:48" x14ac:dyDescent="0.25"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0"/>
      <c r="X1301" s="30"/>
      <c r="Y1301" s="30"/>
      <c r="Z1301" s="30"/>
      <c r="AA1301" s="30"/>
      <c r="AB1301" s="30"/>
      <c r="AC1301" s="30"/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30"/>
      <c r="AN1301" s="30"/>
      <c r="AO1301" s="30"/>
      <c r="AP1301" s="30"/>
      <c r="AQ1301" s="30"/>
      <c r="AR1301" s="30"/>
      <c r="AS1301" s="30"/>
      <c r="AT1301" s="30"/>
      <c r="AU1301" s="30"/>
      <c r="AV1301" s="30"/>
    </row>
    <row r="1302" spans="3:48" x14ac:dyDescent="0.25"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0"/>
      <c r="X1302" s="30"/>
      <c r="Y1302" s="30"/>
      <c r="Z1302" s="30"/>
      <c r="AA1302" s="30"/>
      <c r="AB1302" s="30"/>
      <c r="AC1302" s="30"/>
      <c r="AD1302" s="30"/>
      <c r="AE1302" s="30"/>
      <c r="AF1302" s="30"/>
      <c r="AG1302" s="30"/>
      <c r="AH1302" s="30"/>
      <c r="AI1302" s="30"/>
      <c r="AJ1302" s="30"/>
      <c r="AK1302" s="30"/>
      <c r="AL1302" s="30"/>
      <c r="AM1302" s="30"/>
      <c r="AN1302" s="30"/>
      <c r="AO1302" s="30"/>
      <c r="AP1302" s="30"/>
      <c r="AQ1302" s="30"/>
      <c r="AR1302" s="30"/>
      <c r="AS1302" s="30"/>
      <c r="AT1302" s="30"/>
      <c r="AU1302" s="30"/>
      <c r="AV1302" s="30"/>
    </row>
    <row r="1303" spans="3:48" x14ac:dyDescent="0.25"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0"/>
      <c r="X1303" s="30"/>
      <c r="Y1303" s="30"/>
      <c r="Z1303" s="30"/>
      <c r="AA1303" s="30"/>
      <c r="AB1303" s="30"/>
      <c r="AC1303" s="30"/>
      <c r="AD1303" s="30"/>
      <c r="AE1303" s="30"/>
      <c r="AF1303" s="30"/>
      <c r="AG1303" s="30"/>
      <c r="AH1303" s="30"/>
      <c r="AI1303" s="30"/>
      <c r="AJ1303" s="30"/>
      <c r="AK1303" s="30"/>
      <c r="AL1303" s="30"/>
      <c r="AM1303" s="30"/>
      <c r="AN1303" s="30"/>
      <c r="AO1303" s="30"/>
      <c r="AP1303" s="30"/>
      <c r="AQ1303" s="30"/>
      <c r="AR1303" s="30"/>
      <c r="AS1303" s="30"/>
      <c r="AT1303" s="30"/>
      <c r="AU1303" s="30"/>
      <c r="AV1303" s="30"/>
    </row>
    <row r="1304" spans="3:48" x14ac:dyDescent="0.25"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0"/>
      <c r="X1304" s="30"/>
      <c r="Y1304" s="30"/>
      <c r="Z1304" s="30"/>
      <c r="AA1304" s="30"/>
      <c r="AB1304" s="30"/>
      <c r="AC1304" s="30"/>
      <c r="AD1304" s="30"/>
      <c r="AE1304" s="30"/>
      <c r="AF1304" s="30"/>
      <c r="AG1304" s="30"/>
      <c r="AH1304" s="30"/>
      <c r="AI1304" s="30"/>
      <c r="AJ1304" s="30"/>
      <c r="AK1304" s="30"/>
      <c r="AL1304" s="30"/>
      <c r="AM1304" s="30"/>
      <c r="AN1304" s="30"/>
      <c r="AO1304" s="30"/>
      <c r="AP1304" s="30"/>
      <c r="AQ1304" s="30"/>
      <c r="AR1304" s="30"/>
      <c r="AS1304" s="30"/>
      <c r="AT1304" s="30"/>
      <c r="AU1304" s="30"/>
      <c r="AV1304" s="30"/>
    </row>
    <row r="1305" spans="3:48" x14ac:dyDescent="0.25"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0"/>
      <c r="X1305" s="30"/>
      <c r="Y1305" s="30"/>
      <c r="Z1305" s="30"/>
      <c r="AA1305" s="30"/>
      <c r="AB1305" s="30"/>
      <c r="AC1305" s="30"/>
      <c r="AD1305" s="30"/>
      <c r="AE1305" s="30"/>
      <c r="AF1305" s="30"/>
      <c r="AG1305" s="30"/>
      <c r="AH1305" s="30"/>
      <c r="AI1305" s="30"/>
      <c r="AJ1305" s="30"/>
      <c r="AK1305" s="30"/>
      <c r="AL1305" s="30"/>
      <c r="AM1305" s="30"/>
      <c r="AN1305" s="30"/>
      <c r="AO1305" s="30"/>
      <c r="AP1305" s="30"/>
      <c r="AQ1305" s="30"/>
      <c r="AR1305" s="30"/>
      <c r="AS1305" s="30"/>
      <c r="AT1305" s="30"/>
      <c r="AU1305" s="30"/>
      <c r="AV1305" s="30"/>
    </row>
    <row r="1306" spans="3:48" x14ac:dyDescent="0.25"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0"/>
      <c r="X1306" s="30"/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30"/>
      <c r="AN1306" s="30"/>
      <c r="AO1306" s="30"/>
      <c r="AP1306" s="30"/>
      <c r="AQ1306" s="30"/>
      <c r="AR1306" s="30"/>
      <c r="AS1306" s="30"/>
      <c r="AT1306" s="30"/>
      <c r="AU1306" s="30"/>
      <c r="AV1306" s="30"/>
    </row>
    <row r="1307" spans="3:48" x14ac:dyDescent="0.25"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0"/>
      <c r="X1307" s="30"/>
      <c r="Y1307" s="30"/>
      <c r="Z1307" s="30"/>
      <c r="AA1307" s="30"/>
      <c r="AB1307" s="30"/>
      <c r="AC1307" s="30"/>
      <c r="AD1307" s="30"/>
      <c r="AE1307" s="30"/>
      <c r="AF1307" s="30"/>
      <c r="AG1307" s="30"/>
      <c r="AH1307" s="30"/>
      <c r="AI1307" s="30"/>
      <c r="AJ1307" s="30"/>
      <c r="AK1307" s="30"/>
      <c r="AL1307" s="30"/>
      <c r="AM1307" s="30"/>
      <c r="AN1307" s="30"/>
      <c r="AO1307" s="30"/>
      <c r="AP1307" s="30"/>
      <c r="AQ1307" s="30"/>
      <c r="AR1307" s="30"/>
      <c r="AS1307" s="30"/>
      <c r="AT1307" s="30"/>
      <c r="AU1307" s="30"/>
      <c r="AV1307" s="30"/>
    </row>
    <row r="1308" spans="3:48" x14ac:dyDescent="0.25"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0"/>
      <c r="X1308" s="30"/>
      <c r="Y1308" s="30"/>
      <c r="Z1308" s="30"/>
      <c r="AA1308" s="30"/>
      <c r="AB1308" s="30"/>
      <c r="AC1308" s="30"/>
      <c r="AD1308" s="30"/>
      <c r="AE1308" s="30"/>
      <c r="AF1308" s="30"/>
      <c r="AG1308" s="30"/>
      <c r="AH1308" s="30"/>
      <c r="AI1308" s="30"/>
      <c r="AJ1308" s="30"/>
      <c r="AK1308" s="30"/>
      <c r="AL1308" s="30"/>
      <c r="AM1308" s="30"/>
      <c r="AN1308" s="30"/>
      <c r="AO1308" s="30"/>
      <c r="AP1308" s="30"/>
      <c r="AQ1308" s="30"/>
      <c r="AR1308" s="30"/>
      <c r="AS1308" s="30"/>
      <c r="AT1308" s="30"/>
      <c r="AU1308" s="30"/>
      <c r="AV1308" s="30"/>
    </row>
    <row r="1309" spans="3:48" x14ac:dyDescent="0.25"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0"/>
      <c r="X1309" s="30"/>
      <c r="Y1309" s="30"/>
      <c r="Z1309" s="30"/>
      <c r="AA1309" s="30"/>
      <c r="AB1309" s="30"/>
      <c r="AC1309" s="30"/>
      <c r="AD1309" s="30"/>
      <c r="AE1309" s="30"/>
      <c r="AF1309" s="30"/>
      <c r="AG1309" s="30"/>
      <c r="AH1309" s="30"/>
      <c r="AI1309" s="30"/>
      <c r="AJ1309" s="30"/>
      <c r="AK1309" s="30"/>
      <c r="AL1309" s="30"/>
      <c r="AM1309" s="30"/>
      <c r="AN1309" s="30"/>
      <c r="AO1309" s="30"/>
      <c r="AP1309" s="30"/>
      <c r="AQ1309" s="30"/>
      <c r="AR1309" s="30"/>
      <c r="AS1309" s="30"/>
      <c r="AT1309" s="30"/>
      <c r="AU1309" s="30"/>
      <c r="AV1309" s="30"/>
    </row>
    <row r="1310" spans="3:48" x14ac:dyDescent="0.25"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0"/>
      <c r="X1310" s="30"/>
      <c r="Y1310" s="30"/>
      <c r="Z1310" s="30"/>
      <c r="AA1310" s="30"/>
      <c r="AB1310" s="30"/>
      <c r="AC1310" s="30"/>
      <c r="AD1310" s="30"/>
      <c r="AE1310" s="30"/>
      <c r="AF1310" s="30"/>
      <c r="AG1310" s="30"/>
      <c r="AH1310" s="30"/>
      <c r="AI1310" s="30"/>
      <c r="AJ1310" s="30"/>
      <c r="AK1310" s="30"/>
      <c r="AL1310" s="30"/>
      <c r="AM1310" s="30"/>
      <c r="AN1310" s="30"/>
      <c r="AO1310" s="30"/>
      <c r="AP1310" s="30"/>
      <c r="AQ1310" s="30"/>
      <c r="AR1310" s="30"/>
      <c r="AS1310" s="30"/>
      <c r="AT1310" s="30"/>
      <c r="AU1310" s="30"/>
      <c r="AV1310" s="30"/>
    </row>
    <row r="1311" spans="3:48" x14ac:dyDescent="0.25"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0"/>
      <c r="X1311" s="30"/>
      <c r="Y1311" s="30"/>
      <c r="Z1311" s="30"/>
      <c r="AA1311" s="30"/>
      <c r="AB1311" s="30"/>
      <c r="AC1311" s="30"/>
      <c r="AD1311" s="30"/>
      <c r="AE1311" s="30"/>
      <c r="AF1311" s="30"/>
      <c r="AG1311" s="30"/>
      <c r="AH1311" s="30"/>
      <c r="AI1311" s="30"/>
      <c r="AJ1311" s="30"/>
      <c r="AK1311" s="30"/>
      <c r="AL1311" s="30"/>
      <c r="AM1311" s="30"/>
      <c r="AN1311" s="30"/>
      <c r="AO1311" s="30"/>
      <c r="AP1311" s="30"/>
      <c r="AQ1311" s="30"/>
      <c r="AR1311" s="30"/>
      <c r="AS1311" s="30"/>
      <c r="AT1311" s="30"/>
      <c r="AU1311" s="30"/>
      <c r="AV1311" s="30"/>
    </row>
    <row r="1312" spans="3:48" x14ac:dyDescent="0.25"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0"/>
      <c r="X1312" s="30"/>
      <c r="Y1312" s="30"/>
      <c r="Z1312" s="30"/>
      <c r="AA1312" s="30"/>
      <c r="AB1312" s="30"/>
      <c r="AC1312" s="30"/>
      <c r="AD1312" s="30"/>
      <c r="AE1312" s="30"/>
      <c r="AF1312" s="30"/>
      <c r="AG1312" s="30"/>
      <c r="AH1312" s="30"/>
      <c r="AI1312" s="30"/>
      <c r="AJ1312" s="30"/>
      <c r="AK1312" s="30"/>
      <c r="AL1312" s="30"/>
      <c r="AM1312" s="30"/>
      <c r="AN1312" s="30"/>
      <c r="AO1312" s="30"/>
      <c r="AP1312" s="30"/>
      <c r="AQ1312" s="30"/>
      <c r="AR1312" s="30"/>
      <c r="AS1312" s="30"/>
      <c r="AT1312" s="30"/>
      <c r="AU1312" s="30"/>
      <c r="AV1312" s="30"/>
    </row>
    <row r="1313" spans="3:48" x14ac:dyDescent="0.25"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0"/>
      <c r="X1313" s="30"/>
      <c r="Y1313" s="30"/>
      <c r="Z1313" s="30"/>
      <c r="AA1313" s="30"/>
      <c r="AB1313" s="30"/>
      <c r="AC1313" s="30"/>
      <c r="AD1313" s="30"/>
      <c r="AE1313" s="30"/>
      <c r="AF1313" s="30"/>
      <c r="AG1313" s="30"/>
      <c r="AH1313" s="30"/>
      <c r="AI1313" s="30"/>
      <c r="AJ1313" s="30"/>
      <c r="AK1313" s="30"/>
      <c r="AL1313" s="30"/>
      <c r="AM1313" s="30"/>
      <c r="AN1313" s="30"/>
      <c r="AO1313" s="30"/>
      <c r="AP1313" s="30"/>
      <c r="AQ1313" s="30"/>
      <c r="AR1313" s="30"/>
      <c r="AS1313" s="30"/>
      <c r="AT1313" s="30"/>
      <c r="AU1313" s="30"/>
      <c r="AV1313" s="30"/>
    </row>
    <row r="1314" spans="3:48" x14ac:dyDescent="0.25"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0"/>
      <c r="X1314" s="30"/>
      <c r="Y1314" s="30"/>
      <c r="Z1314" s="30"/>
      <c r="AA1314" s="30"/>
      <c r="AB1314" s="30"/>
      <c r="AC1314" s="30"/>
      <c r="AD1314" s="30"/>
      <c r="AE1314" s="30"/>
      <c r="AF1314" s="30"/>
      <c r="AG1314" s="30"/>
      <c r="AH1314" s="30"/>
      <c r="AI1314" s="30"/>
      <c r="AJ1314" s="30"/>
      <c r="AK1314" s="30"/>
      <c r="AL1314" s="30"/>
      <c r="AM1314" s="30"/>
      <c r="AN1314" s="30"/>
      <c r="AO1314" s="30"/>
      <c r="AP1314" s="30"/>
      <c r="AQ1314" s="30"/>
      <c r="AR1314" s="30"/>
      <c r="AS1314" s="30"/>
      <c r="AT1314" s="30"/>
      <c r="AU1314" s="30"/>
      <c r="AV1314" s="30"/>
    </row>
    <row r="1315" spans="3:48" x14ac:dyDescent="0.25"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0"/>
      <c r="X1315" s="30"/>
      <c r="Y1315" s="30"/>
      <c r="Z1315" s="30"/>
      <c r="AA1315" s="30"/>
      <c r="AB1315" s="30"/>
      <c r="AC1315" s="30"/>
      <c r="AD1315" s="30"/>
      <c r="AE1315" s="30"/>
      <c r="AF1315" s="30"/>
      <c r="AG1315" s="30"/>
      <c r="AH1315" s="30"/>
      <c r="AI1315" s="30"/>
      <c r="AJ1315" s="30"/>
      <c r="AK1315" s="30"/>
      <c r="AL1315" s="30"/>
      <c r="AM1315" s="30"/>
      <c r="AN1315" s="30"/>
      <c r="AO1315" s="30"/>
      <c r="AP1315" s="30"/>
      <c r="AQ1315" s="30"/>
      <c r="AR1315" s="30"/>
      <c r="AS1315" s="30"/>
      <c r="AT1315" s="30"/>
      <c r="AU1315" s="30"/>
      <c r="AV1315" s="30"/>
    </row>
    <row r="1316" spans="3:48" x14ac:dyDescent="0.25"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30"/>
      <c r="AN1316" s="30"/>
      <c r="AO1316" s="30"/>
      <c r="AP1316" s="30"/>
      <c r="AQ1316" s="30"/>
      <c r="AR1316" s="30"/>
      <c r="AS1316" s="30"/>
      <c r="AT1316" s="30"/>
      <c r="AU1316" s="30"/>
      <c r="AV1316" s="30"/>
    </row>
    <row r="1317" spans="3:48" x14ac:dyDescent="0.25"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0"/>
      <c r="X1317" s="30"/>
      <c r="Y1317" s="30"/>
      <c r="Z1317" s="30"/>
      <c r="AA1317" s="30"/>
      <c r="AB1317" s="30"/>
      <c r="AC1317" s="30"/>
      <c r="AD1317" s="30"/>
      <c r="AE1317" s="30"/>
      <c r="AF1317" s="30"/>
      <c r="AG1317" s="30"/>
      <c r="AH1317" s="30"/>
      <c r="AI1317" s="30"/>
      <c r="AJ1317" s="30"/>
      <c r="AK1317" s="30"/>
      <c r="AL1317" s="30"/>
      <c r="AM1317" s="30"/>
      <c r="AN1317" s="30"/>
      <c r="AO1317" s="30"/>
      <c r="AP1317" s="30"/>
      <c r="AQ1317" s="30"/>
      <c r="AR1317" s="30"/>
      <c r="AS1317" s="30"/>
      <c r="AT1317" s="30"/>
      <c r="AU1317" s="30"/>
      <c r="AV1317" s="30"/>
    </row>
    <row r="1318" spans="3:48" x14ac:dyDescent="0.25"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0"/>
      <c r="X1318" s="30"/>
      <c r="Y1318" s="30"/>
      <c r="Z1318" s="30"/>
      <c r="AA1318" s="30"/>
      <c r="AB1318" s="30"/>
      <c r="AC1318" s="30"/>
      <c r="AD1318" s="30"/>
      <c r="AE1318" s="30"/>
      <c r="AF1318" s="30"/>
      <c r="AG1318" s="30"/>
      <c r="AH1318" s="30"/>
      <c r="AI1318" s="30"/>
      <c r="AJ1318" s="30"/>
      <c r="AK1318" s="30"/>
      <c r="AL1318" s="30"/>
      <c r="AM1318" s="30"/>
      <c r="AN1318" s="30"/>
      <c r="AO1318" s="30"/>
      <c r="AP1318" s="30"/>
      <c r="AQ1318" s="30"/>
      <c r="AR1318" s="30"/>
      <c r="AS1318" s="30"/>
      <c r="AT1318" s="30"/>
      <c r="AU1318" s="30"/>
      <c r="AV1318" s="30"/>
    </row>
    <row r="1319" spans="3:48" x14ac:dyDescent="0.25"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0"/>
      <c r="X1319" s="30"/>
      <c r="Y1319" s="30"/>
      <c r="Z1319" s="30"/>
      <c r="AA1319" s="30"/>
      <c r="AB1319" s="30"/>
      <c r="AC1319" s="30"/>
      <c r="AD1319" s="30"/>
      <c r="AE1319" s="30"/>
      <c r="AF1319" s="30"/>
      <c r="AG1319" s="30"/>
      <c r="AH1319" s="30"/>
      <c r="AI1319" s="30"/>
      <c r="AJ1319" s="30"/>
      <c r="AK1319" s="30"/>
      <c r="AL1319" s="30"/>
      <c r="AM1319" s="30"/>
      <c r="AN1319" s="30"/>
      <c r="AO1319" s="30"/>
      <c r="AP1319" s="30"/>
      <c r="AQ1319" s="30"/>
      <c r="AR1319" s="30"/>
      <c r="AS1319" s="30"/>
      <c r="AT1319" s="30"/>
      <c r="AU1319" s="30"/>
      <c r="AV1319" s="30"/>
    </row>
    <row r="1320" spans="3:48" x14ac:dyDescent="0.25"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0"/>
      <c r="X1320" s="30"/>
      <c r="Y1320" s="30"/>
      <c r="Z1320" s="30"/>
      <c r="AA1320" s="30"/>
      <c r="AB1320" s="30"/>
      <c r="AC1320" s="30"/>
      <c r="AD1320" s="30"/>
      <c r="AE1320" s="30"/>
      <c r="AF1320" s="30"/>
      <c r="AG1320" s="30"/>
      <c r="AH1320" s="30"/>
      <c r="AI1320" s="30"/>
      <c r="AJ1320" s="30"/>
      <c r="AK1320" s="30"/>
      <c r="AL1320" s="30"/>
      <c r="AM1320" s="30"/>
      <c r="AN1320" s="30"/>
      <c r="AO1320" s="30"/>
      <c r="AP1320" s="30"/>
      <c r="AQ1320" s="30"/>
      <c r="AR1320" s="30"/>
      <c r="AS1320" s="30"/>
      <c r="AT1320" s="30"/>
      <c r="AU1320" s="30"/>
      <c r="AV1320" s="30"/>
    </row>
    <row r="1321" spans="3:48" x14ac:dyDescent="0.25"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30"/>
      <c r="AN1321" s="30"/>
      <c r="AO1321" s="30"/>
      <c r="AP1321" s="30"/>
      <c r="AQ1321" s="30"/>
      <c r="AR1321" s="30"/>
      <c r="AS1321" s="30"/>
      <c r="AT1321" s="30"/>
      <c r="AU1321" s="30"/>
      <c r="AV1321" s="30"/>
    </row>
    <row r="1322" spans="3:48" x14ac:dyDescent="0.25"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0"/>
      <c r="X1322" s="30"/>
      <c r="Y1322" s="30"/>
      <c r="Z1322" s="30"/>
      <c r="AA1322" s="30"/>
      <c r="AB1322" s="30"/>
      <c r="AC1322" s="30"/>
      <c r="AD1322" s="30"/>
      <c r="AE1322" s="30"/>
      <c r="AF1322" s="30"/>
      <c r="AG1322" s="30"/>
      <c r="AH1322" s="30"/>
      <c r="AI1322" s="30"/>
      <c r="AJ1322" s="30"/>
      <c r="AK1322" s="30"/>
      <c r="AL1322" s="30"/>
      <c r="AM1322" s="30"/>
      <c r="AN1322" s="30"/>
      <c r="AO1322" s="30"/>
      <c r="AP1322" s="30"/>
      <c r="AQ1322" s="30"/>
      <c r="AR1322" s="30"/>
      <c r="AS1322" s="30"/>
      <c r="AT1322" s="30"/>
      <c r="AU1322" s="30"/>
      <c r="AV1322" s="30"/>
    </row>
    <row r="1323" spans="3:48" x14ac:dyDescent="0.25"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0"/>
      <c r="X1323" s="30"/>
      <c r="Y1323" s="30"/>
      <c r="Z1323" s="30"/>
      <c r="AA1323" s="30"/>
      <c r="AB1323" s="30"/>
      <c r="AC1323" s="30"/>
      <c r="AD1323" s="30"/>
      <c r="AE1323" s="30"/>
      <c r="AF1323" s="30"/>
      <c r="AG1323" s="30"/>
      <c r="AH1323" s="30"/>
      <c r="AI1323" s="30"/>
      <c r="AJ1323" s="30"/>
      <c r="AK1323" s="30"/>
      <c r="AL1323" s="30"/>
      <c r="AM1323" s="30"/>
      <c r="AN1323" s="30"/>
      <c r="AO1323" s="30"/>
      <c r="AP1323" s="30"/>
      <c r="AQ1323" s="30"/>
      <c r="AR1323" s="30"/>
      <c r="AS1323" s="30"/>
      <c r="AT1323" s="30"/>
      <c r="AU1323" s="30"/>
      <c r="AV1323" s="30"/>
    </row>
    <row r="1324" spans="3:48" x14ac:dyDescent="0.25"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0"/>
      <c r="X1324" s="30"/>
      <c r="Y1324" s="30"/>
      <c r="Z1324" s="30"/>
      <c r="AA1324" s="30"/>
      <c r="AB1324" s="30"/>
      <c r="AC1324" s="30"/>
      <c r="AD1324" s="30"/>
      <c r="AE1324" s="30"/>
      <c r="AF1324" s="30"/>
      <c r="AG1324" s="30"/>
      <c r="AH1324" s="30"/>
      <c r="AI1324" s="30"/>
      <c r="AJ1324" s="30"/>
      <c r="AK1324" s="30"/>
      <c r="AL1324" s="30"/>
      <c r="AM1324" s="30"/>
      <c r="AN1324" s="30"/>
      <c r="AO1324" s="30"/>
      <c r="AP1324" s="30"/>
      <c r="AQ1324" s="30"/>
      <c r="AR1324" s="30"/>
      <c r="AS1324" s="30"/>
      <c r="AT1324" s="30"/>
      <c r="AU1324" s="30"/>
      <c r="AV1324" s="30"/>
    </row>
    <row r="1325" spans="3:48" x14ac:dyDescent="0.25"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0"/>
      <c r="X1325" s="30"/>
      <c r="Y1325" s="30"/>
      <c r="Z1325" s="30"/>
      <c r="AA1325" s="30"/>
      <c r="AB1325" s="30"/>
      <c r="AC1325" s="30"/>
      <c r="AD1325" s="30"/>
      <c r="AE1325" s="30"/>
      <c r="AF1325" s="30"/>
      <c r="AG1325" s="30"/>
      <c r="AH1325" s="30"/>
      <c r="AI1325" s="30"/>
      <c r="AJ1325" s="30"/>
      <c r="AK1325" s="30"/>
      <c r="AL1325" s="30"/>
      <c r="AM1325" s="30"/>
      <c r="AN1325" s="30"/>
      <c r="AO1325" s="30"/>
      <c r="AP1325" s="30"/>
      <c r="AQ1325" s="30"/>
      <c r="AR1325" s="30"/>
      <c r="AS1325" s="30"/>
      <c r="AT1325" s="30"/>
      <c r="AU1325" s="30"/>
      <c r="AV1325" s="30"/>
    </row>
    <row r="1326" spans="3:48" x14ac:dyDescent="0.25"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30"/>
      <c r="AN1326" s="30"/>
      <c r="AO1326" s="30"/>
      <c r="AP1326" s="30"/>
      <c r="AQ1326" s="30"/>
      <c r="AR1326" s="30"/>
      <c r="AS1326" s="30"/>
      <c r="AT1326" s="30"/>
      <c r="AU1326" s="30"/>
      <c r="AV1326" s="30"/>
    </row>
    <row r="1327" spans="3:48" x14ac:dyDescent="0.25"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0"/>
      <c r="X1327" s="30"/>
      <c r="Y1327" s="30"/>
      <c r="Z1327" s="30"/>
      <c r="AA1327" s="30"/>
      <c r="AB1327" s="30"/>
      <c r="AC1327" s="30"/>
      <c r="AD1327" s="30"/>
      <c r="AE1327" s="30"/>
      <c r="AF1327" s="30"/>
      <c r="AG1327" s="30"/>
      <c r="AH1327" s="30"/>
      <c r="AI1327" s="30"/>
      <c r="AJ1327" s="30"/>
      <c r="AK1327" s="30"/>
      <c r="AL1327" s="30"/>
      <c r="AM1327" s="30"/>
      <c r="AN1327" s="30"/>
      <c r="AO1327" s="30"/>
      <c r="AP1327" s="30"/>
      <c r="AQ1327" s="30"/>
      <c r="AR1327" s="30"/>
      <c r="AS1327" s="30"/>
      <c r="AT1327" s="30"/>
      <c r="AU1327" s="30"/>
      <c r="AV1327" s="30"/>
    </row>
    <row r="1328" spans="3:48" x14ac:dyDescent="0.25"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0"/>
      <c r="X1328" s="30"/>
      <c r="Y1328" s="30"/>
      <c r="Z1328" s="30"/>
      <c r="AA1328" s="30"/>
      <c r="AB1328" s="30"/>
      <c r="AC1328" s="30"/>
      <c r="AD1328" s="30"/>
      <c r="AE1328" s="30"/>
      <c r="AF1328" s="30"/>
      <c r="AG1328" s="30"/>
      <c r="AH1328" s="30"/>
      <c r="AI1328" s="30"/>
      <c r="AJ1328" s="30"/>
      <c r="AK1328" s="30"/>
      <c r="AL1328" s="30"/>
      <c r="AM1328" s="30"/>
      <c r="AN1328" s="30"/>
      <c r="AO1328" s="30"/>
      <c r="AP1328" s="30"/>
      <c r="AQ1328" s="30"/>
      <c r="AR1328" s="30"/>
      <c r="AS1328" s="30"/>
      <c r="AT1328" s="30"/>
      <c r="AU1328" s="30"/>
      <c r="AV1328" s="30"/>
    </row>
    <row r="1329" spans="3:48" x14ac:dyDescent="0.25"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0"/>
      <c r="X1329" s="30"/>
      <c r="Y1329" s="30"/>
      <c r="Z1329" s="30"/>
      <c r="AA1329" s="30"/>
      <c r="AB1329" s="30"/>
      <c r="AC1329" s="30"/>
      <c r="AD1329" s="30"/>
      <c r="AE1329" s="30"/>
      <c r="AF1329" s="30"/>
      <c r="AG1329" s="30"/>
      <c r="AH1329" s="30"/>
      <c r="AI1329" s="30"/>
      <c r="AJ1329" s="30"/>
      <c r="AK1329" s="30"/>
      <c r="AL1329" s="30"/>
      <c r="AM1329" s="30"/>
      <c r="AN1329" s="30"/>
      <c r="AO1329" s="30"/>
      <c r="AP1329" s="30"/>
      <c r="AQ1329" s="30"/>
      <c r="AR1329" s="30"/>
      <c r="AS1329" s="30"/>
      <c r="AT1329" s="30"/>
      <c r="AU1329" s="30"/>
      <c r="AV1329" s="30"/>
    </row>
    <row r="1330" spans="3:48" x14ac:dyDescent="0.25"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0"/>
      <c r="X1330" s="30"/>
      <c r="Y1330" s="30"/>
      <c r="Z1330" s="30"/>
      <c r="AA1330" s="30"/>
      <c r="AB1330" s="30"/>
      <c r="AC1330" s="30"/>
      <c r="AD1330" s="30"/>
      <c r="AE1330" s="30"/>
      <c r="AF1330" s="30"/>
      <c r="AG1330" s="30"/>
      <c r="AH1330" s="30"/>
      <c r="AI1330" s="30"/>
      <c r="AJ1330" s="30"/>
      <c r="AK1330" s="30"/>
      <c r="AL1330" s="30"/>
      <c r="AM1330" s="30"/>
      <c r="AN1330" s="30"/>
      <c r="AO1330" s="30"/>
      <c r="AP1330" s="30"/>
      <c r="AQ1330" s="30"/>
      <c r="AR1330" s="30"/>
      <c r="AS1330" s="30"/>
      <c r="AT1330" s="30"/>
      <c r="AU1330" s="30"/>
      <c r="AV1330" s="30"/>
    </row>
    <row r="1331" spans="3:48" x14ac:dyDescent="0.25"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30"/>
      <c r="AN1331" s="30"/>
      <c r="AO1331" s="30"/>
      <c r="AP1331" s="30"/>
      <c r="AQ1331" s="30"/>
      <c r="AR1331" s="30"/>
      <c r="AS1331" s="30"/>
      <c r="AT1331" s="30"/>
      <c r="AU1331" s="30"/>
      <c r="AV1331" s="30"/>
    </row>
    <row r="1332" spans="3:48" x14ac:dyDescent="0.25"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0"/>
      <c r="X1332" s="30"/>
      <c r="Y1332" s="30"/>
      <c r="Z1332" s="30"/>
      <c r="AA1332" s="30"/>
      <c r="AB1332" s="30"/>
      <c r="AC1332" s="30"/>
      <c r="AD1332" s="30"/>
      <c r="AE1332" s="30"/>
      <c r="AF1332" s="30"/>
      <c r="AG1332" s="30"/>
      <c r="AH1332" s="30"/>
      <c r="AI1332" s="30"/>
      <c r="AJ1332" s="30"/>
      <c r="AK1332" s="30"/>
      <c r="AL1332" s="30"/>
      <c r="AM1332" s="30"/>
      <c r="AN1332" s="30"/>
      <c r="AO1332" s="30"/>
      <c r="AP1332" s="30"/>
      <c r="AQ1332" s="30"/>
      <c r="AR1332" s="30"/>
      <c r="AS1332" s="30"/>
      <c r="AT1332" s="30"/>
      <c r="AU1332" s="30"/>
      <c r="AV1332" s="30"/>
    </row>
    <row r="1333" spans="3:48" x14ac:dyDescent="0.25"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0"/>
      <c r="X1333" s="30"/>
      <c r="Y1333" s="30"/>
      <c r="Z1333" s="30"/>
      <c r="AA1333" s="30"/>
      <c r="AB1333" s="30"/>
      <c r="AC1333" s="30"/>
      <c r="AD1333" s="30"/>
      <c r="AE1333" s="30"/>
      <c r="AF1333" s="30"/>
      <c r="AG1333" s="30"/>
      <c r="AH1333" s="30"/>
      <c r="AI1333" s="30"/>
      <c r="AJ1333" s="30"/>
      <c r="AK1333" s="30"/>
      <c r="AL1333" s="30"/>
      <c r="AM1333" s="30"/>
      <c r="AN1333" s="30"/>
      <c r="AO1333" s="30"/>
      <c r="AP1333" s="30"/>
      <c r="AQ1333" s="30"/>
      <c r="AR1333" s="30"/>
      <c r="AS1333" s="30"/>
      <c r="AT1333" s="30"/>
      <c r="AU1333" s="30"/>
      <c r="AV1333" s="30"/>
    </row>
    <row r="1334" spans="3:48" x14ac:dyDescent="0.25"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0"/>
      <c r="X1334" s="30"/>
      <c r="Y1334" s="30"/>
      <c r="Z1334" s="30"/>
      <c r="AA1334" s="30"/>
      <c r="AB1334" s="30"/>
      <c r="AC1334" s="30"/>
      <c r="AD1334" s="30"/>
      <c r="AE1334" s="30"/>
      <c r="AF1334" s="30"/>
      <c r="AG1334" s="30"/>
      <c r="AH1334" s="30"/>
      <c r="AI1334" s="30"/>
      <c r="AJ1334" s="30"/>
      <c r="AK1334" s="30"/>
      <c r="AL1334" s="30"/>
      <c r="AM1334" s="30"/>
      <c r="AN1334" s="30"/>
      <c r="AO1334" s="30"/>
      <c r="AP1334" s="30"/>
      <c r="AQ1334" s="30"/>
      <c r="AR1334" s="30"/>
      <c r="AS1334" s="30"/>
      <c r="AT1334" s="30"/>
      <c r="AU1334" s="30"/>
      <c r="AV1334" s="30"/>
    </row>
    <row r="1335" spans="3:48" x14ac:dyDescent="0.25"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0"/>
      <c r="X1335" s="30"/>
      <c r="Y1335" s="30"/>
      <c r="Z1335" s="30"/>
      <c r="AA1335" s="30"/>
      <c r="AB1335" s="30"/>
      <c r="AC1335" s="30"/>
      <c r="AD1335" s="30"/>
      <c r="AE1335" s="30"/>
      <c r="AF1335" s="30"/>
      <c r="AG1335" s="30"/>
      <c r="AH1335" s="30"/>
      <c r="AI1335" s="30"/>
      <c r="AJ1335" s="30"/>
      <c r="AK1335" s="30"/>
      <c r="AL1335" s="30"/>
      <c r="AM1335" s="30"/>
      <c r="AN1335" s="30"/>
      <c r="AO1335" s="30"/>
      <c r="AP1335" s="30"/>
      <c r="AQ1335" s="30"/>
      <c r="AR1335" s="30"/>
      <c r="AS1335" s="30"/>
      <c r="AT1335" s="30"/>
      <c r="AU1335" s="30"/>
      <c r="AV1335" s="30"/>
    </row>
    <row r="1336" spans="3:48" x14ac:dyDescent="0.25"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30"/>
      <c r="AN1336" s="30"/>
      <c r="AO1336" s="30"/>
      <c r="AP1336" s="30"/>
      <c r="AQ1336" s="30"/>
      <c r="AR1336" s="30"/>
      <c r="AS1336" s="30"/>
      <c r="AT1336" s="30"/>
      <c r="AU1336" s="30"/>
      <c r="AV1336" s="30"/>
    </row>
    <row r="1337" spans="3:48" x14ac:dyDescent="0.25"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0"/>
      <c r="X1337" s="30"/>
      <c r="Y1337" s="30"/>
      <c r="Z1337" s="30"/>
      <c r="AA1337" s="30"/>
      <c r="AB1337" s="30"/>
      <c r="AC1337" s="30"/>
      <c r="AD1337" s="30"/>
      <c r="AE1337" s="30"/>
      <c r="AF1337" s="30"/>
      <c r="AG1337" s="30"/>
      <c r="AH1337" s="30"/>
      <c r="AI1337" s="30"/>
      <c r="AJ1337" s="30"/>
      <c r="AK1337" s="30"/>
      <c r="AL1337" s="30"/>
      <c r="AM1337" s="30"/>
      <c r="AN1337" s="30"/>
      <c r="AO1337" s="30"/>
      <c r="AP1337" s="30"/>
      <c r="AQ1337" s="30"/>
      <c r="AR1337" s="30"/>
      <c r="AS1337" s="30"/>
      <c r="AT1337" s="30"/>
      <c r="AU1337" s="30"/>
      <c r="AV1337" s="30"/>
    </row>
    <row r="1338" spans="3:48" x14ac:dyDescent="0.25"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0"/>
      <c r="X1338" s="30"/>
      <c r="Y1338" s="30"/>
      <c r="Z1338" s="30"/>
      <c r="AA1338" s="30"/>
      <c r="AB1338" s="30"/>
      <c r="AC1338" s="30"/>
      <c r="AD1338" s="30"/>
      <c r="AE1338" s="30"/>
      <c r="AF1338" s="30"/>
      <c r="AG1338" s="30"/>
      <c r="AH1338" s="30"/>
      <c r="AI1338" s="30"/>
      <c r="AJ1338" s="30"/>
      <c r="AK1338" s="30"/>
      <c r="AL1338" s="30"/>
      <c r="AM1338" s="30"/>
      <c r="AN1338" s="30"/>
      <c r="AO1338" s="30"/>
      <c r="AP1338" s="30"/>
      <c r="AQ1338" s="30"/>
      <c r="AR1338" s="30"/>
      <c r="AS1338" s="30"/>
      <c r="AT1338" s="30"/>
      <c r="AU1338" s="30"/>
      <c r="AV1338" s="30"/>
    </row>
    <row r="1339" spans="3:48" x14ac:dyDescent="0.25"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0"/>
      <c r="X1339" s="30"/>
      <c r="Y1339" s="30"/>
      <c r="Z1339" s="30"/>
      <c r="AA1339" s="30"/>
      <c r="AB1339" s="30"/>
      <c r="AC1339" s="30"/>
      <c r="AD1339" s="30"/>
      <c r="AE1339" s="30"/>
      <c r="AF1339" s="30"/>
      <c r="AG1339" s="30"/>
      <c r="AH1339" s="30"/>
      <c r="AI1339" s="30"/>
      <c r="AJ1339" s="30"/>
      <c r="AK1339" s="30"/>
      <c r="AL1339" s="30"/>
      <c r="AM1339" s="30"/>
      <c r="AN1339" s="30"/>
      <c r="AO1339" s="30"/>
      <c r="AP1339" s="30"/>
      <c r="AQ1339" s="30"/>
      <c r="AR1339" s="30"/>
      <c r="AS1339" s="30"/>
      <c r="AT1339" s="30"/>
      <c r="AU1339" s="30"/>
      <c r="AV1339" s="30"/>
    </row>
    <row r="1340" spans="3:48" x14ac:dyDescent="0.25"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0"/>
      <c r="X1340" s="30"/>
      <c r="Y1340" s="30"/>
      <c r="Z1340" s="30"/>
      <c r="AA1340" s="30"/>
      <c r="AB1340" s="30"/>
      <c r="AC1340" s="30"/>
      <c r="AD1340" s="30"/>
      <c r="AE1340" s="30"/>
      <c r="AF1340" s="30"/>
      <c r="AG1340" s="30"/>
      <c r="AH1340" s="30"/>
      <c r="AI1340" s="30"/>
      <c r="AJ1340" s="30"/>
      <c r="AK1340" s="30"/>
      <c r="AL1340" s="30"/>
      <c r="AM1340" s="30"/>
      <c r="AN1340" s="30"/>
      <c r="AO1340" s="30"/>
      <c r="AP1340" s="30"/>
      <c r="AQ1340" s="30"/>
      <c r="AR1340" s="30"/>
      <c r="AS1340" s="30"/>
      <c r="AT1340" s="30"/>
      <c r="AU1340" s="30"/>
      <c r="AV1340" s="30"/>
    </row>
    <row r="1341" spans="3:48" x14ac:dyDescent="0.25"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30"/>
      <c r="AN1341" s="30"/>
      <c r="AO1341" s="30"/>
      <c r="AP1341" s="30"/>
      <c r="AQ1341" s="30"/>
      <c r="AR1341" s="30"/>
      <c r="AS1341" s="30"/>
      <c r="AT1341" s="30"/>
      <c r="AU1341" s="30"/>
      <c r="AV1341" s="30"/>
    </row>
    <row r="1342" spans="3:48" x14ac:dyDescent="0.25"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0"/>
      <c r="X1342" s="30"/>
      <c r="Y1342" s="30"/>
      <c r="Z1342" s="30"/>
      <c r="AA1342" s="30"/>
      <c r="AB1342" s="30"/>
      <c r="AC1342" s="30"/>
      <c r="AD1342" s="30"/>
      <c r="AE1342" s="30"/>
      <c r="AF1342" s="30"/>
      <c r="AG1342" s="30"/>
      <c r="AH1342" s="30"/>
      <c r="AI1342" s="30"/>
      <c r="AJ1342" s="30"/>
      <c r="AK1342" s="30"/>
      <c r="AL1342" s="30"/>
      <c r="AM1342" s="30"/>
      <c r="AN1342" s="30"/>
      <c r="AO1342" s="30"/>
      <c r="AP1342" s="30"/>
      <c r="AQ1342" s="30"/>
      <c r="AR1342" s="30"/>
      <c r="AS1342" s="30"/>
      <c r="AT1342" s="30"/>
      <c r="AU1342" s="30"/>
      <c r="AV1342" s="30"/>
    </row>
    <row r="1343" spans="3:48" x14ac:dyDescent="0.25"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0"/>
      <c r="X1343" s="30"/>
      <c r="Y1343" s="30"/>
      <c r="Z1343" s="30"/>
      <c r="AA1343" s="30"/>
      <c r="AB1343" s="30"/>
      <c r="AC1343" s="30"/>
      <c r="AD1343" s="30"/>
      <c r="AE1343" s="30"/>
      <c r="AF1343" s="30"/>
      <c r="AG1343" s="30"/>
      <c r="AH1343" s="30"/>
      <c r="AI1343" s="30"/>
      <c r="AJ1343" s="30"/>
      <c r="AK1343" s="30"/>
      <c r="AL1343" s="30"/>
      <c r="AM1343" s="30"/>
      <c r="AN1343" s="30"/>
      <c r="AO1343" s="30"/>
      <c r="AP1343" s="30"/>
      <c r="AQ1343" s="30"/>
      <c r="AR1343" s="30"/>
      <c r="AS1343" s="30"/>
      <c r="AT1343" s="30"/>
      <c r="AU1343" s="30"/>
      <c r="AV1343" s="30"/>
    </row>
    <row r="1344" spans="3:48" x14ac:dyDescent="0.25"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0"/>
      <c r="X1344" s="30"/>
      <c r="Y1344" s="30"/>
      <c r="Z1344" s="30"/>
      <c r="AA1344" s="30"/>
      <c r="AB1344" s="30"/>
      <c r="AC1344" s="30"/>
      <c r="AD1344" s="30"/>
      <c r="AE1344" s="30"/>
      <c r="AF1344" s="30"/>
      <c r="AG1344" s="30"/>
      <c r="AH1344" s="30"/>
      <c r="AI1344" s="30"/>
      <c r="AJ1344" s="30"/>
      <c r="AK1344" s="30"/>
      <c r="AL1344" s="30"/>
      <c r="AM1344" s="30"/>
      <c r="AN1344" s="30"/>
      <c r="AO1344" s="30"/>
      <c r="AP1344" s="30"/>
      <c r="AQ1344" s="30"/>
      <c r="AR1344" s="30"/>
      <c r="AS1344" s="30"/>
      <c r="AT1344" s="30"/>
      <c r="AU1344" s="30"/>
      <c r="AV1344" s="30"/>
    </row>
    <row r="1345" spans="3:48" x14ac:dyDescent="0.25"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0"/>
      <c r="X1345" s="30"/>
      <c r="Y1345" s="30"/>
      <c r="Z1345" s="30"/>
      <c r="AA1345" s="30"/>
      <c r="AB1345" s="30"/>
      <c r="AC1345" s="30"/>
      <c r="AD1345" s="30"/>
      <c r="AE1345" s="30"/>
      <c r="AF1345" s="30"/>
      <c r="AG1345" s="30"/>
      <c r="AH1345" s="30"/>
      <c r="AI1345" s="30"/>
      <c r="AJ1345" s="30"/>
      <c r="AK1345" s="30"/>
      <c r="AL1345" s="30"/>
      <c r="AM1345" s="30"/>
      <c r="AN1345" s="30"/>
      <c r="AO1345" s="30"/>
      <c r="AP1345" s="30"/>
      <c r="AQ1345" s="30"/>
      <c r="AR1345" s="30"/>
      <c r="AS1345" s="30"/>
      <c r="AT1345" s="30"/>
      <c r="AU1345" s="30"/>
      <c r="AV1345" s="30"/>
    </row>
    <row r="1346" spans="3:48" x14ac:dyDescent="0.25"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30"/>
      <c r="AN1346" s="30"/>
      <c r="AO1346" s="30"/>
      <c r="AP1346" s="30"/>
      <c r="AQ1346" s="30"/>
      <c r="AR1346" s="30"/>
      <c r="AS1346" s="30"/>
      <c r="AT1346" s="30"/>
      <c r="AU1346" s="30"/>
      <c r="AV1346" s="30"/>
    </row>
    <row r="1347" spans="3:48" x14ac:dyDescent="0.25"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0"/>
      <c r="X1347" s="30"/>
      <c r="Y1347" s="30"/>
      <c r="Z1347" s="30"/>
      <c r="AA1347" s="30"/>
      <c r="AB1347" s="30"/>
      <c r="AC1347" s="30"/>
      <c r="AD1347" s="30"/>
      <c r="AE1347" s="30"/>
      <c r="AF1347" s="30"/>
      <c r="AG1347" s="30"/>
      <c r="AH1347" s="30"/>
      <c r="AI1347" s="30"/>
      <c r="AJ1347" s="30"/>
      <c r="AK1347" s="30"/>
      <c r="AL1347" s="30"/>
      <c r="AM1347" s="30"/>
      <c r="AN1347" s="30"/>
      <c r="AO1347" s="30"/>
      <c r="AP1347" s="30"/>
      <c r="AQ1347" s="30"/>
      <c r="AR1347" s="30"/>
      <c r="AS1347" s="30"/>
      <c r="AT1347" s="30"/>
      <c r="AU1347" s="30"/>
      <c r="AV1347" s="30"/>
    </row>
    <row r="1348" spans="3:48" x14ac:dyDescent="0.25"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0"/>
      <c r="X1348" s="30"/>
      <c r="Y1348" s="30"/>
      <c r="Z1348" s="30"/>
      <c r="AA1348" s="30"/>
      <c r="AB1348" s="30"/>
      <c r="AC1348" s="30"/>
      <c r="AD1348" s="30"/>
      <c r="AE1348" s="30"/>
      <c r="AF1348" s="30"/>
      <c r="AG1348" s="30"/>
      <c r="AH1348" s="30"/>
      <c r="AI1348" s="30"/>
      <c r="AJ1348" s="30"/>
      <c r="AK1348" s="30"/>
      <c r="AL1348" s="30"/>
      <c r="AM1348" s="30"/>
      <c r="AN1348" s="30"/>
      <c r="AO1348" s="30"/>
      <c r="AP1348" s="30"/>
      <c r="AQ1348" s="30"/>
      <c r="AR1348" s="30"/>
      <c r="AS1348" s="30"/>
      <c r="AT1348" s="30"/>
      <c r="AU1348" s="30"/>
      <c r="AV1348" s="30"/>
    </row>
    <row r="1349" spans="3:48" x14ac:dyDescent="0.25"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0"/>
      <c r="X1349" s="30"/>
      <c r="Y1349" s="30"/>
      <c r="Z1349" s="30"/>
      <c r="AA1349" s="30"/>
      <c r="AB1349" s="30"/>
      <c r="AC1349" s="30"/>
      <c r="AD1349" s="30"/>
      <c r="AE1349" s="30"/>
      <c r="AF1349" s="30"/>
      <c r="AG1349" s="30"/>
      <c r="AH1349" s="30"/>
      <c r="AI1349" s="30"/>
      <c r="AJ1349" s="30"/>
      <c r="AK1349" s="30"/>
      <c r="AL1349" s="30"/>
      <c r="AM1349" s="30"/>
      <c r="AN1349" s="30"/>
      <c r="AO1349" s="30"/>
      <c r="AP1349" s="30"/>
      <c r="AQ1349" s="30"/>
      <c r="AR1349" s="30"/>
      <c r="AS1349" s="30"/>
      <c r="AT1349" s="30"/>
      <c r="AU1349" s="30"/>
      <c r="AV1349" s="30"/>
    </row>
    <row r="1350" spans="3:48" x14ac:dyDescent="0.25"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0"/>
      <c r="X1350" s="30"/>
      <c r="Y1350" s="30"/>
      <c r="Z1350" s="30"/>
      <c r="AA1350" s="30"/>
      <c r="AB1350" s="30"/>
      <c r="AC1350" s="30"/>
      <c r="AD1350" s="30"/>
      <c r="AE1350" s="30"/>
      <c r="AF1350" s="30"/>
      <c r="AG1350" s="30"/>
      <c r="AH1350" s="30"/>
      <c r="AI1350" s="30"/>
      <c r="AJ1350" s="30"/>
      <c r="AK1350" s="30"/>
      <c r="AL1350" s="30"/>
      <c r="AM1350" s="30"/>
      <c r="AN1350" s="30"/>
      <c r="AO1350" s="30"/>
      <c r="AP1350" s="30"/>
      <c r="AQ1350" s="30"/>
      <c r="AR1350" s="30"/>
      <c r="AS1350" s="30"/>
      <c r="AT1350" s="30"/>
      <c r="AU1350" s="30"/>
      <c r="AV1350" s="30"/>
    </row>
    <row r="1351" spans="3:48" x14ac:dyDescent="0.25"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30"/>
      <c r="AN1351" s="30"/>
      <c r="AO1351" s="30"/>
      <c r="AP1351" s="30"/>
      <c r="AQ1351" s="30"/>
      <c r="AR1351" s="30"/>
      <c r="AS1351" s="30"/>
      <c r="AT1351" s="30"/>
      <c r="AU1351" s="30"/>
      <c r="AV1351" s="30"/>
    </row>
    <row r="1352" spans="3:48" x14ac:dyDescent="0.25"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0"/>
      <c r="X1352" s="30"/>
      <c r="Y1352" s="30"/>
      <c r="Z1352" s="30"/>
      <c r="AA1352" s="30"/>
      <c r="AB1352" s="30"/>
      <c r="AC1352" s="30"/>
      <c r="AD1352" s="30"/>
      <c r="AE1352" s="30"/>
      <c r="AF1352" s="30"/>
      <c r="AG1352" s="30"/>
      <c r="AH1352" s="30"/>
      <c r="AI1352" s="30"/>
      <c r="AJ1352" s="30"/>
      <c r="AK1352" s="30"/>
      <c r="AL1352" s="30"/>
      <c r="AM1352" s="30"/>
      <c r="AN1352" s="30"/>
      <c r="AO1352" s="30"/>
      <c r="AP1352" s="30"/>
      <c r="AQ1352" s="30"/>
      <c r="AR1352" s="30"/>
      <c r="AS1352" s="30"/>
      <c r="AT1352" s="30"/>
      <c r="AU1352" s="30"/>
      <c r="AV1352" s="30"/>
    </row>
    <row r="1353" spans="3:48" x14ac:dyDescent="0.25"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0"/>
      <c r="X1353" s="30"/>
      <c r="Y1353" s="30"/>
      <c r="Z1353" s="30"/>
      <c r="AA1353" s="30"/>
      <c r="AB1353" s="30"/>
      <c r="AC1353" s="30"/>
      <c r="AD1353" s="30"/>
      <c r="AE1353" s="30"/>
      <c r="AF1353" s="30"/>
      <c r="AG1353" s="30"/>
      <c r="AH1353" s="30"/>
      <c r="AI1353" s="30"/>
      <c r="AJ1353" s="30"/>
      <c r="AK1353" s="30"/>
      <c r="AL1353" s="30"/>
      <c r="AM1353" s="30"/>
      <c r="AN1353" s="30"/>
      <c r="AO1353" s="30"/>
      <c r="AP1353" s="30"/>
      <c r="AQ1353" s="30"/>
      <c r="AR1353" s="30"/>
      <c r="AS1353" s="30"/>
      <c r="AT1353" s="30"/>
      <c r="AU1353" s="30"/>
      <c r="AV1353" s="30"/>
    </row>
    <row r="1354" spans="3:48" x14ac:dyDescent="0.25"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0"/>
      <c r="X1354" s="30"/>
      <c r="Y1354" s="30"/>
      <c r="Z1354" s="30"/>
      <c r="AA1354" s="30"/>
      <c r="AB1354" s="30"/>
      <c r="AC1354" s="30"/>
      <c r="AD1354" s="30"/>
      <c r="AE1354" s="30"/>
      <c r="AF1354" s="30"/>
      <c r="AG1354" s="30"/>
      <c r="AH1354" s="30"/>
      <c r="AI1354" s="30"/>
      <c r="AJ1354" s="30"/>
      <c r="AK1354" s="30"/>
      <c r="AL1354" s="30"/>
      <c r="AM1354" s="30"/>
      <c r="AN1354" s="30"/>
      <c r="AO1354" s="30"/>
      <c r="AP1354" s="30"/>
      <c r="AQ1354" s="30"/>
      <c r="AR1354" s="30"/>
      <c r="AS1354" s="30"/>
      <c r="AT1354" s="30"/>
      <c r="AU1354" s="30"/>
      <c r="AV1354" s="30"/>
    </row>
    <row r="1355" spans="3:48" x14ac:dyDescent="0.25"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0"/>
      <c r="X1355" s="30"/>
      <c r="Y1355" s="30"/>
      <c r="Z1355" s="30"/>
      <c r="AA1355" s="30"/>
      <c r="AB1355" s="30"/>
      <c r="AC1355" s="30"/>
      <c r="AD1355" s="30"/>
      <c r="AE1355" s="30"/>
      <c r="AF1355" s="30"/>
      <c r="AG1355" s="30"/>
      <c r="AH1355" s="30"/>
      <c r="AI1355" s="30"/>
      <c r="AJ1355" s="30"/>
      <c r="AK1355" s="30"/>
      <c r="AL1355" s="30"/>
      <c r="AM1355" s="30"/>
      <c r="AN1355" s="30"/>
      <c r="AO1355" s="30"/>
      <c r="AP1355" s="30"/>
      <c r="AQ1355" s="30"/>
      <c r="AR1355" s="30"/>
      <c r="AS1355" s="30"/>
      <c r="AT1355" s="30"/>
      <c r="AU1355" s="30"/>
      <c r="AV1355" s="30"/>
    </row>
    <row r="1356" spans="3:48" x14ac:dyDescent="0.25"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0"/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30"/>
      <c r="AN1356" s="30"/>
      <c r="AO1356" s="30"/>
      <c r="AP1356" s="30"/>
      <c r="AQ1356" s="30"/>
      <c r="AR1356" s="30"/>
      <c r="AS1356" s="30"/>
      <c r="AT1356" s="30"/>
      <c r="AU1356" s="30"/>
      <c r="AV1356" s="30"/>
    </row>
    <row r="1357" spans="3:48" x14ac:dyDescent="0.25"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0"/>
      <c r="X1357" s="30"/>
      <c r="Y1357" s="30"/>
      <c r="Z1357" s="30"/>
      <c r="AA1357" s="30"/>
      <c r="AB1357" s="30"/>
      <c r="AC1357" s="30"/>
      <c r="AD1357" s="30"/>
      <c r="AE1357" s="30"/>
      <c r="AF1357" s="30"/>
      <c r="AG1357" s="30"/>
      <c r="AH1357" s="30"/>
      <c r="AI1357" s="30"/>
      <c r="AJ1357" s="30"/>
      <c r="AK1357" s="30"/>
      <c r="AL1357" s="30"/>
      <c r="AM1357" s="30"/>
      <c r="AN1357" s="30"/>
      <c r="AO1357" s="30"/>
      <c r="AP1357" s="30"/>
      <c r="AQ1357" s="30"/>
      <c r="AR1357" s="30"/>
      <c r="AS1357" s="30"/>
      <c r="AT1357" s="30"/>
      <c r="AU1357" s="30"/>
      <c r="AV1357" s="30"/>
    </row>
    <row r="1358" spans="3:48" x14ac:dyDescent="0.25"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0"/>
      <c r="X1358" s="30"/>
      <c r="Y1358" s="30"/>
      <c r="Z1358" s="30"/>
      <c r="AA1358" s="30"/>
      <c r="AB1358" s="30"/>
      <c r="AC1358" s="30"/>
      <c r="AD1358" s="30"/>
      <c r="AE1358" s="30"/>
      <c r="AF1358" s="30"/>
      <c r="AG1358" s="30"/>
      <c r="AH1358" s="30"/>
      <c r="AI1358" s="30"/>
      <c r="AJ1358" s="30"/>
      <c r="AK1358" s="30"/>
      <c r="AL1358" s="30"/>
      <c r="AM1358" s="30"/>
      <c r="AN1358" s="30"/>
      <c r="AO1358" s="30"/>
      <c r="AP1358" s="30"/>
      <c r="AQ1358" s="30"/>
      <c r="AR1358" s="30"/>
      <c r="AS1358" s="30"/>
      <c r="AT1358" s="30"/>
      <c r="AU1358" s="30"/>
      <c r="AV1358" s="30"/>
    </row>
    <row r="1359" spans="3:48" x14ac:dyDescent="0.25"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0"/>
      <c r="X1359" s="30"/>
      <c r="Y1359" s="30"/>
      <c r="Z1359" s="30"/>
      <c r="AA1359" s="30"/>
      <c r="AB1359" s="30"/>
      <c r="AC1359" s="30"/>
      <c r="AD1359" s="30"/>
      <c r="AE1359" s="30"/>
      <c r="AF1359" s="30"/>
      <c r="AG1359" s="30"/>
      <c r="AH1359" s="30"/>
      <c r="AI1359" s="30"/>
      <c r="AJ1359" s="30"/>
      <c r="AK1359" s="30"/>
      <c r="AL1359" s="30"/>
      <c r="AM1359" s="30"/>
      <c r="AN1359" s="30"/>
      <c r="AO1359" s="30"/>
      <c r="AP1359" s="30"/>
      <c r="AQ1359" s="30"/>
      <c r="AR1359" s="30"/>
      <c r="AS1359" s="30"/>
      <c r="AT1359" s="30"/>
      <c r="AU1359" s="30"/>
      <c r="AV1359" s="30"/>
    </row>
    <row r="1360" spans="3:48" x14ac:dyDescent="0.25"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0"/>
      <c r="X1360" s="30"/>
      <c r="Y1360" s="30"/>
      <c r="Z1360" s="30"/>
      <c r="AA1360" s="30"/>
      <c r="AB1360" s="30"/>
      <c r="AC1360" s="30"/>
      <c r="AD1360" s="30"/>
      <c r="AE1360" s="30"/>
      <c r="AF1360" s="30"/>
      <c r="AG1360" s="30"/>
      <c r="AH1360" s="30"/>
      <c r="AI1360" s="30"/>
      <c r="AJ1360" s="30"/>
      <c r="AK1360" s="30"/>
      <c r="AL1360" s="30"/>
      <c r="AM1360" s="30"/>
      <c r="AN1360" s="30"/>
      <c r="AO1360" s="30"/>
      <c r="AP1360" s="30"/>
      <c r="AQ1360" s="30"/>
      <c r="AR1360" s="30"/>
      <c r="AS1360" s="30"/>
      <c r="AT1360" s="30"/>
      <c r="AU1360" s="30"/>
      <c r="AV1360" s="30"/>
    </row>
    <row r="1361" spans="3:48" x14ac:dyDescent="0.25"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30"/>
      <c r="AN1361" s="30"/>
      <c r="AO1361" s="30"/>
      <c r="AP1361" s="30"/>
      <c r="AQ1361" s="30"/>
      <c r="AR1361" s="30"/>
      <c r="AS1361" s="30"/>
      <c r="AT1361" s="30"/>
      <c r="AU1361" s="30"/>
      <c r="AV1361" s="30"/>
    </row>
    <row r="1362" spans="3:48" x14ac:dyDescent="0.25"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0"/>
      <c r="X1362" s="30"/>
      <c r="Y1362" s="30"/>
      <c r="Z1362" s="30"/>
      <c r="AA1362" s="30"/>
      <c r="AB1362" s="30"/>
      <c r="AC1362" s="30"/>
      <c r="AD1362" s="30"/>
      <c r="AE1362" s="30"/>
      <c r="AF1362" s="30"/>
      <c r="AG1362" s="30"/>
      <c r="AH1362" s="30"/>
      <c r="AI1362" s="30"/>
      <c r="AJ1362" s="30"/>
      <c r="AK1362" s="30"/>
      <c r="AL1362" s="30"/>
      <c r="AM1362" s="30"/>
      <c r="AN1362" s="30"/>
      <c r="AO1362" s="30"/>
      <c r="AP1362" s="30"/>
      <c r="AQ1362" s="30"/>
      <c r="AR1362" s="30"/>
      <c r="AS1362" s="30"/>
      <c r="AT1362" s="30"/>
      <c r="AU1362" s="30"/>
      <c r="AV1362" s="30"/>
    </row>
    <row r="1363" spans="3:48" x14ac:dyDescent="0.25"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0"/>
      <c r="X1363" s="30"/>
      <c r="Y1363" s="30"/>
      <c r="Z1363" s="30"/>
      <c r="AA1363" s="30"/>
      <c r="AB1363" s="30"/>
      <c r="AC1363" s="30"/>
      <c r="AD1363" s="30"/>
      <c r="AE1363" s="30"/>
      <c r="AF1363" s="30"/>
      <c r="AG1363" s="30"/>
      <c r="AH1363" s="30"/>
      <c r="AI1363" s="30"/>
      <c r="AJ1363" s="30"/>
      <c r="AK1363" s="30"/>
      <c r="AL1363" s="30"/>
      <c r="AM1363" s="30"/>
      <c r="AN1363" s="30"/>
      <c r="AO1363" s="30"/>
      <c r="AP1363" s="30"/>
      <c r="AQ1363" s="30"/>
      <c r="AR1363" s="30"/>
      <c r="AS1363" s="30"/>
      <c r="AT1363" s="30"/>
      <c r="AU1363" s="30"/>
      <c r="AV1363" s="30"/>
    </row>
    <row r="1364" spans="3:48" x14ac:dyDescent="0.25"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0"/>
      <c r="X1364" s="30"/>
      <c r="Y1364" s="30"/>
      <c r="Z1364" s="30"/>
      <c r="AA1364" s="30"/>
      <c r="AB1364" s="30"/>
      <c r="AC1364" s="30"/>
      <c r="AD1364" s="30"/>
      <c r="AE1364" s="30"/>
      <c r="AF1364" s="30"/>
      <c r="AG1364" s="30"/>
      <c r="AH1364" s="30"/>
      <c r="AI1364" s="30"/>
      <c r="AJ1364" s="30"/>
      <c r="AK1364" s="30"/>
      <c r="AL1364" s="30"/>
      <c r="AM1364" s="30"/>
      <c r="AN1364" s="30"/>
      <c r="AO1364" s="30"/>
      <c r="AP1364" s="30"/>
      <c r="AQ1364" s="30"/>
      <c r="AR1364" s="30"/>
      <c r="AS1364" s="30"/>
      <c r="AT1364" s="30"/>
      <c r="AU1364" s="30"/>
      <c r="AV1364" s="30"/>
    </row>
    <row r="1365" spans="3:48" x14ac:dyDescent="0.25"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0"/>
      <c r="X1365" s="30"/>
      <c r="Y1365" s="30"/>
      <c r="Z1365" s="30"/>
      <c r="AA1365" s="30"/>
      <c r="AB1365" s="30"/>
      <c r="AC1365" s="30"/>
      <c r="AD1365" s="30"/>
      <c r="AE1365" s="30"/>
      <c r="AF1365" s="30"/>
      <c r="AG1365" s="30"/>
      <c r="AH1365" s="30"/>
      <c r="AI1365" s="30"/>
      <c r="AJ1365" s="30"/>
      <c r="AK1365" s="30"/>
      <c r="AL1365" s="30"/>
      <c r="AM1365" s="30"/>
      <c r="AN1365" s="30"/>
      <c r="AO1365" s="30"/>
      <c r="AP1365" s="30"/>
      <c r="AQ1365" s="30"/>
      <c r="AR1365" s="30"/>
      <c r="AS1365" s="30"/>
      <c r="AT1365" s="30"/>
      <c r="AU1365" s="30"/>
      <c r="AV1365" s="30"/>
    </row>
    <row r="1366" spans="3:48" x14ac:dyDescent="0.25"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30"/>
      <c r="AN1366" s="30"/>
      <c r="AO1366" s="30"/>
      <c r="AP1366" s="30"/>
      <c r="AQ1366" s="30"/>
      <c r="AR1366" s="30"/>
      <c r="AS1366" s="30"/>
      <c r="AT1366" s="30"/>
      <c r="AU1366" s="30"/>
      <c r="AV1366" s="30"/>
    </row>
    <row r="1367" spans="3:48" x14ac:dyDescent="0.25"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0"/>
      <c r="X1367" s="30"/>
      <c r="Y1367" s="30"/>
      <c r="Z1367" s="30"/>
      <c r="AA1367" s="30"/>
      <c r="AB1367" s="30"/>
      <c r="AC1367" s="30"/>
      <c r="AD1367" s="30"/>
      <c r="AE1367" s="30"/>
      <c r="AF1367" s="30"/>
      <c r="AG1367" s="30"/>
      <c r="AH1367" s="30"/>
      <c r="AI1367" s="30"/>
      <c r="AJ1367" s="30"/>
      <c r="AK1367" s="30"/>
      <c r="AL1367" s="30"/>
      <c r="AM1367" s="30"/>
      <c r="AN1367" s="30"/>
      <c r="AO1367" s="30"/>
      <c r="AP1367" s="30"/>
      <c r="AQ1367" s="30"/>
      <c r="AR1367" s="30"/>
      <c r="AS1367" s="30"/>
      <c r="AT1367" s="30"/>
      <c r="AU1367" s="30"/>
      <c r="AV1367" s="30"/>
    </row>
    <row r="1368" spans="3:48" x14ac:dyDescent="0.25"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0"/>
      <c r="X1368" s="30"/>
      <c r="Y1368" s="30"/>
      <c r="Z1368" s="30"/>
      <c r="AA1368" s="30"/>
      <c r="AB1368" s="30"/>
      <c r="AC1368" s="30"/>
      <c r="AD1368" s="30"/>
      <c r="AE1368" s="30"/>
      <c r="AF1368" s="30"/>
      <c r="AG1368" s="30"/>
      <c r="AH1368" s="30"/>
      <c r="AI1368" s="30"/>
      <c r="AJ1368" s="30"/>
      <c r="AK1368" s="30"/>
      <c r="AL1368" s="30"/>
      <c r="AM1368" s="30"/>
      <c r="AN1368" s="30"/>
      <c r="AO1368" s="30"/>
      <c r="AP1368" s="30"/>
      <c r="AQ1368" s="30"/>
      <c r="AR1368" s="30"/>
      <c r="AS1368" s="30"/>
      <c r="AT1368" s="30"/>
      <c r="AU1368" s="30"/>
      <c r="AV1368" s="30"/>
    </row>
    <row r="1369" spans="3:48" x14ac:dyDescent="0.25"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0"/>
      <c r="X1369" s="30"/>
      <c r="Y1369" s="30"/>
      <c r="Z1369" s="30"/>
      <c r="AA1369" s="30"/>
      <c r="AB1369" s="30"/>
      <c r="AC1369" s="30"/>
      <c r="AD1369" s="30"/>
      <c r="AE1369" s="30"/>
      <c r="AF1369" s="30"/>
      <c r="AG1369" s="30"/>
      <c r="AH1369" s="30"/>
      <c r="AI1369" s="30"/>
      <c r="AJ1369" s="30"/>
      <c r="AK1369" s="30"/>
      <c r="AL1369" s="30"/>
      <c r="AM1369" s="30"/>
      <c r="AN1369" s="30"/>
      <c r="AO1369" s="30"/>
      <c r="AP1369" s="30"/>
      <c r="AQ1369" s="30"/>
      <c r="AR1369" s="30"/>
      <c r="AS1369" s="30"/>
      <c r="AT1369" s="30"/>
      <c r="AU1369" s="30"/>
      <c r="AV1369" s="30"/>
    </row>
    <row r="1370" spans="3:48" x14ac:dyDescent="0.25"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0"/>
      <c r="X1370" s="30"/>
      <c r="Y1370" s="30"/>
      <c r="Z1370" s="30"/>
      <c r="AA1370" s="30"/>
      <c r="AB1370" s="30"/>
      <c r="AC1370" s="30"/>
      <c r="AD1370" s="30"/>
      <c r="AE1370" s="30"/>
      <c r="AF1370" s="30"/>
      <c r="AG1370" s="30"/>
      <c r="AH1370" s="30"/>
      <c r="AI1370" s="30"/>
      <c r="AJ1370" s="30"/>
      <c r="AK1370" s="30"/>
      <c r="AL1370" s="30"/>
      <c r="AM1370" s="30"/>
      <c r="AN1370" s="30"/>
      <c r="AO1370" s="30"/>
      <c r="AP1370" s="30"/>
      <c r="AQ1370" s="30"/>
      <c r="AR1370" s="30"/>
      <c r="AS1370" s="30"/>
      <c r="AT1370" s="30"/>
      <c r="AU1370" s="30"/>
      <c r="AV1370" s="30"/>
    </row>
    <row r="1371" spans="3:48" x14ac:dyDescent="0.25"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30"/>
      <c r="AN1371" s="30"/>
      <c r="AO1371" s="30"/>
      <c r="AP1371" s="30"/>
      <c r="AQ1371" s="30"/>
      <c r="AR1371" s="30"/>
      <c r="AS1371" s="30"/>
      <c r="AT1371" s="30"/>
      <c r="AU1371" s="30"/>
      <c r="AV1371" s="30"/>
    </row>
    <row r="1372" spans="3:48" x14ac:dyDescent="0.25"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0"/>
      <c r="X1372" s="30"/>
      <c r="Y1372" s="30"/>
      <c r="Z1372" s="30"/>
      <c r="AA1372" s="30"/>
      <c r="AB1372" s="30"/>
      <c r="AC1372" s="30"/>
      <c r="AD1372" s="30"/>
      <c r="AE1372" s="30"/>
      <c r="AF1372" s="30"/>
      <c r="AG1372" s="30"/>
      <c r="AH1372" s="30"/>
      <c r="AI1372" s="30"/>
      <c r="AJ1372" s="30"/>
      <c r="AK1372" s="30"/>
      <c r="AL1372" s="30"/>
      <c r="AM1372" s="30"/>
      <c r="AN1372" s="30"/>
      <c r="AO1372" s="30"/>
      <c r="AP1372" s="30"/>
      <c r="AQ1372" s="30"/>
      <c r="AR1372" s="30"/>
      <c r="AS1372" s="30"/>
      <c r="AT1372" s="30"/>
      <c r="AU1372" s="30"/>
      <c r="AV1372" s="30"/>
    </row>
    <row r="1373" spans="3:48" x14ac:dyDescent="0.25"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0"/>
      <c r="X1373" s="30"/>
      <c r="Y1373" s="30"/>
      <c r="Z1373" s="30"/>
      <c r="AA1373" s="30"/>
      <c r="AB1373" s="30"/>
      <c r="AC1373" s="30"/>
      <c r="AD1373" s="30"/>
      <c r="AE1373" s="30"/>
      <c r="AF1373" s="30"/>
      <c r="AG1373" s="30"/>
      <c r="AH1373" s="30"/>
      <c r="AI1373" s="30"/>
      <c r="AJ1373" s="30"/>
      <c r="AK1373" s="30"/>
      <c r="AL1373" s="30"/>
      <c r="AM1373" s="30"/>
      <c r="AN1373" s="30"/>
      <c r="AO1373" s="30"/>
      <c r="AP1373" s="30"/>
      <c r="AQ1373" s="30"/>
      <c r="AR1373" s="30"/>
      <c r="AS1373" s="30"/>
      <c r="AT1373" s="30"/>
      <c r="AU1373" s="30"/>
      <c r="AV1373" s="30"/>
    </row>
    <row r="1374" spans="3:48" x14ac:dyDescent="0.25"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0"/>
      <c r="X1374" s="30"/>
      <c r="Y1374" s="30"/>
      <c r="Z1374" s="30"/>
      <c r="AA1374" s="30"/>
      <c r="AB1374" s="30"/>
      <c r="AC1374" s="30"/>
      <c r="AD1374" s="30"/>
      <c r="AE1374" s="30"/>
      <c r="AF1374" s="30"/>
      <c r="AG1374" s="30"/>
      <c r="AH1374" s="30"/>
      <c r="AI1374" s="30"/>
      <c r="AJ1374" s="30"/>
      <c r="AK1374" s="30"/>
      <c r="AL1374" s="30"/>
      <c r="AM1374" s="30"/>
      <c r="AN1374" s="30"/>
      <c r="AO1374" s="30"/>
      <c r="AP1374" s="30"/>
      <c r="AQ1374" s="30"/>
      <c r="AR1374" s="30"/>
      <c r="AS1374" s="30"/>
      <c r="AT1374" s="30"/>
      <c r="AU1374" s="30"/>
      <c r="AV1374" s="30"/>
    </row>
    <row r="1375" spans="3:48" x14ac:dyDescent="0.25"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0"/>
      <c r="X1375" s="30"/>
      <c r="Y1375" s="30"/>
      <c r="Z1375" s="30"/>
      <c r="AA1375" s="30"/>
      <c r="AB1375" s="30"/>
      <c r="AC1375" s="30"/>
      <c r="AD1375" s="30"/>
      <c r="AE1375" s="30"/>
      <c r="AF1375" s="30"/>
      <c r="AG1375" s="30"/>
      <c r="AH1375" s="30"/>
      <c r="AI1375" s="30"/>
      <c r="AJ1375" s="30"/>
      <c r="AK1375" s="30"/>
      <c r="AL1375" s="30"/>
      <c r="AM1375" s="30"/>
      <c r="AN1375" s="30"/>
      <c r="AO1375" s="30"/>
      <c r="AP1375" s="30"/>
      <c r="AQ1375" s="30"/>
      <c r="AR1375" s="30"/>
      <c r="AS1375" s="30"/>
      <c r="AT1375" s="30"/>
      <c r="AU1375" s="30"/>
      <c r="AV1375" s="30"/>
    </row>
    <row r="1376" spans="3:48" x14ac:dyDescent="0.25"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30"/>
      <c r="AN1376" s="30"/>
      <c r="AO1376" s="30"/>
      <c r="AP1376" s="30"/>
      <c r="AQ1376" s="30"/>
      <c r="AR1376" s="30"/>
      <c r="AS1376" s="30"/>
      <c r="AT1376" s="30"/>
      <c r="AU1376" s="30"/>
      <c r="AV1376" s="30"/>
    </row>
    <row r="1377" spans="3:48" x14ac:dyDescent="0.25"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0"/>
      <c r="X1377" s="30"/>
      <c r="Y1377" s="30"/>
      <c r="Z1377" s="30"/>
      <c r="AA1377" s="30"/>
      <c r="AB1377" s="30"/>
      <c r="AC1377" s="30"/>
      <c r="AD1377" s="30"/>
      <c r="AE1377" s="30"/>
      <c r="AF1377" s="30"/>
      <c r="AG1377" s="30"/>
      <c r="AH1377" s="30"/>
      <c r="AI1377" s="30"/>
      <c r="AJ1377" s="30"/>
      <c r="AK1377" s="30"/>
      <c r="AL1377" s="30"/>
      <c r="AM1377" s="30"/>
      <c r="AN1377" s="30"/>
      <c r="AO1377" s="30"/>
      <c r="AP1377" s="30"/>
      <c r="AQ1377" s="30"/>
      <c r="AR1377" s="30"/>
      <c r="AS1377" s="30"/>
      <c r="AT1377" s="30"/>
      <c r="AU1377" s="30"/>
      <c r="AV1377" s="30"/>
    </row>
    <row r="1378" spans="3:48" x14ac:dyDescent="0.25"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0"/>
      <c r="X1378" s="30"/>
      <c r="Y1378" s="30"/>
      <c r="Z1378" s="30"/>
      <c r="AA1378" s="30"/>
      <c r="AB1378" s="30"/>
      <c r="AC1378" s="30"/>
      <c r="AD1378" s="30"/>
      <c r="AE1378" s="30"/>
      <c r="AF1378" s="30"/>
      <c r="AG1378" s="30"/>
      <c r="AH1378" s="30"/>
      <c r="AI1378" s="30"/>
      <c r="AJ1378" s="30"/>
      <c r="AK1378" s="30"/>
      <c r="AL1378" s="30"/>
      <c r="AM1378" s="30"/>
      <c r="AN1378" s="30"/>
      <c r="AO1378" s="30"/>
      <c r="AP1378" s="30"/>
      <c r="AQ1378" s="30"/>
      <c r="AR1378" s="30"/>
      <c r="AS1378" s="30"/>
      <c r="AT1378" s="30"/>
      <c r="AU1378" s="30"/>
      <c r="AV1378" s="30"/>
    </row>
    <row r="1379" spans="3:48" x14ac:dyDescent="0.25"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0"/>
      <c r="X1379" s="30"/>
      <c r="Y1379" s="30"/>
      <c r="Z1379" s="30"/>
      <c r="AA1379" s="30"/>
      <c r="AB1379" s="30"/>
      <c r="AC1379" s="30"/>
      <c r="AD1379" s="30"/>
      <c r="AE1379" s="30"/>
      <c r="AF1379" s="30"/>
      <c r="AG1379" s="30"/>
      <c r="AH1379" s="30"/>
      <c r="AI1379" s="30"/>
      <c r="AJ1379" s="30"/>
      <c r="AK1379" s="30"/>
      <c r="AL1379" s="30"/>
      <c r="AM1379" s="30"/>
      <c r="AN1379" s="30"/>
      <c r="AO1379" s="30"/>
      <c r="AP1379" s="30"/>
      <c r="AQ1379" s="30"/>
      <c r="AR1379" s="30"/>
      <c r="AS1379" s="30"/>
      <c r="AT1379" s="30"/>
      <c r="AU1379" s="30"/>
      <c r="AV1379" s="30"/>
    </row>
    <row r="1380" spans="3:48" x14ac:dyDescent="0.25"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0"/>
      <c r="X1380" s="30"/>
      <c r="Y1380" s="30"/>
      <c r="Z1380" s="30"/>
      <c r="AA1380" s="30"/>
      <c r="AB1380" s="30"/>
      <c r="AC1380" s="30"/>
      <c r="AD1380" s="30"/>
      <c r="AE1380" s="30"/>
      <c r="AF1380" s="30"/>
      <c r="AG1380" s="30"/>
      <c r="AH1380" s="30"/>
      <c r="AI1380" s="30"/>
      <c r="AJ1380" s="30"/>
      <c r="AK1380" s="30"/>
      <c r="AL1380" s="30"/>
      <c r="AM1380" s="30"/>
      <c r="AN1380" s="30"/>
      <c r="AO1380" s="30"/>
      <c r="AP1380" s="30"/>
      <c r="AQ1380" s="30"/>
      <c r="AR1380" s="30"/>
      <c r="AS1380" s="30"/>
      <c r="AT1380" s="30"/>
      <c r="AU1380" s="30"/>
      <c r="AV1380" s="30"/>
    </row>
    <row r="1381" spans="3:48" x14ac:dyDescent="0.25"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30"/>
      <c r="AN1381" s="30"/>
      <c r="AO1381" s="30"/>
      <c r="AP1381" s="30"/>
      <c r="AQ1381" s="30"/>
      <c r="AR1381" s="30"/>
      <c r="AS1381" s="30"/>
      <c r="AT1381" s="30"/>
      <c r="AU1381" s="30"/>
      <c r="AV1381" s="30"/>
    </row>
    <row r="1382" spans="3:48" x14ac:dyDescent="0.25"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0"/>
      <c r="X1382" s="30"/>
      <c r="Y1382" s="30"/>
      <c r="Z1382" s="30"/>
      <c r="AA1382" s="30"/>
      <c r="AB1382" s="30"/>
      <c r="AC1382" s="30"/>
      <c r="AD1382" s="30"/>
      <c r="AE1382" s="30"/>
      <c r="AF1382" s="30"/>
      <c r="AG1382" s="30"/>
      <c r="AH1382" s="30"/>
      <c r="AI1382" s="30"/>
      <c r="AJ1382" s="30"/>
      <c r="AK1382" s="30"/>
      <c r="AL1382" s="30"/>
      <c r="AM1382" s="30"/>
      <c r="AN1382" s="30"/>
      <c r="AO1382" s="30"/>
      <c r="AP1382" s="30"/>
      <c r="AQ1382" s="30"/>
      <c r="AR1382" s="30"/>
      <c r="AS1382" s="30"/>
      <c r="AT1382" s="30"/>
      <c r="AU1382" s="30"/>
      <c r="AV1382" s="30"/>
    </row>
    <row r="1383" spans="3:48" x14ac:dyDescent="0.25"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0"/>
      <c r="X1383" s="30"/>
      <c r="Y1383" s="30"/>
      <c r="Z1383" s="30"/>
      <c r="AA1383" s="30"/>
      <c r="AB1383" s="30"/>
      <c r="AC1383" s="30"/>
      <c r="AD1383" s="30"/>
      <c r="AE1383" s="30"/>
      <c r="AF1383" s="30"/>
      <c r="AG1383" s="30"/>
      <c r="AH1383" s="30"/>
      <c r="AI1383" s="30"/>
      <c r="AJ1383" s="30"/>
      <c r="AK1383" s="30"/>
      <c r="AL1383" s="30"/>
      <c r="AM1383" s="30"/>
      <c r="AN1383" s="30"/>
      <c r="AO1383" s="30"/>
      <c r="AP1383" s="30"/>
      <c r="AQ1383" s="30"/>
      <c r="AR1383" s="30"/>
      <c r="AS1383" s="30"/>
      <c r="AT1383" s="30"/>
      <c r="AU1383" s="30"/>
      <c r="AV1383" s="30"/>
    </row>
    <row r="1384" spans="3:48" x14ac:dyDescent="0.25"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0"/>
      <c r="X1384" s="30"/>
      <c r="Y1384" s="30"/>
      <c r="Z1384" s="30"/>
      <c r="AA1384" s="30"/>
      <c r="AB1384" s="30"/>
      <c r="AC1384" s="30"/>
      <c r="AD1384" s="30"/>
      <c r="AE1384" s="30"/>
      <c r="AF1384" s="30"/>
      <c r="AG1384" s="30"/>
      <c r="AH1384" s="30"/>
      <c r="AI1384" s="30"/>
      <c r="AJ1384" s="30"/>
      <c r="AK1384" s="30"/>
      <c r="AL1384" s="30"/>
      <c r="AM1384" s="30"/>
      <c r="AN1384" s="30"/>
      <c r="AO1384" s="30"/>
      <c r="AP1384" s="30"/>
      <c r="AQ1384" s="30"/>
      <c r="AR1384" s="30"/>
      <c r="AS1384" s="30"/>
      <c r="AT1384" s="30"/>
      <c r="AU1384" s="30"/>
      <c r="AV1384" s="30"/>
    </row>
    <row r="1385" spans="3:48" x14ac:dyDescent="0.25"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0"/>
      <c r="X1385" s="30"/>
      <c r="Y1385" s="30"/>
      <c r="Z1385" s="30"/>
      <c r="AA1385" s="30"/>
      <c r="AB1385" s="30"/>
      <c r="AC1385" s="30"/>
      <c r="AD1385" s="30"/>
      <c r="AE1385" s="30"/>
      <c r="AF1385" s="30"/>
      <c r="AG1385" s="30"/>
      <c r="AH1385" s="30"/>
      <c r="AI1385" s="30"/>
      <c r="AJ1385" s="30"/>
      <c r="AK1385" s="30"/>
      <c r="AL1385" s="30"/>
      <c r="AM1385" s="30"/>
      <c r="AN1385" s="30"/>
      <c r="AO1385" s="30"/>
      <c r="AP1385" s="30"/>
      <c r="AQ1385" s="30"/>
      <c r="AR1385" s="30"/>
      <c r="AS1385" s="30"/>
      <c r="AT1385" s="30"/>
      <c r="AU1385" s="30"/>
      <c r="AV1385" s="30"/>
    </row>
    <row r="1386" spans="3:48" x14ac:dyDescent="0.25"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30"/>
      <c r="AN1386" s="30"/>
      <c r="AO1386" s="30"/>
      <c r="AP1386" s="30"/>
      <c r="AQ1386" s="30"/>
      <c r="AR1386" s="30"/>
      <c r="AS1386" s="30"/>
      <c r="AT1386" s="30"/>
      <c r="AU1386" s="30"/>
      <c r="AV1386" s="30"/>
    </row>
    <row r="1387" spans="3:48" x14ac:dyDescent="0.25"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0"/>
      <c r="X1387" s="30"/>
      <c r="Y1387" s="30"/>
      <c r="Z1387" s="30"/>
      <c r="AA1387" s="30"/>
      <c r="AB1387" s="30"/>
      <c r="AC1387" s="30"/>
      <c r="AD1387" s="30"/>
      <c r="AE1387" s="30"/>
      <c r="AF1387" s="30"/>
      <c r="AG1387" s="30"/>
      <c r="AH1387" s="30"/>
      <c r="AI1387" s="30"/>
      <c r="AJ1387" s="30"/>
      <c r="AK1387" s="30"/>
      <c r="AL1387" s="30"/>
      <c r="AM1387" s="30"/>
      <c r="AN1387" s="30"/>
      <c r="AO1387" s="30"/>
      <c r="AP1387" s="30"/>
      <c r="AQ1387" s="30"/>
      <c r="AR1387" s="30"/>
      <c r="AS1387" s="30"/>
      <c r="AT1387" s="30"/>
      <c r="AU1387" s="30"/>
      <c r="AV1387" s="30"/>
    </row>
    <row r="1388" spans="3:48" x14ac:dyDescent="0.25"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0"/>
      <c r="X1388" s="30"/>
      <c r="Y1388" s="30"/>
      <c r="Z1388" s="30"/>
      <c r="AA1388" s="30"/>
      <c r="AB1388" s="30"/>
      <c r="AC1388" s="30"/>
      <c r="AD1388" s="30"/>
      <c r="AE1388" s="30"/>
      <c r="AF1388" s="30"/>
      <c r="AG1388" s="30"/>
      <c r="AH1388" s="30"/>
      <c r="AI1388" s="30"/>
      <c r="AJ1388" s="30"/>
      <c r="AK1388" s="30"/>
      <c r="AL1388" s="30"/>
      <c r="AM1388" s="30"/>
      <c r="AN1388" s="30"/>
      <c r="AO1388" s="30"/>
      <c r="AP1388" s="30"/>
      <c r="AQ1388" s="30"/>
      <c r="AR1388" s="30"/>
      <c r="AS1388" s="30"/>
      <c r="AT1388" s="30"/>
      <c r="AU1388" s="30"/>
      <c r="AV1388" s="30"/>
    </row>
    <row r="1389" spans="3:48" x14ac:dyDescent="0.25"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0"/>
      <c r="X1389" s="30"/>
      <c r="Y1389" s="30"/>
      <c r="Z1389" s="30"/>
      <c r="AA1389" s="30"/>
      <c r="AB1389" s="30"/>
      <c r="AC1389" s="30"/>
      <c r="AD1389" s="30"/>
      <c r="AE1389" s="30"/>
      <c r="AF1389" s="30"/>
      <c r="AG1389" s="30"/>
      <c r="AH1389" s="30"/>
      <c r="AI1389" s="30"/>
      <c r="AJ1389" s="30"/>
      <c r="AK1389" s="30"/>
      <c r="AL1389" s="30"/>
      <c r="AM1389" s="30"/>
      <c r="AN1389" s="30"/>
      <c r="AO1389" s="30"/>
      <c r="AP1389" s="30"/>
      <c r="AQ1389" s="30"/>
      <c r="AR1389" s="30"/>
      <c r="AS1389" s="30"/>
      <c r="AT1389" s="30"/>
      <c r="AU1389" s="30"/>
      <c r="AV1389" s="30"/>
    </row>
    <row r="1390" spans="3:48" x14ac:dyDescent="0.25"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0"/>
      <c r="X1390" s="30"/>
      <c r="Y1390" s="30"/>
      <c r="Z1390" s="30"/>
      <c r="AA1390" s="30"/>
      <c r="AB1390" s="30"/>
      <c r="AC1390" s="30"/>
      <c r="AD1390" s="30"/>
      <c r="AE1390" s="30"/>
      <c r="AF1390" s="30"/>
      <c r="AG1390" s="30"/>
      <c r="AH1390" s="30"/>
      <c r="AI1390" s="30"/>
      <c r="AJ1390" s="30"/>
      <c r="AK1390" s="30"/>
      <c r="AL1390" s="30"/>
      <c r="AM1390" s="30"/>
      <c r="AN1390" s="30"/>
      <c r="AO1390" s="30"/>
      <c r="AP1390" s="30"/>
      <c r="AQ1390" s="30"/>
      <c r="AR1390" s="30"/>
      <c r="AS1390" s="30"/>
      <c r="AT1390" s="30"/>
      <c r="AU1390" s="30"/>
      <c r="AV1390" s="30"/>
    </row>
    <row r="1391" spans="3:48" x14ac:dyDescent="0.25"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30"/>
      <c r="AN1391" s="30"/>
      <c r="AO1391" s="30"/>
      <c r="AP1391" s="30"/>
      <c r="AQ1391" s="30"/>
      <c r="AR1391" s="30"/>
      <c r="AS1391" s="30"/>
      <c r="AT1391" s="30"/>
      <c r="AU1391" s="30"/>
      <c r="AV1391" s="30"/>
    </row>
    <row r="1392" spans="3:48" x14ac:dyDescent="0.25"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0"/>
      <c r="X1392" s="30"/>
      <c r="Y1392" s="30"/>
      <c r="Z1392" s="30"/>
      <c r="AA1392" s="30"/>
      <c r="AB1392" s="30"/>
      <c r="AC1392" s="30"/>
      <c r="AD1392" s="30"/>
      <c r="AE1392" s="30"/>
      <c r="AF1392" s="30"/>
      <c r="AG1392" s="30"/>
      <c r="AH1392" s="30"/>
      <c r="AI1392" s="30"/>
      <c r="AJ1392" s="30"/>
      <c r="AK1392" s="30"/>
      <c r="AL1392" s="30"/>
      <c r="AM1392" s="30"/>
      <c r="AN1392" s="30"/>
      <c r="AO1392" s="30"/>
      <c r="AP1392" s="30"/>
      <c r="AQ1392" s="30"/>
      <c r="AR1392" s="30"/>
      <c r="AS1392" s="30"/>
      <c r="AT1392" s="30"/>
      <c r="AU1392" s="30"/>
      <c r="AV1392" s="30"/>
    </row>
    <row r="1393" spans="3:48" x14ac:dyDescent="0.25"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0"/>
      <c r="X1393" s="30"/>
      <c r="Y1393" s="30"/>
      <c r="Z1393" s="30"/>
      <c r="AA1393" s="30"/>
      <c r="AB1393" s="30"/>
      <c r="AC1393" s="30"/>
      <c r="AD1393" s="30"/>
      <c r="AE1393" s="30"/>
      <c r="AF1393" s="30"/>
      <c r="AG1393" s="30"/>
      <c r="AH1393" s="30"/>
      <c r="AI1393" s="30"/>
      <c r="AJ1393" s="30"/>
      <c r="AK1393" s="30"/>
      <c r="AL1393" s="30"/>
      <c r="AM1393" s="30"/>
      <c r="AN1393" s="30"/>
      <c r="AO1393" s="30"/>
      <c r="AP1393" s="30"/>
      <c r="AQ1393" s="30"/>
      <c r="AR1393" s="30"/>
      <c r="AS1393" s="30"/>
      <c r="AT1393" s="30"/>
      <c r="AU1393" s="30"/>
      <c r="AV1393" s="30"/>
    </row>
    <row r="1394" spans="3:48" x14ac:dyDescent="0.25"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0"/>
      <c r="X1394" s="30"/>
      <c r="Y1394" s="30"/>
      <c r="Z1394" s="30"/>
      <c r="AA1394" s="30"/>
      <c r="AB1394" s="30"/>
      <c r="AC1394" s="30"/>
      <c r="AD1394" s="30"/>
      <c r="AE1394" s="30"/>
      <c r="AF1394" s="30"/>
      <c r="AG1394" s="30"/>
      <c r="AH1394" s="30"/>
      <c r="AI1394" s="30"/>
      <c r="AJ1394" s="30"/>
      <c r="AK1394" s="30"/>
      <c r="AL1394" s="30"/>
      <c r="AM1394" s="30"/>
      <c r="AN1394" s="30"/>
      <c r="AO1394" s="30"/>
      <c r="AP1394" s="30"/>
      <c r="AQ1394" s="30"/>
      <c r="AR1394" s="30"/>
      <c r="AS1394" s="30"/>
      <c r="AT1394" s="30"/>
      <c r="AU1394" s="30"/>
      <c r="AV1394" s="30"/>
    </row>
    <row r="1395" spans="3:48" x14ac:dyDescent="0.25"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0"/>
      <c r="X1395" s="30"/>
      <c r="Y1395" s="30"/>
      <c r="Z1395" s="30"/>
      <c r="AA1395" s="30"/>
      <c r="AB1395" s="30"/>
      <c r="AC1395" s="30"/>
      <c r="AD1395" s="30"/>
      <c r="AE1395" s="30"/>
      <c r="AF1395" s="30"/>
      <c r="AG1395" s="30"/>
      <c r="AH1395" s="30"/>
      <c r="AI1395" s="30"/>
      <c r="AJ1395" s="30"/>
      <c r="AK1395" s="30"/>
      <c r="AL1395" s="30"/>
      <c r="AM1395" s="30"/>
      <c r="AN1395" s="30"/>
      <c r="AO1395" s="30"/>
      <c r="AP1395" s="30"/>
      <c r="AQ1395" s="30"/>
      <c r="AR1395" s="30"/>
      <c r="AS1395" s="30"/>
      <c r="AT1395" s="30"/>
      <c r="AU1395" s="30"/>
      <c r="AV1395" s="30"/>
    </row>
    <row r="1396" spans="3:48" x14ac:dyDescent="0.25"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30"/>
      <c r="AN1396" s="30"/>
      <c r="AO1396" s="30"/>
      <c r="AP1396" s="30"/>
      <c r="AQ1396" s="30"/>
      <c r="AR1396" s="30"/>
      <c r="AS1396" s="30"/>
      <c r="AT1396" s="30"/>
      <c r="AU1396" s="30"/>
      <c r="AV1396" s="30"/>
    </row>
    <row r="1397" spans="3:48" x14ac:dyDescent="0.25"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0"/>
      <c r="X1397" s="30"/>
      <c r="Y1397" s="30"/>
      <c r="Z1397" s="30"/>
      <c r="AA1397" s="30"/>
      <c r="AB1397" s="30"/>
      <c r="AC1397" s="30"/>
      <c r="AD1397" s="30"/>
      <c r="AE1397" s="30"/>
      <c r="AF1397" s="30"/>
      <c r="AG1397" s="30"/>
      <c r="AH1397" s="30"/>
      <c r="AI1397" s="30"/>
      <c r="AJ1397" s="30"/>
      <c r="AK1397" s="30"/>
      <c r="AL1397" s="30"/>
      <c r="AM1397" s="30"/>
      <c r="AN1397" s="30"/>
      <c r="AO1397" s="30"/>
      <c r="AP1397" s="30"/>
      <c r="AQ1397" s="30"/>
      <c r="AR1397" s="30"/>
      <c r="AS1397" s="30"/>
      <c r="AT1397" s="30"/>
      <c r="AU1397" s="30"/>
      <c r="AV1397" s="30"/>
    </row>
    <row r="1398" spans="3:48" x14ac:dyDescent="0.25"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0"/>
      <c r="X1398" s="30"/>
      <c r="Y1398" s="30"/>
      <c r="Z1398" s="30"/>
      <c r="AA1398" s="30"/>
      <c r="AB1398" s="30"/>
      <c r="AC1398" s="30"/>
      <c r="AD1398" s="30"/>
      <c r="AE1398" s="30"/>
      <c r="AF1398" s="30"/>
      <c r="AG1398" s="30"/>
      <c r="AH1398" s="30"/>
      <c r="AI1398" s="30"/>
      <c r="AJ1398" s="30"/>
      <c r="AK1398" s="30"/>
      <c r="AL1398" s="30"/>
      <c r="AM1398" s="30"/>
      <c r="AN1398" s="30"/>
      <c r="AO1398" s="30"/>
      <c r="AP1398" s="30"/>
      <c r="AQ1398" s="30"/>
      <c r="AR1398" s="30"/>
      <c r="AS1398" s="30"/>
      <c r="AT1398" s="30"/>
      <c r="AU1398" s="30"/>
      <c r="AV1398" s="30"/>
    </row>
    <row r="1399" spans="3:48" x14ac:dyDescent="0.25"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0"/>
      <c r="X1399" s="30"/>
      <c r="Y1399" s="30"/>
      <c r="Z1399" s="30"/>
      <c r="AA1399" s="30"/>
      <c r="AB1399" s="30"/>
      <c r="AC1399" s="30"/>
      <c r="AD1399" s="30"/>
      <c r="AE1399" s="30"/>
      <c r="AF1399" s="30"/>
      <c r="AG1399" s="30"/>
      <c r="AH1399" s="30"/>
      <c r="AI1399" s="30"/>
      <c r="AJ1399" s="30"/>
      <c r="AK1399" s="30"/>
      <c r="AL1399" s="30"/>
      <c r="AM1399" s="30"/>
      <c r="AN1399" s="30"/>
      <c r="AO1399" s="30"/>
      <c r="AP1399" s="30"/>
      <c r="AQ1399" s="30"/>
      <c r="AR1399" s="30"/>
      <c r="AS1399" s="30"/>
      <c r="AT1399" s="30"/>
      <c r="AU1399" s="30"/>
      <c r="AV1399" s="30"/>
    </row>
    <row r="1400" spans="3:48" x14ac:dyDescent="0.25"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0"/>
      <c r="X1400" s="30"/>
      <c r="Y1400" s="30"/>
      <c r="Z1400" s="30"/>
      <c r="AA1400" s="30"/>
      <c r="AB1400" s="30"/>
      <c r="AC1400" s="30"/>
      <c r="AD1400" s="30"/>
      <c r="AE1400" s="30"/>
      <c r="AF1400" s="30"/>
      <c r="AG1400" s="30"/>
      <c r="AH1400" s="30"/>
      <c r="AI1400" s="30"/>
      <c r="AJ1400" s="30"/>
      <c r="AK1400" s="30"/>
      <c r="AL1400" s="30"/>
      <c r="AM1400" s="30"/>
      <c r="AN1400" s="30"/>
      <c r="AO1400" s="30"/>
      <c r="AP1400" s="30"/>
      <c r="AQ1400" s="30"/>
      <c r="AR1400" s="30"/>
      <c r="AS1400" s="30"/>
      <c r="AT1400" s="30"/>
      <c r="AU1400" s="30"/>
      <c r="AV1400" s="30"/>
    </row>
    <row r="1401" spans="3:48" x14ac:dyDescent="0.25"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30"/>
      <c r="AN1401" s="30"/>
      <c r="AO1401" s="30"/>
      <c r="AP1401" s="30"/>
      <c r="AQ1401" s="30"/>
      <c r="AR1401" s="30"/>
      <c r="AS1401" s="30"/>
      <c r="AT1401" s="30"/>
      <c r="AU1401" s="30"/>
      <c r="AV1401" s="30"/>
    </row>
    <row r="1402" spans="3:48" x14ac:dyDescent="0.25"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0"/>
      <c r="X1402" s="30"/>
      <c r="Y1402" s="30"/>
      <c r="Z1402" s="30"/>
      <c r="AA1402" s="30"/>
      <c r="AB1402" s="30"/>
      <c r="AC1402" s="30"/>
      <c r="AD1402" s="30"/>
      <c r="AE1402" s="30"/>
      <c r="AF1402" s="30"/>
      <c r="AG1402" s="30"/>
      <c r="AH1402" s="30"/>
      <c r="AI1402" s="30"/>
      <c r="AJ1402" s="30"/>
      <c r="AK1402" s="30"/>
      <c r="AL1402" s="30"/>
      <c r="AM1402" s="30"/>
      <c r="AN1402" s="30"/>
      <c r="AO1402" s="30"/>
      <c r="AP1402" s="30"/>
      <c r="AQ1402" s="30"/>
      <c r="AR1402" s="30"/>
      <c r="AS1402" s="30"/>
      <c r="AT1402" s="30"/>
      <c r="AU1402" s="30"/>
      <c r="AV1402" s="30"/>
    </row>
    <row r="1403" spans="3:48" x14ac:dyDescent="0.25"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0"/>
      <c r="X1403" s="30"/>
      <c r="Y1403" s="30"/>
      <c r="Z1403" s="30"/>
      <c r="AA1403" s="30"/>
      <c r="AB1403" s="30"/>
      <c r="AC1403" s="30"/>
      <c r="AD1403" s="30"/>
      <c r="AE1403" s="30"/>
      <c r="AF1403" s="30"/>
      <c r="AG1403" s="30"/>
      <c r="AH1403" s="30"/>
      <c r="AI1403" s="30"/>
      <c r="AJ1403" s="30"/>
      <c r="AK1403" s="30"/>
      <c r="AL1403" s="30"/>
      <c r="AM1403" s="30"/>
      <c r="AN1403" s="30"/>
      <c r="AO1403" s="30"/>
      <c r="AP1403" s="30"/>
      <c r="AQ1403" s="30"/>
      <c r="AR1403" s="30"/>
      <c r="AS1403" s="30"/>
      <c r="AT1403" s="30"/>
      <c r="AU1403" s="30"/>
      <c r="AV1403" s="30"/>
    </row>
    <row r="1404" spans="3:48" x14ac:dyDescent="0.25"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0"/>
      <c r="X1404" s="30"/>
      <c r="Y1404" s="30"/>
      <c r="Z1404" s="30"/>
      <c r="AA1404" s="30"/>
      <c r="AB1404" s="30"/>
      <c r="AC1404" s="30"/>
      <c r="AD1404" s="30"/>
      <c r="AE1404" s="30"/>
      <c r="AF1404" s="30"/>
      <c r="AG1404" s="30"/>
      <c r="AH1404" s="30"/>
      <c r="AI1404" s="30"/>
      <c r="AJ1404" s="30"/>
      <c r="AK1404" s="30"/>
      <c r="AL1404" s="30"/>
      <c r="AM1404" s="30"/>
      <c r="AN1404" s="30"/>
      <c r="AO1404" s="30"/>
      <c r="AP1404" s="30"/>
      <c r="AQ1404" s="30"/>
      <c r="AR1404" s="30"/>
      <c r="AS1404" s="30"/>
      <c r="AT1404" s="30"/>
      <c r="AU1404" s="30"/>
      <c r="AV1404" s="30"/>
    </row>
    <row r="1405" spans="3:48" x14ac:dyDescent="0.25"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0"/>
      <c r="X1405" s="30"/>
      <c r="Y1405" s="30"/>
      <c r="Z1405" s="30"/>
      <c r="AA1405" s="30"/>
      <c r="AB1405" s="30"/>
      <c r="AC1405" s="30"/>
      <c r="AD1405" s="30"/>
      <c r="AE1405" s="30"/>
      <c r="AF1405" s="30"/>
      <c r="AG1405" s="30"/>
      <c r="AH1405" s="30"/>
      <c r="AI1405" s="30"/>
      <c r="AJ1405" s="30"/>
      <c r="AK1405" s="30"/>
      <c r="AL1405" s="30"/>
      <c r="AM1405" s="30"/>
      <c r="AN1405" s="30"/>
      <c r="AO1405" s="30"/>
      <c r="AP1405" s="30"/>
      <c r="AQ1405" s="30"/>
      <c r="AR1405" s="30"/>
      <c r="AS1405" s="30"/>
      <c r="AT1405" s="30"/>
      <c r="AU1405" s="30"/>
      <c r="AV1405" s="30"/>
    </row>
    <row r="1406" spans="3:48" x14ac:dyDescent="0.25"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30"/>
      <c r="AN1406" s="30"/>
      <c r="AO1406" s="30"/>
      <c r="AP1406" s="30"/>
      <c r="AQ1406" s="30"/>
      <c r="AR1406" s="30"/>
      <c r="AS1406" s="30"/>
      <c r="AT1406" s="30"/>
      <c r="AU1406" s="30"/>
      <c r="AV1406" s="30"/>
    </row>
    <row r="1407" spans="3:48" x14ac:dyDescent="0.25"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0"/>
      <c r="X1407" s="30"/>
      <c r="Y1407" s="30"/>
      <c r="Z1407" s="30"/>
      <c r="AA1407" s="30"/>
      <c r="AB1407" s="30"/>
      <c r="AC1407" s="30"/>
      <c r="AD1407" s="30"/>
      <c r="AE1407" s="30"/>
      <c r="AF1407" s="30"/>
      <c r="AG1407" s="30"/>
      <c r="AH1407" s="30"/>
      <c r="AI1407" s="30"/>
      <c r="AJ1407" s="30"/>
      <c r="AK1407" s="30"/>
      <c r="AL1407" s="30"/>
      <c r="AM1407" s="30"/>
      <c r="AN1407" s="30"/>
      <c r="AO1407" s="30"/>
      <c r="AP1407" s="30"/>
      <c r="AQ1407" s="30"/>
      <c r="AR1407" s="30"/>
      <c r="AS1407" s="30"/>
      <c r="AT1407" s="30"/>
      <c r="AU1407" s="30"/>
      <c r="AV1407" s="30"/>
    </row>
    <row r="1408" spans="3:48" x14ac:dyDescent="0.25"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0"/>
      <c r="X1408" s="30"/>
      <c r="Y1408" s="30"/>
      <c r="Z1408" s="30"/>
      <c r="AA1408" s="30"/>
      <c r="AB1408" s="30"/>
      <c r="AC1408" s="30"/>
      <c r="AD1408" s="30"/>
      <c r="AE1408" s="30"/>
      <c r="AF1408" s="30"/>
      <c r="AG1408" s="30"/>
      <c r="AH1408" s="30"/>
      <c r="AI1408" s="30"/>
      <c r="AJ1408" s="30"/>
      <c r="AK1408" s="30"/>
      <c r="AL1408" s="30"/>
      <c r="AM1408" s="30"/>
      <c r="AN1408" s="30"/>
      <c r="AO1408" s="30"/>
      <c r="AP1408" s="30"/>
      <c r="AQ1408" s="30"/>
      <c r="AR1408" s="30"/>
      <c r="AS1408" s="30"/>
      <c r="AT1408" s="30"/>
      <c r="AU1408" s="30"/>
      <c r="AV1408" s="30"/>
    </row>
    <row r="1409" spans="3:48" x14ac:dyDescent="0.25"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0"/>
      <c r="X1409" s="30"/>
      <c r="Y1409" s="30"/>
      <c r="Z1409" s="30"/>
      <c r="AA1409" s="30"/>
      <c r="AB1409" s="30"/>
      <c r="AC1409" s="30"/>
      <c r="AD1409" s="30"/>
      <c r="AE1409" s="30"/>
      <c r="AF1409" s="30"/>
      <c r="AG1409" s="30"/>
      <c r="AH1409" s="30"/>
      <c r="AI1409" s="30"/>
      <c r="AJ1409" s="30"/>
      <c r="AK1409" s="30"/>
      <c r="AL1409" s="30"/>
      <c r="AM1409" s="30"/>
      <c r="AN1409" s="30"/>
      <c r="AO1409" s="30"/>
      <c r="AP1409" s="30"/>
      <c r="AQ1409" s="30"/>
      <c r="AR1409" s="30"/>
      <c r="AS1409" s="30"/>
      <c r="AT1409" s="30"/>
      <c r="AU1409" s="30"/>
      <c r="AV1409" s="30"/>
    </row>
    <row r="1410" spans="3:48" x14ac:dyDescent="0.25"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0"/>
      <c r="X1410" s="30"/>
      <c r="Y1410" s="30"/>
      <c r="Z1410" s="30"/>
      <c r="AA1410" s="30"/>
      <c r="AB1410" s="30"/>
      <c r="AC1410" s="30"/>
      <c r="AD1410" s="30"/>
      <c r="AE1410" s="30"/>
      <c r="AF1410" s="30"/>
      <c r="AG1410" s="30"/>
      <c r="AH1410" s="30"/>
      <c r="AI1410" s="30"/>
      <c r="AJ1410" s="30"/>
      <c r="AK1410" s="30"/>
      <c r="AL1410" s="30"/>
      <c r="AM1410" s="30"/>
      <c r="AN1410" s="30"/>
      <c r="AO1410" s="30"/>
      <c r="AP1410" s="30"/>
      <c r="AQ1410" s="30"/>
      <c r="AR1410" s="30"/>
      <c r="AS1410" s="30"/>
      <c r="AT1410" s="30"/>
      <c r="AU1410" s="30"/>
      <c r="AV1410" s="30"/>
    </row>
    <row r="1411" spans="3:48" x14ac:dyDescent="0.25"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30"/>
      <c r="AN1411" s="30"/>
      <c r="AO1411" s="30"/>
      <c r="AP1411" s="30"/>
      <c r="AQ1411" s="30"/>
      <c r="AR1411" s="30"/>
      <c r="AS1411" s="30"/>
      <c r="AT1411" s="30"/>
      <c r="AU1411" s="30"/>
      <c r="AV1411" s="30"/>
    </row>
    <row r="1412" spans="3:48" x14ac:dyDescent="0.25"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0"/>
      <c r="X1412" s="30"/>
      <c r="Y1412" s="30"/>
      <c r="Z1412" s="30"/>
      <c r="AA1412" s="30"/>
      <c r="AB1412" s="30"/>
      <c r="AC1412" s="30"/>
      <c r="AD1412" s="30"/>
      <c r="AE1412" s="30"/>
      <c r="AF1412" s="30"/>
      <c r="AG1412" s="30"/>
      <c r="AH1412" s="30"/>
      <c r="AI1412" s="30"/>
      <c r="AJ1412" s="30"/>
      <c r="AK1412" s="30"/>
      <c r="AL1412" s="30"/>
      <c r="AM1412" s="30"/>
      <c r="AN1412" s="30"/>
      <c r="AO1412" s="30"/>
      <c r="AP1412" s="30"/>
      <c r="AQ1412" s="30"/>
      <c r="AR1412" s="30"/>
      <c r="AS1412" s="30"/>
      <c r="AT1412" s="30"/>
      <c r="AU1412" s="30"/>
      <c r="AV1412" s="30"/>
    </row>
    <row r="1413" spans="3:48" x14ac:dyDescent="0.25"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0"/>
      <c r="X1413" s="30"/>
      <c r="Y1413" s="30"/>
      <c r="Z1413" s="30"/>
      <c r="AA1413" s="30"/>
      <c r="AB1413" s="30"/>
      <c r="AC1413" s="30"/>
      <c r="AD1413" s="30"/>
      <c r="AE1413" s="30"/>
      <c r="AF1413" s="30"/>
      <c r="AG1413" s="30"/>
      <c r="AH1413" s="30"/>
      <c r="AI1413" s="30"/>
      <c r="AJ1413" s="30"/>
      <c r="AK1413" s="30"/>
      <c r="AL1413" s="30"/>
      <c r="AM1413" s="30"/>
      <c r="AN1413" s="30"/>
      <c r="AO1413" s="30"/>
      <c r="AP1413" s="30"/>
      <c r="AQ1413" s="30"/>
      <c r="AR1413" s="30"/>
      <c r="AS1413" s="30"/>
      <c r="AT1413" s="30"/>
      <c r="AU1413" s="30"/>
      <c r="AV1413" s="30"/>
    </row>
    <row r="1414" spans="3:48" x14ac:dyDescent="0.25"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0"/>
      <c r="X1414" s="30"/>
      <c r="Y1414" s="30"/>
      <c r="Z1414" s="30"/>
      <c r="AA1414" s="30"/>
      <c r="AB1414" s="30"/>
      <c r="AC1414" s="30"/>
      <c r="AD1414" s="30"/>
      <c r="AE1414" s="30"/>
      <c r="AF1414" s="30"/>
      <c r="AG1414" s="30"/>
      <c r="AH1414" s="30"/>
      <c r="AI1414" s="30"/>
      <c r="AJ1414" s="30"/>
      <c r="AK1414" s="30"/>
      <c r="AL1414" s="30"/>
      <c r="AM1414" s="30"/>
      <c r="AN1414" s="30"/>
      <c r="AO1414" s="30"/>
      <c r="AP1414" s="30"/>
      <c r="AQ1414" s="30"/>
      <c r="AR1414" s="30"/>
      <c r="AS1414" s="30"/>
      <c r="AT1414" s="30"/>
      <c r="AU1414" s="30"/>
      <c r="AV1414" s="30"/>
    </row>
    <row r="1415" spans="3:48" x14ac:dyDescent="0.25"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0"/>
      <c r="X1415" s="30"/>
      <c r="Y1415" s="30"/>
      <c r="Z1415" s="30"/>
      <c r="AA1415" s="30"/>
      <c r="AB1415" s="30"/>
      <c r="AC1415" s="30"/>
      <c r="AD1415" s="30"/>
      <c r="AE1415" s="30"/>
      <c r="AF1415" s="30"/>
      <c r="AG1415" s="30"/>
      <c r="AH1415" s="30"/>
      <c r="AI1415" s="30"/>
      <c r="AJ1415" s="30"/>
      <c r="AK1415" s="30"/>
      <c r="AL1415" s="30"/>
      <c r="AM1415" s="30"/>
      <c r="AN1415" s="30"/>
      <c r="AO1415" s="30"/>
      <c r="AP1415" s="30"/>
      <c r="AQ1415" s="30"/>
      <c r="AR1415" s="30"/>
      <c r="AS1415" s="30"/>
      <c r="AT1415" s="30"/>
      <c r="AU1415" s="30"/>
      <c r="AV1415" s="30"/>
    </row>
    <row r="1416" spans="3:48" x14ac:dyDescent="0.25"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30"/>
      <c r="AN1416" s="30"/>
      <c r="AO1416" s="30"/>
      <c r="AP1416" s="30"/>
      <c r="AQ1416" s="30"/>
      <c r="AR1416" s="30"/>
      <c r="AS1416" s="30"/>
      <c r="AT1416" s="30"/>
      <c r="AU1416" s="30"/>
      <c r="AV1416" s="30"/>
    </row>
    <row r="1417" spans="3:48" x14ac:dyDescent="0.25"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0"/>
      <c r="X1417" s="30"/>
      <c r="Y1417" s="30"/>
      <c r="Z1417" s="30"/>
      <c r="AA1417" s="30"/>
      <c r="AB1417" s="30"/>
      <c r="AC1417" s="30"/>
      <c r="AD1417" s="30"/>
      <c r="AE1417" s="30"/>
      <c r="AF1417" s="30"/>
      <c r="AG1417" s="30"/>
      <c r="AH1417" s="30"/>
      <c r="AI1417" s="30"/>
      <c r="AJ1417" s="30"/>
      <c r="AK1417" s="30"/>
      <c r="AL1417" s="30"/>
      <c r="AM1417" s="30"/>
      <c r="AN1417" s="30"/>
      <c r="AO1417" s="30"/>
      <c r="AP1417" s="30"/>
      <c r="AQ1417" s="30"/>
      <c r="AR1417" s="30"/>
      <c r="AS1417" s="30"/>
      <c r="AT1417" s="30"/>
      <c r="AU1417" s="30"/>
      <c r="AV1417" s="30"/>
    </row>
    <row r="1418" spans="3:48" x14ac:dyDescent="0.25"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0"/>
      <c r="X1418" s="30"/>
      <c r="Y1418" s="30"/>
      <c r="Z1418" s="30"/>
      <c r="AA1418" s="30"/>
      <c r="AB1418" s="30"/>
      <c r="AC1418" s="30"/>
      <c r="AD1418" s="30"/>
      <c r="AE1418" s="30"/>
      <c r="AF1418" s="30"/>
      <c r="AG1418" s="30"/>
      <c r="AH1418" s="30"/>
      <c r="AI1418" s="30"/>
      <c r="AJ1418" s="30"/>
      <c r="AK1418" s="30"/>
      <c r="AL1418" s="30"/>
      <c r="AM1418" s="30"/>
      <c r="AN1418" s="30"/>
      <c r="AO1418" s="30"/>
      <c r="AP1418" s="30"/>
      <c r="AQ1418" s="30"/>
      <c r="AR1418" s="30"/>
      <c r="AS1418" s="30"/>
      <c r="AT1418" s="30"/>
      <c r="AU1418" s="30"/>
      <c r="AV1418" s="30"/>
    </row>
    <row r="1419" spans="3:48" x14ac:dyDescent="0.25"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0"/>
      <c r="X1419" s="30"/>
      <c r="Y1419" s="30"/>
      <c r="Z1419" s="30"/>
      <c r="AA1419" s="30"/>
      <c r="AB1419" s="30"/>
      <c r="AC1419" s="30"/>
      <c r="AD1419" s="30"/>
      <c r="AE1419" s="30"/>
      <c r="AF1419" s="30"/>
      <c r="AG1419" s="30"/>
      <c r="AH1419" s="30"/>
      <c r="AI1419" s="30"/>
      <c r="AJ1419" s="30"/>
      <c r="AK1419" s="30"/>
      <c r="AL1419" s="30"/>
      <c r="AM1419" s="30"/>
      <c r="AN1419" s="30"/>
      <c r="AO1419" s="30"/>
      <c r="AP1419" s="30"/>
      <c r="AQ1419" s="30"/>
      <c r="AR1419" s="30"/>
      <c r="AS1419" s="30"/>
      <c r="AT1419" s="30"/>
      <c r="AU1419" s="30"/>
      <c r="AV1419" s="30"/>
    </row>
    <row r="1420" spans="3:48" x14ac:dyDescent="0.25"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0"/>
      <c r="X1420" s="30"/>
      <c r="Y1420" s="30"/>
      <c r="Z1420" s="30"/>
      <c r="AA1420" s="30"/>
      <c r="AB1420" s="30"/>
      <c r="AC1420" s="30"/>
      <c r="AD1420" s="30"/>
      <c r="AE1420" s="30"/>
      <c r="AF1420" s="30"/>
      <c r="AG1420" s="30"/>
      <c r="AH1420" s="30"/>
      <c r="AI1420" s="30"/>
      <c r="AJ1420" s="30"/>
      <c r="AK1420" s="30"/>
      <c r="AL1420" s="30"/>
      <c r="AM1420" s="30"/>
      <c r="AN1420" s="30"/>
      <c r="AO1420" s="30"/>
      <c r="AP1420" s="30"/>
      <c r="AQ1420" s="30"/>
      <c r="AR1420" s="30"/>
      <c r="AS1420" s="30"/>
      <c r="AT1420" s="30"/>
      <c r="AU1420" s="30"/>
      <c r="AV1420" s="30"/>
    </row>
    <row r="1421" spans="3:48" x14ac:dyDescent="0.25"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0"/>
      <c r="X1421" s="30"/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30"/>
      <c r="AN1421" s="30"/>
      <c r="AO1421" s="30"/>
      <c r="AP1421" s="30"/>
      <c r="AQ1421" s="30"/>
      <c r="AR1421" s="30"/>
      <c r="AS1421" s="30"/>
      <c r="AT1421" s="30"/>
      <c r="AU1421" s="30"/>
      <c r="AV1421" s="30"/>
    </row>
    <row r="1422" spans="3:48" x14ac:dyDescent="0.25"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0"/>
      <c r="X1422" s="30"/>
      <c r="Y1422" s="30"/>
      <c r="Z1422" s="30"/>
      <c r="AA1422" s="30"/>
      <c r="AB1422" s="30"/>
      <c r="AC1422" s="30"/>
      <c r="AD1422" s="30"/>
      <c r="AE1422" s="30"/>
      <c r="AF1422" s="30"/>
      <c r="AG1422" s="30"/>
      <c r="AH1422" s="30"/>
      <c r="AI1422" s="30"/>
      <c r="AJ1422" s="30"/>
      <c r="AK1422" s="30"/>
      <c r="AL1422" s="30"/>
      <c r="AM1422" s="30"/>
      <c r="AN1422" s="30"/>
      <c r="AO1422" s="30"/>
      <c r="AP1422" s="30"/>
      <c r="AQ1422" s="30"/>
      <c r="AR1422" s="30"/>
      <c r="AS1422" s="30"/>
      <c r="AT1422" s="30"/>
      <c r="AU1422" s="30"/>
      <c r="AV1422" s="30"/>
    </row>
    <row r="1423" spans="3:48" x14ac:dyDescent="0.25"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0"/>
      <c r="X1423" s="30"/>
      <c r="Y1423" s="30"/>
      <c r="Z1423" s="30"/>
      <c r="AA1423" s="30"/>
      <c r="AB1423" s="30"/>
      <c r="AC1423" s="30"/>
      <c r="AD1423" s="30"/>
      <c r="AE1423" s="30"/>
      <c r="AF1423" s="30"/>
      <c r="AG1423" s="30"/>
      <c r="AH1423" s="30"/>
      <c r="AI1423" s="30"/>
      <c r="AJ1423" s="30"/>
      <c r="AK1423" s="30"/>
      <c r="AL1423" s="30"/>
      <c r="AM1423" s="30"/>
      <c r="AN1423" s="30"/>
      <c r="AO1423" s="30"/>
      <c r="AP1423" s="30"/>
      <c r="AQ1423" s="30"/>
      <c r="AR1423" s="30"/>
      <c r="AS1423" s="30"/>
      <c r="AT1423" s="30"/>
      <c r="AU1423" s="30"/>
      <c r="AV1423" s="30"/>
    </row>
    <row r="1424" spans="3:48" x14ac:dyDescent="0.25"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0"/>
      <c r="X1424" s="30"/>
      <c r="Y1424" s="30"/>
      <c r="Z1424" s="30"/>
      <c r="AA1424" s="30"/>
      <c r="AB1424" s="30"/>
      <c r="AC1424" s="30"/>
      <c r="AD1424" s="30"/>
      <c r="AE1424" s="30"/>
      <c r="AF1424" s="30"/>
      <c r="AG1424" s="30"/>
      <c r="AH1424" s="30"/>
      <c r="AI1424" s="30"/>
      <c r="AJ1424" s="30"/>
      <c r="AK1424" s="30"/>
      <c r="AL1424" s="30"/>
      <c r="AM1424" s="30"/>
      <c r="AN1424" s="30"/>
      <c r="AO1424" s="30"/>
      <c r="AP1424" s="30"/>
      <c r="AQ1424" s="30"/>
      <c r="AR1424" s="30"/>
      <c r="AS1424" s="30"/>
      <c r="AT1424" s="30"/>
      <c r="AU1424" s="30"/>
      <c r="AV1424" s="30"/>
    </row>
    <row r="1425" spans="3:48" x14ac:dyDescent="0.25"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0"/>
      <c r="X1425" s="30"/>
      <c r="Y1425" s="30"/>
      <c r="Z1425" s="30"/>
      <c r="AA1425" s="30"/>
      <c r="AB1425" s="30"/>
      <c r="AC1425" s="30"/>
      <c r="AD1425" s="30"/>
      <c r="AE1425" s="30"/>
      <c r="AF1425" s="30"/>
      <c r="AG1425" s="30"/>
      <c r="AH1425" s="30"/>
      <c r="AI1425" s="30"/>
      <c r="AJ1425" s="30"/>
      <c r="AK1425" s="30"/>
      <c r="AL1425" s="30"/>
      <c r="AM1425" s="30"/>
      <c r="AN1425" s="30"/>
      <c r="AO1425" s="30"/>
      <c r="AP1425" s="30"/>
      <c r="AQ1425" s="30"/>
      <c r="AR1425" s="30"/>
      <c r="AS1425" s="30"/>
      <c r="AT1425" s="30"/>
      <c r="AU1425" s="30"/>
      <c r="AV1425" s="30"/>
    </row>
    <row r="1426" spans="3:48" x14ac:dyDescent="0.25"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30"/>
      <c r="AN1426" s="30"/>
      <c r="AO1426" s="30"/>
      <c r="AP1426" s="30"/>
      <c r="AQ1426" s="30"/>
      <c r="AR1426" s="30"/>
      <c r="AS1426" s="30"/>
      <c r="AT1426" s="30"/>
      <c r="AU1426" s="30"/>
      <c r="AV1426" s="30"/>
    </row>
    <row r="1427" spans="3:48" x14ac:dyDescent="0.25"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0"/>
      <c r="X1427" s="30"/>
      <c r="Y1427" s="30"/>
      <c r="Z1427" s="30"/>
      <c r="AA1427" s="30"/>
      <c r="AB1427" s="30"/>
      <c r="AC1427" s="30"/>
      <c r="AD1427" s="30"/>
      <c r="AE1427" s="30"/>
      <c r="AF1427" s="30"/>
      <c r="AG1427" s="30"/>
      <c r="AH1427" s="30"/>
      <c r="AI1427" s="30"/>
      <c r="AJ1427" s="30"/>
      <c r="AK1427" s="30"/>
      <c r="AL1427" s="30"/>
      <c r="AM1427" s="30"/>
      <c r="AN1427" s="30"/>
      <c r="AO1427" s="30"/>
      <c r="AP1427" s="30"/>
      <c r="AQ1427" s="30"/>
      <c r="AR1427" s="30"/>
      <c r="AS1427" s="30"/>
      <c r="AT1427" s="30"/>
      <c r="AU1427" s="30"/>
      <c r="AV1427" s="30"/>
    </row>
    <row r="1428" spans="3:48" x14ac:dyDescent="0.25"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0"/>
      <c r="X1428" s="30"/>
      <c r="Y1428" s="30"/>
      <c r="Z1428" s="30"/>
      <c r="AA1428" s="30"/>
      <c r="AB1428" s="30"/>
      <c r="AC1428" s="30"/>
      <c r="AD1428" s="30"/>
      <c r="AE1428" s="30"/>
      <c r="AF1428" s="30"/>
      <c r="AG1428" s="30"/>
      <c r="AH1428" s="30"/>
      <c r="AI1428" s="30"/>
      <c r="AJ1428" s="30"/>
      <c r="AK1428" s="30"/>
      <c r="AL1428" s="30"/>
      <c r="AM1428" s="30"/>
      <c r="AN1428" s="30"/>
      <c r="AO1428" s="30"/>
      <c r="AP1428" s="30"/>
      <c r="AQ1428" s="30"/>
      <c r="AR1428" s="30"/>
      <c r="AS1428" s="30"/>
      <c r="AT1428" s="30"/>
      <c r="AU1428" s="30"/>
      <c r="AV1428" s="30"/>
    </row>
    <row r="1429" spans="3:48" x14ac:dyDescent="0.25"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0"/>
      <c r="X1429" s="30"/>
      <c r="Y1429" s="30"/>
      <c r="Z1429" s="30"/>
      <c r="AA1429" s="30"/>
      <c r="AB1429" s="30"/>
      <c r="AC1429" s="30"/>
      <c r="AD1429" s="30"/>
      <c r="AE1429" s="30"/>
      <c r="AF1429" s="30"/>
      <c r="AG1429" s="30"/>
      <c r="AH1429" s="30"/>
      <c r="AI1429" s="30"/>
      <c r="AJ1429" s="30"/>
      <c r="AK1429" s="30"/>
      <c r="AL1429" s="30"/>
      <c r="AM1429" s="30"/>
      <c r="AN1429" s="30"/>
      <c r="AO1429" s="30"/>
      <c r="AP1429" s="30"/>
      <c r="AQ1429" s="30"/>
      <c r="AR1429" s="30"/>
      <c r="AS1429" s="30"/>
      <c r="AT1429" s="30"/>
      <c r="AU1429" s="30"/>
      <c r="AV1429" s="30"/>
    </row>
    <row r="1430" spans="3:48" x14ac:dyDescent="0.25"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0"/>
      <c r="X1430" s="30"/>
      <c r="Y1430" s="30"/>
      <c r="Z1430" s="30"/>
      <c r="AA1430" s="30"/>
      <c r="AB1430" s="30"/>
      <c r="AC1430" s="30"/>
      <c r="AD1430" s="30"/>
      <c r="AE1430" s="30"/>
      <c r="AF1430" s="30"/>
      <c r="AG1430" s="30"/>
      <c r="AH1430" s="30"/>
      <c r="AI1430" s="30"/>
      <c r="AJ1430" s="30"/>
      <c r="AK1430" s="30"/>
      <c r="AL1430" s="30"/>
      <c r="AM1430" s="30"/>
      <c r="AN1430" s="30"/>
      <c r="AO1430" s="30"/>
      <c r="AP1430" s="30"/>
      <c r="AQ1430" s="30"/>
      <c r="AR1430" s="30"/>
      <c r="AS1430" s="30"/>
      <c r="AT1430" s="30"/>
      <c r="AU1430" s="30"/>
      <c r="AV1430" s="30"/>
    </row>
    <row r="1431" spans="3:48" x14ac:dyDescent="0.25"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30"/>
      <c r="AN1431" s="30"/>
      <c r="AO1431" s="30"/>
      <c r="AP1431" s="30"/>
      <c r="AQ1431" s="30"/>
      <c r="AR1431" s="30"/>
      <c r="AS1431" s="30"/>
      <c r="AT1431" s="30"/>
      <c r="AU1431" s="30"/>
      <c r="AV1431" s="30"/>
    </row>
    <row r="1432" spans="3:48" x14ac:dyDescent="0.25"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0"/>
      <c r="X1432" s="30"/>
      <c r="Y1432" s="30"/>
      <c r="Z1432" s="30"/>
      <c r="AA1432" s="30"/>
      <c r="AB1432" s="30"/>
      <c r="AC1432" s="30"/>
      <c r="AD1432" s="30"/>
      <c r="AE1432" s="30"/>
      <c r="AF1432" s="30"/>
      <c r="AG1432" s="30"/>
      <c r="AH1432" s="30"/>
      <c r="AI1432" s="30"/>
      <c r="AJ1432" s="30"/>
      <c r="AK1432" s="30"/>
      <c r="AL1432" s="30"/>
      <c r="AM1432" s="30"/>
      <c r="AN1432" s="30"/>
      <c r="AO1432" s="30"/>
      <c r="AP1432" s="30"/>
      <c r="AQ1432" s="30"/>
      <c r="AR1432" s="30"/>
      <c r="AS1432" s="30"/>
      <c r="AT1432" s="30"/>
      <c r="AU1432" s="30"/>
      <c r="AV1432" s="30"/>
    </row>
    <row r="1433" spans="3:48" x14ac:dyDescent="0.25"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0"/>
      <c r="X1433" s="30"/>
      <c r="Y1433" s="30"/>
      <c r="Z1433" s="30"/>
      <c r="AA1433" s="30"/>
      <c r="AB1433" s="30"/>
      <c r="AC1433" s="30"/>
      <c r="AD1433" s="30"/>
      <c r="AE1433" s="30"/>
      <c r="AF1433" s="30"/>
      <c r="AG1433" s="30"/>
      <c r="AH1433" s="30"/>
      <c r="AI1433" s="30"/>
      <c r="AJ1433" s="30"/>
      <c r="AK1433" s="30"/>
      <c r="AL1433" s="30"/>
      <c r="AM1433" s="30"/>
      <c r="AN1433" s="30"/>
      <c r="AO1433" s="30"/>
      <c r="AP1433" s="30"/>
      <c r="AQ1433" s="30"/>
      <c r="AR1433" s="30"/>
      <c r="AS1433" s="30"/>
      <c r="AT1433" s="30"/>
      <c r="AU1433" s="30"/>
      <c r="AV1433" s="30"/>
    </row>
    <row r="1434" spans="3:48" x14ac:dyDescent="0.25"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0"/>
      <c r="X1434" s="30"/>
      <c r="Y1434" s="30"/>
      <c r="Z1434" s="30"/>
      <c r="AA1434" s="30"/>
      <c r="AB1434" s="30"/>
      <c r="AC1434" s="30"/>
      <c r="AD1434" s="30"/>
      <c r="AE1434" s="30"/>
      <c r="AF1434" s="30"/>
      <c r="AG1434" s="30"/>
      <c r="AH1434" s="30"/>
      <c r="AI1434" s="30"/>
      <c r="AJ1434" s="30"/>
      <c r="AK1434" s="30"/>
      <c r="AL1434" s="30"/>
      <c r="AM1434" s="30"/>
      <c r="AN1434" s="30"/>
      <c r="AO1434" s="30"/>
      <c r="AP1434" s="30"/>
      <c r="AQ1434" s="30"/>
      <c r="AR1434" s="30"/>
      <c r="AS1434" s="30"/>
      <c r="AT1434" s="30"/>
      <c r="AU1434" s="30"/>
      <c r="AV1434" s="30"/>
    </row>
    <row r="1435" spans="3:48" x14ac:dyDescent="0.25"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0"/>
      <c r="X1435" s="30"/>
      <c r="Y1435" s="30"/>
      <c r="Z1435" s="30"/>
      <c r="AA1435" s="30"/>
      <c r="AB1435" s="30"/>
      <c r="AC1435" s="30"/>
      <c r="AD1435" s="30"/>
      <c r="AE1435" s="30"/>
      <c r="AF1435" s="30"/>
      <c r="AG1435" s="30"/>
      <c r="AH1435" s="30"/>
      <c r="AI1435" s="30"/>
      <c r="AJ1435" s="30"/>
      <c r="AK1435" s="30"/>
      <c r="AL1435" s="30"/>
      <c r="AM1435" s="30"/>
      <c r="AN1435" s="30"/>
      <c r="AO1435" s="30"/>
      <c r="AP1435" s="30"/>
      <c r="AQ1435" s="30"/>
      <c r="AR1435" s="30"/>
      <c r="AS1435" s="30"/>
      <c r="AT1435" s="30"/>
      <c r="AU1435" s="30"/>
      <c r="AV1435" s="30"/>
    </row>
    <row r="1436" spans="3:48" x14ac:dyDescent="0.25"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30"/>
      <c r="AN1436" s="30"/>
      <c r="AO1436" s="30"/>
      <c r="AP1436" s="30"/>
      <c r="AQ1436" s="30"/>
      <c r="AR1436" s="30"/>
      <c r="AS1436" s="30"/>
      <c r="AT1436" s="30"/>
      <c r="AU1436" s="30"/>
      <c r="AV1436" s="30"/>
    </row>
    <row r="1437" spans="3:48" x14ac:dyDescent="0.25"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0"/>
      <c r="X1437" s="30"/>
      <c r="Y1437" s="30"/>
      <c r="Z1437" s="30"/>
      <c r="AA1437" s="30"/>
      <c r="AB1437" s="30"/>
      <c r="AC1437" s="30"/>
      <c r="AD1437" s="30"/>
      <c r="AE1437" s="30"/>
      <c r="AF1437" s="30"/>
      <c r="AG1437" s="30"/>
      <c r="AH1437" s="30"/>
      <c r="AI1437" s="30"/>
      <c r="AJ1437" s="30"/>
      <c r="AK1437" s="30"/>
      <c r="AL1437" s="30"/>
      <c r="AM1437" s="30"/>
      <c r="AN1437" s="30"/>
      <c r="AO1437" s="30"/>
      <c r="AP1437" s="30"/>
      <c r="AQ1437" s="30"/>
      <c r="AR1437" s="30"/>
      <c r="AS1437" s="30"/>
      <c r="AT1437" s="30"/>
      <c r="AU1437" s="30"/>
      <c r="AV1437" s="30"/>
    </row>
    <row r="1438" spans="3:48" x14ac:dyDescent="0.25"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0"/>
      <c r="X1438" s="30"/>
      <c r="Y1438" s="30"/>
      <c r="Z1438" s="30"/>
      <c r="AA1438" s="30"/>
      <c r="AB1438" s="30"/>
      <c r="AC1438" s="30"/>
      <c r="AD1438" s="30"/>
      <c r="AE1438" s="30"/>
      <c r="AF1438" s="30"/>
      <c r="AG1438" s="30"/>
      <c r="AH1438" s="30"/>
      <c r="AI1438" s="30"/>
      <c r="AJ1438" s="30"/>
      <c r="AK1438" s="30"/>
      <c r="AL1438" s="30"/>
      <c r="AM1438" s="30"/>
      <c r="AN1438" s="30"/>
      <c r="AO1438" s="30"/>
      <c r="AP1438" s="30"/>
      <c r="AQ1438" s="30"/>
      <c r="AR1438" s="30"/>
      <c r="AS1438" s="30"/>
      <c r="AT1438" s="30"/>
      <c r="AU1438" s="30"/>
      <c r="AV1438" s="30"/>
    </row>
    <row r="1439" spans="3:48" x14ac:dyDescent="0.25"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0"/>
      <c r="X1439" s="30"/>
      <c r="Y1439" s="30"/>
      <c r="Z1439" s="30"/>
      <c r="AA1439" s="30"/>
      <c r="AB1439" s="30"/>
      <c r="AC1439" s="30"/>
      <c r="AD1439" s="30"/>
      <c r="AE1439" s="30"/>
      <c r="AF1439" s="30"/>
      <c r="AG1439" s="30"/>
      <c r="AH1439" s="30"/>
      <c r="AI1439" s="30"/>
      <c r="AJ1439" s="30"/>
      <c r="AK1439" s="30"/>
      <c r="AL1439" s="30"/>
      <c r="AM1439" s="30"/>
      <c r="AN1439" s="30"/>
      <c r="AO1439" s="30"/>
      <c r="AP1439" s="30"/>
      <c r="AQ1439" s="30"/>
      <c r="AR1439" s="30"/>
      <c r="AS1439" s="30"/>
      <c r="AT1439" s="30"/>
      <c r="AU1439" s="30"/>
      <c r="AV1439" s="30"/>
    </row>
    <row r="1440" spans="3:48" x14ac:dyDescent="0.25"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0"/>
      <c r="X1440" s="30"/>
      <c r="Y1440" s="30"/>
      <c r="Z1440" s="30"/>
      <c r="AA1440" s="30"/>
      <c r="AB1440" s="30"/>
      <c r="AC1440" s="30"/>
      <c r="AD1440" s="30"/>
      <c r="AE1440" s="30"/>
      <c r="AF1440" s="30"/>
      <c r="AG1440" s="30"/>
      <c r="AH1440" s="30"/>
      <c r="AI1440" s="30"/>
      <c r="AJ1440" s="30"/>
      <c r="AK1440" s="30"/>
      <c r="AL1440" s="30"/>
      <c r="AM1440" s="30"/>
      <c r="AN1440" s="30"/>
      <c r="AO1440" s="30"/>
      <c r="AP1440" s="30"/>
      <c r="AQ1440" s="30"/>
      <c r="AR1440" s="30"/>
      <c r="AS1440" s="30"/>
      <c r="AT1440" s="30"/>
      <c r="AU1440" s="30"/>
      <c r="AV1440" s="30"/>
    </row>
    <row r="1441" spans="3:48" x14ac:dyDescent="0.25"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0"/>
      <c r="X1441" s="30"/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30"/>
      <c r="AN1441" s="30"/>
      <c r="AO1441" s="30"/>
      <c r="AP1441" s="30"/>
      <c r="AQ1441" s="30"/>
      <c r="AR1441" s="30"/>
      <c r="AS1441" s="30"/>
      <c r="AT1441" s="30"/>
      <c r="AU1441" s="30"/>
      <c r="AV1441" s="30"/>
    </row>
    <row r="1442" spans="3:48" x14ac:dyDescent="0.25"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0"/>
      <c r="X1442" s="30"/>
      <c r="Y1442" s="30"/>
      <c r="Z1442" s="30"/>
      <c r="AA1442" s="30"/>
      <c r="AB1442" s="30"/>
      <c r="AC1442" s="30"/>
      <c r="AD1442" s="30"/>
      <c r="AE1442" s="30"/>
      <c r="AF1442" s="30"/>
      <c r="AG1442" s="30"/>
      <c r="AH1442" s="30"/>
      <c r="AI1442" s="30"/>
      <c r="AJ1442" s="30"/>
      <c r="AK1442" s="30"/>
      <c r="AL1442" s="30"/>
      <c r="AM1442" s="30"/>
      <c r="AN1442" s="30"/>
      <c r="AO1442" s="30"/>
      <c r="AP1442" s="30"/>
      <c r="AQ1442" s="30"/>
      <c r="AR1442" s="30"/>
      <c r="AS1442" s="30"/>
      <c r="AT1442" s="30"/>
      <c r="AU1442" s="30"/>
      <c r="AV1442" s="30"/>
    </row>
    <row r="1443" spans="3:48" x14ac:dyDescent="0.25"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0"/>
      <c r="X1443" s="30"/>
      <c r="Y1443" s="30"/>
      <c r="Z1443" s="30"/>
      <c r="AA1443" s="30"/>
      <c r="AB1443" s="30"/>
      <c r="AC1443" s="30"/>
      <c r="AD1443" s="30"/>
      <c r="AE1443" s="30"/>
      <c r="AF1443" s="30"/>
      <c r="AG1443" s="30"/>
      <c r="AH1443" s="30"/>
      <c r="AI1443" s="30"/>
      <c r="AJ1443" s="30"/>
      <c r="AK1443" s="30"/>
      <c r="AL1443" s="30"/>
      <c r="AM1443" s="30"/>
      <c r="AN1443" s="30"/>
      <c r="AO1443" s="30"/>
      <c r="AP1443" s="30"/>
      <c r="AQ1443" s="30"/>
      <c r="AR1443" s="30"/>
      <c r="AS1443" s="30"/>
      <c r="AT1443" s="30"/>
      <c r="AU1443" s="30"/>
      <c r="AV1443" s="30"/>
    </row>
    <row r="1444" spans="3:48" x14ac:dyDescent="0.25"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0"/>
      <c r="X1444" s="30"/>
      <c r="Y1444" s="30"/>
      <c r="Z1444" s="30"/>
      <c r="AA1444" s="30"/>
      <c r="AB1444" s="30"/>
      <c r="AC1444" s="30"/>
      <c r="AD1444" s="30"/>
      <c r="AE1444" s="30"/>
      <c r="AF1444" s="30"/>
      <c r="AG1444" s="30"/>
      <c r="AH1444" s="30"/>
      <c r="AI1444" s="30"/>
      <c r="AJ1444" s="30"/>
      <c r="AK1444" s="30"/>
      <c r="AL1444" s="30"/>
      <c r="AM1444" s="30"/>
      <c r="AN1444" s="30"/>
      <c r="AO1444" s="30"/>
      <c r="AP1444" s="30"/>
      <c r="AQ1444" s="30"/>
      <c r="AR1444" s="30"/>
      <c r="AS1444" s="30"/>
      <c r="AT1444" s="30"/>
      <c r="AU1444" s="30"/>
      <c r="AV1444" s="30"/>
    </row>
    <row r="1445" spans="3:48" x14ac:dyDescent="0.25"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0"/>
      <c r="X1445" s="30"/>
      <c r="Y1445" s="30"/>
      <c r="Z1445" s="30"/>
      <c r="AA1445" s="30"/>
      <c r="AB1445" s="30"/>
      <c r="AC1445" s="30"/>
      <c r="AD1445" s="30"/>
      <c r="AE1445" s="30"/>
      <c r="AF1445" s="30"/>
      <c r="AG1445" s="30"/>
      <c r="AH1445" s="30"/>
      <c r="AI1445" s="30"/>
      <c r="AJ1445" s="30"/>
      <c r="AK1445" s="30"/>
      <c r="AL1445" s="30"/>
      <c r="AM1445" s="30"/>
      <c r="AN1445" s="30"/>
      <c r="AO1445" s="30"/>
      <c r="AP1445" s="30"/>
      <c r="AQ1445" s="30"/>
      <c r="AR1445" s="30"/>
      <c r="AS1445" s="30"/>
      <c r="AT1445" s="30"/>
      <c r="AU1445" s="30"/>
      <c r="AV1445" s="30"/>
    </row>
    <row r="1446" spans="3:48" x14ac:dyDescent="0.25"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30"/>
      <c r="AN1446" s="30"/>
      <c r="AO1446" s="30"/>
      <c r="AP1446" s="30"/>
      <c r="AQ1446" s="30"/>
      <c r="AR1446" s="30"/>
      <c r="AS1446" s="30"/>
      <c r="AT1446" s="30"/>
      <c r="AU1446" s="30"/>
      <c r="AV1446" s="30"/>
    </row>
    <row r="1447" spans="3:48" x14ac:dyDescent="0.25"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0"/>
      <c r="X1447" s="30"/>
      <c r="Y1447" s="30"/>
      <c r="Z1447" s="30"/>
      <c r="AA1447" s="30"/>
      <c r="AB1447" s="30"/>
      <c r="AC1447" s="30"/>
      <c r="AD1447" s="30"/>
      <c r="AE1447" s="30"/>
      <c r="AF1447" s="30"/>
      <c r="AG1447" s="30"/>
      <c r="AH1447" s="30"/>
      <c r="AI1447" s="30"/>
      <c r="AJ1447" s="30"/>
      <c r="AK1447" s="30"/>
      <c r="AL1447" s="30"/>
      <c r="AM1447" s="30"/>
      <c r="AN1447" s="30"/>
      <c r="AO1447" s="30"/>
      <c r="AP1447" s="30"/>
      <c r="AQ1447" s="30"/>
      <c r="AR1447" s="30"/>
      <c r="AS1447" s="30"/>
      <c r="AT1447" s="30"/>
      <c r="AU1447" s="30"/>
      <c r="AV1447" s="30"/>
    </row>
    <row r="1448" spans="3:48" x14ac:dyDescent="0.25"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0"/>
      <c r="X1448" s="30"/>
      <c r="Y1448" s="30"/>
      <c r="Z1448" s="30"/>
      <c r="AA1448" s="30"/>
      <c r="AB1448" s="30"/>
      <c r="AC1448" s="30"/>
      <c r="AD1448" s="30"/>
      <c r="AE1448" s="30"/>
      <c r="AF1448" s="30"/>
      <c r="AG1448" s="30"/>
      <c r="AH1448" s="30"/>
      <c r="AI1448" s="30"/>
      <c r="AJ1448" s="30"/>
      <c r="AK1448" s="30"/>
      <c r="AL1448" s="30"/>
      <c r="AM1448" s="30"/>
      <c r="AN1448" s="30"/>
      <c r="AO1448" s="30"/>
      <c r="AP1448" s="30"/>
      <c r="AQ1448" s="30"/>
      <c r="AR1448" s="30"/>
      <c r="AS1448" s="30"/>
      <c r="AT1448" s="30"/>
      <c r="AU1448" s="30"/>
      <c r="AV1448" s="30"/>
    </row>
    <row r="1449" spans="3:48" x14ac:dyDescent="0.25"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0"/>
      <c r="X1449" s="30"/>
      <c r="Y1449" s="30"/>
      <c r="Z1449" s="30"/>
      <c r="AA1449" s="30"/>
      <c r="AB1449" s="30"/>
      <c r="AC1449" s="30"/>
      <c r="AD1449" s="30"/>
      <c r="AE1449" s="30"/>
      <c r="AF1449" s="30"/>
      <c r="AG1449" s="30"/>
      <c r="AH1449" s="30"/>
      <c r="AI1449" s="30"/>
      <c r="AJ1449" s="30"/>
      <c r="AK1449" s="30"/>
      <c r="AL1449" s="30"/>
      <c r="AM1449" s="30"/>
      <c r="AN1449" s="30"/>
      <c r="AO1449" s="30"/>
      <c r="AP1449" s="30"/>
      <c r="AQ1449" s="30"/>
      <c r="AR1449" s="30"/>
      <c r="AS1449" s="30"/>
      <c r="AT1449" s="30"/>
      <c r="AU1449" s="30"/>
      <c r="AV1449" s="30"/>
    </row>
    <row r="1450" spans="3:48" x14ac:dyDescent="0.25"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0"/>
      <c r="X1450" s="30"/>
      <c r="Y1450" s="30"/>
      <c r="Z1450" s="30"/>
      <c r="AA1450" s="30"/>
      <c r="AB1450" s="30"/>
      <c r="AC1450" s="30"/>
      <c r="AD1450" s="30"/>
      <c r="AE1450" s="30"/>
      <c r="AF1450" s="30"/>
      <c r="AG1450" s="30"/>
      <c r="AH1450" s="30"/>
      <c r="AI1450" s="30"/>
      <c r="AJ1450" s="30"/>
      <c r="AK1450" s="30"/>
      <c r="AL1450" s="30"/>
      <c r="AM1450" s="30"/>
      <c r="AN1450" s="30"/>
      <c r="AO1450" s="30"/>
      <c r="AP1450" s="30"/>
      <c r="AQ1450" s="30"/>
      <c r="AR1450" s="30"/>
      <c r="AS1450" s="30"/>
      <c r="AT1450" s="30"/>
      <c r="AU1450" s="30"/>
      <c r="AV1450" s="30"/>
    </row>
    <row r="1451" spans="3:48" x14ac:dyDescent="0.25"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30"/>
      <c r="AN1451" s="30"/>
      <c r="AO1451" s="30"/>
      <c r="AP1451" s="30"/>
      <c r="AQ1451" s="30"/>
      <c r="AR1451" s="30"/>
      <c r="AS1451" s="30"/>
      <c r="AT1451" s="30"/>
      <c r="AU1451" s="30"/>
      <c r="AV1451" s="30"/>
    </row>
    <row r="1452" spans="3:48" x14ac:dyDescent="0.25"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0"/>
      <c r="X1452" s="30"/>
      <c r="Y1452" s="30"/>
      <c r="Z1452" s="30"/>
      <c r="AA1452" s="30"/>
      <c r="AB1452" s="30"/>
      <c r="AC1452" s="30"/>
      <c r="AD1452" s="30"/>
      <c r="AE1452" s="30"/>
      <c r="AF1452" s="30"/>
      <c r="AG1452" s="30"/>
      <c r="AH1452" s="30"/>
      <c r="AI1452" s="30"/>
      <c r="AJ1452" s="30"/>
      <c r="AK1452" s="30"/>
      <c r="AL1452" s="30"/>
      <c r="AM1452" s="30"/>
      <c r="AN1452" s="30"/>
      <c r="AO1452" s="30"/>
      <c r="AP1452" s="30"/>
      <c r="AQ1452" s="30"/>
      <c r="AR1452" s="30"/>
      <c r="AS1452" s="30"/>
      <c r="AT1452" s="30"/>
      <c r="AU1452" s="30"/>
      <c r="AV1452" s="30"/>
    </row>
    <row r="1453" spans="3:48" x14ac:dyDescent="0.25"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0"/>
      <c r="X1453" s="30"/>
      <c r="Y1453" s="30"/>
      <c r="Z1453" s="30"/>
      <c r="AA1453" s="30"/>
      <c r="AB1453" s="30"/>
      <c r="AC1453" s="30"/>
      <c r="AD1453" s="30"/>
      <c r="AE1453" s="30"/>
      <c r="AF1453" s="30"/>
      <c r="AG1453" s="30"/>
      <c r="AH1453" s="30"/>
      <c r="AI1453" s="30"/>
      <c r="AJ1453" s="30"/>
      <c r="AK1453" s="30"/>
      <c r="AL1453" s="30"/>
      <c r="AM1453" s="30"/>
      <c r="AN1453" s="30"/>
      <c r="AO1453" s="30"/>
      <c r="AP1453" s="30"/>
      <c r="AQ1453" s="30"/>
      <c r="AR1453" s="30"/>
      <c r="AS1453" s="30"/>
      <c r="AT1453" s="30"/>
      <c r="AU1453" s="30"/>
      <c r="AV1453" s="30"/>
    </row>
    <row r="1454" spans="3:48" x14ac:dyDescent="0.25"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0"/>
      <c r="X1454" s="30"/>
      <c r="Y1454" s="30"/>
      <c r="Z1454" s="30"/>
      <c r="AA1454" s="30"/>
      <c r="AB1454" s="30"/>
      <c r="AC1454" s="30"/>
      <c r="AD1454" s="30"/>
      <c r="AE1454" s="30"/>
      <c r="AF1454" s="30"/>
      <c r="AG1454" s="30"/>
      <c r="AH1454" s="30"/>
      <c r="AI1454" s="30"/>
      <c r="AJ1454" s="30"/>
      <c r="AK1454" s="30"/>
      <c r="AL1454" s="30"/>
      <c r="AM1454" s="30"/>
      <c r="AN1454" s="30"/>
      <c r="AO1454" s="30"/>
      <c r="AP1454" s="30"/>
      <c r="AQ1454" s="30"/>
      <c r="AR1454" s="30"/>
      <c r="AS1454" s="30"/>
      <c r="AT1454" s="30"/>
      <c r="AU1454" s="30"/>
      <c r="AV1454" s="30"/>
    </row>
    <row r="1455" spans="3:48" x14ac:dyDescent="0.25"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0"/>
      <c r="X1455" s="30"/>
      <c r="Y1455" s="30"/>
      <c r="Z1455" s="30"/>
      <c r="AA1455" s="30"/>
      <c r="AB1455" s="30"/>
      <c r="AC1455" s="30"/>
      <c r="AD1455" s="30"/>
      <c r="AE1455" s="30"/>
      <c r="AF1455" s="30"/>
      <c r="AG1455" s="30"/>
      <c r="AH1455" s="30"/>
      <c r="AI1455" s="30"/>
      <c r="AJ1455" s="30"/>
      <c r="AK1455" s="30"/>
      <c r="AL1455" s="30"/>
      <c r="AM1455" s="30"/>
      <c r="AN1455" s="30"/>
      <c r="AO1455" s="30"/>
      <c r="AP1455" s="30"/>
      <c r="AQ1455" s="30"/>
      <c r="AR1455" s="30"/>
      <c r="AS1455" s="30"/>
      <c r="AT1455" s="30"/>
      <c r="AU1455" s="30"/>
      <c r="AV1455" s="30"/>
    </row>
    <row r="1456" spans="3:48" x14ac:dyDescent="0.25"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30"/>
      <c r="AN1456" s="30"/>
      <c r="AO1456" s="30"/>
      <c r="AP1456" s="30"/>
      <c r="AQ1456" s="30"/>
      <c r="AR1456" s="30"/>
      <c r="AS1456" s="30"/>
      <c r="AT1456" s="30"/>
      <c r="AU1456" s="30"/>
      <c r="AV1456" s="30"/>
    </row>
    <row r="1457" spans="3:48" x14ac:dyDescent="0.25"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0"/>
      <c r="X1457" s="30"/>
      <c r="Y1457" s="30"/>
      <c r="Z1457" s="30"/>
      <c r="AA1457" s="30"/>
      <c r="AB1457" s="30"/>
      <c r="AC1457" s="30"/>
      <c r="AD1457" s="30"/>
      <c r="AE1457" s="30"/>
      <c r="AF1457" s="30"/>
      <c r="AG1457" s="30"/>
      <c r="AH1457" s="30"/>
      <c r="AI1457" s="30"/>
      <c r="AJ1457" s="30"/>
      <c r="AK1457" s="30"/>
      <c r="AL1457" s="30"/>
      <c r="AM1457" s="30"/>
      <c r="AN1457" s="30"/>
      <c r="AO1457" s="30"/>
      <c r="AP1457" s="30"/>
      <c r="AQ1457" s="30"/>
      <c r="AR1457" s="30"/>
      <c r="AS1457" s="30"/>
      <c r="AT1457" s="30"/>
      <c r="AU1457" s="30"/>
      <c r="AV1457" s="30"/>
    </row>
    <row r="1458" spans="3:48" x14ac:dyDescent="0.25"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0"/>
      <c r="X1458" s="30"/>
      <c r="Y1458" s="30"/>
      <c r="Z1458" s="30"/>
      <c r="AA1458" s="30"/>
      <c r="AB1458" s="30"/>
      <c r="AC1458" s="30"/>
      <c r="AD1458" s="30"/>
      <c r="AE1458" s="30"/>
      <c r="AF1458" s="30"/>
      <c r="AG1458" s="30"/>
      <c r="AH1458" s="30"/>
      <c r="AI1458" s="30"/>
      <c r="AJ1458" s="30"/>
      <c r="AK1458" s="30"/>
      <c r="AL1458" s="30"/>
      <c r="AM1458" s="30"/>
      <c r="AN1458" s="30"/>
      <c r="AO1458" s="30"/>
      <c r="AP1458" s="30"/>
      <c r="AQ1458" s="30"/>
      <c r="AR1458" s="30"/>
      <c r="AS1458" s="30"/>
      <c r="AT1458" s="30"/>
      <c r="AU1458" s="30"/>
      <c r="AV1458" s="30"/>
    </row>
    <row r="1459" spans="3:48" x14ac:dyDescent="0.25"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0"/>
      <c r="X1459" s="30"/>
      <c r="Y1459" s="30"/>
      <c r="Z1459" s="30"/>
      <c r="AA1459" s="30"/>
      <c r="AB1459" s="30"/>
      <c r="AC1459" s="30"/>
      <c r="AD1459" s="30"/>
      <c r="AE1459" s="30"/>
      <c r="AF1459" s="30"/>
      <c r="AG1459" s="30"/>
      <c r="AH1459" s="30"/>
      <c r="AI1459" s="30"/>
      <c r="AJ1459" s="30"/>
      <c r="AK1459" s="30"/>
      <c r="AL1459" s="30"/>
      <c r="AM1459" s="30"/>
      <c r="AN1459" s="30"/>
      <c r="AO1459" s="30"/>
      <c r="AP1459" s="30"/>
      <c r="AQ1459" s="30"/>
      <c r="AR1459" s="30"/>
      <c r="AS1459" s="30"/>
      <c r="AT1459" s="30"/>
      <c r="AU1459" s="30"/>
      <c r="AV1459" s="30"/>
    </row>
    <row r="1460" spans="3:48" x14ac:dyDescent="0.25"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0"/>
      <c r="X1460" s="30"/>
      <c r="Y1460" s="30"/>
      <c r="Z1460" s="30"/>
      <c r="AA1460" s="30"/>
      <c r="AB1460" s="30"/>
      <c r="AC1460" s="30"/>
      <c r="AD1460" s="30"/>
      <c r="AE1460" s="30"/>
      <c r="AF1460" s="30"/>
      <c r="AG1460" s="30"/>
      <c r="AH1460" s="30"/>
      <c r="AI1460" s="30"/>
      <c r="AJ1460" s="30"/>
      <c r="AK1460" s="30"/>
      <c r="AL1460" s="30"/>
      <c r="AM1460" s="30"/>
      <c r="AN1460" s="30"/>
      <c r="AO1460" s="30"/>
      <c r="AP1460" s="30"/>
      <c r="AQ1460" s="30"/>
      <c r="AR1460" s="30"/>
      <c r="AS1460" s="30"/>
      <c r="AT1460" s="30"/>
      <c r="AU1460" s="30"/>
      <c r="AV1460" s="30"/>
    </row>
    <row r="1461" spans="3:48" x14ac:dyDescent="0.25"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0"/>
      <c r="X1461" s="30"/>
      <c r="Y1461" s="30"/>
      <c r="Z1461" s="30"/>
      <c r="AA1461" s="30"/>
      <c r="AB1461" s="30"/>
      <c r="AC1461" s="30"/>
      <c r="AD1461" s="30"/>
      <c r="AE1461" s="30"/>
      <c r="AF1461" s="30"/>
      <c r="AG1461" s="30"/>
      <c r="AH1461" s="30"/>
      <c r="AI1461" s="30"/>
      <c r="AJ1461" s="30"/>
      <c r="AK1461" s="30"/>
      <c r="AL1461" s="30"/>
      <c r="AM1461" s="30"/>
      <c r="AN1461" s="30"/>
      <c r="AO1461" s="30"/>
      <c r="AP1461" s="30"/>
      <c r="AQ1461" s="30"/>
      <c r="AR1461" s="30"/>
      <c r="AS1461" s="30"/>
      <c r="AT1461" s="30"/>
      <c r="AU1461" s="30"/>
      <c r="AV1461" s="30"/>
    </row>
    <row r="1462" spans="3:48" x14ac:dyDescent="0.25"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0"/>
      <c r="X1462" s="30"/>
      <c r="Y1462" s="30"/>
      <c r="Z1462" s="30"/>
      <c r="AA1462" s="30"/>
      <c r="AB1462" s="30"/>
      <c r="AC1462" s="30"/>
      <c r="AD1462" s="30"/>
      <c r="AE1462" s="30"/>
      <c r="AF1462" s="30"/>
      <c r="AG1462" s="30"/>
      <c r="AH1462" s="30"/>
      <c r="AI1462" s="30"/>
      <c r="AJ1462" s="30"/>
      <c r="AK1462" s="30"/>
      <c r="AL1462" s="30"/>
      <c r="AM1462" s="30"/>
      <c r="AN1462" s="30"/>
      <c r="AO1462" s="30"/>
      <c r="AP1462" s="30"/>
      <c r="AQ1462" s="30"/>
      <c r="AR1462" s="30"/>
      <c r="AS1462" s="30"/>
      <c r="AT1462" s="30"/>
      <c r="AU1462" s="30"/>
      <c r="AV1462" s="30"/>
    </row>
    <row r="1463" spans="3:48" x14ac:dyDescent="0.25"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0"/>
      <c r="X1463" s="30"/>
      <c r="Y1463" s="30"/>
      <c r="Z1463" s="30"/>
      <c r="AA1463" s="30"/>
      <c r="AB1463" s="30"/>
      <c r="AC1463" s="30"/>
      <c r="AD1463" s="30"/>
      <c r="AE1463" s="30"/>
      <c r="AF1463" s="30"/>
      <c r="AG1463" s="30"/>
      <c r="AH1463" s="30"/>
      <c r="AI1463" s="30"/>
      <c r="AJ1463" s="30"/>
      <c r="AK1463" s="30"/>
      <c r="AL1463" s="30"/>
      <c r="AM1463" s="30"/>
      <c r="AN1463" s="30"/>
      <c r="AO1463" s="30"/>
      <c r="AP1463" s="30"/>
      <c r="AQ1463" s="30"/>
      <c r="AR1463" s="30"/>
      <c r="AS1463" s="30"/>
      <c r="AT1463" s="30"/>
      <c r="AU1463" s="30"/>
      <c r="AV1463" s="30"/>
    </row>
    <row r="1464" spans="3:48" x14ac:dyDescent="0.25"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0"/>
      <c r="X1464" s="30"/>
      <c r="Y1464" s="30"/>
      <c r="Z1464" s="30"/>
      <c r="AA1464" s="30"/>
      <c r="AB1464" s="30"/>
      <c r="AC1464" s="30"/>
      <c r="AD1464" s="30"/>
      <c r="AE1464" s="30"/>
      <c r="AF1464" s="30"/>
      <c r="AG1464" s="30"/>
      <c r="AH1464" s="30"/>
      <c r="AI1464" s="30"/>
      <c r="AJ1464" s="30"/>
      <c r="AK1464" s="30"/>
      <c r="AL1464" s="30"/>
      <c r="AM1464" s="30"/>
      <c r="AN1464" s="30"/>
      <c r="AO1464" s="30"/>
      <c r="AP1464" s="30"/>
      <c r="AQ1464" s="30"/>
      <c r="AR1464" s="30"/>
      <c r="AS1464" s="30"/>
      <c r="AT1464" s="30"/>
      <c r="AU1464" s="30"/>
      <c r="AV1464" s="30"/>
    </row>
    <row r="1465" spans="3:48" x14ac:dyDescent="0.25"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0"/>
      <c r="X1465" s="30"/>
      <c r="Y1465" s="30"/>
      <c r="Z1465" s="30"/>
      <c r="AA1465" s="30"/>
      <c r="AB1465" s="30"/>
      <c r="AC1465" s="30"/>
      <c r="AD1465" s="30"/>
      <c r="AE1465" s="30"/>
      <c r="AF1465" s="30"/>
      <c r="AG1465" s="30"/>
      <c r="AH1465" s="30"/>
      <c r="AI1465" s="30"/>
      <c r="AJ1465" s="30"/>
      <c r="AK1465" s="30"/>
      <c r="AL1465" s="30"/>
      <c r="AM1465" s="30"/>
      <c r="AN1465" s="30"/>
      <c r="AO1465" s="30"/>
      <c r="AP1465" s="30"/>
      <c r="AQ1465" s="30"/>
      <c r="AR1465" s="30"/>
      <c r="AS1465" s="30"/>
      <c r="AT1465" s="30"/>
      <c r="AU1465" s="30"/>
      <c r="AV1465" s="30"/>
    </row>
    <row r="1466" spans="3:48" x14ac:dyDescent="0.25"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30"/>
      <c r="AN1466" s="30"/>
      <c r="AO1466" s="30"/>
      <c r="AP1466" s="30"/>
      <c r="AQ1466" s="30"/>
      <c r="AR1466" s="30"/>
      <c r="AS1466" s="30"/>
      <c r="AT1466" s="30"/>
      <c r="AU1466" s="30"/>
      <c r="AV1466" s="30"/>
    </row>
    <row r="1467" spans="3:48" x14ac:dyDescent="0.25"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0"/>
      <c r="X1467" s="30"/>
      <c r="Y1467" s="30"/>
      <c r="Z1467" s="30"/>
      <c r="AA1467" s="30"/>
      <c r="AB1467" s="30"/>
      <c r="AC1467" s="30"/>
      <c r="AD1467" s="30"/>
      <c r="AE1467" s="30"/>
      <c r="AF1467" s="30"/>
      <c r="AG1467" s="30"/>
      <c r="AH1467" s="30"/>
      <c r="AI1467" s="30"/>
      <c r="AJ1467" s="30"/>
      <c r="AK1467" s="30"/>
      <c r="AL1467" s="30"/>
      <c r="AM1467" s="30"/>
      <c r="AN1467" s="30"/>
      <c r="AO1467" s="30"/>
      <c r="AP1467" s="30"/>
      <c r="AQ1467" s="30"/>
      <c r="AR1467" s="30"/>
      <c r="AS1467" s="30"/>
      <c r="AT1467" s="30"/>
      <c r="AU1467" s="30"/>
      <c r="AV1467" s="30"/>
    </row>
    <row r="1468" spans="3:48" x14ac:dyDescent="0.25"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0"/>
      <c r="X1468" s="30"/>
      <c r="Y1468" s="30"/>
      <c r="Z1468" s="30"/>
      <c r="AA1468" s="30"/>
      <c r="AB1468" s="30"/>
      <c r="AC1468" s="30"/>
      <c r="AD1468" s="30"/>
      <c r="AE1468" s="30"/>
      <c r="AF1468" s="30"/>
      <c r="AG1468" s="30"/>
      <c r="AH1468" s="30"/>
      <c r="AI1468" s="30"/>
      <c r="AJ1468" s="30"/>
      <c r="AK1468" s="30"/>
      <c r="AL1468" s="30"/>
      <c r="AM1468" s="30"/>
      <c r="AN1468" s="30"/>
      <c r="AO1468" s="30"/>
      <c r="AP1468" s="30"/>
      <c r="AQ1468" s="30"/>
      <c r="AR1468" s="30"/>
      <c r="AS1468" s="30"/>
      <c r="AT1468" s="30"/>
      <c r="AU1468" s="30"/>
      <c r="AV1468" s="30"/>
    </row>
    <row r="1469" spans="3:48" x14ac:dyDescent="0.25"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0"/>
      <c r="X1469" s="30"/>
      <c r="Y1469" s="30"/>
      <c r="Z1469" s="30"/>
      <c r="AA1469" s="30"/>
      <c r="AB1469" s="30"/>
      <c r="AC1469" s="30"/>
      <c r="AD1469" s="30"/>
      <c r="AE1469" s="30"/>
      <c r="AF1469" s="30"/>
      <c r="AG1469" s="30"/>
      <c r="AH1469" s="30"/>
      <c r="AI1469" s="30"/>
      <c r="AJ1469" s="30"/>
      <c r="AK1469" s="30"/>
      <c r="AL1469" s="30"/>
      <c r="AM1469" s="30"/>
      <c r="AN1469" s="30"/>
      <c r="AO1469" s="30"/>
      <c r="AP1469" s="30"/>
      <c r="AQ1469" s="30"/>
      <c r="AR1469" s="30"/>
      <c r="AS1469" s="30"/>
      <c r="AT1469" s="30"/>
      <c r="AU1469" s="30"/>
      <c r="AV1469" s="30"/>
    </row>
    <row r="1470" spans="3:48" x14ac:dyDescent="0.25"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0"/>
      <c r="X1470" s="30"/>
      <c r="Y1470" s="30"/>
      <c r="Z1470" s="30"/>
      <c r="AA1470" s="30"/>
      <c r="AB1470" s="30"/>
      <c r="AC1470" s="30"/>
      <c r="AD1470" s="30"/>
      <c r="AE1470" s="30"/>
      <c r="AF1470" s="30"/>
      <c r="AG1470" s="30"/>
      <c r="AH1470" s="30"/>
      <c r="AI1470" s="30"/>
      <c r="AJ1470" s="30"/>
      <c r="AK1470" s="30"/>
      <c r="AL1470" s="30"/>
      <c r="AM1470" s="30"/>
      <c r="AN1470" s="30"/>
      <c r="AO1470" s="30"/>
      <c r="AP1470" s="30"/>
      <c r="AQ1470" s="30"/>
      <c r="AR1470" s="30"/>
      <c r="AS1470" s="30"/>
      <c r="AT1470" s="30"/>
      <c r="AU1470" s="30"/>
      <c r="AV1470" s="30"/>
    </row>
    <row r="1471" spans="3:48" x14ac:dyDescent="0.25"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/>
      <c r="AE1471" s="30"/>
      <c r="AF1471" s="30"/>
      <c r="AG1471" s="30"/>
      <c r="AH1471" s="30"/>
      <c r="AI1471" s="30"/>
      <c r="AJ1471" s="30"/>
      <c r="AK1471" s="30"/>
      <c r="AL1471" s="30"/>
      <c r="AM1471" s="30"/>
      <c r="AN1471" s="30"/>
      <c r="AO1471" s="30"/>
      <c r="AP1471" s="30"/>
      <c r="AQ1471" s="30"/>
      <c r="AR1471" s="30"/>
      <c r="AS1471" s="30"/>
      <c r="AT1471" s="30"/>
      <c r="AU1471" s="30"/>
      <c r="AV1471" s="30"/>
    </row>
    <row r="1472" spans="3:48" x14ac:dyDescent="0.25"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0"/>
      <c r="X1472" s="30"/>
      <c r="Y1472" s="30"/>
      <c r="Z1472" s="30"/>
      <c r="AA1472" s="30"/>
      <c r="AB1472" s="30"/>
      <c r="AC1472" s="30"/>
      <c r="AD1472" s="30"/>
      <c r="AE1472" s="30"/>
      <c r="AF1472" s="30"/>
      <c r="AG1472" s="30"/>
      <c r="AH1472" s="30"/>
      <c r="AI1472" s="30"/>
      <c r="AJ1472" s="30"/>
      <c r="AK1472" s="30"/>
      <c r="AL1472" s="30"/>
      <c r="AM1472" s="30"/>
      <c r="AN1472" s="30"/>
      <c r="AO1472" s="30"/>
      <c r="AP1472" s="30"/>
      <c r="AQ1472" s="30"/>
      <c r="AR1472" s="30"/>
      <c r="AS1472" s="30"/>
      <c r="AT1472" s="30"/>
      <c r="AU1472" s="30"/>
      <c r="AV1472" s="30"/>
    </row>
    <row r="1473" spans="3:48" x14ac:dyDescent="0.25"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0"/>
      <c r="X1473" s="30"/>
      <c r="Y1473" s="30"/>
      <c r="Z1473" s="30"/>
      <c r="AA1473" s="30"/>
      <c r="AB1473" s="30"/>
      <c r="AC1473" s="30"/>
      <c r="AD1473" s="30"/>
      <c r="AE1473" s="30"/>
      <c r="AF1473" s="30"/>
      <c r="AG1473" s="30"/>
      <c r="AH1473" s="30"/>
      <c r="AI1473" s="30"/>
      <c r="AJ1473" s="30"/>
      <c r="AK1473" s="30"/>
      <c r="AL1473" s="30"/>
      <c r="AM1473" s="30"/>
      <c r="AN1473" s="30"/>
      <c r="AO1473" s="30"/>
      <c r="AP1473" s="30"/>
      <c r="AQ1473" s="30"/>
      <c r="AR1473" s="30"/>
      <c r="AS1473" s="30"/>
      <c r="AT1473" s="30"/>
      <c r="AU1473" s="30"/>
      <c r="AV1473" s="30"/>
    </row>
    <row r="1474" spans="3:48" x14ac:dyDescent="0.25"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0"/>
      <c r="X1474" s="30"/>
      <c r="Y1474" s="30"/>
      <c r="Z1474" s="30"/>
      <c r="AA1474" s="30"/>
      <c r="AB1474" s="30"/>
      <c r="AC1474" s="30"/>
      <c r="AD1474" s="30"/>
      <c r="AE1474" s="30"/>
      <c r="AF1474" s="30"/>
      <c r="AG1474" s="30"/>
      <c r="AH1474" s="30"/>
      <c r="AI1474" s="30"/>
      <c r="AJ1474" s="30"/>
      <c r="AK1474" s="30"/>
      <c r="AL1474" s="30"/>
      <c r="AM1474" s="30"/>
      <c r="AN1474" s="30"/>
      <c r="AO1474" s="30"/>
      <c r="AP1474" s="30"/>
      <c r="AQ1474" s="30"/>
      <c r="AR1474" s="30"/>
      <c r="AS1474" s="30"/>
      <c r="AT1474" s="30"/>
      <c r="AU1474" s="30"/>
      <c r="AV1474" s="30"/>
    </row>
    <row r="1475" spans="3:48" x14ac:dyDescent="0.25"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0"/>
      <c r="X1475" s="30"/>
      <c r="Y1475" s="30"/>
      <c r="Z1475" s="30"/>
      <c r="AA1475" s="30"/>
      <c r="AB1475" s="30"/>
      <c r="AC1475" s="30"/>
      <c r="AD1475" s="30"/>
      <c r="AE1475" s="30"/>
      <c r="AF1475" s="30"/>
      <c r="AG1475" s="30"/>
      <c r="AH1475" s="30"/>
      <c r="AI1475" s="30"/>
      <c r="AJ1475" s="30"/>
      <c r="AK1475" s="30"/>
      <c r="AL1475" s="30"/>
      <c r="AM1475" s="30"/>
      <c r="AN1475" s="30"/>
      <c r="AO1475" s="30"/>
      <c r="AP1475" s="30"/>
      <c r="AQ1475" s="30"/>
      <c r="AR1475" s="30"/>
      <c r="AS1475" s="30"/>
      <c r="AT1475" s="30"/>
      <c r="AU1475" s="30"/>
      <c r="AV1475" s="30"/>
    </row>
    <row r="1476" spans="3:48" x14ac:dyDescent="0.25"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30"/>
      <c r="AN1476" s="30"/>
      <c r="AO1476" s="30"/>
      <c r="AP1476" s="30"/>
      <c r="AQ1476" s="30"/>
      <c r="AR1476" s="30"/>
      <c r="AS1476" s="30"/>
      <c r="AT1476" s="30"/>
      <c r="AU1476" s="30"/>
      <c r="AV1476" s="30"/>
    </row>
    <row r="1477" spans="3:48" x14ac:dyDescent="0.25"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0"/>
      <c r="X1477" s="30"/>
      <c r="Y1477" s="30"/>
      <c r="Z1477" s="30"/>
      <c r="AA1477" s="30"/>
      <c r="AB1477" s="30"/>
      <c r="AC1477" s="30"/>
      <c r="AD1477" s="30"/>
      <c r="AE1477" s="30"/>
      <c r="AF1477" s="30"/>
      <c r="AG1477" s="30"/>
      <c r="AH1477" s="30"/>
      <c r="AI1477" s="30"/>
      <c r="AJ1477" s="30"/>
      <c r="AK1477" s="30"/>
      <c r="AL1477" s="30"/>
      <c r="AM1477" s="30"/>
      <c r="AN1477" s="30"/>
      <c r="AO1477" s="30"/>
      <c r="AP1477" s="30"/>
      <c r="AQ1477" s="30"/>
      <c r="AR1477" s="30"/>
      <c r="AS1477" s="30"/>
      <c r="AT1477" s="30"/>
      <c r="AU1477" s="30"/>
      <c r="AV1477" s="30"/>
    </row>
    <row r="1478" spans="3:48" x14ac:dyDescent="0.25"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0"/>
      <c r="X1478" s="30"/>
      <c r="Y1478" s="30"/>
      <c r="Z1478" s="30"/>
      <c r="AA1478" s="30"/>
      <c r="AB1478" s="30"/>
      <c r="AC1478" s="30"/>
      <c r="AD1478" s="30"/>
      <c r="AE1478" s="30"/>
      <c r="AF1478" s="30"/>
      <c r="AG1478" s="30"/>
      <c r="AH1478" s="30"/>
      <c r="AI1478" s="30"/>
      <c r="AJ1478" s="30"/>
      <c r="AK1478" s="30"/>
      <c r="AL1478" s="30"/>
      <c r="AM1478" s="30"/>
      <c r="AN1478" s="30"/>
      <c r="AO1478" s="30"/>
      <c r="AP1478" s="30"/>
      <c r="AQ1478" s="30"/>
      <c r="AR1478" s="30"/>
      <c r="AS1478" s="30"/>
      <c r="AT1478" s="30"/>
      <c r="AU1478" s="30"/>
      <c r="AV1478" s="30"/>
    </row>
    <row r="1479" spans="3:48" x14ac:dyDescent="0.25"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0"/>
      <c r="X1479" s="30"/>
      <c r="Y1479" s="30"/>
      <c r="Z1479" s="30"/>
      <c r="AA1479" s="30"/>
      <c r="AB1479" s="30"/>
      <c r="AC1479" s="30"/>
      <c r="AD1479" s="30"/>
      <c r="AE1479" s="30"/>
      <c r="AF1479" s="30"/>
      <c r="AG1479" s="30"/>
      <c r="AH1479" s="30"/>
      <c r="AI1479" s="30"/>
      <c r="AJ1479" s="30"/>
      <c r="AK1479" s="30"/>
      <c r="AL1479" s="30"/>
      <c r="AM1479" s="30"/>
      <c r="AN1479" s="30"/>
      <c r="AO1479" s="30"/>
      <c r="AP1479" s="30"/>
      <c r="AQ1479" s="30"/>
      <c r="AR1479" s="30"/>
      <c r="AS1479" s="30"/>
      <c r="AT1479" s="30"/>
      <c r="AU1479" s="30"/>
      <c r="AV1479" s="30"/>
    </row>
    <row r="1480" spans="3:48" x14ac:dyDescent="0.25"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0"/>
      <c r="X1480" s="30"/>
      <c r="Y1480" s="30"/>
      <c r="Z1480" s="30"/>
      <c r="AA1480" s="30"/>
      <c r="AB1480" s="30"/>
      <c r="AC1480" s="30"/>
      <c r="AD1480" s="30"/>
      <c r="AE1480" s="30"/>
      <c r="AF1480" s="30"/>
      <c r="AG1480" s="30"/>
      <c r="AH1480" s="30"/>
      <c r="AI1480" s="30"/>
      <c r="AJ1480" s="30"/>
      <c r="AK1480" s="30"/>
      <c r="AL1480" s="30"/>
      <c r="AM1480" s="30"/>
      <c r="AN1480" s="30"/>
      <c r="AO1480" s="30"/>
      <c r="AP1480" s="30"/>
      <c r="AQ1480" s="30"/>
      <c r="AR1480" s="30"/>
      <c r="AS1480" s="30"/>
      <c r="AT1480" s="30"/>
      <c r="AU1480" s="30"/>
      <c r="AV1480" s="30"/>
    </row>
    <row r="1481" spans="3:48" x14ac:dyDescent="0.25"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30"/>
      <c r="AN1481" s="30"/>
      <c r="AO1481" s="30"/>
      <c r="AP1481" s="30"/>
      <c r="AQ1481" s="30"/>
      <c r="AR1481" s="30"/>
      <c r="AS1481" s="30"/>
      <c r="AT1481" s="30"/>
      <c r="AU1481" s="30"/>
      <c r="AV1481" s="30"/>
    </row>
    <row r="1482" spans="3:48" x14ac:dyDescent="0.25"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0"/>
      <c r="X1482" s="30"/>
      <c r="Y1482" s="30"/>
      <c r="Z1482" s="30"/>
      <c r="AA1482" s="30"/>
      <c r="AB1482" s="30"/>
      <c r="AC1482" s="30"/>
      <c r="AD1482" s="30"/>
      <c r="AE1482" s="30"/>
      <c r="AF1482" s="30"/>
      <c r="AG1482" s="30"/>
      <c r="AH1482" s="30"/>
      <c r="AI1482" s="30"/>
      <c r="AJ1482" s="30"/>
      <c r="AK1482" s="30"/>
      <c r="AL1482" s="30"/>
      <c r="AM1482" s="30"/>
      <c r="AN1482" s="30"/>
      <c r="AO1482" s="30"/>
      <c r="AP1482" s="30"/>
      <c r="AQ1482" s="30"/>
      <c r="AR1482" s="30"/>
      <c r="AS1482" s="30"/>
      <c r="AT1482" s="30"/>
      <c r="AU1482" s="30"/>
      <c r="AV1482" s="30"/>
    </row>
    <row r="1483" spans="3:48" x14ac:dyDescent="0.25"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0"/>
      <c r="X1483" s="30"/>
      <c r="Y1483" s="30"/>
      <c r="Z1483" s="30"/>
      <c r="AA1483" s="30"/>
      <c r="AB1483" s="30"/>
      <c r="AC1483" s="30"/>
      <c r="AD1483" s="30"/>
      <c r="AE1483" s="30"/>
      <c r="AF1483" s="30"/>
      <c r="AG1483" s="30"/>
      <c r="AH1483" s="30"/>
      <c r="AI1483" s="30"/>
      <c r="AJ1483" s="30"/>
      <c r="AK1483" s="30"/>
      <c r="AL1483" s="30"/>
      <c r="AM1483" s="30"/>
      <c r="AN1483" s="30"/>
      <c r="AO1483" s="30"/>
      <c r="AP1483" s="30"/>
      <c r="AQ1483" s="30"/>
      <c r="AR1483" s="30"/>
      <c r="AS1483" s="30"/>
      <c r="AT1483" s="30"/>
      <c r="AU1483" s="30"/>
      <c r="AV1483" s="30"/>
    </row>
    <row r="1484" spans="3:48" x14ac:dyDescent="0.25"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0"/>
      <c r="X1484" s="30"/>
      <c r="Y1484" s="30"/>
      <c r="Z1484" s="30"/>
      <c r="AA1484" s="30"/>
      <c r="AB1484" s="30"/>
      <c r="AC1484" s="30"/>
      <c r="AD1484" s="30"/>
      <c r="AE1484" s="30"/>
      <c r="AF1484" s="30"/>
      <c r="AG1484" s="30"/>
      <c r="AH1484" s="30"/>
      <c r="AI1484" s="30"/>
      <c r="AJ1484" s="30"/>
      <c r="AK1484" s="30"/>
      <c r="AL1484" s="30"/>
      <c r="AM1484" s="30"/>
      <c r="AN1484" s="30"/>
      <c r="AO1484" s="30"/>
      <c r="AP1484" s="30"/>
      <c r="AQ1484" s="30"/>
      <c r="AR1484" s="30"/>
      <c r="AS1484" s="30"/>
      <c r="AT1484" s="30"/>
      <c r="AU1484" s="30"/>
      <c r="AV1484" s="30"/>
    </row>
    <row r="1485" spans="3:48" x14ac:dyDescent="0.25"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0"/>
      <c r="X1485" s="30"/>
      <c r="Y1485" s="30"/>
      <c r="Z1485" s="30"/>
      <c r="AA1485" s="30"/>
      <c r="AB1485" s="30"/>
      <c r="AC1485" s="30"/>
      <c r="AD1485" s="30"/>
      <c r="AE1485" s="30"/>
      <c r="AF1485" s="30"/>
      <c r="AG1485" s="30"/>
      <c r="AH1485" s="30"/>
      <c r="AI1485" s="30"/>
      <c r="AJ1485" s="30"/>
      <c r="AK1485" s="30"/>
      <c r="AL1485" s="30"/>
      <c r="AM1485" s="30"/>
      <c r="AN1485" s="30"/>
      <c r="AO1485" s="30"/>
      <c r="AP1485" s="30"/>
      <c r="AQ1485" s="30"/>
      <c r="AR1485" s="30"/>
      <c r="AS1485" s="30"/>
      <c r="AT1485" s="30"/>
      <c r="AU1485" s="30"/>
      <c r="AV1485" s="30"/>
    </row>
    <row r="1486" spans="3:48" x14ac:dyDescent="0.25"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30"/>
      <c r="AN1486" s="30"/>
      <c r="AO1486" s="30"/>
      <c r="AP1486" s="30"/>
      <c r="AQ1486" s="30"/>
      <c r="AR1486" s="30"/>
      <c r="AS1486" s="30"/>
      <c r="AT1486" s="30"/>
      <c r="AU1486" s="30"/>
      <c r="AV1486" s="30"/>
    </row>
    <row r="1487" spans="3:48" x14ac:dyDescent="0.25"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0"/>
      <c r="X1487" s="30"/>
      <c r="Y1487" s="30"/>
      <c r="Z1487" s="30"/>
      <c r="AA1487" s="30"/>
      <c r="AB1487" s="30"/>
      <c r="AC1487" s="30"/>
      <c r="AD1487" s="30"/>
      <c r="AE1487" s="30"/>
      <c r="AF1487" s="30"/>
      <c r="AG1487" s="30"/>
      <c r="AH1487" s="30"/>
      <c r="AI1487" s="30"/>
      <c r="AJ1487" s="30"/>
      <c r="AK1487" s="30"/>
      <c r="AL1487" s="30"/>
      <c r="AM1487" s="30"/>
      <c r="AN1487" s="30"/>
      <c r="AO1487" s="30"/>
      <c r="AP1487" s="30"/>
      <c r="AQ1487" s="30"/>
      <c r="AR1487" s="30"/>
      <c r="AS1487" s="30"/>
      <c r="AT1487" s="30"/>
      <c r="AU1487" s="30"/>
      <c r="AV1487" s="30"/>
    </row>
    <row r="1488" spans="3:48" x14ac:dyDescent="0.25"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0"/>
      <c r="X1488" s="30"/>
      <c r="Y1488" s="30"/>
      <c r="Z1488" s="30"/>
      <c r="AA1488" s="30"/>
      <c r="AB1488" s="30"/>
      <c r="AC1488" s="30"/>
      <c r="AD1488" s="30"/>
      <c r="AE1488" s="30"/>
      <c r="AF1488" s="30"/>
      <c r="AG1488" s="30"/>
      <c r="AH1488" s="30"/>
      <c r="AI1488" s="30"/>
      <c r="AJ1488" s="30"/>
      <c r="AK1488" s="30"/>
      <c r="AL1488" s="30"/>
      <c r="AM1488" s="30"/>
      <c r="AN1488" s="30"/>
      <c r="AO1488" s="30"/>
      <c r="AP1488" s="30"/>
      <c r="AQ1488" s="30"/>
      <c r="AR1488" s="30"/>
      <c r="AS1488" s="30"/>
      <c r="AT1488" s="30"/>
      <c r="AU1488" s="30"/>
      <c r="AV1488" s="30"/>
    </row>
    <row r="1489" spans="3:48" x14ac:dyDescent="0.25"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0"/>
      <c r="X1489" s="30"/>
      <c r="Y1489" s="30"/>
      <c r="Z1489" s="30"/>
      <c r="AA1489" s="30"/>
      <c r="AB1489" s="30"/>
      <c r="AC1489" s="30"/>
      <c r="AD1489" s="30"/>
      <c r="AE1489" s="30"/>
      <c r="AF1489" s="30"/>
      <c r="AG1489" s="30"/>
      <c r="AH1489" s="30"/>
      <c r="AI1489" s="30"/>
      <c r="AJ1489" s="30"/>
      <c r="AK1489" s="30"/>
      <c r="AL1489" s="30"/>
      <c r="AM1489" s="30"/>
      <c r="AN1489" s="30"/>
      <c r="AO1489" s="30"/>
      <c r="AP1489" s="30"/>
      <c r="AQ1489" s="30"/>
      <c r="AR1489" s="30"/>
      <c r="AS1489" s="30"/>
      <c r="AT1489" s="30"/>
      <c r="AU1489" s="30"/>
      <c r="AV1489" s="30"/>
    </row>
    <row r="1490" spans="3:48" x14ac:dyDescent="0.25"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0"/>
      <c r="X1490" s="30"/>
      <c r="Y1490" s="30"/>
      <c r="Z1490" s="30"/>
      <c r="AA1490" s="30"/>
      <c r="AB1490" s="30"/>
      <c r="AC1490" s="30"/>
      <c r="AD1490" s="30"/>
      <c r="AE1490" s="30"/>
      <c r="AF1490" s="30"/>
      <c r="AG1490" s="30"/>
      <c r="AH1490" s="30"/>
      <c r="AI1490" s="30"/>
      <c r="AJ1490" s="30"/>
      <c r="AK1490" s="30"/>
      <c r="AL1490" s="30"/>
      <c r="AM1490" s="30"/>
      <c r="AN1490" s="30"/>
      <c r="AO1490" s="30"/>
      <c r="AP1490" s="30"/>
      <c r="AQ1490" s="30"/>
      <c r="AR1490" s="30"/>
      <c r="AS1490" s="30"/>
      <c r="AT1490" s="30"/>
      <c r="AU1490" s="30"/>
      <c r="AV1490" s="30"/>
    </row>
    <row r="1491" spans="3:48" x14ac:dyDescent="0.25"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0"/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30"/>
      <c r="AN1491" s="30"/>
      <c r="AO1491" s="30"/>
      <c r="AP1491" s="30"/>
      <c r="AQ1491" s="30"/>
      <c r="AR1491" s="30"/>
      <c r="AS1491" s="30"/>
      <c r="AT1491" s="30"/>
      <c r="AU1491" s="30"/>
      <c r="AV1491" s="30"/>
    </row>
    <row r="1492" spans="3:48" x14ac:dyDescent="0.25"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0"/>
      <c r="X1492" s="30"/>
      <c r="Y1492" s="30"/>
      <c r="Z1492" s="30"/>
      <c r="AA1492" s="30"/>
      <c r="AB1492" s="30"/>
      <c r="AC1492" s="30"/>
      <c r="AD1492" s="30"/>
      <c r="AE1492" s="30"/>
      <c r="AF1492" s="30"/>
      <c r="AG1492" s="30"/>
      <c r="AH1492" s="30"/>
      <c r="AI1492" s="30"/>
      <c r="AJ1492" s="30"/>
      <c r="AK1492" s="30"/>
      <c r="AL1492" s="30"/>
      <c r="AM1492" s="30"/>
      <c r="AN1492" s="30"/>
      <c r="AO1492" s="30"/>
      <c r="AP1492" s="30"/>
      <c r="AQ1492" s="30"/>
      <c r="AR1492" s="30"/>
      <c r="AS1492" s="30"/>
      <c r="AT1492" s="30"/>
      <c r="AU1492" s="30"/>
      <c r="AV1492" s="30"/>
    </row>
    <row r="1493" spans="3:48" x14ac:dyDescent="0.25"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0"/>
      <c r="X1493" s="30"/>
      <c r="Y1493" s="30"/>
      <c r="Z1493" s="30"/>
      <c r="AA1493" s="30"/>
      <c r="AB1493" s="30"/>
      <c r="AC1493" s="30"/>
      <c r="AD1493" s="30"/>
      <c r="AE1493" s="30"/>
      <c r="AF1493" s="30"/>
      <c r="AG1493" s="30"/>
      <c r="AH1493" s="30"/>
      <c r="AI1493" s="30"/>
      <c r="AJ1493" s="30"/>
      <c r="AK1493" s="30"/>
      <c r="AL1493" s="30"/>
      <c r="AM1493" s="30"/>
      <c r="AN1493" s="30"/>
      <c r="AO1493" s="30"/>
      <c r="AP1493" s="30"/>
      <c r="AQ1493" s="30"/>
      <c r="AR1493" s="30"/>
      <c r="AS1493" s="30"/>
      <c r="AT1493" s="30"/>
      <c r="AU1493" s="30"/>
      <c r="AV1493" s="30"/>
    </row>
    <row r="1494" spans="3:48" x14ac:dyDescent="0.25"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0"/>
      <c r="X1494" s="30"/>
      <c r="Y1494" s="30"/>
      <c r="Z1494" s="30"/>
      <c r="AA1494" s="30"/>
      <c r="AB1494" s="30"/>
      <c r="AC1494" s="30"/>
      <c r="AD1494" s="30"/>
      <c r="AE1494" s="30"/>
      <c r="AF1494" s="30"/>
      <c r="AG1494" s="30"/>
      <c r="AH1494" s="30"/>
      <c r="AI1494" s="30"/>
      <c r="AJ1494" s="30"/>
      <c r="AK1494" s="30"/>
      <c r="AL1494" s="30"/>
      <c r="AM1494" s="30"/>
      <c r="AN1494" s="30"/>
      <c r="AO1494" s="30"/>
      <c r="AP1494" s="30"/>
      <c r="AQ1494" s="30"/>
      <c r="AR1494" s="30"/>
      <c r="AS1494" s="30"/>
      <c r="AT1494" s="30"/>
      <c r="AU1494" s="30"/>
      <c r="AV1494" s="30"/>
    </row>
    <row r="1495" spans="3:48" x14ac:dyDescent="0.25"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0"/>
      <c r="X1495" s="30"/>
      <c r="Y1495" s="30"/>
      <c r="Z1495" s="30"/>
      <c r="AA1495" s="30"/>
      <c r="AB1495" s="30"/>
      <c r="AC1495" s="30"/>
      <c r="AD1495" s="30"/>
      <c r="AE1495" s="30"/>
      <c r="AF1495" s="30"/>
      <c r="AG1495" s="30"/>
      <c r="AH1495" s="30"/>
      <c r="AI1495" s="30"/>
      <c r="AJ1495" s="30"/>
      <c r="AK1495" s="30"/>
      <c r="AL1495" s="30"/>
      <c r="AM1495" s="30"/>
      <c r="AN1495" s="30"/>
      <c r="AO1495" s="30"/>
      <c r="AP1495" s="30"/>
      <c r="AQ1495" s="30"/>
      <c r="AR1495" s="30"/>
      <c r="AS1495" s="30"/>
      <c r="AT1495" s="30"/>
      <c r="AU1495" s="30"/>
      <c r="AV1495" s="30"/>
    </row>
    <row r="1496" spans="3:48" x14ac:dyDescent="0.25"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30"/>
      <c r="AN1496" s="30"/>
      <c r="AO1496" s="30"/>
      <c r="AP1496" s="30"/>
      <c r="AQ1496" s="30"/>
      <c r="AR1496" s="30"/>
      <c r="AS1496" s="30"/>
      <c r="AT1496" s="30"/>
      <c r="AU1496" s="30"/>
      <c r="AV1496" s="30"/>
    </row>
    <row r="1497" spans="3:48" x14ac:dyDescent="0.25"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0"/>
      <c r="X1497" s="30"/>
      <c r="Y1497" s="30"/>
      <c r="Z1497" s="30"/>
      <c r="AA1497" s="30"/>
      <c r="AB1497" s="30"/>
      <c r="AC1497" s="30"/>
      <c r="AD1497" s="30"/>
      <c r="AE1497" s="30"/>
      <c r="AF1497" s="30"/>
      <c r="AG1497" s="30"/>
      <c r="AH1497" s="30"/>
      <c r="AI1497" s="30"/>
      <c r="AJ1497" s="30"/>
      <c r="AK1497" s="30"/>
      <c r="AL1497" s="30"/>
      <c r="AM1497" s="30"/>
      <c r="AN1497" s="30"/>
      <c r="AO1497" s="30"/>
      <c r="AP1497" s="30"/>
      <c r="AQ1497" s="30"/>
      <c r="AR1497" s="30"/>
      <c r="AS1497" s="30"/>
      <c r="AT1497" s="30"/>
      <c r="AU1497" s="30"/>
      <c r="AV1497" s="30"/>
    </row>
    <row r="1498" spans="3:48" x14ac:dyDescent="0.25"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0"/>
      <c r="X1498" s="30"/>
      <c r="Y1498" s="30"/>
      <c r="Z1498" s="30"/>
      <c r="AA1498" s="30"/>
      <c r="AB1498" s="30"/>
      <c r="AC1498" s="30"/>
      <c r="AD1498" s="30"/>
      <c r="AE1498" s="30"/>
      <c r="AF1498" s="30"/>
      <c r="AG1498" s="30"/>
      <c r="AH1498" s="30"/>
      <c r="AI1498" s="30"/>
      <c r="AJ1498" s="30"/>
      <c r="AK1498" s="30"/>
      <c r="AL1498" s="30"/>
      <c r="AM1498" s="30"/>
      <c r="AN1498" s="30"/>
      <c r="AO1498" s="30"/>
      <c r="AP1498" s="30"/>
      <c r="AQ1498" s="30"/>
      <c r="AR1498" s="30"/>
      <c r="AS1498" s="30"/>
      <c r="AT1498" s="30"/>
      <c r="AU1498" s="30"/>
      <c r="AV1498" s="30"/>
    </row>
    <row r="1499" spans="3:48" x14ac:dyDescent="0.25"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0"/>
      <c r="X1499" s="30"/>
      <c r="Y1499" s="30"/>
      <c r="Z1499" s="30"/>
      <c r="AA1499" s="30"/>
      <c r="AB1499" s="30"/>
      <c r="AC1499" s="30"/>
      <c r="AD1499" s="30"/>
      <c r="AE1499" s="30"/>
      <c r="AF1499" s="30"/>
      <c r="AG1499" s="30"/>
      <c r="AH1499" s="30"/>
      <c r="AI1499" s="30"/>
      <c r="AJ1499" s="30"/>
      <c r="AK1499" s="30"/>
      <c r="AL1499" s="30"/>
      <c r="AM1499" s="30"/>
      <c r="AN1499" s="30"/>
      <c r="AO1499" s="30"/>
      <c r="AP1499" s="30"/>
      <c r="AQ1499" s="30"/>
      <c r="AR1499" s="30"/>
      <c r="AS1499" s="30"/>
      <c r="AT1499" s="30"/>
      <c r="AU1499" s="30"/>
      <c r="AV1499" s="30"/>
    </row>
    <row r="1500" spans="3:48" x14ac:dyDescent="0.25"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0"/>
      <c r="X1500" s="30"/>
      <c r="Y1500" s="30"/>
      <c r="Z1500" s="30"/>
      <c r="AA1500" s="30"/>
      <c r="AB1500" s="30"/>
      <c r="AC1500" s="30"/>
      <c r="AD1500" s="30"/>
      <c r="AE1500" s="30"/>
      <c r="AF1500" s="30"/>
      <c r="AG1500" s="30"/>
      <c r="AH1500" s="30"/>
      <c r="AI1500" s="30"/>
      <c r="AJ1500" s="30"/>
      <c r="AK1500" s="30"/>
      <c r="AL1500" s="30"/>
      <c r="AM1500" s="30"/>
      <c r="AN1500" s="30"/>
      <c r="AO1500" s="30"/>
      <c r="AP1500" s="30"/>
      <c r="AQ1500" s="30"/>
      <c r="AR1500" s="30"/>
      <c r="AS1500" s="30"/>
      <c r="AT1500" s="30"/>
      <c r="AU1500" s="30"/>
      <c r="AV1500" s="30"/>
    </row>
    <row r="1501" spans="3:48" x14ac:dyDescent="0.25"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/>
      <c r="AE1501" s="30"/>
      <c r="AF1501" s="30"/>
      <c r="AG1501" s="30"/>
      <c r="AH1501" s="30"/>
      <c r="AI1501" s="30"/>
      <c r="AJ1501" s="30"/>
      <c r="AK1501" s="30"/>
      <c r="AL1501" s="30"/>
      <c r="AM1501" s="30"/>
      <c r="AN1501" s="30"/>
      <c r="AO1501" s="30"/>
      <c r="AP1501" s="30"/>
      <c r="AQ1501" s="30"/>
      <c r="AR1501" s="30"/>
      <c r="AS1501" s="30"/>
      <c r="AT1501" s="30"/>
      <c r="AU1501" s="30"/>
      <c r="AV1501" s="30"/>
    </row>
    <row r="1502" spans="3:48" x14ac:dyDescent="0.25"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0"/>
      <c r="X1502" s="30"/>
      <c r="Y1502" s="30"/>
      <c r="Z1502" s="30"/>
      <c r="AA1502" s="30"/>
      <c r="AB1502" s="30"/>
      <c r="AC1502" s="30"/>
      <c r="AD1502" s="30"/>
      <c r="AE1502" s="30"/>
      <c r="AF1502" s="30"/>
      <c r="AG1502" s="30"/>
      <c r="AH1502" s="30"/>
      <c r="AI1502" s="30"/>
      <c r="AJ1502" s="30"/>
      <c r="AK1502" s="30"/>
      <c r="AL1502" s="30"/>
      <c r="AM1502" s="30"/>
      <c r="AN1502" s="30"/>
      <c r="AO1502" s="30"/>
      <c r="AP1502" s="30"/>
      <c r="AQ1502" s="30"/>
      <c r="AR1502" s="30"/>
      <c r="AS1502" s="30"/>
      <c r="AT1502" s="30"/>
      <c r="AU1502" s="30"/>
      <c r="AV1502" s="30"/>
    </row>
    <row r="1503" spans="3:48" x14ac:dyDescent="0.25"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0"/>
      <c r="X1503" s="30"/>
      <c r="Y1503" s="30"/>
      <c r="Z1503" s="30"/>
      <c r="AA1503" s="30"/>
      <c r="AB1503" s="30"/>
      <c r="AC1503" s="30"/>
      <c r="AD1503" s="30"/>
      <c r="AE1503" s="30"/>
      <c r="AF1503" s="30"/>
      <c r="AG1503" s="30"/>
      <c r="AH1503" s="30"/>
      <c r="AI1503" s="30"/>
      <c r="AJ1503" s="30"/>
      <c r="AK1503" s="30"/>
      <c r="AL1503" s="30"/>
      <c r="AM1503" s="30"/>
      <c r="AN1503" s="30"/>
      <c r="AO1503" s="30"/>
      <c r="AP1503" s="30"/>
      <c r="AQ1503" s="30"/>
      <c r="AR1503" s="30"/>
      <c r="AS1503" s="30"/>
      <c r="AT1503" s="30"/>
      <c r="AU1503" s="30"/>
      <c r="AV1503" s="30"/>
    </row>
    <row r="1504" spans="3:48" x14ac:dyDescent="0.25"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0"/>
      <c r="X1504" s="30"/>
      <c r="Y1504" s="30"/>
      <c r="Z1504" s="30"/>
      <c r="AA1504" s="30"/>
      <c r="AB1504" s="30"/>
      <c r="AC1504" s="30"/>
      <c r="AD1504" s="30"/>
      <c r="AE1504" s="30"/>
      <c r="AF1504" s="30"/>
      <c r="AG1504" s="30"/>
      <c r="AH1504" s="30"/>
      <c r="AI1504" s="30"/>
      <c r="AJ1504" s="30"/>
      <c r="AK1504" s="30"/>
      <c r="AL1504" s="30"/>
      <c r="AM1504" s="30"/>
      <c r="AN1504" s="30"/>
      <c r="AO1504" s="30"/>
      <c r="AP1504" s="30"/>
      <c r="AQ1504" s="30"/>
      <c r="AR1504" s="30"/>
      <c r="AS1504" s="30"/>
      <c r="AT1504" s="30"/>
      <c r="AU1504" s="30"/>
      <c r="AV1504" s="30"/>
    </row>
    <row r="1505" spans="3:48" x14ac:dyDescent="0.25"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0"/>
      <c r="X1505" s="30"/>
      <c r="Y1505" s="30"/>
      <c r="Z1505" s="30"/>
      <c r="AA1505" s="30"/>
      <c r="AB1505" s="30"/>
      <c r="AC1505" s="30"/>
      <c r="AD1505" s="30"/>
      <c r="AE1505" s="30"/>
      <c r="AF1505" s="30"/>
      <c r="AG1505" s="30"/>
      <c r="AH1505" s="30"/>
      <c r="AI1505" s="30"/>
      <c r="AJ1505" s="30"/>
      <c r="AK1505" s="30"/>
      <c r="AL1505" s="30"/>
      <c r="AM1505" s="30"/>
      <c r="AN1505" s="30"/>
      <c r="AO1505" s="30"/>
      <c r="AP1505" s="30"/>
      <c r="AQ1505" s="30"/>
      <c r="AR1505" s="30"/>
      <c r="AS1505" s="30"/>
      <c r="AT1505" s="30"/>
      <c r="AU1505" s="30"/>
      <c r="AV1505" s="30"/>
    </row>
    <row r="1506" spans="3:48" x14ac:dyDescent="0.25"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/>
      <c r="AH1506" s="30"/>
      <c r="AI1506" s="30"/>
      <c r="AJ1506" s="30"/>
      <c r="AK1506" s="30"/>
      <c r="AL1506" s="30"/>
      <c r="AM1506" s="30"/>
      <c r="AN1506" s="30"/>
      <c r="AO1506" s="30"/>
      <c r="AP1506" s="30"/>
      <c r="AQ1506" s="30"/>
      <c r="AR1506" s="30"/>
      <c r="AS1506" s="30"/>
      <c r="AT1506" s="30"/>
      <c r="AU1506" s="30"/>
      <c r="AV1506" s="30"/>
    </row>
    <row r="1507" spans="3:48" x14ac:dyDescent="0.25"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0"/>
      <c r="X1507" s="30"/>
      <c r="Y1507" s="30"/>
      <c r="Z1507" s="30"/>
      <c r="AA1507" s="30"/>
      <c r="AB1507" s="30"/>
      <c r="AC1507" s="30"/>
      <c r="AD1507" s="30"/>
      <c r="AE1507" s="30"/>
      <c r="AF1507" s="30"/>
      <c r="AG1507" s="30"/>
      <c r="AH1507" s="30"/>
      <c r="AI1507" s="30"/>
      <c r="AJ1507" s="30"/>
      <c r="AK1507" s="30"/>
      <c r="AL1507" s="30"/>
      <c r="AM1507" s="30"/>
      <c r="AN1507" s="30"/>
      <c r="AO1507" s="30"/>
      <c r="AP1507" s="30"/>
      <c r="AQ1507" s="30"/>
      <c r="AR1507" s="30"/>
      <c r="AS1507" s="30"/>
      <c r="AT1507" s="30"/>
      <c r="AU1507" s="30"/>
      <c r="AV1507" s="30"/>
    </row>
    <row r="1508" spans="3:48" x14ac:dyDescent="0.25"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0"/>
      <c r="X1508" s="30"/>
      <c r="Y1508" s="30"/>
      <c r="Z1508" s="30"/>
      <c r="AA1508" s="30"/>
      <c r="AB1508" s="30"/>
      <c r="AC1508" s="30"/>
      <c r="AD1508" s="30"/>
      <c r="AE1508" s="30"/>
      <c r="AF1508" s="30"/>
      <c r="AG1508" s="30"/>
      <c r="AH1508" s="30"/>
      <c r="AI1508" s="30"/>
      <c r="AJ1508" s="30"/>
      <c r="AK1508" s="30"/>
      <c r="AL1508" s="30"/>
      <c r="AM1508" s="30"/>
      <c r="AN1508" s="30"/>
      <c r="AO1508" s="30"/>
      <c r="AP1508" s="30"/>
      <c r="AQ1508" s="30"/>
      <c r="AR1508" s="30"/>
      <c r="AS1508" s="30"/>
      <c r="AT1508" s="30"/>
      <c r="AU1508" s="30"/>
      <c r="AV1508" s="30"/>
    </row>
    <row r="1509" spans="3:48" x14ac:dyDescent="0.25"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0"/>
      <c r="X1509" s="30"/>
      <c r="Y1509" s="30"/>
      <c r="Z1509" s="30"/>
      <c r="AA1509" s="30"/>
      <c r="AB1509" s="30"/>
      <c r="AC1509" s="30"/>
      <c r="AD1509" s="30"/>
      <c r="AE1509" s="30"/>
      <c r="AF1509" s="30"/>
      <c r="AG1509" s="30"/>
      <c r="AH1509" s="30"/>
      <c r="AI1509" s="30"/>
      <c r="AJ1509" s="30"/>
      <c r="AK1509" s="30"/>
      <c r="AL1509" s="30"/>
      <c r="AM1509" s="30"/>
      <c r="AN1509" s="30"/>
      <c r="AO1509" s="30"/>
      <c r="AP1509" s="30"/>
      <c r="AQ1509" s="30"/>
      <c r="AR1509" s="30"/>
      <c r="AS1509" s="30"/>
      <c r="AT1509" s="30"/>
      <c r="AU1509" s="30"/>
      <c r="AV1509" s="30"/>
    </row>
    <row r="1510" spans="3:48" x14ac:dyDescent="0.25"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0"/>
      <c r="X1510" s="30"/>
      <c r="Y1510" s="30"/>
      <c r="Z1510" s="30"/>
      <c r="AA1510" s="30"/>
      <c r="AB1510" s="30"/>
      <c r="AC1510" s="30"/>
      <c r="AD1510" s="30"/>
      <c r="AE1510" s="30"/>
      <c r="AF1510" s="30"/>
      <c r="AG1510" s="30"/>
      <c r="AH1510" s="30"/>
      <c r="AI1510" s="30"/>
      <c r="AJ1510" s="30"/>
      <c r="AK1510" s="30"/>
      <c r="AL1510" s="30"/>
      <c r="AM1510" s="30"/>
      <c r="AN1510" s="30"/>
      <c r="AO1510" s="30"/>
      <c r="AP1510" s="30"/>
      <c r="AQ1510" s="30"/>
      <c r="AR1510" s="30"/>
      <c r="AS1510" s="30"/>
      <c r="AT1510" s="30"/>
      <c r="AU1510" s="30"/>
      <c r="AV1510" s="30"/>
    </row>
    <row r="1511" spans="3:48" x14ac:dyDescent="0.25"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30"/>
      <c r="AN1511" s="30"/>
      <c r="AO1511" s="30"/>
      <c r="AP1511" s="30"/>
      <c r="AQ1511" s="30"/>
      <c r="AR1511" s="30"/>
      <c r="AS1511" s="30"/>
      <c r="AT1511" s="30"/>
      <c r="AU1511" s="30"/>
      <c r="AV1511" s="30"/>
    </row>
    <row r="1512" spans="3:48" x14ac:dyDescent="0.25"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0"/>
      <c r="X1512" s="30"/>
      <c r="Y1512" s="30"/>
      <c r="Z1512" s="30"/>
      <c r="AA1512" s="30"/>
      <c r="AB1512" s="30"/>
      <c r="AC1512" s="30"/>
      <c r="AD1512" s="30"/>
      <c r="AE1512" s="30"/>
      <c r="AF1512" s="30"/>
      <c r="AG1512" s="30"/>
      <c r="AH1512" s="30"/>
      <c r="AI1512" s="30"/>
      <c r="AJ1512" s="30"/>
      <c r="AK1512" s="30"/>
      <c r="AL1512" s="30"/>
      <c r="AM1512" s="30"/>
      <c r="AN1512" s="30"/>
      <c r="AO1512" s="30"/>
      <c r="AP1512" s="30"/>
      <c r="AQ1512" s="30"/>
      <c r="AR1512" s="30"/>
      <c r="AS1512" s="30"/>
      <c r="AT1512" s="30"/>
      <c r="AU1512" s="30"/>
      <c r="AV1512" s="30"/>
    </row>
    <row r="1513" spans="3:48" x14ac:dyDescent="0.25"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0"/>
      <c r="X1513" s="30"/>
      <c r="Y1513" s="30"/>
      <c r="Z1513" s="30"/>
      <c r="AA1513" s="30"/>
      <c r="AB1513" s="30"/>
      <c r="AC1513" s="30"/>
      <c r="AD1513" s="30"/>
      <c r="AE1513" s="30"/>
      <c r="AF1513" s="30"/>
      <c r="AG1513" s="30"/>
      <c r="AH1513" s="30"/>
      <c r="AI1513" s="30"/>
      <c r="AJ1513" s="30"/>
      <c r="AK1513" s="30"/>
      <c r="AL1513" s="30"/>
      <c r="AM1513" s="30"/>
      <c r="AN1513" s="30"/>
      <c r="AO1513" s="30"/>
      <c r="AP1513" s="30"/>
      <c r="AQ1513" s="30"/>
      <c r="AR1513" s="30"/>
      <c r="AS1513" s="30"/>
      <c r="AT1513" s="30"/>
      <c r="AU1513" s="30"/>
      <c r="AV1513" s="30"/>
    </row>
    <row r="1514" spans="3:48" x14ac:dyDescent="0.25"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0"/>
      <c r="X1514" s="30"/>
      <c r="Y1514" s="30"/>
      <c r="Z1514" s="30"/>
      <c r="AA1514" s="30"/>
      <c r="AB1514" s="30"/>
      <c r="AC1514" s="30"/>
      <c r="AD1514" s="30"/>
      <c r="AE1514" s="30"/>
      <c r="AF1514" s="30"/>
      <c r="AG1514" s="30"/>
      <c r="AH1514" s="30"/>
      <c r="AI1514" s="30"/>
      <c r="AJ1514" s="30"/>
      <c r="AK1514" s="30"/>
      <c r="AL1514" s="30"/>
      <c r="AM1514" s="30"/>
      <c r="AN1514" s="30"/>
      <c r="AO1514" s="30"/>
      <c r="AP1514" s="30"/>
      <c r="AQ1514" s="30"/>
      <c r="AR1514" s="30"/>
      <c r="AS1514" s="30"/>
      <c r="AT1514" s="30"/>
      <c r="AU1514" s="30"/>
      <c r="AV1514" s="30"/>
    </row>
    <row r="1515" spans="3:48" x14ac:dyDescent="0.25"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0"/>
      <c r="X1515" s="30"/>
      <c r="Y1515" s="30"/>
      <c r="Z1515" s="30"/>
      <c r="AA1515" s="30"/>
      <c r="AB1515" s="30"/>
      <c r="AC1515" s="30"/>
      <c r="AD1515" s="30"/>
      <c r="AE1515" s="30"/>
      <c r="AF1515" s="30"/>
      <c r="AG1515" s="30"/>
      <c r="AH1515" s="30"/>
      <c r="AI1515" s="30"/>
      <c r="AJ1515" s="30"/>
      <c r="AK1515" s="30"/>
      <c r="AL1515" s="30"/>
      <c r="AM1515" s="30"/>
      <c r="AN1515" s="30"/>
      <c r="AO1515" s="30"/>
      <c r="AP1515" s="30"/>
      <c r="AQ1515" s="30"/>
      <c r="AR1515" s="30"/>
      <c r="AS1515" s="30"/>
      <c r="AT1515" s="30"/>
      <c r="AU1515" s="30"/>
      <c r="AV1515" s="30"/>
    </row>
    <row r="1516" spans="3:48" x14ac:dyDescent="0.25"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30"/>
      <c r="AN1516" s="30"/>
      <c r="AO1516" s="30"/>
      <c r="AP1516" s="30"/>
      <c r="AQ1516" s="30"/>
      <c r="AR1516" s="30"/>
      <c r="AS1516" s="30"/>
      <c r="AT1516" s="30"/>
      <c r="AU1516" s="30"/>
      <c r="AV1516" s="30"/>
    </row>
    <row r="1517" spans="3:48" x14ac:dyDescent="0.25"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0"/>
      <c r="X1517" s="30"/>
      <c r="Y1517" s="30"/>
      <c r="Z1517" s="30"/>
      <c r="AA1517" s="30"/>
      <c r="AB1517" s="30"/>
      <c r="AC1517" s="30"/>
      <c r="AD1517" s="30"/>
      <c r="AE1517" s="30"/>
      <c r="AF1517" s="30"/>
      <c r="AG1517" s="30"/>
      <c r="AH1517" s="30"/>
      <c r="AI1517" s="30"/>
      <c r="AJ1517" s="30"/>
      <c r="AK1517" s="30"/>
      <c r="AL1517" s="30"/>
      <c r="AM1517" s="30"/>
      <c r="AN1517" s="30"/>
      <c r="AO1517" s="30"/>
      <c r="AP1517" s="30"/>
      <c r="AQ1517" s="30"/>
      <c r="AR1517" s="30"/>
      <c r="AS1517" s="30"/>
      <c r="AT1517" s="30"/>
      <c r="AU1517" s="30"/>
      <c r="AV1517" s="30"/>
    </row>
    <row r="1518" spans="3:48" x14ac:dyDescent="0.25"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0"/>
      <c r="X1518" s="30"/>
      <c r="Y1518" s="30"/>
      <c r="Z1518" s="30"/>
      <c r="AA1518" s="30"/>
      <c r="AB1518" s="30"/>
      <c r="AC1518" s="30"/>
      <c r="AD1518" s="30"/>
      <c r="AE1518" s="30"/>
      <c r="AF1518" s="30"/>
      <c r="AG1518" s="30"/>
      <c r="AH1518" s="30"/>
      <c r="AI1518" s="30"/>
      <c r="AJ1518" s="30"/>
      <c r="AK1518" s="30"/>
      <c r="AL1518" s="30"/>
      <c r="AM1518" s="30"/>
      <c r="AN1518" s="30"/>
      <c r="AO1518" s="30"/>
      <c r="AP1518" s="30"/>
      <c r="AQ1518" s="30"/>
      <c r="AR1518" s="30"/>
      <c r="AS1518" s="30"/>
      <c r="AT1518" s="30"/>
      <c r="AU1518" s="30"/>
      <c r="AV1518" s="30"/>
    </row>
    <row r="1519" spans="3:48" x14ac:dyDescent="0.25"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0"/>
      <c r="X1519" s="30"/>
      <c r="Y1519" s="30"/>
      <c r="Z1519" s="30"/>
      <c r="AA1519" s="30"/>
      <c r="AB1519" s="30"/>
      <c r="AC1519" s="30"/>
      <c r="AD1519" s="30"/>
      <c r="AE1519" s="30"/>
      <c r="AF1519" s="30"/>
      <c r="AG1519" s="30"/>
      <c r="AH1519" s="30"/>
      <c r="AI1519" s="30"/>
      <c r="AJ1519" s="30"/>
      <c r="AK1519" s="30"/>
      <c r="AL1519" s="30"/>
      <c r="AM1519" s="30"/>
      <c r="AN1519" s="30"/>
      <c r="AO1519" s="30"/>
      <c r="AP1519" s="30"/>
      <c r="AQ1519" s="30"/>
      <c r="AR1519" s="30"/>
      <c r="AS1519" s="30"/>
      <c r="AT1519" s="30"/>
      <c r="AU1519" s="30"/>
      <c r="AV1519" s="30"/>
    </row>
    <row r="1520" spans="3:48" x14ac:dyDescent="0.25"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0"/>
      <c r="X1520" s="30"/>
      <c r="Y1520" s="30"/>
      <c r="Z1520" s="30"/>
      <c r="AA1520" s="30"/>
      <c r="AB1520" s="30"/>
      <c r="AC1520" s="30"/>
      <c r="AD1520" s="30"/>
      <c r="AE1520" s="30"/>
      <c r="AF1520" s="30"/>
      <c r="AG1520" s="30"/>
      <c r="AH1520" s="30"/>
      <c r="AI1520" s="30"/>
      <c r="AJ1520" s="30"/>
      <c r="AK1520" s="30"/>
      <c r="AL1520" s="30"/>
      <c r="AM1520" s="30"/>
      <c r="AN1520" s="30"/>
      <c r="AO1520" s="30"/>
      <c r="AP1520" s="30"/>
      <c r="AQ1520" s="30"/>
      <c r="AR1520" s="30"/>
      <c r="AS1520" s="30"/>
      <c r="AT1520" s="30"/>
      <c r="AU1520" s="30"/>
      <c r="AV1520" s="30"/>
    </row>
    <row r="1521" spans="3:48" x14ac:dyDescent="0.25"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0"/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30"/>
      <c r="AN1521" s="30"/>
      <c r="AO1521" s="30"/>
      <c r="AP1521" s="30"/>
      <c r="AQ1521" s="30"/>
      <c r="AR1521" s="30"/>
      <c r="AS1521" s="30"/>
      <c r="AT1521" s="30"/>
      <c r="AU1521" s="30"/>
      <c r="AV1521" s="30"/>
    </row>
    <row r="1522" spans="3:48" x14ac:dyDescent="0.25"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0"/>
      <c r="X1522" s="30"/>
      <c r="Y1522" s="30"/>
      <c r="Z1522" s="30"/>
      <c r="AA1522" s="30"/>
      <c r="AB1522" s="30"/>
      <c r="AC1522" s="30"/>
      <c r="AD1522" s="30"/>
      <c r="AE1522" s="30"/>
      <c r="AF1522" s="30"/>
      <c r="AG1522" s="30"/>
      <c r="AH1522" s="30"/>
      <c r="AI1522" s="30"/>
      <c r="AJ1522" s="30"/>
      <c r="AK1522" s="30"/>
      <c r="AL1522" s="30"/>
      <c r="AM1522" s="30"/>
      <c r="AN1522" s="30"/>
      <c r="AO1522" s="30"/>
      <c r="AP1522" s="30"/>
      <c r="AQ1522" s="30"/>
      <c r="AR1522" s="30"/>
      <c r="AS1522" s="30"/>
      <c r="AT1522" s="30"/>
      <c r="AU1522" s="30"/>
      <c r="AV1522" s="30"/>
    </row>
    <row r="1523" spans="3:48" x14ac:dyDescent="0.25"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0"/>
      <c r="X1523" s="30"/>
      <c r="Y1523" s="30"/>
      <c r="Z1523" s="30"/>
      <c r="AA1523" s="30"/>
      <c r="AB1523" s="30"/>
      <c r="AC1523" s="30"/>
      <c r="AD1523" s="30"/>
      <c r="AE1523" s="30"/>
      <c r="AF1523" s="30"/>
      <c r="AG1523" s="30"/>
      <c r="AH1523" s="30"/>
      <c r="AI1523" s="30"/>
      <c r="AJ1523" s="30"/>
      <c r="AK1523" s="30"/>
      <c r="AL1523" s="30"/>
      <c r="AM1523" s="30"/>
      <c r="AN1523" s="30"/>
      <c r="AO1523" s="30"/>
      <c r="AP1523" s="30"/>
      <c r="AQ1523" s="30"/>
      <c r="AR1523" s="30"/>
      <c r="AS1523" s="30"/>
      <c r="AT1523" s="30"/>
      <c r="AU1523" s="30"/>
      <c r="AV1523" s="30"/>
    </row>
    <row r="1524" spans="3:48" x14ac:dyDescent="0.25"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0"/>
      <c r="X1524" s="30"/>
      <c r="Y1524" s="30"/>
      <c r="Z1524" s="30"/>
      <c r="AA1524" s="30"/>
      <c r="AB1524" s="30"/>
      <c r="AC1524" s="30"/>
      <c r="AD1524" s="30"/>
      <c r="AE1524" s="30"/>
      <c r="AF1524" s="30"/>
      <c r="AG1524" s="30"/>
      <c r="AH1524" s="30"/>
      <c r="AI1524" s="30"/>
      <c r="AJ1524" s="30"/>
      <c r="AK1524" s="30"/>
      <c r="AL1524" s="30"/>
      <c r="AM1524" s="30"/>
      <c r="AN1524" s="30"/>
      <c r="AO1524" s="30"/>
      <c r="AP1524" s="30"/>
      <c r="AQ1524" s="30"/>
      <c r="AR1524" s="30"/>
      <c r="AS1524" s="30"/>
      <c r="AT1524" s="30"/>
      <c r="AU1524" s="30"/>
      <c r="AV1524" s="30"/>
    </row>
    <row r="1525" spans="3:48" x14ac:dyDescent="0.25"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0"/>
      <c r="X1525" s="30"/>
      <c r="Y1525" s="30"/>
      <c r="Z1525" s="30"/>
      <c r="AA1525" s="30"/>
      <c r="AB1525" s="30"/>
      <c r="AC1525" s="30"/>
      <c r="AD1525" s="30"/>
      <c r="AE1525" s="30"/>
      <c r="AF1525" s="30"/>
      <c r="AG1525" s="30"/>
      <c r="AH1525" s="30"/>
      <c r="AI1525" s="30"/>
      <c r="AJ1525" s="30"/>
      <c r="AK1525" s="30"/>
      <c r="AL1525" s="30"/>
      <c r="AM1525" s="30"/>
      <c r="AN1525" s="30"/>
      <c r="AO1525" s="30"/>
      <c r="AP1525" s="30"/>
      <c r="AQ1525" s="30"/>
      <c r="AR1525" s="30"/>
      <c r="AS1525" s="30"/>
      <c r="AT1525" s="30"/>
      <c r="AU1525" s="30"/>
      <c r="AV1525" s="30"/>
    </row>
    <row r="1526" spans="3:48" x14ac:dyDescent="0.25"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30"/>
      <c r="AN1526" s="30"/>
      <c r="AO1526" s="30"/>
      <c r="AP1526" s="30"/>
      <c r="AQ1526" s="30"/>
      <c r="AR1526" s="30"/>
      <c r="AS1526" s="30"/>
      <c r="AT1526" s="30"/>
      <c r="AU1526" s="30"/>
      <c r="AV1526" s="30"/>
    </row>
    <row r="1527" spans="3:48" x14ac:dyDescent="0.25"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0"/>
      <c r="X1527" s="30"/>
      <c r="Y1527" s="30"/>
      <c r="Z1527" s="30"/>
      <c r="AA1527" s="30"/>
      <c r="AB1527" s="30"/>
      <c r="AC1527" s="30"/>
      <c r="AD1527" s="30"/>
      <c r="AE1527" s="30"/>
      <c r="AF1527" s="30"/>
      <c r="AG1527" s="30"/>
      <c r="AH1527" s="30"/>
      <c r="AI1527" s="30"/>
      <c r="AJ1527" s="30"/>
      <c r="AK1527" s="30"/>
      <c r="AL1527" s="30"/>
      <c r="AM1527" s="30"/>
      <c r="AN1527" s="30"/>
      <c r="AO1527" s="30"/>
      <c r="AP1527" s="30"/>
      <c r="AQ1527" s="30"/>
      <c r="AR1527" s="30"/>
      <c r="AS1527" s="30"/>
      <c r="AT1527" s="30"/>
      <c r="AU1527" s="30"/>
      <c r="AV1527" s="30"/>
    </row>
    <row r="1528" spans="3:48" x14ac:dyDescent="0.25"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0"/>
      <c r="X1528" s="30"/>
      <c r="Y1528" s="30"/>
      <c r="Z1528" s="30"/>
      <c r="AA1528" s="30"/>
      <c r="AB1528" s="30"/>
      <c r="AC1528" s="30"/>
      <c r="AD1528" s="30"/>
      <c r="AE1528" s="30"/>
      <c r="AF1528" s="30"/>
      <c r="AG1528" s="30"/>
      <c r="AH1528" s="30"/>
      <c r="AI1528" s="30"/>
      <c r="AJ1528" s="30"/>
      <c r="AK1528" s="30"/>
      <c r="AL1528" s="30"/>
      <c r="AM1528" s="30"/>
      <c r="AN1528" s="30"/>
      <c r="AO1528" s="30"/>
      <c r="AP1528" s="30"/>
      <c r="AQ1528" s="30"/>
      <c r="AR1528" s="30"/>
      <c r="AS1528" s="30"/>
      <c r="AT1528" s="30"/>
      <c r="AU1528" s="30"/>
      <c r="AV1528" s="30"/>
    </row>
    <row r="1529" spans="3:48" x14ac:dyDescent="0.25"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0"/>
      <c r="X1529" s="30"/>
      <c r="Y1529" s="30"/>
      <c r="Z1529" s="30"/>
      <c r="AA1529" s="30"/>
      <c r="AB1529" s="30"/>
      <c r="AC1529" s="30"/>
      <c r="AD1529" s="30"/>
      <c r="AE1529" s="30"/>
      <c r="AF1529" s="30"/>
      <c r="AG1529" s="30"/>
      <c r="AH1529" s="30"/>
      <c r="AI1529" s="30"/>
      <c r="AJ1529" s="30"/>
      <c r="AK1529" s="30"/>
      <c r="AL1529" s="30"/>
      <c r="AM1529" s="30"/>
      <c r="AN1529" s="30"/>
      <c r="AO1529" s="30"/>
      <c r="AP1529" s="30"/>
      <c r="AQ1529" s="30"/>
      <c r="AR1529" s="30"/>
      <c r="AS1529" s="30"/>
      <c r="AT1529" s="30"/>
      <c r="AU1529" s="30"/>
      <c r="AV1529" s="30"/>
    </row>
    <row r="1530" spans="3:48" x14ac:dyDescent="0.25"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0"/>
      <c r="X1530" s="30"/>
      <c r="Y1530" s="30"/>
      <c r="Z1530" s="30"/>
      <c r="AA1530" s="30"/>
      <c r="AB1530" s="30"/>
      <c r="AC1530" s="30"/>
      <c r="AD1530" s="30"/>
      <c r="AE1530" s="30"/>
      <c r="AF1530" s="30"/>
      <c r="AG1530" s="30"/>
      <c r="AH1530" s="30"/>
      <c r="AI1530" s="30"/>
      <c r="AJ1530" s="30"/>
      <c r="AK1530" s="30"/>
      <c r="AL1530" s="30"/>
      <c r="AM1530" s="30"/>
      <c r="AN1530" s="30"/>
      <c r="AO1530" s="30"/>
      <c r="AP1530" s="30"/>
      <c r="AQ1530" s="30"/>
      <c r="AR1530" s="30"/>
      <c r="AS1530" s="30"/>
      <c r="AT1530" s="30"/>
      <c r="AU1530" s="30"/>
      <c r="AV1530" s="30"/>
    </row>
    <row r="1531" spans="3:48" x14ac:dyDescent="0.25"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30"/>
      <c r="AN1531" s="30"/>
      <c r="AO1531" s="30"/>
      <c r="AP1531" s="30"/>
      <c r="AQ1531" s="30"/>
      <c r="AR1531" s="30"/>
      <c r="AS1531" s="30"/>
      <c r="AT1531" s="30"/>
      <c r="AU1531" s="30"/>
      <c r="AV1531" s="30"/>
    </row>
    <row r="1532" spans="3:48" x14ac:dyDescent="0.25"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0"/>
      <c r="X1532" s="30"/>
      <c r="Y1532" s="30"/>
      <c r="Z1532" s="30"/>
      <c r="AA1532" s="30"/>
      <c r="AB1532" s="30"/>
      <c r="AC1532" s="30"/>
      <c r="AD1532" s="30"/>
      <c r="AE1532" s="30"/>
      <c r="AF1532" s="30"/>
      <c r="AG1532" s="30"/>
      <c r="AH1532" s="30"/>
      <c r="AI1532" s="30"/>
      <c r="AJ1532" s="30"/>
      <c r="AK1532" s="30"/>
      <c r="AL1532" s="30"/>
      <c r="AM1532" s="30"/>
      <c r="AN1532" s="30"/>
      <c r="AO1532" s="30"/>
      <c r="AP1532" s="30"/>
      <c r="AQ1532" s="30"/>
      <c r="AR1532" s="30"/>
      <c r="AS1532" s="30"/>
      <c r="AT1532" s="30"/>
      <c r="AU1532" s="30"/>
      <c r="AV1532" s="30"/>
    </row>
    <row r="1533" spans="3:48" x14ac:dyDescent="0.25"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0"/>
      <c r="X1533" s="30"/>
      <c r="Y1533" s="30"/>
      <c r="Z1533" s="30"/>
      <c r="AA1533" s="30"/>
      <c r="AB1533" s="30"/>
      <c r="AC1533" s="30"/>
      <c r="AD1533" s="30"/>
      <c r="AE1533" s="30"/>
      <c r="AF1533" s="30"/>
      <c r="AG1533" s="30"/>
      <c r="AH1533" s="30"/>
      <c r="AI1533" s="30"/>
      <c r="AJ1533" s="30"/>
      <c r="AK1533" s="30"/>
      <c r="AL1533" s="30"/>
      <c r="AM1533" s="30"/>
      <c r="AN1533" s="30"/>
      <c r="AO1533" s="30"/>
      <c r="AP1533" s="30"/>
      <c r="AQ1533" s="30"/>
      <c r="AR1533" s="30"/>
      <c r="AS1533" s="30"/>
      <c r="AT1533" s="30"/>
      <c r="AU1533" s="30"/>
      <c r="AV1533" s="30"/>
    </row>
    <row r="1534" spans="3:48" x14ac:dyDescent="0.25"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0"/>
      <c r="X1534" s="30"/>
      <c r="Y1534" s="30"/>
      <c r="Z1534" s="30"/>
      <c r="AA1534" s="30"/>
      <c r="AB1534" s="30"/>
      <c r="AC1534" s="30"/>
      <c r="AD1534" s="30"/>
      <c r="AE1534" s="30"/>
      <c r="AF1534" s="30"/>
      <c r="AG1534" s="30"/>
      <c r="AH1534" s="30"/>
      <c r="AI1534" s="30"/>
      <c r="AJ1534" s="30"/>
      <c r="AK1534" s="30"/>
      <c r="AL1534" s="30"/>
      <c r="AM1534" s="30"/>
      <c r="AN1534" s="30"/>
      <c r="AO1534" s="30"/>
      <c r="AP1534" s="30"/>
      <c r="AQ1534" s="30"/>
      <c r="AR1534" s="30"/>
      <c r="AS1534" s="30"/>
      <c r="AT1534" s="30"/>
      <c r="AU1534" s="30"/>
      <c r="AV1534" s="30"/>
    </row>
    <row r="1535" spans="3:48" x14ac:dyDescent="0.25"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0"/>
      <c r="X1535" s="30"/>
      <c r="Y1535" s="30"/>
      <c r="Z1535" s="30"/>
      <c r="AA1535" s="30"/>
      <c r="AB1535" s="30"/>
      <c r="AC1535" s="30"/>
      <c r="AD1535" s="30"/>
      <c r="AE1535" s="30"/>
      <c r="AF1535" s="30"/>
      <c r="AG1535" s="30"/>
      <c r="AH1535" s="30"/>
      <c r="AI1535" s="30"/>
      <c r="AJ1535" s="30"/>
      <c r="AK1535" s="30"/>
      <c r="AL1535" s="30"/>
      <c r="AM1535" s="30"/>
      <c r="AN1535" s="30"/>
      <c r="AO1535" s="30"/>
      <c r="AP1535" s="30"/>
      <c r="AQ1535" s="30"/>
      <c r="AR1535" s="30"/>
      <c r="AS1535" s="30"/>
      <c r="AT1535" s="30"/>
      <c r="AU1535" s="30"/>
      <c r="AV1535" s="30"/>
    </row>
    <row r="1536" spans="3:48" x14ac:dyDescent="0.25"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30"/>
      <c r="AN1536" s="30"/>
      <c r="AO1536" s="30"/>
      <c r="AP1536" s="30"/>
      <c r="AQ1536" s="30"/>
      <c r="AR1536" s="30"/>
      <c r="AS1536" s="30"/>
      <c r="AT1536" s="30"/>
      <c r="AU1536" s="30"/>
      <c r="AV1536" s="30"/>
    </row>
    <row r="1537" spans="3:48" x14ac:dyDescent="0.25"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0"/>
      <c r="X1537" s="30"/>
      <c r="Y1537" s="30"/>
      <c r="Z1537" s="30"/>
      <c r="AA1537" s="30"/>
      <c r="AB1537" s="30"/>
      <c r="AC1537" s="30"/>
      <c r="AD1537" s="30"/>
      <c r="AE1537" s="30"/>
      <c r="AF1537" s="30"/>
      <c r="AG1537" s="30"/>
      <c r="AH1537" s="30"/>
      <c r="AI1537" s="30"/>
      <c r="AJ1537" s="30"/>
      <c r="AK1537" s="30"/>
      <c r="AL1537" s="30"/>
      <c r="AM1537" s="30"/>
      <c r="AN1537" s="30"/>
      <c r="AO1537" s="30"/>
      <c r="AP1537" s="30"/>
      <c r="AQ1537" s="30"/>
      <c r="AR1537" s="30"/>
      <c r="AS1537" s="30"/>
      <c r="AT1537" s="30"/>
      <c r="AU1537" s="30"/>
      <c r="AV1537" s="30"/>
    </row>
    <row r="1538" spans="3:48" x14ac:dyDescent="0.25"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0"/>
      <c r="X1538" s="30"/>
      <c r="Y1538" s="30"/>
      <c r="Z1538" s="30"/>
      <c r="AA1538" s="30"/>
      <c r="AB1538" s="30"/>
      <c r="AC1538" s="30"/>
      <c r="AD1538" s="30"/>
      <c r="AE1538" s="30"/>
      <c r="AF1538" s="30"/>
      <c r="AG1538" s="30"/>
      <c r="AH1538" s="30"/>
      <c r="AI1538" s="30"/>
      <c r="AJ1538" s="30"/>
      <c r="AK1538" s="30"/>
      <c r="AL1538" s="30"/>
      <c r="AM1538" s="30"/>
      <c r="AN1538" s="30"/>
      <c r="AO1538" s="30"/>
      <c r="AP1538" s="30"/>
      <c r="AQ1538" s="30"/>
      <c r="AR1538" s="30"/>
      <c r="AS1538" s="30"/>
      <c r="AT1538" s="30"/>
      <c r="AU1538" s="30"/>
      <c r="AV1538" s="30"/>
    </row>
    <row r="1539" spans="3:48" x14ac:dyDescent="0.25"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0"/>
      <c r="X1539" s="30"/>
      <c r="Y1539" s="30"/>
      <c r="Z1539" s="30"/>
      <c r="AA1539" s="30"/>
      <c r="AB1539" s="30"/>
      <c r="AC1539" s="30"/>
      <c r="AD1539" s="30"/>
      <c r="AE1539" s="30"/>
      <c r="AF1539" s="30"/>
      <c r="AG1539" s="30"/>
      <c r="AH1539" s="30"/>
      <c r="AI1539" s="30"/>
      <c r="AJ1539" s="30"/>
      <c r="AK1539" s="30"/>
      <c r="AL1539" s="30"/>
      <c r="AM1539" s="30"/>
      <c r="AN1539" s="30"/>
      <c r="AO1539" s="30"/>
      <c r="AP1539" s="30"/>
      <c r="AQ1539" s="30"/>
      <c r="AR1539" s="30"/>
      <c r="AS1539" s="30"/>
      <c r="AT1539" s="30"/>
      <c r="AU1539" s="30"/>
      <c r="AV1539" s="30"/>
    </row>
    <row r="1540" spans="3:48" x14ac:dyDescent="0.25"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0"/>
      <c r="X1540" s="30"/>
      <c r="Y1540" s="30"/>
      <c r="Z1540" s="30"/>
      <c r="AA1540" s="30"/>
      <c r="AB1540" s="30"/>
      <c r="AC1540" s="30"/>
      <c r="AD1540" s="30"/>
      <c r="AE1540" s="30"/>
      <c r="AF1540" s="30"/>
      <c r="AG1540" s="30"/>
      <c r="AH1540" s="30"/>
      <c r="AI1540" s="30"/>
      <c r="AJ1540" s="30"/>
      <c r="AK1540" s="30"/>
      <c r="AL1540" s="30"/>
      <c r="AM1540" s="30"/>
      <c r="AN1540" s="30"/>
      <c r="AO1540" s="30"/>
      <c r="AP1540" s="30"/>
      <c r="AQ1540" s="30"/>
      <c r="AR1540" s="30"/>
      <c r="AS1540" s="30"/>
      <c r="AT1540" s="30"/>
      <c r="AU1540" s="30"/>
      <c r="AV1540" s="30"/>
    </row>
    <row r="1541" spans="3:48" x14ac:dyDescent="0.25"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30"/>
      <c r="AN1541" s="30"/>
      <c r="AO1541" s="30"/>
      <c r="AP1541" s="30"/>
      <c r="AQ1541" s="30"/>
      <c r="AR1541" s="30"/>
      <c r="AS1541" s="30"/>
      <c r="AT1541" s="30"/>
      <c r="AU1541" s="30"/>
      <c r="AV1541" s="30"/>
    </row>
    <row r="1542" spans="3:48" x14ac:dyDescent="0.25"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0"/>
      <c r="X1542" s="30"/>
      <c r="Y1542" s="30"/>
      <c r="Z1542" s="30"/>
      <c r="AA1542" s="30"/>
      <c r="AB1542" s="30"/>
      <c r="AC1542" s="30"/>
      <c r="AD1542" s="30"/>
      <c r="AE1542" s="30"/>
      <c r="AF1542" s="30"/>
      <c r="AG1542" s="30"/>
      <c r="AH1542" s="30"/>
      <c r="AI1542" s="30"/>
      <c r="AJ1542" s="30"/>
      <c r="AK1542" s="30"/>
      <c r="AL1542" s="30"/>
      <c r="AM1542" s="30"/>
      <c r="AN1542" s="30"/>
      <c r="AO1542" s="30"/>
      <c r="AP1542" s="30"/>
      <c r="AQ1542" s="30"/>
      <c r="AR1542" s="30"/>
      <c r="AS1542" s="30"/>
      <c r="AT1542" s="30"/>
      <c r="AU1542" s="30"/>
      <c r="AV1542" s="30"/>
    </row>
    <row r="1543" spans="3:48" x14ac:dyDescent="0.25"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0"/>
      <c r="X1543" s="30"/>
      <c r="Y1543" s="30"/>
      <c r="Z1543" s="30"/>
      <c r="AA1543" s="30"/>
      <c r="AB1543" s="30"/>
      <c r="AC1543" s="30"/>
      <c r="AD1543" s="30"/>
      <c r="AE1543" s="30"/>
      <c r="AF1543" s="30"/>
      <c r="AG1543" s="30"/>
      <c r="AH1543" s="30"/>
      <c r="AI1543" s="30"/>
      <c r="AJ1543" s="30"/>
      <c r="AK1543" s="30"/>
      <c r="AL1543" s="30"/>
      <c r="AM1543" s="30"/>
      <c r="AN1543" s="30"/>
      <c r="AO1543" s="30"/>
      <c r="AP1543" s="30"/>
      <c r="AQ1543" s="30"/>
      <c r="AR1543" s="30"/>
      <c r="AS1543" s="30"/>
      <c r="AT1543" s="30"/>
      <c r="AU1543" s="30"/>
      <c r="AV1543" s="30"/>
    </row>
    <row r="1544" spans="3:48" x14ac:dyDescent="0.25"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0"/>
      <c r="X1544" s="30"/>
      <c r="Y1544" s="30"/>
      <c r="Z1544" s="30"/>
      <c r="AA1544" s="30"/>
      <c r="AB1544" s="30"/>
      <c r="AC1544" s="30"/>
      <c r="AD1544" s="30"/>
      <c r="AE1544" s="30"/>
      <c r="AF1544" s="30"/>
      <c r="AG1544" s="30"/>
      <c r="AH1544" s="30"/>
      <c r="AI1544" s="30"/>
      <c r="AJ1544" s="30"/>
      <c r="AK1544" s="30"/>
      <c r="AL1544" s="30"/>
      <c r="AM1544" s="30"/>
      <c r="AN1544" s="30"/>
      <c r="AO1544" s="30"/>
      <c r="AP1544" s="30"/>
      <c r="AQ1544" s="30"/>
      <c r="AR1544" s="30"/>
      <c r="AS1544" s="30"/>
      <c r="AT1544" s="30"/>
      <c r="AU1544" s="30"/>
      <c r="AV1544" s="30"/>
    </row>
    <row r="1545" spans="3:48" x14ac:dyDescent="0.25"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0"/>
      <c r="X1545" s="30"/>
      <c r="Y1545" s="30"/>
      <c r="Z1545" s="30"/>
      <c r="AA1545" s="30"/>
      <c r="AB1545" s="30"/>
      <c r="AC1545" s="30"/>
      <c r="AD1545" s="30"/>
      <c r="AE1545" s="30"/>
      <c r="AF1545" s="30"/>
      <c r="AG1545" s="30"/>
      <c r="AH1545" s="30"/>
      <c r="AI1545" s="30"/>
      <c r="AJ1545" s="30"/>
      <c r="AK1545" s="30"/>
      <c r="AL1545" s="30"/>
      <c r="AM1545" s="30"/>
      <c r="AN1545" s="30"/>
      <c r="AO1545" s="30"/>
      <c r="AP1545" s="30"/>
      <c r="AQ1545" s="30"/>
      <c r="AR1545" s="30"/>
      <c r="AS1545" s="30"/>
      <c r="AT1545" s="30"/>
      <c r="AU1545" s="30"/>
      <c r="AV1545" s="30"/>
    </row>
    <row r="1546" spans="3:48" x14ac:dyDescent="0.25"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30"/>
      <c r="AN1546" s="30"/>
      <c r="AO1546" s="30"/>
      <c r="AP1546" s="30"/>
      <c r="AQ1546" s="30"/>
      <c r="AR1546" s="30"/>
      <c r="AS1546" s="30"/>
      <c r="AT1546" s="30"/>
      <c r="AU1546" s="30"/>
      <c r="AV1546" s="30"/>
    </row>
    <row r="1547" spans="3:48" x14ac:dyDescent="0.25"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0"/>
      <c r="X1547" s="30"/>
      <c r="Y1547" s="30"/>
      <c r="Z1547" s="30"/>
      <c r="AA1547" s="30"/>
      <c r="AB1547" s="30"/>
      <c r="AC1547" s="30"/>
      <c r="AD1547" s="30"/>
      <c r="AE1547" s="30"/>
      <c r="AF1547" s="30"/>
      <c r="AG1547" s="30"/>
      <c r="AH1547" s="30"/>
      <c r="AI1547" s="30"/>
      <c r="AJ1547" s="30"/>
      <c r="AK1547" s="30"/>
      <c r="AL1547" s="30"/>
      <c r="AM1547" s="30"/>
      <c r="AN1547" s="30"/>
      <c r="AO1547" s="30"/>
      <c r="AP1547" s="30"/>
      <c r="AQ1547" s="30"/>
      <c r="AR1547" s="30"/>
      <c r="AS1547" s="30"/>
      <c r="AT1547" s="30"/>
      <c r="AU1547" s="30"/>
      <c r="AV1547" s="30"/>
    </row>
    <row r="1548" spans="3:48" x14ac:dyDescent="0.25"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0"/>
      <c r="X1548" s="30"/>
      <c r="Y1548" s="30"/>
      <c r="Z1548" s="30"/>
      <c r="AA1548" s="30"/>
      <c r="AB1548" s="30"/>
      <c r="AC1548" s="30"/>
      <c r="AD1548" s="30"/>
      <c r="AE1548" s="30"/>
      <c r="AF1548" s="30"/>
      <c r="AG1548" s="30"/>
      <c r="AH1548" s="30"/>
      <c r="AI1548" s="30"/>
      <c r="AJ1548" s="30"/>
      <c r="AK1548" s="30"/>
      <c r="AL1548" s="30"/>
      <c r="AM1548" s="30"/>
      <c r="AN1548" s="30"/>
      <c r="AO1548" s="30"/>
      <c r="AP1548" s="30"/>
      <c r="AQ1548" s="30"/>
      <c r="AR1548" s="30"/>
      <c r="AS1548" s="30"/>
      <c r="AT1548" s="30"/>
      <c r="AU1548" s="30"/>
      <c r="AV1548" s="30"/>
    </row>
    <row r="1549" spans="3:48" x14ac:dyDescent="0.25"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0"/>
      <c r="X1549" s="30"/>
      <c r="Y1549" s="30"/>
      <c r="Z1549" s="30"/>
      <c r="AA1549" s="30"/>
      <c r="AB1549" s="30"/>
      <c r="AC1549" s="30"/>
      <c r="AD1549" s="30"/>
      <c r="AE1549" s="30"/>
      <c r="AF1549" s="30"/>
      <c r="AG1549" s="30"/>
      <c r="AH1549" s="30"/>
      <c r="AI1549" s="30"/>
      <c r="AJ1549" s="30"/>
      <c r="AK1549" s="30"/>
      <c r="AL1549" s="30"/>
      <c r="AM1549" s="30"/>
      <c r="AN1549" s="30"/>
      <c r="AO1549" s="30"/>
      <c r="AP1549" s="30"/>
      <c r="AQ1549" s="30"/>
      <c r="AR1549" s="30"/>
      <c r="AS1549" s="30"/>
      <c r="AT1549" s="30"/>
      <c r="AU1549" s="30"/>
      <c r="AV1549" s="30"/>
    </row>
    <row r="1550" spans="3:48" x14ac:dyDescent="0.25"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0"/>
      <c r="X1550" s="30"/>
      <c r="Y1550" s="30"/>
      <c r="Z1550" s="30"/>
      <c r="AA1550" s="30"/>
      <c r="AB1550" s="30"/>
      <c r="AC1550" s="30"/>
      <c r="AD1550" s="30"/>
      <c r="AE1550" s="30"/>
      <c r="AF1550" s="30"/>
      <c r="AG1550" s="30"/>
      <c r="AH1550" s="30"/>
      <c r="AI1550" s="30"/>
      <c r="AJ1550" s="30"/>
      <c r="AK1550" s="30"/>
      <c r="AL1550" s="30"/>
      <c r="AM1550" s="30"/>
      <c r="AN1550" s="30"/>
      <c r="AO1550" s="30"/>
      <c r="AP1550" s="30"/>
      <c r="AQ1550" s="30"/>
      <c r="AR1550" s="30"/>
      <c r="AS1550" s="30"/>
      <c r="AT1550" s="30"/>
      <c r="AU1550" s="30"/>
      <c r="AV1550" s="30"/>
    </row>
    <row r="1551" spans="3:48" x14ac:dyDescent="0.25"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30"/>
      <c r="AN1551" s="30"/>
      <c r="AO1551" s="30"/>
      <c r="AP1551" s="30"/>
      <c r="AQ1551" s="30"/>
      <c r="AR1551" s="30"/>
      <c r="AS1551" s="30"/>
      <c r="AT1551" s="30"/>
      <c r="AU1551" s="30"/>
      <c r="AV1551" s="30"/>
    </row>
    <row r="1552" spans="3:48" x14ac:dyDescent="0.25"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0"/>
      <c r="X1552" s="30"/>
      <c r="Y1552" s="30"/>
      <c r="Z1552" s="30"/>
      <c r="AA1552" s="30"/>
      <c r="AB1552" s="30"/>
      <c r="AC1552" s="30"/>
      <c r="AD1552" s="30"/>
      <c r="AE1552" s="30"/>
      <c r="AF1552" s="30"/>
      <c r="AG1552" s="30"/>
      <c r="AH1552" s="30"/>
      <c r="AI1552" s="30"/>
      <c r="AJ1552" s="30"/>
      <c r="AK1552" s="30"/>
      <c r="AL1552" s="30"/>
      <c r="AM1552" s="30"/>
      <c r="AN1552" s="30"/>
      <c r="AO1552" s="30"/>
      <c r="AP1552" s="30"/>
      <c r="AQ1552" s="30"/>
      <c r="AR1552" s="30"/>
      <c r="AS1552" s="30"/>
      <c r="AT1552" s="30"/>
      <c r="AU1552" s="30"/>
      <c r="AV1552" s="30"/>
    </row>
    <row r="1553" spans="3:48" x14ac:dyDescent="0.25"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0"/>
      <c r="X1553" s="30"/>
      <c r="Y1553" s="30"/>
      <c r="Z1553" s="30"/>
      <c r="AA1553" s="30"/>
      <c r="AB1553" s="30"/>
      <c r="AC1553" s="30"/>
      <c r="AD1553" s="30"/>
      <c r="AE1553" s="30"/>
      <c r="AF1553" s="30"/>
      <c r="AG1553" s="30"/>
      <c r="AH1553" s="30"/>
      <c r="AI1553" s="30"/>
      <c r="AJ1553" s="30"/>
      <c r="AK1553" s="30"/>
      <c r="AL1553" s="30"/>
      <c r="AM1553" s="30"/>
      <c r="AN1553" s="30"/>
      <c r="AO1553" s="30"/>
      <c r="AP1553" s="30"/>
      <c r="AQ1553" s="30"/>
      <c r="AR1553" s="30"/>
      <c r="AS1553" s="30"/>
      <c r="AT1553" s="30"/>
      <c r="AU1553" s="30"/>
      <c r="AV1553" s="30"/>
    </row>
    <row r="1554" spans="3:48" x14ac:dyDescent="0.25"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0"/>
      <c r="X1554" s="30"/>
      <c r="Y1554" s="30"/>
      <c r="Z1554" s="30"/>
      <c r="AA1554" s="30"/>
      <c r="AB1554" s="30"/>
      <c r="AC1554" s="30"/>
      <c r="AD1554" s="30"/>
      <c r="AE1554" s="30"/>
      <c r="AF1554" s="30"/>
      <c r="AG1554" s="30"/>
      <c r="AH1554" s="30"/>
      <c r="AI1554" s="30"/>
      <c r="AJ1554" s="30"/>
      <c r="AK1554" s="30"/>
      <c r="AL1554" s="30"/>
      <c r="AM1554" s="30"/>
      <c r="AN1554" s="30"/>
      <c r="AO1554" s="30"/>
      <c r="AP1554" s="30"/>
      <c r="AQ1554" s="30"/>
      <c r="AR1554" s="30"/>
      <c r="AS1554" s="30"/>
      <c r="AT1554" s="30"/>
      <c r="AU1554" s="30"/>
      <c r="AV1554" s="30"/>
    </row>
    <row r="1555" spans="3:48" x14ac:dyDescent="0.25"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0"/>
      <c r="X1555" s="30"/>
      <c r="Y1555" s="30"/>
      <c r="Z1555" s="30"/>
      <c r="AA1555" s="30"/>
      <c r="AB1555" s="30"/>
      <c r="AC1555" s="30"/>
      <c r="AD1555" s="30"/>
      <c r="AE1555" s="30"/>
      <c r="AF1555" s="30"/>
      <c r="AG1555" s="30"/>
      <c r="AH1555" s="30"/>
      <c r="AI1555" s="30"/>
      <c r="AJ1555" s="30"/>
      <c r="AK1555" s="30"/>
      <c r="AL1555" s="30"/>
      <c r="AM1555" s="30"/>
      <c r="AN1555" s="30"/>
      <c r="AO1555" s="30"/>
      <c r="AP1555" s="30"/>
      <c r="AQ1555" s="30"/>
      <c r="AR1555" s="30"/>
      <c r="AS1555" s="30"/>
      <c r="AT1555" s="30"/>
      <c r="AU1555" s="30"/>
      <c r="AV1555" s="30"/>
    </row>
    <row r="1556" spans="3:48" x14ac:dyDescent="0.25"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0"/>
      <c r="X1556" s="30"/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30"/>
      <c r="AN1556" s="30"/>
      <c r="AO1556" s="30"/>
      <c r="AP1556" s="30"/>
      <c r="AQ1556" s="30"/>
      <c r="AR1556" s="30"/>
      <c r="AS1556" s="30"/>
      <c r="AT1556" s="30"/>
      <c r="AU1556" s="30"/>
      <c r="AV1556" s="30"/>
    </row>
    <row r="1557" spans="3:48" x14ac:dyDescent="0.25"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0"/>
      <c r="X1557" s="30"/>
      <c r="Y1557" s="30"/>
      <c r="Z1557" s="30"/>
      <c r="AA1557" s="30"/>
      <c r="AB1557" s="30"/>
      <c r="AC1557" s="30"/>
      <c r="AD1557" s="30"/>
      <c r="AE1557" s="30"/>
      <c r="AF1557" s="30"/>
      <c r="AG1557" s="30"/>
      <c r="AH1557" s="30"/>
      <c r="AI1557" s="30"/>
      <c r="AJ1557" s="30"/>
      <c r="AK1557" s="30"/>
      <c r="AL1557" s="30"/>
      <c r="AM1557" s="30"/>
      <c r="AN1557" s="30"/>
      <c r="AO1557" s="30"/>
      <c r="AP1557" s="30"/>
      <c r="AQ1557" s="30"/>
      <c r="AR1557" s="30"/>
      <c r="AS1557" s="30"/>
      <c r="AT1557" s="30"/>
      <c r="AU1557" s="30"/>
      <c r="AV1557" s="30"/>
    </row>
    <row r="1558" spans="3:48" x14ac:dyDescent="0.25"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0"/>
      <c r="X1558" s="30"/>
      <c r="Y1558" s="30"/>
      <c r="Z1558" s="30"/>
      <c r="AA1558" s="30"/>
      <c r="AB1558" s="30"/>
      <c r="AC1558" s="30"/>
      <c r="AD1558" s="30"/>
      <c r="AE1558" s="30"/>
      <c r="AF1558" s="30"/>
      <c r="AG1558" s="30"/>
      <c r="AH1558" s="30"/>
      <c r="AI1558" s="30"/>
      <c r="AJ1558" s="30"/>
      <c r="AK1558" s="30"/>
      <c r="AL1558" s="30"/>
      <c r="AM1558" s="30"/>
      <c r="AN1558" s="30"/>
      <c r="AO1558" s="30"/>
      <c r="AP1558" s="30"/>
      <c r="AQ1558" s="30"/>
      <c r="AR1558" s="30"/>
      <c r="AS1558" s="30"/>
      <c r="AT1558" s="30"/>
      <c r="AU1558" s="30"/>
      <c r="AV1558" s="30"/>
    </row>
    <row r="1559" spans="3:48" x14ac:dyDescent="0.25"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0"/>
      <c r="X1559" s="30"/>
      <c r="Y1559" s="30"/>
      <c r="Z1559" s="30"/>
      <c r="AA1559" s="30"/>
      <c r="AB1559" s="30"/>
      <c r="AC1559" s="30"/>
      <c r="AD1559" s="30"/>
      <c r="AE1559" s="30"/>
      <c r="AF1559" s="30"/>
      <c r="AG1559" s="30"/>
      <c r="AH1559" s="30"/>
      <c r="AI1559" s="30"/>
      <c r="AJ1559" s="30"/>
      <c r="AK1559" s="30"/>
      <c r="AL1559" s="30"/>
      <c r="AM1559" s="30"/>
      <c r="AN1559" s="30"/>
      <c r="AO1559" s="30"/>
      <c r="AP1559" s="30"/>
      <c r="AQ1559" s="30"/>
      <c r="AR1559" s="30"/>
      <c r="AS1559" s="30"/>
      <c r="AT1559" s="30"/>
      <c r="AU1559" s="30"/>
      <c r="AV1559" s="30"/>
    </row>
    <row r="1560" spans="3:48" x14ac:dyDescent="0.25"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0"/>
      <c r="X1560" s="30"/>
      <c r="Y1560" s="30"/>
      <c r="Z1560" s="30"/>
      <c r="AA1560" s="30"/>
      <c r="AB1560" s="30"/>
      <c r="AC1560" s="30"/>
      <c r="AD1560" s="30"/>
      <c r="AE1560" s="30"/>
      <c r="AF1560" s="30"/>
      <c r="AG1560" s="30"/>
      <c r="AH1560" s="30"/>
      <c r="AI1560" s="30"/>
      <c r="AJ1560" s="30"/>
      <c r="AK1560" s="30"/>
      <c r="AL1560" s="30"/>
      <c r="AM1560" s="30"/>
      <c r="AN1560" s="30"/>
      <c r="AO1560" s="30"/>
      <c r="AP1560" s="30"/>
      <c r="AQ1560" s="30"/>
      <c r="AR1560" s="30"/>
      <c r="AS1560" s="30"/>
      <c r="AT1560" s="30"/>
      <c r="AU1560" s="30"/>
      <c r="AV1560" s="30"/>
    </row>
    <row r="1561" spans="3:48" x14ac:dyDescent="0.25"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30"/>
      <c r="AN1561" s="30"/>
      <c r="AO1561" s="30"/>
      <c r="AP1561" s="30"/>
      <c r="AQ1561" s="30"/>
      <c r="AR1561" s="30"/>
      <c r="AS1561" s="30"/>
      <c r="AT1561" s="30"/>
      <c r="AU1561" s="30"/>
      <c r="AV1561" s="30"/>
    </row>
    <row r="1562" spans="3:48" x14ac:dyDescent="0.25"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0"/>
      <c r="X1562" s="30"/>
      <c r="Y1562" s="30"/>
      <c r="Z1562" s="30"/>
      <c r="AA1562" s="30"/>
      <c r="AB1562" s="30"/>
      <c r="AC1562" s="30"/>
      <c r="AD1562" s="30"/>
      <c r="AE1562" s="30"/>
      <c r="AF1562" s="30"/>
      <c r="AG1562" s="30"/>
      <c r="AH1562" s="30"/>
      <c r="AI1562" s="30"/>
      <c r="AJ1562" s="30"/>
      <c r="AK1562" s="30"/>
      <c r="AL1562" s="30"/>
      <c r="AM1562" s="30"/>
      <c r="AN1562" s="30"/>
      <c r="AO1562" s="30"/>
      <c r="AP1562" s="30"/>
      <c r="AQ1562" s="30"/>
      <c r="AR1562" s="30"/>
      <c r="AS1562" s="30"/>
      <c r="AT1562" s="30"/>
      <c r="AU1562" s="30"/>
      <c r="AV1562" s="30"/>
    </row>
    <row r="1563" spans="3:48" x14ac:dyDescent="0.25"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0"/>
      <c r="X1563" s="30"/>
      <c r="Y1563" s="30"/>
      <c r="Z1563" s="30"/>
      <c r="AA1563" s="30"/>
      <c r="AB1563" s="30"/>
      <c r="AC1563" s="30"/>
      <c r="AD1563" s="30"/>
      <c r="AE1563" s="30"/>
      <c r="AF1563" s="30"/>
      <c r="AG1563" s="30"/>
      <c r="AH1563" s="30"/>
      <c r="AI1563" s="30"/>
      <c r="AJ1563" s="30"/>
      <c r="AK1563" s="30"/>
      <c r="AL1563" s="30"/>
      <c r="AM1563" s="30"/>
      <c r="AN1563" s="30"/>
      <c r="AO1563" s="30"/>
      <c r="AP1563" s="30"/>
      <c r="AQ1563" s="30"/>
      <c r="AR1563" s="30"/>
      <c r="AS1563" s="30"/>
      <c r="AT1563" s="30"/>
      <c r="AU1563" s="30"/>
      <c r="AV1563" s="30"/>
    </row>
    <row r="1564" spans="3:48" x14ac:dyDescent="0.25"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0"/>
      <c r="X1564" s="30"/>
      <c r="Y1564" s="30"/>
      <c r="Z1564" s="30"/>
      <c r="AA1564" s="30"/>
      <c r="AB1564" s="30"/>
      <c r="AC1564" s="30"/>
      <c r="AD1564" s="30"/>
      <c r="AE1564" s="30"/>
      <c r="AF1564" s="30"/>
      <c r="AG1564" s="30"/>
      <c r="AH1564" s="30"/>
      <c r="AI1564" s="30"/>
      <c r="AJ1564" s="30"/>
      <c r="AK1564" s="30"/>
      <c r="AL1564" s="30"/>
      <c r="AM1564" s="30"/>
      <c r="AN1564" s="30"/>
      <c r="AO1564" s="30"/>
      <c r="AP1564" s="30"/>
      <c r="AQ1564" s="30"/>
      <c r="AR1564" s="30"/>
      <c r="AS1564" s="30"/>
      <c r="AT1564" s="30"/>
      <c r="AU1564" s="30"/>
      <c r="AV1564" s="30"/>
    </row>
    <row r="1565" spans="3:48" x14ac:dyDescent="0.25"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0"/>
      <c r="X1565" s="30"/>
      <c r="Y1565" s="30"/>
      <c r="Z1565" s="30"/>
      <c r="AA1565" s="30"/>
      <c r="AB1565" s="30"/>
      <c r="AC1565" s="30"/>
      <c r="AD1565" s="30"/>
      <c r="AE1565" s="30"/>
      <c r="AF1565" s="30"/>
      <c r="AG1565" s="30"/>
      <c r="AH1565" s="30"/>
      <c r="AI1565" s="30"/>
      <c r="AJ1565" s="30"/>
      <c r="AK1565" s="30"/>
      <c r="AL1565" s="30"/>
      <c r="AM1565" s="30"/>
      <c r="AN1565" s="30"/>
      <c r="AO1565" s="30"/>
      <c r="AP1565" s="30"/>
      <c r="AQ1565" s="30"/>
      <c r="AR1565" s="30"/>
      <c r="AS1565" s="30"/>
      <c r="AT1565" s="30"/>
      <c r="AU1565" s="30"/>
      <c r="AV1565" s="30"/>
    </row>
    <row r="1566" spans="3:48" x14ac:dyDescent="0.25"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30"/>
      <c r="AN1566" s="30"/>
      <c r="AO1566" s="30"/>
      <c r="AP1566" s="30"/>
      <c r="AQ1566" s="30"/>
      <c r="AR1566" s="30"/>
      <c r="AS1566" s="30"/>
      <c r="AT1566" s="30"/>
      <c r="AU1566" s="30"/>
      <c r="AV1566" s="30"/>
    </row>
    <row r="1567" spans="3:48" x14ac:dyDescent="0.25"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0"/>
      <c r="X1567" s="30"/>
      <c r="Y1567" s="30"/>
      <c r="Z1567" s="30"/>
      <c r="AA1567" s="30"/>
      <c r="AB1567" s="30"/>
      <c r="AC1567" s="30"/>
      <c r="AD1567" s="30"/>
      <c r="AE1567" s="30"/>
      <c r="AF1567" s="30"/>
      <c r="AG1567" s="30"/>
      <c r="AH1567" s="30"/>
      <c r="AI1567" s="30"/>
      <c r="AJ1567" s="30"/>
      <c r="AK1567" s="30"/>
      <c r="AL1567" s="30"/>
      <c r="AM1567" s="30"/>
      <c r="AN1567" s="30"/>
      <c r="AO1567" s="30"/>
      <c r="AP1567" s="30"/>
      <c r="AQ1567" s="30"/>
      <c r="AR1567" s="30"/>
      <c r="AS1567" s="30"/>
      <c r="AT1567" s="30"/>
      <c r="AU1567" s="30"/>
      <c r="AV1567" s="30"/>
    </row>
    <row r="1568" spans="3:48" x14ac:dyDescent="0.25"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0"/>
      <c r="X1568" s="30"/>
      <c r="Y1568" s="30"/>
      <c r="Z1568" s="30"/>
      <c r="AA1568" s="30"/>
      <c r="AB1568" s="30"/>
      <c r="AC1568" s="30"/>
      <c r="AD1568" s="30"/>
      <c r="AE1568" s="30"/>
      <c r="AF1568" s="30"/>
      <c r="AG1568" s="30"/>
      <c r="AH1568" s="30"/>
      <c r="AI1568" s="30"/>
      <c r="AJ1568" s="30"/>
      <c r="AK1568" s="30"/>
      <c r="AL1568" s="30"/>
      <c r="AM1568" s="30"/>
      <c r="AN1568" s="30"/>
      <c r="AO1568" s="30"/>
      <c r="AP1568" s="30"/>
      <c r="AQ1568" s="30"/>
      <c r="AR1568" s="30"/>
      <c r="AS1568" s="30"/>
      <c r="AT1568" s="30"/>
      <c r="AU1568" s="30"/>
      <c r="AV1568" s="30"/>
    </row>
    <row r="1569" spans="3:48" x14ac:dyDescent="0.25"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0"/>
      <c r="X1569" s="30"/>
      <c r="Y1569" s="30"/>
      <c r="Z1569" s="30"/>
      <c r="AA1569" s="30"/>
      <c r="AB1569" s="30"/>
      <c r="AC1569" s="30"/>
      <c r="AD1569" s="30"/>
      <c r="AE1569" s="30"/>
      <c r="AF1569" s="30"/>
      <c r="AG1569" s="30"/>
      <c r="AH1569" s="30"/>
      <c r="AI1569" s="30"/>
      <c r="AJ1569" s="30"/>
      <c r="AK1569" s="30"/>
      <c r="AL1569" s="30"/>
      <c r="AM1569" s="30"/>
      <c r="AN1569" s="30"/>
      <c r="AO1569" s="30"/>
      <c r="AP1569" s="30"/>
      <c r="AQ1569" s="30"/>
      <c r="AR1569" s="30"/>
      <c r="AS1569" s="30"/>
      <c r="AT1569" s="30"/>
      <c r="AU1569" s="30"/>
      <c r="AV1569" s="30"/>
    </row>
    <row r="1570" spans="3:48" x14ac:dyDescent="0.25"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0"/>
      <c r="X1570" s="30"/>
      <c r="Y1570" s="30"/>
      <c r="Z1570" s="30"/>
      <c r="AA1570" s="30"/>
      <c r="AB1570" s="30"/>
      <c r="AC1570" s="30"/>
      <c r="AD1570" s="30"/>
      <c r="AE1570" s="30"/>
      <c r="AF1570" s="30"/>
      <c r="AG1570" s="30"/>
      <c r="AH1570" s="30"/>
      <c r="AI1570" s="30"/>
      <c r="AJ1570" s="30"/>
      <c r="AK1570" s="30"/>
      <c r="AL1570" s="30"/>
      <c r="AM1570" s="30"/>
      <c r="AN1570" s="30"/>
      <c r="AO1570" s="30"/>
      <c r="AP1570" s="30"/>
      <c r="AQ1570" s="30"/>
      <c r="AR1570" s="30"/>
      <c r="AS1570" s="30"/>
      <c r="AT1570" s="30"/>
      <c r="AU1570" s="30"/>
      <c r="AV1570" s="30"/>
    </row>
    <row r="1571" spans="3:48" x14ac:dyDescent="0.25"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/>
      <c r="AE1571" s="30"/>
      <c r="AF1571" s="30"/>
      <c r="AG1571" s="30"/>
      <c r="AH1571" s="30"/>
      <c r="AI1571" s="30"/>
      <c r="AJ1571" s="30"/>
      <c r="AK1571" s="30"/>
      <c r="AL1571" s="30"/>
      <c r="AM1571" s="30"/>
      <c r="AN1571" s="30"/>
      <c r="AO1571" s="30"/>
      <c r="AP1571" s="30"/>
      <c r="AQ1571" s="30"/>
      <c r="AR1571" s="30"/>
      <c r="AS1571" s="30"/>
      <c r="AT1571" s="30"/>
      <c r="AU1571" s="30"/>
      <c r="AV1571" s="30"/>
    </row>
    <row r="1572" spans="3:48" x14ac:dyDescent="0.25"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0"/>
      <c r="X1572" s="30"/>
      <c r="Y1572" s="30"/>
      <c r="Z1572" s="30"/>
      <c r="AA1572" s="30"/>
      <c r="AB1572" s="30"/>
      <c r="AC1572" s="30"/>
      <c r="AD1572" s="30"/>
      <c r="AE1572" s="30"/>
      <c r="AF1572" s="30"/>
      <c r="AG1572" s="30"/>
      <c r="AH1572" s="30"/>
      <c r="AI1572" s="30"/>
      <c r="AJ1572" s="30"/>
      <c r="AK1572" s="30"/>
      <c r="AL1572" s="30"/>
      <c r="AM1572" s="30"/>
      <c r="AN1572" s="30"/>
      <c r="AO1572" s="30"/>
      <c r="AP1572" s="30"/>
      <c r="AQ1572" s="30"/>
      <c r="AR1572" s="30"/>
      <c r="AS1572" s="30"/>
      <c r="AT1572" s="30"/>
      <c r="AU1572" s="30"/>
      <c r="AV1572" s="30"/>
    </row>
    <row r="1573" spans="3:48" x14ac:dyDescent="0.25"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0"/>
      <c r="X1573" s="30"/>
      <c r="Y1573" s="30"/>
      <c r="Z1573" s="30"/>
      <c r="AA1573" s="30"/>
      <c r="AB1573" s="30"/>
      <c r="AC1573" s="30"/>
      <c r="AD1573" s="30"/>
      <c r="AE1573" s="30"/>
      <c r="AF1573" s="30"/>
      <c r="AG1573" s="30"/>
      <c r="AH1573" s="30"/>
      <c r="AI1573" s="30"/>
      <c r="AJ1573" s="30"/>
      <c r="AK1573" s="30"/>
      <c r="AL1573" s="30"/>
      <c r="AM1573" s="30"/>
      <c r="AN1573" s="30"/>
      <c r="AO1573" s="30"/>
      <c r="AP1573" s="30"/>
      <c r="AQ1573" s="30"/>
      <c r="AR1573" s="30"/>
      <c r="AS1573" s="30"/>
      <c r="AT1573" s="30"/>
      <c r="AU1573" s="30"/>
      <c r="AV1573" s="30"/>
    </row>
    <row r="1574" spans="3:48" x14ac:dyDescent="0.25"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0"/>
      <c r="X1574" s="30"/>
      <c r="Y1574" s="30"/>
      <c r="Z1574" s="30"/>
      <c r="AA1574" s="30"/>
      <c r="AB1574" s="30"/>
      <c r="AC1574" s="30"/>
      <c r="AD1574" s="30"/>
      <c r="AE1574" s="30"/>
      <c r="AF1574" s="30"/>
      <c r="AG1574" s="30"/>
      <c r="AH1574" s="30"/>
      <c r="AI1574" s="30"/>
      <c r="AJ1574" s="30"/>
      <c r="AK1574" s="30"/>
      <c r="AL1574" s="30"/>
      <c r="AM1574" s="30"/>
      <c r="AN1574" s="30"/>
      <c r="AO1574" s="30"/>
      <c r="AP1574" s="30"/>
      <c r="AQ1574" s="30"/>
      <c r="AR1574" s="30"/>
      <c r="AS1574" s="30"/>
      <c r="AT1574" s="30"/>
      <c r="AU1574" s="30"/>
      <c r="AV1574" s="30"/>
    </row>
    <row r="1575" spans="3:48" x14ac:dyDescent="0.25"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0"/>
      <c r="X1575" s="30"/>
      <c r="Y1575" s="30"/>
      <c r="Z1575" s="30"/>
      <c r="AA1575" s="30"/>
      <c r="AB1575" s="30"/>
      <c r="AC1575" s="30"/>
      <c r="AD1575" s="30"/>
      <c r="AE1575" s="30"/>
      <c r="AF1575" s="30"/>
      <c r="AG1575" s="30"/>
      <c r="AH1575" s="30"/>
      <c r="AI1575" s="30"/>
      <c r="AJ1575" s="30"/>
      <c r="AK1575" s="30"/>
      <c r="AL1575" s="30"/>
      <c r="AM1575" s="30"/>
      <c r="AN1575" s="30"/>
      <c r="AO1575" s="30"/>
      <c r="AP1575" s="30"/>
      <c r="AQ1575" s="30"/>
      <c r="AR1575" s="30"/>
      <c r="AS1575" s="30"/>
      <c r="AT1575" s="30"/>
      <c r="AU1575" s="30"/>
      <c r="AV1575" s="30"/>
    </row>
    <row r="1576" spans="3:48" x14ac:dyDescent="0.25"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0"/>
      <c r="X1576" s="30"/>
      <c r="Y1576" s="30"/>
      <c r="Z1576" s="30"/>
      <c r="AA1576" s="30"/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30"/>
      <c r="AN1576" s="30"/>
      <c r="AO1576" s="30"/>
      <c r="AP1576" s="30"/>
      <c r="AQ1576" s="30"/>
      <c r="AR1576" s="30"/>
      <c r="AS1576" s="30"/>
      <c r="AT1576" s="30"/>
      <c r="AU1576" s="30"/>
      <c r="AV1576" s="30"/>
    </row>
    <row r="1577" spans="3:48" x14ac:dyDescent="0.25"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0"/>
      <c r="X1577" s="30"/>
      <c r="Y1577" s="30"/>
      <c r="Z1577" s="30"/>
      <c r="AA1577" s="30"/>
      <c r="AB1577" s="30"/>
      <c r="AC1577" s="30"/>
      <c r="AD1577" s="30"/>
      <c r="AE1577" s="30"/>
      <c r="AF1577" s="30"/>
      <c r="AG1577" s="30"/>
      <c r="AH1577" s="30"/>
      <c r="AI1577" s="30"/>
      <c r="AJ1577" s="30"/>
      <c r="AK1577" s="30"/>
      <c r="AL1577" s="30"/>
      <c r="AM1577" s="30"/>
      <c r="AN1577" s="30"/>
      <c r="AO1577" s="30"/>
      <c r="AP1577" s="30"/>
      <c r="AQ1577" s="30"/>
      <c r="AR1577" s="30"/>
      <c r="AS1577" s="30"/>
      <c r="AT1577" s="30"/>
      <c r="AU1577" s="30"/>
      <c r="AV1577" s="30"/>
    </row>
    <row r="1578" spans="3:48" x14ac:dyDescent="0.25"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0"/>
      <c r="X1578" s="30"/>
      <c r="Y1578" s="30"/>
      <c r="Z1578" s="30"/>
      <c r="AA1578" s="30"/>
      <c r="AB1578" s="30"/>
      <c r="AC1578" s="30"/>
      <c r="AD1578" s="30"/>
      <c r="AE1578" s="30"/>
      <c r="AF1578" s="30"/>
      <c r="AG1578" s="30"/>
      <c r="AH1578" s="30"/>
      <c r="AI1578" s="30"/>
      <c r="AJ1578" s="30"/>
      <c r="AK1578" s="30"/>
      <c r="AL1578" s="30"/>
      <c r="AM1578" s="30"/>
      <c r="AN1578" s="30"/>
      <c r="AO1578" s="30"/>
      <c r="AP1578" s="30"/>
      <c r="AQ1578" s="30"/>
      <c r="AR1578" s="30"/>
      <c r="AS1578" s="30"/>
      <c r="AT1578" s="30"/>
      <c r="AU1578" s="30"/>
      <c r="AV1578" s="30"/>
    </row>
    <row r="1579" spans="3:48" x14ac:dyDescent="0.25"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0"/>
      <c r="X1579" s="30"/>
      <c r="Y1579" s="30"/>
      <c r="Z1579" s="30"/>
      <c r="AA1579" s="30"/>
      <c r="AB1579" s="30"/>
      <c r="AC1579" s="30"/>
      <c r="AD1579" s="30"/>
      <c r="AE1579" s="30"/>
      <c r="AF1579" s="30"/>
      <c r="AG1579" s="30"/>
      <c r="AH1579" s="30"/>
      <c r="AI1579" s="30"/>
      <c r="AJ1579" s="30"/>
      <c r="AK1579" s="30"/>
      <c r="AL1579" s="30"/>
      <c r="AM1579" s="30"/>
      <c r="AN1579" s="30"/>
      <c r="AO1579" s="30"/>
      <c r="AP1579" s="30"/>
      <c r="AQ1579" s="30"/>
      <c r="AR1579" s="30"/>
      <c r="AS1579" s="30"/>
      <c r="AT1579" s="30"/>
      <c r="AU1579" s="30"/>
      <c r="AV1579" s="30"/>
    </row>
    <row r="1580" spans="3:48" x14ac:dyDescent="0.25"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/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  <c r="AJ1580" s="30"/>
      <c r="AK1580" s="30"/>
      <c r="AL1580" s="30"/>
      <c r="AM1580" s="30"/>
      <c r="AN1580" s="30"/>
      <c r="AO1580" s="30"/>
      <c r="AP1580" s="30"/>
      <c r="AQ1580" s="30"/>
      <c r="AR1580" s="30"/>
      <c r="AS1580" s="30"/>
      <c r="AT1580" s="30"/>
      <c r="AU1580" s="30"/>
      <c r="AV1580" s="30"/>
    </row>
    <row r="1581" spans="3:48" x14ac:dyDescent="0.25"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0"/>
      <c r="X1581" s="30"/>
      <c r="Y1581" s="30"/>
      <c r="Z1581" s="30"/>
      <c r="AA1581" s="30"/>
      <c r="AB1581" s="30"/>
      <c r="AC1581" s="30"/>
      <c r="AD1581" s="30"/>
      <c r="AE1581" s="30"/>
      <c r="AF1581" s="30"/>
      <c r="AG1581" s="30"/>
      <c r="AH1581" s="30"/>
      <c r="AI1581" s="30"/>
      <c r="AJ1581" s="30"/>
      <c r="AK1581" s="30"/>
      <c r="AL1581" s="30"/>
      <c r="AM1581" s="30"/>
      <c r="AN1581" s="30"/>
      <c r="AO1581" s="30"/>
      <c r="AP1581" s="30"/>
      <c r="AQ1581" s="30"/>
      <c r="AR1581" s="30"/>
      <c r="AS1581" s="30"/>
      <c r="AT1581" s="30"/>
      <c r="AU1581" s="30"/>
      <c r="AV1581" s="30"/>
    </row>
    <row r="1582" spans="3:48" x14ac:dyDescent="0.25"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0"/>
      <c r="X1582" s="30"/>
      <c r="Y1582" s="30"/>
      <c r="Z1582" s="30"/>
      <c r="AA1582" s="30"/>
      <c r="AB1582" s="30"/>
      <c r="AC1582" s="30"/>
      <c r="AD1582" s="30"/>
      <c r="AE1582" s="30"/>
      <c r="AF1582" s="30"/>
      <c r="AG1582" s="30"/>
      <c r="AH1582" s="30"/>
      <c r="AI1582" s="30"/>
      <c r="AJ1582" s="30"/>
      <c r="AK1582" s="30"/>
      <c r="AL1582" s="30"/>
      <c r="AM1582" s="30"/>
      <c r="AN1582" s="30"/>
      <c r="AO1582" s="30"/>
      <c r="AP1582" s="30"/>
      <c r="AQ1582" s="30"/>
      <c r="AR1582" s="30"/>
      <c r="AS1582" s="30"/>
      <c r="AT1582" s="30"/>
      <c r="AU1582" s="30"/>
      <c r="AV1582" s="30"/>
    </row>
    <row r="1583" spans="3:48" x14ac:dyDescent="0.25"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0"/>
      <c r="X1583" s="30"/>
      <c r="Y1583" s="30"/>
      <c r="Z1583" s="30"/>
      <c r="AA1583" s="30"/>
      <c r="AB1583" s="30"/>
      <c r="AC1583" s="30"/>
      <c r="AD1583" s="30"/>
      <c r="AE1583" s="30"/>
      <c r="AF1583" s="30"/>
      <c r="AG1583" s="30"/>
      <c r="AH1583" s="30"/>
      <c r="AI1583" s="30"/>
      <c r="AJ1583" s="30"/>
      <c r="AK1583" s="30"/>
      <c r="AL1583" s="30"/>
      <c r="AM1583" s="30"/>
      <c r="AN1583" s="30"/>
      <c r="AO1583" s="30"/>
      <c r="AP1583" s="30"/>
      <c r="AQ1583" s="30"/>
      <c r="AR1583" s="30"/>
      <c r="AS1583" s="30"/>
      <c r="AT1583" s="30"/>
      <c r="AU1583" s="30"/>
      <c r="AV1583" s="30"/>
    </row>
    <row r="1584" spans="3:48" x14ac:dyDescent="0.25"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0"/>
      <c r="X1584" s="30"/>
      <c r="Y1584" s="30"/>
      <c r="Z1584" s="30"/>
      <c r="AA1584" s="30"/>
      <c r="AB1584" s="30"/>
      <c r="AC1584" s="30"/>
      <c r="AD1584" s="30"/>
      <c r="AE1584" s="30"/>
      <c r="AF1584" s="30"/>
      <c r="AG1584" s="30"/>
      <c r="AH1584" s="30"/>
      <c r="AI1584" s="30"/>
      <c r="AJ1584" s="30"/>
      <c r="AK1584" s="30"/>
      <c r="AL1584" s="30"/>
      <c r="AM1584" s="30"/>
      <c r="AN1584" s="30"/>
      <c r="AO1584" s="30"/>
      <c r="AP1584" s="30"/>
      <c r="AQ1584" s="30"/>
      <c r="AR1584" s="30"/>
      <c r="AS1584" s="30"/>
      <c r="AT1584" s="30"/>
      <c r="AU1584" s="30"/>
      <c r="AV1584" s="30"/>
    </row>
    <row r="1585" spans="3:48" x14ac:dyDescent="0.25"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0"/>
      <c r="X1585" s="30"/>
      <c r="Y1585" s="30"/>
      <c r="Z1585" s="30"/>
      <c r="AA1585" s="30"/>
      <c r="AB1585" s="30"/>
      <c r="AC1585" s="30"/>
      <c r="AD1585" s="30"/>
      <c r="AE1585" s="30"/>
      <c r="AF1585" s="30"/>
      <c r="AG1585" s="30"/>
      <c r="AH1585" s="30"/>
      <c r="AI1585" s="30"/>
      <c r="AJ1585" s="30"/>
      <c r="AK1585" s="30"/>
      <c r="AL1585" s="30"/>
      <c r="AM1585" s="30"/>
      <c r="AN1585" s="30"/>
      <c r="AO1585" s="30"/>
      <c r="AP1585" s="30"/>
      <c r="AQ1585" s="30"/>
      <c r="AR1585" s="30"/>
      <c r="AS1585" s="30"/>
      <c r="AT1585" s="30"/>
      <c r="AU1585" s="30"/>
      <c r="AV1585" s="30"/>
    </row>
    <row r="1586" spans="3:48" x14ac:dyDescent="0.25"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0"/>
      <c r="X1586" s="30"/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30"/>
      <c r="AN1586" s="30"/>
      <c r="AO1586" s="30"/>
      <c r="AP1586" s="30"/>
      <c r="AQ1586" s="30"/>
      <c r="AR1586" s="30"/>
      <c r="AS1586" s="30"/>
      <c r="AT1586" s="30"/>
      <c r="AU1586" s="30"/>
      <c r="AV1586" s="30"/>
    </row>
    <row r="1587" spans="3:48" x14ac:dyDescent="0.25"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0"/>
      <c r="X1587" s="30"/>
      <c r="Y1587" s="30"/>
      <c r="Z1587" s="30"/>
      <c r="AA1587" s="30"/>
      <c r="AB1587" s="30"/>
      <c r="AC1587" s="30"/>
      <c r="AD1587" s="30"/>
      <c r="AE1587" s="30"/>
      <c r="AF1587" s="30"/>
      <c r="AG1587" s="30"/>
      <c r="AH1587" s="30"/>
      <c r="AI1587" s="30"/>
      <c r="AJ1587" s="30"/>
      <c r="AK1587" s="30"/>
      <c r="AL1587" s="30"/>
      <c r="AM1587" s="30"/>
      <c r="AN1587" s="30"/>
      <c r="AO1587" s="30"/>
      <c r="AP1587" s="30"/>
      <c r="AQ1587" s="30"/>
      <c r="AR1587" s="30"/>
      <c r="AS1587" s="30"/>
      <c r="AT1587" s="30"/>
      <c r="AU1587" s="30"/>
      <c r="AV1587" s="30"/>
    </row>
    <row r="1588" spans="3:48" x14ac:dyDescent="0.25"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0"/>
      <c r="X1588" s="30"/>
      <c r="Y1588" s="30"/>
      <c r="Z1588" s="30"/>
      <c r="AA1588" s="30"/>
      <c r="AB1588" s="30"/>
      <c r="AC1588" s="30"/>
      <c r="AD1588" s="30"/>
      <c r="AE1588" s="30"/>
      <c r="AF1588" s="30"/>
      <c r="AG1588" s="30"/>
      <c r="AH1588" s="30"/>
      <c r="AI1588" s="30"/>
      <c r="AJ1588" s="30"/>
      <c r="AK1588" s="30"/>
      <c r="AL1588" s="30"/>
      <c r="AM1588" s="30"/>
      <c r="AN1588" s="30"/>
      <c r="AO1588" s="30"/>
      <c r="AP1588" s="30"/>
      <c r="AQ1588" s="30"/>
      <c r="AR1588" s="30"/>
      <c r="AS1588" s="30"/>
      <c r="AT1588" s="30"/>
      <c r="AU1588" s="30"/>
      <c r="AV1588" s="30"/>
    </row>
    <row r="1589" spans="3:48" x14ac:dyDescent="0.25"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0"/>
      <c r="X1589" s="30"/>
      <c r="Y1589" s="30"/>
      <c r="Z1589" s="30"/>
      <c r="AA1589" s="30"/>
      <c r="AB1589" s="30"/>
      <c r="AC1589" s="30"/>
      <c r="AD1589" s="30"/>
      <c r="AE1589" s="30"/>
      <c r="AF1589" s="30"/>
      <c r="AG1589" s="30"/>
      <c r="AH1589" s="30"/>
      <c r="AI1589" s="30"/>
      <c r="AJ1589" s="30"/>
      <c r="AK1589" s="30"/>
      <c r="AL1589" s="30"/>
      <c r="AM1589" s="30"/>
      <c r="AN1589" s="30"/>
      <c r="AO1589" s="30"/>
      <c r="AP1589" s="30"/>
      <c r="AQ1589" s="30"/>
      <c r="AR1589" s="30"/>
      <c r="AS1589" s="30"/>
      <c r="AT1589" s="30"/>
      <c r="AU1589" s="30"/>
      <c r="AV1589" s="30"/>
    </row>
    <row r="1590" spans="3:48" x14ac:dyDescent="0.25"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0"/>
      <c r="X1590" s="30"/>
      <c r="Y1590" s="30"/>
      <c r="Z1590" s="30"/>
      <c r="AA1590" s="30"/>
      <c r="AB1590" s="30"/>
      <c r="AC1590" s="30"/>
      <c r="AD1590" s="30"/>
      <c r="AE1590" s="30"/>
      <c r="AF1590" s="30"/>
      <c r="AG1590" s="30"/>
      <c r="AH1590" s="30"/>
      <c r="AI1590" s="30"/>
      <c r="AJ1590" s="30"/>
      <c r="AK1590" s="30"/>
      <c r="AL1590" s="30"/>
      <c r="AM1590" s="30"/>
      <c r="AN1590" s="30"/>
      <c r="AO1590" s="30"/>
      <c r="AP1590" s="30"/>
      <c r="AQ1590" s="30"/>
      <c r="AR1590" s="30"/>
      <c r="AS1590" s="30"/>
      <c r="AT1590" s="30"/>
      <c r="AU1590" s="30"/>
      <c r="AV1590" s="30"/>
    </row>
    <row r="1591" spans="3:48" x14ac:dyDescent="0.25"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0"/>
      <c r="X1591" s="30"/>
      <c r="Y1591" s="30"/>
      <c r="Z1591" s="30"/>
      <c r="AA1591" s="30"/>
      <c r="AB1591" s="30"/>
      <c r="AC1591" s="30"/>
      <c r="AD1591" s="30"/>
      <c r="AE1591" s="30"/>
      <c r="AF1591" s="30"/>
      <c r="AG1591" s="30"/>
      <c r="AH1591" s="30"/>
      <c r="AI1591" s="30"/>
      <c r="AJ1591" s="30"/>
      <c r="AK1591" s="30"/>
      <c r="AL1591" s="30"/>
      <c r="AM1591" s="30"/>
      <c r="AN1591" s="30"/>
      <c r="AO1591" s="30"/>
      <c r="AP1591" s="30"/>
      <c r="AQ1591" s="30"/>
      <c r="AR1591" s="30"/>
      <c r="AS1591" s="30"/>
      <c r="AT1591" s="30"/>
      <c r="AU1591" s="30"/>
      <c r="AV1591" s="30"/>
    </row>
    <row r="1592" spans="3:48" x14ac:dyDescent="0.25"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0"/>
      <c r="X1592" s="30"/>
      <c r="Y1592" s="30"/>
      <c r="Z1592" s="30"/>
      <c r="AA1592" s="30"/>
      <c r="AB1592" s="30"/>
      <c r="AC1592" s="30"/>
      <c r="AD1592" s="30"/>
      <c r="AE1592" s="30"/>
      <c r="AF1592" s="30"/>
      <c r="AG1592" s="30"/>
      <c r="AH1592" s="30"/>
      <c r="AI1592" s="30"/>
      <c r="AJ1592" s="30"/>
      <c r="AK1592" s="30"/>
      <c r="AL1592" s="30"/>
      <c r="AM1592" s="30"/>
      <c r="AN1592" s="30"/>
      <c r="AO1592" s="30"/>
      <c r="AP1592" s="30"/>
      <c r="AQ1592" s="30"/>
      <c r="AR1592" s="30"/>
      <c r="AS1592" s="30"/>
      <c r="AT1592" s="30"/>
      <c r="AU1592" s="30"/>
      <c r="AV1592" s="30"/>
    </row>
    <row r="1593" spans="3:48" x14ac:dyDescent="0.25"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0"/>
      <c r="X1593" s="30"/>
      <c r="Y1593" s="30"/>
      <c r="Z1593" s="30"/>
      <c r="AA1593" s="30"/>
      <c r="AB1593" s="30"/>
      <c r="AC1593" s="30"/>
      <c r="AD1593" s="30"/>
      <c r="AE1593" s="30"/>
      <c r="AF1593" s="30"/>
      <c r="AG1593" s="30"/>
      <c r="AH1593" s="30"/>
      <c r="AI1593" s="30"/>
      <c r="AJ1593" s="30"/>
      <c r="AK1593" s="30"/>
      <c r="AL1593" s="30"/>
      <c r="AM1593" s="30"/>
      <c r="AN1593" s="30"/>
      <c r="AO1593" s="30"/>
      <c r="AP1593" s="30"/>
      <c r="AQ1593" s="30"/>
      <c r="AR1593" s="30"/>
      <c r="AS1593" s="30"/>
      <c r="AT1593" s="30"/>
      <c r="AU1593" s="30"/>
      <c r="AV1593" s="30"/>
    </row>
    <row r="1594" spans="3:48" x14ac:dyDescent="0.25"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0"/>
      <c r="X1594" s="30"/>
      <c r="Y1594" s="30"/>
      <c r="Z1594" s="30"/>
      <c r="AA1594" s="30"/>
      <c r="AB1594" s="30"/>
      <c r="AC1594" s="30"/>
      <c r="AD1594" s="30"/>
      <c r="AE1594" s="30"/>
      <c r="AF1594" s="30"/>
      <c r="AG1594" s="30"/>
      <c r="AH1594" s="30"/>
      <c r="AI1594" s="30"/>
      <c r="AJ1594" s="30"/>
      <c r="AK1594" s="30"/>
      <c r="AL1594" s="30"/>
      <c r="AM1594" s="30"/>
      <c r="AN1594" s="30"/>
      <c r="AO1594" s="30"/>
      <c r="AP1594" s="30"/>
      <c r="AQ1594" s="30"/>
      <c r="AR1594" s="30"/>
      <c r="AS1594" s="30"/>
      <c r="AT1594" s="30"/>
      <c r="AU1594" s="30"/>
      <c r="AV1594" s="30"/>
    </row>
    <row r="1595" spans="3:48" x14ac:dyDescent="0.25"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0"/>
      <c r="X1595" s="30"/>
      <c r="Y1595" s="30"/>
      <c r="Z1595" s="30"/>
      <c r="AA1595" s="30"/>
      <c r="AB1595" s="30"/>
      <c r="AC1595" s="30"/>
      <c r="AD1595" s="30"/>
      <c r="AE1595" s="30"/>
      <c r="AF1595" s="30"/>
      <c r="AG1595" s="30"/>
      <c r="AH1595" s="30"/>
      <c r="AI1595" s="30"/>
      <c r="AJ1595" s="30"/>
      <c r="AK1595" s="30"/>
      <c r="AL1595" s="30"/>
      <c r="AM1595" s="30"/>
      <c r="AN1595" s="30"/>
      <c r="AO1595" s="30"/>
      <c r="AP1595" s="30"/>
      <c r="AQ1595" s="30"/>
      <c r="AR1595" s="30"/>
      <c r="AS1595" s="30"/>
      <c r="AT1595" s="30"/>
      <c r="AU1595" s="30"/>
      <c r="AV1595" s="30"/>
    </row>
    <row r="1596" spans="3:48" x14ac:dyDescent="0.25"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0"/>
      <c r="X1596" s="30"/>
      <c r="Y1596" s="30"/>
      <c r="Z1596" s="30"/>
      <c r="AA1596" s="30"/>
      <c r="AB1596" s="30"/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30"/>
      <c r="AN1596" s="30"/>
      <c r="AO1596" s="30"/>
      <c r="AP1596" s="30"/>
      <c r="AQ1596" s="30"/>
      <c r="AR1596" s="30"/>
      <c r="AS1596" s="30"/>
      <c r="AT1596" s="30"/>
      <c r="AU1596" s="30"/>
      <c r="AV1596" s="30"/>
    </row>
    <row r="1597" spans="3:48" x14ac:dyDescent="0.25"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0"/>
      <c r="X1597" s="30"/>
      <c r="Y1597" s="30"/>
      <c r="Z1597" s="30"/>
      <c r="AA1597" s="30"/>
      <c r="AB1597" s="30"/>
      <c r="AC1597" s="30"/>
      <c r="AD1597" s="30"/>
      <c r="AE1597" s="30"/>
      <c r="AF1597" s="30"/>
      <c r="AG1597" s="30"/>
      <c r="AH1597" s="30"/>
      <c r="AI1597" s="30"/>
      <c r="AJ1597" s="30"/>
      <c r="AK1597" s="30"/>
      <c r="AL1597" s="30"/>
      <c r="AM1597" s="30"/>
      <c r="AN1597" s="30"/>
      <c r="AO1597" s="30"/>
      <c r="AP1597" s="30"/>
      <c r="AQ1597" s="30"/>
      <c r="AR1597" s="30"/>
      <c r="AS1597" s="30"/>
      <c r="AT1597" s="30"/>
      <c r="AU1597" s="30"/>
      <c r="AV1597" s="30"/>
    </row>
    <row r="1598" spans="3:48" x14ac:dyDescent="0.25"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0"/>
      <c r="X1598" s="30"/>
      <c r="Y1598" s="30"/>
      <c r="Z1598" s="30"/>
      <c r="AA1598" s="30"/>
      <c r="AB1598" s="30"/>
      <c r="AC1598" s="30"/>
      <c r="AD1598" s="30"/>
      <c r="AE1598" s="30"/>
      <c r="AF1598" s="30"/>
      <c r="AG1598" s="30"/>
      <c r="AH1598" s="30"/>
      <c r="AI1598" s="30"/>
      <c r="AJ1598" s="30"/>
      <c r="AK1598" s="30"/>
      <c r="AL1598" s="30"/>
      <c r="AM1598" s="30"/>
      <c r="AN1598" s="30"/>
      <c r="AO1598" s="30"/>
      <c r="AP1598" s="30"/>
      <c r="AQ1598" s="30"/>
      <c r="AR1598" s="30"/>
      <c r="AS1598" s="30"/>
      <c r="AT1598" s="30"/>
      <c r="AU1598" s="30"/>
      <c r="AV1598" s="30"/>
    </row>
    <row r="1599" spans="3:48" x14ac:dyDescent="0.25"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0"/>
      <c r="X1599" s="30"/>
      <c r="Y1599" s="30"/>
      <c r="Z1599" s="30"/>
      <c r="AA1599" s="30"/>
      <c r="AB1599" s="30"/>
      <c r="AC1599" s="30"/>
      <c r="AD1599" s="30"/>
      <c r="AE1599" s="30"/>
      <c r="AF1599" s="30"/>
      <c r="AG1599" s="30"/>
      <c r="AH1599" s="30"/>
      <c r="AI1599" s="30"/>
      <c r="AJ1599" s="30"/>
      <c r="AK1599" s="30"/>
      <c r="AL1599" s="30"/>
      <c r="AM1599" s="30"/>
      <c r="AN1599" s="30"/>
      <c r="AO1599" s="30"/>
      <c r="AP1599" s="30"/>
      <c r="AQ1599" s="30"/>
      <c r="AR1599" s="30"/>
      <c r="AS1599" s="30"/>
      <c r="AT1599" s="30"/>
      <c r="AU1599" s="30"/>
      <c r="AV1599" s="30"/>
    </row>
    <row r="1600" spans="3:48" x14ac:dyDescent="0.25"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0"/>
      <c r="X1600" s="30"/>
      <c r="Y1600" s="30"/>
      <c r="Z1600" s="30"/>
      <c r="AA1600" s="30"/>
      <c r="AB1600" s="30"/>
      <c r="AC1600" s="30"/>
      <c r="AD1600" s="30"/>
      <c r="AE1600" s="30"/>
      <c r="AF1600" s="30"/>
      <c r="AG1600" s="30"/>
      <c r="AH1600" s="30"/>
      <c r="AI1600" s="30"/>
      <c r="AJ1600" s="30"/>
      <c r="AK1600" s="30"/>
      <c r="AL1600" s="30"/>
      <c r="AM1600" s="30"/>
      <c r="AN1600" s="30"/>
      <c r="AO1600" s="30"/>
      <c r="AP1600" s="30"/>
      <c r="AQ1600" s="30"/>
      <c r="AR1600" s="30"/>
      <c r="AS1600" s="30"/>
      <c r="AT1600" s="30"/>
      <c r="AU1600" s="30"/>
      <c r="AV1600" s="30"/>
    </row>
    <row r="1601" spans="3:48" x14ac:dyDescent="0.25"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/>
      <c r="AE1601" s="30"/>
      <c r="AF1601" s="30"/>
      <c r="AG1601" s="30"/>
      <c r="AH1601" s="30"/>
      <c r="AI1601" s="30"/>
      <c r="AJ1601" s="30"/>
      <c r="AK1601" s="30"/>
      <c r="AL1601" s="30"/>
      <c r="AM1601" s="30"/>
      <c r="AN1601" s="30"/>
      <c r="AO1601" s="30"/>
      <c r="AP1601" s="30"/>
      <c r="AQ1601" s="30"/>
      <c r="AR1601" s="30"/>
      <c r="AS1601" s="30"/>
      <c r="AT1601" s="30"/>
      <c r="AU1601" s="30"/>
      <c r="AV1601" s="30"/>
    </row>
    <row r="1602" spans="3:48" x14ac:dyDescent="0.25"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0"/>
      <c r="X1602" s="30"/>
      <c r="Y1602" s="30"/>
      <c r="Z1602" s="30"/>
      <c r="AA1602" s="30"/>
      <c r="AB1602" s="30"/>
      <c r="AC1602" s="30"/>
      <c r="AD1602" s="30"/>
      <c r="AE1602" s="30"/>
      <c r="AF1602" s="30"/>
      <c r="AG1602" s="30"/>
      <c r="AH1602" s="30"/>
      <c r="AI1602" s="30"/>
      <c r="AJ1602" s="30"/>
      <c r="AK1602" s="30"/>
      <c r="AL1602" s="30"/>
      <c r="AM1602" s="30"/>
      <c r="AN1602" s="30"/>
      <c r="AO1602" s="30"/>
      <c r="AP1602" s="30"/>
      <c r="AQ1602" s="30"/>
      <c r="AR1602" s="30"/>
      <c r="AS1602" s="30"/>
      <c r="AT1602" s="30"/>
      <c r="AU1602" s="30"/>
      <c r="AV1602" s="30"/>
    </row>
    <row r="1603" spans="3:48" x14ac:dyDescent="0.25"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0"/>
      <c r="X1603" s="30"/>
      <c r="Y1603" s="30"/>
      <c r="Z1603" s="30"/>
      <c r="AA1603" s="30"/>
      <c r="AB1603" s="30"/>
      <c r="AC1603" s="30"/>
      <c r="AD1603" s="30"/>
      <c r="AE1603" s="30"/>
      <c r="AF1603" s="30"/>
      <c r="AG1603" s="30"/>
      <c r="AH1603" s="30"/>
      <c r="AI1603" s="30"/>
      <c r="AJ1603" s="30"/>
      <c r="AK1603" s="30"/>
      <c r="AL1603" s="30"/>
      <c r="AM1603" s="30"/>
      <c r="AN1603" s="30"/>
      <c r="AO1603" s="30"/>
      <c r="AP1603" s="30"/>
      <c r="AQ1603" s="30"/>
      <c r="AR1603" s="30"/>
      <c r="AS1603" s="30"/>
      <c r="AT1603" s="30"/>
      <c r="AU1603" s="30"/>
      <c r="AV1603" s="30"/>
    </row>
    <row r="1604" spans="3:48" x14ac:dyDescent="0.25"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0"/>
      <c r="X1604" s="30"/>
      <c r="Y1604" s="30"/>
      <c r="Z1604" s="30"/>
      <c r="AA1604" s="30"/>
      <c r="AB1604" s="30"/>
      <c r="AC1604" s="30"/>
      <c r="AD1604" s="30"/>
      <c r="AE1604" s="30"/>
      <c r="AF1604" s="30"/>
      <c r="AG1604" s="30"/>
      <c r="AH1604" s="30"/>
      <c r="AI1604" s="30"/>
      <c r="AJ1604" s="30"/>
      <c r="AK1604" s="30"/>
      <c r="AL1604" s="30"/>
      <c r="AM1604" s="30"/>
      <c r="AN1604" s="30"/>
      <c r="AO1604" s="30"/>
      <c r="AP1604" s="30"/>
      <c r="AQ1604" s="30"/>
      <c r="AR1604" s="30"/>
      <c r="AS1604" s="30"/>
      <c r="AT1604" s="30"/>
      <c r="AU1604" s="30"/>
      <c r="AV1604" s="30"/>
    </row>
    <row r="1605" spans="3:48" x14ac:dyDescent="0.25"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0"/>
      <c r="X1605" s="30"/>
      <c r="Y1605" s="30"/>
      <c r="Z1605" s="30"/>
      <c r="AA1605" s="30"/>
      <c r="AB1605" s="30"/>
      <c r="AC1605" s="30"/>
      <c r="AD1605" s="30"/>
      <c r="AE1605" s="30"/>
      <c r="AF1605" s="30"/>
      <c r="AG1605" s="30"/>
      <c r="AH1605" s="30"/>
      <c r="AI1605" s="30"/>
      <c r="AJ1605" s="30"/>
      <c r="AK1605" s="30"/>
      <c r="AL1605" s="30"/>
      <c r="AM1605" s="30"/>
      <c r="AN1605" s="30"/>
      <c r="AO1605" s="30"/>
      <c r="AP1605" s="30"/>
      <c r="AQ1605" s="30"/>
      <c r="AR1605" s="30"/>
      <c r="AS1605" s="30"/>
      <c r="AT1605" s="30"/>
      <c r="AU1605" s="30"/>
      <c r="AV1605" s="30"/>
    </row>
    <row r="1606" spans="3:48" x14ac:dyDescent="0.25"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30"/>
      <c r="AN1606" s="30"/>
      <c r="AO1606" s="30"/>
      <c r="AP1606" s="30"/>
      <c r="AQ1606" s="30"/>
      <c r="AR1606" s="30"/>
      <c r="AS1606" s="30"/>
      <c r="AT1606" s="30"/>
      <c r="AU1606" s="30"/>
      <c r="AV1606" s="30"/>
    </row>
    <row r="1607" spans="3:48" x14ac:dyDescent="0.25"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0"/>
      <c r="X1607" s="30"/>
      <c r="Y1607" s="30"/>
      <c r="Z1607" s="30"/>
      <c r="AA1607" s="30"/>
      <c r="AB1607" s="30"/>
      <c r="AC1607" s="30"/>
      <c r="AD1607" s="30"/>
      <c r="AE1607" s="30"/>
      <c r="AF1607" s="30"/>
      <c r="AG1607" s="30"/>
      <c r="AH1607" s="30"/>
      <c r="AI1607" s="30"/>
      <c r="AJ1607" s="30"/>
      <c r="AK1607" s="30"/>
      <c r="AL1607" s="30"/>
      <c r="AM1607" s="30"/>
      <c r="AN1607" s="30"/>
      <c r="AO1607" s="30"/>
      <c r="AP1607" s="30"/>
      <c r="AQ1607" s="30"/>
      <c r="AR1607" s="30"/>
      <c r="AS1607" s="30"/>
      <c r="AT1607" s="30"/>
      <c r="AU1607" s="30"/>
      <c r="AV1607" s="30"/>
    </row>
    <row r="1608" spans="3:48" x14ac:dyDescent="0.25"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0"/>
      <c r="X1608" s="30"/>
      <c r="Y1608" s="30"/>
      <c r="Z1608" s="30"/>
      <c r="AA1608" s="30"/>
      <c r="AB1608" s="30"/>
      <c r="AC1608" s="30"/>
      <c r="AD1608" s="30"/>
      <c r="AE1608" s="30"/>
      <c r="AF1608" s="30"/>
      <c r="AG1608" s="30"/>
      <c r="AH1608" s="30"/>
      <c r="AI1608" s="30"/>
      <c r="AJ1608" s="30"/>
      <c r="AK1608" s="30"/>
      <c r="AL1608" s="30"/>
      <c r="AM1608" s="30"/>
      <c r="AN1608" s="30"/>
      <c r="AO1608" s="30"/>
      <c r="AP1608" s="30"/>
      <c r="AQ1608" s="30"/>
      <c r="AR1608" s="30"/>
      <c r="AS1608" s="30"/>
      <c r="AT1608" s="30"/>
      <c r="AU1608" s="30"/>
      <c r="AV1608" s="30"/>
    </row>
    <row r="1609" spans="3:48" x14ac:dyDescent="0.25"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0"/>
      <c r="X1609" s="30"/>
      <c r="Y1609" s="30"/>
      <c r="Z1609" s="30"/>
      <c r="AA1609" s="30"/>
      <c r="AB1609" s="30"/>
      <c r="AC1609" s="30"/>
      <c r="AD1609" s="30"/>
      <c r="AE1609" s="30"/>
      <c r="AF1609" s="30"/>
      <c r="AG1609" s="30"/>
      <c r="AH1609" s="30"/>
      <c r="AI1609" s="30"/>
      <c r="AJ1609" s="30"/>
      <c r="AK1609" s="30"/>
      <c r="AL1609" s="30"/>
      <c r="AM1609" s="30"/>
      <c r="AN1609" s="30"/>
      <c r="AO1609" s="30"/>
      <c r="AP1609" s="30"/>
      <c r="AQ1609" s="30"/>
      <c r="AR1609" s="30"/>
      <c r="AS1609" s="30"/>
      <c r="AT1609" s="30"/>
      <c r="AU1609" s="30"/>
      <c r="AV1609" s="30"/>
    </row>
    <row r="1610" spans="3:48" x14ac:dyDescent="0.25"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0"/>
      <c r="X1610" s="30"/>
      <c r="Y1610" s="30"/>
      <c r="Z1610" s="30"/>
      <c r="AA1610" s="30"/>
      <c r="AB1610" s="30"/>
      <c r="AC1610" s="30"/>
      <c r="AD1610" s="30"/>
      <c r="AE1610" s="30"/>
      <c r="AF1610" s="30"/>
      <c r="AG1610" s="30"/>
      <c r="AH1610" s="30"/>
      <c r="AI1610" s="30"/>
      <c r="AJ1610" s="30"/>
      <c r="AK1610" s="30"/>
      <c r="AL1610" s="30"/>
      <c r="AM1610" s="30"/>
      <c r="AN1610" s="30"/>
      <c r="AO1610" s="30"/>
      <c r="AP1610" s="30"/>
      <c r="AQ1610" s="30"/>
      <c r="AR1610" s="30"/>
      <c r="AS1610" s="30"/>
      <c r="AT1610" s="30"/>
      <c r="AU1610" s="30"/>
      <c r="AV1610" s="30"/>
    </row>
    <row r="1611" spans="3:48" x14ac:dyDescent="0.25"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0"/>
      <c r="X1611" s="30"/>
      <c r="Y1611" s="30"/>
      <c r="Z1611" s="30"/>
      <c r="AA1611" s="30"/>
      <c r="AB1611" s="30"/>
      <c r="AC1611" s="30"/>
      <c r="AD1611" s="30"/>
      <c r="AE1611" s="30"/>
      <c r="AF1611" s="30"/>
      <c r="AG1611" s="30"/>
      <c r="AH1611" s="30"/>
      <c r="AI1611" s="30"/>
      <c r="AJ1611" s="30"/>
      <c r="AK1611" s="30"/>
      <c r="AL1611" s="30"/>
      <c r="AM1611" s="30"/>
      <c r="AN1611" s="30"/>
      <c r="AO1611" s="30"/>
      <c r="AP1611" s="30"/>
      <c r="AQ1611" s="30"/>
      <c r="AR1611" s="30"/>
      <c r="AS1611" s="30"/>
      <c r="AT1611" s="30"/>
      <c r="AU1611" s="30"/>
      <c r="AV1611" s="30"/>
    </row>
    <row r="1612" spans="3:48" x14ac:dyDescent="0.25"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0"/>
      <c r="X1612" s="30"/>
      <c r="Y1612" s="30"/>
      <c r="Z1612" s="30"/>
      <c r="AA1612" s="30"/>
      <c r="AB1612" s="30"/>
      <c r="AC1612" s="30"/>
      <c r="AD1612" s="30"/>
      <c r="AE1612" s="30"/>
      <c r="AF1612" s="30"/>
      <c r="AG1612" s="30"/>
      <c r="AH1612" s="30"/>
      <c r="AI1612" s="30"/>
      <c r="AJ1612" s="30"/>
      <c r="AK1612" s="30"/>
      <c r="AL1612" s="30"/>
      <c r="AM1612" s="30"/>
      <c r="AN1612" s="30"/>
      <c r="AO1612" s="30"/>
      <c r="AP1612" s="30"/>
      <c r="AQ1612" s="30"/>
      <c r="AR1612" s="30"/>
      <c r="AS1612" s="30"/>
      <c r="AT1612" s="30"/>
      <c r="AU1612" s="30"/>
      <c r="AV1612" s="30"/>
    </row>
    <row r="1613" spans="3:48" x14ac:dyDescent="0.25"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0"/>
      <c r="X1613" s="30"/>
      <c r="Y1613" s="30"/>
      <c r="Z1613" s="30"/>
      <c r="AA1613" s="30"/>
      <c r="AB1613" s="30"/>
      <c r="AC1613" s="30"/>
      <c r="AD1613" s="30"/>
      <c r="AE1613" s="30"/>
      <c r="AF1613" s="30"/>
      <c r="AG1613" s="30"/>
      <c r="AH1613" s="30"/>
      <c r="AI1613" s="30"/>
      <c r="AJ1613" s="30"/>
      <c r="AK1613" s="30"/>
      <c r="AL1613" s="30"/>
      <c r="AM1613" s="30"/>
      <c r="AN1613" s="30"/>
      <c r="AO1613" s="30"/>
      <c r="AP1613" s="30"/>
      <c r="AQ1613" s="30"/>
      <c r="AR1613" s="30"/>
      <c r="AS1613" s="30"/>
      <c r="AT1613" s="30"/>
      <c r="AU1613" s="30"/>
      <c r="AV1613" s="30"/>
    </row>
    <row r="1614" spans="3:48" x14ac:dyDescent="0.25"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0"/>
      <c r="X1614" s="30"/>
      <c r="Y1614" s="30"/>
      <c r="Z1614" s="30"/>
      <c r="AA1614" s="30"/>
      <c r="AB1614" s="30"/>
      <c r="AC1614" s="30"/>
      <c r="AD1614" s="30"/>
      <c r="AE1614" s="30"/>
      <c r="AF1614" s="30"/>
      <c r="AG1614" s="30"/>
      <c r="AH1614" s="30"/>
      <c r="AI1614" s="30"/>
      <c r="AJ1614" s="30"/>
      <c r="AK1614" s="30"/>
      <c r="AL1614" s="30"/>
      <c r="AM1614" s="30"/>
      <c r="AN1614" s="30"/>
      <c r="AO1614" s="30"/>
      <c r="AP1614" s="30"/>
      <c r="AQ1614" s="30"/>
      <c r="AR1614" s="30"/>
      <c r="AS1614" s="30"/>
      <c r="AT1614" s="30"/>
      <c r="AU1614" s="30"/>
      <c r="AV1614" s="30"/>
    </row>
    <row r="1615" spans="3:48" x14ac:dyDescent="0.25"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0"/>
      <c r="X1615" s="30"/>
      <c r="Y1615" s="30"/>
      <c r="Z1615" s="30"/>
      <c r="AA1615" s="30"/>
      <c r="AB1615" s="30"/>
      <c r="AC1615" s="30"/>
      <c r="AD1615" s="30"/>
      <c r="AE1615" s="30"/>
      <c r="AF1615" s="30"/>
      <c r="AG1615" s="30"/>
      <c r="AH1615" s="30"/>
      <c r="AI1615" s="30"/>
      <c r="AJ1615" s="30"/>
      <c r="AK1615" s="30"/>
      <c r="AL1615" s="30"/>
      <c r="AM1615" s="30"/>
      <c r="AN1615" s="30"/>
      <c r="AO1615" s="30"/>
      <c r="AP1615" s="30"/>
      <c r="AQ1615" s="30"/>
      <c r="AR1615" s="30"/>
      <c r="AS1615" s="30"/>
      <c r="AT1615" s="30"/>
      <c r="AU1615" s="30"/>
      <c r="AV1615" s="30"/>
    </row>
    <row r="1616" spans="3:48" x14ac:dyDescent="0.25"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30"/>
      <c r="AN1616" s="30"/>
      <c r="AO1616" s="30"/>
      <c r="AP1616" s="30"/>
      <c r="AQ1616" s="30"/>
      <c r="AR1616" s="30"/>
      <c r="AS1616" s="30"/>
      <c r="AT1616" s="30"/>
      <c r="AU1616" s="30"/>
      <c r="AV1616" s="30"/>
    </row>
    <row r="1617" spans="3:48" x14ac:dyDescent="0.25"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0"/>
      <c r="X1617" s="30"/>
      <c r="Y1617" s="30"/>
      <c r="Z1617" s="30"/>
      <c r="AA1617" s="30"/>
      <c r="AB1617" s="30"/>
      <c r="AC1617" s="30"/>
      <c r="AD1617" s="30"/>
      <c r="AE1617" s="30"/>
      <c r="AF1617" s="30"/>
      <c r="AG1617" s="30"/>
      <c r="AH1617" s="30"/>
      <c r="AI1617" s="30"/>
      <c r="AJ1617" s="30"/>
      <c r="AK1617" s="30"/>
      <c r="AL1617" s="30"/>
      <c r="AM1617" s="30"/>
      <c r="AN1617" s="30"/>
      <c r="AO1617" s="30"/>
      <c r="AP1617" s="30"/>
      <c r="AQ1617" s="30"/>
      <c r="AR1617" s="30"/>
      <c r="AS1617" s="30"/>
      <c r="AT1617" s="30"/>
      <c r="AU1617" s="30"/>
      <c r="AV1617" s="30"/>
    </row>
    <row r="1618" spans="3:48" x14ac:dyDescent="0.25"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0"/>
      <c r="X1618" s="30"/>
      <c r="Y1618" s="30"/>
      <c r="Z1618" s="30"/>
      <c r="AA1618" s="30"/>
      <c r="AB1618" s="30"/>
      <c r="AC1618" s="30"/>
      <c r="AD1618" s="30"/>
      <c r="AE1618" s="30"/>
      <c r="AF1618" s="30"/>
      <c r="AG1618" s="30"/>
      <c r="AH1618" s="30"/>
      <c r="AI1618" s="30"/>
      <c r="AJ1618" s="30"/>
      <c r="AK1618" s="30"/>
      <c r="AL1618" s="30"/>
      <c r="AM1618" s="30"/>
      <c r="AN1618" s="30"/>
      <c r="AO1618" s="30"/>
      <c r="AP1618" s="30"/>
      <c r="AQ1618" s="30"/>
      <c r="AR1618" s="30"/>
      <c r="AS1618" s="30"/>
      <c r="AT1618" s="30"/>
      <c r="AU1618" s="30"/>
      <c r="AV1618" s="30"/>
    </row>
    <row r="1619" spans="3:48" x14ac:dyDescent="0.25"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0"/>
      <c r="X1619" s="30"/>
      <c r="Y1619" s="30"/>
      <c r="Z1619" s="30"/>
      <c r="AA1619" s="30"/>
      <c r="AB1619" s="30"/>
      <c r="AC1619" s="30"/>
      <c r="AD1619" s="30"/>
      <c r="AE1619" s="30"/>
      <c r="AF1619" s="30"/>
      <c r="AG1619" s="30"/>
      <c r="AH1619" s="30"/>
      <c r="AI1619" s="30"/>
      <c r="AJ1619" s="30"/>
      <c r="AK1619" s="30"/>
      <c r="AL1619" s="30"/>
      <c r="AM1619" s="30"/>
      <c r="AN1619" s="30"/>
      <c r="AO1619" s="30"/>
      <c r="AP1619" s="30"/>
      <c r="AQ1619" s="30"/>
      <c r="AR1619" s="30"/>
      <c r="AS1619" s="30"/>
      <c r="AT1619" s="30"/>
      <c r="AU1619" s="30"/>
      <c r="AV1619" s="30"/>
    </row>
    <row r="1620" spans="3:48" x14ac:dyDescent="0.25"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30"/>
      <c r="AN1620" s="30"/>
      <c r="AO1620" s="30"/>
      <c r="AP1620" s="30"/>
      <c r="AQ1620" s="30"/>
      <c r="AR1620" s="30"/>
      <c r="AS1620" s="30"/>
      <c r="AT1620" s="30"/>
      <c r="AU1620" s="30"/>
      <c r="AV1620" s="30"/>
    </row>
    <row r="1621" spans="3:48" x14ac:dyDescent="0.25"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/>
      <c r="AE1621" s="30"/>
      <c r="AF1621" s="30"/>
      <c r="AG1621" s="30"/>
      <c r="AH1621" s="30"/>
      <c r="AI1621" s="30"/>
      <c r="AJ1621" s="30"/>
      <c r="AK1621" s="30"/>
      <c r="AL1621" s="30"/>
      <c r="AM1621" s="30"/>
      <c r="AN1621" s="30"/>
      <c r="AO1621" s="30"/>
      <c r="AP1621" s="30"/>
      <c r="AQ1621" s="30"/>
      <c r="AR1621" s="30"/>
      <c r="AS1621" s="30"/>
      <c r="AT1621" s="30"/>
      <c r="AU1621" s="30"/>
      <c r="AV1621" s="30"/>
    </row>
    <row r="1622" spans="3:48" x14ac:dyDescent="0.25"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0"/>
      <c r="X1622" s="30"/>
      <c r="Y1622" s="30"/>
      <c r="Z1622" s="30"/>
      <c r="AA1622" s="30"/>
      <c r="AB1622" s="30"/>
      <c r="AC1622" s="30"/>
      <c r="AD1622" s="30"/>
      <c r="AE1622" s="30"/>
      <c r="AF1622" s="30"/>
      <c r="AG1622" s="30"/>
      <c r="AH1622" s="30"/>
      <c r="AI1622" s="30"/>
      <c r="AJ1622" s="30"/>
      <c r="AK1622" s="30"/>
      <c r="AL1622" s="30"/>
      <c r="AM1622" s="30"/>
      <c r="AN1622" s="30"/>
      <c r="AO1622" s="30"/>
      <c r="AP1622" s="30"/>
      <c r="AQ1622" s="30"/>
      <c r="AR1622" s="30"/>
      <c r="AS1622" s="30"/>
      <c r="AT1622" s="30"/>
      <c r="AU1622" s="30"/>
      <c r="AV1622" s="30"/>
    </row>
    <row r="1623" spans="3:48" x14ac:dyDescent="0.25"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0"/>
      <c r="X1623" s="30"/>
      <c r="Y1623" s="30"/>
      <c r="Z1623" s="30"/>
      <c r="AA1623" s="30"/>
      <c r="AB1623" s="30"/>
      <c r="AC1623" s="30"/>
      <c r="AD1623" s="30"/>
      <c r="AE1623" s="30"/>
      <c r="AF1623" s="30"/>
      <c r="AG1623" s="30"/>
      <c r="AH1623" s="30"/>
      <c r="AI1623" s="30"/>
      <c r="AJ1623" s="30"/>
      <c r="AK1623" s="30"/>
      <c r="AL1623" s="30"/>
      <c r="AM1623" s="30"/>
      <c r="AN1623" s="30"/>
      <c r="AO1623" s="30"/>
      <c r="AP1623" s="30"/>
      <c r="AQ1623" s="30"/>
      <c r="AR1623" s="30"/>
      <c r="AS1623" s="30"/>
      <c r="AT1623" s="30"/>
      <c r="AU1623" s="30"/>
      <c r="AV1623" s="30"/>
    </row>
    <row r="1624" spans="3:48" x14ac:dyDescent="0.25"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0"/>
      <c r="X1624" s="30"/>
      <c r="Y1624" s="30"/>
      <c r="Z1624" s="30"/>
      <c r="AA1624" s="30"/>
      <c r="AB1624" s="30"/>
      <c r="AC1624" s="30"/>
      <c r="AD1624" s="30"/>
      <c r="AE1624" s="30"/>
      <c r="AF1624" s="30"/>
      <c r="AG1624" s="30"/>
      <c r="AH1624" s="30"/>
      <c r="AI1624" s="30"/>
      <c r="AJ1624" s="30"/>
      <c r="AK1624" s="30"/>
      <c r="AL1624" s="30"/>
      <c r="AM1624" s="30"/>
      <c r="AN1624" s="30"/>
      <c r="AO1624" s="30"/>
      <c r="AP1624" s="30"/>
      <c r="AQ1624" s="30"/>
      <c r="AR1624" s="30"/>
      <c r="AS1624" s="30"/>
      <c r="AT1624" s="30"/>
      <c r="AU1624" s="30"/>
      <c r="AV1624" s="30"/>
    </row>
    <row r="1625" spans="3:48" x14ac:dyDescent="0.25"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0"/>
      <c r="X1625" s="30"/>
      <c r="Y1625" s="30"/>
      <c r="Z1625" s="30"/>
      <c r="AA1625" s="30"/>
      <c r="AB1625" s="30"/>
      <c r="AC1625" s="30"/>
      <c r="AD1625" s="30"/>
      <c r="AE1625" s="30"/>
      <c r="AF1625" s="30"/>
      <c r="AG1625" s="30"/>
      <c r="AH1625" s="30"/>
      <c r="AI1625" s="30"/>
      <c r="AJ1625" s="30"/>
      <c r="AK1625" s="30"/>
      <c r="AL1625" s="30"/>
      <c r="AM1625" s="30"/>
      <c r="AN1625" s="30"/>
      <c r="AO1625" s="30"/>
      <c r="AP1625" s="30"/>
      <c r="AQ1625" s="30"/>
      <c r="AR1625" s="30"/>
      <c r="AS1625" s="30"/>
      <c r="AT1625" s="30"/>
      <c r="AU1625" s="30"/>
      <c r="AV1625" s="30"/>
    </row>
    <row r="1626" spans="3:48" x14ac:dyDescent="0.25"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0"/>
      <c r="X1626" s="30"/>
      <c r="Y1626" s="30"/>
      <c r="Z1626" s="30"/>
      <c r="AA1626" s="30"/>
      <c r="AB1626" s="30"/>
      <c r="AC1626" s="30"/>
      <c r="AD1626" s="30"/>
      <c r="AE1626" s="30"/>
      <c r="AF1626" s="30"/>
      <c r="AG1626" s="30"/>
      <c r="AH1626" s="30"/>
      <c r="AI1626" s="30"/>
      <c r="AJ1626" s="30"/>
      <c r="AK1626" s="30"/>
      <c r="AL1626" s="30"/>
      <c r="AM1626" s="30"/>
      <c r="AN1626" s="30"/>
      <c r="AO1626" s="30"/>
      <c r="AP1626" s="30"/>
      <c r="AQ1626" s="30"/>
      <c r="AR1626" s="30"/>
      <c r="AS1626" s="30"/>
      <c r="AT1626" s="30"/>
      <c r="AU1626" s="30"/>
      <c r="AV1626" s="30"/>
    </row>
    <row r="1627" spans="3:48" x14ac:dyDescent="0.25"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0"/>
      <c r="X1627" s="30"/>
      <c r="Y1627" s="30"/>
      <c r="Z1627" s="30"/>
      <c r="AA1627" s="30"/>
      <c r="AB1627" s="30"/>
      <c r="AC1627" s="30"/>
      <c r="AD1627" s="30"/>
      <c r="AE1627" s="30"/>
      <c r="AF1627" s="30"/>
      <c r="AG1627" s="30"/>
      <c r="AH1627" s="30"/>
      <c r="AI1627" s="30"/>
      <c r="AJ1627" s="30"/>
      <c r="AK1627" s="30"/>
      <c r="AL1627" s="30"/>
      <c r="AM1627" s="30"/>
      <c r="AN1627" s="30"/>
      <c r="AO1627" s="30"/>
      <c r="AP1627" s="30"/>
      <c r="AQ1627" s="30"/>
      <c r="AR1627" s="30"/>
      <c r="AS1627" s="30"/>
      <c r="AT1627" s="30"/>
      <c r="AU1627" s="30"/>
      <c r="AV1627" s="30"/>
    </row>
    <row r="1628" spans="3:48" x14ac:dyDescent="0.25"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0"/>
      <c r="X1628" s="30"/>
      <c r="Y1628" s="30"/>
      <c r="Z1628" s="30"/>
      <c r="AA1628" s="30"/>
      <c r="AB1628" s="30"/>
      <c r="AC1628" s="30"/>
      <c r="AD1628" s="30"/>
      <c r="AE1628" s="30"/>
      <c r="AF1628" s="30"/>
      <c r="AG1628" s="30"/>
      <c r="AH1628" s="30"/>
      <c r="AI1628" s="30"/>
      <c r="AJ1628" s="30"/>
      <c r="AK1628" s="30"/>
      <c r="AL1628" s="30"/>
      <c r="AM1628" s="30"/>
      <c r="AN1628" s="30"/>
      <c r="AO1628" s="30"/>
      <c r="AP1628" s="30"/>
      <c r="AQ1628" s="30"/>
      <c r="AR1628" s="30"/>
      <c r="AS1628" s="30"/>
      <c r="AT1628" s="30"/>
      <c r="AU1628" s="30"/>
      <c r="AV1628" s="30"/>
    </row>
    <row r="1629" spans="3:48" x14ac:dyDescent="0.25"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/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  <c r="AJ1629" s="30"/>
      <c r="AK1629" s="30"/>
      <c r="AL1629" s="30"/>
      <c r="AM1629" s="30"/>
      <c r="AN1629" s="30"/>
      <c r="AO1629" s="30"/>
      <c r="AP1629" s="30"/>
      <c r="AQ1629" s="30"/>
      <c r="AR1629" s="30"/>
      <c r="AS1629" s="30"/>
      <c r="AT1629" s="30"/>
      <c r="AU1629" s="30"/>
      <c r="AV1629" s="30"/>
    </row>
    <row r="1630" spans="3:48" x14ac:dyDescent="0.25"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0"/>
      <c r="X1630" s="30"/>
      <c r="Y1630" s="30"/>
      <c r="Z1630" s="30"/>
      <c r="AA1630" s="30"/>
      <c r="AB1630" s="30"/>
      <c r="AC1630" s="30"/>
      <c r="AD1630" s="30"/>
      <c r="AE1630" s="30"/>
      <c r="AF1630" s="30"/>
      <c r="AG1630" s="30"/>
      <c r="AH1630" s="30"/>
      <c r="AI1630" s="30"/>
      <c r="AJ1630" s="30"/>
      <c r="AK1630" s="30"/>
      <c r="AL1630" s="30"/>
      <c r="AM1630" s="30"/>
      <c r="AN1630" s="30"/>
      <c r="AO1630" s="30"/>
      <c r="AP1630" s="30"/>
      <c r="AQ1630" s="30"/>
      <c r="AR1630" s="30"/>
      <c r="AS1630" s="30"/>
      <c r="AT1630" s="30"/>
      <c r="AU1630" s="30"/>
      <c r="AV1630" s="30"/>
    </row>
    <row r="1631" spans="3:48" x14ac:dyDescent="0.25"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30"/>
      <c r="AK1631" s="30"/>
      <c r="AL1631" s="30"/>
      <c r="AM1631" s="30"/>
      <c r="AN1631" s="30"/>
      <c r="AO1631" s="30"/>
      <c r="AP1631" s="30"/>
      <c r="AQ1631" s="30"/>
      <c r="AR1631" s="30"/>
      <c r="AS1631" s="30"/>
      <c r="AT1631" s="30"/>
      <c r="AU1631" s="30"/>
      <c r="AV1631" s="30"/>
    </row>
    <row r="1632" spans="3:48" x14ac:dyDescent="0.25"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0"/>
      <c r="X1632" s="30"/>
      <c r="Y1632" s="30"/>
      <c r="Z1632" s="30"/>
      <c r="AA1632" s="30"/>
      <c r="AB1632" s="30"/>
      <c r="AC1632" s="30"/>
      <c r="AD1632" s="30"/>
      <c r="AE1632" s="30"/>
      <c r="AF1632" s="30"/>
      <c r="AG1632" s="30"/>
      <c r="AH1632" s="30"/>
      <c r="AI1632" s="30"/>
      <c r="AJ1632" s="30"/>
      <c r="AK1632" s="30"/>
      <c r="AL1632" s="30"/>
      <c r="AM1632" s="30"/>
      <c r="AN1632" s="30"/>
      <c r="AO1632" s="30"/>
      <c r="AP1632" s="30"/>
      <c r="AQ1632" s="30"/>
      <c r="AR1632" s="30"/>
      <c r="AS1632" s="30"/>
      <c r="AT1632" s="30"/>
      <c r="AU1632" s="30"/>
      <c r="AV1632" s="30"/>
    </row>
    <row r="1633" spans="3:48" x14ac:dyDescent="0.25"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0"/>
      <c r="X1633" s="30"/>
      <c r="Y1633" s="30"/>
      <c r="Z1633" s="30"/>
      <c r="AA1633" s="30"/>
      <c r="AB1633" s="30"/>
      <c r="AC1633" s="30"/>
      <c r="AD1633" s="30"/>
      <c r="AE1633" s="30"/>
      <c r="AF1633" s="30"/>
      <c r="AG1633" s="30"/>
      <c r="AH1633" s="30"/>
      <c r="AI1633" s="30"/>
      <c r="AJ1633" s="30"/>
      <c r="AK1633" s="30"/>
      <c r="AL1633" s="30"/>
      <c r="AM1633" s="30"/>
      <c r="AN1633" s="30"/>
      <c r="AO1633" s="30"/>
      <c r="AP1633" s="30"/>
      <c r="AQ1633" s="30"/>
      <c r="AR1633" s="30"/>
      <c r="AS1633" s="30"/>
      <c r="AT1633" s="30"/>
      <c r="AU1633" s="30"/>
      <c r="AV1633" s="30"/>
    </row>
    <row r="1634" spans="3:48" x14ac:dyDescent="0.25"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0"/>
      <c r="X1634" s="30"/>
      <c r="Y1634" s="30"/>
      <c r="Z1634" s="30"/>
      <c r="AA1634" s="30"/>
      <c r="AB1634" s="30"/>
      <c r="AC1634" s="30"/>
      <c r="AD1634" s="30"/>
      <c r="AE1634" s="30"/>
      <c r="AF1634" s="30"/>
      <c r="AG1634" s="30"/>
      <c r="AH1634" s="30"/>
      <c r="AI1634" s="30"/>
      <c r="AJ1634" s="30"/>
      <c r="AK1634" s="30"/>
      <c r="AL1634" s="30"/>
      <c r="AM1634" s="30"/>
      <c r="AN1634" s="30"/>
      <c r="AO1634" s="30"/>
      <c r="AP1634" s="30"/>
      <c r="AQ1634" s="30"/>
      <c r="AR1634" s="30"/>
      <c r="AS1634" s="30"/>
      <c r="AT1634" s="30"/>
      <c r="AU1634" s="30"/>
      <c r="AV1634" s="30"/>
    </row>
    <row r="1635" spans="3:48" x14ac:dyDescent="0.25"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0"/>
      <c r="X1635" s="30"/>
      <c r="Y1635" s="30"/>
      <c r="Z1635" s="30"/>
      <c r="AA1635" s="30"/>
      <c r="AB1635" s="30"/>
      <c r="AC1635" s="30"/>
      <c r="AD1635" s="30"/>
      <c r="AE1635" s="30"/>
      <c r="AF1635" s="30"/>
      <c r="AG1635" s="30"/>
      <c r="AH1635" s="30"/>
      <c r="AI1635" s="30"/>
      <c r="AJ1635" s="30"/>
      <c r="AK1635" s="30"/>
      <c r="AL1635" s="30"/>
      <c r="AM1635" s="30"/>
      <c r="AN1635" s="30"/>
      <c r="AO1635" s="30"/>
      <c r="AP1635" s="30"/>
      <c r="AQ1635" s="30"/>
      <c r="AR1635" s="30"/>
      <c r="AS1635" s="30"/>
      <c r="AT1635" s="30"/>
      <c r="AU1635" s="30"/>
      <c r="AV1635" s="30"/>
    </row>
    <row r="1636" spans="3:48" x14ac:dyDescent="0.25"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30"/>
      <c r="AN1636" s="30"/>
      <c r="AO1636" s="30"/>
      <c r="AP1636" s="30"/>
      <c r="AQ1636" s="30"/>
      <c r="AR1636" s="30"/>
      <c r="AS1636" s="30"/>
      <c r="AT1636" s="30"/>
      <c r="AU1636" s="30"/>
      <c r="AV1636" s="30"/>
    </row>
    <row r="1637" spans="3:48" x14ac:dyDescent="0.25"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0"/>
      <c r="X1637" s="30"/>
      <c r="Y1637" s="30"/>
      <c r="Z1637" s="30"/>
      <c r="AA1637" s="30"/>
      <c r="AB1637" s="30"/>
      <c r="AC1637" s="30"/>
      <c r="AD1637" s="30"/>
      <c r="AE1637" s="30"/>
      <c r="AF1637" s="30"/>
      <c r="AG1637" s="30"/>
      <c r="AH1637" s="30"/>
      <c r="AI1637" s="30"/>
      <c r="AJ1637" s="30"/>
      <c r="AK1637" s="30"/>
      <c r="AL1637" s="30"/>
      <c r="AM1637" s="30"/>
      <c r="AN1637" s="30"/>
      <c r="AO1637" s="30"/>
      <c r="AP1637" s="30"/>
      <c r="AQ1637" s="30"/>
      <c r="AR1637" s="30"/>
      <c r="AS1637" s="30"/>
      <c r="AT1637" s="30"/>
      <c r="AU1637" s="30"/>
      <c r="AV1637" s="30"/>
    </row>
    <row r="1638" spans="3:48" x14ac:dyDescent="0.25"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0"/>
      <c r="X1638" s="30"/>
      <c r="Y1638" s="30"/>
      <c r="Z1638" s="30"/>
      <c r="AA1638" s="30"/>
      <c r="AB1638" s="30"/>
      <c r="AC1638" s="30"/>
      <c r="AD1638" s="30"/>
      <c r="AE1638" s="30"/>
      <c r="AF1638" s="30"/>
      <c r="AG1638" s="30"/>
      <c r="AH1638" s="30"/>
      <c r="AI1638" s="30"/>
      <c r="AJ1638" s="30"/>
      <c r="AK1638" s="30"/>
      <c r="AL1638" s="30"/>
      <c r="AM1638" s="30"/>
      <c r="AN1638" s="30"/>
      <c r="AO1638" s="30"/>
      <c r="AP1638" s="30"/>
      <c r="AQ1638" s="30"/>
      <c r="AR1638" s="30"/>
      <c r="AS1638" s="30"/>
      <c r="AT1638" s="30"/>
      <c r="AU1638" s="30"/>
      <c r="AV1638" s="30"/>
    </row>
    <row r="1639" spans="3:48" x14ac:dyDescent="0.25"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0"/>
      <c r="X1639" s="30"/>
      <c r="Y1639" s="30"/>
      <c r="Z1639" s="30"/>
      <c r="AA1639" s="30"/>
      <c r="AB1639" s="30"/>
      <c r="AC1639" s="30"/>
      <c r="AD1639" s="30"/>
      <c r="AE1639" s="30"/>
      <c r="AF1639" s="30"/>
      <c r="AG1639" s="30"/>
      <c r="AH1639" s="30"/>
      <c r="AI1639" s="30"/>
      <c r="AJ1639" s="30"/>
      <c r="AK1639" s="30"/>
      <c r="AL1639" s="30"/>
      <c r="AM1639" s="30"/>
      <c r="AN1639" s="30"/>
      <c r="AO1639" s="30"/>
      <c r="AP1639" s="30"/>
      <c r="AQ1639" s="30"/>
      <c r="AR1639" s="30"/>
      <c r="AS1639" s="30"/>
      <c r="AT1639" s="30"/>
      <c r="AU1639" s="30"/>
      <c r="AV1639" s="30"/>
    </row>
    <row r="1640" spans="3:48" x14ac:dyDescent="0.25"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0"/>
      <c r="X1640" s="30"/>
      <c r="Y1640" s="30"/>
      <c r="Z1640" s="30"/>
      <c r="AA1640" s="30"/>
      <c r="AB1640" s="30"/>
      <c r="AC1640" s="30"/>
      <c r="AD1640" s="30"/>
      <c r="AE1640" s="30"/>
      <c r="AF1640" s="30"/>
      <c r="AG1640" s="30"/>
      <c r="AH1640" s="30"/>
      <c r="AI1640" s="30"/>
      <c r="AJ1640" s="30"/>
      <c r="AK1640" s="30"/>
      <c r="AL1640" s="30"/>
      <c r="AM1640" s="30"/>
      <c r="AN1640" s="30"/>
      <c r="AO1640" s="30"/>
      <c r="AP1640" s="30"/>
      <c r="AQ1640" s="30"/>
      <c r="AR1640" s="30"/>
      <c r="AS1640" s="30"/>
      <c r="AT1640" s="30"/>
      <c r="AU1640" s="30"/>
      <c r="AV1640" s="30"/>
    </row>
    <row r="1641" spans="3:48" x14ac:dyDescent="0.25"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30"/>
      <c r="AN1641" s="30"/>
      <c r="AO1641" s="30"/>
      <c r="AP1641" s="30"/>
      <c r="AQ1641" s="30"/>
      <c r="AR1641" s="30"/>
      <c r="AS1641" s="30"/>
      <c r="AT1641" s="30"/>
      <c r="AU1641" s="30"/>
      <c r="AV1641" s="30"/>
    </row>
    <row r="1642" spans="3:48" x14ac:dyDescent="0.25"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0"/>
      <c r="X1642" s="30"/>
      <c r="Y1642" s="30"/>
      <c r="Z1642" s="30"/>
      <c r="AA1642" s="30"/>
      <c r="AB1642" s="30"/>
      <c r="AC1642" s="30"/>
      <c r="AD1642" s="30"/>
      <c r="AE1642" s="30"/>
      <c r="AF1642" s="30"/>
      <c r="AG1642" s="30"/>
      <c r="AH1642" s="30"/>
      <c r="AI1642" s="30"/>
      <c r="AJ1642" s="30"/>
      <c r="AK1642" s="30"/>
      <c r="AL1642" s="30"/>
      <c r="AM1642" s="30"/>
      <c r="AN1642" s="30"/>
      <c r="AO1642" s="30"/>
      <c r="AP1642" s="30"/>
      <c r="AQ1642" s="30"/>
      <c r="AR1642" s="30"/>
      <c r="AS1642" s="30"/>
      <c r="AT1642" s="30"/>
      <c r="AU1642" s="30"/>
      <c r="AV1642" s="30"/>
    </row>
    <row r="1643" spans="3:48" x14ac:dyDescent="0.25"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0"/>
      <c r="X1643" s="30"/>
      <c r="Y1643" s="30"/>
      <c r="Z1643" s="30"/>
      <c r="AA1643" s="30"/>
      <c r="AB1643" s="30"/>
      <c r="AC1643" s="30"/>
      <c r="AD1643" s="30"/>
      <c r="AE1643" s="30"/>
      <c r="AF1643" s="30"/>
      <c r="AG1643" s="30"/>
      <c r="AH1643" s="30"/>
      <c r="AI1643" s="30"/>
      <c r="AJ1643" s="30"/>
      <c r="AK1643" s="30"/>
      <c r="AL1643" s="30"/>
      <c r="AM1643" s="30"/>
      <c r="AN1643" s="30"/>
      <c r="AO1643" s="30"/>
      <c r="AP1643" s="30"/>
      <c r="AQ1643" s="30"/>
      <c r="AR1643" s="30"/>
      <c r="AS1643" s="30"/>
      <c r="AT1643" s="30"/>
      <c r="AU1643" s="30"/>
      <c r="AV1643" s="30"/>
    </row>
    <row r="1644" spans="3:48" x14ac:dyDescent="0.25"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0"/>
      <c r="X1644" s="30"/>
      <c r="Y1644" s="30"/>
      <c r="Z1644" s="30"/>
      <c r="AA1644" s="30"/>
      <c r="AB1644" s="30"/>
      <c r="AC1644" s="30"/>
      <c r="AD1644" s="30"/>
      <c r="AE1644" s="30"/>
      <c r="AF1644" s="30"/>
      <c r="AG1644" s="30"/>
      <c r="AH1644" s="30"/>
      <c r="AI1644" s="30"/>
      <c r="AJ1644" s="30"/>
      <c r="AK1644" s="30"/>
      <c r="AL1644" s="30"/>
      <c r="AM1644" s="30"/>
      <c r="AN1644" s="30"/>
      <c r="AO1644" s="30"/>
      <c r="AP1644" s="30"/>
      <c r="AQ1644" s="30"/>
      <c r="AR1644" s="30"/>
      <c r="AS1644" s="30"/>
      <c r="AT1644" s="30"/>
      <c r="AU1644" s="30"/>
      <c r="AV1644" s="30"/>
    </row>
    <row r="1645" spans="3:48" x14ac:dyDescent="0.25"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30"/>
      <c r="AN1645" s="30"/>
      <c r="AO1645" s="30"/>
      <c r="AP1645" s="30"/>
      <c r="AQ1645" s="30"/>
      <c r="AR1645" s="30"/>
      <c r="AS1645" s="30"/>
      <c r="AT1645" s="30"/>
      <c r="AU1645" s="30"/>
      <c r="AV1645" s="30"/>
    </row>
    <row r="1646" spans="3:48" x14ac:dyDescent="0.25"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30"/>
      <c r="AN1646" s="30"/>
      <c r="AO1646" s="30"/>
      <c r="AP1646" s="30"/>
      <c r="AQ1646" s="30"/>
      <c r="AR1646" s="30"/>
      <c r="AS1646" s="30"/>
      <c r="AT1646" s="30"/>
      <c r="AU1646" s="30"/>
      <c r="AV1646" s="30"/>
    </row>
    <row r="1647" spans="3:48" x14ac:dyDescent="0.25"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0"/>
      <c r="X1647" s="30"/>
      <c r="Y1647" s="30"/>
      <c r="Z1647" s="30"/>
      <c r="AA1647" s="30"/>
      <c r="AB1647" s="30"/>
      <c r="AC1647" s="30"/>
      <c r="AD1647" s="30"/>
      <c r="AE1647" s="30"/>
      <c r="AF1647" s="30"/>
      <c r="AG1647" s="30"/>
      <c r="AH1647" s="30"/>
      <c r="AI1647" s="30"/>
      <c r="AJ1647" s="30"/>
      <c r="AK1647" s="30"/>
      <c r="AL1647" s="30"/>
      <c r="AM1647" s="30"/>
      <c r="AN1647" s="30"/>
      <c r="AO1647" s="30"/>
      <c r="AP1647" s="30"/>
      <c r="AQ1647" s="30"/>
      <c r="AR1647" s="30"/>
      <c r="AS1647" s="30"/>
      <c r="AT1647" s="30"/>
      <c r="AU1647" s="30"/>
      <c r="AV1647" s="30"/>
    </row>
    <row r="1648" spans="3:48" x14ac:dyDescent="0.25"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0"/>
      <c r="X1648" s="30"/>
      <c r="Y1648" s="30"/>
      <c r="Z1648" s="30"/>
      <c r="AA1648" s="30"/>
      <c r="AB1648" s="30"/>
      <c r="AC1648" s="30"/>
      <c r="AD1648" s="30"/>
      <c r="AE1648" s="30"/>
      <c r="AF1648" s="30"/>
      <c r="AG1648" s="30"/>
      <c r="AH1648" s="30"/>
      <c r="AI1648" s="30"/>
      <c r="AJ1648" s="30"/>
      <c r="AK1648" s="30"/>
      <c r="AL1648" s="30"/>
      <c r="AM1648" s="30"/>
      <c r="AN1648" s="30"/>
      <c r="AO1648" s="30"/>
      <c r="AP1648" s="30"/>
      <c r="AQ1648" s="30"/>
      <c r="AR1648" s="30"/>
      <c r="AS1648" s="30"/>
      <c r="AT1648" s="30"/>
      <c r="AU1648" s="30"/>
      <c r="AV1648" s="30"/>
    </row>
    <row r="1649" spans="3:48" x14ac:dyDescent="0.25"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0"/>
      <c r="X1649" s="30"/>
      <c r="Y1649" s="30"/>
      <c r="Z1649" s="30"/>
      <c r="AA1649" s="30"/>
      <c r="AB1649" s="30"/>
      <c r="AC1649" s="30"/>
      <c r="AD1649" s="30"/>
      <c r="AE1649" s="30"/>
      <c r="AF1649" s="30"/>
      <c r="AG1649" s="30"/>
      <c r="AH1649" s="30"/>
      <c r="AI1649" s="30"/>
      <c r="AJ1649" s="30"/>
      <c r="AK1649" s="30"/>
      <c r="AL1649" s="30"/>
      <c r="AM1649" s="30"/>
      <c r="AN1649" s="30"/>
      <c r="AO1649" s="30"/>
      <c r="AP1649" s="30"/>
      <c r="AQ1649" s="30"/>
      <c r="AR1649" s="30"/>
      <c r="AS1649" s="30"/>
      <c r="AT1649" s="30"/>
      <c r="AU1649" s="30"/>
      <c r="AV1649" s="30"/>
    </row>
    <row r="1650" spans="3:48" x14ac:dyDescent="0.25"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0"/>
      <c r="X1650" s="30"/>
      <c r="Y1650" s="30"/>
      <c r="Z1650" s="30"/>
      <c r="AA1650" s="30"/>
      <c r="AB1650" s="30"/>
      <c r="AC1650" s="30"/>
      <c r="AD1650" s="30"/>
      <c r="AE1650" s="30"/>
      <c r="AF1650" s="30"/>
      <c r="AG1650" s="30"/>
      <c r="AH1650" s="30"/>
      <c r="AI1650" s="30"/>
      <c r="AJ1650" s="30"/>
      <c r="AK1650" s="30"/>
      <c r="AL1650" s="30"/>
      <c r="AM1650" s="30"/>
      <c r="AN1650" s="30"/>
      <c r="AO1650" s="30"/>
      <c r="AP1650" s="30"/>
      <c r="AQ1650" s="30"/>
      <c r="AR1650" s="30"/>
      <c r="AS1650" s="30"/>
      <c r="AT1650" s="30"/>
      <c r="AU1650" s="30"/>
      <c r="AV1650" s="30"/>
    </row>
    <row r="1651" spans="3:48" x14ac:dyDescent="0.25"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30"/>
      <c r="AN1651" s="30"/>
      <c r="AO1651" s="30"/>
      <c r="AP1651" s="30"/>
      <c r="AQ1651" s="30"/>
      <c r="AR1651" s="30"/>
      <c r="AS1651" s="30"/>
      <c r="AT1651" s="30"/>
      <c r="AU1651" s="30"/>
      <c r="AV1651" s="30"/>
    </row>
    <row r="1652" spans="3:48" x14ac:dyDescent="0.25"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0"/>
      <c r="X1652" s="30"/>
      <c r="Y1652" s="30"/>
      <c r="Z1652" s="30"/>
      <c r="AA1652" s="30"/>
      <c r="AB1652" s="30"/>
      <c r="AC1652" s="30"/>
      <c r="AD1652" s="30"/>
      <c r="AE1652" s="30"/>
      <c r="AF1652" s="30"/>
      <c r="AG1652" s="30"/>
      <c r="AH1652" s="30"/>
      <c r="AI1652" s="30"/>
      <c r="AJ1652" s="30"/>
      <c r="AK1652" s="30"/>
      <c r="AL1652" s="30"/>
      <c r="AM1652" s="30"/>
      <c r="AN1652" s="30"/>
      <c r="AO1652" s="30"/>
      <c r="AP1652" s="30"/>
      <c r="AQ1652" s="30"/>
      <c r="AR1652" s="30"/>
      <c r="AS1652" s="30"/>
      <c r="AT1652" s="30"/>
      <c r="AU1652" s="30"/>
      <c r="AV1652" s="30"/>
    </row>
    <row r="1653" spans="3:48" x14ac:dyDescent="0.25"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0"/>
      <c r="X1653" s="30"/>
      <c r="Y1653" s="30"/>
      <c r="Z1653" s="30"/>
      <c r="AA1653" s="30"/>
      <c r="AB1653" s="30"/>
      <c r="AC1653" s="30"/>
      <c r="AD1653" s="30"/>
      <c r="AE1653" s="30"/>
      <c r="AF1653" s="30"/>
      <c r="AG1653" s="30"/>
      <c r="AH1653" s="30"/>
      <c r="AI1653" s="30"/>
      <c r="AJ1653" s="30"/>
      <c r="AK1653" s="30"/>
      <c r="AL1653" s="30"/>
      <c r="AM1653" s="30"/>
      <c r="AN1653" s="30"/>
      <c r="AO1653" s="30"/>
      <c r="AP1653" s="30"/>
      <c r="AQ1653" s="30"/>
      <c r="AR1653" s="30"/>
      <c r="AS1653" s="30"/>
      <c r="AT1653" s="30"/>
      <c r="AU1653" s="30"/>
      <c r="AV1653" s="30"/>
    </row>
    <row r="1654" spans="3:48" x14ac:dyDescent="0.25"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0"/>
      <c r="X1654" s="30"/>
      <c r="Y1654" s="30"/>
      <c r="Z1654" s="30"/>
      <c r="AA1654" s="30"/>
      <c r="AB1654" s="30"/>
      <c r="AC1654" s="30"/>
      <c r="AD1654" s="30"/>
      <c r="AE1654" s="30"/>
      <c r="AF1654" s="30"/>
      <c r="AG1654" s="30"/>
      <c r="AH1654" s="30"/>
      <c r="AI1654" s="30"/>
      <c r="AJ1654" s="30"/>
      <c r="AK1654" s="30"/>
      <c r="AL1654" s="30"/>
      <c r="AM1654" s="30"/>
      <c r="AN1654" s="30"/>
      <c r="AO1654" s="30"/>
      <c r="AP1654" s="30"/>
      <c r="AQ1654" s="30"/>
      <c r="AR1654" s="30"/>
      <c r="AS1654" s="30"/>
      <c r="AT1654" s="30"/>
      <c r="AU1654" s="30"/>
      <c r="AV1654" s="30"/>
    </row>
    <row r="1655" spans="3:48" x14ac:dyDescent="0.25"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30"/>
      <c r="AN1655" s="30"/>
      <c r="AO1655" s="30"/>
      <c r="AP1655" s="30"/>
      <c r="AQ1655" s="30"/>
      <c r="AR1655" s="30"/>
      <c r="AS1655" s="30"/>
      <c r="AT1655" s="30"/>
      <c r="AU1655" s="30"/>
      <c r="AV1655" s="30"/>
    </row>
    <row r="1656" spans="3:48" x14ac:dyDescent="0.25"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30"/>
      <c r="AN1656" s="30"/>
      <c r="AO1656" s="30"/>
      <c r="AP1656" s="30"/>
      <c r="AQ1656" s="30"/>
      <c r="AR1656" s="30"/>
      <c r="AS1656" s="30"/>
      <c r="AT1656" s="30"/>
      <c r="AU1656" s="30"/>
      <c r="AV1656" s="30"/>
    </row>
    <row r="1657" spans="3:48" x14ac:dyDescent="0.25"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0"/>
      <c r="X1657" s="30"/>
      <c r="Y1657" s="30"/>
      <c r="Z1657" s="30"/>
      <c r="AA1657" s="30"/>
      <c r="AB1657" s="30"/>
      <c r="AC1657" s="30"/>
      <c r="AD1657" s="30"/>
      <c r="AE1657" s="30"/>
      <c r="AF1657" s="30"/>
      <c r="AG1657" s="30"/>
      <c r="AH1657" s="30"/>
      <c r="AI1657" s="30"/>
      <c r="AJ1657" s="30"/>
      <c r="AK1657" s="30"/>
      <c r="AL1657" s="30"/>
      <c r="AM1657" s="30"/>
      <c r="AN1657" s="30"/>
      <c r="AO1657" s="30"/>
      <c r="AP1657" s="30"/>
      <c r="AQ1657" s="30"/>
      <c r="AR1657" s="30"/>
      <c r="AS1657" s="30"/>
      <c r="AT1657" s="30"/>
      <c r="AU1657" s="30"/>
      <c r="AV1657" s="30"/>
    </row>
    <row r="1658" spans="3:48" x14ac:dyDescent="0.25"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0"/>
      <c r="X1658" s="30"/>
      <c r="Y1658" s="30"/>
      <c r="Z1658" s="30"/>
      <c r="AA1658" s="30"/>
      <c r="AB1658" s="30"/>
      <c r="AC1658" s="30"/>
      <c r="AD1658" s="30"/>
      <c r="AE1658" s="30"/>
      <c r="AF1658" s="30"/>
      <c r="AG1658" s="30"/>
      <c r="AH1658" s="30"/>
      <c r="AI1658" s="30"/>
      <c r="AJ1658" s="30"/>
      <c r="AK1658" s="30"/>
      <c r="AL1658" s="30"/>
      <c r="AM1658" s="30"/>
      <c r="AN1658" s="30"/>
      <c r="AO1658" s="30"/>
      <c r="AP1658" s="30"/>
      <c r="AQ1658" s="30"/>
      <c r="AR1658" s="30"/>
      <c r="AS1658" s="30"/>
      <c r="AT1658" s="30"/>
      <c r="AU1658" s="30"/>
      <c r="AV1658" s="30"/>
    </row>
    <row r="1659" spans="3:48" x14ac:dyDescent="0.25"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0"/>
      <c r="X1659" s="30"/>
      <c r="Y1659" s="30"/>
      <c r="Z1659" s="30"/>
      <c r="AA1659" s="30"/>
      <c r="AB1659" s="30"/>
      <c r="AC1659" s="30"/>
      <c r="AD1659" s="30"/>
      <c r="AE1659" s="30"/>
      <c r="AF1659" s="30"/>
      <c r="AG1659" s="30"/>
      <c r="AH1659" s="30"/>
      <c r="AI1659" s="30"/>
      <c r="AJ1659" s="30"/>
      <c r="AK1659" s="30"/>
      <c r="AL1659" s="30"/>
      <c r="AM1659" s="30"/>
      <c r="AN1659" s="30"/>
      <c r="AO1659" s="30"/>
      <c r="AP1659" s="30"/>
      <c r="AQ1659" s="30"/>
      <c r="AR1659" s="30"/>
      <c r="AS1659" s="30"/>
      <c r="AT1659" s="30"/>
      <c r="AU1659" s="30"/>
      <c r="AV1659" s="30"/>
    </row>
    <row r="1660" spans="3:48" x14ac:dyDescent="0.25"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0"/>
      <c r="X1660" s="30"/>
      <c r="Y1660" s="30"/>
      <c r="Z1660" s="30"/>
      <c r="AA1660" s="30"/>
      <c r="AB1660" s="30"/>
      <c r="AC1660" s="30"/>
      <c r="AD1660" s="30"/>
      <c r="AE1660" s="30"/>
      <c r="AF1660" s="30"/>
      <c r="AG1660" s="30"/>
      <c r="AH1660" s="30"/>
      <c r="AI1660" s="30"/>
      <c r="AJ1660" s="30"/>
      <c r="AK1660" s="30"/>
      <c r="AL1660" s="30"/>
      <c r="AM1660" s="30"/>
      <c r="AN1660" s="30"/>
      <c r="AO1660" s="30"/>
      <c r="AP1660" s="30"/>
      <c r="AQ1660" s="30"/>
      <c r="AR1660" s="30"/>
      <c r="AS1660" s="30"/>
      <c r="AT1660" s="30"/>
      <c r="AU1660" s="30"/>
      <c r="AV1660" s="30"/>
    </row>
    <row r="1661" spans="3:48" x14ac:dyDescent="0.25"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0"/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30"/>
      <c r="AN1661" s="30"/>
      <c r="AO1661" s="30"/>
      <c r="AP1661" s="30"/>
      <c r="AQ1661" s="30"/>
      <c r="AR1661" s="30"/>
      <c r="AS1661" s="30"/>
      <c r="AT1661" s="30"/>
      <c r="AU1661" s="30"/>
      <c r="AV1661" s="30"/>
    </row>
    <row r="1662" spans="3:48" x14ac:dyDescent="0.25"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0"/>
      <c r="X1662" s="30"/>
      <c r="Y1662" s="30"/>
      <c r="Z1662" s="30"/>
      <c r="AA1662" s="30"/>
      <c r="AB1662" s="30"/>
      <c r="AC1662" s="30"/>
      <c r="AD1662" s="30"/>
      <c r="AE1662" s="30"/>
      <c r="AF1662" s="30"/>
      <c r="AG1662" s="30"/>
      <c r="AH1662" s="30"/>
      <c r="AI1662" s="30"/>
      <c r="AJ1662" s="30"/>
      <c r="AK1662" s="30"/>
      <c r="AL1662" s="30"/>
      <c r="AM1662" s="30"/>
      <c r="AN1662" s="30"/>
      <c r="AO1662" s="30"/>
      <c r="AP1662" s="30"/>
      <c r="AQ1662" s="30"/>
      <c r="AR1662" s="30"/>
      <c r="AS1662" s="30"/>
      <c r="AT1662" s="30"/>
      <c r="AU1662" s="30"/>
      <c r="AV1662" s="30"/>
    </row>
    <row r="1663" spans="3:48" x14ac:dyDescent="0.25"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0"/>
      <c r="X1663" s="30"/>
      <c r="Y1663" s="30"/>
      <c r="Z1663" s="30"/>
      <c r="AA1663" s="30"/>
      <c r="AB1663" s="30"/>
      <c r="AC1663" s="30"/>
      <c r="AD1663" s="30"/>
      <c r="AE1663" s="30"/>
      <c r="AF1663" s="30"/>
      <c r="AG1663" s="30"/>
      <c r="AH1663" s="30"/>
      <c r="AI1663" s="30"/>
      <c r="AJ1663" s="30"/>
      <c r="AK1663" s="30"/>
      <c r="AL1663" s="30"/>
      <c r="AM1663" s="30"/>
      <c r="AN1663" s="30"/>
      <c r="AO1663" s="30"/>
      <c r="AP1663" s="30"/>
      <c r="AQ1663" s="30"/>
      <c r="AR1663" s="30"/>
      <c r="AS1663" s="30"/>
      <c r="AT1663" s="30"/>
      <c r="AU1663" s="30"/>
      <c r="AV1663" s="30"/>
    </row>
    <row r="1664" spans="3:48" x14ac:dyDescent="0.25"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0"/>
      <c r="X1664" s="30"/>
      <c r="Y1664" s="30"/>
      <c r="Z1664" s="30"/>
      <c r="AA1664" s="30"/>
      <c r="AB1664" s="30"/>
      <c r="AC1664" s="30"/>
      <c r="AD1664" s="30"/>
      <c r="AE1664" s="30"/>
      <c r="AF1664" s="30"/>
      <c r="AG1664" s="30"/>
      <c r="AH1664" s="30"/>
      <c r="AI1664" s="30"/>
      <c r="AJ1664" s="30"/>
      <c r="AK1664" s="30"/>
      <c r="AL1664" s="30"/>
      <c r="AM1664" s="30"/>
      <c r="AN1664" s="30"/>
      <c r="AO1664" s="30"/>
      <c r="AP1664" s="30"/>
      <c r="AQ1664" s="30"/>
      <c r="AR1664" s="30"/>
      <c r="AS1664" s="30"/>
      <c r="AT1664" s="30"/>
      <c r="AU1664" s="30"/>
      <c r="AV1664" s="30"/>
    </row>
    <row r="1665" spans="3:48" x14ac:dyDescent="0.25"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30"/>
      <c r="AN1665" s="30"/>
      <c r="AO1665" s="30"/>
      <c r="AP1665" s="30"/>
      <c r="AQ1665" s="30"/>
      <c r="AR1665" s="30"/>
      <c r="AS1665" s="30"/>
      <c r="AT1665" s="30"/>
      <c r="AU1665" s="30"/>
      <c r="AV1665" s="30"/>
    </row>
    <row r="1666" spans="3:48" x14ac:dyDescent="0.25"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30"/>
      <c r="AN1666" s="30"/>
      <c r="AO1666" s="30"/>
      <c r="AP1666" s="30"/>
      <c r="AQ1666" s="30"/>
      <c r="AR1666" s="30"/>
      <c r="AS1666" s="30"/>
      <c r="AT1666" s="30"/>
      <c r="AU1666" s="30"/>
      <c r="AV1666" s="30"/>
    </row>
    <row r="1667" spans="3:48" x14ac:dyDescent="0.25"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0"/>
      <c r="X1667" s="30"/>
      <c r="Y1667" s="30"/>
      <c r="Z1667" s="30"/>
      <c r="AA1667" s="30"/>
      <c r="AB1667" s="30"/>
      <c r="AC1667" s="30"/>
      <c r="AD1667" s="30"/>
      <c r="AE1667" s="30"/>
      <c r="AF1667" s="30"/>
      <c r="AG1667" s="30"/>
      <c r="AH1667" s="30"/>
      <c r="AI1667" s="30"/>
      <c r="AJ1667" s="30"/>
      <c r="AK1667" s="30"/>
      <c r="AL1667" s="30"/>
      <c r="AM1667" s="30"/>
      <c r="AN1667" s="30"/>
      <c r="AO1667" s="30"/>
      <c r="AP1667" s="30"/>
      <c r="AQ1667" s="30"/>
      <c r="AR1667" s="30"/>
      <c r="AS1667" s="30"/>
      <c r="AT1667" s="30"/>
      <c r="AU1667" s="30"/>
      <c r="AV1667" s="30"/>
    </row>
    <row r="1668" spans="3:48" x14ac:dyDescent="0.25"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0"/>
      <c r="X1668" s="30"/>
      <c r="Y1668" s="30"/>
      <c r="Z1668" s="30"/>
      <c r="AA1668" s="30"/>
      <c r="AB1668" s="30"/>
      <c r="AC1668" s="30"/>
      <c r="AD1668" s="30"/>
      <c r="AE1668" s="30"/>
      <c r="AF1668" s="30"/>
      <c r="AG1668" s="30"/>
      <c r="AH1668" s="30"/>
      <c r="AI1668" s="30"/>
      <c r="AJ1668" s="30"/>
      <c r="AK1668" s="30"/>
      <c r="AL1668" s="30"/>
      <c r="AM1668" s="30"/>
      <c r="AN1668" s="30"/>
      <c r="AO1668" s="30"/>
      <c r="AP1668" s="30"/>
      <c r="AQ1668" s="30"/>
      <c r="AR1668" s="30"/>
      <c r="AS1668" s="30"/>
      <c r="AT1668" s="30"/>
      <c r="AU1668" s="30"/>
      <c r="AV1668" s="30"/>
    </row>
    <row r="1669" spans="3:48" x14ac:dyDescent="0.25"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0"/>
      <c r="X1669" s="30"/>
      <c r="Y1669" s="30"/>
      <c r="Z1669" s="30"/>
      <c r="AA1669" s="30"/>
      <c r="AB1669" s="30"/>
      <c r="AC1669" s="30"/>
      <c r="AD1669" s="30"/>
      <c r="AE1669" s="30"/>
      <c r="AF1669" s="30"/>
      <c r="AG1669" s="30"/>
      <c r="AH1669" s="30"/>
      <c r="AI1669" s="30"/>
      <c r="AJ1669" s="30"/>
      <c r="AK1669" s="30"/>
      <c r="AL1669" s="30"/>
      <c r="AM1669" s="30"/>
      <c r="AN1669" s="30"/>
      <c r="AO1669" s="30"/>
      <c r="AP1669" s="30"/>
      <c r="AQ1669" s="30"/>
      <c r="AR1669" s="30"/>
      <c r="AS1669" s="30"/>
      <c r="AT1669" s="30"/>
      <c r="AU1669" s="30"/>
      <c r="AV1669" s="30"/>
    </row>
    <row r="1670" spans="3:48" x14ac:dyDescent="0.25"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30"/>
      <c r="AN1670" s="30"/>
      <c r="AO1670" s="30"/>
      <c r="AP1670" s="30"/>
      <c r="AQ1670" s="30"/>
      <c r="AR1670" s="30"/>
      <c r="AS1670" s="30"/>
      <c r="AT1670" s="30"/>
      <c r="AU1670" s="30"/>
      <c r="AV1670" s="30"/>
    </row>
    <row r="1671" spans="3:48" x14ac:dyDescent="0.25"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30"/>
      <c r="AN1671" s="30"/>
      <c r="AO1671" s="30"/>
      <c r="AP1671" s="30"/>
      <c r="AQ1671" s="30"/>
      <c r="AR1671" s="30"/>
      <c r="AS1671" s="30"/>
      <c r="AT1671" s="30"/>
      <c r="AU1671" s="30"/>
      <c r="AV1671" s="30"/>
    </row>
    <row r="1672" spans="3:48" x14ac:dyDescent="0.25"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0"/>
      <c r="X1672" s="30"/>
      <c r="Y1672" s="30"/>
      <c r="Z1672" s="30"/>
      <c r="AA1672" s="30"/>
      <c r="AB1672" s="30"/>
      <c r="AC1672" s="30"/>
      <c r="AD1672" s="30"/>
      <c r="AE1672" s="30"/>
      <c r="AF1672" s="30"/>
      <c r="AG1672" s="30"/>
      <c r="AH1672" s="30"/>
      <c r="AI1672" s="30"/>
      <c r="AJ1672" s="30"/>
      <c r="AK1672" s="30"/>
      <c r="AL1672" s="30"/>
      <c r="AM1672" s="30"/>
      <c r="AN1672" s="30"/>
      <c r="AO1672" s="30"/>
      <c r="AP1672" s="30"/>
      <c r="AQ1672" s="30"/>
      <c r="AR1672" s="30"/>
      <c r="AS1672" s="30"/>
      <c r="AT1672" s="30"/>
      <c r="AU1672" s="30"/>
      <c r="AV1672" s="30"/>
    </row>
    <row r="1673" spans="3:48" x14ac:dyDescent="0.25"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0"/>
      <c r="X1673" s="30"/>
      <c r="Y1673" s="30"/>
      <c r="Z1673" s="30"/>
      <c r="AA1673" s="30"/>
      <c r="AB1673" s="30"/>
      <c r="AC1673" s="30"/>
      <c r="AD1673" s="30"/>
      <c r="AE1673" s="30"/>
      <c r="AF1673" s="30"/>
      <c r="AG1673" s="30"/>
      <c r="AH1673" s="30"/>
      <c r="AI1673" s="30"/>
      <c r="AJ1673" s="30"/>
      <c r="AK1673" s="30"/>
      <c r="AL1673" s="30"/>
      <c r="AM1673" s="30"/>
      <c r="AN1673" s="30"/>
      <c r="AO1673" s="30"/>
      <c r="AP1673" s="30"/>
      <c r="AQ1673" s="30"/>
      <c r="AR1673" s="30"/>
      <c r="AS1673" s="30"/>
      <c r="AT1673" s="30"/>
      <c r="AU1673" s="30"/>
      <c r="AV1673" s="30"/>
    </row>
    <row r="1674" spans="3:48" x14ac:dyDescent="0.25"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0"/>
      <c r="X1674" s="30"/>
      <c r="Y1674" s="30"/>
      <c r="Z1674" s="30"/>
      <c r="AA1674" s="30"/>
      <c r="AB1674" s="30"/>
      <c r="AC1674" s="30"/>
      <c r="AD1674" s="30"/>
      <c r="AE1674" s="30"/>
      <c r="AF1674" s="30"/>
      <c r="AG1674" s="30"/>
      <c r="AH1674" s="30"/>
      <c r="AI1674" s="30"/>
      <c r="AJ1674" s="30"/>
      <c r="AK1674" s="30"/>
      <c r="AL1674" s="30"/>
      <c r="AM1674" s="30"/>
      <c r="AN1674" s="30"/>
      <c r="AO1674" s="30"/>
      <c r="AP1674" s="30"/>
      <c r="AQ1674" s="30"/>
      <c r="AR1674" s="30"/>
      <c r="AS1674" s="30"/>
      <c r="AT1674" s="30"/>
      <c r="AU1674" s="30"/>
      <c r="AV1674" s="30"/>
    </row>
    <row r="1675" spans="3:48" x14ac:dyDescent="0.25"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30"/>
      <c r="AN1675" s="30"/>
      <c r="AO1675" s="30"/>
      <c r="AP1675" s="30"/>
      <c r="AQ1675" s="30"/>
      <c r="AR1675" s="30"/>
      <c r="AS1675" s="30"/>
      <c r="AT1675" s="30"/>
      <c r="AU1675" s="30"/>
      <c r="AV1675" s="30"/>
    </row>
    <row r="1676" spans="3:48" x14ac:dyDescent="0.25"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30"/>
      <c r="AN1676" s="30"/>
      <c r="AO1676" s="30"/>
      <c r="AP1676" s="30"/>
      <c r="AQ1676" s="30"/>
      <c r="AR1676" s="30"/>
      <c r="AS1676" s="30"/>
      <c r="AT1676" s="30"/>
      <c r="AU1676" s="30"/>
      <c r="AV1676" s="30"/>
    </row>
    <row r="1677" spans="3:48" x14ac:dyDescent="0.25"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0"/>
      <c r="X1677" s="30"/>
      <c r="Y1677" s="30"/>
      <c r="Z1677" s="30"/>
      <c r="AA1677" s="30"/>
      <c r="AB1677" s="30"/>
      <c r="AC1677" s="30"/>
      <c r="AD1677" s="30"/>
      <c r="AE1677" s="30"/>
      <c r="AF1677" s="30"/>
      <c r="AG1677" s="30"/>
      <c r="AH1677" s="30"/>
      <c r="AI1677" s="30"/>
      <c r="AJ1677" s="30"/>
      <c r="AK1677" s="30"/>
      <c r="AL1677" s="30"/>
      <c r="AM1677" s="30"/>
      <c r="AN1677" s="30"/>
      <c r="AO1677" s="30"/>
      <c r="AP1677" s="30"/>
      <c r="AQ1677" s="30"/>
      <c r="AR1677" s="30"/>
      <c r="AS1677" s="30"/>
      <c r="AT1677" s="30"/>
      <c r="AU1677" s="30"/>
      <c r="AV1677" s="30"/>
    </row>
    <row r="1678" spans="3:48" x14ac:dyDescent="0.25"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0"/>
      <c r="X1678" s="30"/>
      <c r="Y1678" s="30"/>
      <c r="Z1678" s="30"/>
      <c r="AA1678" s="30"/>
      <c r="AB1678" s="30"/>
      <c r="AC1678" s="30"/>
      <c r="AD1678" s="30"/>
      <c r="AE1678" s="30"/>
      <c r="AF1678" s="30"/>
      <c r="AG1678" s="30"/>
      <c r="AH1678" s="30"/>
      <c r="AI1678" s="30"/>
      <c r="AJ1678" s="30"/>
      <c r="AK1678" s="30"/>
      <c r="AL1678" s="30"/>
      <c r="AM1678" s="30"/>
      <c r="AN1678" s="30"/>
      <c r="AO1678" s="30"/>
      <c r="AP1678" s="30"/>
      <c r="AQ1678" s="30"/>
      <c r="AR1678" s="30"/>
      <c r="AS1678" s="30"/>
      <c r="AT1678" s="30"/>
      <c r="AU1678" s="30"/>
      <c r="AV1678" s="30"/>
    </row>
    <row r="1679" spans="3:48" x14ac:dyDescent="0.25"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0"/>
      <c r="X1679" s="30"/>
      <c r="Y1679" s="30"/>
      <c r="Z1679" s="30"/>
      <c r="AA1679" s="30"/>
      <c r="AB1679" s="30"/>
      <c r="AC1679" s="30"/>
      <c r="AD1679" s="30"/>
      <c r="AE1679" s="30"/>
      <c r="AF1679" s="30"/>
      <c r="AG1679" s="30"/>
      <c r="AH1679" s="30"/>
      <c r="AI1679" s="30"/>
      <c r="AJ1679" s="30"/>
      <c r="AK1679" s="30"/>
      <c r="AL1679" s="30"/>
      <c r="AM1679" s="30"/>
      <c r="AN1679" s="30"/>
      <c r="AO1679" s="30"/>
      <c r="AP1679" s="30"/>
      <c r="AQ1679" s="30"/>
      <c r="AR1679" s="30"/>
      <c r="AS1679" s="30"/>
      <c r="AT1679" s="30"/>
      <c r="AU1679" s="30"/>
      <c r="AV1679" s="30"/>
    </row>
    <row r="1680" spans="3:48" x14ac:dyDescent="0.25"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0"/>
      <c r="X1680" s="30"/>
      <c r="Y1680" s="30"/>
      <c r="Z1680" s="30"/>
      <c r="AA1680" s="30"/>
      <c r="AB1680" s="30"/>
      <c r="AC1680" s="30"/>
      <c r="AD1680" s="30"/>
      <c r="AE1680" s="30"/>
      <c r="AF1680" s="30"/>
      <c r="AG1680" s="30"/>
      <c r="AH1680" s="30"/>
      <c r="AI1680" s="30"/>
      <c r="AJ1680" s="30"/>
      <c r="AK1680" s="30"/>
      <c r="AL1680" s="30"/>
      <c r="AM1680" s="30"/>
      <c r="AN1680" s="30"/>
      <c r="AO1680" s="30"/>
      <c r="AP1680" s="30"/>
      <c r="AQ1680" s="30"/>
      <c r="AR1680" s="30"/>
      <c r="AS1680" s="30"/>
      <c r="AT1680" s="30"/>
      <c r="AU1680" s="30"/>
      <c r="AV1680" s="30"/>
    </row>
    <row r="1681" spans="3:48" x14ac:dyDescent="0.25"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0"/>
      <c r="X1681" s="30"/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30"/>
      <c r="AN1681" s="30"/>
      <c r="AO1681" s="30"/>
      <c r="AP1681" s="30"/>
      <c r="AQ1681" s="30"/>
      <c r="AR1681" s="30"/>
      <c r="AS1681" s="30"/>
      <c r="AT1681" s="30"/>
      <c r="AU1681" s="30"/>
      <c r="AV1681" s="30"/>
    </row>
    <row r="1682" spans="3:48" x14ac:dyDescent="0.25"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0"/>
      <c r="X1682" s="30"/>
      <c r="Y1682" s="30"/>
      <c r="Z1682" s="30"/>
      <c r="AA1682" s="30"/>
      <c r="AB1682" s="30"/>
      <c r="AC1682" s="30"/>
      <c r="AD1682" s="30"/>
      <c r="AE1682" s="30"/>
      <c r="AF1682" s="30"/>
      <c r="AG1682" s="30"/>
      <c r="AH1682" s="30"/>
      <c r="AI1682" s="30"/>
      <c r="AJ1682" s="30"/>
      <c r="AK1682" s="30"/>
      <c r="AL1682" s="30"/>
      <c r="AM1682" s="30"/>
      <c r="AN1682" s="30"/>
      <c r="AO1682" s="30"/>
      <c r="AP1682" s="30"/>
      <c r="AQ1682" s="30"/>
      <c r="AR1682" s="30"/>
      <c r="AS1682" s="30"/>
      <c r="AT1682" s="30"/>
      <c r="AU1682" s="30"/>
      <c r="AV1682" s="30"/>
    </row>
    <row r="1683" spans="3:48" x14ac:dyDescent="0.25"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0"/>
      <c r="X1683" s="30"/>
      <c r="Y1683" s="30"/>
      <c r="Z1683" s="30"/>
      <c r="AA1683" s="30"/>
      <c r="AB1683" s="30"/>
      <c r="AC1683" s="30"/>
      <c r="AD1683" s="30"/>
      <c r="AE1683" s="30"/>
      <c r="AF1683" s="30"/>
      <c r="AG1683" s="30"/>
      <c r="AH1683" s="30"/>
      <c r="AI1683" s="30"/>
      <c r="AJ1683" s="30"/>
      <c r="AK1683" s="30"/>
      <c r="AL1683" s="30"/>
      <c r="AM1683" s="30"/>
      <c r="AN1683" s="30"/>
      <c r="AO1683" s="30"/>
      <c r="AP1683" s="30"/>
      <c r="AQ1683" s="30"/>
      <c r="AR1683" s="30"/>
      <c r="AS1683" s="30"/>
      <c r="AT1683" s="30"/>
      <c r="AU1683" s="30"/>
      <c r="AV1683" s="30"/>
    </row>
    <row r="1684" spans="3:48" x14ac:dyDescent="0.25"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0"/>
      <c r="X1684" s="30"/>
      <c r="Y1684" s="30"/>
      <c r="Z1684" s="30"/>
      <c r="AA1684" s="30"/>
      <c r="AB1684" s="30"/>
      <c r="AC1684" s="30"/>
      <c r="AD1684" s="30"/>
      <c r="AE1684" s="30"/>
      <c r="AF1684" s="30"/>
      <c r="AG1684" s="30"/>
      <c r="AH1684" s="30"/>
      <c r="AI1684" s="30"/>
      <c r="AJ1684" s="30"/>
      <c r="AK1684" s="30"/>
      <c r="AL1684" s="30"/>
      <c r="AM1684" s="30"/>
      <c r="AN1684" s="30"/>
      <c r="AO1684" s="30"/>
      <c r="AP1684" s="30"/>
      <c r="AQ1684" s="30"/>
      <c r="AR1684" s="30"/>
      <c r="AS1684" s="30"/>
      <c r="AT1684" s="30"/>
      <c r="AU1684" s="30"/>
      <c r="AV1684" s="30"/>
    </row>
    <row r="1685" spans="3:48" x14ac:dyDescent="0.25"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0"/>
      <c r="X1685" s="30"/>
      <c r="Y1685" s="30"/>
      <c r="Z1685" s="30"/>
      <c r="AA1685" s="30"/>
      <c r="AB1685" s="30"/>
      <c r="AC1685" s="30"/>
      <c r="AD1685" s="30"/>
      <c r="AE1685" s="30"/>
      <c r="AF1685" s="30"/>
      <c r="AG1685" s="30"/>
      <c r="AH1685" s="30"/>
      <c r="AI1685" s="30"/>
      <c r="AJ1685" s="30"/>
      <c r="AK1685" s="30"/>
      <c r="AL1685" s="30"/>
      <c r="AM1685" s="30"/>
      <c r="AN1685" s="30"/>
      <c r="AO1685" s="30"/>
      <c r="AP1685" s="30"/>
      <c r="AQ1685" s="30"/>
      <c r="AR1685" s="30"/>
      <c r="AS1685" s="30"/>
      <c r="AT1685" s="30"/>
      <c r="AU1685" s="30"/>
      <c r="AV1685" s="30"/>
    </row>
    <row r="1686" spans="3:48" x14ac:dyDescent="0.25"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/>
      <c r="AH1686" s="30"/>
      <c r="AI1686" s="30"/>
      <c r="AJ1686" s="30"/>
      <c r="AK1686" s="30"/>
      <c r="AL1686" s="30"/>
      <c r="AM1686" s="30"/>
      <c r="AN1686" s="30"/>
      <c r="AO1686" s="30"/>
      <c r="AP1686" s="30"/>
      <c r="AQ1686" s="30"/>
      <c r="AR1686" s="30"/>
      <c r="AS1686" s="30"/>
      <c r="AT1686" s="30"/>
      <c r="AU1686" s="30"/>
      <c r="AV1686" s="30"/>
    </row>
    <row r="1687" spans="3:48" x14ac:dyDescent="0.25"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0"/>
      <c r="X1687" s="30"/>
      <c r="Y1687" s="30"/>
      <c r="Z1687" s="30"/>
      <c r="AA1687" s="30"/>
      <c r="AB1687" s="30"/>
      <c r="AC1687" s="30"/>
      <c r="AD1687" s="30"/>
      <c r="AE1687" s="30"/>
      <c r="AF1687" s="30"/>
      <c r="AG1687" s="30"/>
      <c r="AH1687" s="30"/>
      <c r="AI1687" s="30"/>
      <c r="AJ1687" s="30"/>
      <c r="AK1687" s="30"/>
      <c r="AL1687" s="30"/>
      <c r="AM1687" s="30"/>
      <c r="AN1687" s="30"/>
      <c r="AO1687" s="30"/>
      <c r="AP1687" s="30"/>
      <c r="AQ1687" s="30"/>
      <c r="AR1687" s="30"/>
      <c r="AS1687" s="30"/>
      <c r="AT1687" s="30"/>
      <c r="AU1687" s="30"/>
      <c r="AV1687" s="30"/>
    </row>
    <row r="1688" spans="3:48" x14ac:dyDescent="0.25"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0"/>
      <c r="X1688" s="30"/>
      <c r="Y1688" s="30"/>
      <c r="Z1688" s="30"/>
      <c r="AA1688" s="30"/>
      <c r="AB1688" s="30"/>
      <c r="AC1688" s="30"/>
      <c r="AD1688" s="30"/>
      <c r="AE1688" s="30"/>
      <c r="AF1688" s="30"/>
      <c r="AG1688" s="30"/>
      <c r="AH1688" s="30"/>
      <c r="AI1688" s="30"/>
      <c r="AJ1688" s="30"/>
      <c r="AK1688" s="30"/>
      <c r="AL1688" s="30"/>
      <c r="AM1688" s="30"/>
      <c r="AN1688" s="30"/>
      <c r="AO1688" s="30"/>
      <c r="AP1688" s="30"/>
      <c r="AQ1688" s="30"/>
      <c r="AR1688" s="30"/>
      <c r="AS1688" s="30"/>
      <c r="AT1688" s="30"/>
      <c r="AU1688" s="30"/>
      <c r="AV1688" s="30"/>
    </row>
    <row r="1689" spans="3:48" x14ac:dyDescent="0.25"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0"/>
      <c r="X1689" s="30"/>
      <c r="Y1689" s="30"/>
      <c r="Z1689" s="30"/>
      <c r="AA1689" s="30"/>
      <c r="AB1689" s="30"/>
      <c r="AC1689" s="30"/>
      <c r="AD1689" s="30"/>
      <c r="AE1689" s="30"/>
      <c r="AF1689" s="30"/>
      <c r="AG1689" s="30"/>
      <c r="AH1689" s="30"/>
      <c r="AI1689" s="30"/>
      <c r="AJ1689" s="30"/>
      <c r="AK1689" s="30"/>
      <c r="AL1689" s="30"/>
      <c r="AM1689" s="30"/>
      <c r="AN1689" s="30"/>
      <c r="AO1689" s="30"/>
      <c r="AP1689" s="30"/>
      <c r="AQ1689" s="30"/>
      <c r="AR1689" s="30"/>
      <c r="AS1689" s="30"/>
      <c r="AT1689" s="30"/>
      <c r="AU1689" s="30"/>
      <c r="AV1689" s="30"/>
    </row>
    <row r="1690" spans="3:48" x14ac:dyDescent="0.25"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0"/>
      <c r="X1690" s="30"/>
      <c r="Y1690" s="30"/>
      <c r="Z1690" s="30"/>
      <c r="AA1690" s="30"/>
      <c r="AB1690" s="30"/>
      <c r="AC1690" s="30"/>
      <c r="AD1690" s="30"/>
      <c r="AE1690" s="30"/>
      <c r="AF1690" s="30"/>
      <c r="AG1690" s="30"/>
      <c r="AH1690" s="30"/>
      <c r="AI1690" s="30"/>
      <c r="AJ1690" s="30"/>
      <c r="AK1690" s="30"/>
      <c r="AL1690" s="30"/>
      <c r="AM1690" s="30"/>
      <c r="AN1690" s="30"/>
      <c r="AO1690" s="30"/>
      <c r="AP1690" s="30"/>
      <c r="AQ1690" s="30"/>
      <c r="AR1690" s="30"/>
      <c r="AS1690" s="30"/>
      <c r="AT1690" s="30"/>
      <c r="AU1690" s="30"/>
      <c r="AV1690" s="30"/>
    </row>
    <row r="1691" spans="3:48" x14ac:dyDescent="0.25"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0"/>
      <c r="X1691" s="30"/>
      <c r="Y1691" s="30"/>
      <c r="Z1691" s="30"/>
      <c r="AA1691" s="30"/>
      <c r="AB1691" s="30"/>
      <c r="AC1691" s="30"/>
      <c r="AD1691" s="30"/>
      <c r="AE1691" s="30"/>
      <c r="AF1691" s="30"/>
      <c r="AG1691" s="30"/>
      <c r="AH1691" s="30"/>
      <c r="AI1691" s="30"/>
      <c r="AJ1691" s="30"/>
      <c r="AK1691" s="30"/>
      <c r="AL1691" s="30"/>
      <c r="AM1691" s="30"/>
      <c r="AN1691" s="30"/>
      <c r="AO1691" s="30"/>
      <c r="AP1691" s="30"/>
      <c r="AQ1691" s="30"/>
      <c r="AR1691" s="30"/>
      <c r="AS1691" s="30"/>
      <c r="AT1691" s="30"/>
      <c r="AU1691" s="30"/>
      <c r="AV1691" s="30"/>
    </row>
    <row r="1692" spans="3:48" x14ac:dyDescent="0.25"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0"/>
      <c r="X1692" s="30"/>
      <c r="Y1692" s="30"/>
      <c r="Z1692" s="30"/>
      <c r="AA1692" s="30"/>
      <c r="AB1692" s="30"/>
      <c r="AC1692" s="30"/>
      <c r="AD1692" s="30"/>
      <c r="AE1692" s="30"/>
      <c r="AF1692" s="30"/>
      <c r="AG1692" s="30"/>
      <c r="AH1692" s="30"/>
      <c r="AI1692" s="30"/>
      <c r="AJ1692" s="30"/>
      <c r="AK1692" s="30"/>
      <c r="AL1692" s="30"/>
      <c r="AM1692" s="30"/>
      <c r="AN1692" s="30"/>
      <c r="AO1692" s="30"/>
      <c r="AP1692" s="30"/>
      <c r="AQ1692" s="30"/>
      <c r="AR1692" s="30"/>
      <c r="AS1692" s="30"/>
      <c r="AT1692" s="30"/>
      <c r="AU1692" s="30"/>
      <c r="AV1692" s="30"/>
    </row>
    <row r="1693" spans="3:48" x14ac:dyDescent="0.25"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0"/>
      <c r="X1693" s="30"/>
      <c r="Y1693" s="30"/>
      <c r="Z1693" s="30"/>
      <c r="AA1693" s="30"/>
      <c r="AB1693" s="30"/>
      <c r="AC1693" s="30"/>
      <c r="AD1693" s="30"/>
      <c r="AE1693" s="30"/>
      <c r="AF1693" s="30"/>
      <c r="AG1693" s="30"/>
      <c r="AH1693" s="30"/>
      <c r="AI1693" s="30"/>
      <c r="AJ1693" s="30"/>
      <c r="AK1693" s="30"/>
      <c r="AL1693" s="30"/>
      <c r="AM1693" s="30"/>
      <c r="AN1693" s="30"/>
      <c r="AO1693" s="30"/>
      <c r="AP1693" s="30"/>
      <c r="AQ1693" s="30"/>
      <c r="AR1693" s="30"/>
      <c r="AS1693" s="30"/>
      <c r="AT1693" s="30"/>
      <c r="AU1693" s="30"/>
      <c r="AV1693" s="30"/>
    </row>
    <row r="1694" spans="3:48" x14ac:dyDescent="0.25"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0"/>
      <c r="X1694" s="30"/>
      <c r="Y1694" s="30"/>
      <c r="Z1694" s="30"/>
      <c r="AA1694" s="30"/>
      <c r="AB1694" s="30"/>
      <c r="AC1694" s="30"/>
      <c r="AD1694" s="30"/>
      <c r="AE1694" s="30"/>
      <c r="AF1694" s="30"/>
      <c r="AG1694" s="30"/>
      <c r="AH1694" s="30"/>
      <c r="AI1694" s="30"/>
      <c r="AJ1694" s="30"/>
      <c r="AK1694" s="30"/>
      <c r="AL1694" s="30"/>
      <c r="AM1694" s="30"/>
      <c r="AN1694" s="30"/>
      <c r="AO1694" s="30"/>
      <c r="AP1694" s="30"/>
      <c r="AQ1694" s="30"/>
      <c r="AR1694" s="30"/>
      <c r="AS1694" s="30"/>
      <c r="AT1694" s="30"/>
      <c r="AU1694" s="30"/>
      <c r="AV1694" s="30"/>
    </row>
    <row r="1695" spans="3:48" x14ac:dyDescent="0.25"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0"/>
      <c r="X1695" s="30"/>
      <c r="Y1695" s="30"/>
      <c r="Z1695" s="30"/>
      <c r="AA1695" s="30"/>
      <c r="AB1695" s="30"/>
      <c r="AC1695" s="30"/>
      <c r="AD1695" s="30"/>
      <c r="AE1695" s="30"/>
      <c r="AF1695" s="30"/>
      <c r="AG1695" s="30"/>
      <c r="AH1695" s="30"/>
      <c r="AI1695" s="30"/>
      <c r="AJ1695" s="30"/>
      <c r="AK1695" s="30"/>
      <c r="AL1695" s="30"/>
      <c r="AM1695" s="30"/>
      <c r="AN1695" s="30"/>
      <c r="AO1695" s="30"/>
      <c r="AP1695" s="30"/>
      <c r="AQ1695" s="30"/>
      <c r="AR1695" s="30"/>
      <c r="AS1695" s="30"/>
      <c r="AT1695" s="30"/>
      <c r="AU1695" s="30"/>
      <c r="AV1695" s="30"/>
    </row>
    <row r="1696" spans="3:48" x14ac:dyDescent="0.25"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0"/>
      <c r="X1696" s="30"/>
      <c r="Y1696" s="30"/>
      <c r="Z1696" s="30"/>
      <c r="AA1696" s="30"/>
      <c r="AB1696" s="30"/>
      <c r="AC1696" s="30"/>
      <c r="AD1696" s="30"/>
      <c r="AE1696" s="30"/>
      <c r="AF1696" s="30"/>
      <c r="AG1696" s="30"/>
      <c r="AH1696" s="30"/>
      <c r="AI1696" s="30"/>
      <c r="AJ1696" s="30"/>
      <c r="AK1696" s="30"/>
      <c r="AL1696" s="30"/>
      <c r="AM1696" s="30"/>
      <c r="AN1696" s="30"/>
      <c r="AO1696" s="30"/>
      <c r="AP1696" s="30"/>
      <c r="AQ1696" s="30"/>
      <c r="AR1696" s="30"/>
      <c r="AS1696" s="30"/>
      <c r="AT1696" s="30"/>
      <c r="AU1696" s="30"/>
      <c r="AV1696" s="30"/>
    </row>
    <row r="1697" spans="3:48" x14ac:dyDescent="0.25"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0"/>
      <c r="X1697" s="30"/>
      <c r="Y1697" s="30"/>
      <c r="Z1697" s="30"/>
      <c r="AA1697" s="30"/>
      <c r="AB1697" s="30"/>
      <c r="AC1697" s="30"/>
      <c r="AD1697" s="30"/>
      <c r="AE1697" s="30"/>
      <c r="AF1697" s="30"/>
      <c r="AG1697" s="30"/>
      <c r="AH1697" s="30"/>
      <c r="AI1697" s="30"/>
      <c r="AJ1697" s="30"/>
      <c r="AK1697" s="30"/>
      <c r="AL1697" s="30"/>
      <c r="AM1697" s="30"/>
      <c r="AN1697" s="30"/>
      <c r="AO1697" s="30"/>
      <c r="AP1697" s="30"/>
      <c r="AQ1697" s="30"/>
      <c r="AR1697" s="30"/>
      <c r="AS1697" s="30"/>
      <c r="AT1697" s="30"/>
      <c r="AU1697" s="30"/>
      <c r="AV1697" s="30"/>
    </row>
    <row r="1698" spans="3:48" x14ac:dyDescent="0.25"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0"/>
      <c r="X1698" s="30"/>
      <c r="Y1698" s="30"/>
      <c r="Z1698" s="30"/>
      <c r="AA1698" s="30"/>
      <c r="AB1698" s="30"/>
      <c r="AC1698" s="30"/>
      <c r="AD1698" s="30"/>
      <c r="AE1698" s="30"/>
      <c r="AF1698" s="30"/>
      <c r="AG1698" s="30"/>
      <c r="AH1698" s="30"/>
      <c r="AI1698" s="30"/>
      <c r="AJ1698" s="30"/>
      <c r="AK1698" s="30"/>
      <c r="AL1698" s="30"/>
      <c r="AM1698" s="30"/>
      <c r="AN1698" s="30"/>
      <c r="AO1698" s="30"/>
      <c r="AP1698" s="30"/>
      <c r="AQ1698" s="30"/>
      <c r="AR1698" s="30"/>
      <c r="AS1698" s="30"/>
      <c r="AT1698" s="30"/>
      <c r="AU1698" s="30"/>
      <c r="AV1698" s="30"/>
    </row>
    <row r="1699" spans="3:48" x14ac:dyDescent="0.25"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0"/>
      <c r="X1699" s="30"/>
      <c r="Y1699" s="30"/>
      <c r="Z1699" s="30"/>
      <c r="AA1699" s="30"/>
      <c r="AB1699" s="30"/>
      <c r="AC1699" s="30"/>
      <c r="AD1699" s="30"/>
      <c r="AE1699" s="30"/>
      <c r="AF1699" s="30"/>
      <c r="AG1699" s="30"/>
      <c r="AH1699" s="30"/>
      <c r="AI1699" s="30"/>
      <c r="AJ1699" s="30"/>
      <c r="AK1699" s="30"/>
      <c r="AL1699" s="30"/>
      <c r="AM1699" s="30"/>
      <c r="AN1699" s="30"/>
      <c r="AO1699" s="30"/>
      <c r="AP1699" s="30"/>
      <c r="AQ1699" s="30"/>
      <c r="AR1699" s="30"/>
      <c r="AS1699" s="30"/>
      <c r="AT1699" s="30"/>
      <c r="AU1699" s="30"/>
      <c r="AV1699" s="30"/>
    </row>
    <row r="1700" spans="3:48" x14ac:dyDescent="0.25"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0"/>
      <c r="X1700" s="30"/>
      <c r="Y1700" s="30"/>
      <c r="Z1700" s="30"/>
      <c r="AA1700" s="30"/>
      <c r="AB1700" s="30"/>
      <c r="AC1700" s="30"/>
      <c r="AD1700" s="30"/>
      <c r="AE1700" s="30"/>
      <c r="AF1700" s="30"/>
      <c r="AG1700" s="30"/>
      <c r="AH1700" s="30"/>
      <c r="AI1700" s="30"/>
      <c r="AJ1700" s="30"/>
      <c r="AK1700" s="30"/>
      <c r="AL1700" s="30"/>
      <c r="AM1700" s="30"/>
      <c r="AN1700" s="30"/>
      <c r="AO1700" s="30"/>
      <c r="AP1700" s="30"/>
      <c r="AQ1700" s="30"/>
      <c r="AR1700" s="30"/>
      <c r="AS1700" s="30"/>
      <c r="AT1700" s="30"/>
      <c r="AU1700" s="30"/>
      <c r="AV1700" s="30"/>
    </row>
    <row r="1701" spans="3:48" x14ac:dyDescent="0.25"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0"/>
      <c r="X1701" s="30"/>
      <c r="Y1701" s="30"/>
      <c r="Z1701" s="30"/>
      <c r="AA1701" s="30"/>
      <c r="AB1701" s="30"/>
      <c r="AC1701" s="30"/>
      <c r="AD1701" s="30"/>
      <c r="AE1701" s="30"/>
      <c r="AF1701" s="30"/>
      <c r="AG1701" s="30"/>
      <c r="AH1701" s="30"/>
      <c r="AI1701" s="30"/>
      <c r="AJ1701" s="30"/>
      <c r="AK1701" s="30"/>
      <c r="AL1701" s="30"/>
      <c r="AM1701" s="30"/>
      <c r="AN1701" s="30"/>
      <c r="AO1701" s="30"/>
      <c r="AP1701" s="30"/>
      <c r="AQ1701" s="30"/>
      <c r="AR1701" s="30"/>
      <c r="AS1701" s="30"/>
      <c r="AT1701" s="30"/>
      <c r="AU1701" s="30"/>
      <c r="AV1701" s="30"/>
    </row>
    <row r="1702" spans="3:48" x14ac:dyDescent="0.25"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0"/>
      <c r="X1702" s="30"/>
      <c r="Y1702" s="30"/>
      <c r="Z1702" s="30"/>
      <c r="AA1702" s="30"/>
      <c r="AB1702" s="30"/>
      <c r="AC1702" s="30"/>
      <c r="AD1702" s="30"/>
      <c r="AE1702" s="30"/>
      <c r="AF1702" s="30"/>
      <c r="AG1702" s="30"/>
      <c r="AH1702" s="30"/>
      <c r="AI1702" s="30"/>
      <c r="AJ1702" s="30"/>
      <c r="AK1702" s="30"/>
      <c r="AL1702" s="30"/>
      <c r="AM1702" s="30"/>
      <c r="AN1702" s="30"/>
      <c r="AO1702" s="30"/>
      <c r="AP1702" s="30"/>
      <c r="AQ1702" s="30"/>
      <c r="AR1702" s="30"/>
      <c r="AS1702" s="30"/>
      <c r="AT1702" s="30"/>
      <c r="AU1702" s="30"/>
      <c r="AV1702" s="30"/>
    </row>
    <row r="1703" spans="3:48" x14ac:dyDescent="0.25"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0"/>
      <c r="X1703" s="30"/>
      <c r="Y1703" s="30"/>
      <c r="Z1703" s="30"/>
      <c r="AA1703" s="30"/>
      <c r="AB1703" s="30"/>
      <c r="AC1703" s="30"/>
      <c r="AD1703" s="30"/>
      <c r="AE1703" s="30"/>
      <c r="AF1703" s="30"/>
      <c r="AG1703" s="30"/>
      <c r="AH1703" s="30"/>
      <c r="AI1703" s="30"/>
      <c r="AJ1703" s="30"/>
      <c r="AK1703" s="30"/>
      <c r="AL1703" s="30"/>
      <c r="AM1703" s="30"/>
      <c r="AN1703" s="30"/>
      <c r="AO1703" s="30"/>
      <c r="AP1703" s="30"/>
      <c r="AQ1703" s="30"/>
      <c r="AR1703" s="30"/>
      <c r="AS1703" s="30"/>
      <c r="AT1703" s="30"/>
      <c r="AU1703" s="30"/>
      <c r="AV1703" s="30"/>
    </row>
    <row r="1704" spans="3:48" x14ac:dyDescent="0.25"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0"/>
      <c r="X1704" s="30"/>
      <c r="Y1704" s="30"/>
      <c r="Z1704" s="30"/>
      <c r="AA1704" s="30"/>
      <c r="AB1704" s="30"/>
      <c r="AC1704" s="30"/>
      <c r="AD1704" s="30"/>
      <c r="AE1704" s="30"/>
      <c r="AF1704" s="30"/>
      <c r="AG1704" s="30"/>
      <c r="AH1704" s="30"/>
      <c r="AI1704" s="30"/>
      <c r="AJ1704" s="30"/>
      <c r="AK1704" s="30"/>
      <c r="AL1704" s="30"/>
      <c r="AM1704" s="30"/>
      <c r="AN1704" s="30"/>
      <c r="AO1704" s="30"/>
      <c r="AP1704" s="30"/>
      <c r="AQ1704" s="30"/>
      <c r="AR1704" s="30"/>
      <c r="AS1704" s="30"/>
      <c r="AT1704" s="30"/>
      <c r="AU1704" s="30"/>
      <c r="AV1704" s="30"/>
    </row>
    <row r="1705" spans="3:48" x14ac:dyDescent="0.25"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0"/>
      <c r="X1705" s="30"/>
      <c r="Y1705" s="30"/>
      <c r="Z1705" s="30"/>
      <c r="AA1705" s="30"/>
      <c r="AB1705" s="30"/>
      <c r="AC1705" s="30"/>
      <c r="AD1705" s="30"/>
      <c r="AE1705" s="30"/>
      <c r="AF1705" s="30"/>
      <c r="AG1705" s="30"/>
      <c r="AH1705" s="30"/>
      <c r="AI1705" s="30"/>
      <c r="AJ1705" s="30"/>
      <c r="AK1705" s="30"/>
      <c r="AL1705" s="30"/>
      <c r="AM1705" s="30"/>
      <c r="AN1705" s="30"/>
      <c r="AO1705" s="30"/>
      <c r="AP1705" s="30"/>
      <c r="AQ1705" s="30"/>
      <c r="AR1705" s="30"/>
      <c r="AS1705" s="30"/>
      <c r="AT1705" s="30"/>
      <c r="AU1705" s="30"/>
      <c r="AV1705" s="30"/>
    </row>
    <row r="1706" spans="3:48" x14ac:dyDescent="0.25"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0"/>
      <c r="X1706" s="30"/>
      <c r="Y1706" s="30"/>
      <c r="Z1706" s="30"/>
      <c r="AA1706" s="30"/>
      <c r="AB1706" s="30"/>
      <c r="AC1706" s="30"/>
      <c r="AD1706" s="30"/>
      <c r="AE1706" s="30"/>
      <c r="AF1706" s="30"/>
      <c r="AG1706" s="30"/>
      <c r="AH1706" s="30"/>
      <c r="AI1706" s="30"/>
      <c r="AJ1706" s="30"/>
      <c r="AK1706" s="30"/>
      <c r="AL1706" s="30"/>
      <c r="AM1706" s="30"/>
      <c r="AN1706" s="30"/>
      <c r="AO1706" s="30"/>
      <c r="AP1706" s="30"/>
      <c r="AQ1706" s="30"/>
      <c r="AR1706" s="30"/>
      <c r="AS1706" s="30"/>
      <c r="AT1706" s="30"/>
      <c r="AU1706" s="30"/>
      <c r="AV1706" s="30"/>
    </row>
    <row r="1707" spans="3:48" x14ac:dyDescent="0.25"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0"/>
      <c r="X1707" s="30"/>
      <c r="Y1707" s="30"/>
      <c r="Z1707" s="30"/>
      <c r="AA1707" s="30"/>
      <c r="AB1707" s="30"/>
      <c r="AC1707" s="30"/>
      <c r="AD1707" s="30"/>
      <c r="AE1707" s="30"/>
      <c r="AF1707" s="30"/>
      <c r="AG1707" s="30"/>
      <c r="AH1707" s="30"/>
      <c r="AI1707" s="30"/>
      <c r="AJ1707" s="30"/>
      <c r="AK1707" s="30"/>
      <c r="AL1707" s="30"/>
      <c r="AM1707" s="30"/>
      <c r="AN1707" s="30"/>
      <c r="AO1707" s="30"/>
      <c r="AP1707" s="30"/>
      <c r="AQ1707" s="30"/>
      <c r="AR1707" s="30"/>
      <c r="AS1707" s="30"/>
      <c r="AT1707" s="30"/>
      <c r="AU1707" s="30"/>
      <c r="AV1707" s="30"/>
    </row>
    <row r="1708" spans="3:48" x14ac:dyDescent="0.25"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0"/>
      <c r="X1708" s="30"/>
      <c r="Y1708" s="30"/>
      <c r="Z1708" s="30"/>
      <c r="AA1708" s="30"/>
      <c r="AB1708" s="30"/>
      <c r="AC1708" s="30"/>
      <c r="AD1708" s="30"/>
      <c r="AE1708" s="30"/>
      <c r="AF1708" s="30"/>
      <c r="AG1708" s="30"/>
      <c r="AH1708" s="30"/>
      <c r="AI1708" s="30"/>
      <c r="AJ1708" s="30"/>
      <c r="AK1708" s="30"/>
      <c r="AL1708" s="30"/>
      <c r="AM1708" s="30"/>
      <c r="AN1708" s="30"/>
      <c r="AO1708" s="30"/>
      <c r="AP1708" s="30"/>
      <c r="AQ1708" s="30"/>
      <c r="AR1708" s="30"/>
      <c r="AS1708" s="30"/>
      <c r="AT1708" s="30"/>
      <c r="AU1708" s="30"/>
      <c r="AV1708" s="30"/>
    </row>
    <row r="1709" spans="3:48" x14ac:dyDescent="0.25"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0"/>
      <c r="X1709" s="30"/>
      <c r="Y1709" s="30"/>
      <c r="Z1709" s="30"/>
      <c r="AA1709" s="30"/>
      <c r="AB1709" s="30"/>
      <c r="AC1709" s="30"/>
      <c r="AD1709" s="30"/>
      <c r="AE1709" s="30"/>
      <c r="AF1709" s="30"/>
      <c r="AG1709" s="30"/>
      <c r="AH1709" s="30"/>
      <c r="AI1709" s="30"/>
      <c r="AJ1709" s="30"/>
      <c r="AK1709" s="30"/>
      <c r="AL1709" s="30"/>
      <c r="AM1709" s="30"/>
      <c r="AN1709" s="30"/>
      <c r="AO1709" s="30"/>
      <c r="AP1709" s="30"/>
      <c r="AQ1709" s="30"/>
      <c r="AR1709" s="30"/>
      <c r="AS1709" s="30"/>
      <c r="AT1709" s="30"/>
      <c r="AU1709" s="30"/>
      <c r="AV1709" s="30"/>
    </row>
    <row r="1710" spans="3:48" x14ac:dyDescent="0.25"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30"/>
      <c r="AN1710" s="30"/>
      <c r="AO1710" s="30"/>
      <c r="AP1710" s="30"/>
      <c r="AQ1710" s="30"/>
      <c r="AR1710" s="30"/>
      <c r="AS1710" s="30"/>
      <c r="AT1710" s="30"/>
      <c r="AU1710" s="30"/>
      <c r="AV1710" s="30"/>
    </row>
    <row r="1711" spans="3:48" x14ac:dyDescent="0.25"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30"/>
      <c r="AN1711" s="30"/>
      <c r="AO1711" s="30"/>
      <c r="AP1711" s="30"/>
      <c r="AQ1711" s="30"/>
      <c r="AR1711" s="30"/>
      <c r="AS1711" s="30"/>
      <c r="AT1711" s="30"/>
      <c r="AU1711" s="30"/>
      <c r="AV1711" s="30"/>
    </row>
    <row r="1712" spans="3:48" x14ac:dyDescent="0.25"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0"/>
      <c r="X1712" s="30"/>
      <c r="Y1712" s="30"/>
      <c r="Z1712" s="30"/>
      <c r="AA1712" s="30"/>
      <c r="AB1712" s="30"/>
      <c r="AC1712" s="30"/>
      <c r="AD1712" s="30"/>
      <c r="AE1712" s="30"/>
      <c r="AF1712" s="30"/>
      <c r="AG1712" s="30"/>
      <c r="AH1712" s="30"/>
      <c r="AI1712" s="30"/>
      <c r="AJ1712" s="30"/>
      <c r="AK1712" s="30"/>
      <c r="AL1712" s="30"/>
      <c r="AM1712" s="30"/>
      <c r="AN1712" s="30"/>
      <c r="AO1712" s="30"/>
      <c r="AP1712" s="30"/>
      <c r="AQ1712" s="30"/>
      <c r="AR1712" s="30"/>
      <c r="AS1712" s="30"/>
      <c r="AT1712" s="30"/>
      <c r="AU1712" s="30"/>
      <c r="AV1712" s="30"/>
    </row>
    <row r="1713" spans="3:48" x14ac:dyDescent="0.25"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0"/>
      <c r="X1713" s="30"/>
      <c r="Y1713" s="30"/>
      <c r="Z1713" s="30"/>
      <c r="AA1713" s="30"/>
      <c r="AB1713" s="30"/>
      <c r="AC1713" s="30"/>
      <c r="AD1713" s="30"/>
      <c r="AE1713" s="30"/>
      <c r="AF1713" s="30"/>
      <c r="AG1713" s="30"/>
      <c r="AH1713" s="30"/>
      <c r="AI1713" s="30"/>
      <c r="AJ1713" s="30"/>
      <c r="AK1713" s="30"/>
      <c r="AL1713" s="30"/>
      <c r="AM1713" s="30"/>
      <c r="AN1713" s="30"/>
      <c r="AO1713" s="30"/>
      <c r="AP1713" s="30"/>
      <c r="AQ1713" s="30"/>
      <c r="AR1713" s="30"/>
      <c r="AS1713" s="30"/>
      <c r="AT1713" s="30"/>
      <c r="AU1713" s="30"/>
      <c r="AV1713" s="30"/>
    </row>
    <row r="1714" spans="3:48" x14ac:dyDescent="0.25"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0"/>
      <c r="X1714" s="30"/>
      <c r="Y1714" s="30"/>
      <c r="Z1714" s="30"/>
      <c r="AA1714" s="30"/>
      <c r="AB1714" s="30"/>
      <c r="AC1714" s="30"/>
      <c r="AD1714" s="30"/>
      <c r="AE1714" s="30"/>
      <c r="AF1714" s="30"/>
      <c r="AG1714" s="30"/>
      <c r="AH1714" s="30"/>
      <c r="AI1714" s="30"/>
      <c r="AJ1714" s="30"/>
      <c r="AK1714" s="30"/>
      <c r="AL1714" s="30"/>
      <c r="AM1714" s="30"/>
      <c r="AN1714" s="30"/>
      <c r="AO1714" s="30"/>
      <c r="AP1714" s="30"/>
      <c r="AQ1714" s="30"/>
      <c r="AR1714" s="30"/>
      <c r="AS1714" s="30"/>
      <c r="AT1714" s="30"/>
      <c r="AU1714" s="30"/>
      <c r="AV1714" s="30"/>
    </row>
    <row r="1715" spans="3:48" x14ac:dyDescent="0.25"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0"/>
      <c r="X1715" s="30"/>
      <c r="Y1715" s="30"/>
      <c r="Z1715" s="30"/>
      <c r="AA1715" s="30"/>
      <c r="AB1715" s="30"/>
      <c r="AC1715" s="30"/>
      <c r="AD1715" s="30"/>
      <c r="AE1715" s="30"/>
      <c r="AF1715" s="30"/>
      <c r="AG1715" s="30"/>
      <c r="AH1715" s="30"/>
      <c r="AI1715" s="30"/>
      <c r="AJ1715" s="30"/>
      <c r="AK1715" s="30"/>
      <c r="AL1715" s="30"/>
      <c r="AM1715" s="30"/>
      <c r="AN1715" s="30"/>
      <c r="AO1715" s="30"/>
      <c r="AP1715" s="30"/>
      <c r="AQ1715" s="30"/>
      <c r="AR1715" s="30"/>
      <c r="AS1715" s="30"/>
      <c r="AT1715" s="30"/>
      <c r="AU1715" s="30"/>
      <c r="AV1715" s="30"/>
    </row>
    <row r="1716" spans="3:48" x14ac:dyDescent="0.25"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/>
      <c r="AH1716" s="30"/>
      <c r="AI1716" s="30"/>
      <c r="AJ1716" s="30"/>
      <c r="AK1716" s="30"/>
      <c r="AL1716" s="30"/>
      <c r="AM1716" s="30"/>
      <c r="AN1716" s="30"/>
      <c r="AO1716" s="30"/>
      <c r="AP1716" s="30"/>
      <c r="AQ1716" s="30"/>
      <c r="AR1716" s="30"/>
      <c r="AS1716" s="30"/>
      <c r="AT1716" s="30"/>
      <c r="AU1716" s="30"/>
      <c r="AV1716" s="30"/>
    </row>
    <row r="1717" spans="3:48" x14ac:dyDescent="0.25"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0"/>
      <c r="X1717" s="30"/>
      <c r="Y1717" s="30"/>
      <c r="Z1717" s="30"/>
      <c r="AA1717" s="30"/>
      <c r="AB1717" s="30"/>
      <c r="AC1717" s="30"/>
      <c r="AD1717" s="30"/>
      <c r="AE1717" s="30"/>
      <c r="AF1717" s="30"/>
      <c r="AG1717" s="30"/>
      <c r="AH1717" s="30"/>
      <c r="AI1717" s="30"/>
      <c r="AJ1717" s="30"/>
      <c r="AK1717" s="30"/>
      <c r="AL1717" s="30"/>
      <c r="AM1717" s="30"/>
      <c r="AN1717" s="30"/>
      <c r="AO1717" s="30"/>
      <c r="AP1717" s="30"/>
      <c r="AQ1717" s="30"/>
      <c r="AR1717" s="30"/>
      <c r="AS1717" s="30"/>
      <c r="AT1717" s="30"/>
      <c r="AU1717" s="30"/>
      <c r="AV1717" s="30"/>
    </row>
    <row r="1718" spans="3:48" x14ac:dyDescent="0.25"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0"/>
      <c r="X1718" s="30"/>
      <c r="Y1718" s="30"/>
      <c r="Z1718" s="30"/>
      <c r="AA1718" s="30"/>
      <c r="AB1718" s="30"/>
      <c r="AC1718" s="30"/>
      <c r="AD1718" s="30"/>
      <c r="AE1718" s="30"/>
      <c r="AF1718" s="30"/>
      <c r="AG1718" s="30"/>
      <c r="AH1718" s="30"/>
      <c r="AI1718" s="30"/>
      <c r="AJ1718" s="30"/>
      <c r="AK1718" s="30"/>
      <c r="AL1718" s="30"/>
      <c r="AM1718" s="30"/>
      <c r="AN1718" s="30"/>
      <c r="AO1718" s="30"/>
      <c r="AP1718" s="30"/>
      <c r="AQ1718" s="30"/>
      <c r="AR1718" s="30"/>
      <c r="AS1718" s="30"/>
      <c r="AT1718" s="30"/>
      <c r="AU1718" s="30"/>
      <c r="AV1718" s="30"/>
    </row>
    <row r="1719" spans="3:48" x14ac:dyDescent="0.25"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0"/>
      <c r="X1719" s="30"/>
      <c r="Y1719" s="30"/>
      <c r="Z1719" s="30"/>
      <c r="AA1719" s="30"/>
      <c r="AB1719" s="30"/>
      <c r="AC1719" s="30"/>
      <c r="AD1719" s="30"/>
      <c r="AE1719" s="30"/>
      <c r="AF1719" s="30"/>
      <c r="AG1719" s="30"/>
      <c r="AH1719" s="30"/>
      <c r="AI1719" s="30"/>
      <c r="AJ1719" s="30"/>
      <c r="AK1719" s="30"/>
      <c r="AL1719" s="30"/>
      <c r="AM1719" s="30"/>
      <c r="AN1719" s="30"/>
      <c r="AO1719" s="30"/>
      <c r="AP1719" s="30"/>
      <c r="AQ1719" s="30"/>
      <c r="AR1719" s="30"/>
      <c r="AS1719" s="30"/>
      <c r="AT1719" s="30"/>
      <c r="AU1719" s="30"/>
      <c r="AV1719" s="30"/>
    </row>
    <row r="1720" spans="3:48" x14ac:dyDescent="0.25"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0"/>
      <c r="X1720" s="30"/>
      <c r="Y1720" s="30"/>
      <c r="Z1720" s="30"/>
      <c r="AA1720" s="30"/>
      <c r="AB1720" s="30"/>
      <c r="AC1720" s="30"/>
      <c r="AD1720" s="30"/>
      <c r="AE1720" s="30"/>
      <c r="AF1720" s="30"/>
      <c r="AG1720" s="30"/>
      <c r="AH1720" s="30"/>
      <c r="AI1720" s="30"/>
      <c r="AJ1720" s="30"/>
      <c r="AK1720" s="30"/>
      <c r="AL1720" s="30"/>
      <c r="AM1720" s="30"/>
      <c r="AN1720" s="30"/>
      <c r="AO1720" s="30"/>
      <c r="AP1720" s="30"/>
      <c r="AQ1720" s="30"/>
      <c r="AR1720" s="30"/>
      <c r="AS1720" s="30"/>
      <c r="AT1720" s="30"/>
      <c r="AU1720" s="30"/>
      <c r="AV1720" s="30"/>
    </row>
    <row r="1721" spans="3:48" x14ac:dyDescent="0.25"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0"/>
      <c r="X1721" s="30"/>
      <c r="Y1721" s="30"/>
      <c r="Z1721" s="30"/>
      <c r="AA1721" s="30"/>
      <c r="AB1721" s="30"/>
      <c r="AC1721" s="30"/>
      <c r="AD1721" s="30"/>
      <c r="AE1721" s="30"/>
      <c r="AF1721" s="30"/>
      <c r="AG1721" s="30"/>
      <c r="AH1721" s="30"/>
      <c r="AI1721" s="30"/>
      <c r="AJ1721" s="30"/>
      <c r="AK1721" s="30"/>
      <c r="AL1721" s="30"/>
      <c r="AM1721" s="30"/>
      <c r="AN1721" s="30"/>
      <c r="AO1721" s="30"/>
      <c r="AP1721" s="30"/>
      <c r="AQ1721" s="30"/>
      <c r="AR1721" s="30"/>
      <c r="AS1721" s="30"/>
      <c r="AT1721" s="30"/>
      <c r="AU1721" s="30"/>
      <c r="AV1721" s="30"/>
    </row>
    <row r="1722" spans="3:48" x14ac:dyDescent="0.25"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0"/>
      <c r="X1722" s="30"/>
      <c r="Y1722" s="30"/>
      <c r="Z1722" s="30"/>
      <c r="AA1722" s="30"/>
      <c r="AB1722" s="30"/>
      <c r="AC1722" s="30"/>
      <c r="AD1722" s="30"/>
      <c r="AE1722" s="30"/>
      <c r="AF1722" s="30"/>
      <c r="AG1722" s="30"/>
      <c r="AH1722" s="30"/>
      <c r="AI1722" s="30"/>
      <c r="AJ1722" s="30"/>
      <c r="AK1722" s="30"/>
      <c r="AL1722" s="30"/>
      <c r="AM1722" s="30"/>
      <c r="AN1722" s="30"/>
      <c r="AO1722" s="30"/>
      <c r="AP1722" s="30"/>
      <c r="AQ1722" s="30"/>
      <c r="AR1722" s="30"/>
      <c r="AS1722" s="30"/>
      <c r="AT1722" s="30"/>
      <c r="AU1722" s="30"/>
      <c r="AV1722" s="30"/>
    </row>
    <row r="1723" spans="3:48" x14ac:dyDescent="0.25"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0"/>
      <c r="X1723" s="30"/>
      <c r="Y1723" s="30"/>
      <c r="Z1723" s="30"/>
      <c r="AA1723" s="30"/>
      <c r="AB1723" s="30"/>
      <c r="AC1723" s="30"/>
      <c r="AD1723" s="30"/>
      <c r="AE1723" s="30"/>
      <c r="AF1723" s="30"/>
      <c r="AG1723" s="30"/>
      <c r="AH1723" s="30"/>
      <c r="AI1723" s="30"/>
      <c r="AJ1723" s="30"/>
      <c r="AK1723" s="30"/>
      <c r="AL1723" s="30"/>
      <c r="AM1723" s="30"/>
      <c r="AN1723" s="30"/>
      <c r="AO1723" s="30"/>
      <c r="AP1723" s="30"/>
      <c r="AQ1723" s="30"/>
      <c r="AR1723" s="30"/>
      <c r="AS1723" s="30"/>
      <c r="AT1723" s="30"/>
      <c r="AU1723" s="30"/>
      <c r="AV1723" s="30"/>
    </row>
    <row r="1724" spans="3:48" x14ac:dyDescent="0.25"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0"/>
      <c r="X1724" s="30"/>
      <c r="Y1724" s="30"/>
      <c r="Z1724" s="30"/>
      <c r="AA1724" s="30"/>
      <c r="AB1724" s="30"/>
      <c r="AC1724" s="30"/>
      <c r="AD1724" s="30"/>
      <c r="AE1724" s="30"/>
      <c r="AF1724" s="30"/>
      <c r="AG1724" s="30"/>
      <c r="AH1724" s="30"/>
      <c r="AI1724" s="30"/>
      <c r="AJ1724" s="30"/>
      <c r="AK1724" s="30"/>
      <c r="AL1724" s="30"/>
      <c r="AM1724" s="30"/>
      <c r="AN1724" s="30"/>
      <c r="AO1724" s="30"/>
      <c r="AP1724" s="30"/>
      <c r="AQ1724" s="30"/>
      <c r="AR1724" s="30"/>
      <c r="AS1724" s="30"/>
      <c r="AT1724" s="30"/>
      <c r="AU1724" s="30"/>
      <c r="AV1724" s="30"/>
    </row>
    <row r="1725" spans="3:48" x14ac:dyDescent="0.25"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0"/>
      <c r="X1725" s="30"/>
      <c r="Y1725" s="30"/>
      <c r="Z1725" s="30"/>
      <c r="AA1725" s="30"/>
      <c r="AB1725" s="30"/>
      <c r="AC1725" s="30"/>
      <c r="AD1725" s="30"/>
      <c r="AE1725" s="30"/>
      <c r="AF1725" s="30"/>
      <c r="AG1725" s="30"/>
      <c r="AH1725" s="30"/>
      <c r="AI1725" s="30"/>
      <c r="AJ1725" s="30"/>
      <c r="AK1725" s="30"/>
      <c r="AL1725" s="30"/>
      <c r="AM1725" s="30"/>
      <c r="AN1725" s="30"/>
      <c r="AO1725" s="30"/>
      <c r="AP1725" s="30"/>
      <c r="AQ1725" s="30"/>
      <c r="AR1725" s="30"/>
      <c r="AS1725" s="30"/>
      <c r="AT1725" s="30"/>
      <c r="AU1725" s="30"/>
      <c r="AV1725" s="30"/>
    </row>
    <row r="1726" spans="3:48" x14ac:dyDescent="0.25"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30"/>
      <c r="AN1726" s="30"/>
      <c r="AO1726" s="30"/>
      <c r="AP1726" s="30"/>
      <c r="AQ1726" s="30"/>
      <c r="AR1726" s="30"/>
      <c r="AS1726" s="30"/>
      <c r="AT1726" s="30"/>
      <c r="AU1726" s="30"/>
      <c r="AV1726" s="30"/>
    </row>
    <row r="1727" spans="3:48" x14ac:dyDescent="0.25"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0"/>
      <c r="X1727" s="30"/>
      <c r="Y1727" s="30"/>
      <c r="Z1727" s="30"/>
      <c r="AA1727" s="30"/>
      <c r="AB1727" s="30"/>
      <c r="AC1727" s="30"/>
      <c r="AD1727" s="30"/>
      <c r="AE1727" s="30"/>
      <c r="AF1727" s="30"/>
      <c r="AG1727" s="30"/>
      <c r="AH1727" s="30"/>
      <c r="AI1727" s="30"/>
      <c r="AJ1727" s="30"/>
      <c r="AK1727" s="30"/>
      <c r="AL1727" s="30"/>
      <c r="AM1727" s="30"/>
      <c r="AN1727" s="30"/>
      <c r="AO1727" s="30"/>
      <c r="AP1727" s="30"/>
      <c r="AQ1727" s="30"/>
      <c r="AR1727" s="30"/>
      <c r="AS1727" s="30"/>
      <c r="AT1727" s="30"/>
      <c r="AU1727" s="30"/>
      <c r="AV1727" s="30"/>
    </row>
    <row r="1728" spans="3:48" x14ac:dyDescent="0.25"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0"/>
      <c r="X1728" s="30"/>
      <c r="Y1728" s="30"/>
      <c r="Z1728" s="30"/>
      <c r="AA1728" s="30"/>
      <c r="AB1728" s="30"/>
      <c r="AC1728" s="30"/>
      <c r="AD1728" s="30"/>
      <c r="AE1728" s="30"/>
      <c r="AF1728" s="30"/>
      <c r="AG1728" s="30"/>
      <c r="AH1728" s="30"/>
      <c r="AI1728" s="30"/>
      <c r="AJ1728" s="30"/>
      <c r="AK1728" s="30"/>
      <c r="AL1728" s="30"/>
      <c r="AM1728" s="30"/>
      <c r="AN1728" s="30"/>
      <c r="AO1728" s="30"/>
      <c r="AP1728" s="30"/>
      <c r="AQ1728" s="30"/>
      <c r="AR1728" s="30"/>
      <c r="AS1728" s="30"/>
      <c r="AT1728" s="30"/>
      <c r="AU1728" s="30"/>
      <c r="AV1728" s="30"/>
    </row>
    <row r="1729" spans="3:48" x14ac:dyDescent="0.25"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0"/>
      <c r="X1729" s="30"/>
      <c r="Y1729" s="30"/>
      <c r="Z1729" s="30"/>
      <c r="AA1729" s="30"/>
      <c r="AB1729" s="30"/>
      <c r="AC1729" s="30"/>
      <c r="AD1729" s="30"/>
      <c r="AE1729" s="30"/>
      <c r="AF1729" s="30"/>
      <c r="AG1729" s="30"/>
      <c r="AH1729" s="30"/>
      <c r="AI1729" s="30"/>
      <c r="AJ1729" s="30"/>
      <c r="AK1729" s="30"/>
      <c r="AL1729" s="30"/>
      <c r="AM1729" s="30"/>
      <c r="AN1729" s="30"/>
      <c r="AO1729" s="30"/>
      <c r="AP1729" s="30"/>
      <c r="AQ1729" s="30"/>
      <c r="AR1729" s="30"/>
      <c r="AS1729" s="30"/>
      <c r="AT1729" s="30"/>
      <c r="AU1729" s="30"/>
      <c r="AV1729" s="30"/>
    </row>
    <row r="1730" spans="3:48" x14ac:dyDescent="0.25"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0"/>
      <c r="X1730" s="30"/>
      <c r="Y1730" s="30"/>
      <c r="Z1730" s="30"/>
      <c r="AA1730" s="30"/>
      <c r="AB1730" s="30"/>
      <c r="AC1730" s="30"/>
      <c r="AD1730" s="30"/>
      <c r="AE1730" s="30"/>
      <c r="AF1730" s="30"/>
      <c r="AG1730" s="30"/>
      <c r="AH1730" s="30"/>
      <c r="AI1730" s="30"/>
      <c r="AJ1730" s="30"/>
      <c r="AK1730" s="30"/>
      <c r="AL1730" s="30"/>
      <c r="AM1730" s="30"/>
      <c r="AN1730" s="30"/>
      <c r="AO1730" s="30"/>
      <c r="AP1730" s="30"/>
      <c r="AQ1730" s="30"/>
      <c r="AR1730" s="30"/>
      <c r="AS1730" s="30"/>
      <c r="AT1730" s="30"/>
      <c r="AU1730" s="30"/>
      <c r="AV1730" s="30"/>
    </row>
    <row r="1731" spans="3:48" x14ac:dyDescent="0.25"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/>
      <c r="AE1731" s="30"/>
      <c r="AF1731" s="30"/>
      <c r="AG1731" s="30"/>
      <c r="AH1731" s="30"/>
      <c r="AI1731" s="30"/>
      <c r="AJ1731" s="30"/>
      <c r="AK1731" s="30"/>
      <c r="AL1731" s="30"/>
      <c r="AM1731" s="30"/>
      <c r="AN1731" s="30"/>
      <c r="AO1731" s="30"/>
      <c r="AP1731" s="30"/>
      <c r="AQ1731" s="30"/>
      <c r="AR1731" s="30"/>
      <c r="AS1731" s="30"/>
      <c r="AT1731" s="30"/>
      <c r="AU1731" s="30"/>
      <c r="AV1731" s="30"/>
    </row>
    <row r="1732" spans="3:48" x14ac:dyDescent="0.25"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0"/>
      <c r="X1732" s="30"/>
      <c r="Y1732" s="30"/>
      <c r="Z1732" s="30"/>
      <c r="AA1732" s="30"/>
      <c r="AB1732" s="30"/>
      <c r="AC1732" s="30"/>
      <c r="AD1732" s="30"/>
      <c r="AE1732" s="30"/>
      <c r="AF1732" s="30"/>
      <c r="AG1732" s="30"/>
      <c r="AH1732" s="30"/>
      <c r="AI1732" s="30"/>
      <c r="AJ1732" s="30"/>
      <c r="AK1732" s="30"/>
      <c r="AL1732" s="30"/>
      <c r="AM1732" s="30"/>
      <c r="AN1732" s="30"/>
      <c r="AO1732" s="30"/>
      <c r="AP1732" s="30"/>
      <c r="AQ1732" s="30"/>
      <c r="AR1732" s="30"/>
      <c r="AS1732" s="30"/>
      <c r="AT1732" s="30"/>
      <c r="AU1732" s="30"/>
      <c r="AV1732" s="30"/>
    </row>
    <row r="1733" spans="3:48" x14ac:dyDescent="0.25"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0"/>
      <c r="X1733" s="30"/>
      <c r="Y1733" s="30"/>
      <c r="Z1733" s="30"/>
      <c r="AA1733" s="30"/>
      <c r="AB1733" s="30"/>
      <c r="AC1733" s="30"/>
      <c r="AD1733" s="30"/>
      <c r="AE1733" s="30"/>
      <c r="AF1733" s="30"/>
      <c r="AG1733" s="30"/>
      <c r="AH1733" s="30"/>
      <c r="AI1733" s="30"/>
      <c r="AJ1733" s="30"/>
      <c r="AK1733" s="30"/>
      <c r="AL1733" s="30"/>
      <c r="AM1733" s="30"/>
      <c r="AN1733" s="30"/>
      <c r="AO1733" s="30"/>
      <c r="AP1733" s="30"/>
      <c r="AQ1733" s="30"/>
      <c r="AR1733" s="30"/>
      <c r="AS1733" s="30"/>
      <c r="AT1733" s="30"/>
      <c r="AU1733" s="30"/>
      <c r="AV1733" s="30"/>
    </row>
    <row r="1734" spans="3:48" x14ac:dyDescent="0.25"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0"/>
      <c r="X1734" s="30"/>
      <c r="Y1734" s="30"/>
      <c r="Z1734" s="30"/>
      <c r="AA1734" s="30"/>
      <c r="AB1734" s="30"/>
      <c r="AC1734" s="30"/>
      <c r="AD1734" s="30"/>
      <c r="AE1734" s="30"/>
      <c r="AF1734" s="30"/>
      <c r="AG1734" s="30"/>
      <c r="AH1734" s="30"/>
      <c r="AI1734" s="30"/>
      <c r="AJ1734" s="30"/>
      <c r="AK1734" s="30"/>
      <c r="AL1734" s="30"/>
      <c r="AM1734" s="30"/>
      <c r="AN1734" s="30"/>
      <c r="AO1734" s="30"/>
      <c r="AP1734" s="30"/>
      <c r="AQ1734" s="30"/>
      <c r="AR1734" s="30"/>
      <c r="AS1734" s="30"/>
      <c r="AT1734" s="30"/>
      <c r="AU1734" s="30"/>
      <c r="AV1734" s="30"/>
    </row>
    <row r="1735" spans="3:48" x14ac:dyDescent="0.25"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0"/>
      <c r="X1735" s="30"/>
      <c r="Y1735" s="30"/>
      <c r="Z1735" s="30"/>
      <c r="AA1735" s="30"/>
      <c r="AB1735" s="30"/>
      <c r="AC1735" s="30"/>
      <c r="AD1735" s="30"/>
      <c r="AE1735" s="30"/>
      <c r="AF1735" s="30"/>
      <c r="AG1735" s="30"/>
      <c r="AH1735" s="30"/>
      <c r="AI1735" s="30"/>
      <c r="AJ1735" s="30"/>
      <c r="AK1735" s="30"/>
      <c r="AL1735" s="30"/>
      <c r="AM1735" s="30"/>
      <c r="AN1735" s="30"/>
      <c r="AO1735" s="30"/>
      <c r="AP1735" s="30"/>
      <c r="AQ1735" s="30"/>
      <c r="AR1735" s="30"/>
      <c r="AS1735" s="30"/>
      <c r="AT1735" s="30"/>
      <c r="AU1735" s="30"/>
      <c r="AV1735" s="30"/>
    </row>
    <row r="1736" spans="3:48" x14ac:dyDescent="0.25"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0"/>
      <c r="X1736" s="30"/>
      <c r="Y1736" s="30"/>
      <c r="Z1736" s="30"/>
      <c r="AA1736" s="30"/>
      <c r="AB1736" s="30"/>
      <c r="AC1736" s="30"/>
      <c r="AD1736" s="30"/>
      <c r="AE1736" s="30"/>
      <c r="AF1736" s="30"/>
      <c r="AG1736" s="30"/>
      <c r="AH1736" s="30"/>
      <c r="AI1736" s="30"/>
      <c r="AJ1736" s="30"/>
      <c r="AK1736" s="30"/>
      <c r="AL1736" s="30"/>
      <c r="AM1736" s="30"/>
      <c r="AN1736" s="30"/>
      <c r="AO1736" s="30"/>
      <c r="AP1736" s="30"/>
      <c r="AQ1736" s="30"/>
      <c r="AR1736" s="30"/>
      <c r="AS1736" s="30"/>
      <c r="AT1736" s="30"/>
      <c r="AU1736" s="30"/>
      <c r="AV1736" s="30"/>
    </row>
    <row r="1737" spans="3:48" x14ac:dyDescent="0.25"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0"/>
      <c r="X1737" s="30"/>
      <c r="Y1737" s="30"/>
      <c r="Z1737" s="30"/>
      <c r="AA1737" s="30"/>
      <c r="AB1737" s="30"/>
      <c r="AC1737" s="30"/>
      <c r="AD1737" s="30"/>
      <c r="AE1737" s="30"/>
      <c r="AF1737" s="30"/>
      <c r="AG1737" s="30"/>
      <c r="AH1737" s="30"/>
      <c r="AI1737" s="30"/>
      <c r="AJ1737" s="30"/>
      <c r="AK1737" s="30"/>
      <c r="AL1737" s="30"/>
      <c r="AM1737" s="30"/>
      <c r="AN1737" s="30"/>
      <c r="AO1737" s="30"/>
      <c r="AP1737" s="30"/>
      <c r="AQ1737" s="30"/>
      <c r="AR1737" s="30"/>
      <c r="AS1737" s="30"/>
      <c r="AT1737" s="30"/>
      <c r="AU1737" s="30"/>
      <c r="AV1737" s="30"/>
    </row>
    <row r="1738" spans="3:48" x14ac:dyDescent="0.25"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0"/>
      <c r="X1738" s="30"/>
      <c r="Y1738" s="30"/>
      <c r="Z1738" s="30"/>
      <c r="AA1738" s="30"/>
      <c r="AB1738" s="30"/>
      <c r="AC1738" s="30"/>
      <c r="AD1738" s="30"/>
      <c r="AE1738" s="30"/>
      <c r="AF1738" s="30"/>
      <c r="AG1738" s="30"/>
      <c r="AH1738" s="30"/>
      <c r="AI1738" s="30"/>
      <c r="AJ1738" s="30"/>
      <c r="AK1738" s="30"/>
      <c r="AL1738" s="30"/>
      <c r="AM1738" s="30"/>
      <c r="AN1738" s="30"/>
      <c r="AO1738" s="30"/>
      <c r="AP1738" s="30"/>
      <c r="AQ1738" s="30"/>
      <c r="AR1738" s="30"/>
      <c r="AS1738" s="30"/>
      <c r="AT1738" s="30"/>
      <c r="AU1738" s="30"/>
      <c r="AV1738" s="30"/>
    </row>
    <row r="1739" spans="3:48" x14ac:dyDescent="0.25"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0"/>
      <c r="X1739" s="30"/>
      <c r="Y1739" s="30"/>
      <c r="Z1739" s="30"/>
      <c r="AA1739" s="30"/>
      <c r="AB1739" s="30"/>
      <c r="AC1739" s="30"/>
      <c r="AD1739" s="30"/>
      <c r="AE1739" s="30"/>
      <c r="AF1739" s="30"/>
      <c r="AG1739" s="30"/>
      <c r="AH1739" s="30"/>
      <c r="AI1739" s="30"/>
      <c r="AJ1739" s="30"/>
      <c r="AK1739" s="30"/>
      <c r="AL1739" s="30"/>
      <c r="AM1739" s="30"/>
      <c r="AN1739" s="30"/>
      <c r="AO1739" s="30"/>
      <c r="AP1739" s="30"/>
      <c r="AQ1739" s="30"/>
      <c r="AR1739" s="30"/>
      <c r="AS1739" s="30"/>
      <c r="AT1739" s="30"/>
      <c r="AU1739" s="30"/>
      <c r="AV1739" s="30"/>
    </row>
    <row r="1740" spans="3:48" x14ac:dyDescent="0.25"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30"/>
      <c r="AN1740" s="30"/>
      <c r="AO1740" s="30"/>
      <c r="AP1740" s="30"/>
      <c r="AQ1740" s="30"/>
      <c r="AR1740" s="30"/>
      <c r="AS1740" s="30"/>
      <c r="AT1740" s="30"/>
      <c r="AU1740" s="30"/>
      <c r="AV1740" s="30"/>
    </row>
    <row r="1741" spans="3:48" x14ac:dyDescent="0.25"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30"/>
      <c r="AN1741" s="30"/>
      <c r="AO1741" s="30"/>
      <c r="AP1741" s="30"/>
      <c r="AQ1741" s="30"/>
      <c r="AR1741" s="30"/>
      <c r="AS1741" s="30"/>
      <c r="AT1741" s="30"/>
      <c r="AU1741" s="30"/>
      <c r="AV1741" s="30"/>
    </row>
    <row r="1742" spans="3:48" x14ac:dyDescent="0.25"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0"/>
      <c r="X1742" s="30"/>
      <c r="Y1742" s="30"/>
      <c r="Z1742" s="30"/>
      <c r="AA1742" s="30"/>
      <c r="AB1742" s="30"/>
      <c r="AC1742" s="30"/>
      <c r="AD1742" s="30"/>
      <c r="AE1742" s="30"/>
      <c r="AF1742" s="30"/>
      <c r="AG1742" s="30"/>
      <c r="AH1742" s="30"/>
      <c r="AI1742" s="30"/>
      <c r="AJ1742" s="30"/>
      <c r="AK1742" s="30"/>
      <c r="AL1742" s="30"/>
      <c r="AM1742" s="30"/>
      <c r="AN1742" s="30"/>
      <c r="AO1742" s="30"/>
      <c r="AP1742" s="30"/>
      <c r="AQ1742" s="30"/>
      <c r="AR1742" s="30"/>
      <c r="AS1742" s="30"/>
      <c r="AT1742" s="30"/>
      <c r="AU1742" s="30"/>
      <c r="AV1742" s="30"/>
    </row>
    <row r="1743" spans="3:48" x14ac:dyDescent="0.25"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0"/>
      <c r="X1743" s="30"/>
      <c r="Y1743" s="30"/>
      <c r="Z1743" s="30"/>
      <c r="AA1743" s="30"/>
      <c r="AB1743" s="30"/>
      <c r="AC1743" s="30"/>
      <c r="AD1743" s="30"/>
      <c r="AE1743" s="30"/>
      <c r="AF1743" s="30"/>
      <c r="AG1743" s="30"/>
      <c r="AH1743" s="30"/>
      <c r="AI1743" s="30"/>
      <c r="AJ1743" s="30"/>
      <c r="AK1743" s="30"/>
      <c r="AL1743" s="30"/>
      <c r="AM1743" s="30"/>
      <c r="AN1743" s="30"/>
      <c r="AO1743" s="30"/>
      <c r="AP1743" s="30"/>
      <c r="AQ1743" s="30"/>
      <c r="AR1743" s="30"/>
      <c r="AS1743" s="30"/>
      <c r="AT1743" s="30"/>
      <c r="AU1743" s="30"/>
      <c r="AV1743" s="30"/>
    </row>
    <row r="1744" spans="3:48" x14ac:dyDescent="0.25"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0"/>
      <c r="X1744" s="30"/>
      <c r="Y1744" s="30"/>
      <c r="Z1744" s="30"/>
      <c r="AA1744" s="30"/>
      <c r="AB1744" s="30"/>
      <c r="AC1744" s="30"/>
      <c r="AD1744" s="30"/>
      <c r="AE1744" s="30"/>
      <c r="AF1744" s="30"/>
      <c r="AG1744" s="30"/>
      <c r="AH1744" s="30"/>
      <c r="AI1744" s="30"/>
      <c r="AJ1744" s="30"/>
      <c r="AK1744" s="30"/>
      <c r="AL1744" s="30"/>
      <c r="AM1744" s="30"/>
      <c r="AN1744" s="30"/>
      <c r="AO1744" s="30"/>
      <c r="AP1744" s="30"/>
      <c r="AQ1744" s="30"/>
      <c r="AR1744" s="30"/>
      <c r="AS1744" s="30"/>
      <c r="AT1744" s="30"/>
      <c r="AU1744" s="30"/>
      <c r="AV1744" s="30"/>
    </row>
    <row r="1745" spans="3:48" x14ac:dyDescent="0.25"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0"/>
      <c r="X1745" s="30"/>
      <c r="Y1745" s="30"/>
      <c r="Z1745" s="30"/>
      <c r="AA1745" s="30"/>
      <c r="AB1745" s="30"/>
      <c r="AC1745" s="30"/>
      <c r="AD1745" s="30"/>
      <c r="AE1745" s="30"/>
      <c r="AF1745" s="30"/>
      <c r="AG1745" s="30"/>
      <c r="AH1745" s="30"/>
      <c r="AI1745" s="30"/>
      <c r="AJ1745" s="30"/>
      <c r="AK1745" s="30"/>
      <c r="AL1745" s="30"/>
      <c r="AM1745" s="30"/>
      <c r="AN1745" s="30"/>
      <c r="AO1745" s="30"/>
      <c r="AP1745" s="30"/>
      <c r="AQ1745" s="30"/>
      <c r="AR1745" s="30"/>
      <c r="AS1745" s="30"/>
      <c r="AT1745" s="30"/>
      <c r="AU1745" s="30"/>
      <c r="AV1745" s="30"/>
    </row>
    <row r="1746" spans="3:48" x14ac:dyDescent="0.25"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30"/>
      <c r="AN1746" s="30"/>
      <c r="AO1746" s="30"/>
      <c r="AP1746" s="30"/>
      <c r="AQ1746" s="30"/>
      <c r="AR1746" s="30"/>
      <c r="AS1746" s="30"/>
      <c r="AT1746" s="30"/>
      <c r="AU1746" s="30"/>
      <c r="AV1746" s="30"/>
    </row>
    <row r="1747" spans="3:48" x14ac:dyDescent="0.25"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0"/>
      <c r="X1747" s="30"/>
      <c r="Y1747" s="30"/>
      <c r="Z1747" s="30"/>
      <c r="AA1747" s="30"/>
      <c r="AB1747" s="30"/>
      <c r="AC1747" s="30"/>
      <c r="AD1747" s="30"/>
      <c r="AE1747" s="30"/>
      <c r="AF1747" s="30"/>
      <c r="AG1747" s="30"/>
      <c r="AH1747" s="30"/>
      <c r="AI1747" s="30"/>
      <c r="AJ1747" s="30"/>
      <c r="AK1747" s="30"/>
      <c r="AL1747" s="30"/>
      <c r="AM1747" s="30"/>
      <c r="AN1747" s="30"/>
      <c r="AO1747" s="30"/>
      <c r="AP1747" s="30"/>
      <c r="AQ1747" s="30"/>
      <c r="AR1747" s="30"/>
      <c r="AS1747" s="30"/>
      <c r="AT1747" s="30"/>
      <c r="AU1747" s="30"/>
      <c r="AV1747" s="30"/>
    </row>
    <row r="1748" spans="3:48" x14ac:dyDescent="0.25"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0"/>
      <c r="X1748" s="30"/>
      <c r="Y1748" s="30"/>
      <c r="Z1748" s="30"/>
      <c r="AA1748" s="30"/>
      <c r="AB1748" s="30"/>
      <c r="AC1748" s="30"/>
      <c r="AD1748" s="30"/>
      <c r="AE1748" s="30"/>
      <c r="AF1748" s="30"/>
      <c r="AG1748" s="30"/>
      <c r="AH1748" s="30"/>
      <c r="AI1748" s="30"/>
      <c r="AJ1748" s="30"/>
      <c r="AK1748" s="30"/>
      <c r="AL1748" s="30"/>
      <c r="AM1748" s="30"/>
      <c r="AN1748" s="30"/>
      <c r="AO1748" s="30"/>
      <c r="AP1748" s="30"/>
      <c r="AQ1748" s="30"/>
      <c r="AR1748" s="30"/>
      <c r="AS1748" s="30"/>
      <c r="AT1748" s="30"/>
      <c r="AU1748" s="30"/>
      <c r="AV1748" s="30"/>
    </row>
    <row r="1749" spans="3:48" x14ac:dyDescent="0.25"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0"/>
      <c r="X1749" s="30"/>
      <c r="Y1749" s="30"/>
      <c r="Z1749" s="30"/>
      <c r="AA1749" s="30"/>
      <c r="AB1749" s="30"/>
      <c r="AC1749" s="30"/>
      <c r="AD1749" s="30"/>
      <c r="AE1749" s="30"/>
      <c r="AF1749" s="30"/>
      <c r="AG1749" s="30"/>
      <c r="AH1749" s="30"/>
      <c r="AI1749" s="30"/>
      <c r="AJ1749" s="30"/>
      <c r="AK1749" s="30"/>
      <c r="AL1749" s="30"/>
      <c r="AM1749" s="30"/>
      <c r="AN1749" s="30"/>
      <c r="AO1749" s="30"/>
      <c r="AP1749" s="30"/>
      <c r="AQ1749" s="30"/>
      <c r="AR1749" s="30"/>
      <c r="AS1749" s="30"/>
      <c r="AT1749" s="30"/>
      <c r="AU1749" s="30"/>
      <c r="AV1749" s="30"/>
    </row>
    <row r="1750" spans="3:48" x14ac:dyDescent="0.25"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0"/>
      <c r="X1750" s="30"/>
      <c r="Y1750" s="30"/>
      <c r="Z1750" s="30"/>
      <c r="AA1750" s="30"/>
      <c r="AB1750" s="30"/>
      <c r="AC1750" s="30"/>
      <c r="AD1750" s="30"/>
      <c r="AE1750" s="30"/>
      <c r="AF1750" s="30"/>
      <c r="AG1750" s="30"/>
      <c r="AH1750" s="30"/>
      <c r="AI1750" s="30"/>
      <c r="AJ1750" s="30"/>
      <c r="AK1750" s="30"/>
      <c r="AL1750" s="30"/>
      <c r="AM1750" s="30"/>
      <c r="AN1750" s="30"/>
      <c r="AO1750" s="30"/>
      <c r="AP1750" s="30"/>
      <c r="AQ1750" s="30"/>
      <c r="AR1750" s="30"/>
      <c r="AS1750" s="30"/>
      <c r="AT1750" s="30"/>
      <c r="AU1750" s="30"/>
      <c r="AV1750" s="30"/>
    </row>
    <row r="1751" spans="3:48" x14ac:dyDescent="0.25"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30"/>
      <c r="AN1751" s="30"/>
      <c r="AO1751" s="30"/>
      <c r="AP1751" s="30"/>
      <c r="AQ1751" s="30"/>
      <c r="AR1751" s="30"/>
      <c r="AS1751" s="30"/>
      <c r="AT1751" s="30"/>
      <c r="AU1751" s="30"/>
      <c r="AV1751" s="30"/>
    </row>
    <row r="1752" spans="3:48" x14ac:dyDescent="0.25"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0"/>
      <c r="X1752" s="30"/>
      <c r="Y1752" s="30"/>
      <c r="Z1752" s="30"/>
      <c r="AA1752" s="30"/>
      <c r="AB1752" s="30"/>
      <c r="AC1752" s="30"/>
      <c r="AD1752" s="30"/>
      <c r="AE1752" s="30"/>
      <c r="AF1752" s="30"/>
      <c r="AG1752" s="30"/>
      <c r="AH1752" s="30"/>
      <c r="AI1752" s="30"/>
      <c r="AJ1752" s="30"/>
      <c r="AK1752" s="30"/>
      <c r="AL1752" s="30"/>
      <c r="AM1752" s="30"/>
      <c r="AN1752" s="30"/>
      <c r="AO1752" s="30"/>
      <c r="AP1752" s="30"/>
      <c r="AQ1752" s="30"/>
      <c r="AR1752" s="30"/>
      <c r="AS1752" s="30"/>
      <c r="AT1752" s="30"/>
      <c r="AU1752" s="30"/>
      <c r="AV1752" s="30"/>
    </row>
    <row r="1753" spans="3:48" x14ac:dyDescent="0.25"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0"/>
      <c r="X1753" s="30"/>
      <c r="Y1753" s="30"/>
      <c r="Z1753" s="30"/>
      <c r="AA1753" s="30"/>
      <c r="AB1753" s="30"/>
      <c r="AC1753" s="30"/>
      <c r="AD1753" s="30"/>
      <c r="AE1753" s="30"/>
      <c r="AF1753" s="30"/>
      <c r="AG1753" s="30"/>
      <c r="AH1753" s="30"/>
      <c r="AI1753" s="30"/>
      <c r="AJ1753" s="30"/>
      <c r="AK1753" s="30"/>
      <c r="AL1753" s="30"/>
      <c r="AM1753" s="30"/>
      <c r="AN1753" s="30"/>
      <c r="AO1753" s="30"/>
      <c r="AP1753" s="30"/>
      <c r="AQ1753" s="30"/>
      <c r="AR1753" s="30"/>
      <c r="AS1753" s="30"/>
      <c r="AT1753" s="30"/>
      <c r="AU1753" s="30"/>
      <c r="AV1753" s="30"/>
    </row>
    <row r="1754" spans="3:48" x14ac:dyDescent="0.25"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0"/>
      <c r="X1754" s="30"/>
      <c r="Y1754" s="30"/>
      <c r="Z1754" s="30"/>
      <c r="AA1754" s="30"/>
      <c r="AB1754" s="30"/>
      <c r="AC1754" s="30"/>
      <c r="AD1754" s="30"/>
      <c r="AE1754" s="30"/>
      <c r="AF1754" s="30"/>
      <c r="AG1754" s="30"/>
      <c r="AH1754" s="30"/>
      <c r="AI1754" s="30"/>
      <c r="AJ1754" s="30"/>
      <c r="AK1754" s="30"/>
      <c r="AL1754" s="30"/>
      <c r="AM1754" s="30"/>
      <c r="AN1754" s="30"/>
      <c r="AO1754" s="30"/>
      <c r="AP1754" s="30"/>
      <c r="AQ1754" s="30"/>
      <c r="AR1754" s="30"/>
      <c r="AS1754" s="30"/>
      <c r="AT1754" s="30"/>
      <c r="AU1754" s="30"/>
      <c r="AV1754" s="30"/>
    </row>
    <row r="1755" spans="3:48" x14ac:dyDescent="0.25"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0"/>
      <c r="X1755" s="30"/>
      <c r="Y1755" s="30"/>
      <c r="Z1755" s="30"/>
      <c r="AA1755" s="30"/>
      <c r="AB1755" s="30"/>
      <c r="AC1755" s="30"/>
      <c r="AD1755" s="30"/>
      <c r="AE1755" s="30"/>
      <c r="AF1755" s="30"/>
      <c r="AG1755" s="30"/>
      <c r="AH1755" s="30"/>
      <c r="AI1755" s="30"/>
      <c r="AJ1755" s="30"/>
      <c r="AK1755" s="30"/>
      <c r="AL1755" s="30"/>
      <c r="AM1755" s="30"/>
      <c r="AN1755" s="30"/>
      <c r="AO1755" s="30"/>
      <c r="AP1755" s="30"/>
      <c r="AQ1755" s="30"/>
      <c r="AR1755" s="30"/>
      <c r="AS1755" s="30"/>
      <c r="AT1755" s="30"/>
      <c r="AU1755" s="30"/>
      <c r="AV1755" s="30"/>
    </row>
    <row r="1756" spans="3:48" x14ac:dyDescent="0.25"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0"/>
      <c r="X1756" s="30"/>
      <c r="Y1756" s="30"/>
      <c r="Z1756" s="30"/>
      <c r="AA1756" s="30"/>
      <c r="AB1756" s="30"/>
      <c r="AC1756" s="30"/>
      <c r="AD1756" s="30"/>
      <c r="AE1756" s="30"/>
      <c r="AF1756" s="30"/>
      <c r="AG1756" s="30"/>
      <c r="AH1756" s="30"/>
      <c r="AI1756" s="30"/>
      <c r="AJ1756" s="30"/>
      <c r="AK1756" s="30"/>
      <c r="AL1756" s="30"/>
      <c r="AM1756" s="30"/>
      <c r="AN1756" s="30"/>
      <c r="AO1756" s="30"/>
      <c r="AP1756" s="30"/>
      <c r="AQ1756" s="30"/>
      <c r="AR1756" s="30"/>
      <c r="AS1756" s="30"/>
      <c r="AT1756" s="30"/>
      <c r="AU1756" s="30"/>
      <c r="AV1756" s="30"/>
    </row>
    <row r="1757" spans="3:48" x14ac:dyDescent="0.25"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0"/>
      <c r="X1757" s="30"/>
      <c r="Y1757" s="30"/>
      <c r="Z1757" s="30"/>
      <c r="AA1757" s="30"/>
      <c r="AB1757" s="30"/>
      <c r="AC1757" s="30"/>
      <c r="AD1757" s="30"/>
      <c r="AE1757" s="30"/>
      <c r="AF1757" s="30"/>
      <c r="AG1757" s="30"/>
      <c r="AH1757" s="30"/>
      <c r="AI1757" s="30"/>
      <c r="AJ1757" s="30"/>
      <c r="AK1757" s="30"/>
      <c r="AL1757" s="30"/>
      <c r="AM1757" s="30"/>
      <c r="AN1757" s="30"/>
      <c r="AO1757" s="30"/>
      <c r="AP1757" s="30"/>
      <c r="AQ1757" s="30"/>
      <c r="AR1757" s="30"/>
      <c r="AS1757" s="30"/>
      <c r="AT1757" s="30"/>
      <c r="AU1757" s="30"/>
      <c r="AV1757" s="30"/>
    </row>
    <row r="1758" spans="3:48" x14ac:dyDescent="0.25"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0"/>
      <c r="X1758" s="30"/>
      <c r="Y1758" s="30"/>
      <c r="Z1758" s="30"/>
      <c r="AA1758" s="30"/>
      <c r="AB1758" s="30"/>
      <c r="AC1758" s="30"/>
      <c r="AD1758" s="30"/>
      <c r="AE1758" s="30"/>
      <c r="AF1758" s="30"/>
      <c r="AG1758" s="30"/>
      <c r="AH1758" s="30"/>
      <c r="AI1758" s="30"/>
      <c r="AJ1758" s="30"/>
      <c r="AK1758" s="30"/>
      <c r="AL1758" s="30"/>
      <c r="AM1758" s="30"/>
      <c r="AN1758" s="30"/>
      <c r="AO1758" s="30"/>
      <c r="AP1758" s="30"/>
      <c r="AQ1758" s="30"/>
      <c r="AR1758" s="30"/>
      <c r="AS1758" s="30"/>
      <c r="AT1758" s="30"/>
      <c r="AU1758" s="30"/>
      <c r="AV1758" s="30"/>
    </row>
    <row r="1759" spans="3:48" x14ac:dyDescent="0.25"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0"/>
      <c r="X1759" s="30"/>
      <c r="Y1759" s="30"/>
      <c r="Z1759" s="30"/>
      <c r="AA1759" s="30"/>
      <c r="AB1759" s="30"/>
      <c r="AC1759" s="30"/>
      <c r="AD1759" s="30"/>
      <c r="AE1759" s="30"/>
      <c r="AF1759" s="30"/>
      <c r="AG1759" s="30"/>
      <c r="AH1759" s="30"/>
      <c r="AI1759" s="30"/>
      <c r="AJ1759" s="30"/>
      <c r="AK1759" s="30"/>
      <c r="AL1759" s="30"/>
      <c r="AM1759" s="30"/>
      <c r="AN1759" s="30"/>
      <c r="AO1759" s="30"/>
      <c r="AP1759" s="30"/>
      <c r="AQ1759" s="30"/>
      <c r="AR1759" s="30"/>
      <c r="AS1759" s="30"/>
      <c r="AT1759" s="30"/>
      <c r="AU1759" s="30"/>
      <c r="AV1759" s="30"/>
    </row>
    <row r="1760" spans="3:48" x14ac:dyDescent="0.25"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0"/>
      <c r="X1760" s="30"/>
      <c r="Y1760" s="30"/>
      <c r="Z1760" s="30"/>
      <c r="AA1760" s="30"/>
      <c r="AB1760" s="30"/>
      <c r="AC1760" s="30"/>
      <c r="AD1760" s="30"/>
      <c r="AE1760" s="30"/>
      <c r="AF1760" s="30"/>
      <c r="AG1760" s="30"/>
      <c r="AH1760" s="30"/>
      <c r="AI1760" s="30"/>
      <c r="AJ1760" s="30"/>
      <c r="AK1760" s="30"/>
      <c r="AL1760" s="30"/>
      <c r="AM1760" s="30"/>
      <c r="AN1760" s="30"/>
      <c r="AO1760" s="30"/>
      <c r="AP1760" s="30"/>
      <c r="AQ1760" s="30"/>
      <c r="AR1760" s="30"/>
      <c r="AS1760" s="30"/>
      <c r="AT1760" s="30"/>
      <c r="AU1760" s="30"/>
      <c r="AV1760" s="30"/>
    </row>
    <row r="1761" spans="3:48" x14ac:dyDescent="0.25"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0"/>
      <c r="X1761" s="30"/>
      <c r="Y1761" s="30"/>
      <c r="Z1761" s="30"/>
      <c r="AA1761" s="30"/>
      <c r="AB1761" s="30"/>
      <c r="AC1761" s="30"/>
      <c r="AD1761" s="30"/>
      <c r="AE1761" s="30"/>
      <c r="AF1761" s="30"/>
      <c r="AG1761" s="30"/>
      <c r="AH1761" s="30"/>
      <c r="AI1761" s="30"/>
      <c r="AJ1761" s="30"/>
      <c r="AK1761" s="30"/>
      <c r="AL1761" s="30"/>
      <c r="AM1761" s="30"/>
      <c r="AN1761" s="30"/>
      <c r="AO1761" s="30"/>
      <c r="AP1761" s="30"/>
      <c r="AQ1761" s="30"/>
      <c r="AR1761" s="30"/>
      <c r="AS1761" s="30"/>
      <c r="AT1761" s="30"/>
      <c r="AU1761" s="30"/>
      <c r="AV1761" s="30"/>
    </row>
    <row r="1762" spans="3:48" x14ac:dyDescent="0.25"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0"/>
      <c r="X1762" s="30"/>
      <c r="Y1762" s="30"/>
      <c r="Z1762" s="30"/>
      <c r="AA1762" s="30"/>
      <c r="AB1762" s="30"/>
      <c r="AC1762" s="30"/>
      <c r="AD1762" s="30"/>
      <c r="AE1762" s="30"/>
      <c r="AF1762" s="30"/>
      <c r="AG1762" s="30"/>
      <c r="AH1762" s="30"/>
      <c r="AI1762" s="30"/>
      <c r="AJ1762" s="30"/>
      <c r="AK1762" s="30"/>
      <c r="AL1762" s="30"/>
      <c r="AM1762" s="30"/>
      <c r="AN1762" s="30"/>
      <c r="AO1762" s="30"/>
      <c r="AP1762" s="30"/>
      <c r="AQ1762" s="30"/>
      <c r="AR1762" s="30"/>
      <c r="AS1762" s="30"/>
      <c r="AT1762" s="30"/>
      <c r="AU1762" s="30"/>
      <c r="AV1762" s="30"/>
    </row>
    <row r="1763" spans="3:48" x14ac:dyDescent="0.25"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0"/>
      <c r="X1763" s="30"/>
      <c r="Y1763" s="30"/>
      <c r="Z1763" s="30"/>
      <c r="AA1763" s="30"/>
      <c r="AB1763" s="30"/>
      <c r="AC1763" s="30"/>
      <c r="AD1763" s="30"/>
      <c r="AE1763" s="30"/>
      <c r="AF1763" s="30"/>
      <c r="AG1763" s="30"/>
      <c r="AH1763" s="30"/>
      <c r="AI1763" s="30"/>
      <c r="AJ1763" s="30"/>
      <c r="AK1763" s="30"/>
      <c r="AL1763" s="30"/>
      <c r="AM1763" s="30"/>
      <c r="AN1763" s="30"/>
      <c r="AO1763" s="30"/>
      <c r="AP1763" s="30"/>
      <c r="AQ1763" s="30"/>
      <c r="AR1763" s="30"/>
      <c r="AS1763" s="30"/>
      <c r="AT1763" s="30"/>
      <c r="AU1763" s="30"/>
      <c r="AV1763" s="30"/>
    </row>
    <row r="1764" spans="3:48" x14ac:dyDescent="0.25"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0"/>
      <c r="X1764" s="30"/>
      <c r="Y1764" s="30"/>
      <c r="Z1764" s="30"/>
      <c r="AA1764" s="30"/>
      <c r="AB1764" s="30"/>
      <c r="AC1764" s="30"/>
      <c r="AD1764" s="30"/>
      <c r="AE1764" s="30"/>
      <c r="AF1764" s="30"/>
      <c r="AG1764" s="30"/>
      <c r="AH1764" s="30"/>
      <c r="AI1764" s="30"/>
      <c r="AJ1764" s="30"/>
      <c r="AK1764" s="30"/>
      <c r="AL1764" s="30"/>
      <c r="AM1764" s="30"/>
      <c r="AN1764" s="30"/>
      <c r="AO1764" s="30"/>
      <c r="AP1764" s="30"/>
      <c r="AQ1764" s="30"/>
      <c r="AR1764" s="30"/>
      <c r="AS1764" s="30"/>
      <c r="AT1764" s="30"/>
      <c r="AU1764" s="30"/>
      <c r="AV1764" s="30"/>
    </row>
    <row r="1765" spans="3:48" x14ac:dyDescent="0.25"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0"/>
      <c r="X1765" s="30"/>
      <c r="Y1765" s="30"/>
      <c r="Z1765" s="30"/>
      <c r="AA1765" s="30"/>
      <c r="AB1765" s="30"/>
      <c r="AC1765" s="30"/>
      <c r="AD1765" s="30"/>
      <c r="AE1765" s="30"/>
      <c r="AF1765" s="30"/>
      <c r="AG1765" s="30"/>
      <c r="AH1765" s="30"/>
      <c r="AI1765" s="30"/>
      <c r="AJ1765" s="30"/>
      <c r="AK1765" s="30"/>
      <c r="AL1765" s="30"/>
      <c r="AM1765" s="30"/>
      <c r="AN1765" s="30"/>
      <c r="AO1765" s="30"/>
      <c r="AP1765" s="30"/>
      <c r="AQ1765" s="30"/>
      <c r="AR1765" s="30"/>
      <c r="AS1765" s="30"/>
      <c r="AT1765" s="30"/>
      <c r="AU1765" s="30"/>
      <c r="AV1765" s="30"/>
    </row>
    <row r="1766" spans="3:48" x14ac:dyDescent="0.25"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0"/>
      <c r="X1766" s="30"/>
      <c r="Y1766" s="30"/>
      <c r="Z1766" s="30"/>
      <c r="AA1766" s="30"/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30"/>
      <c r="AN1766" s="30"/>
      <c r="AO1766" s="30"/>
      <c r="AP1766" s="30"/>
      <c r="AQ1766" s="30"/>
      <c r="AR1766" s="30"/>
      <c r="AS1766" s="30"/>
      <c r="AT1766" s="30"/>
      <c r="AU1766" s="30"/>
      <c r="AV1766" s="30"/>
    </row>
    <row r="1767" spans="3:48" x14ac:dyDescent="0.25"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0"/>
      <c r="X1767" s="30"/>
      <c r="Y1767" s="30"/>
      <c r="Z1767" s="30"/>
      <c r="AA1767" s="30"/>
      <c r="AB1767" s="30"/>
      <c r="AC1767" s="30"/>
      <c r="AD1767" s="30"/>
      <c r="AE1767" s="30"/>
      <c r="AF1767" s="30"/>
      <c r="AG1767" s="30"/>
      <c r="AH1767" s="30"/>
      <c r="AI1767" s="30"/>
      <c r="AJ1767" s="30"/>
      <c r="AK1767" s="30"/>
      <c r="AL1767" s="30"/>
      <c r="AM1767" s="30"/>
      <c r="AN1767" s="30"/>
      <c r="AO1767" s="30"/>
      <c r="AP1767" s="30"/>
      <c r="AQ1767" s="30"/>
      <c r="AR1767" s="30"/>
      <c r="AS1767" s="30"/>
      <c r="AT1767" s="30"/>
      <c r="AU1767" s="30"/>
      <c r="AV1767" s="30"/>
    </row>
    <row r="1768" spans="3:48" x14ac:dyDescent="0.25"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0"/>
      <c r="X1768" s="30"/>
      <c r="Y1768" s="30"/>
      <c r="Z1768" s="30"/>
      <c r="AA1768" s="30"/>
      <c r="AB1768" s="30"/>
      <c r="AC1768" s="30"/>
      <c r="AD1768" s="30"/>
      <c r="AE1768" s="30"/>
      <c r="AF1768" s="30"/>
      <c r="AG1768" s="30"/>
      <c r="AH1768" s="30"/>
      <c r="AI1768" s="30"/>
      <c r="AJ1768" s="30"/>
      <c r="AK1768" s="30"/>
      <c r="AL1768" s="30"/>
      <c r="AM1768" s="30"/>
      <c r="AN1768" s="30"/>
      <c r="AO1768" s="30"/>
      <c r="AP1768" s="30"/>
      <c r="AQ1768" s="30"/>
      <c r="AR1768" s="30"/>
      <c r="AS1768" s="30"/>
      <c r="AT1768" s="30"/>
      <c r="AU1768" s="30"/>
      <c r="AV1768" s="30"/>
    </row>
    <row r="1769" spans="3:48" x14ac:dyDescent="0.25"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0"/>
      <c r="X1769" s="30"/>
      <c r="Y1769" s="30"/>
      <c r="Z1769" s="30"/>
      <c r="AA1769" s="30"/>
      <c r="AB1769" s="30"/>
      <c r="AC1769" s="30"/>
      <c r="AD1769" s="30"/>
      <c r="AE1769" s="30"/>
      <c r="AF1769" s="30"/>
      <c r="AG1769" s="30"/>
      <c r="AH1769" s="30"/>
      <c r="AI1769" s="30"/>
      <c r="AJ1769" s="30"/>
      <c r="AK1769" s="30"/>
      <c r="AL1769" s="30"/>
      <c r="AM1769" s="30"/>
      <c r="AN1769" s="30"/>
      <c r="AO1769" s="30"/>
      <c r="AP1769" s="30"/>
      <c r="AQ1769" s="30"/>
      <c r="AR1769" s="30"/>
      <c r="AS1769" s="30"/>
      <c r="AT1769" s="30"/>
      <c r="AU1769" s="30"/>
      <c r="AV1769" s="30"/>
    </row>
    <row r="1770" spans="3:48" x14ac:dyDescent="0.25"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0"/>
      <c r="X1770" s="30"/>
      <c r="Y1770" s="30"/>
      <c r="Z1770" s="30"/>
      <c r="AA1770" s="30"/>
      <c r="AB1770" s="30"/>
      <c r="AC1770" s="30"/>
      <c r="AD1770" s="30"/>
      <c r="AE1770" s="30"/>
      <c r="AF1770" s="30"/>
      <c r="AG1770" s="30"/>
      <c r="AH1770" s="30"/>
      <c r="AI1770" s="30"/>
      <c r="AJ1770" s="30"/>
      <c r="AK1770" s="30"/>
      <c r="AL1770" s="30"/>
      <c r="AM1770" s="30"/>
      <c r="AN1770" s="30"/>
      <c r="AO1770" s="30"/>
      <c r="AP1770" s="30"/>
      <c r="AQ1770" s="30"/>
      <c r="AR1770" s="30"/>
      <c r="AS1770" s="30"/>
      <c r="AT1770" s="30"/>
      <c r="AU1770" s="30"/>
      <c r="AV1770" s="30"/>
    </row>
    <row r="1771" spans="3:48" x14ac:dyDescent="0.25"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0"/>
      <c r="X1771" s="30"/>
      <c r="Y1771" s="30"/>
      <c r="Z1771" s="30"/>
      <c r="AA1771" s="30"/>
      <c r="AB1771" s="30"/>
      <c r="AC1771" s="30"/>
      <c r="AD1771" s="30"/>
      <c r="AE1771" s="30"/>
      <c r="AF1771" s="30"/>
      <c r="AG1771" s="30"/>
      <c r="AH1771" s="30"/>
      <c r="AI1771" s="30"/>
      <c r="AJ1771" s="30"/>
      <c r="AK1771" s="30"/>
      <c r="AL1771" s="30"/>
      <c r="AM1771" s="30"/>
      <c r="AN1771" s="30"/>
      <c r="AO1771" s="30"/>
      <c r="AP1771" s="30"/>
      <c r="AQ1771" s="30"/>
      <c r="AR1771" s="30"/>
      <c r="AS1771" s="30"/>
      <c r="AT1771" s="30"/>
      <c r="AU1771" s="30"/>
      <c r="AV1771" s="30"/>
    </row>
    <row r="1772" spans="3:48" x14ac:dyDescent="0.25"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0"/>
      <c r="X1772" s="30"/>
      <c r="Y1772" s="30"/>
      <c r="Z1772" s="30"/>
      <c r="AA1772" s="30"/>
      <c r="AB1772" s="30"/>
      <c r="AC1772" s="30"/>
      <c r="AD1772" s="30"/>
      <c r="AE1772" s="30"/>
      <c r="AF1772" s="30"/>
      <c r="AG1772" s="30"/>
      <c r="AH1772" s="30"/>
      <c r="AI1772" s="30"/>
      <c r="AJ1772" s="30"/>
      <c r="AK1772" s="30"/>
      <c r="AL1772" s="30"/>
      <c r="AM1772" s="30"/>
      <c r="AN1772" s="30"/>
      <c r="AO1772" s="30"/>
      <c r="AP1772" s="30"/>
      <c r="AQ1772" s="30"/>
      <c r="AR1772" s="30"/>
      <c r="AS1772" s="30"/>
      <c r="AT1772" s="30"/>
      <c r="AU1772" s="30"/>
      <c r="AV1772" s="30"/>
    </row>
    <row r="1773" spans="3:48" x14ac:dyDescent="0.25"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0"/>
      <c r="X1773" s="30"/>
      <c r="Y1773" s="30"/>
      <c r="Z1773" s="30"/>
      <c r="AA1773" s="30"/>
      <c r="AB1773" s="30"/>
      <c r="AC1773" s="30"/>
      <c r="AD1773" s="30"/>
      <c r="AE1773" s="30"/>
      <c r="AF1773" s="30"/>
      <c r="AG1773" s="30"/>
      <c r="AH1773" s="30"/>
      <c r="AI1773" s="30"/>
      <c r="AJ1773" s="30"/>
      <c r="AK1773" s="30"/>
      <c r="AL1773" s="30"/>
      <c r="AM1773" s="30"/>
      <c r="AN1773" s="30"/>
      <c r="AO1773" s="30"/>
      <c r="AP1773" s="30"/>
      <c r="AQ1773" s="30"/>
      <c r="AR1773" s="30"/>
      <c r="AS1773" s="30"/>
      <c r="AT1773" s="30"/>
      <c r="AU1773" s="30"/>
      <c r="AV1773" s="30"/>
    </row>
    <row r="1774" spans="3:48" x14ac:dyDescent="0.25"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0"/>
      <c r="X1774" s="30"/>
      <c r="Y1774" s="30"/>
      <c r="Z1774" s="30"/>
      <c r="AA1774" s="30"/>
      <c r="AB1774" s="30"/>
      <c r="AC1774" s="30"/>
      <c r="AD1774" s="30"/>
      <c r="AE1774" s="30"/>
      <c r="AF1774" s="30"/>
      <c r="AG1774" s="30"/>
      <c r="AH1774" s="30"/>
      <c r="AI1774" s="30"/>
      <c r="AJ1774" s="30"/>
      <c r="AK1774" s="30"/>
      <c r="AL1774" s="30"/>
      <c r="AM1774" s="30"/>
      <c r="AN1774" s="30"/>
      <c r="AO1774" s="30"/>
      <c r="AP1774" s="30"/>
      <c r="AQ1774" s="30"/>
      <c r="AR1774" s="30"/>
      <c r="AS1774" s="30"/>
      <c r="AT1774" s="30"/>
      <c r="AU1774" s="30"/>
      <c r="AV1774" s="30"/>
    </row>
    <row r="1775" spans="3:48" x14ac:dyDescent="0.25"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0"/>
      <c r="X1775" s="30"/>
      <c r="Y1775" s="30"/>
      <c r="Z1775" s="30"/>
      <c r="AA1775" s="30"/>
      <c r="AB1775" s="30"/>
      <c r="AC1775" s="30"/>
      <c r="AD1775" s="30"/>
      <c r="AE1775" s="30"/>
      <c r="AF1775" s="30"/>
      <c r="AG1775" s="30"/>
      <c r="AH1775" s="30"/>
      <c r="AI1775" s="30"/>
      <c r="AJ1775" s="30"/>
      <c r="AK1775" s="30"/>
      <c r="AL1775" s="30"/>
      <c r="AM1775" s="30"/>
      <c r="AN1775" s="30"/>
      <c r="AO1775" s="30"/>
      <c r="AP1775" s="30"/>
      <c r="AQ1775" s="30"/>
      <c r="AR1775" s="30"/>
      <c r="AS1775" s="30"/>
      <c r="AT1775" s="30"/>
      <c r="AU1775" s="30"/>
      <c r="AV1775" s="30"/>
    </row>
    <row r="1776" spans="3:48" x14ac:dyDescent="0.25"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0"/>
      <c r="X1776" s="30"/>
      <c r="Y1776" s="30"/>
      <c r="Z1776" s="30"/>
      <c r="AA1776" s="30"/>
      <c r="AB1776" s="30"/>
      <c r="AC1776" s="30"/>
      <c r="AD1776" s="30"/>
      <c r="AE1776" s="30"/>
      <c r="AF1776" s="30"/>
      <c r="AG1776" s="30"/>
      <c r="AH1776" s="30"/>
      <c r="AI1776" s="30"/>
      <c r="AJ1776" s="30"/>
      <c r="AK1776" s="30"/>
      <c r="AL1776" s="30"/>
      <c r="AM1776" s="30"/>
      <c r="AN1776" s="30"/>
      <c r="AO1776" s="30"/>
      <c r="AP1776" s="30"/>
      <c r="AQ1776" s="30"/>
      <c r="AR1776" s="30"/>
      <c r="AS1776" s="30"/>
      <c r="AT1776" s="30"/>
      <c r="AU1776" s="30"/>
      <c r="AV1776" s="30"/>
    </row>
    <row r="1777" spans="3:48" x14ac:dyDescent="0.25"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0"/>
      <c r="X1777" s="30"/>
      <c r="Y1777" s="30"/>
      <c r="Z1777" s="30"/>
      <c r="AA1777" s="30"/>
      <c r="AB1777" s="30"/>
      <c r="AC1777" s="30"/>
      <c r="AD1777" s="30"/>
      <c r="AE1777" s="30"/>
      <c r="AF1777" s="30"/>
      <c r="AG1777" s="30"/>
      <c r="AH1777" s="30"/>
      <c r="AI1777" s="30"/>
      <c r="AJ1777" s="30"/>
      <c r="AK1777" s="30"/>
      <c r="AL1777" s="30"/>
      <c r="AM1777" s="30"/>
      <c r="AN1777" s="30"/>
      <c r="AO1777" s="30"/>
      <c r="AP1777" s="30"/>
      <c r="AQ1777" s="30"/>
      <c r="AR1777" s="30"/>
      <c r="AS1777" s="30"/>
      <c r="AT1777" s="30"/>
      <c r="AU1777" s="30"/>
      <c r="AV1777" s="30"/>
    </row>
    <row r="1778" spans="3:48" x14ac:dyDescent="0.25"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0"/>
      <c r="X1778" s="30"/>
      <c r="Y1778" s="30"/>
      <c r="Z1778" s="30"/>
      <c r="AA1778" s="30"/>
      <c r="AB1778" s="30"/>
      <c r="AC1778" s="30"/>
      <c r="AD1778" s="30"/>
      <c r="AE1778" s="30"/>
      <c r="AF1778" s="30"/>
      <c r="AG1778" s="30"/>
      <c r="AH1778" s="30"/>
      <c r="AI1778" s="30"/>
      <c r="AJ1778" s="30"/>
      <c r="AK1778" s="30"/>
      <c r="AL1778" s="30"/>
      <c r="AM1778" s="30"/>
      <c r="AN1778" s="30"/>
      <c r="AO1778" s="30"/>
      <c r="AP1778" s="30"/>
      <c r="AQ1778" s="30"/>
      <c r="AR1778" s="30"/>
      <c r="AS1778" s="30"/>
      <c r="AT1778" s="30"/>
      <c r="AU1778" s="30"/>
      <c r="AV1778" s="30"/>
    </row>
    <row r="1779" spans="3:48" x14ac:dyDescent="0.25"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0"/>
      <c r="X1779" s="30"/>
      <c r="Y1779" s="30"/>
      <c r="Z1779" s="30"/>
      <c r="AA1779" s="30"/>
      <c r="AB1779" s="30"/>
      <c r="AC1779" s="30"/>
      <c r="AD1779" s="30"/>
      <c r="AE1779" s="30"/>
      <c r="AF1779" s="30"/>
      <c r="AG1779" s="30"/>
      <c r="AH1779" s="30"/>
      <c r="AI1779" s="30"/>
      <c r="AJ1779" s="30"/>
      <c r="AK1779" s="30"/>
      <c r="AL1779" s="30"/>
      <c r="AM1779" s="30"/>
      <c r="AN1779" s="30"/>
      <c r="AO1779" s="30"/>
      <c r="AP1779" s="30"/>
      <c r="AQ1779" s="30"/>
      <c r="AR1779" s="30"/>
      <c r="AS1779" s="30"/>
      <c r="AT1779" s="30"/>
      <c r="AU1779" s="30"/>
      <c r="AV1779" s="30"/>
    </row>
    <row r="1780" spans="3:48" x14ac:dyDescent="0.25"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0"/>
      <c r="X1780" s="30"/>
      <c r="Y1780" s="30"/>
      <c r="Z1780" s="30"/>
      <c r="AA1780" s="30"/>
      <c r="AB1780" s="30"/>
      <c r="AC1780" s="30"/>
      <c r="AD1780" s="30"/>
      <c r="AE1780" s="30"/>
      <c r="AF1780" s="30"/>
      <c r="AG1780" s="30"/>
      <c r="AH1780" s="30"/>
      <c r="AI1780" s="30"/>
      <c r="AJ1780" s="30"/>
      <c r="AK1780" s="30"/>
      <c r="AL1780" s="30"/>
      <c r="AM1780" s="30"/>
      <c r="AN1780" s="30"/>
      <c r="AO1780" s="30"/>
      <c r="AP1780" s="30"/>
      <c r="AQ1780" s="30"/>
      <c r="AR1780" s="30"/>
      <c r="AS1780" s="30"/>
      <c r="AT1780" s="30"/>
      <c r="AU1780" s="30"/>
      <c r="AV1780" s="30"/>
    </row>
    <row r="1781" spans="3:48" x14ac:dyDescent="0.25"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/>
      <c r="AG1781" s="30"/>
      <c r="AH1781" s="30"/>
      <c r="AI1781" s="30"/>
      <c r="AJ1781" s="30"/>
      <c r="AK1781" s="30"/>
      <c r="AL1781" s="30"/>
      <c r="AM1781" s="30"/>
      <c r="AN1781" s="30"/>
      <c r="AO1781" s="30"/>
      <c r="AP1781" s="30"/>
      <c r="AQ1781" s="30"/>
      <c r="AR1781" s="30"/>
      <c r="AS1781" s="30"/>
      <c r="AT1781" s="30"/>
      <c r="AU1781" s="30"/>
      <c r="AV1781" s="30"/>
    </row>
    <row r="1782" spans="3:48" x14ac:dyDescent="0.25"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0"/>
      <c r="X1782" s="30"/>
      <c r="Y1782" s="30"/>
      <c r="Z1782" s="30"/>
      <c r="AA1782" s="30"/>
      <c r="AB1782" s="30"/>
      <c r="AC1782" s="30"/>
      <c r="AD1782" s="30"/>
      <c r="AE1782" s="30"/>
      <c r="AF1782" s="30"/>
      <c r="AG1782" s="30"/>
      <c r="AH1782" s="30"/>
      <c r="AI1782" s="30"/>
      <c r="AJ1782" s="30"/>
      <c r="AK1782" s="30"/>
      <c r="AL1782" s="30"/>
      <c r="AM1782" s="30"/>
      <c r="AN1782" s="30"/>
      <c r="AO1782" s="30"/>
      <c r="AP1782" s="30"/>
      <c r="AQ1782" s="30"/>
      <c r="AR1782" s="30"/>
      <c r="AS1782" s="30"/>
      <c r="AT1782" s="30"/>
      <c r="AU1782" s="30"/>
      <c r="AV1782" s="30"/>
    </row>
    <row r="1783" spans="3:48" x14ac:dyDescent="0.25"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0"/>
      <c r="X1783" s="30"/>
      <c r="Y1783" s="30"/>
      <c r="Z1783" s="30"/>
      <c r="AA1783" s="30"/>
      <c r="AB1783" s="30"/>
      <c r="AC1783" s="30"/>
      <c r="AD1783" s="30"/>
      <c r="AE1783" s="30"/>
      <c r="AF1783" s="30"/>
      <c r="AG1783" s="30"/>
      <c r="AH1783" s="30"/>
      <c r="AI1783" s="30"/>
      <c r="AJ1783" s="30"/>
      <c r="AK1783" s="30"/>
      <c r="AL1783" s="30"/>
      <c r="AM1783" s="30"/>
      <c r="AN1783" s="30"/>
      <c r="AO1783" s="30"/>
      <c r="AP1783" s="30"/>
      <c r="AQ1783" s="30"/>
      <c r="AR1783" s="30"/>
      <c r="AS1783" s="30"/>
      <c r="AT1783" s="30"/>
      <c r="AU1783" s="30"/>
      <c r="AV1783" s="30"/>
    </row>
    <row r="1784" spans="3:48" x14ac:dyDescent="0.25"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0"/>
      <c r="X1784" s="30"/>
      <c r="Y1784" s="30"/>
      <c r="Z1784" s="30"/>
      <c r="AA1784" s="30"/>
      <c r="AB1784" s="30"/>
      <c r="AC1784" s="30"/>
      <c r="AD1784" s="30"/>
      <c r="AE1784" s="30"/>
      <c r="AF1784" s="30"/>
      <c r="AG1784" s="30"/>
      <c r="AH1784" s="30"/>
      <c r="AI1784" s="30"/>
      <c r="AJ1784" s="30"/>
      <c r="AK1784" s="30"/>
      <c r="AL1784" s="30"/>
      <c r="AM1784" s="30"/>
      <c r="AN1784" s="30"/>
      <c r="AO1784" s="30"/>
      <c r="AP1784" s="30"/>
      <c r="AQ1784" s="30"/>
      <c r="AR1784" s="30"/>
      <c r="AS1784" s="30"/>
      <c r="AT1784" s="30"/>
      <c r="AU1784" s="30"/>
      <c r="AV1784" s="30"/>
    </row>
    <row r="1785" spans="3:48" x14ac:dyDescent="0.25"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0"/>
      <c r="X1785" s="30"/>
      <c r="Y1785" s="30"/>
      <c r="Z1785" s="30"/>
      <c r="AA1785" s="30"/>
      <c r="AB1785" s="30"/>
      <c r="AC1785" s="30"/>
      <c r="AD1785" s="30"/>
      <c r="AE1785" s="30"/>
      <c r="AF1785" s="30"/>
      <c r="AG1785" s="30"/>
      <c r="AH1785" s="30"/>
      <c r="AI1785" s="30"/>
      <c r="AJ1785" s="30"/>
      <c r="AK1785" s="30"/>
      <c r="AL1785" s="30"/>
      <c r="AM1785" s="30"/>
      <c r="AN1785" s="30"/>
      <c r="AO1785" s="30"/>
      <c r="AP1785" s="30"/>
      <c r="AQ1785" s="30"/>
      <c r="AR1785" s="30"/>
      <c r="AS1785" s="30"/>
      <c r="AT1785" s="30"/>
      <c r="AU1785" s="30"/>
      <c r="AV1785" s="30"/>
    </row>
    <row r="1786" spans="3:48" x14ac:dyDescent="0.25"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/>
      <c r="AI1786" s="30"/>
      <c r="AJ1786" s="30"/>
      <c r="AK1786" s="30"/>
      <c r="AL1786" s="30"/>
      <c r="AM1786" s="30"/>
      <c r="AN1786" s="30"/>
      <c r="AO1786" s="30"/>
      <c r="AP1786" s="30"/>
      <c r="AQ1786" s="30"/>
      <c r="AR1786" s="30"/>
      <c r="AS1786" s="30"/>
      <c r="AT1786" s="30"/>
      <c r="AU1786" s="30"/>
      <c r="AV1786" s="30"/>
    </row>
    <row r="1787" spans="3:48" x14ac:dyDescent="0.25"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0"/>
      <c r="X1787" s="30"/>
      <c r="Y1787" s="30"/>
      <c r="Z1787" s="30"/>
      <c r="AA1787" s="30"/>
      <c r="AB1787" s="30"/>
      <c r="AC1787" s="30"/>
      <c r="AD1787" s="30"/>
      <c r="AE1787" s="30"/>
      <c r="AF1787" s="30"/>
      <c r="AG1787" s="30"/>
      <c r="AH1787" s="30"/>
      <c r="AI1787" s="30"/>
      <c r="AJ1787" s="30"/>
      <c r="AK1787" s="30"/>
      <c r="AL1787" s="30"/>
      <c r="AM1787" s="30"/>
      <c r="AN1787" s="30"/>
      <c r="AO1787" s="30"/>
      <c r="AP1787" s="30"/>
      <c r="AQ1787" s="30"/>
      <c r="AR1787" s="30"/>
      <c r="AS1787" s="30"/>
      <c r="AT1787" s="30"/>
      <c r="AU1787" s="30"/>
      <c r="AV1787" s="30"/>
    </row>
    <row r="1788" spans="3:48" x14ac:dyDescent="0.25"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0"/>
      <c r="X1788" s="30"/>
      <c r="Y1788" s="30"/>
      <c r="Z1788" s="30"/>
      <c r="AA1788" s="30"/>
      <c r="AB1788" s="30"/>
      <c r="AC1788" s="30"/>
      <c r="AD1788" s="30"/>
      <c r="AE1788" s="30"/>
      <c r="AF1788" s="30"/>
      <c r="AG1788" s="30"/>
      <c r="AH1788" s="30"/>
      <c r="AI1788" s="30"/>
      <c r="AJ1788" s="30"/>
      <c r="AK1788" s="30"/>
      <c r="AL1788" s="30"/>
      <c r="AM1788" s="30"/>
      <c r="AN1788" s="30"/>
      <c r="AO1788" s="30"/>
      <c r="AP1788" s="30"/>
      <c r="AQ1788" s="30"/>
      <c r="AR1788" s="30"/>
      <c r="AS1788" s="30"/>
      <c r="AT1788" s="30"/>
      <c r="AU1788" s="30"/>
      <c r="AV1788" s="30"/>
    </row>
    <row r="1789" spans="3:48" x14ac:dyDescent="0.25"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0"/>
      <c r="X1789" s="30"/>
      <c r="Y1789" s="30"/>
      <c r="Z1789" s="30"/>
      <c r="AA1789" s="30"/>
      <c r="AB1789" s="30"/>
      <c r="AC1789" s="30"/>
      <c r="AD1789" s="30"/>
      <c r="AE1789" s="30"/>
      <c r="AF1789" s="30"/>
      <c r="AG1789" s="30"/>
      <c r="AH1789" s="30"/>
      <c r="AI1789" s="30"/>
      <c r="AJ1789" s="30"/>
      <c r="AK1789" s="30"/>
      <c r="AL1789" s="30"/>
      <c r="AM1789" s="30"/>
      <c r="AN1789" s="30"/>
      <c r="AO1789" s="30"/>
      <c r="AP1789" s="30"/>
      <c r="AQ1789" s="30"/>
      <c r="AR1789" s="30"/>
      <c r="AS1789" s="30"/>
      <c r="AT1789" s="30"/>
      <c r="AU1789" s="30"/>
      <c r="AV1789" s="30"/>
    </row>
    <row r="1790" spans="3:48" x14ac:dyDescent="0.25"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0"/>
      <c r="X1790" s="30"/>
      <c r="Y1790" s="30"/>
      <c r="Z1790" s="30"/>
      <c r="AA1790" s="30"/>
      <c r="AB1790" s="30"/>
      <c r="AC1790" s="30"/>
      <c r="AD1790" s="30"/>
      <c r="AE1790" s="30"/>
      <c r="AF1790" s="30"/>
      <c r="AG1790" s="30"/>
      <c r="AH1790" s="30"/>
      <c r="AI1790" s="30"/>
      <c r="AJ1790" s="30"/>
      <c r="AK1790" s="30"/>
      <c r="AL1790" s="30"/>
      <c r="AM1790" s="30"/>
      <c r="AN1790" s="30"/>
      <c r="AO1790" s="30"/>
      <c r="AP1790" s="30"/>
      <c r="AQ1790" s="30"/>
      <c r="AR1790" s="30"/>
      <c r="AS1790" s="30"/>
      <c r="AT1790" s="30"/>
      <c r="AU1790" s="30"/>
      <c r="AV1790" s="30"/>
    </row>
    <row r="1791" spans="3:48" x14ac:dyDescent="0.25"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/>
      <c r="AI1791" s="30"/>
      <c r="AJ1791" s="30"/>
      <c r="AK1791" s="30"/>
      <c r="AL1791" s="30"/>
      <c r="AM1791" s="30"/>
      <c r="AN1791" s="30"/>
      <c r="AO1791" s="30"/>
      <c r="AP1791" s="30"/>
      <c r="AQ1791" s="30"/>
      <c r="AR1791" s="30"/>
      <c r="AS1791" s="30"/>
      <c r="AT1791" s="30"/>
      <c r="AU1791" s="30"/>
      <c r="AV1791" s="30"/>
    </row>
    <row r="1792" spans="3:48" x14ac:dyDescent="0.25"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0"/>
      <c r="X1792" s="30"/>
      <c r="Y1792" s="30"/>
      <c r="Z1792" s="30"/>
      <c r="AA1792" s="30"/>
      <c r="AB1792" s="30"/>
      <c r="AC1792" s="30"/>
      <c r="AD1792" s="30"/>
      <c r="AE1792" s="30"/>
      <c r="AF1792" s="30"/>
      <c r="AG1792" s="30"/>
      <c r="AH1792" s="30"/>
      <c r="AI1792" s="30"/>
      <c r="AJ1792" s="30"/>
      <c r="AK1792" s="30"/>
      <c r="AL1792" s="30"/>
      <c r="AM1792" s="30"/>
      <c r="AN1792" s="30"/>
      <c r="AO1792" s="30"/>
      <c r="AP1792" s="30"/>
      <c r="AQ1792" s="30"/>
      <c r="AR1792" s="30"/>
      <c r="AS1792" s="30"/>
      <c r="AT1792" s="30"/>
      <c r="AU1792" s="30"/>
      <c r="AV1792" s="30"/>
    </row>
    <row r="1793" spans="3:48" x14ac:dyDescent="0.25"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0"/>
      <c r="X1793" s="30"/>
      <c r="Y1793" s="30"/>
      <c r="Z1793" s="30"/>
      <c r="AA1793" s="30"/>
      <c r="AB1793" s="30"/>
      <c r="AC1793" s="30"/>
      <c r="AD1793" s="30"/>
      <c r="AE1793" s="30"/>
      <c r="AF1793" s="30"/>
      <c r="AG1793" s="30"/>
      <c r="AH1793" s="30"/>
      <c r="AI1793" s="30"/>
      <c r="AJ1793" s="30"/>
      <c r="AK1793" s="30"/>
      <c r="AL1793" s="30"/>
      <c r="AM1793" s="30"/>
      <c r="AN1793" s="30"/>
      <c r="AO1793" s="30"/>
      <c r="AP1793" s="30"/>
      <c r="AQ1793" s="30"/>
      <c r="AR1793" s="30"/>
      <c r="AS1793" s="30"/>
      <c r="AT1793" s="30"/>
      <c r="AU1793" s="30"/>
      <c r="AV1793" s="30"/>
    </row>
    <row r="1794" spans="3:48" x14ac:dyDescent="0.25"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0"/>
      <c r="X1794" s="30"/>
      <c r="Y1794" s="30"/>
      <c r="Z1794" s="30"/>
      <c r="AA1794" s="30"/>
      <c r="AB1794" s="30"/>
      <c r="AC1794" s="30"/>
      <c r="AD1794" s="30"/>
      <c r="AE1794" s="30"/>
      <c r="AF1794" s="30"/>
      <c r="AG1794" s="30"/>
      <c r="AH1794" s="30"/>
      <c r="AI1794" s="30"/>
      <c r="AJ1794" s="30"/>
      <c r="AK1794" s="30"/>
      <c r="AL1794" s="30"/>
      <c r="AM1794" s="30"/>
      <c r="AN1794" s="30"/>
      <c r="AO1794" s="30"/>
      <c r="AP1794" s="30"/>
      <c r="AQ1794" s="30"/>
      <c r="AR1794" s="30"/>
      <c r="AS1794" s="30"/>
      <c r="AT1794" s="30"/>
      <c r="AU1794" s="30"/>
      <c r="AV1794" s="30"/>
    </row>
    <row r="1795" spans="3:48" x14ac:dyDescent="0.25"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0"/>
      <c r="X1795" s="30"/>
      <c r="Y1795" s="30"/>
      <c r="Z1795" s="30"/>
      <c r="AA1795" s="30"/>
      <c r="AB1795" s="30"/>
      <c r="AC1795" s="30"/>
      <c r="AD1795" s="30"/>
      <c r="AE1795" s="30"/>
      <c r="AF1795" s="30"/>
      <c r="AG1795" s="30"/>
      <c r="AH1795" s="30"/>
      <c r="AI1795" s="30"/>
      <c r="AJ1795" s="30"/>
      <c r="AK1795" s="30"/>
      <c r="AL1795" s="30"/>
      <c r="AM1795" s="30"/>
      <c r="AN1795" s="30"/>
      <c r="AO1795" s="30"/>
      <c r="AP1795" s="30"/>
      <c r="AQ1795" s="30"/>
      <c r="AR1795" s="30"/>
      <c r="AS1795" s="30"/>
      <c r="AT1795" s="30"/>
      <c r="AU1795" s="30"/>
      <c r="AV1795" s="30"/>
    </row>
    <row r="1796" spans="3:48" x14ac:dyDescent="0.25"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/>
      <c r="AI1796" s="30"/>
      <c r="AJ1796" s="30"/>
      <c r="AK1796" s="30"/>
      <c r="AL1796" s="30"/>
      <c r="AM1796" s="30"/>
      <c r="AN1796" s="30"/>
      <c r="AO1796" s="30"/>
      <c r="AP1796" s="30"/>
      <c r="AQ1796" s="30"/>
      <c r="AR1796" s="30"/>
      <c r="AS1796" s="30"/>
      <c r="AT1796" s="30"/>
      <c r="AU1796" s="30"/>
      <c r="AV1796" s="30"/>
    </row>
    <row r="1797" spans="3:48" x14ac:dyDescent="0.25"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0"/>
      <c r="X1797" s="30"/>
      <c r="Y1797" s="30"/>
      <c r="Z1797" s="30"/>
      <c r="AA1797" s="30"/>
      <c r="AB1797" s="30"/>
      <c r="AC1797" s="30"/>
      <c r="AD1797" s="30"/>
      <c r="AE1797" s="30"/>
      <c r="AF1797" s="30"/>
      <c r="AG1797" s="30"/>
      <c r="AH1797" s="30"/>
      <c r="AI1797" s="30"/>
      <c r="AJ1797" s="30"/>
      <c r="AK1797" s="30"/>
      <c r="AL1797" s="30"/>
      <c r="AM1797" s="30"/>
      <c r="AN1797" s="30"/>
      <c r="AO1797" s="30"/>
      <c r="AP1797" s="30"/>
      <c r="AQ1797" s="30"/>
      <c r="AR1797" s="30"/>
      <c r="AS1797" s="30"/>
      <c r="AT1797" s="30"/>
      <c r="AU1797" s="30"/>
      <c r="AV1797" s="30"/>
    </row>
    <row r="1798" spans="3:48" x14ac:dyDescent="0.25"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0"/>
      <c r="X1798" s="30"/>
      <c r="Y1798" s="30"/>
      <c r="Z1798" s="30"/>
      <c r="AA1798" s="30"/>
      <c r="AB1798" s="30"/>
      <c r="AC1798" s="30"/>
      <c r="AD1798" s="30"/>
      <c r="AE1798" s="30"/>
      <c r="AF1798" s="30"/>
      <c r="AG1798" s="30"/>
      <c r="AH1798" s="30"/>
      <c r="AI1798" s="30"/>
      <c r="AJ1798" s="30"/>
      <c r="AK1798" s="30"/>
      <c r="AL1798" s="30"/>
      <c r="AM1798" s="30"/>
      <c r="AN1798" s="30"/>
      <c r="AO1798" s="30"/>
      <c r="AP1798" s="30"/>
      <c r="AQ1798" s="30"/>
      <c r="AR1798" s="30"/>
      <c r="AS1798" s="30"/>
      <c r="AT1798" s="30"/>
      <c r="AU1798" s="30"/>
      <c r="AV1798" s="30"/>
    </row>
    <row r="1799" spans="3:48" x14ac:dyDescent="0.25"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0"/>
      <c r="X1799" s="30"/>
      <c r="Y1799" s="30"/>
      <c r="Z1799" s="30"/>
      <c r="AA1799" s="30"/>
      <c r="AB1799" s="30"/>
      <c r="AC1799" s="30"/>
      <c r="AD1799" s="30"/>
      <c r="AE1799" s="30"/>
      <c r="AF1799" s="30"/>
      <c r="AG1799" s="30"/>
      <c r="AH1799" s="30"/>
      <c r="AI1799" s="30"/>
      <c r="AJ1799" s="30"/>
      <c r="AK1799" s="30"/>
      <c r="AL1799" s="30"/>
      <c r="AM1799" s="30"/>
      <c r="AN1799" s="30"/>
      <c r="AO1799" s="30"/>
      <c r="AP1799" s="30"/>
      <c r="AQ1799" s="30"/>
      <c r="AR1799" s="30"/>
      <c r="AS1799" s="30"/>
      <c r="AT1799" s="30"/>
      <c r="AU1799" s="30"/>
      <c r="AV1799" s="30"/>
    </row>
    <row r="1800" spans="3:48" x14ac:dyDescent="0.25"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0"/>
      <c r="X1800" s="30"/>
      <c r="Y1800" s="30"/>
      <c r="Z1800" s="30"/>
      <c r="AA1800" s="30"/>
      <c r="AB1800" s="30"/>
      <c r="AC1800" s="30"/>
      <c r="AD1800" s="30"/>
      <c r="AE1800" s="30"/>
      <c r="AF1800" s="30"/>
      <c r="AG1800" s="30"/>
      <c r="AH1800" s="30"/>
      <c r="AI1800" s="30"/>
      <c r="AJ1800" s="30"/>
      <c r="AK1800" s="30"/>
      <c r="AL1800" s="30"/>
      <c r="AM1800" s="30"/>
      <c r="AN1800" s="30"/>
      <c r="AO1800" s="30"/>
      <c r="AP1800" s="30"/>
      <c r="AQ1800" s="30"/>
      <c r="AR1800" s="30"/>
      <c r="AS1800" s="30"/>
      <c r="AT1800" s="30"/>
      <c r="AU1800" s="30"/>
      <c r="AV1800" s="30"/>
    </row>
    <row r="1801" spans="3:48" x14ac:dyDescent="0.25"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0"/>
      <c r="X1801" s="30"/>
      <c r="Y1801" s="30"/>
      <c r="Z1801" s="30"/>
      <c r="AA1801" s="30"/>
      <c r="AB1801" s="30"/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30"/>
      <c r="AN1801" s="30"/>
      <c r="AO1801" s="30"/>
      <c r="AP1801" s="30"/>
      <c r="AQ1801" s="30"/>
      <c r="AR1801" s="30"/>
      <c r="AS1801" s="30"/>
      <c r="AT1801" s="30"/>
      <c r="AU1801" s="30"/>
      <c r="AV1801" s="30"/>
    </row>
    <row r="1802" spans="3:48" x14ac:dyDescent="0.25"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0"/>
      <c r="X1802" s="30"/>
      <c r="Y1802" s="30"/>
      <c r="Z1802" s="30"/>
      <c r="AA1802" s="30"/>
      <c r="AB1802" s="30"/>
      <c r="AC1802" s="30"/>
      <c r="AD1802" s="30"/>
      <c r="AE1802" s="30"/>
      <c r="AF1802" s="30"/>
      <c r="AG1802" s="30"/>
      <c r="AH1802" s="30"/>
      <c r="AI1802" s="30"/>
      <c r="AJ1802" s="30"/>
      <c r="AK1802" s="30"/>
      <c r="AL1802" s="30"/>
      <c r="AM1802" s="30"/>
      <c r="AN1802" s="30"/>
      <c r="AO1802" s="30"/>
      <c r="AP1802" s="30"/>
      <c r="AQ1802" s="30"/>
      <c r="AR1802" s="30"/>
      <c r="AS1802" s="30"/>
      <c r="AT1802" s="30"/>
      <c r="AU1802" s="30"/>
      <c r="AV1802" s="30"/>
    </row>
    <row r="1803" spans="3:48" x14ac:dyDescent="0.25"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0"/>
      <c r="X1803" s="30"/>
      <c r="Y1803" s="30"/>
      <c r="Z1803" s="30"/>
      <c r="AA1803" s="30"/>
      <c r="AB1803" s="30"/>
      <c r="AC1803" s="30"/>
      <c r="AD1803" s="30"/>
      <c r="AE1803" s="30"/>
      <c r="AF1803" s="30"/>
      <c r="AG1803" s="30"/>
      <c r="AH1803" s="30"/>
      <c r="AI1803" s="30"/>
      <c r="AJ1803" s="30"/>
      <c r="AK1803" s="30"/>
      <c r="AL1803" s="30"/>
      <c r="AM1803" s="30"/>
      <c r="AN1803" s="30"/>
      <c r="AO1803" s="30"/>
      <c r="AP1803" s="30"/>
      <c r="AQ1803" s="30"/>
      <c r="AR1803" s="30"/>
      <c r="AS1803" s="30"/>
      <c r="AT1803" s="30"/>
      <c r="AU1803" s="30"/>
      <c r="AV1803" s="30"/>
    </row>
    <row r="1804" spans="3:48" x14ac:dyDescent="0.25"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0"/>
      <c r="X1804" s="30"/>
      <c r="Y1804" s="30"/>
      <c r="Z1804" s="30"/>
      <c r="AA1804" s="30"/>
      <c r="AB1804" s="30"/>
      <c r="AC1804" s="30"/>
      <c r="AD1804" s="30"/>
      <c r="AE1804" s="30"/>
      <c r="AF1804" s="30"/>
      <c r="AG1804" s="30"/>
      <c r="AH1804" s="30"/>
      <c r="AI1804" s="30"/>
      <c r="AJ1804" s="30"/>
      <c r="AK1804" s="30"/>
      <c r="AL1804" s="30"/>
      <c r="AM1804" s="30"/>
      <c r="AN1804" s="30"/>
      <c r="AO1804" s="30"/>
      <c r="AP1804" s="30"/>
      <c r="AQ1804" s="30"/>
      <c r="AR1804" s="30"/>
      <c r="AS1804" s="30"/>
      <c r="AT1804" s="30"/>
      <c r="AU1804" s="30"/>
      <c r="AV1804" s="30"/>
    </row>
    <row r="1805" spans="3:48" x14ac:dyDescent="0.25"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0"/>
      <c r="X1805" s="30"/>
      <c r="Y1805" s="30"/>
      <c r="Z1805" s="30"/>
      <c r="AA1805" s="30"/>
      <c r="AB1805" s="30"/>
      <c r="AC1805" s="30"/>
      <c r="AD1805" s="30"/>
      <c r="AE1805" s="30"/>
      <c r="AF1805" s="30"/>
      <c r="AG1805" s="30"/>
      <c r="AH1805" s="30"/>
      <c r="AI1805" s="30"/>
      <c r="AJ1805" s="30"/>
      <c r="AK1805" s="30"/>
      <c r="AL1805" s="30"/>
      <c r="AM1805" s="30"/>
      <c r="AN1805" s="30"/>
      <c r="AO1805" s="30"/>
      <c r="AP1805" s="30"/>
      <c r="AQ1805" s="30"/>
      <c r="AR1805" s="30"/>
      <c r="AS1805" s="30"/>
      <c r="AT1805" s="30"/>
      <c r="AU1805" s="30"/>
      <c r="AV1805" s="30"/>
    </row>
    <row r="1806" spans="3:48" x14ac:dyDescent="0.25"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30"/>
      <c r="AN1806" s="30"/>
      <c r="AO1806" s="30"/>
      <c r="AP1806" s="30"/>
      <c r="AQ1806" s="30"/>
      <c r="AR1806" s="30"/>
      <c r="AS1806" s="30"/>
      <c r="AT1806" s="30"/>
      <c r="AU1806" s="30"/>
      <c r="AV1806" s="30"/>
    </row>
    <row r="1807" spans="3:48" x14ac:dyDescent="0.25"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0"/>
      <c r="X1807" s="30"/>
      <c r="Y1807" s="30"/>
      <c r="Z1807" s="30"/>
      <c r="AA1807" s="30"/>
      <c r="AB1807" s="30"/>
      <c r="AC1807" s="30"/>
      <c r="AD1807" s="30"/>
      <c r="AE1807" s="30"/>
      <c r="AF1807" s="30"/>
      <c r="AG1807" s="30"/>
      <c r="AH1807" s="30"/>
      <c r="AI1807" s="30"/>
      <c r="AJ1807" s="30"/>
      <c r="AK1807" s="30"/>
      <c r="AL1807" s="30"/>
      <c r="AM1807" s="30"/>
      <c r="AN1807" s="30"/>
      <c r="AO1807" s="30"/>
      <c r="AP1807" s="30"/>
      <c r="AQ1807" s="30"/>
      <c r="AR1807" s="30"/>
      <c r="AS1807" s="30"/>
      <c r="AT1807" s="30"/>
      <c r="AU1807" s="30"/>
      <c r="AV1807" s="30"/>
    </row>
    <row r="1808" spans="3:48" x14ac:dyDescent="0.25"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0"/>
      <c r="X1808" s="30"/>
      <c r="Y1808" s="30"/>
      <c r="Z1808" s="30"/>
      <c r="AA1808" s="30"/>
      <c r="AB1808" s="30"/>
      <c r="AC1808" s="30"/>
      <c r="AD1808" s="30"/>
      <c r="AE1808" s="30"/>
      <c r="AF1808" s="30"/>
      <c r="AG1808" s="30"/>
      <c r="AH1808" s="30"/>
      <c r="AI1808" s="30"/>
      <c r="AJ1808" s="30"/>
      <c r="AK1808" s="30"/>
      <c r="AL1808" s="30"/>
      <c r="AM1808" s="30"/>
      <c r="AN1808" s="30"/>
      <c r="AO1808" s="30"/>
      <c r="AP1808" s="30"/>
      <c r="AQ1808" s="30"/>
      <c r="AR1808" s="30"/>
      <c r="AS1808" s="30"/>
      <c r="AT1808" s="30"/>
      <c r="AU1808" s="30"/>
      <c r="AV1808" s="30"/>
    </row>
    <row r="1809" spans="3:48" x14ac:dyDescent="0.25"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0"/>
      <c r="X1809" s="30"/>
      <c r="Y1809" s="30"/>
      <c r="Z1809" s="30"/>
      <c r="AA1809" s="30"/>
      <c r="AB1809" s="30"/>
      <c r="AC1809" s="30"/>
      <c r="AD1809" s="30"/>
      <c r="AE1809" s="30"/>
      <c r="AF1809" s="30"/>
      <c r="AG1809" s="30"/>
      <c r="AH1809" s="30"/>
      <c r="AI1809" s="30"/>
      <c r="AJ1809" s="30"/>
      <c r="AK1809" s="30"/>
      <c r="AL1809" s="30"/>
      <c r="AM1809" s="30"/>
      <c r="AN1809" s="30"/>
      <c r="AO1809" s="30"/>
      <c r="AP1809" s="30"/>
      <c r="AQ1809" s="30"/>
      <c r="AR1809" s="30"/>
      <c r="AS1809" s="30"/>
      <c r="AT1809" s="30"/>
      <c r="AU1809" s="30"/>
      <c r="AV1809" s="30"/>
    </row>
    <row r="1810" spans="3:48" x14ac:dyDescent="0.25"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0"/>
      <c r="X1810" s="30"/>
      <c r="Y1810" s="30"/>
      <c r="Z1810" s="30"/>
      <c r="AA1810" s="30"/>
      <c r="AB1810" s="30"/>
      <c r="AC1810" s="30"/>
      <c r="AD1810" s="30"/>
      <c r="AE1810" s="30"/>
      <c r="AF1810" s="30"/>
      <c r="AG1810" s="30"/>
      <c r="AH1810" s="30"/>
      <c r="AI1810" s="30"/>
      <c r="AJ1810" s="30"/>
      <c r="AK1810" s="30"/>
      <c r="AL1810" s="30"/>
      <c r="AM1810" s="30"/>
      <c r="AN1810" s="30"/>
      <c r="AO1810" s="30"/>
      <c r="AP1810" s="30"/>
      <c r="AQ1810" s="30"/>
      <c r="AR1810" s="30"/>
      <c r="AS1810" s="30"/>
      <c r="AT1810" s="30"/>
      <c r="AU1810" s="30"/>
      <c r="AV1810" s="30"/>
    </row>
    <row r="1811" spans="3:48" x14ac:dyDescent="0.25"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0"/>
      <c r="X1811" s="30"/>
      <c r="Y1811" s="30"/>
      <c r="Z1811" s="30"/>
      <c r="AA1811" s="30"/>
      <c r="AB1811" s="30"/>
      <c r="AC1811" s="30"/>
      <c r="AD1811" s="30"/>
      <c r="AE1811" s="30"/>
      <c r="AF1811" s="30"/>
      <c r="AG1811" s="30"/>
      <c r="AH1811" s="30"/>
      <c r="AI1811" s="30"/>
      <c r="AJ1811" s="30"/>
      <c r="AK1811" s="30"/>
      <c r="AL1811" s="30"/>
      <c r="AM1811" s="30"/>
      <c r="AN1811" s="30"/>
      <c r="AO1811" s="30"/>
      <c r="AP1811" s="30"/>
      <c r="AQ1811" s="30"/>
      <c r="AR1811" s="30"/>
      <c r="AS1811" s="30"/>
      <c r="AT1811" s="30"/>
      <c r="AU1811" s="30"/>
      <c r="AV1811" s="30"/>
    </row>
    <row r="1812" spans="3:48" x14ac:dyDescent="0.25"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0"/>
      <c r="X1812" s="30"/>
      <c r="Y1812" s="30"/>
      <c r="Z1812" s="30"/>
      <c r="AA1812" s="30"/>
      <c r="AB1812" s="30"/>
      <c r="AC1812" s="30"/>
      <c r="AD1812" s="30"/>
      <c r="AE1812" s="30"/>
      <c r="AF1812" s="30"/>
      <c r="AG1812" s="30"/>
      <c r="AH1812" s="30"/>
      <c r="AI1812" s="30"/>
      <c r="AJ1812" s="30"/>
      <c r="AK1812" s="30"/>
      <c r="AL1812" s="30"/>
      <c r="AM1812" s="30"/>
      <c r="AN1812" s="30"/>
      <c r="AO1812" s="30"/>
      <c r="AP1812" s="30"/>
      <c r="AQ1812" s="30"/>
      <c r="AR1812" s="30"/>
      <c r="AS1812" s="30"/>
      <c r="AT1812" s="30"/>
      <c r="AU1812" s="30"/>
      <c r="AV1812" s="30"/>
    </row>
    <row r="1813" spans="3:48" x14ac:dyDescent="0.25"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0"/>
      <c r="X1813" s="30"/>
      <c r="Y1813" s="30"/>
      <c r="Z1813" s="30"/>
      <c r="AA1813" s="30"/>
      <c r="AB1813" s="30"/>
      <c r="AC1813" s="30"/>
      <c r="AD1813" s="30"/>
      <c r="AE1813" s="30"/>
      <c r="AF1813" s="30"/>
      <c r="AG1813" s="30"/>
      <c r="AH1813" s="30"/>
      <c r="AI1813" s="30"/>
      <c r="AJ1813" s="30"/>
      <c r="AK1813" s="30"/>
      <c r="AL1813" s="30"/>
      <c r="AM1813" s="30"/>
      <c r="AN1813" s="30"/>
      <c r="AO1813" s="30"/>
      <c r="AP1813" s="30"/>
      <c r="AQ1813" s="30"/>
      <c r="AR1813" s="30"/>
      <c r="AS1813" s="30"/>
      <c r="AT1813" s="30"/>
      <c r="AU1813" s="30"/>
      <c r="AV1813" s="30"/>
    </row>
    <row r="1814" spans="3:48" x14ac:dyDescent="0.25"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0"/>
      <c r="X1814" s="30"/>
      <c r="Y1814" s="30"/>
      <c r="Z1814" s="30"/>
      <c r="AA1814" s="30"/>
      <c r="AB1814" s="30"/>
      <c r="AC1814" s="30"/>
      <c r="AD1814" s="30"/>
      <c r="AE1814" s="30"/>
      <c r="AF1814" s="30"/>
      <c r="AG1814" s="30"/>
      <c r="AH1814" s="30"/>
      <c r="AI1814" s="30"/>
      <c r="AJ1814" s="30"/>
      <c r="AK1814" s="30"/>
      <c r="AL1814" s="30"/>
      <c r="AM1814" s="30"/>
      <c r="AN1814" s="30"/>
      <c r="AO1814" s="30"/>
      <c r="AP1814" s="30"/>
      <c r="AQ1814" s="30"/>
      <c r="AR1814" s="30"/>
      <c r="AS1814" s="30"/>
      <c r="AT1814" s="30"/>
      <c r="AU1814" s="30"/>
      <c r="AV1814" s="30"/>
    </row>
    <row r="1815" spans="3:48" x14ac:dyDescent="0.25"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0"/>
      <c r="X1815" s="30"/>
      <c r="Y1815" s="30"/>
      <c r="Z1815" s="30"/>
      <c r="AA1815" s="30"/>
      <c r="AB1815" s="30"/>
      <c r="AC1815" s="30"/>
      <c r="AD1815" s="30"/>
      <c r="AE1815" s="30"/>
      <c r="AF1815" s="30"/>
      <c r="AG1815" s="30"/>
      <c r="AH1815" s="30"/>
      <c r="AI1815" s="30"/>
      <c r="AJ1815" s="30"/>
      <c r="AK1815" s="30"/>
      <c r="AL1815" s="30"/>
      <c r="AM1815" s="30"/>
      <c r="AN1815" s="30"/>
      <c r="AO1815" s="30"/>
      <c r="AP1815" s="30"/>
      <c r="AQ1815" s="30"/>
      <c r="AR1815" s="30"/>
      <c r="AS1815" s="30"/>
      <c r="AT1815" s="30"/>
      <c r="AU1815" s="30"/>
      <c r="AV1815" s="30"/>
    </row>
    <row r="1816" spans="3:48" x14ac:dyDescent="0.25"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0"/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30"/>
      <c r="AN1816" s="30"/>
      <c r="AO1816" s="30"/>
      <c r="AP1816" s="30"/>
      <c r="AQ1816" s="30"/>
      <c r="AR1816" s="30"/>
      <c r="AS1816" s="30"/>
      <c r="AT1816" s="30"/>
      <c r="AU1816" s="30"/>
      <c r="AV1816" s="30"/>
    </row>
    <row r="1817" spans="3:48" x14ac:dyDescent="0.25"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0"/>
      <c r="X1817" s="30"/>
      <c r="Y1817" s="30"/>
      <c r="Z1817" s="30"/>
      <c r="AA1817" s="30"/>
      <c r="AB1817" s="30"/>
      <c r="AC1817" s="30"/>
      <c r="AD1817" s="30"/>
      <c r="AE1817" s="30"/>
      <c r="AF1817" s="30"/>
      <c r="AG1817" s="30"/>
      <c r="AH1817" s="30"/>
      <c r="AI1817" s="30"/>
      <c r="AJ1817" s="30"/>
      <c r="AK1817" s="30"/>
      <c r="AL1817" s="30"/>
      <c r="AM1817" s="30"/>
      <c r="AN1817" s="30"/>
      <c r="AO1817" s="30"/>
      <c r="AP1817" s="30"/>
      <c r="AQ1817" s="30"/>
      <c r="AR1817" s="30"/>
      <c r="AS1817" s="30"/>
      <c r="AT1817" s="30"/>
      <c r="AU1817" s="30"/>
      <c r="AV1817" s="30"/>
    </row>
    <row r="1818" spans="3:48" x14ac:dyDescent="0.25"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0"/>
      <c r="X1818" s="30"/>
      <c r="Y1818" s="30"/>
      <c r="Z1818" s="30"/>
      <c r="AA1818" s="30"/>
      <c r="AB1818" s="30"/>
      <c r="AC1818" s="30"/>
      <c r="AD1818" s="30"/>
      <c r="AE1818" s="30"/>
      <c r="AF1818" s="30"/>
      <c r="AG1818" s="30"/>
      <c r="AH1818" s="30"/>
      <c r="AI1818" s="30"/>
      <c r="AJ1818" s="30"/>
      <c r="AK1818" s="30"/>
      <c r="AL1818" s="30"/>
      <c r="AM1818" s="30"/>
      <c r="AN1818" s="30"/>
      <c r="AO1818" s="30"/>
      <c r="AP1818" s="30"/>
      <c r="AQ1818" s="30"/>
      <c r="AR1818" s="30"/>
      <c r="AS1818" s="30"/>
      <c r="AT1818" s="30"/>
      <c r="AU1818" s="30"/>
      <c r="AV1818" s="30"/>
    </row>
    <row r="1819" spans="3:48" x14ac:dyDescent="0.25"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0"/>
      <c r="X1819" s="30"/>
      <c r="Y1819" s="30"/>
      <c r="Z1819" s="30"/>
      <c r="AA1819" s="30"/>
      <c r="AB1819" s="30"/>
      <c r="AC1819" s="30"/>
      <c r="AD1819" s="30"/>
      <c r="AE1819" s="30"/>
      <c r="AF1819" s="30"/>
      <c r="AG1819" s="30"/>
      <c r="AH1819" s="30"/>
      <c r="AI1819" s="30"/>
      <c r="AJ1819" s="30"/>
      <c r="AK1819" s="30"/>
      <c r="AL1819" s="30"/>
      <c r="AM1819" s="30"/>
      <c r="AN1819" s="30"/>
      <c r="AO1819" s="30"/>
      <c r="AP1819" s="30"/>
      <c r="AQ1819" s="30"/>
      <c r="AR1819" s="30"/>
      <c r="AS1819" s="30"/>
      <c r="AT1819" s="30"/>
      <c r="AU1819" s="30"/>
      <c r="AV1819" s="30"/>
    </row>
    <row r="1820" spans="3:48" x14ac:dyDescent="0.25"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0"/>
      <c r="X1820" s="30"/>
      <c r="Y1820" s="30"/>
      <c r="Z1820" s="30"/>
      <c r="AA1820" s="30"/>
      <c r="AB1820" s="30"/>
      <c r="AC1820" s="30"/>
      <c r="AD1820" s="30"/>
      <c r="AE1820" s="30"/>
      <c r="AF1820" s="30"/>
      <c r="AG1820" s="30"/>
      <c r="AH1820" s="30"/>
      <c r="AI1820" s="30"/>
      <c r="AJ1820" s="30"/>
      <c r="AK1820" s="30"/>
      <c r="AL1820" s="30"/>
      <c r="AM1820" s="30"/>
      <c r="AN1820" s="30"/>
      <c r="AO1820" s="30"/>
      <c r="AP1820" s="30"/>
      <c r="AQ1820" s="30"/>
      <c r="AR1820" s="30"/>
      <c r="AS1820" s="30"/>
      <c r="AT1820" s="30"/>
      <c r="AU1820" s="30"/>
      <c r="AV1820" s="30"/>
    </row>
    <row r="1821" spans="3:48" x14ac:dyDescent="0.25"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  <c r="AF1821" s="30"/>
      <c r="AG1821" s="30"/>
      <c r="AH1821" s="30"/>
      <c r="AI1821" s="30"/>
      <c r="AJ1821" s="30"/>
      <c r="AK1821" s="30"/>
      <c r="AL1821" s="30"/>
      <c r="AM1821" s="30"/>
      <c r="AN1821" s="30"/>
      <c r="AO1821" s="30"/>
      <c r="AP1821" s="30"/>
      <c r="AQ1821" s="30"/>
      <c r="AR1821" s="30"/>
      <c r="AS1821" s="30"/>
      <c r="AT1821" s="30"/>
      <c r="AU1821" s="30"/>
      <c r="AV1821" s="30"/>
    </row>
    <row r="1822" spans="3:48" x14ac:dyDescent="0.25"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0"/>
      <c r="X1822" s="30"/>
      <c r="Y1822" s="30"/>
      <c r="Z1822" s="30"/>
      <c r="AA1822" s="30"/>
      <c r="AB1822" s="30"/>
      <c r="AC1822" s="30"/>
      <c r="AD1822" s="30"/>
      <c r="AE1822" s="30"/>
      <c r="AF1822" s="30"/>
      <c r="AG1822" s="30"/>
      <c r="AH1822" s="30"/>
      <c r="AI1822" s="30"/>
      <c r="AJ1822" s="30"/>
      <c r="AK1822" s="30"/>
      <c r="AL1822" s="30"/>
      <c r="AM1822" s="30"/>
      <c r="AN1822" s="30"/>
      <c r="AO1822" s="30"/>
      <c r="AP1822" s="30"/>
      <c r="AQ1822" s="30"/>
      <c r="AR1822" s="30"/>
      <c r="AS1822" s="30"/>
      <c r="AT1822" s="30"/>
      <c r="AU1822" s="30"/>
      <c r="AV1822" s="30"/>
    </row>
    <row r="1823" spans="3:48" x14ac:dyDescent="0.25"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0"/>
      <c r="X1823" s="30"/>
      <c r="Y1823" s="30"/>
      <c r="Z1823" s="30"/>
      <c r="AA1823" s="30"/>
      <c r="AB1823" s="30"/>
      <c r="AC1823" s="30"/>
      <c r="AD1823" s="30"/>
      <c r="AE1823" s="30"/>
      <c r="AF1823" s="30"/>
      <c r="AG1823" s="30"/>
      <c r="AH1823" s="30"/>
      <c r="AI1823" s="30"/>
      <c r="AJ1823" s="30"/>
      <c r="AK1823" s="30"/>
      <c r="AL1823" s="30"/>
      <c r="AM1823" s="30"/>
      <c r="AN1823" s="30"/>
      <c r="AO1823" s="30"/>
      <c r="AP1823" s="30"/>
      <c r="AQ1823" s="30"/>
      <c r="AR1823" s="30"/>
      <c r="AS1823" s="30"/>
      <c r="AT1823" s="30"/>
      <c r="AU1823" s="30"/>
      <c r="AV1823" s="30"/>
    </row>
    <row r="1824" spans="3:48" x14ac:dyDescent="0.25"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0"/>
      <c r="X1824" s="30"/>
      <c r="Y1824" s="30"/>
      <c r="Z1824" s="30"/>
      <c r="AA1824" s="30"/>
      <c r="AB1824" s="30"/>
      <c r="AC1824" s="30"/>
      <c r="AD1824" s="30"/>
      <c r="AE1824" s="30"/>
      <c r="AF1824" s="30"/>
      <c r="AG1824" s="30"/>
      <c r="AH1824" s="30"/>
      <c r="AI1824" s="30"/>
      <c r="AJ1824" s="30"/>
      <c r="AK1824" s="30"/>
      <c r="AL1824" s="30"/>
      <c r="AM1824" s="30"/>
      <c r="AN1824" s="30"/>
      <c r="AO1824" s="30"/>
      <c r="AP1824" s="30"/>
      <c r="AQ1824" s="30"/>
      <c r="AR1824" s="30"/>
      <c r="AS1824" s="30"/>
      <c r="AT1824" s="30"/>
      <c r="AU1824" s="30"/>
      <c r="AV1824" s="30"/>
    </row>
    <row r="1825" spans="3:48" x14ac:dyDescent="0.25"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0"/>
      <c r="X1825" s="30"/>
      <c r="Y1825" s="30"/>
      <c r="Z1825" s="30"/>
      <c r="AA1825" s="30"/>
      <c r="AB1825" s="30"/>
      <c r="AC1825" s="30"/>
      <c r="AD1825" s="30"/>
      <c r="AE1825" s="30"/>
      <c r="AF1825" s="30"/>
      <c r="AG1825" s="30"/>
      <c r="AH1825" s="30"/>
      <c r="AI1825" s="30"/>
      <c r="AJ1825" s="30"/>
      <c r="AK1825" s="30"/>
      <c r="AL1825" s="30"/>
      <c r="AM1825" s="30"/>
      <c r="AN1825" s="30"/>
      <c r="AO1825" s="30"/>
      <c r="AP1825" s="30"/>
      <c r="AQ1825" s="30"/>
      <c r="AR1825" s="30"/>
      <c r="AS1825" s="30"/>
      <c r="AT1825" s="30"/>
      <c r="AU1825" s="30"/>
      <c r="AV1825" s="30"/>
    </row>
    <row r="1826" spans="3:48" x14ac:dyDescent="0.25"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0"/>
      <c r="X1826" s="30"/>
      <c r="Y1826" s="30"/>
      <c r="Z1826" s="30"/>
      <c r="AA1826" s="30"/>
      <c r="AB1826" s="30"/>
      <c r="AC1826" s="30"/>
      <c r="AD1826" s="30"/>
      <c r="AE1826" s="30"/>
      <c r="AF1826" s="30"/>
      <c r="AG1826" s="30"/>
      <c r="AH1826" s="30"/>
      <c r="AI1826" s="30"/>
      <c r="AJ1826" s="30"/>
      <c r="AK1826" s="30"/>
      <c r="AL1826" s="30"/>
      <c r="AM1826" s="30"/>
      <c r="AN1826" s="30"/>
      <c r="AO1826" s="30"/>
      <c r="AP1826" s="30"/>
      <c r="AQ1826" s="30"/>
      <c r="AR1826" s="30"/>
      <c r="AS1826" s="30"/>
      <c r="AT1826" s="30"/>
      <c r="AU1826" s="30"/>
      <c r="AV1826" s="30"/>
    </row>
    <row r="1827" spans="3:48" x14ac:dyDescent="0.25"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0"/>
      <c r="X1827" s="30"/>
      <c r="Y1827" s="30"/>
      <c r="Z1827" s="30"/>
      <c r="AA1827" s="30"/>
      <c r="AB1827" s="30"/>
      <c r="AC1827" s="30"/>
      <c r="AD1827" s="30"/>
      <c r="AE1827" s="30"/>
      <c r="AF1827" s="30"/>
      <c r="AG1827" s="30"/>
      <c r="AH1827" s="30"/>
      <c r="AI1827" s="30"/>
      <c r="AJ1827" s="30"/>
      <c r="AK1827" s="30"/>
      <c r="AL1827" s="30"/>
      <c r="AM1827" s="30"/>
      <c r="AN1827" s="30"/>
      <c r="AO1827" s="30"/>
      <c r="AP1827" s="30"/>
      <c r="AQ1827" s="30"/>
      <c r="AR1827" s="30"/>
      <c r="AS1827" s="30"/>
      <c r="AT1827" s="30"/>
      <c r="AU1827" s="30"/>
      <c r="AV1827" s="30"/>
    </row>
    <row r="1828" spans="3:48" x14ac:dyDescent="0.25"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0"/>
      <c r="X1828" s="30"/>
      <c r="Y1828" s="30"/>
      <c r="Z1828" s="30"/>
      <c r="AA1828" s="30"/>
      <c r="AB1828" s="30"/>
      <c r="AC1828" s="30"/>
      <c r="AD1828" s="30"/>
      <c r="AE1828" s="30"/>
      <c r="AF1828" s="30"/>
      <c r="AG1828" s="30"/>
      <c r="AH1828" s="30"/>
      <c r="AI1828" s="30"/>
      <c r="AJ1828" s="30"/>
      <c r="AK1828" s="30"/>
      <c r="AL1828" s="30"/>
      <c r="AM1828" s="30"/>
      <c r="AN1828" s="30"/>
      <c r="AO1828" s="30"/>
      <c r="AP1828" s="30"/>
      <c r="AQ1828" s="30"/>
      <c r="AR1828" s="30"/>
      <c r="AS1828" s="30"/>
      <c r="AT1828" s="30"/>
      <c r="AU1828" s="30"/>
      <c r="AV1828" s="30"/>
    </row>
    <row r="1829" spans="3:48" x14ac:dyDescent="0.25"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0"/>
      <c r="X1829" s="30"/>
      <c r="Y1829" s="30"/>
      <c r="Z1829" s="30"/>
      <c r="AA1829" s="30"/>
      <c r="AB1829" s="30"/>
      <c r="AC1829" s="30"/>
      <c r="AD1829" s="30"/>
      <c r="AE1829" s="30"/>
      <c r="AF1829" s="30"/>
      <c r="AG1829" s="30"/>
      <c r="AH1829" s="30"/>
      <c r="AI1829" s="30"/>
      <c r="AJ1829" s="30"/>
      <c r="AK1829" s="30"/>
      <c r="AL1829" s="30"/>
      <c r="AM1829" s="30"/>
      <c r="AN1829" s="30"/>
      <c r="AO1829" s="30"/>
      <c r="AP1829" s="30"/>
      <c r="AQ1829" s="30"/>
      <c r="AR1829" s="30"/>
      <c r="AS1829" s="30"/>
      <c r="AT1829" s="30"/>
      <c r="AU1829" s="30"/>
      <c r="AV1829" s="30"/>
    </row>
    <row r="1830" spans="3:48" x14ac:dyDescent="0.25"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0"/>
      <c r="X1830" s="30"/>
      <c r="Y1830" s="30"/>
      <c r="Z1830" s="30"/>
      <c r="AA1830" s="30"/>
      <c r="AB1830" s="30"/>
      <c r="AC1830" s="30"/>
      <c r="AD1830" s="30"/>
      <c r="AE1830" s="30"/>
      <c r="AF1830" s="30"/>
      <c r="AG1830" s="30"/>
      <c r="AH1830" s="30"/>
      <c r="AI1830" s="30"/>
      <c r="AJ1830" s="30"/>
      <c r="AK1830" s="30"/>
      <c r="AL1830" s="30"/>
      <c r="AM1830" s="30"/>
      <c r="AN1830" s="30"/>
      <c r="AO1830" s="30"/>
      <c r="AP1830" s="30"/>
      <c r="AQ1830" s="30"/>
      <c r="AR1830" s="30"/>
      <c r="AS1830" s="30"/>
      <c r="AT1830" s="30"/>
      <c r="AU1830" s="30"/>
      <c r="AV1830" s="30"/>
    </row>
    <row r="1831" spans="3:48" x14ac:dyDescent="0.25"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0"/>
      <c r="X1831" s="30"/>
      <c r="Y1831" s="30"/>
      <c r="Z1831" s="30"/>
      <c r="AA1831" s="30"/>
      <c r="AB1831" s="30"/>
      <c r="AC1831" s="30"/>
      <c r="AD1831" s="30"/>
      <c r="AE1831" s="30"/>
      <c r="AF1831" s="30"/>
      <c r="AG1831" s="30"/>
      <c r="AH1831" s="30"/>
      <c r="AI1831" s="30"/>
      <c r="AJ1831" s="30"/>
      <c r="AK1831" s="30"/>
      <c r="AL1831" s="30"/>
      <c r="AM1831" s="30"/>
      <c r="AN1831" s="30"/>
      <c r="AO1831" s="30"/>
      <c r="AP1831" s="30"/>
      <c r="AQ1831" s="30"/>
      <c r="AR1831" s="30"/>
      <c r="AS1831" s="30"/>
      <c r="AT1831" s="30"/>
      <c r="AU1831" s="30"/>
      <c r="AV1831" s="30"/>
    </row>
    <row r="1832" spans="3:48" x14ac:dyDescent="0.25"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0"/>
      <c r="X1832" s="30"/>
      <c r="Y1832" s="30"/>
      <c r="Z1832" s="30"/>
      <c r="AA1832" s="30"/>
      <c r="AB1832" s="30"/>
      <c r="AC1832" s="30"/>
      <c r="AD1832" s="30"/>
      <c r="AE1832" s="30"/>
      <c r="AF1832" s="30"/>
      <c r="AG1832" s="30"/>
      <c r="AH1832" s="30"/>
      <c r="AI1832" s="30"/>
      <c r="AJ1832" s="30"/>
      <c r="AK1832" s="30"/>
      <c r="AL1832" s="30"/>
      <c r="AM1832" s="30"/>
      <c r="AN1832" s="30"/>
      <c r="AO1832" s="30"/>
      <c r="AP1832" s="30"/>
      <c r="AQ1832" s="30"/>
      <c r="AR1832" s="30"/>
      <c r="AS1832" s="30"/>
      <c r="AT1832" s="30"/>
      <c r="AU1832" s="30"/>
      <c r="AV1832" s="30"/>
    </row>
    <row r="1833" spans="3:48" x14ac:dyDescent="0.25"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0"/>
      <c r="X1833" s="30"/>
      <c r="Y1833" s="30"/>
      <c r="Z1833" s="30"/>
      <c r="AA1833" s="30"/>
      <c r="AB1833" s="30"/>
      <c r="AC1833" s="30"/>
      <c r="AD1833" s="30"/>
      <c r="AE1833" s="30"/>
      <c r="AF1833" s="30"/>
      <c r="AG1833" s="30"/>
      <c r="AH1833" s="30"/>
      <c r="AI1833" s="30"/>
      <c r="AJ1833" s="30"/>
      <c r="AK1833" s="30"/>
      <c r="AL1833" s="30"/>
      <c r="AM1833" s="30"/>
      <c r="AN1833" s="30"/>
      <c r="AO1833" s="30"/>
      <c r="AP1833" s="30"/>
      <c r="AQ1833" s="30"/>
      <c r="AR1833" s="30"/>
      <c r="AS1833" s="30"/>
      <c r="AT1833" s="30"/>
      <c r="AU1833" s="30"/>
      <c r="AV1833" s="30"/>
    </row>
    <row r="1834" spans="3:48" x14ac:dyDescent="0.25"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0"/>
      <c r="X1834" s="30"/>
      <c r="Y1834" s="30"/>
      <c r="Z1834" s="30"/>
      <c r="AA1834" s="30"/>
      <c r="AB1834" s="30"/>
      <c r="AC1834" s="30"/>
      <c r="AD1834" s="30"/>
      <c r="AE1834" s="30"/>
      <c r="AF1834" s="30"/>
      <c r="AG1834" s="30"/>
      <c r="AH1834" s="30"/>
      <c r="AI1834" s="30"/>
      <c r="AJ1834" s="30"/>
      <c r="AK1834" s="30"/>
      <c r="AL1834" s="30"/>
      <c r="AM1834" s="30"/>
      <c r="AN1834" s="30"/>
      <c r="AO1834" s="30"/>
      <c r="AP1834" s="30"/>
      <c r="AQ1834" s="30"/>
      <c r="AR1834" s="30"/>
      <c r="AS1834" s="30"/>
      <c r="AT1834" s="30"/>
      <c r="AU1834" s="30"/>
      <c r="AV1834" s="30"/>
    </row>
    <row r="1835" spans="3:48" x14ac:dyDescent="0.25"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0"/>
      <c r="X1835" s="30"/>
      <c r="Y1835" s="30"/>
      <c r="Z1835" s="30"/>
      <c r="AA1835" s="30"/>
      <c r="AB1835" s="30"/>
      <c r="AC1835" s="30"/>
      <c r="AD1835" s="30"/>
      <c r="AE1835" s="30"/>
      <c r="AF1835" s="30"/>
      <c r="AG1835" s="30"/>
      <c r="AH1835" s="30"/>
      <c r="AI1835" s="30"/>
      <c r="AJ1835" s="30"/>
      <c r="AK1835" s="30"/>
      <c r="AL1835" s="30"/>
      <c r="AM1835" s="30"/>
      <c r="AN1835" s="30"/>
      <c r="AO1835" s="30"/>
      <c r="AP1835" s="30"/>
      <c r="AQ1835" s="30"/>
      <c r="AR1835" s="30"/>
      <c r="AS1835" s="30"/>
      <c r="AT1835" s="30"/>
      <c r="AU1835" s="30"/>
      <c r="AV1835" s="30"/>
    </row>
    <row r="1836" spans="3:48" x14ac:dyDescent="0.25"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0"/>
      <c r="X1836" s="30"/>
      <c r="Y1836" s="30"/>
      <c r="Z1836" s="30"/>
      <c r="AA1836" s="30"/>
      <c r="AB1836" s="30"/>
      <c r="AC1836" s="30"/>
      <c r="AD1836" s="30"/>
      <c r="AE1836" s="30"/>
      <c r="AF1836" s="30"/>
      <c r="AG1836" s="30"/>
      <c r="AH1836" s="30"/>
      <c r="AI1836" s="30"/>
      <c r="AJ1836" s="30"/>
      <c r="AK1836" s="30"/>
      <c r="AL1836" s="30"/>
      <c r="AM1836" s="30"/>
      <c r="AN1836" s="30"/>
      <c r="AO1836" s="30"/>
      <c r="AP1836" s="30"/>
      <c r="AQ1836" s="30"/>
      <c r="AR1836" s="30"/>
      <c r="AS1836" s="30"/>
      <c r="AT1836" s="30"/>
      <c r="AU1836" s="30"/>
      <c r="AV1836" s="30"/>
    </row>
    <row r="1837" spans="3:48" x14ac:dyDescent="0.25"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0"/>
      <c r="X1837" s="30"/>
      <c r="Y1837" s="30"/>
      <c r="Z1837" s="30"/>
      <c r="AA1837" s="30"/>
      <c r="AB1837" s="30"/>
      <c r="AC1837" s="30"/>
      <c r="AD1837" s="30"/>
      <c r="AE1837" s="30"/>
      <c r="AF1837" s="30"/>
      <c r="AG1837" s="30"/>
      <c r="AH1837" s="30"/>
      <c r="AI1837" s="30"/>
      <c r="AJ1837" s="30"/>
      <c r="AK1837" s="30"/>
      <c r="AL1837" s="30"/>
      <c r="AM1837" s="30"/>
      <c r="AN1837" s="30"/>
      <c r="AO1837" s="30"/>
      <c r="AP1837" s="30"/>
      <c r="AQ1837" s="30"/>
      <c r="AR1837" s="30"/>
      <c r="AS1837" s="30"/>
      <c r="AT1837" s="30"/>
      <c r="AU1837" s="30"/>
      <c r="AV1837" s="30"/>
    </row>
    <row r="1838" spans="3:48" x14ac:dyDescent="0.25"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0"/>
      <c r="X1838" s="30"/>
      <c r="Y1838" s="30"/>
      <c r="Z1838" s="30"/>
      <c r="AA1838" s="30"/>
      <c r="AB1838" s="30"/>
      <c r="AC1838" s="30"/>
      <c r="AD1838" s="30"/>
      <c r="AE1838" s="30"/>
      <c r="AF1838" s="30"/>
      <c r="AG1838" s="30"/>
      <c r="AH1838" s="30"/>
      <c r="AI1838" s="30"/>
      <c r="AJ1838" s="30"/>
      <c r="AK1838" s="30"/>
      <c r="AL1838" s="30"/>
      <c r="AM1838" s="30"/>
      <c r="AN1838" s="30"/>
      <c r="AO1838" s="30"/>
      <c r="AP1838" s="30"/>
      <c r="AQ1838" s="30"/>
      <c r="AR1838" s="30"/>
      <c r="AS1838" s="30"/>
      <c r="AT1838" s="30"/>
      <c r="AU1838" s="30"/>
      <c r="AV1838" s="30"/>
    </row>
    <row r="1839" spans="3:48" x14ac:dyDescent="0.25"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0"/>
      <c r="X1839" s="30"/>
      <c r="Y1839" s="30"/>
      <c r="Z1839" s="30"/>
      <c r="AA1839" s="30"/>
      <c r="AB1839" s="30"/>
      <c r="AC1839" s="30"/>
      <c r="AD1839" s="30"/>
      <c r="AE1839" s="30"/>
      <c r="AF1839" s="30"/>
      <c r="AG1839" s="30"/>
      <c r="AH1839" s="30"/>
      <c r="AI1839" s="30"/>
      <c r="AJ1839" s="30"/>
      <c r="AK1839" s="30"/>
      <c r="AL1839" s="30"/>
      <c r="AM1839" s="30"/>
      <c r="AN1839" s="30"/>
      <c r="AO1839" s="30"/>
      <c r="AP1839" s="30"/>
      <c r="AQ1839" s="30"/>
      <c r="AR1839" s="30"/>
      <c r="AS1839" s="30"/>
      <c r="AT1839" s="30"/>
      <c r="AU1839" s="30"/>
      <c r="AV1839" s="30"/>
    </row>
    <row r="1840" spans="3:48" x14ac:dyDescent="0.25"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0"/>
      <c r="X1840" s="30"/>
      <c r="Y1840" s="30"/>
      <c r="Z1840" s="30"/>
      <c r="AA1840" s="30"/>
      <c r="AB1840" s="30"/>
      <c r="AC1840" s="30"/>
      <c r="AD1840" s="30"/>
      <c r="AE1840" s="30"/>
      <c r="AF1840" s="30"/>
      <c r="AG1840" s="30"/>
      <c r="AH1840" s="30"/>
      <c r="AI1840" s="30"/>
      <c r="AJ1840" s="30"/>
      <c r="AK1840" s="30"/>
      <c r="AL1840" s="30"/>
      <c r="AM1840" s="30"/>
      <c r="AN1840" s="30"/>
      <c r="AO1840" s="30"/>
      <c r="AP1840" s="30"/>
      <c r="AQ1840" s="30"/>
      <c r="AR1840" s="30"/>
      <c r="AS1840" s="30"/>
      <c r="AT1840" s="30"/>
      <c r="AU1840" s="30"/>
      <c r="AV1840" s="30"/>
    </row>
    <row r="1841" spans="3:48" x14ac:dyDescent="0.25"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0"/>
      <c r="X1841" s="30"/>
      <c r="Y1841" s="30"/>
      <c r="Z1841" s="30"/>
      <c r="AA1841" s="30"/>
      <c r="AB1841" s="30"/>
      <c r="AC1841" s="30"/>
      <c r="AD1841" s="30"/>
      <c r="AE1841" s="30"/>
      <c r="AF1841" s="30"/>
      <c r="AG1841" s="30"/>
      <c r="AH1841" s="30"/>
      <c r="AI1841" s="30"/>
      <c r="AJ1841" s="30"/>
      <c r="AK1841" s="30"/>
      <c r="AL1841" s="30"/>
      <c r="AM1841" s="30"/>
      <c r="AN1841" s="30"/>
      <c r="AO1841" s="30"/>
      <c r="AP1841" s="30"/>
      <c r="AQ1841" s="30"/>
      <c r="AR1841" s="30"/>
      <c r="AS1841" s="30"/>
      <c r="AT1841" s="30"/>
      <c r="AU1841" s="30"/>
      <c r="AV1841" s="30"/>
    </row>
    <row r="1842" spans="3:48" x14ac:dyDescent="0.25"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0"/>
      <c r="X1842" s="30"/>
      <c r="Y1842" s="30"/>
      <c r="Z1842" s="30"/>
      <c r="AA1842" s="30"/>
      <c r="AB1842" s="30"/>
      <c r="AC1842" s="30"/>
      <c r="AD1842" s="30"/>
      <c r="AE1842" s="30"/>
      <c r="AF1842" s="30"/>
      <c r="AG1842" s="30"/>
      <c r="AH1842" s="30"/>
      <c r="AI1842" s="30"/>
      <c r="AJ1842" s="30"/>
      <c r="AK1842" s="30"/>
      <c r="AL1842" s="30"/>
      <c r="AM1842" s="30"/>
      <c r="AN1842" s="30"/>
      <c r="AO1842" s="30"/>
      <c r="AP1842" s="30"/>
      <c r="AQ1842" s="30"/>
      <c r="AR1842" s="30"/>
      <c r="AS1842" s="30"/>
      <c r="AT1842" s="30"/>
      <c r="AU1842" s="30"/>
      <c r="AV1842" s="30"/>
    </row>
    <row r="1843" spans="3:48" x14ac:dyDescent="0.25"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0"/>
      <c r="X1843" s="30"/>
      <c r="Y1843" s="30"/>
      <c r="Z1843" s="30"/>
      <c r="AA1843" s="30"/>
      <c r="AB1843" s="30"/>
      <c r="AC1843" s="30"/>
      <c r="AD1843" s="30"/>
      <c r="AE1843" s="30"/>
      <c r="AF1843" s="30"/>
      <c r="AG1843" s="30"/>
      <c r="AH1843" s="30"/>
      <c r="AI1843" s="30"/>
      <c r="AJ1843" s="30"/>
      <c r="AK1843" s="30"/>
      <c r="AL1843" s="30"/>
      <c r="AM1843" s="30"/>
      <c r="AN1843" s="30"/>
      <c r="AO1843" s="30"/>
      <c r="AP1843" s="30"/>
      <c r="AQ1843" s="30"/>
      <c r="AR1843" s="30"/>
      <c r="AS1843" s="30"/>
      <c r="AT1843" s="30"/>
      <c r="AU1843" s="30"/>
      <c r="AV1843" s="30"/>
    </row>
    <row r="1844" spans="3:48" x14ac:dyDescent="0.25"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0"/>
      <c r="X1844" s="30"/>
      <c r="Y1844" s="30"/>
      <c r="Z1844" s="30"/>
      <c r="AA1844" s="30"/>
      <c r="AB1844" s="30"/>
      <c r="AC1844" s="30"/>
      <c r="AD1844" s="30"/>
      <c r="AE1844" s="30"/>
      <c r="AF1844" s="30"/>
      <c r="AG1844" s="30"/>
      <c r="AH1844" s="30"/>
      <c r="AI1844" s="30"/>
      <c r="AJ1844" s="30"/>
      <c r="AK1844" s="30"/>
      <c r="AL1844" s="30"/>
      <c r="AM1844" s="30"/>
      <c r="AN1844" s="30"/>
      <c r="AO1844" s="30"/>
      <c r="AP1844" s="30"/>
      <c r="AQ1844" s="30"/>
      <c r="AR1844" s="30"/>
      <c r="AS1844" s="30"/>
      <c r="AT1844" s="30"/>
      <c r="AU1844" s="30"/>
      <c r="AV1844" s="30"/>
    </row>
    <row r="1845" spans="3:48" x14ac:dyDescent="0.25"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0"/>
      <c r="X1845" s="30"/>
      <c r="Y1845" s="30"/>
      <c r="Z1845" s="30"/>
      <c r="AA1845" s="30"/>
      <c r="AB1845" s="30"/>
      <c r="AC1845" s="30"/>
      <c r="AD1845" s="30"/>
      <c r="AE1845" s="30"/>
      <c r="AF1845" s="30"/>
      <c r="AG1845" s="30"/>
      <c r="AH1845" s="30"/>
      <c r="AI1845" s="30"/>
      <c r="AJ1845" s="30"/>
      <c r="AK1845" s="30"/>
      <c r="AL1845" s="30"/>
      <c r="AM1845" s="30"/>
      <c r="AN1845" s="30"/>
      <c r="AO1845" s="30"/>
      <c r="AP1845" s="30"/>
      <c r="AQ1845" s="30"/>
      <c r="AR1845" s="30"/>
      <c r="AS1845" s="30"/>
      <c r="AT1845" s="30"/>
      <c r="AU1845" s="30"/>
      <c r="AV1845" s="30"/>
    </row>
    <row r="1846" spans="3:48" x14ac:dyDescent="0.25"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0"/>
      <c r="X1846" s="30"/>
      <c r="Y1846" s="30"/>
      <c r="Z1846" s="30"/>
      <c r="AA1846" s="30"/>
      <c r="AB1846" s="30"/>
      <c r="AC1846" s="30"/>
      <c r="AD1846" s="30"/>
      <c r="AE1846" s="30"/>
      <c r="AF1846" s="30"/>
      <c r="AG1846" s="30"/>
      <c r="AH1846" s="30"/>
      <c r="AI1846" s="30"/>
      <c r="AJ1846" s="30"/>
      <c r="AK1846" s="30"/>
      <c r="AL1846" s="30"/>
      <c r="AM1846" s="30"/>
      <c r="AN1846" s="30"/>
      <c r="AO1846" s="30"/>
      <c r="AP1846" s="30"/>
      <c r="AQ1846" s="30"/>
      <c r="AR1846" s="30"/>
      <c r="AS1846" s="30"/>
      <c r="AT1846" s="30"/>
      <c r="AU1846" s="30"/>
      <c r="AV1846" s="30"/>
    </row>
    <row r="1847" spans="3:48" x14ac:dyDescent="0.25"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0"/>
      <c r="X1847" s="30"/>
      <c r="Y1847" s="30"/>
      <c r="Z1847" s="30"/>
      <c r="AA1847" s="30"/>
      <c r="AB1847" s="30"/>
      <c r="AC1847" s="30"/>
      <c r="AD1847" s="30"/>
      <c r="AE1847" s="30"/>
      <c r="AF1847" s="30"/>
      <c r="AG1847" s="30"/>
      <c r="AH1847" s="30"/>
      <c r="AI1847" s="30"/>
      <c r="AJ1847" s="30"/>
      <c r="AK1847" s="30"/>
      <c r="AL1847" s="30"/>
      <c r="AM1847" s="30"/>
      <c r="AN1847" s="30"/>
      <c r="AO1847" s="30"/>
      <c r="AP1847" s="30"/>
      <c r="AQ1847" s="30"/>
      <c r="AR1847" s="30"/>
      <c r="AS1847" s="30"/>
      <c r="AT1847" s="30"/>
      <c r="AU1847" s="30"/>
      <c r="AV1847" s="30"/>
    </row>
    <row r="1848" spans="3:48" x14ac:dyDescent="0.25"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0"/>
      <c r="X1848" s="30"/>
      <c r="Y1848" s="30"/>
      <c r="Z1848" s="30"/>
      <c r="AA1848" s="30"/>
      <c r="AB1848" s="30"/>
      <c r="AC1848" s="30"/>
      <c r="AD1848" s="30"/>
      <c r="AE1848" s="30"/>
      <c r="AF1848" s="30"/>
      <c r="AG1848" s="30"/>
      <c r="AH1848" s="30"/>
      <c r="AI1848" s="30"/>
      <c r="AJ1848" s="30"/>
      <c r="AK1848" s="30"/>
      <c r="AL1848" s="30"/>
      <c r="AM1848" s="30"/>
      <c r="AN1848" s="30"/>
      <c r="AO1848" s="30"/>
      <c r="AP1848" s="30"/>
      <c r="AQ1848" s="30"/>
      <c r="AR1848" s="30"/>
      <c r="AS1848" s="30"/>
      <c r="AT1848" s="30"/>
      <c r="AU1848" s="30"/>
      <c r="AV1848" s="30"/>
    </row>
    <row r="1849" spans="3:48" x14ac:dyDescent="0.25"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0"/>
      <c r="X1849" s="30"/>
      <c r="Y1849" s="30"/>
      <c r="Z1849" s="30"/>
      <c r="AA1849" s="30"/>
      <c r="AB1849" s="30"/>
      <c r="AC1849" s="30"/>
      <c r="AD1849" s="30"/>
      <c r="AE1849" s="30"/>
      <c r="AF1849" s="30"/>
      <c r="AG1849" s="30"/>
      <c r="AH1849" s="30"/>
      <c r="AI1849" s="30"/>
      <c r="AJ1849" s="30"/>
      <c r="AK1849" s="30"/>
      <c r="AL1849" s="30"/>
      <c r="AM1849" s="30"/>
      <c r="AN1849" s="30"/>
      <c r="AO1849" s="30"/>
      <c r="AP1849" s="30"/>
      <c r="AQ1849" s="30"/>
      <c r="AR1849" s="30"/>
      <c r="AS1849" s="30"/>
      <c r="AT1849" s="30"/>
      <c r="AU1849" s="30"/>
      <c r="AV1849" s="30"/>
    </row>
    <row r="1850" spans="3:48" x14ac:dyDescent="0.25"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0"/>
      <c r="X1850" s="30"/>
      <c r="Y1850" s="30"/>
      <c r="Z1850" s="30"/>
      <c r="AA1850" s="30"/>
      <c r="AB1850" s="30"/>
      <c r="AC1850" s="30"/>
      <c r="AD1850" s="30"/>
      <c r="AE1850" s="30"/>
      <c r="AF1850" s="30"/>
      <c r="AG1850" s="30"/>
      <c r="AH1850" s="30"/>
      <c r="AI1850" s="30"/>
      <c r="AJ1850" s="30"/>
      <c r="AK1850" s="30"/>
      <c r="AL1850" s="30"/>
      <c r="AM1850" s="30"/>
      <c r="AN1850" s="30"/>
      <c r="AO1850" s="30"/>
      <c r="AP1850" s="30"/>
      <c r="AQ1850" s="30"/>
      <c r="AR1850" s="30"/>
      <c r="AS1850" s="30"/>
      <c r="AT1850" s="30"/>
      <c r="AU1850" s="30"/>
      <c r="AV1850" s="30"/>
    </row>
    <row r="1851" spans="3:48" x14ac:dyDescent="0.25"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0"/>
      <c r="X1851" s="30"/>
      <c r="Y1851" s="30"/>
      <c r="Z1851" s="30"/>
      <c r="AA1851" s="30"/>
      <c r="AB1851" s="30"/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30"/>
      <c r="AN1851" s="30"/>
      <c r="AO1851" s="30"/>
      <c r="AP1851" s="30"/>
      <c r="AQ1851" s="30"/>
      <c r="AR1851" s="30"/>
      <c r="AS1851" s="30"/>
      <c r="AT1851" s="30"/>
      <c r="AU1851" s="30"/>
      <c r="AV1851" s="30"/>
    </row>
    <row r="1852" spans="3:48" x14ac:dyDescent="0.25"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0"/>
      <c r="X1852" s="30"/>
      <c r="Y1852" s="30"/>
      <c r="Z1852" s="30"/>
      <c r="AA1852" s="30"/>
      <c r="AB1852" s="30"/>
      <c r="AC1852" s="30"/>
      <c r="AD1852" s="30"/>
      <c r="AE1852" s="30"/>
      <c r="AF1852" s="30"/>
      <c r="AG1852" s="30"/>
      <c r="AH1852" s="30"/>
      <c r="AI1852" s="30"/>
      <c r="AJ1852" s="30"/>
      <c r="AK1852" s="30"/>
      <c r="AL1852" s="30"/>
      <c r="AM1852" s="30"/>
      <c r="AN1852" s="30"/>
      <c r="AO1852" s="30"/>
      <c r="AP1852" s="30"/>
      <c r="AQ1852" s="30"/>
      <c r="AR1852" s="30"/>
      <c r="AS1852" s="30"/>
      <c r="AT1852" s="30"/>
      <c r="AU1852" s="30"/>
      <c r="AV1852" s="30"/>
    </row>
    <row r="1853" spans="3:48" x14ac:dyDescent="0.25"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0"/>
      <c r="X1853" s="30"/>
      <c r="Y1853" s="30"/>
      <c r="Z1853" s="30"/>
      <c r="AA1853" s="30"/>
      <c r="AB1853" s="30"/>
      <c r="AC1853" s="30"/>
      <c r="AD1853" s="30"/>
      <c r="AE1853" s="30"/>
      <c r="AF1853" s="30"/>
      <c r="AG1853" s="30"/>
      <c r="AH1853" s="30"/>
      <c r="AI1853" s="30"/>
      <c r="AJ1853" s="30"/>
      <c r="AK1853" s="30"/>
      <c r="AL1853" s="30"/>
      <c r="AM1853" s="30"/>
      <c r="AN1853" s="30"/>
      <c r="AO1853" s="30"/>
      <c r="AP1853" s="30"/>
      <c r="AQ1853" s="30"/>
      <c r="AR1853" s="30"/>
      <c r="AS1853" s="30"/>
      <c r="AT1853" s="30"/>
      <c r="AU1853" s="30"/>
      <c r="AV1853" s="30"/>
    </row>
    <row r="1854" spans="3:48" x14ac:dyDescent="0.25"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0"/>
      <c r="X1854" s="30"/>
      <c r="Y1854" s="30"/>
      <c r="Z1854" s="30"/>
      <c r="AA1854" s="30"/>
      <c r="AB1854" s="30"/>
      <c r="AC1854" s="30"/>
      <c r="AD1854" s="30"/>
      <c r="AE1854" s="30"/>
      <c r="AF1854" s="30"/>
      <c r="AG1854" s="30"/>
      <c r="AH1854" s="30"/>
      <c r="AI1854" s="30"/>
      <c r="AJ1854" s="30"/>
      <c r="AK1854" s="30"/>
      <c r="AL1854" s="30"/>
      <c r="AM1854" s="30"/>
      <c r="AN1854" s="30"/>
      <c r="AO1854" s="30"/>
      <c r="AP1854" s="30"/>
      <c r="AQ1854" s="30"/>
      <c r="AR1854" s="30"/>
      <c r="AS1854" s="30"/>
      <c r="AT1854" s="30"/>
      <c r="AU1854" s="30"/>
      <c r="AV1854" s="30"/>
    </row>
    <row r="1855" spans="3:48" x14ac:dyDescent="0.25"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0"/>
      <c r="X1855" s="30"/>
      <c r="Y1855" s="30"/>
      <c r="Z1855" s="30"/>
      <c r="AA1855" s="30"/>
      <c r="AB1855" s="30"/>
      <c r="AC1855" s="30"/>
      <c r="AD1855" s="30"/>
      <c r="AE1855" s="30"/>
      <c r="AF1855" s="30"/>
      <c r="AG1855" s="30"/>
      <c r="AH1855" s="30"/>
      <c r="AI1855" s="30"/>
      <c r="AJ1855" s="30"/>
      <c r="AK1855" s="30"/>
      <c r="AL1855" s="30"/>
      <c r="AM1855" s="30"/>
      <c r="AN1855" s="30"/>
      <c r="AO1855" s="30"/>
      <c r="AP1855" s="30"/>
      <c r="AQ1855" s="30"/>
      <c r="AR1855" s="30"/>
      <c r="AS1855" s="30"/>
      <c r="AT1855" s="30"/>
      <c r="AU1855" s="30"/>
      <c r="AV1855" s="30"/>
    </row>
    <row r="1856" spans="3:48" x14ac:dyDescent="0.25"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0"/>
      <c r="X1856" s="30"/>
      <c r="Y1856" s="30"/>
      <c r="Z1856" s="30"/>
      <c r="AA1856" s="30"/>
      <c r="AB1856" s="30"/>
      <c r="AC1856" s="30"/>
      <c r="AD1856" s="30"/>
      <c r="AE1856" s="30"/>
      <c r="AF1856" s="30"/>
      <c r="AG1856" s="30"/>
      <c r="AH1856" s="30"/>
      <c r="AI1856" s="30"/>
      <c r="AJ1856" s="30"/>
      <c r="AK1856" s="30"/>
      <c r="AL1856" s="30"/>
      <c r="AM1856" s="30"/>
      <c r="AN1856" s="30"/>
      <c r="AO1856" s="30"/>
      <c r="AP1856" s="30"/>
      <c r="AQ1856" s="30"/>
      <c r="AR1856" s="30"/>
      <c r="AS1856" s="30"/>
      <c r="AT1856" s="30"/>
      <c r="AU1856" s="30"/>
      <c r="AV1856" s="30"/>
    </row>
    <row r="1857" spans="3:48" x14ac:dyDescent="0.25"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0"/>
      <c r="X1857" s="30"/>
      <c r="Y1857" s="30"/>
      <c r="Z1857" s="30"/>
      <c r="AA1857" s="30"/>
      <c r="AB1857" s="30"/>
      <c r="AC1857" s="30"/>
      <c r="AD1857" s="30"/>
      <c r="AE1857" s="30"/>
      <c r="AF1857" s="30"/>
      <c r="AG1857" s="30"/>
      <c r="AH1857" s="30"/>
      <c r="AI1857" s="30"/>
      <c r="AJ1857" s="30"/>
      <c r="AK1857" s="30"/>
      <c r="AL1857" s="30"/>
      <c r="AM1857" s="30"/>
      <c r="AN1857" s="30"/>
      <c r="AO1857" s="30"/>
      <c r="AP1857" s="30"/>
      <c r="AQ1857" s="30"/>
      <c r="AR1857" s="30"/>
      <c r="AS1857" s="30"/>
      <c r="AT1857" s="30"/>
      <c r="AU1857" s="30"/>
      <c r="AV1857" s="30"/>
    </row>
    <row r="1858" spans="3:48" x14ac:dyDescent="0.25"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0"/>
      <c r="X1858" s="30"/>
      <c r="Y1858" s="30"/>
      <c r="Z1858" s="30"/>
      <c r="AA1858" s="30"/>
      <c r="AB1858" s="30"/>
      <c r="AC1858" s="30"/>
      <c r="AD1858" s="30"/>
      <c r="AE1858" s="30"/>
      <c r="AF1858" s="30"/>
      <c r="AG1858" s="30"/>
      <c r="AH1858" s="30"/>
      <c r="AI1858" s="30"/>
      <c r="AJ1858" s="30"/>
      <c r="AK1858" s="30"/>
      <c r="AL1858" s="30"/>
      <c r="AM1858" s="30"/>
      <c r="AN1858" s="30"/>
      <c r="AO1858" s="30"/>
      <c r="AP1858" s="30"/>
      <c r="AQ1858" s="30"/>
      <c r="AR1858" s="30"/>
      <c r="AS1858" s="30"/>
      <c r="AT1858" s="30"/>
      <c r="AU1858" s="30"/>
      <c r="AV1858" s="30"/>
    </row>
    <row r="1859" spans="3:48" x14ac:dyDescent="0.25"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0"/>
      <c r="X1859" s="30"/>
      <c r="Y1859" s="30"/>
      <c r="Z1859" s="30"/>
      <c r="AA1859" s="30"/>
      <c r="AB1859" s="30"/>
      <c r="AC1859" s="30"/>
      <c r="AD1859" s="30"/>
      <c r="AE1859" s="30"/>
      <c r="AF1859" s="30"/>
      <c r="AG1859" s="30"/>
      <c r="AH1859" s="30"/>
      <c r="AI1859" s="30"/>
      <c r="AJ1859" s="30"/>
      <c r="AK1859" s="30"/>
      <c r="AL1859" s="30"/>
      <c r="AM1859" s="30"/>
      <c r="AN1859" s="30"/>
      <c r="AO1859" s="30"/>
      <c r="AP1859" s="30"/>
      <c r="AQ1859" s="30"/>
      <c r="AR1859" s="30"/>
      <c r="AS1859" s="30"/>
      <c r="AT1859" s="30"/>
      <c r="AU1859" s="30"/>
      <c r="AV1859" s="30"/>
    </row>
    <row r="1860" spans="3:48" x14ac:dyDescent="0.25"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0"/>
      <c r="X1860" s="30"/>
      <c r="Y1860" s="30"/>
      <c r="Z1860" s="30"/>
      <c r="AA1860" s="30"/>
      <c r="AB1860" s="30"/>
      <c r="AC1860" s="30"/>
      <c r="AD1860" s="30"/>
      <c r="AE1860" s="30"/>
      <c r="AF1860" s="30"/>
      <c r="AG1860" s="30"/>
      <c r="AH1860" s="30"/>
      <c r="AI1860" s="30"/>
      <c r="AJ1860" s="30"/>
      <c r="AK1860" s="30"/>
      <c r="AL1860" s="30"/>
      <c r="AM1860" s="30"/>
      <c r="AN1860" s="30"/>
      <c r="AO1860" s="30"/>
      <c r="AP1860" s="30"/>
      <c r="AQ1860" s="30"/>
      <c r="AR1860" s="30"/>
      <c r="AS1860" s="30"/>
      <c r="AT1860" s="30"/>
      <c r="AU1860" s="30"/>
      <c r="AV1860" s="30"/>
    </row>
    <row r="1861" spans="3:48" x14ac:dyDescent="0.25"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0"/>
      <c r="X1861" s="30"/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30"/>
      <c r="AK1861" s="30"/>
      <c r="AL1861" s="30"/>
      <c r="AM1861" s="30"/>
      <c r="AN1861" s="30"/>
      <c r="AO1861" s="30"/>
      <c r="AP1861" s="30"/>
      <c r="AQ1861" s="30"/>
      <c r="AR1861" s="30"/>
      <c r="AS1861" s="30"/>
      <c r="AT1861" s="30"/>
      <c r="AU1861" s="30"/>
      <c r="AV1861" s="30"/>
    </row>
    <row r="1862" spans="3:48" x14ac:dyDescent="0.25"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/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  <c r="AJ1862" s="30"/>
      <c r="AK1862" s="30"/>
      <c r="AL1862" s="30"/>
      <c r="AM1862" s="30"/>
      <c r="AN1862" s="30"/>
      <c r="AO1862" s="30"/>
      <c r="AP1862" s="30"/>
      <c r="AQ1862" s="30"/>
      <c r="AR1862" s="30"/>
      <c r="AS1862" s="30"/>
      <c r="AT1862" s="30"/>
      <c r="AU1862" s="30"/>
      <c r="AV1862" s="30"/>
    </row>
    <row r="1863" spans="3:48" x14ac:dyDescent="0.25"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0"/>
      <c r="X1863" s="30"/>
      <c r="Y1863" s="30"/>
      <c r="Z1863" s="30"/>
      <c r="AA1863" s="30"/>
      <c r="AB1863" s="30"/>
      <c r="AC1863" s="30"/>
      <c r="AD1863" s="30"/>
      <c r="AE1863" s="30"/>
      <c r="AF1863" s="30"/>
      <c r="AG1863" s="30"/>
      <c r="AH1863" s="30"/>
      <c r="AI1863" s="30"/>
      <c r="AJ1863" s="30"/>
      <c r="AK1863" s="30"/>
      <c r="AL1863" s="30"/>
      <c r="AM1863" s="30"/>
      <c r="AN1863" s="30"/>
      <c r="AO1863" s="30"/>
      <c r="AP1863" s="30"/>
      <c r="AQ1863" s="30"/>
      <c r="AR1863" s="30"/>
      <c r="AS1863" s="30"/>
      <c r="AT1863" s="30"/>
      <c r="AU1863" s="30"/>
      <c r="AV1863" s="30"/>
    </row>
    <row r="1864" spans="3:48" x14ac:dyDescent="0.25"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0"/>
      <c r="X1864" s="30"/>
      <c r="Y1864" s="30"/>
      <c r="Z1864" s="30"/>
      <c r="AA1864" s="30"/>
      <c r="AB1864" s="30"/>
      <c r="AC1864" s="30"/>
      <c r="AD1864" s="30"/>
      <c r="AE1864" s="30"/>
      <c r="AF1864" s="30"/>
      <c r="AG1864" s="30"/>
      <c r="AH1864" s="30"/>
      <c r="AI1864" s="30"/>
      <c r="AJ1864" s="30"/>
      <c r="AK1864" s="30"/>
      <c r="AL1864" s="30"/>
      <c r="AM1864" s="30"/>
      <c r="AN1864" s="30"/>
      <c r="AO1864" s="30"/>
      <c r="AP1864" s="30"/>
      <c r="AQ1864" s="30"/>
      <c r="AR1864" s="30"/>
      <c r="AS1864" s="30"/>
      <c r="AT1864" s="30"/>
      <c r="AU1864" s="30"/>
      <c r="AV1864" s="30"/>
    </row>
    <row r="1865" spans="3:48" x14ac:dyDescent="0.25"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0"/>
      <c r="X1865" s="30"/>
      <c r="Y1865" s="30"/>
      <c r="Z1865" s="30"/>
      <c r="AA1865" s="30"/>
      <c r="AB1865" s="30"/>
      <c r="AC1865" s="30"/>
      <c r="AD1865" s="30"/>
      <c r="AE1865" s="30"/>
      <c r="AF1865" s="30"/>
      <c r="AG1865" s="30"/>
      <c r="AH1865" s="30"/>
      <c r="AI1865" s="30"/>
      <c r="AJ1865" s="30"/>
      <c r="AK1865" s="30"/>
      <c r="AL1865" s="30"/>
      <c r="AM1865" s="30"/>
      <c r="AN1865" s="30"/>
      <c r="AO1865" s="30"/>
      <c r="AP1865" s="30"/>
      <c r="AQ1865" s="30"/>
      <c r="AR1865" s="30"/>
      <c r="AS1865" s="30"/>
      <c r="AT1865" s="30"/>
      <c r="AU1865" s="30"/>
      <c r="AV1865" s="30"/>
    </row>
    <row r="1866" spans="3:48" x14ac:dyDescent="0.25"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0"/>
      <c r="X1866" s="30"/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30"/>
      <c r="AN1866" s="30"/>
      <c r="AO1866" s="30"/>
      <c r="AP1866" s="30"/>
      <c r="AQ1866" s="30"/>
      <c r="AR1866" s="30"/>
      <c r="AS1866" s="30"/>
      <c r="AT1866" s="30"/>
      <c r="AU1866" s="30"/>
      <c r="AV1866" s="30"/>
    </row>
    <row r="1867" spans="3:48" x14ac:dyDescent="0.25"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0"/>
      <c r="X1867" s="30"/>
      <c r="Y1867" s="30"/>
      <c r="Z1867" s="30"/>
      <c r="AA1867" s="30"/>
      <c r="AB1867" s="30"/>
      <c r="AC1867" s="30"/>
      <c r="AD1867" s="30"/>
      <c r="AE1867" s="30"/>
      <c r="AF1867" s="30"/>
      <c r="AG1867" s="30"/>
      <c r="AH1867" s="30"/>
      <c r="AI1867" s="30"/>
      <c r="AJ1867" s="30"/>
      <c r="AK1867" s="30"/>
      <c r="AL1867" s="30"/>
      <c r="AM1867" s="30"/>
      <c r="AN1867" s="30"/>
      <c r="AO1867" s="30"/>
      <c r="AP1867" s="30"/>
      <c r="AQ1867" s="30"/>
      <c r="AR1867" s="30"/>
      <c r="AS1867" s="30"/>
      <c r="AT1867" s="30"/>
      <c r="AU1867" s="30"/>
      <c r="AV1867" s="30"/>
    </row>
    <row r="1868" spans="3:48" x14ac:dyDescent="0.25"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0"/>
      <c r="X1868" s="30"/>
      <c r="Y1868" s="30"/>
      <c r="Z1868" s="30"/>
      <c r="AA1868" s="30"/>
      <c r="AB1868" s="30"/>
      <c r="AC1868" s="30"/>
      <c r="AD1868" s="30"/>
      <c r="AE1868" s="30"/>
      <c r="AF1868" s="30"/>
      <c r="AG1868" s="30"/>
      <c r="AH1868" s="30"/>
      <c r="AI1868" s="30"/>
      <c r="AJ1868" s="30"/>
      <c r="AK1868" s="30"/>
      <c r="AL1868" s="30"/>
      <c r="AM1868" s="30"/>
      <c r="AN1868" s="30"/>
      <c r="AO1868" s="30"/>
      <c r="AP1868" s="30"/>
      <c r="AQ1868" s="30"/>
      <c r="AR1868" s="30"/>
      <c r="AS1868" s="30"/>
      <c r="AT1868" s="30"/>
      <c r="AU1868" s="30"/>
      <c r="AV1868" s="30"/>
    </row>
    <row r="1869" spans="3:48" x14ac:dyDescent="0.25"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0"/>
      <c r="X1869" s="30"/>
      <c r="Y1869" s="30"/>
      <c r="Z1869" s="30"/>
      <c r="AA1869" s="30"/>
      <c r="AB1869" s="30"/>
      <c r="AC1869" s="30"/>
      <c r="AD1869" s="30"/>
      <c r="AE1869" s="30"/>
      <c r="AF1869" s="30"/>
      <c r="AG1869" s="30"/>
      <c r="AH1869" s="30"/>
      <c r="AI1869" s="30"/>
      <c r="AJ1869" s="30"/>
      <c r="AK1869" s="30"/>
      <c r="AL1869" s="30"/>
      <c r="AM1869" s="30"/>
      <c r="AN1869" s="30"/>
      <c r="AO1869" s="30"/>
      <c r="AP1869" s="30"/>
      <c r="AQ1869" s="30"/>
      <c r="AR1869" s="30"/>
      <c r="AS1869" s="30"/>
      <c r="AT1869" s="30"/>
      <c r="AU1869" s="30"/>
      <c r="AV1869" s="30"/>
    </row>
    <row r="1870" spans="3:48" x14ac:dyDescent="0.25"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0"/>
      <c r="X1870" s="30"/>
      <c r="Y1870" s="30"/>
      <c r="Z1870" s="30"/>
      <c r="AA1870" s="30"/>
      <c r="AB1870" s="30"/>
      <c r="AC1870" s="30"/>
      <c r="AD1870" s="30"/>
      <c r="AE1870" s="30"/>
      <c r="AF1870" s="30"/>
      <c r="AG1870" s="30"/>
      <c r="AH1870" s="30"/>
      <c r="AI1870" s="30"/>
      <c r="AJ1870" s="30"/>
      <c r="AK1870" s="30"/>
      <c r="AL1870" s="30"/>
      <c r="AM1870" s="30"/>
      <c r="AN1870" s="30"/>
      <c r="AO1870" s="30"/>
      <c r="AP1870" s="30"/>
      <c r="AQ1870" s="30"/>
      <c r="AR1870" s="30"/>
      <c r="AS1870" s="30"/>
      <c r="AT1870" s="30"/>
      <c r="AU1870" s="30"/>
      <c r="AV1870" s="30"/>
    </row>
    <row r="1871" spans="3:48" x14ac:dyDescent="0.25"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30"/>
      <c r="AN1871" s="30"/>
      <c r="AO1871" s="30"/>
      <c r="AP1871" s="30"/>
      <c r="AQ1871" s="30"/>
      <c r="AR1871" s="30"/>
      <c r="AS1871" s="30"/>
      <c r="AT1871" s="30"/>
      <c r="AU1871" s="30"/>
      <c r="AV1871" s="30"/>
    </row>
    <row r="1872" spans="3:48" x14ac:dyDescent="0.25"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/>
      <c r="X1872" s="30"/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  <c r="AJ1872" s="30"/>
      <c r="AK1872" s="30"/>
      <c r="AL1872" s="30"/>
      <c r="AM1872" s="30"/>
      <c r="AN1872" s="30"/>
      <c r="AO1872" s="30"/>
      <c r="AP1872" s="30"/>
      <c r="AQ1872" s="30"/>
      <c r="AR1872" s="30"/>
      <c r="AS1872" s="30"/>
      <c r="AT1872" s="30"/>
      <c r="AU1872" s="30"/>
      <c r="AV1872" s="30"/>
    </row>
    <row r="1873" spans="3:48" x14ac:dyDescent="0.25"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0"/>
      <c r="X1873" s="30"/>
      <c r="Y1873" s="30"/>
      <c r="Z1873" s="30"/>
      <c r="AA1873" s="30"/>
      <c r="AB1873" s="30"/>
      <c r="AC1873" s="30"/>
      <c r="AD1873" s="30"/>
      <c r="AE1873" s="30"/>
      <c r="AF1873" s="30"/>
      <c r="AG1873" s="30"/>
      <c r="AH1873" s="30"/>
      <c r="AI1873" s="30"/>
      <c r="AJ1873" s="30"/>
      <c r="AK1873" s="30"/>
      <c r="AL1873" s="30"/>
      <c r="AM1873" s="30"/>
      <c r="AN1873" s="30"/>
      <c r="AO1873" s="30"/>
      <c r="AP1873" s="30"/>
      <c r="AQ1873" s="30"/>
      <c r="AR1873" s="30"/>
      <c r="AS1873" s="30"/>
      <c r="AT1873" s="30"/>
      <c r="AU1873" s="30"/>
      <c r="AV1873" s="30"/>
    </row>
    <row r="1874" spans="3:48" x14ac:dyDescent="0.25"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0"/>
      <c r="X1874" s="30"/>
      <c r="Y1874" s="30"/>
      <c r="Z1874" s="30"/>
      <c r="AA1874" s="30"/>
      <c r="AB1874" s="30"/>
      <c r="AC1874" s="30"/>
      <c r="AD1874" s="30"/>
      <c r="AE1874" s="30"/>
      <c r="AF1874" s="30"/>
      <c r="AG1874" s="30"/>
      <c r="AH1874" s="30"/>
      <c r="AI1874" s="30"/>
      <c r="AJ1874" s="30"/>
      <c r="AK1874" s="30"/>
      <c r="AL1874" s="30"/>
      <c r="AM1874" s="30"/>
      <c r="AN1874" s="30"/>
      <c r="AO1874" s="30"/>
      <c r="AP1874" s="30"/>
      <c r="AQ1874" s="30"/>
      <c r="AR1874" s="30"/>
      <c r="AS1874" s="30"/>
      <c r="AT1874" s="30"/>
      <c r="AU1874" s="30"/>
      <c r="AV1874" s="30"/>
    </row>
    <row r="1875" spans="3:48" x14ac:dyDescent="0.25"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0"/>
      <c r="X1875" s="30"/>
      <c r="Y1875" s="30"/>
      <c r="Z1875" s="30"/>
      <c r="AA1875" s="30"/>
      <c r="AB1875" s="30"/>
      <c r="AC1875" s="30"/>
      <c r="AD1875" s="30"/>
      <c r="AE1875" s="30"/>
      <c r="AF1875" s="30"/>
      <c r="AG1875" s="30"/>
      <c r="AH1875" s="30"/>
      <c r="AI1875" s="30"/>
      <c r="AJ1875" s="30"/>
      <c r="AK1875" s="30"/>
      <c r="AL1875" s="30"/>
      <c r="AM1875" s="30"/>
      <c r="AN1875" s="30"/>
      <c r="AO1875" s="30"/>
      <c r="AP1875" s="30"/>
      <c r="AQ1875" s="30"/>
      <c r="AR1875" s="30"/>
      <c r="AS1875" s="30"/>
      <c r="AT1875" s="30"/>
      <c r="AU1875" s="30"/>
      <c r="AV1875" s="30"/>
    </row>
    <row r="1876" spans="3:48" x14ac:dyDescent="0.25"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0"/>
      <c r="X1876" s="30"/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30"/>
      <c r="AN1876" s="30"/>
      <c r="AO1876" s="30"/>
      <c r="AP1876" s="30"/>
      <c r="AQ1876" s="30"/>
      <c r="AR1876" s="30"/>
      <c r="AS1876" s="30"/>
      <c r="AT1876" s="30"/>
      <c r="AU1876" s="30"/>
      <c r="AV1876" s="30"/>
    </row>
    <row r="1877" spans="3:48" x14ac:dyDescent="0.25"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/>
      <c r="X1877" s="30"/>
      <c r="Y1877" s="30"/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  <c r="AJ1877" s="30"/>
      <c r="AK1877" s="30"/>
      <c r="AL1877" s="30"/>
      <c r="AM1877" s="30"/>
      <c r="AN1877" s="30"/>
      <c r="AO1877" s="30"/>
      <c r="AP1877" s="30"/>
      <c r="AQ1877" s="30"/>
      <c r="AR1877" s="30"/>
      <c r="AS1877" s="30"/>
      <c r="AT1877" s="30"/>
      <c r="AU1877" s="30"/>
      <c r="AV1877" s="30"/>
    </row>
    <row r="1878" spans="3:48" x14ac:dyDescent="0.25"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0"/>
      <c r="X1878" s="30"/>
      <c r="Y1878" s="30"/>
      <c r="Z1878" s="30"/>
      <c r="AA1878" s="30"/>
      <c r="AB1878" s="30"/>
      <c r="AC1878" s="30"/>
      <c r="AD1878" s="30"/>
      <c r="AE1878" s="30"/>
      <c r="AF1878" s="30"/>
      <c r="AG1878" s="30"/>
      <c r="AH1878" s="30"/>
      <c r="AI1878" s="30"/>
      <c r="AJ1878" s="30"/>
      <c r="AK1878" s="30"/>
      <c r="AL1878" s="30"/>
      <c r="AM1878" s="30"/>
      <c r="AN1878" s="30"/>
      <c r="AO1878" s="30"/>
      <c r="AP1878" s="30"/>
      <c r="AQ1878" s="30"/>
      <c r="AR1878" s="30"/>
      <c r="AS1878" s="30"/>
      <c r="AT1878" s="30"/>
      <c r="AU1878" s="30"/>
      <c r="AV1878" s="30"/>
    </row>
    <row r="1879" spans="3:48" x14ac:dyDescent="0.25"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0"/>
      <c r="X1879" s="30"/>
      <c r="Y1879" s="30"/>
      <c r="Z1879" s="30"/>
      <c r="AA1879" s="30"/>
      <c r="AB1879" s="30"/>
      <c r="AC1879" s="30"/>
      <c r="AD1879" s="30"/>
      <c r="AE1879" s="30"/>
      <c r="AF1879" s="30"/>
      <c r="AG1879" s="30"/>
      <c r="AH1879" s="30"/>
      <c r="AI1879" s="30"/>
      <c r="AJ1879" s="30"/>
      <c r="AK1879" s="30"/>
      <c r="AL1879" s="30"/>
      <c r="AM1879" s="30"/>
      <c r="AN1879" s="30"/>
      <c r="AO1879" s="30"/>
      <c r="AP1879" s="30"/>
      <c r="AQ1879" s="30"/>
      <c r="AR1879" s="30"/>
      <c r="AS1879" s="30"/>
      <c r="AT1879" s="30"/>
      <c r="AU1879" s="30"/>
      <c r="AV1879" s="30"/>
    </row>
    <row r="1880" spans="3:48" x14ac:dyDescent="0.25"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0"/>
      <c r="X1880" s="30"/>
      <c r="Y1880" s="30"/>
      <c r="Z1880" s="30"/>
      <c r="AA1880" s="30"/>
      <c r="AB1880" s="30"/>
      <c r="AC1880" s="30"/>
      <c r="AD1880" s="30"/>
      <c r="AE1880" s="30"/>
      <c r="AF1880" s="30"/>
      <c r="AG1880" s="30"/>
      <c r="AH1880" s="30"/>
      <c r="AI1880" s="30"/>
      <c r="AJ1880" s="30"/>
      <c r="AK1880" s="30"/>
      <c r="AL1880" s="30"/>
      <c r="AM1880" s="30"/>
      <c r="AN1880" s="30"/>
      <c r="AO1880" s="30"/>
      <c r="AP1880" s="30"/>
      <c r="AQ1880" s="30"/>
      <c r="AR1880" s="30"/>
      <c r="AS1880" s="30"/>
      <c r="AT1880" s="30"/>
      <c r="AU1880" s="30"/>
      <c r="AV1880" s="30"/>
    </row>
    <row r="1881" spans="3:48" x14ac:dyDescent="0.25"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0"/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30"/>
      <c r="AN1881" s="30"/>
      <c r="AO1881" s="30"/>
      <c r="AP1881" s="30"/>
      <c r="AQ1881" s="30"/>
      <c r="AR1881" s="30"/>
      <c r="AS1881" s="30"/>
      <c r="AT1881" s="30"/>
      <c r="AU1881" s="30"/>
      <c r="AV1881" s="30"/>
    </row>
    <row r="1882" spans="3:48" x14ac:dyDescent="0.25"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0"/>
      <c r="X1882" s="30"/>
      <c r="Y1882" s="30"/>
      <c r="Z1882" s="30"/>
      <c r="AA1882" s="30"/>
      <c r="AB1882" s="30"/>
      <c r="AC1882" s="30"/>
      <c r="AD1882" s="30"/>
      <c r="AE1882" s="30"/>
      <c r="AF1882" s="30"/>
      <c r="AG1882" s="30"/>
      <c r="AH1882" s="30"/>
      <c r="AI1882" s="30"/>
      <c r="AJ1882" s="30"/>
      <c r="AK1882" s="30"/>
      <c r="AL1882" s="30"/>
      <c r="AM1882" s="30"/>
      <c r="AN1882" s="30"/>
      <c r="AO1882" s="30"/>
      <c r="AP1882" s="30"/>
      <c r="AQ1882" s="30"/>
      <c r="AR1882" s="30"/>
      <c r="AS1882" s="30"/>
      <c r="AT1882" s="30"/>
      <c r="AU1882" s="30"/>
      <c r="AV1882" s="30"/>
    </row>
    <row r="1883" spans="3:48" x14ac:dyDescent="0.25"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0"/>
      <c r="X1883" s="30"/>
      <c r="Y1883" s="30"/>
      <c r="Z1883" s="30"/>
      <c r="AA1883" s="30"/>
      <c r="AB1883" s="30"/>
      <c r="AC1883" s="30"/>
      <c r="AD1883" s="30"/>
      <c r="AE1883" s="30"/>
      <c r="AF1883" s="30"/>
      <c r="AG1883" s="30"/>
      <c r="AH1883" s="30"/>
      <c r="AI1883" s="30"/>
      <c r="AJ1883" s="30"/>
      <c r="AK1883" s="30"/>
      <c r="AL1883" s="30"/>
      <c r="AM1883" s="30"/>
      <c r="AN1883" s="30"/>
      <c r="AO1883" s="30"/>
      <c r="AP1883" s="30"/>
      <c r="AQ1883" s="30"/>
      <c r="AR1883" s="30"/>
      <c r="AS1883" s="30"/>
      <c r="AT1883" s="30"/>
      <c r="AU1883" s="30"/>
      <c r="AV1883" s="30"/>
    </row>
    <row r="1884" spans="3:48" x14ac:dyDescent="0.25"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0"/>
      <c r="X1884" s="30"/>
      <c r="Y1884" s="30"/>
      <c r="Z1884" s="30"/>
      <c r="AA1884" s="30"/>
      <c r="AB1884" s="30"/>
      <c r="AC1884" s="30"/>
      <c r="AD1884" s="30"/>
      <c r="AE1884" s="30"/>
      <c r="AF1884" s="30"/>
      <c r="AG1884" s="30"/>
      <c r="AH1884" s="30"/>
      <c r="AI1884" s="30"/>
      <c r="AJ1884" s="30"/>
      <c r="AK1884" s="30"/>
      <c r="AL1884" s="30"/>
      <c r="AM1884" s="30"/>
      <c r="AN1884" s="30"/>
      <c r="AO1884" s="30"/>
      <c r="AP1884" s="30"/>
      <c r="AQ1884" s="30"/>
      <c r="AR1884" s="30"/>
      <c r="AS1884" s="30"/>
      <c r="AT1884" s="30"/>
      <c r="AU1884" s="30"/>
      <c r="AV1884" s="30"/>
    </row>
    <row r="1885" spans="3:48" x14ac:dyDescent="0.25"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0"/>
      <c r="X1885" s="30"/>
      <c r="Y1885" s="30"/>
      <c r="Z1885" s="30"/>
      <c r="AA1885" s="30"/>
      <c r="AB1885" s="30"/>
      <c r="AC1885" s="30"/>
      <c r="AD1885" s="30"/>
      <c r="AE1885" s="30"/>
      <c r="AF1885" s="30"/>
      <c r="AG1885" s="30"/>
      <c r="AH1885" s="30"/>
      <c r="AI1885" s="30"/>
      <c r="AJ1885" s="30"/>
      <c r="AK1885" s="30"/>
      <c r="AL1885" s="30"/>
      <c r="AM1885" s="30"/>
      <c r="AN1885" s="30"/>
      <c r="AO1885" s="30"/>
      <c r="AP1885" s="30"/>
      <c r="AQ1885" s="30"/>
      <c r="AR1885" s="30"/>
      <c r="AS1885" s="30"/>
      <c r="AT1885" s="30"/>
      <c r="AU1885" s="30"/>
      <c r="AV1885" s="30"/>
    </row>
    <row r="1886" spans="3:48" x14ac:dyDescent="0.25"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30"/>
      <c r="AN1886" s="30"/>
      <c r="AO1886" s="30"/>
      <c r="AP1886" s="30"/>
      <c r="AQ1886" s="30"/>
      <c r="AR1886" s="30"/>
      <c r="AS1886" s="30"/>
      <c r="AT1886" s="30"/>
      <c r="AU1886" s="30"/>
      <c r="AV1886" s="30"/>
    </row>
    <row r="1887" spans="3:48" x14ac:dyDescent="0.25"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0"/>
      <c r="X1887" s="30"/>
      <c r="Y1887" s="30"/>
      <c r="Z1887" s="30"/>
      <c r="AA1887" s="30"/>
      <c r="AB1887" s="30"/>
      <c r="AC1887" s="30"/>
      <c r="AD1887" s="30"/>
      <c r="AE1887" s="30"/>
      <c r="AF1887" s="30"/>
      <c r="AG1887" s="30"/>
      <c r="AH1887" s="30"/>
      <c r="AI1887" s="30"/>
      <c r="AJ1887" s="30"/>
      <c r="AK1887" s="30"/>
      <c r="AL1887" s="30"/>
      <c r="AM1887" s="30"/>
      <c r="AN1887" s="30"/>
      <c r="AO1887" s="30"/>
      <c r="AP1887" s="30"/>
      <c r="AQ1887" s="30"/>
      <c r="AR1887" s="30"/>
      <c r="AS1887" s="30"/>
      <c r="AT1887" s="30"/>
      <c r="AU1887" s="30"/>
      <c r="AV1887" s="30"/>
    </row>
    <row r="1888" spans="3:48" x14ac:dyDescent="0.25"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0"/>
      <c r="X1888" s="30"/>
      <c r="Y1888" s="30"/>
      <c r="Z1888" s="30"/>
      <c r="AA1888" s="30"/>
      <c r="AB1888" s="30"/>
      <c r="AC1888" s="30"/>
      <c r="AD1888" s="30"/>
      <c r="AE1888" s="30"/>
      <c r="AF1888" s="30"/>
      <c r="AG1888" s="30"/>
      <c r="AH1888" s="30"/>
      <c r="AI1888" s="30"/>
      <c r="AJ1888" s="30"/>
      <c r="AK1888" s="30"/>
      <c r="AL1888" s="30"/>
      <c r="AM1888" s="30"/>
      <c r="AN1888" s="30"/>
      <c r="AO1888" s="30"/>
      <c r="AP1888" s="30"/>
      <c r="AQ1888" s="30"/>
      <c r="AR1888" s="30"/>
      <c r="AS1888" s="30"/>
      <c r="AT1888" s="30"/>
      <c r="AU1888" s="30"/>
      <c r="AV1888" s="30"/>
    </row>
    <row r="1889" spans="3:48" x14ac:dyDescent="0.25"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0"/>
      <c r="X1889" s="30"/>
      <c r="Y1889" s="30"/>
      <c r="Z1889" s="30"/>
      <c r="AA1889" s="30"/>
      <c r="AB1889" s="30"/>
      <c r="AC1889" s="30"/>
      <c r="AD1889" s="30"/>
      <c r="AE1889" s="30"/>
      <c r="AF1889" s="30"/>
      <c r="AG1889" s="30"/>
      <c r="AH1889" s="30"/>
      <c r="AI1889" s="30"/>
      <c r="AJ1889" s="30"/>
      <c r="AK1889" s="30"/>
      <c r="AL1889" s="30"/>
      <c r="AM1889" s="30"/>
      <c r="AN1889" s="30"/>
      <c r="AO1889" s="30"/>
      <c r="AP1889" s="30"/>
      <c r="AQ1889" s="30"/>
      <c r="AR1889" s="30"/>
      <c r="AS1889" s="30"/>
      <c r="AT1889" s="30"/>
      <c r="AU1889" s="30"/>
      <c r="AV1889" s="30"/>
    </row>
    <row r="1890" spans="3:48" x14ac:dyDescent="0.25"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0"/>
      <c r="X1890" s="30"/>
      <c r="Y1890" s="30"/>
      <c r="Z1890" s="30"/>
      <c r="AA1890" s="30"/>
      <c r="AB1890" s="30"/>
      <c r="AC1890" s="30"/>
      <c r="AD1890" s="30"/>
      <c r="AE1890" s="30"/>
      <c r="AF1890" s="30"/>
      <c r="AG1890" s="30"/>
      <c r="AH1890" s="30"/>
      <c r="AI1890" s="30"/>
      <c r="AJ1890" s="30"/>
      <c r="AK1890" s="30"/>
      <c r="AL1890" s="30"/>
      <c r="AM1890" s="30"/>
      <c r="AN1890" s="30"/>
      <c r="AO1890" s="30"/>
      <c r="AP1890" s="30"/>
      <c r="AQ1890" s="30"/>
      <c r="AR1890" s="30"/>
      <c r="AS1890" s="30"/>
      <c r="AT1890" s="30"/>
      <c r="AU1890" s="30"/>
      <c r="AV1890" s="30"/>
    </row>
    <row r="1891" spans="3:48" x14ac:dyDescent="0.25"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0"/>
      <c r="X1891" s="30"/>
      <c r="Y1891" s="30"/>
      <c r="Z1891" s="30"/>
      <c r="AA1891" s="30"/>
      <c r="AB1891" s="30"/>
      <c r="AC1891" s="30"/>
      <c r="AD1891" s="30"/>
      <c r="AE1891" s="30"/>
      <c r="AF1891" s="30"/>
      <c r="AG1891" s="30"/>
      <c r="AH1891" s="30"/>
      <c r="AI1891" s="30"/>
      <c r="AJ1891" s="30"/>
      <c r="AK1891" s="30"/>
      <c r="AL1891" s="30"/>
      <c r="AM1891" s="30"/>
      <c r="AN1891" s="30"/>
      <c r="AO1891" s="30"/>
      <c r="AP1891" s="30"/>
      <c r="AQ1891" s="30"/>
      <c r="AR1891" s="30"/>
      <c r="AS1891" s="30"/>
      <c r="AT1891" s="30"/>
      <c r="AU1891" s="30"/>
      <c r="AV1891" s="30"/>
    </row>
    <row r="1892" spans="3:48" x14ac:dyDescent="0.25"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0"/>
      <c r="X1892" s="30"/>
      <c r="Y1892" s="30"/>
      <c r="Z1892" s="30"/>
      <c r="AA1892" s="30"/>
      <c r="AB1892" s="30"/>
      <c r="AC1892" s="30"/>
      <c r="AD1892" s="30"/>
      <c r="AE1892" s="30"/>
      <c r="AF1892" s="30"/>
      <c r="AG1892" s="30"/>
      <c r="AH1892" s="30"/>
      <c r="AI1892" s="30"/>
      <c r="AJ1892" s="30"/>
      <c r="AK1892" s="30"/>
      <c r="AL1892" s="30"/>
      <c r="AM1892" s="30"/>
      <c r="AN1892" s="30"/>
      <c r="AO1892" s="30"/>
      <c r="AP1892" s="30"/>
      <c r="AQ1892" s="30"/>
      <c r="AR1892" s="30"/>
      <c r="AS1892" s="30"/>
      <c r="AT1892" s="30"/>
      <c r="AU1892" s="30"/>
      <c r="AV1892" s="30"/>
    </row>
    <row r="1893" spans="3:48" x14ac:dyDescent="0.25"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0"/>
      <c r="X1893" s="30"/>
      <c r="Y1893" s="30"/>
      <c r="Z1893" s="30"/>
      <c r="AA1893" s="30"/>
      <c r="AB1893" s="30"/>
      <c r="AC1893" s="30"/>
      <c r="AD1893" s="30"/>
      <c r="AE1893" s="30"/>
      <c r="AF1893" s="30"/>
      <c r="AG1893" s="30"/>
      <c r="AH1893" s="30"/>
      <c r="AI1893" s="30"/>
      <c r="AJ1893" s="30"/>
      <c r="AK1893" s="30"/>
      <c r="AL1893" s="30"/>
      <c r="AM1893" s="30"/>
      <c r="AN1893" s="30"/>
      <c r="AO1893" s="30"/>
      <c r="AP1893" s="30"/>
      <c r="AQ1893" s="30"/>
      <c r="AR1893" s="30"/>
      <c r="AS1893" s="30"/>
      <c r="AT1893" s="30"/>
      <c r="AU1893" s="30"/>
      <c r="AV1893" s="30"/>
    </row>
    <row r="1894" spans="3:48" x14ac:dyDescent="0.25"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0"/>
      <c r="X1894" s="30"/>
      <c r="Y1894" s="30"/>
      <c r="Z1894" s="30"/>
      <c r="AA1894" s="30"/>
      <c r="AB1894" s="30"/>
      <c r="AC1894" s="30"/>
      <c r="AD1894" s="30"/>
      <c r="AE1894" s="30"/>
      <c r="AF1894" s="30"/>
      <c r="AG1894" s="30"/>
      <c r="AH1894" s="30"/>
      <c r="AI1894" s="30"/>
      <c r="AJ1894" s="30"/>
      <c r="AK1894" s="30"/>
      <c r="AL1894" s="30"/>
      <c r="AM1894" s="30"/>
      <c r="AN1894" s="30"/>
      <c r="AO1894" s="30"/>
      <c r="AP1894" s="30"/>
      <c r="AQ1894" s="30"/>
      <c r="AR1894" s="30"/>
      <c r="AS1894" s="30"/>
      <c r="AT1894" s="30"/>
      <c r="AU1894" s="30"/>
      <c r="AV1894" s="30"/>
    </row>
    <row r="1895" spans="3:48" x14ac:dyDescent="0.25"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0"/>
      <c r="X1895" s="30"/>
      <c r="Y1895" s="30"/>
      <c r="Z1895" s="30"/>
      <c r="AA1895" s="30"/>
      <c r="AB1895" s="30"/>
      <c r="AC1895" s="30"/>
      <c r="AD1895" s="30"/>
      <c r="AE1895" s="30"/>
      <c r="AF1895" s="30"/>
      <c r="AG1895" s="30"/>
      <c r="AH1895" s="30"/>
      <c r="AI1895" s="30"/>
      <c r="AJ1895" s="30"/>
      <c r="AK1895" s="30"/>
      <c r="AL1895" s="30"/>
      <c r="AM1895" s="30"/>
      <c r="AN1895" s="30"/>
      <c r="AO1895" s="30"/>
      <c r="AP1895" s="30"/>
      <c r="AQ1895" s="30"/>
      <c r="AR1895" s="30"/>
      <c r="AS1895" s="30"/>
      <c r="AT1895" s="30"/>
      <c r="AU1895" s="30"/>
      <c r="AV1895" s="30"/>
    </row>
    <row r="1896" spans="3:48" x14ac:dyDescent="0.25"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30"/>
      <c r="AN1896" s="30"/>
      <c r="AO1896" s="30"/>
      <c r="AP1896" s="30"/>
      <c r="AQ1896" s="30"/>
      <c r="AR1896" s="30"/>
      <c r="AS1896" s="30"/>
      <c r="AT1896" s="30"/>
      <c r="AU1896" s="30"/>
      <c r="AV1896" s="30"/>
    </row>
    <row r="1897" spans="3:48" x14ac:dyDescent="0.25"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0"/>
      <c r="X1897" s="30"/>
      <c r="Y1897" s="30"/>
      <c r="Z1897" s="30"/>
      <c r="AA1897" s="30"/>
      <c r="AB1897" s="30"/>
      <c r="AC1897" s="30"/>
      <c r="AD1897" s="30"/>
      <c r="AE1897" s="30"/>
      <c r="AF1897" s="30"/>
      <c r="AG1897" s="30"/>
      <c r="AH1897" s="30"/>
      <c r="AI1897" s="30"/>
      <c r="AJ1897" s="30"/>
      <c r="AK1897" s="30"/>
      <c r="AL1897" s="30"/>
      <c r="AM1897" s="30"/>
      <c r="AN1897" s="30"/>
      <c r="AO1897" s="30"/>
      <c r="AP1897" s="30"/>
      <c r="AQ1897" s="30"/>
      <c r="AR1897" s="30"/>
      <c r="AS1897" s="30"/>
      <c r="AT1897" s="30"/>
      <c r="AU1897" s="30"/>
      <c r="AV1897" s="30"/>
    </row>
    <row r="1898" spans="3:48" x14ac:dyDescent="0.25"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0"/>
      <c r="X1898" s="30"/>
      <c r="Y1898" s="30"/>
      <c r="Z1898" s="30"/>
      <c r="AA1898" s="30"/>
      <c r="AB1898" s="30"/>
      <c r="AC1898" s="30"/>
      <c r="AD1898" s="30"/>
      <c r="AE1898" s="30"/>
      <c r="AF1898" s="30"/>
      <c r="AG1898" s="30"/>
      <c r="AH1898" s="30"/>
      <c r="AI1898" s="30"/>
      <c r="AJ1898" s="30"/>
      <c r="AK1898" s="30"/>
      <c r="AL1898" s="30"/>
      <c r="AM1898" s="30"/>
      <c r="AN1898" s="30"/>
      <c r="AO1898" s="30"/>
      <c r="AP1898" s="30"/>
      <c r="AQ1898" s="30"/>
      <c r="AR1898" s="30"/>
      <c r="AS1898" s="30"/>
      <c r="AT1898" s="30"/>
      <c r="AU1898" s="30"/>
      <c r="AV1898" s="30"/>
    </row>
    <row r="1899" spans="3:48" x14ac:dyDescent="0.25"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0"/>
      <c r="X1899" s="30"/>
      <c r="Y1899" s="30"/>
      <c r="Z1899" s="30"/>
      <c r="AA1899" s="30"/>
      <c r="AB1899" s="30"/>
      <c r="AC1899" s="30"/>
      <c r="AD1899" s="30"/>
      <c r="AE1899" s="30"/>
      <c r="AF1899" s="30"/>
      <c r="AG1899" s="30"/>
      <c r="AH1899" s="30"/>
      <c r="AI1899" s="30"/>
      <c r="AJ1899" s="30"/>
      <c r="AK1899" s="30"/>
      <c r="AL1899" s="30"/>
      <c r="AM1899" s="30"/>
      <c r="AN1899" s="30"/>
      <c r="AO1899" s="30"/>
      <c r="AP1899" s="30"/>
      <c r="AQ1899" s="30"/>
      <c r="AR1899" s="30"/>
      <c r="AS1899" s="30"/>
      <c r="AT1899" s="30"/>
      <c r="AU1899" s="30"/>
      <c r="AV1899" s="30"/>
    </row>
    <row r="1900" spans="3:48" x14ac:dyDescent="0.25"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0"/>
      <c r="X1900" s="30"/>
      <c r="Y1900" s="30"/>
      <c r="Z1900" s="30"/>
      <c r="AA1900" s="30"/>
      <c r="AB1900" s="30"/>
      <c r="AC1900" s="30"/>
      <c r="AD1900" s="30"/>
      <c r="AE1900" s="30"/>
      <c r="AF1900" s="30"/>
      <c r="AG1900" s="30"/>
      <c r="AH1900" s="30"/>
      <c r="AI1900" s="30"/>
      <c r="AJ1900" s="30"/>
      <c r="AK1900" s="30"/>
      <c r="AL1900" s="30"/>
      <c r="AM1900" s="30"/>
      <c r="AN1900" s="30"/>
      <c r="AO1900" s="30"/>
      <c r="AP1900" s="30"/>
      <c r="AQ1900" s="30"/>
      <c r="AR1900" s="30"/>
      <c r="AS1900" s="30"/>
      <c r="AT1900" s="30"/>
      <c r="AU1900" s="30"/>
      <c r="AV1900" s="30"/>
    </row>
    <row r="1901" spans="3:48" x14ac:dyDescent="0.25"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0"/>
      <c r="X1901" s="30"/>
      <c r="Y1901" s="30"/>
      <c r="Z1901" s="30"/>
      <c r="AA1901" s="30"/>
      <c r="AB1901" s="30"/>
      <c r="AC1901" s="30"/>
      <c r="AD1901" s="30"/>
      <c r="AE1901" s="30"/>
      <c r="AF1901" s="30"/>
      <c r="AG1901" s="30"/>
      <c r="AH1901" s="30"/>
      <c r="AI1901" s="30"/>
      <c r="AJ1901" s="30"/>
      <c r="AK1901" s="30"/>
      <c r="AL1901" s="30"/>
      <c r="AM1901" s="30"/>
      <c r="AN1901" s="30"/>
      <c r="AO1901" s="30"/>
      <c r="AP1901" s="30"/>
      <c r="AQ1901" s="30"/>
      <c r="AR1901" s="30"/>
      <c r="AS1901" s="30"/>
      <c r="AT1901" s="30"/>
      <c r="AU1901" s="30"/>
      <c r="AV1901" s="30"/>
    </row>
    <row r="1902" spans="3:48" x14ac:dyDescent="0.25"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0"/>
      <c r="X1902" s="30"/>
      <c r="Y1902" s="30"/>
      <c r="Z1902" s="30"/>
      <c r="AA1902" s="30"/>
      <c r="AB1902" s="30"/>
      <c r="AC1902" s="30"/>
      <c r="AD1902" s="30"/>
      <c r="AE1902" s="30"/>
      <c r="AF1902" s="30"/>
      <c r="AG1902" s="30"/>
      <c r="AH1902" s="30"/>
      <c r="AI1902" s="30"/>
      <c r="AJ1902" s="30"/>
      <c r="AK1902" s="30"/>
      <c r="AL1902" s="30"/>
      <c r="AM1902" s="30"/>
      <c r="AN1902" s="30"/>
      <c r="AO1902" s="30"/>
      <c r="AP1902" s="30"/>
      <c r="AQ1902" s="30"/>
      <c r="AR1902" s="30"/>
      <c r="AS1902" s="30"/>
      <c r="AT1902" s="30"/>
      <c r="AU1902" s="30"/>
      <c r="AV1902" s="30"/>
    </row>
    <row r="1903" spans="3:48" x14ac:dyDescent="0.25"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0"/>
      <c r="X1903" s="30"/>
      <c r="Y1903" s="30"/>
      <c r="Z1903" s="30"/>
      <c r="AA1903" s="30"/>
      <c r="AB1903" s="30"/>
      <c r="AC1903" s="30"/>
      <c r="AD1903" s="30"/>
      <c r="AE1903" s="30"/>
      <c r="AF1903" s="30"/>
      <c r="AG1903" s="30"/>
      <c r="AH1903" s="30"/>
      <c r="AI1903" s="30"/>
      <c r="AJ1903" s="30"/>
      <c r="AK1903" s="30"/>
      <c r="AL1903" s="30"/>
      <c r="AM1903" s="30"/>
      <c r="AN1903" s="30"/>
      <c r="AO1903" s="30"/>
      <c r="AP1903" s="30"/>
      <c r="AQ1903" s="30"/>
      <c r="AR1903" s="30"/>
      <c r="AS1903" s="30"/>
      <c r="AT1903" s="30"/>
      <c r="AU1903" s="30"/>
      <c r="AV1903" s="30"/>
    </row>
    <row r="1904" spans="3:48" x14ac:dyDescent="0.25"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0"/>
      <c r="X1904" s="30"/>
      <c r="Y1904" s="30"/>
      <c r="Z1904" s="30"/>
      <c r="AA1904" s="30"/>
      <c r="AB1904" s="30"/>
      <c r="AC1904" s="30"/>
      <c r="AD1904" s="30"/>
      <c r="AE1904" s="30"/>
      <c r="AF1904" s="30"/>
      <c r="AG1904" s="30"/>
      <c r="AH1904" s="30"/>
      <c r="AI1904" s="30"/>
      <c r="AJ1904" s="30"/>
      <c r="AK1904" s="30"/>
      <c r="AL1904" s="30"/>
      <c r="AM1904" s="30"/>
      <c r="AN1904" s="30"/>
      <c r="AO1904" s="30"/>
      <c r="AP1904" s="30"/>
      <c r="AQ1904" s="30"/>
      <c r="AR1904" s="30"/>
      <c r="AS1904" s="30"/>
      <c r="AT1904" s="30"/>
      <c r="AU1904" s="30"/>
      <c r="AV1904" s="30"/>
    </row>
    <row r="1905" spans="3:48" x14ac:dyDescent="0.25"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0"/>
      <c r="X1905" s="30"/>
      <c r="Y1905" s="30"/>
      <c r="Z1905" s="30"/>
      <c r="AA1905" s="30"/>
      <c r="AB1905" s="30"/>
      <c r="AC1905" s="30"/>
      <c r="AD1905" s="30"/>
      <c r="AE1905" s="30"/>
      <c r="AF1905" s="30"/>
      <c r="AG1905" s="30"/>
      <c r="AH1905" s="30"/>
      <c r="AI1905" s="30"/>
      <c r="AJ1905" s="30"/>
      <c r="AK1905" s="30"/>
      <c r="AL1905" s="30"/>
      <c r="AM1905" s="30"/>
      <c r="AN1905" s="30"/>
      <c r="AO1905" s="30"/>
      <c r="AP1905" s="30"/>
      <c r="AQ1905" s="30"/>
      <c r="AR1905" s="30"/>
      <c r="AS1905" s="30"/>
      <c r="AT1905" s="30"/>
      <c r="AU1905" s="30"/>
      <c r="AV1905" s="30"/>
    </row>
    <row r="1906" spans="3:48" x14ac:dyDescent="0.25"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30"/>
      <c r="AN1906" s="30"/>
      <c r="AO1906" s="30"/>
      <c r="AP1906" s="30"/>
      <c r="AQ1906" s="30"/>
      <c r="AR1906" s="30"/>
      <c r="AS1906" s="30"/>
      <c r="AT1906" s="30"/>
      <c r="AU1906" s="30"/>
      <c r="AV1906" s="30"/>
    </row>
    <row r="1907" spans="3:48" x14ac:dyDescent="0.25"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0"/>
      <c r="X1907" s="30"/>
      <c r="Y1907" s="30"/>
      <c r="Z1907" s="30"/>
      <c r="AA1907" s="30"/>
      <c r="AB1907" s="30"/>
      <c r="AC1907" s="30"/>
      <c r="AD1907" s="30"/>
      <c r="AE1907" s="30"/>
      <c r="AF1907" s="30"/>
      <c r="AG1907" s="30"/>
      <c r="AH1907" s="30"/>
      <c r="AI1907" s="30"/>
      <c r="AJ1907" s="30"/>
      <c r="AK1907" s="30"/>
      <c r="AL1907" s="30"/>
      <c r="AM1907" s="30"/>
      <c r="AN1907" s="30"/>
      <c r="AO1907" s="30"/>
      <c r="AP1907" s="30"/>
      <c r="AQ1907" s="30"/>
      <c r="AR1907" s="30"/>
      <c r="AS1907" s="30"/>
      <c r="AT1907" s="30"/>
      <c r="AU1907" s="30"/>
      <c r="AV1907" s="30"/>
    </row>
    <row r="1908" spans="3:48" x14ac:dyDescent="0.25"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0"/>
      <c r="X1908" s="30"/>
      <c r="Y1908" s="30"/>
      <c r="Z1908" s="30"/>
      <c r="AA1908" s="30"/>
      <c r="AB1908" s="30"/>
      <c r="AC1908" s="30"/>
      <c r="AD1908" s="30"/>
      <c r="AE1908" s="30"/>
      <c r="AF1908" s="30"/>
      <c r="AG1908" s="30"/>
      <c r="AH1908" s="30"/>
      <c r="AI1908" s="30"/>
      <c r="AJ1908" s="30"/>
      <c r="AK1908" s="30"/>
      <c r="AL1908" s="30"/>
      <c r="AM1908" s="30"/>
      <c r="AN1908" s="30"/>
      <c r="AO1908" s="30"/>
      <c r="AP1908" s="30"/>
      <c r="AQ1908" s="30"/>
      <c r="AR1908" s="30"/>
      <c r="AS1908" s="30"/>
      <c r="AT1908" s="30"/>
      <c r="AU1908" s="30"/>
      <c r="AV1908" s="30"/>
    </row>
    <row r="1909" spans="3:48" x14ac:dyDescent="0.25"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0"/>
      <c r="X1909" s="30"/>
      <c r="Y1909" s="30"/>
      <c r="Z1909" s="30"/>
      <c r="AA1909" s="30"/>
      <c r="AB1909" s="30"/>
      <c r="AC1909" s="30"/>
      <c r="AD1909" s="30"/>
      <c r="AE1909" s="30"/>
      <c r="AF1909" s="30"/>
      <c r="AG1909" s="30"/>
      <c r="AH1909" s="30"/>
      <c r="AI1909" s="30"/>
      <c r="AJ1909" s="30"/>
      <c r="AK1909" s="30"/>
      <c r="AL1909" s="30"/>
      <c r="AM1909" s="30"/>
      <c r="AN1909" s="30"/>
      <c r="AO1909" s="30"/>
      <c r="AP1909" s="30"/>
      <c r="AQ1909" s="30"/>
      <c r="AR1909" s="30"/>
      <c r="AS1909" s="30"/>
      <c r="AT1909" s="30"/>
      <c r="AU1909" s="30"/>
      <c r="AV1909" s="30"/>
    </row>
    <row r="1910" spans="3:48" x14ac:dyDescent="0.25"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0"/>
      <c r="X1910" s="30"/>
      <c r="Y1910" s="30"/>
      <c r="Z1910" s="30"/>
      <c r="AA1910" s="30"/>
      <c r="AB1910" s="30"/>
      <c r="AC1910" s="30"/>
      <c r="AD1910" s="30"/>
      <c r="AE1910" s="30"/>
      <c r="AF1910" s="30"/>
      <c r="AG1910" s="30"/>
      <c r="AH1910" s="30"/>
      <c r="AI1910" s="30"/>
      <c r="AJ1910" s="30"/>
      <c r="AK1910" s="30"/>
      <c r="AL1910" s="30"/>
      <c r="AM1910" s="30"/>
      <c r="AN1910" s="30"/>
      <c r="AO1910" s="30"/>
      <c r="AP1910" s="30"/>
      <c r="AQ1910" s="30"/>
      <c r="AR1910" s="30"/>
      <c r="AS1910" s="30"/>
      <c r="AT1910" s="30"/>
      <c r="AU1910" s="30"/>
      <c r="AV1910" s="30"/>
    </row>
    <row r="1911" spans="3:48" x14ac:dyDescent="0.25"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0"/>
      <c r="X1911" s="30"/>
      <c r="Y1911" s="30"/>
      <c r="Z1911" s="30"/>
      <c r="AA1911" s="30"/>
      <c r="AB1911" s="30"/>
      <c r="AC1911" s="30"/>
      <c r="AD1911" s="30"/>
      <c r="AE1911" s="30"/>
      <c r="AF1911" s="30"/>
      <c r="AG1911" s="30"/>
      <c r="AH1911" s="30"/>
      <c r="AI1911" s="30"/>
      <c r="AJ1911" s="30"/>
      <c r="AK1911" s="30"/>
      <c r="AL1911" s="30"/>
      <c r="AM1911" s="30"/>
      <c r="AN1911" s="30"/>
      <c r="AO1911" s="30"/>
      <c r="AP1911" s="30"/>
      <c r="AQ1911" s="30"/>
      <c r="AR1911" s="30"/>
      <c r="AS1911" s="30"/>
      <c r="AT1911" s="30"/>
      <c r="AU1911" s="30"/>
      <c r="AV1911" s="30"/>
    </row>
    <row r="1912" spans="3:48" x14ac:dyDescent="0.25"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0"/>
      <c r="X1912" s="30"/>
      <c r="Y1912" s="30"/>
      <c r="Z1912" s="30"/>
      <c r="AA1912" s="30"/>
      <c r="AB1912" s="30"/>
      <c r="AC1912" s="30"/>
      <c r="AD1912" s="30"/>
      <c r="AE1912" s="30"/>
      <c r="AF1912" s="30"/>
      <c r="AG1912" s="30"/>
      <c r="AH1912" s="30"/>
      <c r="AI1912" s="30"/>
      <c r="AJ1912" s="30"/>
      <c r="AK1912" s="30"/>
      <c r="AL1912" s="30"/>
      <c r="AM1912" s="30"/>
      <c r="AN1912" s="30"/>
      <c r="AO1912" s="30"/>
      <c r="AP1912" s="30"/>
      <c r="AQ1912" s="30"/>
      <c r="AR1912" s="30"/>
      <c r="AS1912" s="30"/>
      <c r="AT1912" s="30"/>
      <c r="AU1912" s="30"/>
      <c r="AV1912" s="30"/>
    </row>
    <row r="1913" spans="3:48" x14ac:dyDescent="0.25"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0"/>
      <c r="X1913" s="30"/>
      <c r="Y1913" s="30"/>
      <c r="Z1913" s="30"/>
      <c r="AA1913" s="30"/>
      <c r="AB1913" s="30"/>
      <c r="AC1913" s="30"/>
      <c r="AD1913" s="30"/>
      <c r="AE1913" s="30"/>
      <c r="AF1913" s="30"/>
      <c r="AG1913" s="30"/>
      <c r="AH1913" s="30"/>
      <c r="AI1913" s="30"/>
      <c r="AJ1913" s="30"/>
      <c r="AK1913" s="30"/>
      <c r="AL1913" s="30"/>
      <c r="AM1913" s="30"/>
      <c r="AN1913" s="30"/>
      <c r="AO1913" s="30"/>
      <c r="AP1913" s="30"/>
      <c r="AQ1913" s="30"/>
      <c r="AR1913" s="30"/>
      <c r="AS1913" s="30"/>
      <c r="AT1913" s="30"/>
      <c r="AU1913" s="30"/>
      <c r="AV1913" s="30"/>
    </row>
    <row r="1914" spans="3:48" x14ac:dyDescent="0.25"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0"/>
      <c r="X1914" s="30"/>
      <c r="Y1914" s="30"/>
      <c r="Z1914" s="30"/>
      <c r="AA1914" s="30"/>
      <c r="AB1914" s="30"/>
      <c r="AC1914" s="30"/>
      <c r="AD1914" s="30"/>
      <c r="AE1914" s="30"/>
      <c r="AF1914" s="30"/>
      <c r="AG1914" s="30"/>
      <c r="AH1914" s="30"/>
      <c r="AI1914" s="30"/>
      <c r="AJ1914" s="30"/>
      <c r="AK1914" s="30"/>
      <c r="AL1914" s="30"/>
      <c r="AM1914" s="30"/>
      <c r="AN1914" s="30"/>
      <c r="AO1914" s="30"/>
      <c r="AP1914" s="30"/>
      <c r="AQ1914" s="30"/>
      <c r="AR1914" s="30"/>
      <c r="AS1914" s="30"/>
      <c r="AT1914" s="30"/>
      <c r="AU1914" s="30"/>
      <c r="AV1914" s="30"/>
    </row>
    <row r="1915" spans="3:48" x14ac:dyDescent="0.25"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0"/>
      <c r="X1915" s="30"/>
      <c r="Y1915" s="30"/>
      <c r="Z1915" s="30"/>
      <c r="AA1915" s="30"/>
      <c r="AB1915" s="30"/>
      <c r="AC1915" s="30"/>
      <c r="AD1915" s="30"/>
      <c r="AE1915" s="30"/>
      <c r="AF1915" s="30"/>
      <c r="AG1915" s="30"/>
      <c r="AH1915" s="30"/>
      <c r="AI1915" s="30"/>
      <c r="AJ1915" s="30"/>
      <c r="AK1915" s="30"/>
      <c r="AL1915" s="30"/>
      <c r="AM1915" s="30"/>
      <c r="AN1915" s="30"/>
      <c r="AO1915" s="30"/>
      <c r="AP1915" s="30"/>
      <c r="AQ1915" s="30"/>
      <c r="AR1915" s="30"/>
      <c r="AS1915" s="30"/>
      <c r="AT1915" s="30"/>
      <c r="AU1915" s="30"/>
      <c r="AV1915" s="30"/>
    </row>
    <row r="1916" spans="3:48" x14ac:dyDescent="0.25"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30"/>
      <c r="AN1916" s="30"/>
      <c r="AO1916" s="30"/>
      <c r="AP1916" s="30"/>
      <c r="AQ1916" s="30"/>
      <c r="AR1916" s="30"/>
      <c r="AS1916" s="30"/>
      <c r="AT1916" s="30"/>
      <c r="AU1916" s="30"/>
      <c r="AV1916" s="30"/>
    </row>
    <row r="1917" spans="3:48" x14ac:dyDescent="0.25"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0"/>
      <c r="X1917" s="30"/>
      <c r="Y1917" s="30"/>
      <c r="Z1917" s="30"/>
      <c r="AA1917" s="30"/>
      <c r="AB1917" s="30"/>
      <c r="AC1917" s="30"/>
      <c r="AD1917" s="30"/>
      <c r="AE1917" s="30"/>
      <c r="AF1917" s="30"/>
      <c r="AG1917" s="30"/>
      <c r="AH1917" s="30"/>
      <c r="AI1917" s="30"/>
      <c r="AJ1917" s="30"/>
      <c r="AK1917" s="30"/>
      <c r="AL1917" s="30"/>
      <c r="AM1917" s="30"/>
      <c r="AN1917" s="30"/>
      <c r="AO1917" s="30"/>
      <c r="AP1917" s="30"/>
      <c r="AQ1917" s="30"/>
      <c r="AR1917" s="30"/>
      <c r="AS1917" s="30"/>
      <c r="AT1917" s="30"/>
      <c r="AU1917" s="30"/>
      <c r="AV1917" s="30"/>
    </row>
    <row r="1918" spans="3:48" x14ac:dyDescent="0.25"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0"/>
      <c r="X1918" s="30"/>
      <c r="Y1918" s="30"/>
      <c r="Z1918" s="30"/>
      <c r="AA1918" s="30"/>
      <c r="AB1918" s="30"/>
      <c r="AC1918" s="30"/>
      <c r="AD1918" s="30"/>
      <c r="AE1918" s="30"/>
      <c r="AF1918" s="30"/>
      <c r="AG1918" s="30"/>
      <c r="AH1918" s="30"/>
      <c r="AI1918" s="30"/>
      <c r="AJ1918" s="30"/>
      <c r="AK1918" s="30"/>
      <c r="AL1918" s="30"/>
      <c r="AM1918" s="30"/>
      <c r="AN1918" s="30"/>
      <c r="AO1918" s="30"/>
      <c r="AP1918" s="30"/>
      <c r="AQ1918" s="30"/>
      <c r="AR1918" s="30"/>
      <c r="AS1918" s="30"/>
      <c r="AT1918" s="30"/>
      <c r="AU1918" s="30"/>
      <c r="AV1918" s="30"/>
    </row>
    <row r="1919" spans="3:48" x14ac:dyDescent="0.25"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0"/>
      <c r="X1919" s="30"/>
      <c r="Y1919" s="30"/>
      <c r="Z1919" s="30"/>
      <c r="AA1919" s="30"/>
      <c r="AB1919" s="30"/>
      <c r="AC1919" s="30"/>
      <c r="AD1919" s="30"/>
      <c r="AE1919" s="30"/>
      <c r="AF1919" s="30"/>
      <c r="AG1919" s="30"/>
      <c r="AH1919" s="30"/>
      <c r="AI1919" s="30"/>
      <c r="AJ1919" s="30"/>
      <c r="AK1919" s="30"/>
      <c r="AL1919" s="30"/>
      <c r="AM1919" s="30"/>
      <c r="AN1919" s="30"/>
      <c r="AO1919" s="30"/>
      <c r="AP1919" s="30"/>
      <c r="AQ1919" s="30"/>
      <c r="AR1919" s="30"/>
      <c r="AS1919" s="30"/>
      <c r="AT1919" s="30"/>
      <c r="AU1919" s="30"/>
      <c r="AV1919" s="30"/>
    </row>
    <row r="1920" spans="3:48" x14ac:dyDescent="0.25"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0"/>
      <c r="X1920" s="30"/>
      <c r="Y1920" s="30"/>
      <c r="Z1920" s="30"/>
      <c r="AA1920" s="30"/>
      <c r="AB1920" s="30"/>
      <c r="AC1920" s="30"/>
      <c r="AD1920" s="30"/>
      <c r="AE1920" s="30"/>
      <c r="AF1920" s="30"/>
      <c r="AG1920" s="30"/>
      <c r="AH1920" s="30"/>
      <c r="AI1920" s="30"/>
      <c r="AJ1920" s="30"/>
      <c r="AK1920" s="30"/>
      <c r="AL1920" s="30"/>
      <c r="AM1920" s="30"/>
      <c r="AN1920" s="30"/>
      <c r="AO1920" s="30"/>
      <c r="AP1920" s="30"/>
      <c r="AQ1920" s="30"/>
      <c r="AR1920" s="30"/>
      <c r="AS1920" s="30"/>
      <c r="AT1920" s="30"/>
      <c r="AU1920" s="30"/>
      <c r="AV1920" s="30"/>
    </row>
    <row r="1921" spans="3:48" x14ac:dyDescent="0.25"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0"/>
      <c r="X1921" s="30"/>
      <c r="Y1921" s="30"/>
      <c r="Z1921" s="30"/>
      <c r="AA1921" s="30"/>
      <c r="AB1921" s="30"/>
      <c r="AC1921" s="30"/>
      <c r="AD1921" s="30"/>
      <c r="AE1921" s="30"/>
      <c r="AF1921" s="30"/>
      <c r="AG1921" s="30"/>
      <c r="AH1921" s="30"/>
      <c r="AI1921" s="30"/>
      <c r="AJ1921" s="30"/>
      <c r="AK1921" s="30"/>
      <c r="AL1921" s="30"/>
      <c r="AM1921" s="30"/>
      <c r="AN1921" s="30"/>
      <c r="AO1921" s="30"/>
      <c r="AP1921" s="30"/>
      <c r="AQ1921" s="30"/>
      <c r="AR1921" s="30"/>
      <c r="AS1921" s="30"/>
      <c r="AT1921" s="30"/>
      <c r="AU1921" s="30"/>
      <c r="AV1921" s="30"/>
    </row>
    <row r="1922" spans="3:48" x14ac:dyDescent="0.25"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0"/>
      <c r="X1922" s="30"/>
      <c r="Y1922" s="30"/>
      <c r="Z1922" s="30"/>
      <c r="AA1922" s="30"/>
      <c r="AB1922" s="30"/>
      <c r="AC1922" s="30"/>
      <c r="AD1922" s="30"/>
      <c r="AE1922" s="30"/>
      <c r="AF1922" s="30"/>
      <c r="AG1922" s="30"/>
      <c r="AH1922" s="30"/>
      <c r="AI1922" s="30"/>
      <c r="AJ1922" s="30"/>
      <c r="AK1922" s="30"/>
      <c r="AL1922" s="30"/>
      <c r="AM1922" s="30"/>
      <c r="AN1922" s="30"/>
      <c r="AO1922" s="30"/>
      <c r="AP1922" s="30"/>
      <c r="AQ1922" s="30"/>
      <c r="AR1922" s="30"/>
      <c r="AS1922" s="30"/>
      <c r="AT1922" s="30"/>
      <c r="AU1922" s="30"/>
      <c r="AV1922" s="30"/>
    </row>
    <row r="1923" spans="3:48" x14ac:dyDescent="0.25"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0"/>
      <c r="X1923" s="30"/>
      <c r="Y1923" s="30"/>
      <c r="Z1923" s="30"/>
      <c r="AA1923" s="30"/>
      <c r="AB1923" s="30"/>
      <c r="AC1923" s="30"/>
      <c r="AD1923" s="30"/>
      <c r="AE1923" s="30"/>
      <c r="AF1923" s="30"/>
      <c r="AG1923" s="30"/>
      <c r="AH1923" s="30"/>
      <c r="AI1923" s="30"/>
      <c r="AJ1923" s="30"/>
      <c r="AK1923" s="30"/>
      <c r="AL1923" s="30"/>
      <c r="AM1923" s="30"/>
      <c r="AN1923" s="30"/>
      <c r="AO1923" s="30"/>
      <c r="AP1923" s="30"/>
      <c r="AQ1923" s="30"/>
      <c r="AR1923" s="30"/>
      <c r="AS1923" s="30"/>
      <c r="AT1923" s="30"/>
      <c r="AU1923" s="30"/>
      <c r="AV1923" s="30"/>
    </row>
    <row r="1924" spans="3:48" x14ac:dyDescent="0.25"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0"/>
      <c r="X1924" s="30"/>
      <c r="Y1924" s="30"/>
      <c r="Z1924" s="30"/>
      <c r="AA1924" s="30"/>
      <c r="AB1924" s="30"/>
      <c r="AC1924" s="30"/>
      <c r="AD1924" s="30"/>
      <c r="AE1924" s="30"/>
      <c r="AF1924" s="30"/>
      <c r="AG1924" s="30"/>
      <c r="AH1924" s="30"/>
      <c r="AI1924" s="30"/>
      <c r="AJ1924" s="30"/>
      <c r="AK1924" s="30"/>
      <c r="AL1924" s="30"/>
      <c r="AM1924" s="30"/>
      <c r="AN1924" s="30"/>
      <c r="AO1924" s="30"/>
      <c r="AP1924" s="30"/>
      <c r="AQ1924" s="30"/>
      <c r="AR1924" s="30"/>
      <c r="AS1924" s="30"/>
      <c r="AT1924" s="30"/>
      <c r="AU1924" s="30"/>
      <c r="AV1924" s="30"/>
    </row>
    <row r="1925" spans="3:48" x14ac:dyDescent="0.25"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  <c r="AB1925" s="30"/>
      <c r="AC1925" s="30"/>
      <c r="AD1925" s="30"/>
      <c r="AE1925" s="30"/>
      <c r="AF1925" s="30"/>
      <c r="AG1925" s="30"/>
      <c r="AH1925" s="30"/>
      <c r="AI1925" s="30"/>
      <c r="AJ1925" s="30"/>
      <c r="AK1925" s="30"/>
      <c r="AL1925" s="30"/>
      <c r="AM1925" s="30"/>
      <c r="AN1925" s="30"/>
      <c r="AO1925" s="30"/>
      <c r="AP1925" s="30"/>
      <c r="AQ1925" s="30"/>
      <c r="AR1925" s="30"/>
      <c r="AS1925" s="30"/>
      <c r="AT1925" s="30"/>
      <c r="AU1925" s="30"/>
      <c r="AV1925" s="30"/>
    </row>
    <row r="1926" spans="3:48" x14ac:dyDescent="0.25"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30"/>
      <c r="AN1926" s="30"/>
      <c r="AO1926" s="30"/>
      <c r="AP1926" s="30"/>
      <c r="AQ1926" s="30"/>
      <c r="AR1926" s="30"/>
      <c r="AS1926" s="30"/>
      <c r="AT1926" s="30"/>
      <c r="AU1926" s="30"/>
      <c r="AV1926" s="30"/>
    </row>
    <row r="1927" spans="3:48" x14ac:dyDescent="0.25"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0"/>
      <c r="X1927" s="30"/>
      <c r="Y1927" s="30"/>
      <c r="Z1927" s="30"/>
      <c r="AA1927" s="30"/>
      <c r="AB1927" s="30"/>
      <c r="AC1927" s="30"/>
      <c r="AD1927" s="30"/>
      <c r="AE1927" s="30"/>
      <c r="AF1927" s="30"/>
      <c r="AG1927" s="30"/>
      <c r="AH1927" s="30"/>
      <c r="AI1927" s="30"/>
      <c r="AJ1927" s="30"/>
      <c r="AK1927" s="30"/>
      <c r="AL1927" s="30"/>
      <c r="AM1927" s="30"/>
      <c r="AN1927" s="30"/>
      <c r="AO1927" s="30"/>
      <c r="AP1927" s="30"/>
      <c r="AQ1927" s="30"/>
      <c r="AR1927" s="30"/>
      <c r="AS1927" s="30"/>
      <c r="AT1927" s="30"/>
      <c r="AU1927" s="30"/>
      <c r="AV1927" s="30"/>
    </row>
    <row r="1928" spans="3:48" x14ac:dyDescent="0.25"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0"/>
      <c r="X1928" s="30"/>
      <c r="Y1928" s="30"/>
      <c r="Z1928" s="30"/>
      <c r="AA1928" s="30"/>
      <c r="AB1928" s="30"/>
      <c r="AC1928" s="30"/>
      <c r="AD1928" s="30"/>
      <c r="AE1928" s="30"/>
      <c r="AF1928" s="30"/>
      <c r="AG1928" s="30"/>
      <c r="AH1928" s="30"/>
      <c r="AI1928" s="30"/>
      <c r="AJ1928" s="30"/>
      <c r="AK1928" s="30"/>
      <c r="AL1928" s="30"/>
      <c r="AM1928" s="30"/>
      <c r="AN1928" s="30"/>
      <c r="AO1928" s="30"/>
      <c r="AP1928" s="30"/>
      <c r="AQ1928" s="30"/>
      <c r="AR1928" s="30"/>
      <c r="AS1928" s="30"/>
      <c r="AT1928" s="30"/>
      <c r="AU1928" s="30"/>
      <c r="AV1928" s="30"/>
    </row>
    <row r="1929" spans="3:48" x14ac:dyDescent="0.25"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0"/>
      <c r="X1929" s="30"/>
      <c r="Y1929" s="30"/>
      <c r="Z1929" s="30"/>
      <c r="AA1929" s="30"/>
      <c r="AB1929" s="30"/>
      <c r="AC1929" s="30"/>
      <c r="AD1929" s="30"/>
      <c r="AE1929" s="30"/>
      <c r="AF1929" s="30"/>
      <c r="AG1929" s="30"/>
      <c r="AH1929" s="30"/>
      <c r="AI1929" s="30"/>
      <c r="AJ1929" s="30"/>
      <c r="AK1929" s="30"/>
      <c r="AL1929" s="30"/>
      <c r="AM1929" s="30"/>
      <c r="AN1929" s="30"/>
      <c r="AO1929" s="30"/>
      <c r="AP1929" s="30"/>
      <c r="AQ1929" s="30"/>
      <c r="AR1929" s="30"/>
      <c r="AS1929" s="30"/>
      <c r="AT1929" s="30"/>
      <c r="AU1929" s="30"/>
      <c r="AV1929" s="30"/>
    </row>
    <row r="1930" spans="3:48" x14ac:dyDescent="0.25"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0"/>
      <c r="X1930" s="30"/>
      <c r="Y1930" s="30"/>
      <c r="Z1930" s="30"/>
      <c r="AA1930" s="30"/>
      <c r="AB1930" s="30"/>
      <c r="AC1930" s="30"/>
      <c r="AD1930" s="30"/>
      <c r="AE1930" s="30"/>
      <c r="AF1930" s="30"/>
      <c r="AG1930" s="30"/>
      <c r="AH1930" s="30"/>
      <c r="AI1930" s="30"/>
      <c r="AJ1930" s="30"/>
      <c r="AK1930" s="30"/>
      <c r="AL1930" s="30"/>
      <c r="AM1930" s="30"/>
      <c r="AN1930" s="30"/>
      <c r="AO1930" s="30"/>
      <c r="AP1930" s="30"/>
      <c r="AQ1930" s="30"/>
      <c r="AR1930" s="30"/>
      <c r="AS1930" s="30"/>
      <c r="AT1930" s="30"/>
      <c r="AU1930" s="30"/>
      <c r="AV1930" s="30"/>
    </row>
    <row r="1931" spans="3:48" x14ac:dyDescent="0.25"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0"/>
      <c r="X1931" s="30"/>
      <c r="Y1931" s="30"/>
      <c r="Z1931" s="30"/>
      <c r="AA1931" s="30"/>
      <c r="AB1931" s="30"/>
      <c r="AC1931" s="30"/>
      <c r="AD1931" s="30"/>
      <c r="AE1931" s="30"/>
      <c r="AF1931" s="30"/>
      <c r="AG1931" s="30"/>
      <c r="AH1931" s="30"/>
      <c r="AI1931" s="30"/>
      <c r="AJ1931" s="30"/>
      <c r="AK1931" s="30"/>
      <c r="AL1931" s="30"/>
      <c r="AM1931" s="30"/>
      <c r="AN1931" s="30"/>
      <c r="AO1931" s="30"/>
      <c r="AP1931" s="30"/>
      <c r="AQ1931" s="30"/>
      <c r="AR1931" s="30"/>
      <c r="AS1931" s="30"/>
      <c r="AT1931" s="30"/>
      <c r="AU1931" s="30"/>
      <c r="AV1931" s="30"/>
    </row>
    <row r="1932" spans="3:48" x14ac:dyDescent="0.25"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0"/>
      <c r="X1932" s="30"/>
      <c r="Y1932" s="30"/>
      <c r="Z1932" s="30"/>
      <c r="AA1932" s="30"/>
      <c r="AB1932" s="30"/>
      <c r="AC1932" s="30"/>
      <c r="AD1932" s="30"/>
      <c r="AE1932" s="30"/>
      <c r="AF1932" s="30"/>
      <c r="AG1932" s="30"/>
      <c r="AH1932" s="30"/>
      <c r="AI1932" s="30"/>
      <c r="AJ1932" s="30"/>
      <c r="AK1932" s="30"/>
      <c r="AL1932" s="30"/>
      <c r="AM1932" s="30"/>
      <c r="AN1932" s="30"/>
      <c r="AO1932" s="30"/>
      <c r="AP1932" s="30"/>
      <c r="AQ1932" s="30"/>
      <c r="AR1932" s="30"/>
      <c r="AS1932" s="30"/>
      <c r="AT1932" s="30"/>
      <c r="AU1932" s="30"/>
      <c r="AV1932" s="30"/>
    </row>
    <row r="1933" spans="3:48" x14ac:dyDescent="0.25"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0"/>
      <c r="X1933" s="30"/>
      <c r="Y1933" s="30"/>
      <c r="Z1933" s="30"/>
      <c r="AA1933" s="30"/>
      <c r="AB1933" s="30"/>
      <c r="AC1933" s="30"/>
      <c r="AD1933" s="30"/>
      <c r="AE1933" s="30"/>
      <c r="AF1933" s="30"/>
      <c r="AG1933" s="30"/>
      <c r="AH1933" s="30"/>
      <c r="AI1933" s="30"/>
      <c r="AJ1933" s="30"/>
      <c r="AK1933" s="30"/>
      <c r="AL1933" s="30"/>
      <c r="AM1933" s="30"/>
      <c r="AN1933" s="30"/>
      <c r="AO1933" s="30"/>
      <c r="AP1933" s="30"/>
      <c r="AQ1933" s="30"/>
      <c r="AR1933" s="30"/>
      <c r="AS1933" s="30"/>
      <c r="AT1933" s="30"/>
      <c r="AU1933" s="30"/>
      <c r="AV1933" s="30"/>
    </row>
    <row r="1934" spans="3:48" x14ac:dyDescent="0.25"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0"/>
      <c r="X1934" s="30"/>
      <c r="Y1934" s="30"/>
      <c r="Z1934" s="30"/>
      <c r="AA1934" s="30"/>
      <c r="AB1934" s="30"/>
      <c r="AC1934" s="30"/>
      <c r="AD1934" s="30"/>
      <c r="AE1934" s="30"/>
      <c r="AF1934" s="30"/>
      <c r="AG1934" s="30"/>
      <c r="AH1934" s="30"/>
      <c r="AI1934" s="30"/>
      <c r="AJ1934" s="30"/>
      <c r="AK1934" s="30"/>
      <c r="AL1934" s="30"/>
      <c r="AM1934" s="30"/>
      <c r="AN1934" s="30"/>
      <c r="AO1934" s="30"/>
      <c r="AP1934" s="30"/>
      <c r="AQ1934" s="30"/>
      <c r="AR1934" s="30"/>
      <c r="AS1934" s="30"/>
      <c r="AT1934" s="30"/>
      <c r="AU1934" s="30"/>
      <c r="AV1934" s="30"/>
    </row>
    <row r="1935" spans="3:48" x14ac:dyDescent="0.25"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0"/>
      <c r="X1935" s="30"/>
      <c r="Y1935" s="30"/>
      <c r="Z1935" s="30"/>
      <c r="AA1935" s="30"/>
      <c r="AB1935" s="30"/>
      <c r="AC1935" s="30"/>
      <c r="AD1935" s="30"/>
      <c r="AE1935" s="30"/>
      <c r="AF1935" s="30"/>
      <c r="AG1935" s="30"/>
      <c r="AH1935" s="30"/>
      <c r="AI1935" s="30"/>
      <c r="AJ1935" s="30"/>
      <c r="AK1935" s="30"/>
      <c r="AL1935" s="30"/>
      <c r="AM1935" s="30"/>
      <c r="AN1935" s="30"/>
      <c r="AO1935" s="30"/>
      <c r="AP1935" s="30"/>
      <c r="AQ1935" s="30"/>
      <c r="AR1935" s="30"/>
      <c r="AS1935" s="30"/>
      <c r="AT1935" s="30"/>
      <c r="AU1935" s="30"/>
      <c r="AV1935" s="30"/>
    </row>
    <row r="1936" spans="3:48" x14ac:dyDescent="0.25"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0"/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30"/>
      <c r="AN1936" s="30"/>
      <c r="AO1936" s="30"/>
      <c r="AP1936" s="30"/>
      <c r="AQ1936" s="30"/>
      <c r="AR1936" s="30"/>
      <c r="AS1936" s="30"/>
      <c r="AT1936" s="30"/>
      <c r="AU1936" s="30"/>
      <c r="AV1936" s="30"/>
    </row>
    <row r="1937" spans="3:48" x14ac:dyDescent="0.25"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0"/>
      <c r="X1937" s="30"/>
      <c r="Y1937" s="30"/>
      <c r="Z1937" s="30"/>
      <c r="AA1937" s="30"/>
      <c r="AB1937" s="30"/>
      <c r="AC1937" s="30"/>
      <c r="AD1937" s="30"/>
      <c r="AE1937" s="30"/>
      <c r="AF1937" s="30"/>
      <c r="AG1937" s="30"/>
      <c r="AH1937" s="30"/>
      <c r="AI1937" s="30"/>
      <c r="AJ1937" s="30"/>
      <c r="AK1937" s="30"/>
      <c r="AL1937" s="30"/>
      <c r="AM1937" s="30"/>
      <c r="AN1937" s="30"/>
      <c r="AO1937" s="30"/>
      <c r="AP1937" s="30"/>
      <c r="AQ1937" s="30"/>
      <c r="AR1937" s="30"/>
      <c r="AS1937" s="30"/>
      <c r="AT1937" s="30"/>
      <c r="AU1937" s="30"/>
      <c r="AV1937" s="30"/>
    </row>
    <row r="1938" spans="3:48" x14ac:dyDescent="0.25"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0"/>
      <c r="X1938" s="30"/>
      <c r="Y1938" s="30"/>
      <c r="Z1938" s="30"/>
      <c r="AA1938" s="30"/>
      <c r="AB1938" s="30"/>
      <c r="AC1938" s="30"/>
      <c r="AD1938" s="30"/>
      <c r="AE1938" s="30"/>
      <c r="AF1938" s="30"/>
      <c r="AG1938" s="30"/>
      <c r="AH1938" s="30"/>
      <c r="AI1938" s="30"/>
      <c r="AJ1938" s="30"/>
      <c r="AK1938" s="30"/>
      <c r="AL1938" s="30"/>
      <c r="AM1938" s="30"/>
      <c r="AN1938" s="30"/>
      <c r="AO1938" s="30"/>
      <c r="AP1938" s="30"/>
      <c r="AQ1938" s="30"/>
      <c r="AR1938" s="30"/>
      <c r="AS1938" s="30"/>
      <c r="AT1938" s="30"/>
      <c r="AU1938" s="30"/>
      <c r="AV1938" s="30"/>
    </row>
    <row r="1939" spans="3:48" x14ac:dyDescent="0.25"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0"/>
      <c r="X1939" s="30"/>
      <c r="Y1939" s="30"/>
      <c r="Z1939" s="30"/>
      <c r="AA1939" s="30"/>
      <c r="AB1939" s="30"/>
      <c r="AC1939" s="30"/>
      <c r="AD1939" s="30"/>
      <c r="AE1939" s="30"/>
      <c r="AF1939" s="30"/>
      <c r="AG1939" s="30"/>
      <c r="AH1939" s="30"/>
      <c r="AI1939" s="30"/>
      <c r="AJ1939" s="30"/>
      <c r="AK1939" s="30"/>
      <c r="AL1939" s="30"/>
      <c r="AM1939" s="30"/>
      <c r="AN1939" s="30"/>
      <c r="AO1939" s="30"/>
      <c r="AP1939" s="30"/>
      <c r="AQ1939" s="30"/>
      <c r="AR1939" s="30"/>
      <c r="AS1939" s="30"/>
      <c r="AT1939" s="30"/>
      <c r="AU1939" s="30"/>
      <c r="AV1939" s="30"/>
    </row>
    <row r="1940" spans="3:48" x14ac:dyDescent="0.25"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0"/>
      <c r="X1940" s="30"/>
      <c r="Y1940" s="30"/>
      <c r="Z1940" s="30"/>
      <c r="AA1940" s="30"/>
      <c r="AB1940" s="30"/>
      <c r="AC1940" s="30"/>
      <c r="AD1940" s="30"/>
      <c r="AE1940" s="30"/>
      <c r="AF1940" s="30"/>
      <c r="AG1940" s="30"/>
      <c r="AH1940" s="30"/>
      <c r="AI1940" s="30"/>
      <c r="AJ1940" s="30"/>
      <c r="AK1940" s="30"/>
      <c r="AL1940" s="30"/>
      <c r="AM1940" s="30"/>
      <c r="AN1940" s="30"/>
      <c r="AO1940" s="30"/>
      <c r="AP1940" s="30"/>
      <c r="AQ1940" s="30"/>
      <c r="AR1940" s="30"/>
      <c r="AS1940" s="30"/>
      <c r="AT1940" s="30"/>
      <c r="AU1940" s="30"/>
      <c r="AV1940" s="30"/>
    </row>
    <row r="1941" spans="3:48" x14ac:dyDescent="0.25"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0"/>
      <c r="X1941" s="30"/>
      <c r="Y1941" s="30"/>
      <c r="Z1941" s="30"/>
      <c r="AA1941" s="30"/>
      <c r="AB1941" s="30"/>
      <c r="AC1941" s="30"/>
      <c r="AD1941" s="30"/>
      <c r="AE1941" s="30"/>
      <c r="AF1941" s="30"/>
      <c r="AG1941" s="30"/>
      <c r="AH1941" s="30"/>
      <c r="AI1941" s="30"/>
      <c r="AJ1941" s="30"/>
      <c r="AK1941" s="30"/>
      <c r="AL1941" s="30"/>
      <c r="AM1941" s="30"/>
      <c r="AN1941" s="30"/>
      <c r="AO1941" s="30"/>
      <c r="AP1941" s="30"/>
      <c r="AQ1941" s="30"/>
      <c r="AR1941" s="30"/>
      <c r="AS1941" s="30"/>
      <c r="AT1941" s="30"/>
      <c r="AU1941" s="30"/>
      <c r="AV1941" s="30"/>
    </row>
    <row r="1942" spans="3:48" x14ac:dyDescent="0.25"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0"/>
      <c r="X1942" s="30"/>
      <c r="Y1942" s="30"/>
      <c r="Z1942" s="30"/>
      <c r="AA1942" s="30"/>
      <c r="AB1942" s="30"/>
      <c r="AC1942" s="30"/>
      <c r="AD1942" s="30"/>
      <c r="AE1942" s="30"/>
      <c r="AF1942" s="30"/>
      <c r="AG1942" s="30"/>
      <c r="AH1942" s="30"/>
      <c r="AI1942" s="30"/>
      <c r="AJ1942" s="30"/>
      <c r="AK1942" s="30"/>
      <c r="AL1942" s="30"/>
      <c r="AM1942" s="30"/>
      <c r="AN1942" s="30"/>
      <c r="AO1942" s="30"/>
      <c r="AP1942" s="30"/>
      <c r="AQ1942" s="30"/>
      <c r="AR1942" s="30"/>
      <c r="AS1942" s="30"/>
      <c r="AT1942" s="30"/>
      <c r="AU1942" s="30"/>
      <c r="AV1942" s="30"/>
    </row>
    <row r="1943" spans="3:48" x14ac:dyDescent="0.25"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0"/>
      <c r="X1943" s="30"/>
      <c r="Y1943" s="30"/>
      <c r="Z1943" s="30"/>
      <c r="AA1943" s="30"/>
      <c r="AB1943" s="30"/>
      <c r="AC1943" s="30"/>
      <c r="AD1943" s="30"/>
      <c r="AE1943" s="30"/>
      <c r="AF1943" s="30"/>
      <c r="AG1943" s="30"/>
      <c r="AH1943" s="30"/>
      <c r="AI1943" s="30"/>
      <c r="AJ1943" s="30"/>
      <c r="AK1943" s="30"/>
      <c r="AL1943" s="30"/>
      <c r="AM1943" s="30"/>
      <c r="AN1943" s="30"/>
      <c r="AO1943" s="30"/>
      <c r="AP1943" s="30"/>
      <c r="AQ1943" s="30"/>
      <c r="AR1943" s="30"/>
      <c r="AS1943" s="30"/>
      <c r="AT1943" s="30"/>
      <c r="AU1943" s="30"/>
      <c r="AV1943" s="30"/>
    </row>
    <row r="1944" spans="3:48" x14ac:dyDescent="0.25"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0"/>
      <c r="X1944" s="30"/>
      <c r="Y1944" s="30"/>
      <c r="Z1944" s="30"/>
      <c r="AA1944" s="30"/>
      <c r="AB1944" s="30"/>
      <c r="AC1944" s="30"/>
      <c r="AD1944" s="30"/>
      <c r="AE1944" s="30"/>
      <c r="AF1944" s="30"/>
      <c r="AG1944" s="30"/>
      <c r="AH1944" s="30"/>
      <c r="AI1944" s="30"/>
      <c r="AJ1944" s="30"/>
      <c r="AK1944" s="30"/>
      <c r="AL1944" s="30"/>
      <c r="AM1944" s="30"/>
      <c r="AN1944" s="30"/>
      <c r="AO1944" s="30"/>
      <c r="AP1944" s="30"/>
      <c r="AQ1944" s="30"/>
      <c r="AR1944" s="30"/>
      <c r="AS1944" s="30"/>
      <c r="AT1944" s="30"/>
      <c r="AU1944" s="30"/>
      <c r="AV1944" s="30"/>
    </row>
    <row r="1945" spans="3:48" x14ac:dyDescent="0.25"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0"/>
      <c r="X1945" s="30"/>
      <c r="Y1945" s="30"/>
      <c r="Z1945" s="30"/>
      <c r="AA1945" s="30"/>
      <c r="AB1945" s="30"/>
      <c r="AC1945" s="30"/>
      <c r="AD1945" s="30"/>
      <c r="AE1945" s="30"/>
      <c r="AF1945" s="30"/>
      <c r="AG1945" s="30"/>
      <c r="AH1945" s="30"/>
      <c r="AI1945" s="30"/>
      <c r="AJ1945" s="30"/>
      <c r="AK1945" s="30"/>
      <c r="AL1945" s="30"/>
      <c r="AM1945" s="30"/>
      <c r="AN1945" s="30"/>
      <c r="AO1945" s="30"/>
      <c r="AP1945" s="30"/>
      <c r="AQ1945" s="30"/>
      <c r="AR1945" s="30"/>
      <c r="AS1945" s="30"/>
      <c r="AT1945" s="30"/>
      <c r="AU1945" s="30"/>
      <c r="AV1945" s="30"/>
    </row>
    <row r="1946" spans="3:48" x14ac:dyDescent="0.25"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30"/>
      <c r="AN1946" s="30"/>
      <c r="AO1946" s="30"/>
      <c r="AP1946" s="30"/>
      <c r="AQ1946" s="30"/>
      <c r="AR1946" s="30"/>
      <c r="AS1946" s="30"/>
      <c r="AT1946" s="30"/>
      <c r="AU1946" s="30"/>
      <c r="AV1946" s="30"/>
    </row>
    <row r="1947" spans="3:48" x14ac:dyDescent="0.25"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0"/>
      <c r="X1947" s="30"/>
      <c r="Y1947" s="30"/>
      <c r="Z1947" s="30"/>
      <c r="AA1947" s="30"/>
      <c r="AB1947" s="30"/>
      <c r="AC1947" s="30"/>
      <c r="AD1947" s="30"/>
      <c r="AE1947" s="30"/>
      <c r="AF1947" s="30"/>
      <c r="AG1947" s="30"/>
      <c r="AH1947" s="30"/>
      <c r="AI1947" s="30"/>
      <c r="AJ1947" s="30"/>
      <c r="AK1947" s="30"/>
      <c r="AL1947" s="30"/>
      <c r="AM1947" s="30"/>
      <c r="AN1947" s="30"/>
      <c r="AO1947" s="30"/>
      <c r="AP1947" s="30"/>
      <c r="AQ1947" s="30"/>
      <c r="AR1947" s="30"/>
      <c r="AS1947" s="30"/>
      <c r="AT1947" s="30"/>
      <c r="AU1947" s="30"/>
      <c r="AV1947" s="30"/>
    </row>
    <row r="1948" spans="3:48" x14ac:dyDescent="0.25"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0"/>
      <c r="X1948" s="30"/>
      <c r="Y1948" s="30"/>
      <c r="Z1948" s="30"/>
      <c r="AA1948" s="30"/>
      <c r="AB1948" s="30"/>
      <c r="AC1948" s="30"/>
      <c r="AD1948" s="30"/>
      <c r="AE1948" s="30"/>
      <c r="AF1948" s="30"/>
      <c r="AG1948" s="30"/>
      <c r="AH1948" s="30"/>
      <c r="AI1948" s="30"/>
      <c r="AJ1948" s="30"/>
      <c r="AK1948" s="30"/>
      <c r="AL1948" s="30"/>
      <c r="AM1948" s="30"/>
      <c r="AN1948" s="30"/>
      <c r="AO1948" s="30"/>
      <c r="AP1948" s="30"/>
      <c r="AQ1948" s="30"/>
      <c r="AR1948" s="30"/>
      <c r="AS1948" s="30"/>
      <c r="AT1948" s="30"/>
      <c r="AU1948" s="30"/>
      <c r="AV1948" s="30"/>
    </row>
    <row r="1949" spans="3:48" x14ac:dyDescent="0.25"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0"/>
      <c r="X1949" s="30"/>
      <c r="Y1949" s="30"/>
      <c r="Z1949" s="30"/>
      <c r="AA1949" s="30"/>
      <c r="AB1949" s="30"/>
      <c r="AC1949" s="30"/>
      <c r="AD1949" s="30"/>
      <c r="AE1949" s="30"/>
      <c r="AF1949" s="30"/>
      <c r="AG1949" s="30"/>
      <c r="AH1949" s="30"/>
      <c r="AI1949" s="30"/>
      <c r="AJ1949" s="30"/>
      <c r="AK1949" s="30"/>
      <c r="AL1949" s="30"/>
      <c r="AM1949" s="30"/>
      <c r="AN1949" s="30"/>
      <c r="AO1949" s="30"/>
      <c r="AP1949" s="30"/>
      <c r="AQ1949" s="30"/>
      <c r="AR1949" s="30"/>
      <c r="AS1949" s="30"/>
      <c r="AT1949" s="30"/>
      <c r="AU1949" s="30"/>
      <c r="AV1949" s="30"/>
    </row>
    <row r="1950" spans="3:48" x14ac:dyDescent="0.25"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0"/>
      <c r="X1950" s="30"/>
      <c r="Y1950" s="30"/>
      <c r="Z1950" s="30"/>
      <c r="AA1950" s="30"/>
      <c r="AB1950" s="30"/>
      <c r="AC1950" s="30"/>
      <c r="AD1950" s="30"/>
      <c r="AE1950" s="30"/>
      <c r="AF1950" s="30"/>
      <c r="AG1950" s="30"/>
      <c r="AH1950" s="30"/>
      <c r="AI1950" s="30"/>
      <c r="AJ1950" s="30"/>
      <c r="AK1950" s="30"/>
      <c r="AL1950" s="30"/>
      <c r="AM1950" s="30"/>
      <c r="AN1950" s="30"/>
      <c r="AO1950" s="30"/>
      <c r="AP1950" s="30"/>
      <c r="AQ1950" s="30"/>
      <c r="AR1950" s="30"/>
      <c r="AS1950" s="30"/>
      <c r="AT1950" s="30"/>
      <c r="AU1950" s="30"/>
      <c r="AV1950" s="30"/>
    </row>
    <row r="1951" spans="3:48" x14ac:dyDescent="0.25"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0"/>
      <c r="X1951" s="30"/>
      <c r="Y1951" s="30"/>
      <c r="Z1951" s="30"/>
      <c r="AA1951" s="30"/>
      <c r="AB1951" s="30"/>
      <c r="AC1951" s="30"/>
      <c r="AD1951" s="30"/>
      <c r="AE1951" s="30"/>
      <c r="AF1951" s="30"/>
      <c r="AG1951" s="30"/>
      <c r="AH1951" s="30"/>
      <c r="AI1951" s="30"/>
      <c r="AJ1951" s="30"/>
      <c r="AK1951" s="30"/>
      <c r="AL1951" s="30"/>
      <c r="AM1951" s="30"/>
      <c r="AN1951" s="30"/>
      <c r="AO1951" s="30"/>
      <c r="AP1951" s="30"/>
      <c r="AQ1951" s="30"/>
      <c r="AR1951" s="30"/>
      <c r="AS1951" s="30"/>
      <c r="AT1951" s="30"/>
      <c r="AU1951" s="30"/>
      <c r="AV1951" s="30"/>
    </row>
    <row r="1952" spans="3:48" x14ac:dyDescent="0.25"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0"/>
      <c r="X1952" s="30"/>
      <c r="Y1952" s="30"/>
      <c r="Z1952" s="30"/>
      <c r="AA1952" s="30"/>
      <c r="AB1952" s="30"/>
      <c r="AC1952" s="30"/>
      <c r="AD1952" s="30"/>
      <c r="AE1952" s="30"/>
      <c r="AF1952" s="30"/>
      <c r="AG1952" s="30"/>
      <c r="AH1952" s="30"/>
      <c r="AI1952" s="30"/>
      <c r="AJ1952" s="30"/>
      <c r="AK1952" s="30"/>
      <c r="AL1952" s="30"/>
      <c r="AM1952" s="30"/>
      <c r="AN1952" s="30"/>
      <c r="AO1952" s="30"/>
      <c r="AP1952" s="30"/>
      <c r="AQ1952" s="30"/>
      <c r="AR1952" s="30"/>
      <c r="AS1952" s="30"/>
      <c r="AT1952" s="30"/>
      <c r="AU1952" s="30"/>
      <c r="AV1952" s="30"/>
    </row>
    <row r="1953" spans="3:48" x14ac:dyDescent="0.25"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0"/>
      <c r="X1953" s="30"/>
      <c r="Y1953" s="30"/>
      <c r="Z1953" s="30"/>
      <c r="AA1953" s="30"/>
      <c r="AB1953" s="30"/>
      <c r="AC1953" s="30"/>
      <c r="AD1953" s="30"/>
      <c r="AE1953" s="30"/>
      <c r="AF1953" s="30"/>
      <c r="AG1953" s="30"/>
      <c r="AH1953" s="30"/>
      <c r="AI1953" s="30"/>
      <c r="AJ1953" s="30"/>
      <c r="AK1953" s="30"/>
      <c r="AL1953" s="30"/>
      <c r="AM1953" s="30"/>
      <c r="AN1953" s="30"/>
      <c r="AO1953" s="30"/>
      <c r="AP1953" s="30"/>
      <c r="AQ1953" s="30"/>
      <c r="AR1953" s="30"/>
      <c r="AS1953" s="30"/>
      <c r="AT1953" s="30"/>
      <c r="AU1953" s="30"/>
      <c r="AV1953" s="30"/>
    </row>
    <row r="1954" spans="3:48" x14ac:dyDescent="0.25"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0"/>
      <c r="X1954" s="30"/>
      <c r="Y1954" s="30"/>
      <c r="Z1954" s="30"/>
      <c r="AA1954" s="30"/>
      <c r="AB1954" s="30"/>
      <c r="AC1954" s="30"/>
      <c r="AD1954" s="30"/>
      <c r="AE1954" s="30"/>
      <c r="AF1954" s="30"/>
      <c r="AG1954" s="30"/>
      <c r="AH1954" s="30"/>
      <c r="AI1954" s="30"/>
      <c r="AJ1954" s="30"/>
      <c r="AK1954" s="30"/>
      <c r="AL1954" s="30"/>
      <c r="AM1954" s="30"/>
      <c r="AN1954" s="30"/>
      <c r="AO1954" s="30"/>
      <c r="AP1954" s="30"/>
      <c r="AQ1954" s="30"/>
      <c r="AR1954" s="30"/>
      <c r="AS1954" s="30"/>
      <c r="AT1954" s="30"/>
      <c r="AU1954" s="30"/>
      <c r="AV1954" s="30"/>
    </row>
    <row r="1955" spans="3:48" x14ac:dyDescent="0.25"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0"/>
      <c r="X1955" s="30"/>
      <c r="Y1955" s="30"/>
      <c r="Z1955" s="30"/>
      <c r="AA1955" s="30"/>
      <c r="AB1955" s="30"/>
      <c r="AC1955" s="30"/>
      <c r="AD1955" s="30"/>
      <c r="AE1955" s="30"/>
      <c r="AF1955" s="30"/>
      <c r="AG1955" s="30"/>
      <c r="AH1955" s="30"/>
      <c r="AI1955" s="30"/>
      <c r="AJ1955" s="30"/>
      <c r="AK1955" s="30"/>
      <c r="AL1955" s="30"/>
      <c r="AM1955" s="30"/>
      <c r="AN1955" s="30"/>
      <c r="AO1955" s="30"/>
      <c r="AP1955" s="30"/>
      <c r="AQ1955" s="30"/>
      <c r="AR1955" s="30"/>
      <c r="AS1955" s="30"/>
      <c r="AT1955" s="30"/>
      <c r="AU1955" s="30"/>
      <c r="AV1955" s="30"/>
    </row>
    <row r="1956" spans="3:48" x14ac:dyDescent="0.25"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/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30"/>
      <c r="AN1956" s="30"/>
      <c r="AO1956" s="30"/>
      <c r="AP1956" s="30"/>
      <c r="AQ1956" s="30"/>
      <c r="AR1956" s="30"/>
      <c r="AS1956" s="30"/>
      <c r="AT1956" s="30"/>
      <c r="AU1956" s="30"/>
      <c r="AV1956" s="30"/>
    </row>
    <row r="1957" spans="3:48" x14ac:dyDescent="0.25"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0"/>
      <c r="X1957" s="30"/>
      <c r="Y1957" s="30"/>
      <c r="Z1957" s="30"/>
      <c r="AA1957" s="30"/>
      <c r="AB1957" s="30"/>
      <c r="AC1957" s="30"/>
      <c r="AD1957" s="30"/>
      <c r="AE1957" s="30"/>
      <c r="AF1957" s="30"/>
      <c r="AG1957" s="30"/>
      <c r="AH1957" s="30"/>
      <c r="AI1957" s="30"/>
      <c r="AJ1957" s="30"/>
      <c r="AK1957" s="30"/>
      <c r="AL1957" s="30"/>
      <c r="AM1957" s="30"/>
      <c r="AN1957" s="30"/>
      <c r="AO1957" s="30"/>
      <c r="AP1957" s="30"/>
      <c r="AQ1957" s="30"/>
      <c r="AR1957" s="30"/>
      <c r="AS1957" s="30"/>
      <c r="AT1957" s="30"/>
      <c r="AU1957" s="30"/>
      <c r="AV1957" s="30"/>
    </row>
    <row r="1958" spans="3:48" x14ac:dyDescent="0.25"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0"/>
      <c r="X1958" s="30"/>
      <c r="Y1958" s="30"/>
      <c r="Z1958" s="30"/>
      <c r="AA1958" s="30"/>
      <c r="AB1958" s="30"/>
      <c r="AC1958" s="30"/>
      <c r="AD1958" s="30"/>
      <c r="AE1958" s="30"/>
      <c r="AF1958" s="30"/>
      <c r="AG1958" s="30"/>
      <c r="AH1958" s="30"/>
      <c r="AI1958" s="30"/>
      <c r="AJ1958" s="30"/>
      <c r="AK1958" s="30"/>
      <c r="AL1958" s="30"/>
      <c r="AM1958" s="30"/>
      <c r="AN1958" s="30"/>
      <c r="AO1958" s="30"/>
      <c r="AP1958" s="30"/>
      <c r="AQ1958" s="30"/>
      <c r="AR1958" s="30"/>
      <c r="AS1958" s="30"/>
      <c r="AT1958" s="30"/>
      <c r="AU1958" s="30"/>
      <c r="AV1958" s="30"/>
    </row>
    <row r="1959" spans="3:48" x14ac:dyDescent="0.25"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0"/>
      <c r="X1959" s="30"/>
      <c r="Y1959" s="30"/>
      <c r="Z1959" s="30"/>
      <c r="AA1959" s="30"/>
      <c r="AB1959" s="30"/>
      <c r="AC1959" s="30"/>
      <c r="AD1959" s="30"/>
      <c r="AE1959" s="30"/>
      <c r="AF1959" s="30"/>
      <c r="AG1959" s="30"/>
      <c r="AH1959" s="30"/>
      <c r="AI1959" s="30"/>
      <c r="AJ1959" s="30"/>
      <c r="AK1959" s="30"/>
      <c r="AL1959" s="30"/>
      <c r="AM1959" s="30"/>
      <c r="AN1959" s="30"/>
      <c r="AO1959" s="30"/>
      <c r="AP1959" s="30"/>
      <c r="AQ1959" s="30"/>
      <c r="AR1959" s="30"/>
      <c r="AS1959" s="30"/>
      <c r="AT1959" s="30"/>
      <c r="AU1959" s="30"/>
      <c r="AV1959" s="30"/>
    </row>
    <row r="1960" spans="3:48" x14ac:dyDescent="0.25"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0"/>
      <c r="X1960" s="30"/>
      <c r="Y1960" s="30"/>
      <c r="Z1960" s="30"/>
      <c r="AA1960" s="30"/>
      <c r="AB1960" s="30"/>
      <c r="AC1960" s="30"/>
      <c r="AD1960" s="30"/>
      <c r="AE1960" s="30"/>
      <c r="AF1960" s="30"/>
      <c r="AG1960" s="30"/>
      <c r="AH1960" s="30"/>
      <c r="AI1960" s="30"/>
      <c r="AJ1960" s="30"/>
      <c r="AK1960" s="30"/>
      <c r="AL1960" s="30"/>
      <c r="AM1960" s="30"/>
      <c r="AN1960" s="30"/>
      <c r="AO1960" s="30"/>
      <c r="AP1960" s="30"/>
      <c r="AQ1960" s="30"/>
      <c r="AR1960" s="30"/>
      <c r="AS1960" s="30"/>
      <c r="AT1960" s="30"/>
      <c r="AU1960" s="30"/>
      <c r="AV1960" s="30"/>
    </row>
    <row r="1961" spans="3:48" x14ac:dyDescent="0.25"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0"/>
      <c r="X1961" s="30"/>
      <c r="Y1961" s="30"/>
      <c r="Z1961" s="30"/>
      <c r="AA1961" s="30"/>
      <c r="AB1961" s="30"/>
      <c r="AC1961" s="30"/>
      <c r="AD1961" s="30"/>
      <c r="AE1961" s="30"/>
      <c r="AF1961" s="30"/>
      <c r="AG1961" s="30"/>
      <c r="AH1961" s="30"/>
      <c r="AI1961" s="30"/>
      <c r="AJ1961" s="30"/>
      <c r="AK1961" s="30"/>
      <c r="AL1961" s="30"/>
      <c r="AM1961" s="30"/>
      <c r="AN1961" s="30"/>
      <c r="AO1961" s="30"/>
      <c r="AP1961" s="30"/>
      <c r="AQ1961" s="30"/>
      <c r="AR1961" s="30"/>
      <c r="AS1961" s="30"/>
      <c r="AT1961" s="30"/>
      <c r="AU1961" s="30"/>
      <c r="AV1961" s="30"/>
    </row>
    <row r="1962" spans="3:48" x14ac:dyDescent="0.25"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0"/>
      <c r="X1962" s="30"/>
      <c r="Y1962" s="30"/>
      <c r="Z1962" s="30"/>
      <c r="AA1962" s="30"/>
      <c r="AB1962" s="30"/>
      <c r="AC1962" s="30"/>
      <c r="AD1962" s="30"/>
      <c r="AE1962" s="30"/>
      <c r="AF1962" s="30"/>
      <c r="AG1962" s="30"/>
      <c r="AH1962" s="30"/>
      <c r="AI1962" s="30"/>
      <c r="AJ1962" s="30"/>
      <c r="AK1962" s="30"/>
      <c r="AL1962" s="30"/>
      <c r="AM1962" s="30"/>
      <c r="AN1962" s="30"/>
      <c r="AO1962" s="30"/>
      <c r="AP1962" s="30"/>
      <c r="AQ1962" s="30"/>
      <c r="AR1962" s="30"/>
      <c r="AS1962" s="30"/>
      <c r="AT1962" s="30"/>
      <c r="AU1962" s="30"/>
      <c r="AV1962" s="30"/>
    </row>
    <row r="1963" spans="3:48" x14ac:dyDescent="0.25"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0"/>
      <c r="X1963" s="30"/>
      <c r="Y1963" s="30"/>
      <c r="Z1963" s="30"/>
      <c r="AA1963" s="30"/>
      <c r="AB1963" s="30"/>
      <c r="AC1963" s="30"/>
      <c r="AD1963" s="30"/>
      <c r="AE1963" s="30"/>
      <c r="AF1963" s="30"/>
      <c r="AG1963" s="30"/>
      <c r="AH1963" s="30"/>
      <c r="AI1963" s="30"/>
      <c r="AJ1963" s="30"/>
      <c r="AK1963" s="30"/>
      <c r="AL1963" s="30"/>
      <c r="AM1963" s="30"/>
      <c r="AN1963" s="30"/>
      <c r="AO1963" s="30"/>
      <c r="AP1963" s="30"/>
      <c r="AQ1963" s="30"/>
      <c r="AR1963" s="30"/>
      <c r="AS1963" s="30"/>
      <c r="AT1963" s="30"/>
      <c r="AU1963" s="30"/>
      <c r="AV1963" s="30"/>
    </row>
    <row r="1964" spans="3:48" x14ac:dyDescent="0.25"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0"/>
      <c r="X1964" s="30"/>
      <c r="Y1964" s="30"/>
      <c r="Z1964" s="30"/>
      <c r="AA1964" s="30"/>
      <c r="AB1964" s="30"/>
      <c r="AC1964" s="30"/>
      <c r="AD1964" s="30"/>
      <c r="AE1964" s="30"/>
      <c r="AF1964" s="30"/>
      <c r="AG1964" s="30"/>
      <c r="AH1964" s="30"/>
      <c r="AI1964" s="30"/>
      <c r="AJ1964" s="30"/>
      <c r="AK1964" s="30"/>
      <c r="AL1964" s="30"/>
      <c r="AM1964" s="30"/>
      <c r="AN1964" s="30"/>
      <c r="AO1964" s="30"/>
      <c r="AP1964" s="30"/>
      <c r="AQ1964" s="30"/>
      <c r="AR1964" s="30"/>
      <c r="AS1964" s="30"/>
      <c r="AT1964" s="30"/>
      <c r="AU1964" s="30"/>
      <c r="AV1964" s="30"/>
    </row>
    <row r="1965" spans="3:48" x14ac:dyDescent="0.25"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0"/>
      <c r="X1965" s="30"/>
      <c r="Y1965" s="30"/>
      <c r="Z1965" s="30"/>
      <c r="AA1965" s="30"/>
      <c r="AB1965" s="30"/>
      <c r="AC1965" s="30"/>
      <c r="AD1965" s="30"/>
      <c r="AE1965" s="30"/>
      <c r="AF1965" s="30"/>
      <c r="AG1965" s="30"/>
      <c r="AH1965" s="30"/>
      <c r="AI1965" s="30"/>
      <c r="AJ1965" s="30"/>
      <c r="AK1965" s="30"/>
      <c r="AL1965" s="30"/>
      <c r="AM1965" s="30"/>
      <c r="AN1965" s="30"/>
      <c r="AO1965" s="30"/>
      <c r="AP1965" s="30"/>
      <c r="AQ1965" s="30"/>
      <c r="AR1965" s="30"/>
      <c r="AS1965" s="30"/>
      <c r="AT1965" s="30"/>
      <c r="AU1965" s="30"/>
      <c r="AV1965" s="30"/>
    </row>
    <row r="1966" spans="3:48" x14ac:dyDescent="0.25"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30"/>
      <c r="AN1966" s="30"/>
      <c r="AO1966" s="30"/>
      <c r="AP1966" s="30"/>
      <c r="AQ1966" s="30"/>
      <c r="AR1966" s="30"/>
      <c r="AS1966" s="30"/>
      <c r="AT1966" s="30"/>
      <c r="AU1966" s="30"/>
      <c r="AV1966" s="30"/>
    </row>
    <row r="1967" spans="3:48" x14ac:dyDescent="0.25"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0"/>
      <c r="X1967" s="30"/>
      <c r="Y1967" s="30"/>
      <c r="Z1967" s="30"/>
      <c r="AA1967" s="30"/>
      <c r="AB1967" s="30"/>
      <c r="AC1967" s="30"/>
      <c r="AD1967" s="30"/>
      <c r="AE1967" s="30"/>
      <c r="AF1967" s="30"/>
      <c r="AG1967" s="30"/>
      <c r="AH1967" s="30"/>
      <c r="AI1967" s="30"/>
      <c r="AJ1967" s="30"/>
      <c r="AK1967" s="30"/>
      <c r="AL1967" s="30"/>
      <c r="AM1967" s="30"/>
      <c r="AN1967" s="30"/>
      <c r="AO1967" s="30"/>
      <c r="AP1967" s="30"/>
      <c r="AQ1967" s="30"/>
      <c r="AR1967" s="30"/>
      <c r="AS1967" s="30"/>
      <c r="AT1967" s="30"/>
      <c r="AU1967" s="30"/>
      <c r="AV1967" s="30"/>
    </row>
    <row r="1968" spans="3:48" x14ac:dyDescent="0.25"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0"/>
      <c r="X1968" s="30"/>
      <c r="Y1968" s="30"/>
      <c r="Z1968" s="30"/>
      <c r="AA1968" s="30"/>
      <c r="AB1968" s="30"/>
      <c r="AC1968" s="30"/>
      <c r="AD1968" s="30"/>
      <c r="AE1968" s="30"/>
      <c r="AF1968" s="30"/>
      <c r="AG1968" s="30"/>
      <c r="AH1968" s="30"/>
      <c r="AI1968" s="30"/>
      <c r="AJ1968" s="30"/>
      <c r="AK1968" s="30"/>
      <c r="AL1968" s="30"/>
      <c r="AM1968" s="30"/>
      <c r="AN1968" s="30"/>
      <c r="AO1968" s="30"/>
      <c r="AP1968" s="30"/>
      <c r="AQ1968" s="30"/>
      <c r="AR1968" s="30"/>
      <c r="AS1968" s="30"/>
      <c r="AT1968" s="30"/>
      <c r="AU1968" s="30"/>
      <c r="AV1968" s="30"/>
    </row>
    <row r="1969" spans="3:48" x14ac:dyDescent="0.25"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0"/>
      <c r="X1969" s="30"/>
      <c r="Y1969" s="30"/>
      <c r="Z1969" s="30"/>
      <c r="AA1969" s="30"/>
      <c r="AB1969" s="30"/>
      <c r="AC1969" s="30"/>
      <c r="AD1969" s="30"/>
      <c r="AE1969" s="30"/>
      <c r="AF1969" s="30"/>
      <c r="AG1969" s="30"/>
      <c r="AH1969" s="30"/>
      <c r="AI1969" s="30"/>
      <c r="AJ1969" s="30"/>
      <c r="AK1969" s="30"/>
      <c r="AL1969" s="30"/>
      <c r="AM1969" s="30"/>
      <c r="AN1969" s="30"/>
      <c r="AO1969" s="30"/>
      <c r="AP1969" s="30"/>
      <c r="AQ1969" s="30"/>
      <c r="AR1969" s="30"/>
      <c r="AS1969" s="30"/>
      <c r="AT1969" s="30"/>
      <c r="AU1969" s="30"/>
      <c r="AV1969" s="30"/>
    </row>
    <row r="1970" spans="3:48" x14ac:dyDescent="0.25"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0"/>
      <c r="X1970" s="30"/>
      <c r="Y1970" s="30"/>
      <c r="Z1970" s="30"/>
      <c r="AA1970" s="30"/>
      <c r="AB1970" s="30"/>
      <c r="AC1970" s="30"/>
      <c r="AD1970" s="30"/>
      <c r="AE1970" s="30"/>
      <c r="AF1970" s="30"/>
      <c r="AG1970" s="30"/>
      <c r="AH1970" s="30"/>
      <c r="AI1970" s="30"/>
      <c r="AJ1970" s="30"/>
      <c r="AK1970" s="30"/>
      <c r="AL1970" s="30"/>
      <c r="AM1970" s="30"/>
      <c r="AN1970" s="30"/>
      <c r="AO1970" s="30"/>
      <c r="AP1970" s="30"/>
      <c r="AQ1970" s="30"/>
      <c r="AR1970" s="30"/>
      <c r="AS1970" s="30"/>
      <c r="AT1970" s="30"/>
      <c r="AU1970" s="30"/>
      <c r="AV1970" s="30"/>
    </row>
    <row r="1971" spans="3:48" x14ac:dyDescent="0.25"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0"/>
      <c r="X1971" s="30"/>
      <c r="Y1971" s="30"/>
      <c r="Z1971" s="30"/>
      <c r="AA1971" s="30"/>
      <c r="AB1971" s="30"/>
      <c r="AC1971" s="30"/>
      <c r="AD1971" s="30"/>
      <c r="AE1971" s="30"/>
      <c r="AF1971" s="30"/>
      <c r="AG1971" s="30"/>
      <c r="AH1971" s="30"/>
      <c r="AI1971" s="30"/>
      <c r="AJ1971" s="30"/>
      <c r="AK1971" s="30"/>
      <c r="AL1971" s="30"/>
      <c r="AM1971" s="30"/>
      <c r="AN1971" s="30"/>
      <c r="AO1971" s="30"/>
      <c r="AP1971" s="30"/>
      <c r="AQ1971" s="30"/>
      <c r="AR1971" s="30"/>
      <c r="AS1971" s="30"/>
      <c r="AT1971" s="30"/>
      <c r="AU1971" s="30"/>
      <c r="AV1971" s="30"/>
    </row>
    <row r="1972" spans="3:48" x14ac:dyDescent="0.25"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0"/>
      <c r="X1972" s="30"/>
      <c r="Y1972" s="30"/>
      <c r="Z1972" s="30"/>
      <c r="AA1972" s="30"/>
      <c r="AB1972" s="30"/>
      <c r="AC1972" s="30"/>
      <c r="AD1972" s="30"/>
      <c r="AE1972" s="30"/>
      <c r="AF1972" s="30"/>
      <c r="AG1972" s="30"/>
      <c r="AH1972" s="30"/>
      <c r="AI1972" s="30"/>
      <c r="AJ1972" s="30"/>
      <c r="AK1972" s="30"/>
      <c r="AL1972" s="30"/>
      <c r="AM1972" s="30"/>
      <c r="AN1972" s="30"/>
      <c r="AO1972" s="30"/>
      <c r="AP1972" s="30"/>
      <c r="AQ1972" s="30"/>
      <c r="AR1972" s="30"/>
      <c r="AS1972" s="30"/>
      <c r="AT1972" s="30"/>
      <c r="AU1972" s="30"/>
      <c r="AV1972" s="30"/>
    </row>
    <row r="1973" spans="3:48" x14ac:dyDescent="0.25"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0"/>
      <c r="X1973" s="30"/>
      <c r="Y1973" s="30"/>
      <c r="Z1973" s="30"/>
      <c r="AA1973" s="30"/>
      <c r="AB1973" s="30"/>
      <c r="AC1973" s="30"/>
      <c r="AD1973" s="30"/>
      <c r="AE1973" s="30"/>
      <c r="AF1973" s="30"/>
      <c r="AG1973" s="30"/>
      <c r="AH1973" s="30"/>
      <c r="AI1973" s="30"/>
      <c r="AJ1973" s="30"/>
      <c r="AK1973" s="30"/>
      <c r="AL1973" s="30"/>
      <c r="AM1973" s="30"/>
      <c r="AN1973" s="30"/>
      <c r="AO1973" s="30"/>
      <c r="AP1973" s="30"/>
      <c r="AQ1973" s="30"/>
      <c r="AR1973" s="30"/>
      <c r="AS1973" s="30"/>
      <c r="AT1973" s="30"/>
      <c r="AU1973" s="30"/>
      <c r="AV1973" s="30"/>
    </row>
    <row r="1974" spans="3:48" x14ac:dyDescent="0.25"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0"/>
      <c r="X1974" s="30"/>
      <c r="Y1974" s="30"/>
      <c r="Z1974" s="30"/>
      <c r="AA1974" s="30"/>
      <c r="AB1974" s="30"/>
      <c r="AC1974" s="30"/>
      <c r="AD1974" s="30"/>
      <c r="AE1974" s="30"/>
      <c r="AF1974" s="30"/>
      <c r="AG1974" s="30"/>
      <c r="AH1974" s="30"/>
      <c r="AI1974" s="30"/>
      <c r="AJ1974" s="30"/>
      <c r="AK1974" s="30"/>
      <c r="AL1974" s="30"/>
      <c r="AM1974" s="30"/>
      <c r="AN1974" s="30"/>
      <c r="AO1974" s="30"/>
      <c r="AP1974" s="30"/>
      <c r="AQ1974" s="30"/>
      <c r="AR1974" s="30"/>
      <c r="AS1974" s="30"/>
      <c r="AT1974" s="30"/>
      <c r="AU1974" s="30"/>
      <c r="AV1974" s="30"/>
    </row>
    <row r="1975" spans="3:48" x14ac:dyDescent="0.25"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0"/>
      <c r="X1975" s="30"/>
      <c r="Y1975" s="30"/>
      <c r="Z1975" s="30"/>
      <c r="AA1975" s="30"/>
      <c r="AB1975" s="30"/>
      <c r="AC1975" s="30"/>
      <c r="AD1975" s="30"/>
      <c r="AE1975" s="30"/>
      <c r="AF1975" s="30"/>
      <c r="AG1975" s="30"/>
      <c r="AH1975" s="30"/>
      <c r="AI1975" s="30"/>
      <c r="AJ1975" s="30"/>
      <c r="AK1975" s="30"/>
      <c r="AL1975" s="30"/>
      <c r="AM1975" s="30"/>
      <c r="AN1975" s="30"/>
      <c r="AO1975" s="30"/>
      <c r="AP1975" s="30"/>
      <c r="AQ1975" s="30"/>
      <c r="AR1975" s="30"/>
      <c r="AS1975" s="30"/>
      <c r="AT1975" s="30"/>
      <c r="AU1975" s="30"/>
      <c r="AV1975" s="30"/>
    </row>
    <row r="1976" spans="3:48" x14ac:dyDescent="0.25"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0"/>
      <c r="X1976" s="30"/>
      <c r="Y1976" s="30"/>
      <c r="Z1976" s="30"/>
      <c r="AA1976" s="30"/>
      <c r="AB1976" s="30"/>
      <c r="AC1976" s="30"/>
      <c r="AD1976" s="30"/>
      <c r="AE1976" s="30"/>
      <c r="AF1976" s="30"/>
      <c r="AG1976" s="30"/>
      <c r="AH1976" s="30"/>
      <c r="AI1976" s="30"/>
      <c r="AJ1976" s="30"/>
      <c r="AK1976" s="30"/>
      <c r="AL1976" s="30"/>
      <c r="AM1976" s="30"/>
      <c r="AN1976" s="30"/>
      <c r="AO1976" s="30"/>
      <c r="AP1976" s="30"/>
      <c r="AQ1976" s="30"/>
      <c r="AR1976" s="30"/>
      <c r="AS1976" s="30"/>
      <c r="AT1976" s="30"/>
      <c r="AU1976" s="30"/>
      <c r="AV1976" s="30"/>
    </row>
    <row r="1977" spans="3:48" x14ac:dyDescent="0.25"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0"/>
      <c r="X1977" s="30"/>
      <c r="Y1977" s="30"/>
      <c r="Z1977" s="30"/>
      <c r="AA1977" s="30"/>
      <c r="AB1977" s="30"/>
      <c r="AC1977" s="30"/>
      <c r="AD1977" s="30"/>
      <c r="AE1977" s="30"/>
      <c r="AF1977" s="30"/>
      <c r="AG1977" s="30"/>
      <c r="AH1977" s="30"/>
      <c r="AI1977" s="30"/>
      <c r="AJ1977" s="30"/>
      <c r="AK1977" s="30"/>
      <c r="AL1977" s="30"/>
      <c r="AM1977" s="30"/>
      <c r="AN1977" s="30"/>
      <c r="AO1977" s="30"/>
      <c r="AP1977" s="30"/>
      <c r="AQ1977" s="30"/>
      <c r="AR1977" s="30"/>
      <c r="AS1977" s="30"/>
      <c r="AT1977" s="30"/>
      <c r="AU1977" s="30"/>
      <c r="AV1977" s="30"/>
    </row>
    <row r="1978" spans="3:48" x14ac:dyDescent="0.25"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0"/>
      <c r="X1978" s="30"/>
      <c r="Y1978" s="30"/>
      <c r="Z1978" s="30"/>
      <c r="AA1978" s="30"/>
      <c r="AB1978" s="30"/>
      <c r="AC1978" s="30"/>
      <c r="AD1978" s="30"/>
      <c r="AE1978" s="30"/>
      <c r="AF1978" s="30"/>
      <c r="AG1978" s="30"/>
      <c r="AH1978" s="30"/>
      <c r="AI1978" s="30"/>
      <c r="AJ1978" s="30"/>
      <c r="AK1978" s="30"/>
      <c r="AL1978" s="30"/>
      <c r="AM1978" s="30"/>
      <c r="AN1978" s="30"/>
      <c r="AO1978" s="30"/>
      <c r="AP1978" s="30"/>
      <c r="AQ1978" s="30"/>
      <c r="AR1978" s="30"/>
      <c r="AS1978" s="30"/>
      <c r="AT1978" s="30"/>
      <c r="AU1978" s="30"/>
      <c r="AV1978" s="30"/>
    </row>
    <row r="1979" spans="3:48" x14ac:dyDescent="0.25"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0"/>
      <c r="X1979" s="30"/>
      <c r="Y1979" s="30"/>
      <c r="Z1979" s="30"/>
      <c r="AA1979" s="30"/>
      <c r="AB1979" s="30"/>
      <c r="AC1979" s="30"/>
      <c r="AD1979" s="30"/>
      <c r="AE1979" s="30"/>
      <c r="AF1979" s="30"/>
      <c r="AG1979" s="30"/>
      <c r="AH1979" s="30"/>
      <c r="AI1979" s="30"/>
      <c r="AJ1979" s="30"/>
      <c r="AK1979" s="30"/>
      <c r="AL1979" s="30"/>
      <c r="AM1979" s="30"/>
      <c r="AN1979" s="30"/>
      <c r="AO1979" s="30"/>
      <c r="AP1979" s="30"/>
      <c r="AQ1979" s="30"/>
      <c r="AR1979" s="30"/>
      <c r="AS1979" s="30"/>
      <c r="AT1979" s="30"/>
      <c r="AU1979" s="30"/>
      <c r="AV1979" s="30"/>
    </row>
    <row r="1980" spans="3:48" x14ac:dyDescent="0.25"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0"/>
      <c r="X1980" s="30"/>
      <c r="Y1980" s="30"/>
      <c r="Z1980" s="30"/>
      <c r="AA1980" s="30"/>
      <c r="AB1980" s="30"/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30"/>
      <c r="AN1980" s="30"/>
      <c r="AO1980" s="30"/>
      <c r="AP1980" s="30"/>
      <c r="AQ1980" s="30"/>
      <c r="AR1980" s="30"/>
      <c r="AS1980" s="30"/>
      <c r="AT1980" s="30"/>
      <c r="AU1980" s="30"/>
      <c r="AV1980" s="30"/>
    </row>
    <row r="1981" spans="3:48" x14ac:dyDescent="0.25"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0"/>
      <c r="X1981" s="30"/>
      <c r="Y1981" s="30"/>
      <c r="Z1981" s="30"/>
      <c r="AA1981" s="30"/>
      <c r="AB1981" s="30"/>
      <c r="AC1981" s="30"/>
      <c r="AD1981" s="30"/>
      <c r="AE1981" s="30"/>
      <c r="AF1981" s="30"/>
      <c r="AG1981" s="30"/>
      <c r="AH1981" s="30"/>
      <c r="AI1981" s="30"/>
      <c r="AJ1981" s="30"/>
      <c r="AK1981" s="30"/>
      <c r="AL1981" s="30"/>
      <c r="AM1981" s="30"/>
      <c r="AN1981" s="30"/>
      <c r="AO1981" s="30"/>
      <c r="AP1981" s="30"/>
      <c r="AQ1981" s="30"/>
      <c r="AR1981" s="30"/>
      <c r="AS1981" s="30"/>
      <c r="AT1981" s="30"/>
      <c r="AU1981" s="30"/>
      <c r="AV1981" s="30"/>
    </row>
    <row r="1982" spans="3:48" x14ac:dyDescent="0.25"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0"/>
      <c r="X1982" s="30"/>
      <c r="Y1982" s="30"/>
      <c r="Z1982" s="30"/>
      <c r="AA1982" s="30"/>
      <c r="AB1982" s="30"/>
      <c r="AC1982" s="30"/>
      <c r="AD1982" s="30"/>
      <c r="AE1982" s="30"/>
      <c r="AF1982" s="30"/>
      <c r="AG1982" s="30"/>
      <c r="AH1982" s="30"/>
      <c r="AI1982" s="30"/>
      <c r="AJ1982" s="30"/>
      <c r="AK1982" s="30"/>
      <c r="AL1982" s="30"/>
      <c r="AM1982" s="30"/>
      <c r="AN1982" s="30"/>
      <c r="AO1982" s="30"/>
      <c r="AP1982" s="30"/>
      <c r="AQ1982" s="30"/>
      <c r="AR1982" s="30"/>
      <c r="AS1982" s="30"/>
      <c r="AT1982" s="30"/>
      <c r="AU1982" s="30"/>
      <c r="AV1982" s="30"/>
    </row>
    <row r="1983" spans="3:48" x14ac:dyDescent="0.25"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0"/>
      <c r="X1983" s="30"/>
      <c r="Y1983" s="30"/>
      <c r="Z1983" s="30"/>
      <c r="AA1983" s="30"/>
      <c r="AB1983" s="30"/>
      <c r="AC1983" s="30"/>
      <c r="AD1983" s="30"/>
      <c r="AE1983" s="30"/>
      <c r="AF1983" s="30"/>
      <c r="AG1983" s="30"/>
      <c r="AH1983" s="30"/>
      <c r="AI1983" s="30"/>
      <c r="AJ1983" s="30"/>
      <c r="AK1983" s="30"/>
      <c r="AL1983" s="30"/>
      <c r="AM1983" s="30"/>
      <c r="AN1983" s="30"/>
      <c r="AO1983" s="30"/>
      <c r="AP1983" s="30"/>
      <c r="AQ1983" s="30"/>
      <c r="AR1983" s="30"/>
      <c r="AS1983" s="30"/>
      <c r="AT1983" s="30"/>
      <c r="AU1983" s="30"/>
      <c r="AV1983" s="30"/>
    </row>
    <row r="1984" spans="3:48" x14ac:dyDescent="0.25"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0"/>
      <c r="X1984" s="30"/>
      <c r="Y1984" s="30"/>
      <c r="Z1984" s="30"/>
      <c r="AA1984" s="30"/>
      <c r="AB1984" s="30"/>
      <c r="AC1984" s="30"/>
      <c r="AD1984" s="30"/>
      <c r="AE1984" s="30"/>
      <c r="AF1984" s="30"/>
      <c r="AG1984" s="30"/>
      <c r="AH1984" s="30"/>
      <c r="AI1984" s="30"/>
      <c r="AJ1984" s="30"/>
      <c r="AK1984" s="30"/>
      <c r="AL1984" s="30"/>
      <c r="AM1984" s="30"/>
      <c r="AN1984" s="30"/>
      <c r="AO1984" s="30"/>
      <c r="AP1984" s="30"/>
      <c r="AQ1984" s="30"/>
      <c r="AR1984" s="30"/>
      <c r="AS1984" s="30"/>
      <c r="AT1984" s="30"/>
      <c r="AU1984" s="30"/>
      <c r="AV1984" s="30"/>
    </row>
    <row r="1985" spans="3:48" x14ac:dyDescent="0.25"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0"/>
      <c r="X1985" s="30"/>
      <c r="Y1985" s="30"/>
      <c r="Z1985" s="30"/>
      <c r="AA1985" s="30"/>
      <c r="AB1985" s="30"/>
      <c r="AC1985" s="30"/>
      <c r="AD1985" s="30"/>
      <c r="AE1985" s="30"/>
      <c r="AF1985" s="30"/>
      <c r="AG1985" s="30"/>
      <c r="AH1985" s="30"/>
      <c r="AI1985" s="30"/>
      <c r="AJ1985" s="30"/>
      <c r="AK1985" s="30"/>
      <c r="AL1985" s="30"/>
      <c r="AM1985" s="30"/>
      <c r="AN1985" s="30"/>
      <c r="AO1985" s="30"/>
      <c r="AP1985" s="30"/>
      <c r="AQ1985" s="30"/>
      <c r="AR1985" s="30"/>
      <c r="AS1985" s="30"/>
      <c r="AT1985" s="30"/>
      <c r="AU1985" s="30"/>
      <c r="AV1985" s="30"/>
    </row>
    <row r="1986" spans="3:48" x14ac:dyDescent="0.25"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30"/>
      <c r="AN1986" s="30"/>
      <c r="AO1986" s="30"/>
      <c r="AP1986" s="30"/>
      <c r="AQ1986" s="30"/>
      <c r="AR1986" s="30"/>
      <c r="AS1986" s="30"/>
      <c r="AT1986" s="30"/>
      <c r="AU1986" s="30"/>
      <c r="AV1986" s="30"/>
    </row>
    <row r="1987" spans="3:48" x14ac:dyDescent="0.25"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0"/>
      <c r="X1987" s="30"/>
      <c r="Y1987" s="30"/>
      <c r="Z1987" s="30"/>
      <c r="AA1987" s="30"/>
      <c r="AB1987" s="30"/>
      <c r="AC1987" s="30"/>
      <c r="AD1987" s="30"/>
      <c r="AE1987" s="30"/>
      <c r="AF1987" s="30"/>
      <c r="AG1987" s="30"/>
      <c r="AH1987" s="30"/>
      <c r="AI1987" s="30"/>
      <c r="AJ1987" s="30"/>
      <c r="AK1987" s="30"/>
      <c r="AL1987" s="30"/>
      <c r="AM1987" s="30"/>
      <c r="AN1987" s="30"/>
      <c r="AO1987" s="30"/>
      <c r="AP1987" s="30"/>
      <c r="AQ1987" s="30"/>
      <c r="AR1987" s="30"/>
      <c r="AS1987" s="30"/>
      <c r="AT1987" s="30"/>
      <c r="AU1987" s="30"/>
      <c r="AV1987" s="30"/>
    </row>
    <row r="1988" spans="3:48" x14ac:dyDescent="0.25"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0"/>
      <c r="X1988" s="30"/>
      <c r="Y1988" s="30"/>
      <c r="Z1988" s="30"/>
      <c r="AA1988" s="30"/>
      <c r="AB1988" s="30"/>
      <c r="AC1988" s="30"/>
      <c r="AD1988" s="30"/>
      <c r="AE1988" s="30"/>
      <c r="AF1988" s="30"/>
      <c r="AG1988" s="30"/>
      <c r="AH1988" s="30"/>
      <c r="AI1988" s="30"/>
      <c r="AJ1988" s="30"/>
      <c r="AK1988" s="30"/>
      <c r="AL1988" s="30"/>
      <c r="AM1988" s="30"/>
      <c r="AN1988" s="30"/>
      <c r="AO1988" s="30"/>
      <c r="AP1988" s="30"/>
      <c r="AQ1988" s="30"/>
      <c r="AR1988" s="30"/>
      <c r="AS1988" s="30"/>
      <c r="AT1988" s="30"/>
      <c r="AU1988" s="30"/>
      <c r="AV1988" s="30"/>
    </row>
    <row r="1989" spans="3:48" x14ac:dyDescent="0.25"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0"/>
      <c r="X1989" s="30"/>
      <c r="Y1989" s="30"/>
      <c r="Z1989" s="30"/>
      <c r="AA1989" s="30"/>
      <c r="AB1989" s="30"/>
      <c r="AC1989" s="30"/>
      <c r="AD1989" s="30"/>
      <c r="AE1989" s="30"/>
      <c r="AF1989" s="30"/>
      <c r="AG1989" s="30"/>
      <c r="AH1989" s="30"/>
      <c r="AI1989" s="30"/>
      <c r="AJ1989" s="30"/>
      <c r="AK1989" s="30"/>
      <c r="AL1989" s="30"/>
      <c r="AM1989" s="30"/>
      <c r="AN1989" s="30"/>
      <c r="AO1989" s="30"/>
      <c r="AP1989" s="30"/>
      <c r="AQ1989" s="30"/>
      <c r="AR1989" s="30"/>
      <c r="AS1989" s="30"/>
      <c r="AT1989" s="30"/>
      <c r="AU1989" s="30"/>
      <c r="AV1989" s="30"/>
    </row>
    <row r="1990" spans="3:48" x14ac:dyDescent="0.25"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0"/>
      <c r="X1990" s="30"/>
      <c r="Y1990" s="30"/>
      <c r="Z1990" s="30"/>
      <c r="AA1990" s="30"/>
      <c r="AB1990" s="30"/>
      <c r="AC1990" s="30"/>
      <c r="AD1990" s="30"/>
      <c r="AE1990" s="30"/>
      <c r="AF1990" s="30"/>
      <c r="AG1990" s="30"/>
      <c r="AH1990" s="30"/>
      <c r="AI1990" s="30"/>
      <c r="AJ1990" s="30"/>
      <c r="AK1990" s="30"/>
      <c r="AL1990" s="30"/>
      <c r="AM1990" s="30"/>
      <c r="AN1990" s="30"/>
      <c r="AO1990" s="30"/>
      <c r="AP1990" s="30"/>
      <c r="AQ1990" s="30"/>
      <c r="AR1990" s="30"/>
      <c r="AS1990" s="30"/>
      <c r="AT1990" s="30"/>
      <c r="AU1990" s="30"/>
      <c r="AV1990" s="30"/>
    </row>
    <row r="1991" spans="3:48" x14ac:dyDescent="0.25"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0"/>
      <c r="X1991" s="30"/>
      <c r="Y1991" s="30"/>
      <c r="Z1991" s="30"/>
      <c r="AA1991" s="30"/>
      <c r="AB1991" s="30"/>
      <c r="AC1991" s="30"/>
      <c r="AD1991" s="30"/>
      <c r="AE1991" s="30"/>
      <c r="AF1991" s="30"/>
      <c r="AG1991" s="30"/>
      <c r="AH1991" s="30"/>
      <c r="AI1991" s="30"/>
      <c r="AJ1991" s="30"/>
      <c r="AK1991" s="30"/>
      <c r="AL1991" s="30"/>
      <c r="AM1991" s="30"/>
      <c r="AN1991" s="30"/>
      <c r="AO1991" s="30"/>
      <c r="AP1991" s="30"/>
      <c r="AQ1991" s="30"/>
      <c r="AR1991" s="30"/>
      <c r="AS1991" s="30"/>
      <c r="AT1991" s="30"/>
      <c r="AU1991" s="30"/>
      <c r="AV1991" s="30"/>
    </row>
    <row r="1992" spans="3:48" x14ac:dyDescent="0.25"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0"/>
      <c r="X1992" s="30"/>
      <c r="Y1992" s="30"/>
      <c r="Z1992" s="30"/>
      <c r="AA1992" s="30"/>
      <c r="AB1992" s="30"/>
      <c r="AC1992" s="30"/>
      <c r="AD1992" s="30"/>
      <c r="AE1992" s="30"/>
      <c r="AF1992" s="30"/>
      <c r="AG1992" s="30"/>
      <c r="AH1992" s="30"/>
      <c r="AI1992" s="30"/>
      <c r="AJ1992" s="30"/>
      <c r="AK1992" s="30"/>
      <c r="AL1992" s="30"/>
      <c r="AM1992" s="30"/>
      <c r="AN1992" s="30"/>
      <c r="AO1992" s="30"/>
      <c r="AP1992" s="30"/>
      <c r="AQ1992" s="30"/>
      <c r="AR1992" s="30"/>
      <c r="AS1992" s="30"/>
      <c r="AT1992" s="30"/>
      <c r="AU1992" s="30"/>
      <c r="AV1992" s="30"/>
    </row>
  </sheetData>
  <pageMargins left="0.75" right="0.75" top="1" bottom="1" header="0.5" footer="0.5"/>
  <pageSetup scale="19" orientation="portrait" horizontalDpi="4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CC219"/>
  <sheetViews>
    <sheetView topLeftCell="A4" workbookViewId="0">
      <selection activeCell="B4" sqref="B4"/>
    </sheetView>
  </sheetViews>
  <sheetFormatPr defaultColWidth="9.109375" defaultRowHeight="13.2" x14ac:dyDescent="0.25"/>
  <cols>
    <col min="1" max="1" width="2.44140625" style="40" customWidth="1"/>
    <col min="2" max="2" width="32.44140625" style="40" customWidth="1"/>
    <col min="3" max="3" width="48.88671875" style="40" customWidth="1"/>
    <col min="4" max="33" width="13.44140625" style="40" hidden="1" customWidth="1"/>
    <col min="34" max="36" width="13.44140625" style="40" customWidth="1"/>
    <col min="37" max="47" width="13.44140625" style="40" hidden="1" customWidth="1"/>
    <col min="48" max="48" width="13.44140625" style="40" customWidth="1"/>
    <col min="49" max="56" width="13.44140625" style="40" hidden="1" customWidth="1"/>
    <col min="57" max="79" width="13.44140625" style="40" customWidth="1"/>
    <col min="80" max="16384" width="9.109375" style="40"/>
  </cols>
  <sheetData>
    <row r="1" spans="1:81" hidden="1" x14ac:dyDescent="0.25"/>
    <row r="2" spans="1:81" hidden="1" x14ac:dyDescent="0.25"/>
    <row r="3" spans="1:81" hidden="1" x14ac:dyDescent="0.25"/>
    <row r="4" spans="1:81" x14ac:dyDescent="0.25">
      <c r="AD4" s="166"/>
    </row>
    <row r="5" spans="1:81" ht="21" x14ac:dyDescent="0.4">
      <c r="B5" s="14" t="s">
        <v>107</v>
      </c>
      <c r="J5" s="68"/>
    </row>
    <row r="6" spans="1:81" ht="21" x14ac:dyDescent="0.4">
      <c r="B6" s="14" t="s">
        <v>102</v>
      </c>
      <c r="J6" s="69"/>
      <c r="N6" s="41"/>
      <c r="BH6" s="202"/>
      <c r="BI6" s="202"/>
    </row>
    <row r="7" spans="1:81" ht="15" x14ac:dyDescent="0.25">
      <c r="C7" s="42"/>
      <c r="D7" s="17">
        <v>1999</v>
      </c>
      <c r="E7" s="17">
        <v>1999</v>
      </c>
      <c r="F7" s="17">
        <v>1999</v>
      </c>
      <c r="G7" s="17">
        <v>1999</v>
      </c>
      <c r="H7" s="17">
        <v>1999</v>
      </c>
      <c r="I7" s="17">
        <v>1999</v>
      </c>
      <c r="J7" s="60">
        <v>2000</v>
      </c>
      <c r="K7" s="60">
        <v>2000</v>
      </c>
      <c r="L7" s="60">
        <v>2000</v>
      </c>
      <c r="M7" s="60">
        <v>2000</v>
      </c>
      <c r="N7" s="60">
        <v>2000</v>
      </c>
      <c r="O7" s="60">
        <v>2000</v>
      </c>
      <c r="P7" s="60">
        <v>2000</v>
      </c>
      <c r="Q7" s="60">
        <v>2000</v>
      </c>
      <c r="R7" s="60">
        <v>2000</v>
      </c>
      <c r="S7" s="60">
        <v>2000</v>
      </c>
      <c r="T7" s="60">
        <v>2000</v>
      </c>
      <c r="U7" s="60">
        <v>2000</v>
      </c>
      <c r="V7" s="60">
        <v>2001</v>
      </c>
      <c r="W7" s="60">
        <v>2001</v>
      </c>
      <c r="X7" s="60">
        <v>2001</v>
      </c>
      <c r="Y7" s="60">
        <v>2001</v>
      </c>
      <c r="Z7" s="60">
        <v>2001</v>
      </c>
      <c r="AA7" s="60">
        <v>2001</v>
      </c>
      <c r="AB7" s="60">
        <v>2001</v>
      </c>
      <c r="AC7" s="60">
        <v>2001</v>
      </c>
      <c r="AD7" s="60">
        <v>2001</v>
      </c>
      <c r="AE7" s="60">
        <v>2001</v>
      </c>
      <c r="AF7" s="60">
        <v>2001</v>
      </c>
      <c r="AG7" s="60">
        <v>2001</v>
      </c>
      <c r="AH7" s="60">
        <v>2002</v>
      </c>
      <c r="AI7" s="60">
        <v>2002</v>
      </c>
      <c r="AJ7" s="60">
        <v>2002</v>
      </c>
      <c r="AK7" s="60">
        <v>2002</v>
      </c>
      <c r="AL7" s="60">
        <v>2002</v>
      </c>
      <c r="AM7" s="60">
        <v>2002</v>
      </c>
      <c r="AN7" s="60">
        <v>2002</v>
      </c>
      <c r="AO7" s="60">
        <v>2002</v>
      </c>
      <c r="AP7" s="60">
        <v>2002</v>
      </c>
      <c r="AQ7" s="60">
        <v>2002</v>
      </c>
      <c r="AR7" s="60">
        <v>2002</v>
      </c>
      <c r="AS7" s="60">
        <v>2002</v>
      </c>
      <c r="AT7" s="60">
        <v>2000</v>
      </c>
      <c r="AU7" s="60">
        <v>2001</v>
      </c>
      <c r="AV7" s="60">
        <v>2002</v>
      </c>
      <c r="AW7" s="81">
        <v>2000</v>
      </c>
      <c r="AX7" s="81">
        <v>2000</v>
      </c>
      <c r="AY7" s="81">
        <v>2000</v>
      </c>
      <c r="AZ7" s="81">
        <v>2000</v>
      </c>
      <c r="BA7" s="81">
        <v>2001</v>
      </c>
      <c r="BB7" s="81">
        <v>2001</v>
      </c>
      <c r="BC7" s="81">
        <v>2001</v>
      </c>
      <c r="BD7" s="81">
        <v>2001</v>
      </c>
      <c r="BE7" s="81">
        <v>2002</v>
      </c>
      <c r="BH7" s="165"/>
      <c r="BI7" s="165"/>
    </row>
    <row r="8" spans="1:81" ht="15" x14ac:dyDescent="0.25">
      <c r="B8" s="11" t="s">
        <v>42</v>
      </c>
      <c r="C8" s="42"/>
      <c r="D8" s="18" t="s">
        <v>43</v>
      </c>
      <c r="E8" s="18" t="s">
        <v>20</v>
      </c>
      <c r="F8" s="18" t="s">
        <v>21</v>
      </c>
      <c r="G8" s="18" t="s">
        <v>22</v>
      </c>
      <c r="H8" s="18" t="s">
        <v>23</v>
      </c>
      <c r="I8" s="18" t="s">
        <v>24</v>
      </c>
      <c r="J8" s="89" t="s">
        <v>13</v>
      </c>
      <c r="K8" s="90" t="s">
        <v>14</v>
      </c>
      <c r="L8" s="90" t="s">
        <v>15</v>
      </c>
      <c r="M8" s="90" t="s">
        <v>16</v>
      </c>
      <c r="N8" s="90" t="s">
        <v>17</v>
      </c>
      <c r="O8" s="90" t="s">
        <v>18</v>
      </c>
      <c r="P8" s="90" t="s">
        <v>19</v>
      </c>
      <c r="Q8" s="90" t="s">
        <v>20</v>
      </c>
      <c r="R8" s="90" t="s">
        <v>21</v>
      </c>
      <c r="S8" s="90" t="s">
        <v>22</v>
      </c>
      <c r="T8" s="90" t="s">
        <v>23</v>
      </c>
      <c r="U8" s="90" t="s">
        <v>24</v>
      </c>
      <c r="V8" s="90" t="s">
        <v>13</v>
      </c>
      <c r="W8" s="90" t="s">
        <v>14</v>
      </c>
      <c r="X8" s="90" t="s">
        <v>15</v>
      </c>
      <c r="Y8" s="90" t="s">
        <v>16</v>
      </c>
      <c r="Z8" s="90" t="s">
        <v>17</v>
      </c>
      <c r="AA8" s="90" t="s">
        <v>18</v>
      </c>
      <c r="AB8" s="90" t="s">
        <v>19</v>
      </c>
      <c r="AC8" s="90" t="s">
        <v>20</v>
      </c>
      <c r="AD8" s="90" t="s">
        <v>21</v>
      </c>
      <c r="AE8" s="90" t="s">
        <v>22</v>
      </c>
      <c r="AF8" s="90" t="s">
        <v>23</v>
      </c>
      <c r="AG8" s="90" t="s">
        <v>24</v>
      </c>
      <c r="AH8" s="90" t="s">
        <v>13</v>
      </c>
      <c r="AI8" s="90" t="s">
        <v>14</v>
      </c>
      <c r="AJ8" s="90" t="s">
        <v>15</v>
      </c>
      <c r="AK8" s="90" t="s">
        <v>16</v>
      </c>
      <c r="AL8" s="90" t="s">
        <v>17</v>
      </c>
      <c r="AM8" s="90" t="s">
        <v>18</v>
      </c>
      <c r="AN8" s="90" t="s">
        <v>19</v>
      </c>
      <c r="AO8" s="90" t="s">
        <v>20</v>
      </c>
      <c r="AP8" s="90" t="s">
        <v>21</v>
      </c>
      <c r="AQ8" s="90" t="s">
        <v>22</v>
      </c>
      <c r="AR8" s="90" t="s">
        <v>23</v>
      </c>
      <c r="AS8" s="90" t="s">
        <v>24</v>
      </c>
      <c r="AT8" s="90" t="s">
        <v>34</v>
      </c>
      <c r="AU8" s="90" t="s">
        <v>34</v>
      </c>
      <c r="AV8" s="90" t="s">
        <v>34</v>
      </c>
      <c r="AW8" s="82" t="s">
        <v>115</v>
      </c>
      <c r="AX8" s="82" t="s">
        <v>116</v>
      </c>
      <c r="AY8" s="82" t="s">
        <v>117</v>
      </c>
      <c r="AZ8" s="82" t="s">
        <v>118</v>
      </c>
      <c r="BA8" s="82" t="s">
        <v>115</v>
      </c>
      <c r="BB8" s="82" t="s">
        <v>116</v>
      </c>
      <c r="BC8" s="82" t="s">
        <v>151</v>
      </c>
      <c r="BD8" s="82" t="s">
        <v>118</v>
      </c>
      <c r="BE8" s="82" t="s">
        <v>115</v>
      </c>
      <c r="BF8" s="29"/>
      <c r="BG8" s="29"/>
      <c r="BH8" s="165"/>
      <c r="BI8" s="165"/>
      <c r="BJ8" s="29"/>
      <c r="BK8" s="29"/>
      <c r="BL8" s="29"/>
      <c r="BM8" s="29"/>
      <c r="BN8" s="29"/>
      <c r="BO8" s="29"/>
      <c r="BP8" s="29"/>
      <c r="BQ8" s="29"/>
      <c r="BR8" s="29"/>
      <c r="BS8" s="29"/>
      <c r="BT8" s="29"/>
      <c r="BU8" s="29"/>
      <c r="BV8" s="29"/>
      <c r="BW8" s="29"/>
      <c r="BX8" s="29"/>
      <c r="BY8" s="29"/>
      <c r="BZ8" s="29"/>
      <c r="CA8" s="29"/>
      <c r="CB8" s="29"/>
      <c r="CC8" s="29"/>
    </row>
    <row r="9" spans="1:81" s="43" customFormat="1" x14ac:dyDescent="0.25">
      <c r="B9" s="74" t="s">
        <v>44</v>
      </c>
      <c r="C9" s="70" t="s">
        <v>150</v>
      </c>
      <c r="D9" s="78"/>
      <c r="E9" s="78"/>
      <c r="F9" s="78"/>
      <c r="G9" s="78"/>
      <c r="H9" s="78"/>
      <c r="I9" s="78"/>
      <c r="J9" s="91">
        <f>kWhgen!E274</f>
        <v>28548591</v>
      </c>
      <c r="K9" s="91">
        <f>kWhgen!F274</f>
        <v>30779885.9370232</v>
      </c>
      <c r="L9" s="91">
        <f>kWhgen!G274</f>
        <v>23471102.189548824</v>
      </c>
      <c r="M9" s="91">
        <f>kWhgen!H274</f>
        <v>26299254</v>
      </c>
      <c r="N9" s="91">
        <f>kWhgen!I274</f>
        <v>27476581</v>
      </c>
      <c r="O9" s="91">
        <f>kWhgen!J274</f>
        <v>24325687</v>
      </c>
      <c r="P9" s="91">
        <f>kWhgen!K274</f>
        <v>12949042</v>
      </c>
      <c r="Q9" s="91">
        <f>kWhgen!L274</f>
        <v>14933364</v>
      </c>
      <c r="R9" s="91">
        <f>kWhgen!M274</f>
        <v>26528867</v>
      </c>
      <c r="S9" s="91">
        <f>kWhgen!N274</f>
        <v>27443393</v>
      </c>
      <c r="T9" s="91">
        <f>kWhgen!O274</f>
        <v>29112797</v>
      </c>
      <c r="U9" s="91">
        <f>kWhgen!P274</f>
        <v>23109883</v>
      </c>
      <c r="V9" s="91">
        <f>kWhgen!Q274</f>
        <v>25061193</v>
      </c>
      <c r="W9" s="91">
        <f>kWhgen!R274</f>
        <v>19791311.000000101</v>
      </c>
      <c r="X9" s="91">
        <f>kWhgen!S274</f>
        <v>22226221</v>
      </c>
      <c r="Y9" s="91">
        <f>kWhgen!T274</f>
        <v>34100026</v>
      </c>
      <c r="Z9" s="91">
        <f>kWhgen!U274</f>
        <v>28956328.555960134</v>
      </c>
      <c r="AA9" s="91">
        <f>kWhgen!V274</f>
        <v>21472214.000000998</v>
      </c>
      <c r="AB9" s="91">
        <f>kWhgen!W274</f>
        <v>12944117</v>
      </c>
      <c r="AC9" s="91">
        <f>kWhgen!X274</f>
        <v>14035799</v>
      </c>
      <c r="AD9" s="163">
        <f>kWhgen!Y274</f>
        <v>15171569</v>
      </c>
      <c r="AE9" s="163">
        <f>kWhgen!Z274</f>
        <v>30671906</v>
      </c>
      <c r="AF9" s="163">
        <f>kWhgen!AA274</f>
        <v>30411967</v>
      </c>
      <c r="AG9" s="163">
        <f>kWhgen!AB274</f>
        <v>34078776</v>
      </c>
      <c r="AH9" s="163">
        <f>kWhgen!AC274</f>
        <v>30765513.870916769</v>
      </c>
      <c r="AI9" s="163">
        <f>kWhgen!AD274</f>
        <v>38511592</v>
      </c>
      <c r="AJ9" s="163">
        <f>kWhgen!AE274</f>
        <v>31492248.800000001</v>
      </c>
      <c r="AK9" s="163"/>
      <c r="AL9" s="163"/>
      <c r="AM9" s="163"/>
      <c r="AN9" s="163"/>
      <c r="AO9" s="163"/>
      <c r="AP9" s="163"/>
      <c r="AQ9" s="163"/>
      <c r="AR9" s="163"/>
      <c r="AS9" s="163"/>
      <c r="AT9" s="71">
        <f>SUM(J9:U9)</f>
        <v>294978447.12657201</v>
      </c>
      <c r="AU9" s="71">
        <f>SUM(V9:AG9)</f>
        <v>288921427.55596125</v>
      </c>
      <c r="AV9" s="71">
        <f>SUM(AH9:AS9)</f>
        <v>100769354.67091677</v>
      </c>
      <c r="AW9" s="91">
        <f>SUM(J9:L9)</f>
        <v>82799579.126572028</v>
      </c>
      <c r="AX9" s="91">
        <f>SUM(M9:O9)</f>
        <v>78101522</v>
      </c>
      <c r="AY9" s="91">
        <f>SUM(P9:R9)</f>
        <v>54411273</v>
      </c>
      <c r="AZ9" s="91">
        <f>SUM(S9:U9)</f>
        <v>79666073</v>
      </c>
      <c r="BA9" s="91">
        <f>SUM(V9:X9)</f>
        <v>67078725.000000104</v>
      </c>
      <c r="BB9" s="91">
        <f>SUM(Y9:AA9)</f>
        <v>84528568.555961132</v>
      </c>
      <c r="BC9" s="91">
        <f>SUM(AB9:AD9)</f>
        <v>42151485</v>
      </c>
      <c r="BD9" s="91">
        <f>SUM(AE9:AG9)</f>
        <v>95162649</v>
      </c>
      <c r="BE9" s="78">
        <f>SUM(AH9:AJ9)</f>
        <v>100769354.67091677</v>
      </c>
      <c r="BF9" s="25"/>
      <c r="BG9" s="25"/>
      <c r="BH9" s="165"/>
      <c r="BI9" s="16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</row>
    <row r="10" spans="1:81" s="43" customFormat="1" ht="15.6" x14ac:dyDescent="0.25">
      <c r="B10" s="75" t="s">
        <v>138</v>
      </c>
      <c r="C10" s="70" t="s">
        <v>104</v>
      </c>
      <c r="D10" s="78"/>
      <c r="E10" s="78"/>
      <c r="F10" s="78"/>
      <c r="G10" s="78"/>
      <c r="H10" s="78"/>
      <c r="I10" s="78"/>
      <c r="J10" s="91">
        <f>J9*0.98</f>
        <v>27977619.18</v>
      </c>
      <c r="K10" s="91">
        <f t="shared" ref="K10:AJ10" si="0">K9*0.98</f>
        <v>30164288.218282737</v>
      </c>
      <c r="L10" s="91">
        <f t="shared" si="0"/>
        <v>23001680.145757847</v>
      </c>
      <c r="M10" s="91">
        <f t="shared" si="0"/>
        <v>25773268.919999998</v>
      </c>
      <c r="N10" s="91">
        <f t="shared" si="0"/>
        <v>26927049.379999999</v>
      </c>
      <c r="O10" s="91">
        <f t="shared" si="0"/>
        <v>23839173.259999998</v>
      </c>
      <c r="P10" s="91">
        <f t="shared" si="0"/>
        <v>12690061.16</v>
      </c>
      <c r="Q10" s="91">
        <f t="shared" si="0"/>
        <v>14634696.719999999</v>
      </c>
      <c r="R10" s="91">
        <f t="shared" si="0"/>
        <v>25998289.66</v>
      </c>
      <c r="S10" s="91">
        <f t="shared" si="0"/>
        <v>26894525.140000001</v>
      </c>
      <c r="T10" s="91">
        <f t="shared" si="0"/>
        <v>28530541.059999999</v>
      </c>
      <c r="U10" s="91">
        <f t="shared" si="0"/>
        <v>22647685.34</v>
      </c>
      <c r="V10" s="91">
        <f t="shared" si="0"/>
        <v>24559969.140000001</v>
      </c>
      <c r="W10" s="91">
        <f t="shared" si="0"/>
        <v>19395484.780000098</v>
      </c>
      <c r="X10" s="91">
        <f t="shared" si="0"/>
        <v>21781696.579999998</v>
      </c>
      <c r="Y10" s="91">
        <f t="shared" si="0"/>
        <v>33418025.48</v>
      </c>
      <c r="Z10" s="91">
        <f t="shared" si="0"/>
        <v>28377201.98484093</v>
      </c>
      <c r="AA10" s="91">
        <f t="shared" si="0"/>
        <v>21042769.720000979</v>
      </c>
      <c r="AB10" s="91">
        <f t="shared" si="0"/>
        <v>12685234.66</v>
      </c>
      <c r="AC10" s="91">
        <f t="shared" si="0"/>
        <v>13755083.02</v>
      </c>
      <c r="AD10" s="163">
        <f t="shared" si="0"/>
        <v>14868137.619999999</v>
      </c>
      <c r="AE10" s="163">
        <f t="shared" si="0"/>
        <v>30058467.879999999</v>
      </c>
      <c r="AF10" s="163">
        <f t="shared" si="0"/>
        <v>29803727.66</v>
      </c>
      <c r="AG10" s="163">
        <f t="shared" si="0"/>
        <v>33397200.48</v>
      </c>
      <c r="AH10" s="163">
        <f t="shared" si="0"/>
        <v>30150203.593498431</v>
      </c>
      <c r="AI10" s="163">
        <f t="shared" si="0"/>
        <v>37741360.159999996</v>
      </c>
      <c r="AJ10" s="163">
        <f t="shared" si="0"/>
        <v>30862403.824000001</v>
      </c>
      <c r="AK10" s="163"/>
      <c r="AL10" s="163"/>
      <c r="AM10" s="163"/>
      <c r="AN10" s="163"/>
      <c r="AO10" s="163"/>
      <c r="AP10" s="163"/>
      <c r="AQ10" s="163"/>
      <c r="AR10" s="163"/>
      <c r="AS10" s="163"/>
      <c r="AT10" s="71">
        <f>SUM(J10:U10)</f>
        <v>289078878.18404055</v>
      </c>
      <c r="AU10" s="71">
        <f>SUM(V10:AG10)</f>
        <v>283142999.00484198</v>
      </c>
      <c r="AV10" s="71">
        <f>SUM(AH10:AS10)</f>
        <v>98753967.577498436</v>
      </c>
      <c r="AW10" s="91">
        <f>SUM(J10:L10)</f>
        <v>81143587.544040591</v>
      </c>
      <c r="AX10" s="91">
        <f>SUM(M10:O10)</f>
        <v>76539491.560000002</v>
      </c>
      <c r="AY10" s="91">
        <f>SUM(P10:R10)</f>
        <v>53323047.539999999</v>
      </c>
      <c r="AZ10" s="91">
        <f>SUM(S10:U10)</f>
        <v>78072751.540000007</v>
      </c>
      <c r="BA10" s="91">
        <f>SUM(V10:X10)</f>
        <v>65737150.500000097</v>
      </c>
      <c r="BB10" s="91">
        <f>SUM(Y10:AA10)</f>
        <v>82837997.184841916</v>
      </c>
      <c r="BC10" s="91">
        <f>SUM(AB10:AD10)</f>
        <v>41308455.299999997</v>
      </c>
      <c r="BD10" s="91">
        <f>SUM(AE10:AG10)</f>
        <v>93259396.019999996</v>
      </c>
      <c r="BE10" s="78">
        <f>SUM(AH10:AJ10)</f>
        <v>98753967.577498436</v>
      </c>
      <c r="BF10" s="25"/>
      <c r="BG10" s="25"/>
      <c r="BH10" s="165"/>
      <c r="BI10" s="16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</row>
    <row r="11" spans="1:81" x14ac:dyDescent="0.25">
      <c r="A11" s="40" t="s">
        <v>143</v>
      </c>
      <c r="B11" s="75"/>
      <c r="C11" s="88" t="s">
        <v>140</v>
      </c>
      <c r="D11" s="71">
        <v>17161250</v>
      </c>
      <c r="E11" s="71">
        <v>14957915</v>
      </c>
      <c r="F11" s="71">
        <v>20402634</v>
      </c>
      <c r="G11" s="71">
        <v>27214345</v>
      </c>
      <c r="H11" s="71">
        <f>16790982+11730031</f>
        <v>28521013</v>
      </c>
      <c r="I11" s="71">
        <v>25852046</v>
      </c>
      <c r="J11" s="71">
        <v>27909983</v>
      </c>
      <c r="K11" s="71">
        <v>30096229</v>
      </c>
      <c r="L11" s="71">
        <v>23358387</v>
      </c>
      <c r="M11" s="71">
        <v>26225531</v>
      </c>
      <c r="N11" s="71">
        <v>26372088</v>
      </c>
      <c r="O11" s="71">
        <v>23120996</v>
      </c>
      <c r="P11" s="71">
        <v>12192713</v>
      </c>
      <c r="Q11" s="71">
        <v>14754740</v>
      </c>
      <c r="R11" s="71">
        <v>25243450</v>
      </c>
      <c r="S11" s="71">
        <v>25877000</v>
      </c>
      <c r="T11" s="71">
        <v>28234257</v>
      </c>
      <c r="U11" s="71">
        <v>22449193</v>
      </c>
      <c r="V11" s="71">
        <v>24135058</v>
      </c>
      <c r="W11" s="71">
        <v>19012539</v>
      </c>
      <c r="X11" s="71">
        <v>21928903</v>
      </c>
      <c r="Y11" s="71">
        <v>32517905</v>
      </c>
      <c r="Z11" s="71">
        <v>28878271</v>
      </c>
      <c r="AA11" s="71">
        <v>20357283</v>
      </c>
      <c r="AB11" s="71">
        <v>12598588</v>
      </c>
      <c r="AC11" s="71">
        <v>13217463</v>
      </c>
      <c r="AD11" s="71">
        <v>14806487</v>
      </c>
      <c r="AE11" s="71">
        <v>29326933</v>
      </c>
      <c r="AF11" s="71">
        <v>29365190</v>
      </c>
      <c r="AG11" s="71">
        <v>32844618</v>
      </c>
      <c r="AH11" s="71">
        <f>30595029</f>
        <v>30595029</v>
      </c>
      <c r="AI11" s="71">
        <f>30595029</f>
        <v>30595029</v>
      </c>
      <c r="AJ11" s="71">
        <f>29906754</f>
        <v>29906754</v>
      </c>
      <c r="AK11" s="71"/>
      <c r="AL11" s="71"/>
      <c r="AM11" s="71"/>
      <c r="AN11" s="71"/>
      <c r="AO11" s="71"/>
      <c r="AP11" s="71"/>
      <c r="AQ11" s="71"/>
      <c r="AR11" s="71"/>
      <c r="AS11" s="71"/>
      <c r="AT11" s="71">
        <f>SUM(J11:U11)</f>
        <v>285834567</v>
      </c>
      <c r="AU11" s="71">
        <f>SUM(V11:AG11)</f>
        <v>278989238</v>
      </c>
      <c r="AV11" s="71">
        <f>SUM(AH11:AS11)</f>
        <v>91096812</v>
      </c>
      <c r="AW11" s="91">
        <f>SUM(J11:L11)</f>
        <v>81364599</v>
      </c>
      <c r="AX11" s="91">
        <f>SUM(M11:O11)</f>
        <v>75718615</v>
      </c>
      <c r="AY11" s="91">
        <f>SUM(P11:R11)</f>
        <v>52190903</v>
      </c>
      <c r="AZ11" s="91">
        <f>SUM(S11:U11)</f>
        <v>76560450</v>
      </c>
      <c r="BA11" s="91">
        <f>SUM(V11:X11)</f>
        <v>65076500</v>
      </c>
      <c r="BB11" s="91">
        <f>SUM(Y11:AA11)</f>
        <v>81753459</v>
      </c>
      <c r="BC11" s="91">
        <f>SUM(AB11:AD11)</f>
        <v>40622538</v>
      </c>
      <c r="BD11" s="91">
        <f>SUM(AE11:AG11)</f>
        <v>91536741</v>
      </c>
      <c r="BE11" s="78">
        <f>SUM(AH11:AJ11)</f>
        <v>91096812</v>
      </c>
      <c r="BH11" s="165"/>
      <c r="BI11" s="165"/>
    </row>
    <row r="12" spans="1:81" hidden="1" x14ac:dyDescent="0.25">
      <c r="B12" s="75"/>
      <c r="C12" s="88" t="s">
        <v>47</v>
      </c>
      <c r="D12" s="71">
        <v>12851400</v>
      </c>
      <c r="E12" s="71">
        <v>10813600</v>
      </c>
      <c r="F12" s="71">
        <v>15421600</v>
      </c>
      <c r="G12" s="71">
        <v>27114000</v>
      </c>
      <c r="H12" s="71">
        <v>27746000</v>
      </c>
      <c r="I12" s="71">
        <v>29934000</v>
      </c>
      <c r="J12" s="71">
        <v>31133000</v>
      </c>
      <c r="K12" s="71">
        <f>kWhgen!F276</f>
        <v>31478000</v>
      </c>
      <c r="L12" s="71">
        <f>kWhgen!G276</f>
        <v>26828000</v>
      </c>
      <c r="M12" s="71">
        <v>33843000</v>
      </c>
      <c r="N12" s="72">
        <v>32917000</v>
      </c>
      <c r="O12" s="71">
        <v>29052000</v>
      </c>
      <c r="P12" s="71">
        <v>16125000</v>
      </c>
      <c r="Q12" s="71">
        <v>19204000</v>
      </c>
      <c r="R12" s="71" t="s">
        <v>100</v>
      </c>
      <c r="S12" s="71" t="s">
        <v>100</v>
      </c>
      <c r="T12" s="71" t="s">
        <v>100</v>
      </c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>
        <f>SUM(J12:U12)</f>
        <v>220580000</v>
      </c>
      <c r="AU12" s="71">
        <f>SUM(V12:AG12)</f>
        <v>0</v>
      </c>
      <c r="AV12" s="71">
        <f>SUM(AH12:AS12)</f>
        <v>0</v>
      </c>
      <c r="AW12" s="91">
        <f>SUM(J12:L12)</f>
        <v>89439000</v>
      </c>
      <c r="AX12" s="91">
        <f>SUM(M12:O12)</f>
        <v>95812000</v>
      </c>
      <c r="AY12" s="91">
        <f>SUM(P12:R12)</f>
        <v>35329000</v>
      </c>
      <c r="AZ12" s="91">
        <f>SUM(S12:U12)</f>
        <v>0</v>
      </c>
      <c r="BA12" s="91">
        <f>SUM(V12:X12)</f>
        <v>0</v>
      </c>
      <c r="BB12" s="91">
        <f>SUM(Y12:AA12)</f>
        <v>0</v>
      </c>
      <c r="BC12" s="91">
        <f>SUM(AB12:AD12)</f>
        <v>0</v>
      </c>
      <c r="BD12" s="91">
        <f>SUM(AE12:AG12)</f>
        <v>0</v>
      </c>
      <c r="BE12" s="78">
        <f>SUM(AH12:AJ12)</f>
        <v>0</v>
      </c>
      <c r="BH12" s="165"/>
      <c r="BI12" s="165"/>
    </row>
    <row r="13" spans="1:81" x14ac:dyDescent="0.25">
      <c r="B13" s="76"/>
      <c r="C13" s="88" t="s">
        <v>146</v>
      </c>
      <c r="D13" s="71">
        <v>14500000</v>
      </c>
      <c r="E13" s="71">
        <v>14698000</v>
      </c>
      <c r="F13" s="71">
        <v>21552000</v>
      </c>
      <c r="G13" s="71">
        <v>38765000</v>
      </c>
      <c r="H13" s="71">
        <v>36507000</v>
      </c>
      <c r="I13" s="71">
        <v>32367000</v>
      </c>
      <c r="J13" s="71">
        <v>37598000</v>
      </c>
      <c r="K13" s="71">
        <v>31614000</v>
      </c>
      <c r="L13" s="71">
        <v>36883000</v>
      </c>
      <c r="M13" s="71">
        <v>33496000</v>
      </c>
      <c r="N13" s="71">
        <v>34625000</v>
      </c>
      <c r="O13" s="71">
        <v>26345000</v>
      </c>
      <c r="P13" s="38">
        <v>22958000</v>
      </c>
      <c r="Q13" s="38">
        <v>19947208</v>
      </c>
      <c r="R13" s="38">
        <v>25592644</v>
      </c>
      <c r="S13" s="4">
        <v>38765329</v>
      </c>
      <c r="T13" s="4">
        <v>36507154</v>
      </c>
      <c r="U13" s="71">
        <v>32367000</v>
      </c>
      <c r="V13" s="71">
        <v>38044000</v>
      </c>
      <c r="W13" s="71">
        <v>32280000</v>
      </c>
      <c r="X13" s="72">
        <v>37660000</v>
      </c>
      <c r="Y13" s="72">
        <v>34201000</v>
      </c>
      <c r="Z13" s="71">
        <v>35354000</v>
      </c>
      <c r="AA13" s="71">
        <v>26900000</v>
      </c>
      <c r="AB13" s="71">
        <v>23441000</v>
      </c>
      <c r="AC13" s="71">
        <v>20367000</v>
      </c>
      <c r="AD13" s="71">
        <v>26131000</v>
      </c>
      <c r="AE13" s="71">
        <v>39581000</v>
      </c>
      <c r="AF13" s="71">
        <v>37275726.600000001</v>
      </c>
      <c r="AG13" s="71">
        <v>33049000</v>
      </c>
      <c r="AH13" s="71">
        <f>V13</f>
        <v>38044000</v>
      </c>
      <c r="AI13" s="71">
        <v>32280000</v>
      </c>
      <c r="AJ13" s="72">
        <v>37660000</v>
      </c>
      <c r="AK13" s="71"/>
      <c r="AL13" s="71"/>
      <c r="AM13" s="71"/>
      <c r="AN13" s="71"/>
      <c r="AO13" s="71"/>
      <c r="AP13" s="71"/>
      <c r="AQ13" s="71"/>
      <c r="AR13" s="71"/>
      <c r="AS13" s="71"/>
      <c r="AT13" s="71">
        <f>SUM(J13:U13)</f>
        <v>376698335</v>
      </c>
      <c r="AU13" s="71">
        <f>SUM(V13:AG13)</f>
        <v>384283726.60000002</v>
      </c>
      <c r="AV13" s="71">
        <f>SUM(AH13:AS13)</f>
        <v>107984000</v>
      </c>
      <c r="AW13" s="91">
        <f>SUM(J13:L13)</f>
        <v>106095000</v>
      </c>
      <c r="AX13" s="91">
        <f>SUM(M13:O13)</f>
        <v>94466000</v>
      </c>
      <c r="AY13" s="91">
        <f>SUM(P13:R13)</f>
        <v>68497852</v>
      </c>
      <c r="AZ13" s="91">
        <f>SUM(S13:U13)</f>
        <v>107639483</v>
      </c>
      <c r="BA13" s="91">
        <f>SUM(V13:X13)</f>
        <v>107984000</v>
      </c>
      <c r="BB13" s="91">
        <f>SUM(Y13:AA13)</f>
        <v>96455000</v>
      </c>
      <c r="BC13" s="91">
        <f>SUM(AB13:AD13)</f>
        <v>69939000</v>
      </c>
      <c r="BD13" s="91">
        <f>SUM(AE13:AG13)</f>
        <v>109905726.59999999</v>
      </c>
      <c r="BE13" s="78">
        <f>SUM(AH13:AJ13)</f>
        <v>107984000</v>
      </c>
      <c r="BH13" s="165"/>
      <c r="BI13" s="165"/>
    </row>
    <row r="14" spans="1:81" x14ac:dyDescent="0.25">
      <c r="B14" s="74" t="s">
        <v>45</v>
      </c>
      <c r="C14" s="88" t="s">
        <v>104</v>
      </c>
      <c r="D14" s="71"/>
      <c r="E14" s="71"/>
      <c r="F14" s="71"/>
      <c r="G14" s="71"/>
      <c r="H14" s="71"/>
      <c r="I14" s="71"/>
      <c r="J14" s="103">
        <f>(J10/(750*SurveyHrsIn!E271))</f>
        <v>0.33426068315412188</v>
      </c>
      <c r="K14" s="103">
        <f>(K10/(750*SurveyHrsIn!F271))</f>
        <v>0.3852399517022061</v>
      </c>
      <c r="L14" s="103">
        <f>(L10/(750*SurveyHrsIn!G271))</f>
        <v>0.27481099337822995</v>
      </c>
      <c r="M14" s="103">
        <f>(M10/(750*SurveyHrsIn!H271))</f>
        <v>0.31818850518518516</v>
      </c>
      <c r="N14" s="103">
        <f>(N10/(750*SurveyHrsIn!I271))</f>
        <v>0.32170907264038229</v>
      </c>
      <c r="O14" s="103">
        <f>(O10/(750*SurveyHrsIn!J271))</f>
        <v>0.29431078098765429</v>
      </c>
      <c r="P14" s="103">
        <f>(P10/(750*SurveyHrsIn!K271))</f>
        <v>0.15160412471141296</v>
      </c>
      <c r="Q14" s="103">
        <f>(Q10/(750*SurveyHrsIn!L271))</f>
        <v>0.17483606727176609</v>
      </c>
      <c r="R14" s="103">
        <f>(R10/(750*SurveyHrsIn!M271))</f>
        <v>0.32096653901234568</v>
      </c>
      <c r="S14" s="103">
        <f>(S10/(750*SurveyHrsIn!N271))</f>
        <v>0.32132049151732378</v>
      </c>
      <c r="T14" s="103">
        <f>(T10/(750*SurveyHrsIn!O271))</f>
        <v>0.35222890197530865</v>
      </c>
      <c r="U14" s="103">
        <f>(U10/(750*SurveyHrsIn!P271))</f>
        <v>0.27058166475507767</v>
      </c>
      <c r="V14" s="103">
        <f>(V10/(750*SurveyHrsIn!Q271))</f>
        <v>0.29342854408602154</v>
      </c>
      <c r="W14" s="103">
        <f>(W10/(750*SurveyHrsIn!R271))</f>
        <v>0.25655403148148276</v>
      </c>
      <c r="X14" s="103">
        <f>(X10/(750*SurveyHrsIn!S271))</f>
        <v>0.26023532353643963</v>
      </c>
      <c r="Y14" s="103">
        <f>(Y10/(750*SurveyHrsIn!T271))</f>
        <v>0.41256821580246916</v>
      </c>
      <c r="Z14" s="103">
        <f>(Z10/(750*SurveyHrsIn!U271))</f>
        <v>0.33903467126452724</v>
      </c>
      <c r="AA14" s="103">
        <f>(AA10/(750*SurveyHrsIn!V271))</f>
        <v>0.25978728049383926</v>
      </c>
      <c r="AB14" s="103">
        <f>(AB10/(750*SurveyHrsIn!W271))</f>
        <v>0.1515559696535245</v>
      </c>
      <c r="AC14" s="103">
        <f>(AC10/(750*SurveyHrsIn!X271))</f>
        <v>0.16433790943847074</v>
      </c>
      <c r="AD14" s="103">
        <f>(AD10/(750*SurveyHrsIn!Y271))</f>
        <v>0.18355725456790123</v>
      </c>
      <c r="AE14" s="103">
        <f>(AE10/(750*SurveyHrsIn!Z271))</f>
        <v>0.35912148004778971</v>
      </c>
      <c r="AF14" s="103">
        <f>(AF10/(750*SurveyHrsIn!AA271))</f>
        <v>0.36794725506172837</v>
      </c>
      <c r="AG14" s="103">
        <f>(AG10/(750*SurveyHrsIn!AB271))</f>
        <v>0.39901075842293909</v>
      </c>
      <c r="AH14" s="103">
        <f>(AH10/(750*SurveyHrsIn!AC271))</f>
        <v>0.36021748618277694</v>
      </c>
      <c r="AI14" s="103">
        <f>(AI10/(750*SurveyHrsIn!AD271))</f>
        <v>0.49922434074074068</v>
      </c>
      <c r="AJ14" s="103">
        <f>(AJ10/(750*SurveyHrsIn!AE271))</f>
        <v>0.36872644951015532</v>
      </c>
      <c r="AK14" s="103"/>
      <c r="AL14" s="103"/>
      <c r="AM14" s="103"/>
      <c r="AN14" s="103"/>
      <c r="AO14" s="103"/>
      <c r="AP14" s="103"/>
      <c r="AQ14" s="103"/>
      <c r="AR14" s="103"/>
      <c r="AS14" s="103"/>
      <c r="AT14" s="103">
        <f>(AT10/(750*SurveyHrsIn!AO271))</f>
        <v>0.29252763270987359</v>
      </c>
      <c r="AU14" s="103">
        <f>AVERAGE(V14:AG14)</f>
        <v>0.28726155782142776</v>
      </c>
      <c r="AV14" s="205">
        <f>AVERAGE(AH14:AS14)</f>
        <v>0.40938942547789098</v>
      </c>
      <c r="AW14" s="104">
        <f>AVERAGE(J14:L14)</f>
        <v>0.33143720941151927</v>
      </c>
      <c r="AX14" s="104">
        <f>AVERAGE(M14:O14)</f>
        <v>0.31140278627107393</v>
      </c>
      <c r="AY14" s="104">
        <f>AVERAGE(P14:R14)</f>
        <v>0.21580224366517489</v>
      </c>
      <c r="AZ14" s="104">
        <f t="shared" ref="AZ14:AZ34" si="1">AVERAGE(S14:U14)</f>
        <v>0.3147103527492367</v>
      </c>
      <c r="BA14" s="104">
        <f>AVERAGE(V14:X14)</f>
        <v>0.27007263303464796</v>
      </c>
      <c r="BB14" s="104">
        <f>AVERAGE(Y14:AA14)</f>
        <v>0.33713005585361189</v>
      </c>
      <c r="BC14" s="104">
        <f>AVERAGE(AB14:AD14)</f>
        <v>0.1664837112199655</v>
      </c>
      <c r="BD14" s="104">
        <f>AVERAGE(AE14:AG14)</f>
        <v>0.37535983117748573</v>
      </c>
      <c r="BE14" s="104">
        <f>AVERAGE(AH14:AJ14)</f>
        <v>0.40938942547789098</v>
      </c>
      <c r="BH14" s="165"/>
      <c r="BI14" s="165"/>
    </row>
    <row r="15" spans="1:81" ht="15.6" x14ac:dyDescent="0.25">
      <c r="B15" s="75" t="s">
        <v>138</v>
      </c>
      <c r="C15" s="88" t="s">
        <v>140</v>
      </c>
      <c r="D15" s="73">
        <v>0.21099999999999999</v>
      </c>
      <c r="E15" s="73">
        <v>0.188</v>
      </c>
      <c r="F15" s="73">
        <v>0.26100000000000001</v>
      </c>
      <c r="G15" s="73">
        <v>0.33300000000000002</v>
      </c>
      <c r="H15" s="73">
        <v>0.376</v>
      </c>
      <c r="I15" s="73">
        <f>(I11/(750*SurveyHrsIn!D271))</f>
        <v>0.30886554360812424</v>
      </c>
      <c r="J15" s="103">
        <f>(J11/(750*SurveyHrsIn!E271))</f>
        <v>0.3334526045400239</v>
      </c>
      <c r="K15" s="103">
        <f>(K11/(750*SurveyHrsIn!F271))</f>
        <v>0.38437074074074074</v>
      </c>
      <c r="L15" s="103">
        <f>(L11/(750*SurveyHrsIn!G271))</f>
        <v>0.27907272401433691</v>
      </c>
      <c r="M15" s="103">
        <f>(M11/(750*SurveyHrsIn!H271))</f>
        <v>0.32377198765432097</v>
      </c>
      <c r="N15" s="103">
        <f>(N11/(750*SurveyHrsIn!I271))</f>
        <v>0.31507870967741936</v>
      </c>
      <c r="O15" s="103">
        <f>(O11/(750*SurveyHrsIn!J271))</f>
        <v>0.28544439506172842</v>
      </c>
      <c r="P15" s="103">
        <f>(P11/(750*SurveyHrsIn!K271))</f>
        <v>0.1456624644212878</v>
      </c>
      <c r="Q15" s="103">
        <f>(Q11/(750*SurveyHrsIn!L271))</f>
        <v>0.17627018615917162</v>
      </c>
      <c r="R15" s="103">
        <f>(R11/(750*SurveyHrsIn!M271))</f>
        <v>0.31164753086419755</v>
      </c>
      <c r="S15" s="103">
        <f>(S11/(750*SurveyHrsIn!N271))</f>
        <v>0.30916367980884107</v>
      </c>
      <c r="T15" s="103">
        <f>(T11/(750*SurveyHrsIn!O271))</f>
        <v>0.34857107407407406</v>
      </c>
      <c r="U15" s="103">
        <f>(U11/(750*SurveyHrsIn!P271))</f>
        <v>0.26821019115890082</v>
      </c>
      <c r="V15" s="103">
        <f>(V11/(750*SurveyHrsIn!Q271))</f>
        <v>0.28835194743130227</v>
      </c>
      <c r="W15" s="103">
        <f>(W11/(750*SurveyHrsIn!R271))</f>
        <v>0.25148861111111109</v>
      </c>
      <c r="X15" s="103">
        <f>(X11/(750*SurveyHrsIn!S271))</f>
        <v>0.26199406212664278</v>
      </c>
      <c r="Y15" s="103">
        <f>(Y11/(750*SurveyHrsIn!T271))</f>
        <v>0.40145561728395063</v>
      </c>
      <c r="Z15" s="103">
        <f>(Z11/(750*SurveyHrsIn!U271))</f>
        <v>0.34502115890083634</v>
      </c>
      <c r="AA15" s="103">
        <f>(AA11/(750*SurveyHrsIn!V271))</f>
        <v>0.25132448148148145</v>
      </c>
      <c r="AB15" s="103">
        <f>(AB11/(750*SurveyHrsIn!W271))</f>
        <v>0.15052076463560335</v>
      </c>
      <c r="AC15" s="103">
        <f>(AC11/(750*SurveyHrsIn!X271))</f>
        <v>0.1579147311827957</v>
      </c>
      <c r="AD15" s="103">
        <f>(AD11/(750*SurveyHrsIn!Y271))</f>
        <v>0.18279613580246915</v>
      </c>
      <c r="AE15" s="103">
        <f>(AE11/(750*SurveyHrsIn!Z271))</f>
        <v>0.35038151732377537</v>
      </c>
      <c r="AF15" s="103">
        <f>(AF11/(750*SurveyHrsIn!AA271))</f>
        <v>0.36253320987654319</v>
      </c>
      <c r="AG15" s="103">
        <f>(AG11/(750*SurveyHrsIn!AB271))</f>
        <v>0.3924088172043011</v>
      </c>
      <c r="AH15" s="103">
        <f>(AH11/(750*SurveyHrsIn!AC271))</f>
        <v>0.36553200716845879</v>
      </c>
      <c r="AI15" s="103">
        <f>(AI11/(750*SurveyHrsIn!AD271))</f>
        <v>0.40469615079365079</v>
      </c>
      <c r="AJ15" s="103">
        <f>(AJ11/(750*SurveyHrsIn!AE271))</f>
        <v>0.3573088888888889</v>
      </c>
      <c r="AK15" s="103"/>
      <c r="AL15" s="103"/>
      <c r="AM15" s="103"/>
      <c r="AN15" s="103"/>
      <c r="AO15" s="103"/>
      <c r="AP15" s="103"/>
      <c r="AQ15" s="103"/>
      <c r="AR15" s="103"/>
      <c r="AS15" s="103"/>
      <c r="AT15" s="103">
        <f>(AT11/(750*SurveyHrsIn!AO271))</f>
        <v>0.28924461640510801</v>
      </c>
      <c r="AU15" s="103">
        <f t="shared" ref="AU15:AU34" si="2">AVERAGE(V15:AG15)</f>
        <v>0.28301592119673435</v>
      </c>
      <c r="AV15" s="205">
        <f t="shared" ref="AV15:AV34" si="3">AVERAGE(AH15:AS15)</f>
        <v>0.37584568228366616</v>
      </c>
      <c r="AW15" s="104">
        <f t="shared" ref="AW15:AW34" si="4">AVERAGE(J15:L15)</f>
        <v>0.33229868976503385</v>
      </c>
      <c r="AX15" s="104">
        <f t="shared" ref="AX15:AX34" si="5">AVERAGE(M15:O15)</f>
        <v>0.30809836413115627</v>
      </c>
      <c r="AY15" s="104">
        <f t="shared" ref="AY15:AY34" si="6">AVERAGE(P15:R15)</f>
        <v>0.21119339381488564</v>
      </c>
      <c r="AZ15" s="104">
        <f t="shared" si="1"/>
        <v>0.30864831501393869</v>
      </c>
      <c r="BA15" s="104">
        <f t="shared" ref="BA15:BA34" si="7">AVERAGE(V15:X15)</f>
        <v>0.26727820688968534</v>
      </c>
      <c r="BB15" s="104">
        <f t="shared" ref="BB15:BB34" si="8">AVERAGE(Y15:AA15)</f>
        <v>0.33260041922208949</v>
      </c>
      <c r="BC15" s="104">
        <f t="shared" ref="BC15:BC34" si="9">AVERAGE(AB15:AD15)</f>
        <v>0.16374387720695605</v>
      </c>
      <c r="BD15" s="104">
        <f t="shared" ref="BD15:BD34" si="10">AVERAGE(AE15:AG15)</f>
        <v>0.36844118146820654</v>
      </c>
      <c r="BE15" s="104">
        <f t="shared" ref="BE15:BE34" si="11">AVERAGE(AH15:AJ15)</f>
        <v>0.37584568228366616</v>
      </c>
      <c r="BH15" s="165"/>
      <c r="BI15" s="165"/>
    </row>
    <row r="16" spans="1:81" hidden="1" x14ac:dyDescent="0.25">
      <c r="B16" s="75"/>
      <c r="C16" s="70" t="s">
        <v>47</v>
      </c>
      <c r="D16" s="73">
        <v>0.152</v>
      </c>
      <c r="E16" s="73">
        <v>0.127</v>
      </c>
      <c r="F16" s="73">
        <v>0.188</v>
      </c>
      <c r="G16" s="73">
        <v>0.32</v>
      </c>
      <c r="H16" s="73">
        <v>0.33800000000000002</v>
      </c>
      <c r="I16" s="73">
        <v>0.35299999999999998</v>
      </c>
      <c r="J16" s="103">
        <v>0.36699999999999999</v>
      </c>
      <c r="K16" s="103">
        <f>(K12/(750*SurveyHrsIn!F271))</f>
        <v>0.40201787994891441</v>
      </c>
      <c r="L16" s="103">
        <f>(L12/(750*SurveyHrsIn!G271))</f>
        <v>0.32052568697729988</v>
      </c>
      <c r="M16" s="103">
        <f>(M12/(750*SurveyHrsIn!H271))</f>
        <v>0.41781481481481481</v>
      </c>
      <c r="N16" s="103">
        <f>(N12/(750*SurveyHrsIn!I271))</f>
        <v>0.393273596176822</v>
      </c>
      <c r="O16" s="103">
        <f>(O12/(750*SurveyHrsIn!J271))</f>
        <v>0.35866666666666669</v>
      </c>
      <c r="P16" s="103">
        <f>(P12/(750*SurveyHrsIn!K271))</f>
        <v>0.19264024657951562</v>
      </c>
      <c r="Q16" s="103">
        <f>(Q12/(750*SurveyHrsIn!L271))</f>
        <v>0.22942408032948949</v>
      </c>
      <c r="R16" s="103" t="s">
        <v>100</v>
      </c>
      <c r="S16" s="103" t="s">
        <v>100</v>
      </c>
      <c r="T16" s="103" t="s">
        <v>100</v>
      </c>
      <c r="U16" s="103" t="s">
        <v>100</v>
      </c>
      <c r="V16" s="103" t="s">
        <v>100</v>
      </c>
      <c r="W16" s="103" t="s">
        <v>100</v>
      </c>
      <c r="X16" s="103" t="s">
        <v>100</v>
      </c>
      <c r="Y16" s="103" t="s">
        <v>100</v>
      </c>
      <c r="Z16" s="103" t="s">
        <v>100</v>
      </c>
      <c r="AA16" s="103" t="s">
        <v>100</v>
      </c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 t="s">
        <v>100</v>
      </c>
      <c r="AU16" s="103" t="e">
        <f t="shared" si="2"/>
        <v>#DIV/0!</v>
      </c>
      <c r="AV16" s="205" t="e">
        <f t="shared" si="3"/>
        <v>#DIV/0!</v>
      </c>
      <c r="AW16" s="104">
        <f t="shared" si="4"/>
        <v>0.3631811889754048</v>
      </c>
      <c r="AX16" s="104">
        <f t="shared" si="5"/>
        <v>0.38991835921943446</v>
      </c>
      <c r="AY16" s="104">
        <f t="shared" si="6"/>
        <v>0.21103216345450254</v>
      </c>
      <c r="AZ16" s="104" t="e">
        <f t="shared" si="1"/>
        <v>#DIV/0!</v>
      </c>
      <c r="BA16" s="104" t="e">
        <f t="shared" si="7"/>
        <v>#DIV/0!</v>
      </c>
      <c r="BB16" s="104" t="e">
        <f t="shared" si="8"/>
        <v>#DIV/0!</v>
      </c>
      <c r="BC16" s="104" t="e">
        <f t="shared" si="9"/>
        <v>#DIV/0!</v>
      </c>
      <c r="BD16" s="104" t="e">
        <f t="shared" si="10"/>
        <v>#DIV/0!</v>
      </c>
      <c r="BE16" s="104" t="e">
        <f t="shared" si="11"/>
        <v>#DIV/0!</v>
      </c>
      <c r="BH16" s="165"/>
      <c r="BI16" s="165"/>
    </row>
    <row r="17" spans="2:61" x14ac:dyDescent="0.25">
      <c r="B17" s="76"/>
      <c r="C17" s="88" t="s">
        <v>146</v>
      </c>
      <c r="D17" s="73">
        <v>0.17100000000000001</v>
      </c>
      <c r="E17" s="73">
        <v>0.17299999999999999</v>
      </c>
      <c r="F17" s="73">
        <v>0.26300000000000001</v>
      </c>
      <c r="G17" s="73">
        <v>0.45700000000000002</v>
      </c>
      <c r="H17" s="73">
        <v>0.44500000000000001</v>
      </c>
      <c r="I17" s="73">
        <v>0.38200000000000001</v>
      </c>
      <c r="J17" s="103">
        <f>(J13/(750*SurveyHrsIn!E271))</f>
        <v>0.44919952210274788</v>
      </c>
      <c r="K17" s="103">
        <f>(K13/(750*SurveyHrsIn!F271))</f>
        <v>0.40375478927203068</v>
      </c>
      <c r="L17" s="103">
        <f>(L13/(750*SurveyHrsIn!G271))</f>
        <v>0.44065710872162484</v>
      </c>
      <c r="M17" s="103">
        <f>(M13/(750*SurveyHrsIn!H271))</f>
        <v>0.41353086419753088</v>
      </c>
      <c r="N17" s="103">
        <f>(N13/(750*SurveyHrsIn!I271))</f>
        <v>0.41367980884109917</v>
      </c>
      <c r="O17" s="103">
        <f>(O13/(750*SurveyHrsIn!J271))</f>
        <v>0.32524691358024693</v>
      </c>
      <c r="P17" s="103">
        <f>(P13/(750*SurveyHrsIn!K271))</f>
        <v>0.27427192440139658</v>
      </c>
      <c r="Q17" s="103">
        <f>(Q13/(750*SurveyHrsIn!L271))</f>
        <v>0.23830294993444259</v>
      </c>
      <c r="R17" s="103">
        <f>(R13/(750*SurveyHrsIn!M271))</f>
        <v>0.31595856790123455</v>
      </c>
      <c r="S17" s="103">
        <f>(S13/(750*SurveyHrsIn!N271))</f>
        <v>0.46314610513739546</v>
      </c>
      <c r="T17" s="103">
        <f>(T13/(750*SurveyHrsIn!O271))</f>
        <v>0.45070560493827161</v>
      </c>
      <c r="U17" s="103">
        <f>(U13/(750*SurveyHrsIn!P271))</f>
        <v>0.38670250896057345</v>
      </c>
      <c r="V17" s="103">
        <f>(V13/(750*SurveyHrsIn!Q271))</f>
        <v>0.45452807646356036</v>
      </c>
      <c r="W17" s="103">
        <f>(W13/(750*SurveyHrsIn!R271))</f>
        <v>0.42698412698412697</v>
      </c>
      <c r="X17" s="103">
        <f>(X13/(750*SurveyHrsIn!S271))</f>
        <v>0.44994026284348865</v>
      </c>
      <c r="Y17" s="103">
        <f>(Y13/(750*SurveyHrsIn!T271))</f>
        <v>0.42223456790123459</v>
      </c>
      <c r="Z17" s="103">
        <f>(Z13/(750*SurveyHrsIn!U271))</f>
        <v>0.42238948626045403</v>
      </c>
      <c r="AA17" s="103">
        <f>(AA13/(750*SurveyHrsIn!V271))</f>
        <v>0.33209876543209876</v>
      </c>
      <c r="AB17" s="103">
        <f>(AB13/(750*SurveyHrsIn!W271))</f>
        <v>0.28005973715651133</v>
      </c>
      <c r="AC17" s="103">
        <f>(AC13/(750*SurveyHrsIn!X271))</f>
        <v>0.24333333333333335</v>
      </c>
      <c r="AD17" s="103">
        <f>(AD13/(750*SurveyHrsIn!Y271))</f>
        <v>0.32260493827160491</v>
      </c>
      <c r="AE17" s="103">
        <f>(AE13/(750*SurveyHrsIn!Z271))</f>
        <v>0.47289127837514933</v>
      </c>
      <c r="AF17" s="103">
        <f>(AF13/(750*SurveyHrsIn!AA271))</f>
        <v>0.4601941555555556</v>
      </c>
      <c r="AG17" s="103">
        <f>(AG13/(750*SurveyHrsIn!AB271))</f>
        <v>0.39485065710872164</v>
      </c>
      <c r="AH17" s="103">
        <f>(AH13/(750*SurveyHrsIn!AC271))</f>
        <v>0.45452807646356036</v>
      </c>
      <c r="AI17" s="103">
        <f>(AI13/(750*SurveyHrsIn!AD271))</f>
        <v>0.42698412698412697</v>
      </c>
      <c r="AJ17" s="103">
        <f>(AJ13/(750*SurveyHrsIn!AE271))</f>
        <v>0.44994026284348865</v>
      </c>
      <c r="AK17" s="103"/>
      <c r="AL17" s="103"/>
      <c r="AM17" s="103"/>
      <c r="AN17" s="103"/>
      <c r="AO17" s="103"/>
      <c r="AP17" s="103"/>
      <c r="AQ17" s="103"/>
      <c r="AR17" s="103"/>
      <c r="AS17" s="103"/>
      <c r="AT17" s="103">
        <f>(AT13/(750*SurveyHrsIn!AO271))</f>
        <v>0.38119240283320205</v>
      </c>
      <c r="AU17" s="103">
        <f t="shared" si="2"/>
        <v>0.3901757821404867</v>
      </c>
      <c r="AV17" s="205">
        <f t="shared" si="3"/>
        <v>0.44381748876372534</v>
      </c>
      <c r="AW17" s="104">
        <f t="shared" si="4"/>
        <v>0.43120380669880115</v>
      </c>
      <c r="AX17" s="104">
        <f t="shared" si="5"/>
        <v>0.38415252887295903</v>
      </c>
      <c r="AY17" s="104">
        <f t="shared" si="6"/>
        <v>0.27617781407902459</v>
      </c>
      <c r="AZ17" s="104">
        <f t="shared" si="1"/>
        <v>0.43351807301208023</v>
      </c>
      <c r="BA17" s="104">
        <f t="shared" si="7"/>
        <v>0.44381748876372534</v>
      </c>
      <c r="BB17" s="104">
        <f t="shared" si="8"/>
        <v>0.39224093986459579</v>
      </c>
      <c r="BC17" s="104">
        <f t="shared" si="9"/>
        <v>0.28199933625381651</v>
      </c>
      <c r="BD17" s="104">
        <f t="shared" si="10"/>
        <v>0.44264536367980883</v>
      </c>
      <c r="BE17" s="104">
        <f t="shared" si="11"/>
        <v>0.44381748876372534</v>
      </c>
      <c r="BH17" s="165"/>
      <c r="BI17" s="165"/>
    </row>
    <row r="18" spans="2:61" x14ac:dyDescent="0.25">
      <c r="B18" s="75" t="s">
        <v>130</v>
      </c>
      <c r="C18" s="70" t="s">
        <v>129</v>
      </c>
      <c r="D18" s="73"/>
      <c r="E18" s="73"/>
      <c r="F18" s="73"/>
      <c r="G18" s="73"/>
      <c r="H18" s="73"/>
      <c r="I18" s="73"/>
      <c r="J18" s="128">
        <f>SL1_WS!B11</f>
        <v>8.2149999999999999</v>
      </c>
      <c r="K18" s="128">
        <f>SL1_WS!C11</f>
        <v>8.74</v>
      </c>
      <c r="L18" s="128">
        <f>SL1_WS!D11</f>
        <v>7.82</v>
      </c>
      <c r="M18" s="128">
        <f>SL1_WS!E11</f>
        <v>8.8849999999999998</v>
      </c>
      <c r="N18" s="128">
        <f>SL1_WS!F11</f>
        <v>8.2800000000000011</v>
      </c>
      <c r="O18" s="128">
        <f>SL1_WS!G11</f>
        <v>8.0749999999999993</v>
      </c>
      <c r="P18" s="128">
        <f>SL1_WS!H11</f>
        <v>6.1550000000000002</v>
      </c>
      <c r="Q18" s="128">
        <f>SL1_WS!I11</f>
        <v>6.7450000000000001</v>
      </c>
      <c r="R18" s="128">
        <f>SL1_WS!J11</f>
        <v>8.0150000000000006</v>
      </c>
      <c r="S18" s="128">
        <f>SL1_WS!K11</f>
        <v>7.9649999999999999</v>
      </c>
      <c r="T18" s="128">
        <f>SL1_WS!L11</f>
        <v>8.33</v>
      </c>
      <c r="U18" s="128">
        <f>SL1_WS!M11</f>
        <v>8.17</v>
      </c>
      <c r="V18" s="128">
        <f>SL1_WS!B22</f>
        <v>7.4</v>
      </c>
      <c r="W18" s="128">
        <f>SL1_WS!C22</f>
        <v>8.1</v>
      </c>
      <c r="X18" s="148">
        <f>SL1_WS!D22</f>
        <v>7.38</v>
      </c>
      <c r="Y18" s="148">
        <f>SL1_WS!E22</f>
        <v>9.11</v>
      </c>
      <c r="Z18" s="148">
        <f>SL1_WS!F22</f>
        <v>8.18</v>
      </c>
      <c r="AA18" s="148">
        <f>SL1_WS!G22</f>
        <v>7.5566666666666675</v>
      </c>
      <c r="AB18" s="148">
        <f>SL1_WS!H22</f>
        <v>6.003333333333333</v>
      </c>
      <c r="AC18" s="148">
        <f>SL1_WS!I22</f>
        <v>6.2566666666666668</v>
      </c>
      <c r="AD18" s="148">
        <f>SL1_WS!J22</f>
        <v>6.34</v>
      </c>
      <c r="AE18" s="148">
        <f>SL1_WS!K22</f>
        <v>7.41</v>
      </c>
      <c r="AF18" s="148">
        <f>SL1_WS!L22</f>
        <v>8.3766666666666669</v>
      </c>
      <c r="AG18" s="148">
        <f>SL1_WS!M22</f>
        <v>8.34</v>
      </c>
      <c r="AH18" s="148">
        <f>SL1_WS!B33</f>
        <v>8.1933333333333334</v>
      </c>
      <c r="AI18" s="148">
        <f>SL1_WS!C33</f>
        <v>10.125</v>
      </c>
      <c r="AJ18" s="148">
        <f>SL1_WS!D33</f>
        <v>8.8949999999999996</v>
      </c>
      <c r="AK18" s="148"/>
      <c r="AL18" s="148"/>
      <c r="AM18" s="148"/>
      <c r="AN18" s="148"/>
      <c r="AO18" s="148"/>
      <c r="AP18" s="148"/>
      <c r="AQ18" s="148"/>
      <c r="AR18" s="148"/>
      <c r="AS18" s="148"/>
      <c r="AT18" s="128">
        <f>SL1_WS!O11</f>
        <v>7.9495833333333339</v>
      </c>
      <c r="AU18" s="128">
        <f t="shared" si="2"/>
        <v>7.5377777777777775</v>
      </c>
      <c r="AV18" s="211">
        <f t="shared" si="3"/>
        <v>9.0711111111111116</v>
      </c>
      <c r="AW18" s="129">
        <f>AVERAGE(J18:L18)</f>
        <v>8.2583333333333329</v>
      </c>
      <c r="AX18" s="129">
        <f>AVERAGE(M18:O18)</f>
        <v>8.4133333333333322</v>
      </c>
      <c r="AY18" s="129">
        <f>AVERAGE(P18:R18)</f>
        <v>6.9716666666666667</v>
      </c>
      <c r="AZ18" s="129">
        <f t="shared" si="1"/>
        <v>8.1550000000000011</v>
      </c>
      <c r="BA18" s="129">
        <f t="shared" si="7"/>
        <v>7.626666666666666</v>
      </c>
      <c r="BB18" s="129">
        <f t="shared" si="8"/>
        <v>8.2822222222222219</v>
      </c>
      <c r="BC18" s="129">
        <f t="shared" si="9"/>
        <v>6.2</v>
      </c>
      <c r="BD18" s="129">
        <f t="shared" si="10"/>
        <v>8.0422222222222217</v>
      </c>
      <c r="BE18" s="210">
        <f t="shared" si="11"/>
        <v>9.0711111111111116</v>
      </c>
      <c r="BH18" s="165"/>
      <c r="BI18" s="165"/>
    </row>
    <row r="19" spans="2:61" x14ac:dyDescent="0.25">
      <c r="B19" s="74" t="s">
        <v>51</v>
      </c>
      <c r="C19" s="70" t="s">
        <v>46</v>
      </c>
      <c r="D19" s="73">
        <v>0.83099999999999996</v>
      </c>
      <c r="E19" s="73">
        <v>0.95</v>
      </c>
      <c r="F19" s="73">
        <v>0.93</v>
      </c>
      <c r="G19" s="73">
        <v>0.93600000000000005</v>
      </c>
      <c r="H19" s="73">
        <v>0.93799999999999994</v>
      </c>
      <c r="I19" s="73">
        <v>0.86199999999999999</v>
      </c>
      <c r="J19" s="103">
        <v>0.92500000000000004</v>
      </c>
      <c r="K19" s="103">
        <f>SysAvail!F271</f>
        <v>0.93793103448275794</v>
      </c>
      <c r="L19" s="103">
        <f>SysAvail!G271</f>
        <v>0.8576480263157894</v>
      </c>
      <c r="M19" s="103">
        <f>SysAvail!H271</f>
        <v>0.77621345029239741</v>
      </c>
      <c r="N19" s="103">
        <f>SysAvail!I271</f>
        <v>0.88804470854555806</v>
      </c>
      <c r="O19" s="103">
        <f>SysAvail!J271</f>
        <v>0.91713331505847895</v>
      </c>
      <c r="P19" s="103">
        <f>SysAvail!K271</f>
        <v>0.9424417874356541</v>
      </c>
      <c r="Q19" s="103">
        <f>SysAvail!L271</f>
        <v>0.946246432082258</v>
      </c>
      <c r="R19" s="103">
        <f>SysAvail!M271</f>
        <v>0.97219024122806985</v>
      </c>
      <c r="S19" s="103">
        <f>SysAvail!N271</f>
        <v>0.96166251061120622</v>
      </c>
      <c r="T19" s="103">
        <f>SysAvail!O271</f>
        <v>0.94180372807017565</v>
      </c>
      <c r="U19" s="103">
        <f>SysAvail!P271</f>
        <v>0.86329760894170871</v>
      </c>
      <c r="V19" s="103">
        <f>SysAvail!Q271</f>
        <v>0.86108694114318063</v>
      </c>
      <c r="W19" s="103">
        <f>SysAvail!R271</f>
        <v>0.82420014880952375</v>
      </c>
      <c r="X19" s="103">
        <f>SysAvail!S271</f>
        <v>0.9074004315223545</v>
      </c>
      <c r="Y19" s="103">
        <f>SysAvail!T271</f>
        <v>0.92327668128654905</v>
      </c>
      <c r="Z19" s="103">
        <f>SysAvail!U271</f>
        <v>0.921509797679684</v>
      </c>
      <c r="AA19" s="103">
        <f>SysAvail!V271</f>
        <v>0.91830774853801211</v>
      </c>
      <c r="AB19" s="103">
        <f>SysAvail!W271</f>
        <v>0.92385752688172129</v>
      </c>
      <c r="AC19" s="103">
        <f>SysAvail!X271</f>
        <v>0.91654659498207969</v>
      </c>
      <c r="AD19" s="103">
        <f>SysAvail!Y271</f>
        <v>0.90465740740740808</v>
      </c>
      <c r="AE19" s="103">
        <f>SysAvail!Z271</f>
        <v>0.92041487455197135</v>
      </c>
      <c r="AF19" s="103">
        <f>SysAvail!AA271</f>
        <v>0.93072870370370353</v>
      </c>
      <c r="AG19" s="103">
        <f>SysAvail!AB271</f>
        <v>0.93581630824372819</v>
      </c>
      <c r="AH19" s="103">
        <f>SysAvail!AC271</f>
        <v>0.9492732974910395</v>
      </c>
      <c r="AI19" s="103">
        <f>SysAvail!AD271</f>
        <v>0.9552251984126986</v>
      </c>
      <c r="AJ19" s="103">
        <f>SysAvail!AE271</f>
        <v>0.93242065322580614</v>
      </c>
      <c r="AK19" s="103"/>
      <c r="AL19" s="103"/>
      <c r="AM19" s="103"/>
      <c r="AN19" s="103"/>
      <c r="AO19" s="103"/>
      <c r="AP19" s="103"/>
      <c r="AQ19" s="103"/>
      <c r="AR19" s="103"/>
      <c r="AS19" s="103"/>
      <c r="AT19" s="103">
        <f>SysAvail!AO271</f>
        <v>0.91014550174138265</v>
      </c>
      <c r="AU19" s="103">
        <f t="shared" si="2"/>
        <v>0.90731693039582639</v>
      </c>
      <c r="AV19" s="205">
        <f t="shared" si="3"/>
        <v>0.94563971637651478</v>
      </c>
      <c r="AW19" s="104">
        <f t="shared" si="4"/>
        <v>0.90685968693284913</v>
      </c>
      <c r="AX19" s="104">
        <f t="shared" si="5"/>
        <v>0.86046382463214488</v>
      </c>
      <c r="AY19" s="104">
        <f t="shared" si="6"/>
        <v>0.95362615358199398</v>
      </c>
      <c r="AZ19" s="104">
        <f t="shared" si="1"/>
        <v>0.92225461587436353</v>
      </c>
      <c r="BA19" s="104">
        <f t="shared" si="7"/>
        <v>0.86422917382501963</v>
      </c>
      <c r="BB19" s="104">
        <f t="shared" si="8"/>
        <v>0.92103140916808168</v>
      </c>
      <c r="BC19" s="104">
        <f t="shared" si="9"/>
        <v>0.91502050975706961</v>
      </c>
      <c r="BD19" s="104">
        <f t="shared" si="10"/>
        <v>0.92898662883313443</v>
      </c>
      <c r="BE19" s="104">
        <f t="shared" si="11"/>
        <v>0.94563971637651478</v>
      </c>
      <c r="BH19" s="165"/>
      <c r="BI19" s="165"/>
    </row>
    <row r="20" spans="2:61" x14ac:dyDescent="0.25">
      <c r="B20" s="76" t="s">
        <v>73</v>
      </c>
      <c r="C20" s="70" t="s">
        <v>78</v>
      </c>
      <c r="D20" s="73">
        <v>0.6</v>
      </c>
      <c r="E20" s="73">
        <v>0.7</v>
      </c>
      <c r="F20" s="73">
        <v>0.8</v>
      </c>
      <c r="G20" s="73">
        <v>0.95</v>
      </c>
      <c r="H20" s="73">
        <v>0.95</v>
      </c>
      <c r="I20" s="73">
        <v>0.95</v>
      </c>
      <c r="J20" s="103">
        <v>0.95</v>
      </c>
      <c r="K20" s="103">
        <v>0.95</v>
      </c>
      <c r="L20" s="103">
        <v>0.95</v>
      </c>
      <c r="M20" s="103">
        <v>0.95</v>
      </c>
      <c r="N20" s="103">
        <v>0.95</v>
      </c>
      <c r="O20" s="103">
        <v>0.95</v>
      </c>
      <c r="P20" s="103">
        <v>0.95</v>
      </c>
      <c r="Q20" s="103">
        <v>0.95</v>
      </c>
      <c r="R20" s="103">
        <v>0.95</v>
      </c>
      <c r="S20" s="103">
        <v>0.95</v>
      </c>
      <c r="T20" s="103">
        <v>0.95</v>
      </c>
      <c r="U20" s="103">
        <v>0.95</v>
      </c>
      <c r="V20" s="103">
        <v>0.97</v>
      </c>
      <c r="W20" s="103">
        <v>0.97</v>
      </c>
      <c r="X20" s="103">
        <v>0.97</v>
      </c>
      <c r="Y20" s="103">
        <v>0.97</v>
      </c>
      <c r="Z20" s="103">
        <v>0.97</v>
      </c>
      <c r="AA20" s="103">
        <v>0.97</v>
      </c>
      <c r="AB20" s="103">
        <v>0.97</v>
      </c>
      <c r="AC20" s="103">
        <v>0.97</v>
      </c>
      <c r="AD20" s="103">
        <v>0.97</v>
      </c>
      <c r="AE20" s="103">
        <v>0.97</v>
      </c>
      <c r="AF20" s="103">
        <v>0.97</v>
      </c>
      <c r="AG20" s="103">
        <v>0.97</v>
      </c>
      <c r="AH20" s="103">
        <v>0.97</v>
      </c>
      <c r="AI20" s="103">
        <v>0.97</v>
      </c>
      <c r="AJ20" s="103">
        <v>0.97</v>
      </c>
      <c r="AK20" s="103"/>
      <c r="AL20" s="103"/>
      <c r="AM20" s="103"/>
      <c r="AN20" s="103"/>
      <c r="AO20" s="103"/>
      <c r="AP20" s="103"/>
      <c r="AQ20" s="103"/>
      <c r="AR20" s="103"/>
      <c r="AS20" s="103"/>
      <c r="AT20" s="103">
        <v>0.95</v>
      </c>
      <c r="AU20" s="103">
        <f t="shared" si="2"/>
        <v>0.97000000000000008</v>
      </c>
      <c r="AV20" s="205">
        <f t="shared" si="3"/>
        <v>0.97000000000000008</v>
      </c>
      <c r="AW20" s="104">
        <f t="shared" si="4"/>
        <v>0.94999999999999984</v>
      </c>
      <c r="AX20" s="104">
        <f t="shared" si="5"/>
        <v>0.94999999999999984</v>
      </c>
      <c r="AY20" s="104">
        <f t="shared" si="6"/>
        <v>0.94999999999999984</v>
      </c>
      <c r="AZ20" s="104">
        <f t="shared" si="1"/>
        <v>0.94999999999999984</v>
      </c>
      <c r="BA20" s="104">
        <f t="shared" si="7"/>
        <v>0.97000000000000008</v>
      </c>
      <c r="BB20" s="104">
        <f t="shared" si="8"/>
        <v>0.97000000000000008</v>
      </c>
      <c r="BC20" s="104">
        <f t="shared" si="9"/>
        <v>0.97000000000000008</v>
      </c>
      <c r="BD20" s="104">
        <f t="shared" si="10"/>
        <v>0.97000000000000008</v>
      </c>
      <c r="BE20" s="104">
        <f t="shared" si="11"/>
        <v>0.97000000000000008</v>
      </c>
      <c r="BH20" s="165"/>
      <c r="BI20" s="165"/>
    </row>
    <row r="21" spans="2:61" x14ac:dyDescent="0.25">
      <c r="B21" s="74" t="s">
        <v>48</v>
      </c>
      <c r="C21" s="70" t="s">
        <v>46</v>
      </c>
      <c r="D21" s="73">
        <v>0.88900000000000001</v>
      </c>
      <c r="E21" s="73">
        <v>0.95699999999999996</v>
      </c>
      <c r="F21" s="73">
        <v>0.95899999999999996</v>
      </c>
      <c r="G21" s="73">
        <v>0.94199999999999995</v>
      </c>
      <c r="H21" s="73">
        <v>0.95</v>
      </c>
      <c r="I21" s="73">
        <v>0.878</v>
      </c>
      <c r="J21" s="103">
        <v>0.93600000000000005</v>
      </c>
      <c r="K21" s="103">
        <f>MachAvail!F271</f>
        <v>0.94610657563186573</v>
      </c>
      <c r="L21" s="103">
        <f>MachAvail!G271</f>
        <v>0.92988056873558878</v>
      </c>
      <c r="M21" s="103">
        <f>MachAvail!H271</f>
        <v>0.85081668409274214</v>
      </c>
      <c r="N21" s="103">
        <f>MachAvail!I271</f>
        <v>0.91154289480071915</v>
      </c>
      <c r="O21" s="103">
        <f>MachAvail!J271</f>
        <v>0.93142577071184685</v>
      </c>
      <c r="P21" s="103">
        <f>MachAvail!K271</f>
        <v>0.956767625979283</v>
      </c>
      <c r="Q21" s="103">
        <f>MachAvail!L271</f>
        <v>0.96160624635195269</v>
      </c>
      <c r="R21" s="103">
        <f>MachAvail!M271</f>
        <v>0.9806876937911756</v>
      </c>
      <c r="S21" s="103">
        <f>MachAvail!N271</f>
        <v>0.97252948565365605</v>
      </c>
      <c r="T21" s="103">
        <f>MachAvail!O271</f>
        <v>0.94702050602745791</v>
      </c>
      <c r="U21" s="103">
        <f>MachAvail!P271</f>
        <v>0.88563406632611663</v>
      </c>
      <c r="V21" s="103">
        <f>MachAvail!Q271</f>
        <v>0.8826905432601384</v>
      </c>
      <c r="W21" s="103">
        <f>MachAvail!R271</f>
        <v>0.83008478040882383</v>
      </c>
      <c r="X21" s="103">
        <f>MachAvail!S271</f>
        <v>0.91340703625049624</v>
      </c>
      <c r="Y21" s="103">
        <f>MachAvail!T271</f>
        <v>0.93736727977090839</v>
      </c>
      <c r="Z21" s="103">
        <f>MachAvail!U271</f>
        <v>0.92823977076155095</v>
      </c>
      <c r="AA21" s="103">
        <f>MachAvail!V271</f>
        <v>0.92969735335964498</v>
      </c>
      <c r="AB21" s="103">
        <f>MachAvail!W271</f>
        <v>0.92823437892327454</v>
      </c>
      <c r="AC21" s="103">
        <f>MachAvail!X271</f>
        <v>0.92166470979363091</v>
      </c>
      <c r="AD21" s="103">
        <f>MachAvail!Y271</f>
        <v>0.91889394502532029</v>
      </c>
      <c r="AE21" s="103">
        <f>MachAvail!Z271</f>
        <v>0.92568996968827832</v>
      </c>
      <c r="AF21" s="103">
        <f>MachAvail!AA271</f>
        <v>0.93523856176051956</v>
      </c>
      <c r="AG21" s="103">
        <f>MachAvail!AB271</f>
        <v>0.94500535404054042</v>
      </c>
      <c r="AH21" s="103">
        <f>MachAvail!AC271</f>
        <v>0.95099720318011105</v>
      </c>
      <c r="AI21" s="103">
        <f>MachAvail!AD271</f>
        <v>0.95874637416821318</v>
      </c>
      <c r="AJ21" s="103">
        <f>MachAvail!AE271</f>
        <v>0.94259827873790847</v>
      </c>
      <c r="AK21" s="103"/>
      <c r="AL21" s="103"/>
      <c r="AM21" s="103"/>
      <c r="AN21" s="103"/>
      <c r="AO21" s="103"/>
      <c r="AP21" s="103"/>
      <c r="AQ21" s="103"/>
      <c r="AR21" s="103"/>
      <c r="AS21" s="103"/>
      <c r="AT21" s="103">
        <f>MachAvail!AC271</f>
        <v>0.95099720318011105</v>
      </c>
      <c r="AU21" s="103">
        <f t="shared" si="2"/>
        <v>0.91635114025359388</v>
      </c>
      <c r="AV21" s="205">
        <f t="shared" si="3"/>
        <v>0.95078061869541086</v>
      </c>
      <c r="AW21" s="104">
        <f t="shared" si="4"/>
        <v>0.93732904812248485</v>
      </c>
      <c r="AX21" s="104">
        <f t="shared" si="5"/>
        <v>0.89792844986843601</v>
      </c>
      <c r="AY21" s="104">
        <f t="shared" si="6"/>
        <v>0.96635385537413709</v>
      </c>
      <c r="AZ21" s="104">
        <f t="shared" si="1"/>
        <v>0.93506135266907686</v>
      </c>
      <c r="BA21" s="104">
        <f t="shared" si="7"/>
        <v>0.87539411997315286</v>
      </c>
      <c r="BB21" s="104">
        <f t="shared" si="8"/>
        <v>0.93176813463070152</v>
      </c>
      <c r="BC21" s="104">
        <f t="shared" si="9"/>
        <v>0.92293101124740862</v>
      </c>
      <c r="BD21" s="104">
        <f t="shared" si="10"/>
        <v>0.93531129516311273</v>
      </c>
      <c r="BE21" s="104">
        <f t="shared" si="11"/>
        <v>0.95078061869541086</v>
      </c>
      <c r="BH21" s="165"/>
      <c r="BI21" s="165"/>
    </row>
    <row r="22" spans="2:61" x14ac:dyDescent="0.25">
      <c r="B22" s="76" t="s">
        <v>73</v>
      </c>
      <c r="C22" s="70" t="s">
        <v>78</v>
      </c>
      <c r="D22" s="73">
        <v>0.6</v>
      </c>
      <c r="E22" s="73">
        <v>0.7</v>
      </c>
      <c r="F22" s="73">
        <v>0.8</v>
      </c>
      <c r="G22" s="73">
        <v>0.95</v>
      </c>
      <c r="H22" s="73">
        <v>0.95</v>
      </c>
      <c r="I22" s="73">
        <v>0.95</v>
      </c>
      <c r="J22" s="103">
        <v>0.95</v>
      </c>
      <c r="K22" s="103">
        <v>0.95</v>
      </c>
      <c r="L22" s="103">
        <v>0.95</v>
      </c>
      <c r="M22" s="103">
        <v>0.95</v>
      </c>
      <c r="N22" s="103">
        <v>0.95</v>
      </c>
      <c r="O22" s="103">
        <v>0.95</v>
      </c>
      <c r="P22" s="103">
        <v>0.95</v>
      </c>
      <c r="Q22" s="103">
        <v>0.95</v>
      </c>
      <c r="R22" s="103">
        <v>0.95</v>
      </c>
      <c r="S22" s="103">
        <v>0.95</v>
      </c>
      <c r="T22" s="103">
        <v>0.95</v>
      </c>
      <c r="U22" s="103">
        <v>0.95</v>
      </c>
      <c r="V22" s="103">
        <v>0.97</v>
      </c>
      <c r="W22" s="103">
        <v>0.97</v>
      </c>
      <c r="X22" s="103">
        <v>0.97</v>
      </c>
      <c r="Y22" s="103">
        <v>0.97</v>
      </c>
      <c r="Z22" s="103">
        <v>0.97</v>
      </c>
      <c r="AA22" s="103">
        <v>0.97</v>
      </c>
      <c r="AB22" s="103">
        <v>0.97</v>
      </c>
      <c r="AC22" s="103">
        <v>0.97</v>
      </c>
      <c r="AD22" s="103">
        <v>0.97</v>
      </c>
      <c r="AE22" s="103">
        <v>0.97</v>
      </c>
      <c r="AF22" s="103">
        <v>0.97</v>
      </c>
      <c r="AG22" s="103">
        <v>0.97</v>
      </c>
      <c r="AH22" s="103">
        <v>0.97</v>
      </c>
      <c r="AI22" s="103">
        <v>0.97</v>
      </c>
      <c r="AJ22" s="103">
        <v>0.97</v>
      </c>
      <c r="AK22" s="103"/>
      <c r="AL22" s="103"/>
      <c r="AM22" s="103"/>
      <c r="AN22" s="103"/>
      <c r="AO22" s="103"/>
      <c r="AP22" s="103"/>
      <c r="AQ22" s="103"/>
      <c r="AR22" s="103"/>
      <c r="AS22" s="103"/>
      <c r="AT22" s="103">
        <v>0.95</v>
      </c>
      <c r="AU22" s="103">
        <f t="shared" si="2"/>
        <v>0.97000000000000008</v>
      </c>
      <c r="AV22" s="205">
        <f t="shared" si="3"/>
        <v>0.97000000000000008</v>
      </c>
      <c r="AW22" s="104">
        <f t="shared" si="4"/>
        <v>0.94999999999999984</v>
      </c>
      <c r="AX22" s="104">
        <f t="shared" si="5"/>
        <v>0.94999999999999984</v>
      </c>
      <c r="AY22" s="104">
        <f t="shared" si="6"/>
        <v>0.94999999999999984</v>
      </c>
      <c r="AZ22" s="104">
        <f t="shared" si="1"/>
        <v>0.94999999999999984</v>
      </c>
      <c r="BA22" s="104">
        <f t="shared" si="7"/>
        <v>0.97000000000000008</v>
      </c>
      <c r="BB22" s="104">
        <f t="shared" si="8"/>
        <v>0.97000000000000008</v>
      </c>
      <c r="BC22" s="104">
        <f t="shared" si="9"/>
        <v>0.97000000000000008</v>
      </c>
      <c r="BD22" s="104">
        <f t="shared" si="10"/>
        <v>0.97000000000000008</v>
      </c>
      <c r="BE22" s="104">
        <f t="shared" si="11"/>
        <v>0.97000000000000008</v>
      </c>
      <c r="BH22" s="165"/>
      <c r="BI22" s="165"/>
    </row>
    <row r="23" spans="2:61" x14ac:dyDescent="0.25">
      <c r="B23" s="74" t="s">
        <v>57</v>
      </c>
      <c r="C23" s="53" t="s">
        <v>186</v>
      </c>
      <c r="D23" s="73"/>
      <c r="E23" s="73"/>
      <c r="F23" s="73"/>
      <c r="G23" s="73"/>
      <c r="H23" s="73"/>
      <c r="I23" s="7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66">
        <f>SurveyHrsIn!AC271</f>
        <v>111600</v>
      </c>
      <c r="AI23" s="166">
        <f>SurveyHrsIn!AD271</f>
        <v>100800</v>
      </c>
      <c r="AJ23" s="166">
        <f>SurveyHrsIn!AE271</f>
        <v>111600</v>
      </c>
      <c r="AV23" s="71">
        <f t="shared" ref="AV23:AV29" si="12">SUM(AH23:AS23)</f>
        <v>324000</v>
      </c>
      <c r="BE23" s="185">
        <f t="shared" ref="BE23:BE29" si="13">SUM(AH23:AJ23)</f>
        <v>324000</v>
      </c>
      <c r="BH23" s="165"/>
      <c r="BI23" s="165"/>
    </row>
    <row r="24" spans="2:61" ht="15.6" x14ac:dyDescent="0.25">
      <c r="B24" s="75" t="s">
        <v>158</v>
      </c>
      <c r="C24" s="53" t="s">
        <v>177</v>
      </c>
      <c r="D24" s="73"/>
      <c r="E24" s="73"/>
      <c r="F24" s="73"/>
      <c r="G24" s="73"/>
      <c r="H24" s="73"/>
      <c r="I24" s="7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55">
        <f>SurveyHrsIn!AC271-(EPCHrsIn!AC271-EPCHrsIn!AC274+EPCHrsIn!AC276)-(SurveyHrsIn!AC271-LinhrsIn!AC271)-AH28</f>
        <v>5653.4999999999854</v>
      </c>
      <c r="AI24" s="55">
        <f>SurveyHrsIn!AD271-(EPCHrsIn!AD271-EPCHrsIn!AD274+EPCHrsIn!AD276)-(SurveyHrsIn!AD271-LinhrsIn!AD271)-AI28</f>
        <v>5059.4999999999272</v>
      </c>
      <c r="AJ24" s="55">
        <f>SurveyHrsIn!AE271-(EPCHrsIn!AE271-EPCHrsIn!AE274+EPCHrsIn!AE276)-(SurveyHrsIn!AE271-LinhrsIn!AE271)-AJ28</f>
        <v>8502.4371000000538</v>
      </c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71">
        <f>SUM(AH24:AS24)</f>
        <v>19215.437099999966</v>
      </c>
      <c r="AW24" s="104"/>
      <c r="AX24" s="104"/>
      <c r="AY24" s="104"/>
      <c r="AZ24" s="104"/>
      <c r="BA24" s="104"/>
      <c r="BB24" s="104"/>
      <c r="BC24" s="104"/>
      <c r="BD24" s="104"/>
      <c r="BE24" s="185">
        <f t="shared" si="13"/>
        <v>19215.437099999966</v>
      </c>
      <c r="BH24" s="165"/>
      <c r="BI24" s="165"/>
    </row>
    <row r="25" spans="2:61" x14ac:dyDescent="0.25">
      <c r="B25" s="75"/>
      <c r="C25" s="53" t="s">
        <v>187</v>
      </c>
      <c r="D25" s="73"/>
      <c r="E25" s="73"/>
      <c r="F25" s="73"/>
      <c r="G25" s="73"/>
      <c r="H25" s="73"/>
      <c r="I25" s="7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55">
        <f>AH23-AH24</f>
        <v>105946.50000000001</v>
      </c>
      <c r="AI25" s="55">
        <f>AI23-AI24</f>
        <v>95740.500000000073</v>
      </c>
      <c r="AJ25" s="55">
        <f>AJ23-AJ24</f>
        <v>103097.56289999995</v>
      </c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71">
        <f t="shared" si="12"/>
        <v>304784.56290000002</v>
      </c>
      <c r="AW25" s="104"/>
      <c r="AX25" s="104"/>
      <c r="AY25" s="104"/>
      <c r="AZ25" s="104"/>
      <c r="BA25" s="104"/>
      <c r="BB25" s="104"/>
      <c r="BC25" s="104"/>
      <c r="BD25" s="104"/>
      <c r="BE25" s="185">
        <f t="shared" si="13"/>
        <v>304784.56290000002</v>
      </c>
      <c r="BH25" s="165"/>
      <c r="BI25" s="165"/>
    </row>
    <row r="26" spans="2:61" x14ac:dyDescent="0.25">
      <c r="B26" s="207"/>
      <c r="C26" s="206" t="s">
        <v>165</v>
      </c>
      <c r="D26" s="73"/>
      <c r="E26" s="73"/>
      <c r="F26" s="73"/>
      <c r="G26" s="73"/>
      <c r="H26" s="73"/>
      <c r="I26" s="7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55">
        <f>SurveyHrsIn!AC271-LinhrsIn!AC271</f>
        <v>309.90000000005239</v>
      </c>
      <c r="AI26" s="55">
        <f>SurveyHrsIn!AD271-LinhrsIn!AD271</f>
        <v>416.40000000003783</v>
      </c>
      <c r="AJ26" s="55">
        <f>SurveyHrsIn!AE271-LinhrsIn!AE271</f>
        <v>1244.4819999999745</v>
      </c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71">
        <f t="shared" si="12"/>
        <v>1970.7820000000647</v>
      </c>
      <c r="AW26" s="104"/>
      <c r="AX26" s="104"/>
      <c r="AY26" s="104"/>
      <c r="AZ26" s="104"/>
      <c r="BA26" s="104"/>
      <c r="BB26" s="104"/>
      <c r="BC26" s="104"/>
      <c r="BD26" s="104"/>
      <c r="BE26" s="185">
        <f t="shared" si="13"/>
        <v>1970.7820000000647</v>
      </c>
      <c r="BH26" s="165"/>
      <c r="BI26" s="165"/>
    </row>
    <row r="27" spans="2:61" x14ac:dyDescent="0.25">
      <c r="B27" s="75"/>
      <c r="C27" s="53" t="s">
        <v>183</v>
      </c>
      <c r="D27" s="73"/>
      <c r="E27" s="73"/>
      <c r="F27" s="73"/>
      <c r="G27" s="73"/>
      <c r="H27" s="73"/>
      <c r="I27" s="7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55">
        <f>4*150</f>
        <v>600</v>
      </c>
      <c r="AI27" s="55">
        <f>4*150</f>
        <v>600</v>
      </c>
      <c r="AJ27" s="55">
        <f>4*150</f>
        <v>600</v>
      </c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71">
        <f t="shared" si="12"/>
        <v>1800</v>
      </c>
      <c r="AW27" s="104"/>
      <c r="AX27" s="104"/>
      <c r="AY27" s="104"/>
      <c r="AZ27" s="104"/>
      <c r="BA27" s="104"/>
      <c r="BB27" s="104"/>
      <c r="BC27" s="104"/>
      <c r="BD27" s="104"/>
      <c r="BE27" s="185">
        <f t="shared" si="13"/>
        <v>1800</v>
      </c>
      <c r="BH27" s="165"/>
      <c r="BI27" s="165"/>
    </row>
    <row r="28" spans="2:61" ht="15.6" x14ac:dyDescent="0.25">
      <c r="B28" s="75"/>
      <c r="C28" s="53" t="s">
        <v>184</v>
      </c>
      <c r="D28" s="73"/>
      <c r="E28" s="73"/>
      <c r="F28" s="73"/>
      <c r="G28" s="73"/>
      <c r="H28" s="73"/>
      <c r="I28" s="7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46">
        <v>0</v>
      </c>
      <c r="AI28" s="146">
        <v>0</v>
      </c>
      <c r="AJ28" s="146">
        <v>0</v>
      </c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71">
        <f t="shared" si="12"/>
        <v>0</v>
      </c>
      <c r="AW28" s="104"/>
      <c r="AX28" s="104"/>
      <c r="AY28" s="104"/>
      <c r="AZ28" s="104"/>
      <c r="BA28" s="104"/>
      <c r="BB28" s="104"/>
      <c r="BC28" s="104"/>
      <c r="BD28" s="104"/>
      <c r="BE28" s="185">
        <f t="shared" si="13"/>
        <v>0</v>
      </c>
      <c r="BH28" s="165"/>
      <c r="BI28" s="165"/>
    </row>
    <row r="29" spans="2:61" x14ac:dyDescent="0.25">
      <c r="B29" s="75"/>
      <c r="C29" s="53" t="s">
        <v>185</v>
      </c>
      <c r="D29" s="73"/>
      <c r="E29" s="73"/>
      <c r="F29" s="73"/>
      <c r="G29" s="73"/>
      <c r="H29" s="73"/>
      <c r="I29" s="7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46">
        <f>EPCHrsIn!AC274</f>
        <v>1320</v>
      </c>
      <c r="AI29" s="146">
        <f>EPCHrsIn!AD274</f>
        <v>672</v>
      </c>
      <c r="AJ29" s="146">
        <f>EPCHrsIn!AE274</f>
        <v>695.81936666666672</v>
      </c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71">
        <f t="shared" si="12"/>
        <v>2687.8193666666666</v>
      </c>
      <c r="AW29" s="104"/>
      <c r="AX29" s="104"/>
      <c r="AY29" s="104"/>
      <c r="AZ29" s="104"/>
      <c r="BA29" s="104"/>
      <c r="BB29" s="104"/>
      <c r="BC29" s="104"/>
      <c r="BD29" s="104"/>
      <c r="BE29" s="185">
        <f t="shared" si="13"/>
        <v>2687.8193666666666</v>
      </c>
      <c r="BH29" s="165"/>
      <c r="BI29" s="165"/>
    </row>
    <row r="30" spans="2:61" x14ac:dyDescent="0.25">
      <c r="B30" s="75"/>
      <c r="C30" s="53" t="s">
        <v>166</v>
      </c>
      <c r="D30" s="73">
        <v>0.877</v>
      </c>
      <c r="E30" s="73">
        <v>0.95799999999999996</v>
      </c>
      <c r="F30" s="73">
        <v>0.94599999999999995</v>
      </c>
      <c r="G30" s="73">
        <v>0.94299999999999995</v>
      </c>
      <c r="H30" s="73">
        <v>0.94599999999999995</v>
      </c>
      <c r="I30" s="73">
        <v>0.93700000000000006</v>
      </c>
      <c r="J30" s="103">
        <f>EPCAvail!E270</f>
        <v>0.93887503537068517</v>
      </c>
      <c r="K30" s="103">
        <f>EPCAvail!F270</f>
        <v>0.94763624218592424</v>
      </c>
      <c r="L30" s="103">
        <f>EPCAvail!G270</f>
        <v>0.92768193868787596</v>
      </c>
      <c r="M30" s="103">
        <f>EPCAvail!H270</f>
        <v>0.8429280932350981</v>
      </c>
      <c r="N30" s="103">
        <f>(EPCHrsIn!I271+(MH*152))/LinhrsIn!I271</f>
        <v>0.91999886186010538</v>
      </c>
      <c r="O30" s="103">
        <f>(EPCHrsIn!J271+(MH*152))/LinhrsIn!J271</f>
        <v>0.93186270012494388</v>
      </c>
      <c r="P30" s="103">
        <f>(EPCHrsIn!K271+(MH*152))/LinhrsIn!K271</f>
        <v>0.96148702616785131</v>
      </c>
      <c r="Q30" s="103">
        <f>(EPCHrsIn!L271+(MH*152))/LinhrsIn!L271</f>
        <v>0.96092295792480464</v>
      </c>
      <c r="R30" s="103">
        <f>(EPCHrsIn!M271+(MH*152))/LinhrsIn!N271</f>
        <v>0.95318475872270425</v>
      </c>
      <c r="S30" s="103">
        <f>(EPCHrsIn!N271+(MH*152))/LinhrsIn!N271</f>
        <v>0.97350742918400024</v>
      </c>
      <c r="T30" s="103">
        <f>(EPCHrsIn!O271+(MH*152))/LinhrsIn!O271</f>
        <v>0.9532956653720065</v>
      </c>
      <c r="U30" s="103">
        <f>(EPCHrsIn!P271+(MH*152))/LinhrsIn!P271</f>
        <v>0.89369810108094294</v>
      </c>
      <c r="V30" s="103">
        <f>(EPCHrsIn!Q271+(MH*152))/LinhrsIn!Q271</f>
        <v>0.88715056495445699</v>
      </c>
      <c r="W30" s="103">
        <f>(EPCHrsIn!R271+(MH*152))/LinhrsIn!R271</f>
        <v>0.83870105303996545</v>
      </c>
      <c r="X30" s="103">
        <f>(EPCHrsIn!S271+(MH*152))/LinhrsIn!S271</f>
        <v>0.91277504087301609</v>
      </c>
      <c r="Y30" s="103">
        <f>(EPCHrsIn!T271+(MH*152))/LinhrsIn!T271</f>
        <v>0.92648955353607032</v>
      </c>
      <c r="Z30" s="103">
        <f>(EPCHrsIn!U271+(MH*152))/LinhrsIn!U271</f>
        <v>0.93216718482393046</v>
      </c>
      <c r="AA30" s="103">
        <f>(EPCHrsIn!V271+(MH*152))/LinhrsIn!V271</f>
        <v>0.93147318826683578</v>
      </c>
      <c r="AB30" s="103">
        <f>(EPCHrsIn!W271+(MH*152))/LinhrsIn!W271</f>
        <v>0.93521525618931678</v>
      </c>
      <c r="AC30" s="103">
        <f>(EPCHrsIn!X271+(MH*152))/LinhrsIn!X271</f>
        <v>0.93089441601957645</v>
      </c>
      <c r="AD30" s="103">
        <f>(EPCHrsIn!Y271+(MH*152))/LinhrsIn!Y271</f>
        <v>0.93234593423532452</v>
      </c>
      <c r="AE30" s="103">
        <f>(EPCHrsIn!Z271+(MH*152))/LinhrsIn!Z271</f>
        <v>0.94973869961174462</v>
      </c>
      <c r="AF30" s="172">
        <f>(EPCHrsIn!AA271+(MH*152))/LinhrsIn!AA271</f>
        <v>0.97731124494807964</v>
      </c>
      <c r="AG30" s="172">
        <f>(EPCHrsIn!AB271+(MH*152))/LinhrsIn!AB271</f>
        <v>0.96944074252949608</v>
      </c>
      <c r="AH30" s="105">
        <f>(AH25-AH26-AH28+AH27+AH29)/(AH23-AH26-AH28)</f>
        <v>0.96645254160073546</v>
      </c>
      <c r="AI30" s="103">
        <f>(AI25-AI26-AI28+AI27+AI29)/(AI23-AI26-AI28)</f>
        <v>0.96226973330305021</v>
      </c>
      <c r="AJ30" s="103">
        <f>(AJ25-AJ26-AJ28+AJ27+AJ29)/(AJ23-AJ26-AJ28)</f>
        <v>0.93469635353138036</v>
      </c>
      <c r="AK30" s="172"/>
      <c r="AL30" s="172"/>
      <c r="AM30" s="172"/>
      <c r="AN30" s="172"/>
      <c r="AO30" s="172"/>
      <c r="AP30" s="172"/>
      <c r="AQ30" s="172"/>
      <c r="AR30" s="172"/>
      <c r="AS30" s="172"/>
      <c r="AT30" s="103">
        <f>AVERAGE(J30:U30)</f>
        <v>0.93375656749307856</v>
      </c>
      <c r="AU30" s="103">
        <f t="shared" si="2"/>
        <v>0.92697523991898445</v>
      </c>
      <c r="AV30" s="105">
        <f>(AV25-AV26-AV28+AV27+AV29)/(AV23-AV26-AV28)</f>
        <v>0.95426620657342553</v>
      </c>
      <c r="AW30" s="104">
        <f t="shared" si="4"/>
        <v>0.93806440541482849</v>
      </c>
      <c r="AX30" s="104">
        <f t="shared" si="5"/>
        <v>0.89826321840671586</v>
      </c>
      <c r="AY30" s="104">
        <f t="shared" si="6"/>
        <v>0.95853158093845325</v>
      </c>
      <c r="AZ30" s="104">
        <f t="shared" si="1"/>
        <v>0.94016706521231652</v>
      </c>
      <c r="BA30" s="104">
        <f t="shared" si="7"/>
        <v>0.87954221962247947</v>
      </c>
      <c r="BB30" s="104">
        <f t="shared" si="8"/>
        <v>0.93004330887561215</v>
      </c>
      <c r="BC30" s="104">
        <f t="shared" si="9"/>
        <v>0.93281853548140592</v>
      </c>
      <c r="BD30" s="104">
        <f t="shared" si="10"/>
        <v>0.96549689569644015</v>
      </c>
      <c r="BE30" s="105">
        <f>(BE25-BE26-BE28+BE27+BE29)/(BE23-BE26-BE28)</f>
        <v>0.95426620657342553</v>
      </c>
      <c r="BH30" s="165"/>
      <c r="BI30" s="165"/>
    </row>
    <row r="31" spans="2:61" x14ac:dyDescent="0.25">
      <c r="B31" s="76"/>
      <c r="C31" s="70" t="s">
        <v>78</v>
      </c>
      <c r="D31" s="73">
        <v>0.6</v>
      </c>
      <c r="E31" s="73">
        <v>0.7</v>
      </c>
      <c r="F31" s="73">
        <v>0.8</v>
      </c>
      <c r="G31" s="73">
        <v>0.95</v>
      </c>
      <c r="H31" s="73">
        <v>0.95</v>
      </c>
      <c r="I31" s="73">
        <v>0.95</v>
      </c>
      <c r="J31" s="103">
        <v>0.95</v>
      </c>
      <c r="K31" s="103">
        <v>0.95</v>
      </c>
      <c r="L31" s="103">
        <v>0.95</v>
      </c>
      <c r="M31" s="103">
        <v>0.95</v>
      </c>
      <c r="N31" s="103">
        <v>0.95</v>
      </c>
      <c r="O31" s="103">
        <v>0.95</v>
      </c>
      <c r="P31" s="103">
        <v>0.95</v>
      </c>
      <c r="Q31" s="103">
        <v>0.95</v>
      </c>
      <c r="R31" s="103">
        <v>0.95</v>
      </c>
      <c r="S31" s="103">
        <v>0.95</v>
      </c>
      <c r="T31" s="103">
        <v>0.95</v>
      </c>
      <c r="U31" s="103">
        <v>0.95</v>
      </c>
      <c r="V31" s="103">
        <v>0.95</v>
      </c>
      <c r="W31" s="103">
        <v>0.95</v>
      </c>
      <c r="X31" s="103">
        <v>0.95</v>
      </c>
      <c r="Y31" s="103">
        <v>0.95</v>
      </c>
      <c r="Z31" s="103">
        <v>0.95</v>
      </c>
      <c r="AA31" s="103">
        <v>0.95</v>
      </c>
      <c r="AB31" s="103">
        <v>0.95</v>
      </c>
      <c r="AC31" s="103">
        <v>0.95</v>
      </c>
      <c r="AD31" s="103">
        <v>0.95</v>
      </c>
      <c r="AE31" s="103">
        <v>0.95</v>
      </c>
      <c r="AF31" s="103">
        <v>0.95</v>
      </c>
      <c r="AG31" s="103">
        <v>0.95</v>
      </c>
      <c r="AH31" s="103">
        <v>0.95</v>
      </c>
      <c r="AI31" s="103">
        <v>0.95</v>
      </c>
      <c r="AJ31" s="103">
        <v>0.95</v>
      </c>
      <c r="AK31" s="103"/>
      <c r="AL31" s="103"/>
      <c r="AM31" s="103"/>
      <c r="AN31" s="103"/>
      <c r="AO31" s="103"/>
      <c r="AP31" s="103"/>
      <c r="AQ31" s="103"/>
      <c r="AR31" s="103"/>
      <c r="AS31" s="103"/>
      <c r="AT31" s="103">
        <v>0.95</v>
      </c>
      <c r="AU31" s="103">
        <f t="shared" si="2"/>
        <v>0.94999999999999984</v>
      </c>
      <c r="AV31" s="205">
        <f t="shared" si="3"/>
        <v>0.94999999999999984</v>
      </c>
      <c r="AW31" s="104">
        <f t="shared" si="4"/>
        <v>0.94999999999999984</v>
      </c>
      <c r="AX31" s="104">
        <f t="shared" si="5"/>
        <v>0.94999999999999984</v>
      </c>
      <c r="AY31" s="104">
        <f t="shared" si="6"/>
        <v>0.94999999999999984</v>
      </c>
      <c r="AZ31" s="104">
        <f t="shared" si="1"/>
        <v>0.94999999999999984</v>
      </c>
      <c r="BA31" s="104">
        <f t="shared" si="7"/>
        <v>0.94999999999999984</v>
      </c>
      <c r="BB31" s="104">
        <f t="shared" si="8"/>
        <v>0.94999999999999984</v>
      </c>
      <c r="BC31" s="104">
        <f t="shared" si="9"/>
        <v>0.94999999999999984</v>
      </c>
      <c r="BD31" s="104">
        <f t="shared" si="10"/>
        <v>0.94999999999999984</v>
      </c>
      <c r="BE31" s="104">
        <f t="shared" si="11"/>
        <v>0.94999999999999984</v>
      </c>
      <c r="BH31" s="165"/>
      <c r="BI31" s="165"/>
    </row>
    <row r="32" spans="2:61" x14ac:dyDescent="0.25">
      <c r="B32" s="74" t="s">
        <v>49</v>
      </c>
      <c r="C32" s="70" t="s">
        <v>46</v>
      </c>
      <c r="D32" s="73">
        <v>0.997</v>
      </c>
      <c r="E32" s="73">
        <v>1</v>
      </c>
      <c r="F32" s="73">
        <v>1</v>
      </c>
      <c r="G32" s="73">
        <v>1</v>
      </c>
      <c r="H32" s="73">
        <v>1</v>
      </c>
      <c r="I32" s="73">
        <v>0.998</v>
      </c>
      <c r="J32" s="73">
        <v>1</v>
      </c>
      <c r="K32" s="73">
        <v>1</v>
      </c>
      <c r="L32" s="73">
        <v>0.94699999999999995</v>
      </c>
      <c r="M32" s="73">
        <v>0.98599999999999999</v>
      </c>
      <c r="N32" s="73">
        <v>1</v>
      </c>
      <c r="O32" s="73">
        <v>1</v>
      </c>
      <c r="P32" s="73">
        <v>1</v>
      </c>
      <c r="Q32" s="73">
        <v>1</v>
      </c>
      <c r="R32" s="73">
        <v>1</v>
      </c>
      <c r="S32" s="73">
        <f>1-795.83/113088</f>
        <v>0.99296273698358806</v>
      </c>
      <c r="T32" s="73">
        <f>1-(41.85/(152*24*30))</f>
        <v>0.99961759868421052</v>
      </c>
      <c r="U32" s="73">
        <f>1-0</f>
        <v>1</v>
      </c>
      <c r="V32" s="73">
        <f>1-(7/(24*31))</f>
        <v>0.99059139784946237</v>
      </c>
      <c r="W32" s="73">
        <f>1-(0.067/(24*28))</f>
        <v>0.99990029761904764</v>
      </c>
      <c r="X32" s="145">
        <f>1-((35/60)/(24*31))</f>
        <v>0.99921594982078854</v>
      </c>
      <c r="Y32" s="145">
        <f>1-((386)/(24*30*152))</f>
        <v>0.9964729532163743</v>
      </c>
      <c r="Z32" s="145">
        <f>1-((72.9)/(24*31*152))</f>
        <v>0.99935536926994906</v>
      </c>
      <c r="AA32" s="145">
        <f>1-((57.3)/(24*30*152))</f>
        <v>0.99947642543859649</v>
      </c>
      <c r="AB32" s="145">
        <v>0.99990000000000001</v>
      </c>
      <c r="AC32" s="145">
        <f>1-((144.5)/(24*31*152))</f>
        <v>0.99872223401245053</v>
      </c>
      <c r="AD32" s="145">
        <f>1-((965)/(24*30*152))</f>
        <v>0.99118238304093564</v>
      </c>
      <c r="AE32" s="145">
        <f>1-((116.7)/(SurveyHrsIn!Z271))</f>
        <v>0.99895430107526884</v>
      </c>
      <c r="AF32" s="170">
        <f>1-((185.4)/(SurveyHrsIn!AA271))</f>
        <v>0.9982833333333333</v>
      </c>
      <c r="AG32" s="145">
        <f>1-((155.7)/(SurveyHrsIn!AB271))</f>
        <v>0.99860483870967742</v>
      </c>
      <c r="AH32" s="145">
        <f>1-((0)/(SurveyHrsIn!AC271))</f>
        <v>1</v>
      </c>
      <c r="AI32" s="145">
        <f>1-((2.53)/(SurveyHrsIn!AD271))</f>
        <v>0.99997490079365081</v>
      </c>
      <c r="AJ32" s="170">
        <f>1-((0)/(SurveyHrsIn!AE271))</f>
        <v>1</v>
      </c>
      <c r="AK32" s="145"/>
      <c r="AL32" s="145"/>
      <c r="AM32" s="145"/>
      <c r="AN32" s="145"/>
      <c r="AO32" s="145"/>
      <c r="AP32" s="145"/>
      <c r="AQ32" s="145"/>
      <c r="AR32" s="145"/>
      <c r="AS32" s="145"/>
      <c r="AT32" s="73">
        <f>AVERAGE(J32:U32)</f>
        <v>0.9937983613056498</v>
      </c>
      <c r="AU32" s="103">
        <f t="shared" si="2"/>
        <v>0.99755495694882379</v>
      </c>
      <c r="AV32" s="205">
        <f t="shared" si="3"/>
        <v>0.99999163359788357</v>
      </c>
      <c r="AW32" s="114">
        <f t="shared" si="4"/>
        <v>0.98233333333333339</v>
      </c>
      <c r="AX32" s="114">
        <f t="shared" si="5"/>
        <v>0.99533333333333329</v>
      </c>
      <c r="AY32" s="114">
        <f t="shared" si="6"/>
        <v>1</v>
      </c>
      <c r="AZ32" s="114">
        <f t="shared" si="1"/>
        <v>0.99752677855593286</v>
      </c>
      <c r="BA32" s="114">
        <f t="shared" si="7"/>
        <v>0.99656921509643281</v>
      </c>
      <c r="BB32" s="114">
        <f t="shared" si="8"/>
        <v>0.99843491597497325</v>
      </c>
      <c r="BC32" s="104">
        <f t="shared" si="9"/>
        <v>0.99660153901779536</v>
      </c>
      <c r="BD32" s="114">
        <f t="shared" si="10"/>
        <v>0.9986141577060933</v>
      </c>
      <c r="BE32" s="104">
        <f t="shared" si="11"/>
        <v>0.99999163359788357</v>
      </c>
      <c r="BH32" s="165"/>
      <c r="BI32" s="165"/>
    </row>
    <row r="33" spans="2:61" x14ac:dyDescent="0.25">
      <c r="B33" s="76" t="s">
        <v>73</v>
      </c>
      <c r="C33" s="70" t="s">
        <v>50</v>
      </c>
      <c r="D33" s="73">
        <v>0.995</v>
      </c>
      <c r="E33" s="73">
        <v>0.995</v>
      </c>
      <c r="F33" s="73">
        <v>0.995</v>
      </c>
      <c r="G33" s="73">
        <v>0.995</v>
      </c>
      <c r="H33" s="73">
        <v>0.995</v>
      </c>
      <c r="I33" s="73">
        <v>0.995</v>
      </c>
      <c r="J33" s="73">
        <v>0.995</v>
      </c>
      <c r="K33" s="73">
        <v>0.995</v>
      </c>
      <c r="L33" s="73">
        <v>0.995</v>
      </c>
      <c r="M33" s="73">
        <v>0.995</v>
      </c>
      <c r="N33" s="73">
        <v>0.995</v>
      </c>
      <c r="O33" s="73">
        <v>0.995</v>
      </c>
      <c r="P33" s="73">
        <v>0.995</v>
      </c>
      <c r="Q33" s="73">
        <v>0.995</v>
      </c>
      <c r="R33" s="73">
        <v>0.995</v>
      </c>
      <c r="S33" s="73">
        <v>0.995</v>
      </c>
      <c r="T33" s="73">
        <v>0.995</v>
      </c>
      <c r="U33" s="73">
        <v>0.995</v>
      </c>
      <c r="V33" s="73">
        <v>0.995</v>
      </c>
      <c r="W33" s="73">
        <v>0.995</v>
      </c>
      <c r="X33" s="73">
        <v>0.995</v>
      </c>
      <c r="Y33" s="73">
        <v>0.995</v>
      </c>
      <c r="Z33" s="73">
        <v>0.995</v>
      </c>
      <c r="AA33" s="73">
        <v>0.995</v>
      </c>
      <c r="AB33" s="73">
        <v>0.995</v>
      </c>
      <c r="AC33" s="73">
        <v>0.995</v>
      </c>
      <c r="AD33" s="73">
        <v>0.995</v>
      </c>
      <c r="AE33" s="73">
        <v>0.995</v>
      </c>
      <c r="AF33" s="73">
        <v>0.995</v>
      </c>
      <c r="AG33" s="73">
        <v>0.995</v>
      </c>
      <c r="AH33" s="73">
        <v>0.995</v>
      </c>
      <c r="AI33" s="73">
        <v>0.995</v>
      </c>
      <c r="AJ33" s="170">
        <v>0.995</v>
      </c>
      <c r="AK33" s="73"/>
      <c r="AL33" s="73"/>
      <c r="AM33" s="73"/>
      <c r="AN33" s="73"/>
      <c r="AO33" s="73"/>
      <c r="AP33" s="73"/>
      <c r="AQ33" s="73"/>
      <c r="AR33" s="73"/>
      <c r="AS33" s="73"/>
      <c r="AT33" s="73">
        <v>0.995</v>
      </c>
      <c r="AU33" s="103">
        <f t="shared" si="2"/>
        <v>0.99499999999999977</v>
      </c>
      <c r="AV33" s="205">
        <f t="shared" si="3"/>
        <v>0.995</v>
      </c>
      <c r="AW33" s="114">
        <f t="shared" si="4"/>
        <v>0.995</v>
      </c>
      <c r="AX33" s="114">
        <f t="shared" si="5"/>
        <v>0.995</v>
      </c>
      <c r="AY33" s="114">
        <f t="shared" si="6"/>
        <v>0.995</v>
      </c>
      <c r="AZ33" s="114">
        <f t="shared" si="1"/>
        <v>0.995</v>
      </c>
      <c r="BA33" s="114">
        <f t="shared" si="7"/>
        <v>0.995</v>
      </c>
      <c r="BB33" s="114">
        <f t="shared" si="8"/>
        <v>0.995</v>
      </c>
      <c r="BC33" s="104">
        <f t="shared" si="9"/>
        <v>0.995</v>
      </c>
      <c r="BD33" s="114">
        <f t="shared" si="10"/>
        <v>0.995</v>
      </c>
      <c r="BE33" s="104">
        <f t="shared" si="11"/>
        <v>0.995</v>
      </c>
      <c r="BH33" s="165"/>
      <c r="BI33" s="165"/>
    </row>
    <row r="34" spans="2:61" x14ac:dyDescent="0.25">
      <c r="B34" s="70" t="s">
        <v>52</v>
      </c>
      <c r="C34" s="70" t="s">
        <v>105</v>
      </c>
      <c r="D34" s="73">
        <v>0.94799999999999995</v>
      </c>
      <c r="E34" s="73">
        <v>0.98699999999999999</v>
      </c>
      <c r="F34" s="73">
        <v>0.98199999999999998</v>
      </c>
      <c r="G34" s="73">
        <v>0.99399999999999999</v>
      </c>
      <c r="H34" s="73">
        <v>0.98199999999999998</v>
      </c>
      <c r="I34" s="73">
        <v>0.90100000000000002</v>
      </c>
      <c r="J34" s="103">
        <v>0.98399999999999999</v>
      </c>
      <c r="K34" s="103">
        <v>0.97299999999999998</v>
      </c>
      <c r="L34" s="103">
        <v>0.95299999999999996</v>
      </c>
      <c r="M34" s="103">
        <v>0.96299999999999997</v>
      </c>
      <c r="N34" s="103">
        <v>0.99</v>
      </c>
      <c r="O34" s="103">
        <f>645326/656640</f>
        <v>0.98276985867446398</v>
      </c>
      <c r="P34" s="103">
        <f>665947/678528</f>
        <v>0.98145839228447462</v>
      </c>
      <c r="Q34" s="103">
        <f>657143/678528</f>
        <v>0.96848324608564418</v>
      </c>
      <c r="R34" s="103">
        <f>649579/656640</f>
        <v>0.98924677144249518</v>
      </c>
      <c r="S34" s="73">
        <f>675416/678528</f>
        <v>0.99541360120731937</v>
      </c>
      <c r="T34" s="73">
        <f>653832/656640</f>
        <v>0.99572368421052626</v>
      </c>
      <c r="U34" s="99">
        <f>(155113+280061+221957)/(152*24*6*31)</f>
        <v>0.96846556074325596</v>
      </c>
      <c r="V34" s="99">
        <f>(155917+277966+224846)/(152*24*6*31)</f>
        <v>0.9708206588379551</v>
      </c>
      <c r="W34" s="99">
        <f>(140673+251247+215295)/(152*24*6*28)</f>
        <v>0.9907826206140351</v>
      </c>
      <c r="X34" s="132">
        <f>(153244+277234+236769)/(152*24*6*31)</f>
        <v>0.98337430437653273</v>
      </c>
      <c r="Y34" s="132">
        <f>(148881+269905+231189)/(152*24*6*30)</f>
        <v>0.98984984161793377</v>
      </c>
      <c r="Z34" s="132">
        <f>(155614+280255+240136)/(152*24*6*31)</f>
        <v>0.99628165676287495</v>
      </c>
      <c r="AA34" s="132">
        <f>(148247+268045+227587)/(152*24*6*30)</f>
        <v>0.9805662158869396</v>
      </c>
      <c r="AB34" s="132">
        <f>(154656+280040+227518)/(152*24*6*31)</f>
        <v>0.97595677702320316</v>
      </c>
      <c r="AC34" s="132">
        <f>(134498+245091+194302)/(152*24*6*31)</f>
        <v>0.84578823571024331</v>
      </c>
      <c r="AD34" s="132">
        <f>(149814+268215+224044)/(152*24*6*30)</f>
        <v>0.97781585038986352</v>
      </c>
      <c r="AE34" s="132">
        <f>(155157+279407+226516)/(6*SurveyHrsIn!Z271)</f>
        <v>0.98727598566308239</v>
      </c>
      <c r="AF34" s="132">
        <f>(149769-(4314+4315)+270894+225356)/(6*SurveyHrsIn!AA271)</f>
        <v>0.98362654320987652</v>
      </c>
      <c r="AG34" s="132">
        <f>(155823+279540+237923)/(6*(SurveyHrsIn!AB271+SurveyHrsIn!AB273))</f>
        <v>0.99227445293340877</v>
      </c>
      <c r="AH34" s="132">
        <f>(675574)/(6*(SurveyHrsIn!AC271+SurveyHrsIn!AC273))</f>
        <v>0.99564645821543107</v>
      </c>
      <c r="AI34" s="132">
        <f>(592370)/(6*(SurveyHrsIn!AD271+SurveyHrsIn!AD273))</f>
        <v>0.96656028091060986</v>
      </c>
      <c r="AJ34" s="255">
        <f>(664241)/(6*(SurveyHrsIn!AE271+SurveyHrsIn!AE273))</f>
        <v>0.97894412610828141</v>
      </c>
      <c r="AK34" s="132"/>
      <c r="AL34" s="132"/>
      <c r="AM34" s="132"/>
      <c r="AN34" s="132"/>
      <c r="AO34" s="132"/>
      <c r="AP34" s="132"/>
      <c r="AQ34" s="132"/>
      <c r="AR34" s="132"/>
      <c r="AS34" s="132"/>
      <c r="AT34" s="104">
        <f>AVERAGE(J34:U34)</f>
        <v>0.97871342622068169</v>
      </c>
      <c r="AU34" s="103">
        <f t="shared" si="2"/>
        <v>0.97286776191882895</v>
      </c>
      <c r="AV34" s="205">
        <f t="shared" si="3"/>
        <v>0.98038362174477411</v>
      </c>
      <c r="AW34" s="104">
        <f t="shared" si="4"/>
        <v>0.96999999999999986</v>
      </c>
      <c r="AX34" s="104">
        <f t="shared" si="5"/>
        <v>0.97858995289148787</v>
      </c>
      <c r="AY34" s="104">
        <f t="shared" si="6"/>
        <v>0.97972946993753807</v>
      </c>
      <c r="AZ34" s="104">
        <f t="shared" si="1"/>
        <v>0.98653428205370053</v>
      </c>
      <c r="BA34" s="104">
        <f t="shared" si="7"/>
        <v>0.98165919460950768</v>
      </c>
      <c r="BB34" s="104">
        <f t="shared" si="8"/>
        <v>0.98889923808924951</v>
      </c>
      <c r="BC34" s="104">
        <f t="shared" si="9"/>
        <v>0.93318695437443677</v>
      </c>
      <c r="BD34" s="104">
        <f t="shared" si="10"/>
        <v>0.98772566060212252</v>
      </c>
      <c r="BE34" s="104">
        <f t="shared" si="11"/>
        <v>0.98038362174477411</v>
      </c>
      <c r="BH34" s="165"/>
      <c r="BI34" s="165"/>
    </row>
    <row r="35" spans="2:61" ht="15" x14ac:dyDescent="0.25">
      <c r="B35" s="42"/>
      <c r="C35" s="42"/>
      <c r="D35" s="45"/>
      <c r="E35" s="45"/>
      <c r="F35" s="45"/>
      <c r="G35" s="45"/>
      <c r="H35" s="45"/>
      <c r="I35" s="4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6"/>
      <c r="AU35" s="106"/>
      <c r="AV35" s="106"/>
      <c r="BH35" s="165"/>
      <c r="BI35" s="165"/>
    </row>
    <row r="36" spans="2:61" ht="15.6" hidden="1" x14ac:dyDescent="0.3">
      <c r="B36" s="44" t="s">
        <v>67</v>
      </c>
      <c r="C36" s="42"/>
      <c r="D36" s="12" t="s">
        <v>43</v>
      </c>
      <c r="E36" s="12" t="s">
        <v>20</v>
      </c>
      <c r="F36" s="12" t="s">
        <v>53</v>
      </c>
      <c r="G36" s="12" t="s">
        <v>54</v>
      </c>
      <c r="H36" s="12" t="s">
        <v>55</v>
      </c>
      <c r="I36" s="12" t="s">
        <v>56</v>
      </c>
      <c r="J36" s="100" t="s">
        <v>13</v>
      </c>
      <c r="K36" s="100" t="s">
        <v>14</v>
      </c>
      <c r="L36" s="100" t="s">
        <v>15</v>
      </c>
      <c r="M36" s="100" t="s">
        <v>16</v>
      </c>
      <c r="N36" s="100" t="s">
        <v>17</v>
      </c>
      <c r="O36" s="100" t="s">
        <v>18</v>
      </c>
      <c r="P36" s="100" t="s">
        <v>19</v>
      </c>
      <c r="Q36" s="100" t="s">
        <v>20</v>
      </c>
      <c r="R36" s="100" t="s">
        <v>21</v>
      </c>
      <c r="S36" s="100" t="s">
        <v>22</v>
      </c>
      <c r="T36" s="100" t="s">
        <v>23</v>
      </c>
      <c r="U36" s="100" t="s">
        <v>24</v>
      </c>
      <c r="V36" s="100" t="s">
        <v>13</v>
      </c>
      <c r="W36" s="100" t="s">
        <v>14</v>
      </c>
      <c r="X36" s="100"/>
      <c r="Y36" s="100"/>
      <c r="Z36" s="100"/>
      <c r="AA36" s="100"/>
      <c r="AB36" s="100"/>
      <c r="AC36" s="100"/>
      <c r="AD36" s="100"/>
      <c r="AE36" s="100"/>
      <c r="AF36" s="100"/>
      <c r="AG36" s="100"/>
      <c r="AH36" s="100"/>
      <c r="AI36" s="100"/>
      <c r="AJ36" s="100"/>
      <c r="AK36" s="100"/>
      <c r="AL36" s="100"/>
      <c r="AM36" s="100"/>
      <c r="AN36" s="100"/>
      <c r="AO36" s="100"/>
      <c r="AP36" s="100"/>
      <c r="AQ36" s="100"/>
      <c r="AR36" s="100"/>
      <c r="AS36" s="100"/>
      <c r="AT36" s="100" t="s">
        <v>34</v>
      </c>
      <c r="AU36" s="100"/>
      <c r="AV36" s="100"/>
      <c r="AW36" s="86" t="s">
        <v>115</v>
      </c>
      <c r="AX36" s="86" t="s">
        <v>116</v>
      </c>
      <c r="AY36" s="86" t="s">
        <v>117</v>
      </c>
      <c r="AZ36" s="86" t="s">
        <v>118</v>
      </c>
      <c r="BA36" s="86" t="s">
        <v>118</v>
      </c>
      <c r="BH36" s="165"/>
      <c r="BI36" s="165"/>
    </row>
    <row r="37" spans="2:61" hidden="1" x14ac:dyDescent="0.25">
      <c r="B37" s="70" t="s">
        <v>44</v>
      </c>
      <c r="C37" s="70" t="s">
        <v>75</v>
      </c>
      <c r="D37" s="77" t="s">
        <v>63</v>
      </c>
      <c r="E37" s="77" t="s">
        <v>64</v>
      </c>
      <c r="F37" s="73">
        <f t="shared" ref="F37:Q37" si="14">(F11-F12)/F12</f>
        <v>0.32299074026041397</v>
      </c>
      <c r="G37" s="73">
        <f t="shared" si="14"/>
        <v>3.7008556465294683E-3</v>
      </c>
      <c r="H37" s="73">
        <f t="shared" si="14"/>
        <v>2.7932422691559145E-2</v>
      </c>
      <c r="I37" s="73">
        <f t="shared" si="14"/>
        <v>-0.13636513663392796</v>
      </c>
      <c r="J37" s="103">
        <f t="shared" si="14"/>
        <v>-0.10352413837407252</v>
      </c>
      <c r="K37" s="103">
        <f t="shared" si="14"/>
        <v>-4.3896403837600864E-2</v>
      </c>
      <c r="L37" s="103">
        <f t="shared" si="14"/>
        <v>-0.12932805278067691</v>
      </c>
      <c r="M37" s="103">
        <f t="shared" si="14"/>
        <v>-0.22508255769287594</v>
      </c>
      <c r="N37" s="103">
        <f t="shared" si="14"/>
        <v>-0.19883075614424159</v>
      </c>
      <c r="O37" s="103">
        <f t="shared" si="14"/>
        <v>-0.2041513148836569</v>
      </c>
      <c r="P37" s="103">
        <f t="shared" si="14"/>
        <v>-0.24386275968992249</v>
      </c>
      <c r="Q37" s="103">
        <f t="shared" si="14"/>
        <v>-0.231684024161633</v>
      </c>
      <c r="R37" s="103" t="s">
        <v>100</v>
      </c>
      <c r="S37" s="103" t="s">
        <v>100</v>
      </c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 t="s">
        <v>100</v>
      </c>
      <c r="AU37" s="107"/>
      <c r="AV37" s="107"/>
      <c r="BH37" s="165"/>
      <c r="BI37" s="165"/>
    </row>
    <row r="38" spans="2:61" x14ac:dyDescent="0.25">
      <c r="B38" s="70" t="s">
        <v>44</v>
      </c>
      <c r="C38" s="70" t="s">
        <v>76</v>
      </c>
      <c r="D38" s="77"/>
      <c r="E38" s="77"/>
      <c r="F38" s="73"/>
      <c r="G38" s="73"/>
      <c r="H38" s="73"/>
      <c r="I38" s="73"/>
      <c r="J38" s="103">
        <f>(J10-J13)/J13</f>
        <v>-0.2558748023831055</v>
      </c>
      <c r="K38" s="103">
        <f t="shared" ref="K38:S38" si="15">(K10-K13)/K13</f>
        <v>-4.5856638885217411E-2</v>
      </c>
      <c r="L38" s="103">
        <f t="shared" si="15"/>
        <v>-0.37636092113554087</v>
      </c>
      <c r="M38" s="103">
        <f t="shared" si="15"/>
        <v>-0.23055681514210657</v>
      </c>
      <c r="N38" s="103">
        <f t="shared" si="15"/>
        <v>-0.22232348361010834</v>
      </c>
      <c r="O38" s="103">
        <f t="shared" si="15"/>
        <v>-9.5115837540330317E-2</v>
      </c>
      <c r="P38" s="103">
        <f t="shared" si="15"/>
        <v>-0.44724883874901994</v>
      </c>
      <c r="Q38" s="103">
        <f t="shared" si="15"/>
        <v>-0.26632856487985695</v>
      </c>
      <c r="R38" s="103">
        <f t="shared" si="15"/>
        <v>1.5850088017478777E-2</v>
      </c>
      <c r="S38" s="103">
        <f t="shared" si="15"/>
        <v>-0.30622218787308625</v>
      </c>
      <c r="T38" s="103">
        <f t="shared" ref="T38:Y38" si="16">(T10-T13)/T13</f>
        <v>-0.21849451589680208</v>
      </c>
      <c r="U38" s="103">
        <f t="shared" si="16"/>
        <v>-0.30028469305156485</v>
      </c>
      <c r="V38" s="103">
        <f t="shared" si="16"/>
        <v>-0.35443252181684365</v>
      </c>
      <c r="W38" s="103">
        <f t="shared" si="16"/>
        <v>-0.39914855080544925</v>
      </c>
      <c r="X38" s="103">
        <f t="shared" si="16"/>
        <v>-0.42162250185873612</v>
      </c>
      <c r="Y38" s="103">
        <f t="shared" si="16"/>
        <v>-2.2893322417473161E-2</v>
      </c>
      <c r="Z38" s="103">
        <f t="shared" ref="Z38:AF38" si="17">(Z10-Z13)/Z13</f>
        <v>-0.19734112165975762</v>
      </c>
      <c r="AA38" s="103">
        <f t="shared" si="17"/>
        <v>-0.21774090260219411</v>
      </c>
      <c r="AB38" s="103">
        <f t="shared" si="17"/>
        <v>-0.45884413378268846</v>
      </c>
      <c r="AC38" s="103">
        <f t="shared" si="17"/>
        <v>-0.32463872833505181</v>
      </c>
      <c r="AD38" s="103">
        <f t="shared" si="17"/>
        <v>-0.4310153603000268</v>
      </c>
      <c r="AE38" s="103">
        <f t="shared" si="17"/>
        <v>-0.24058341426441981</v>
      </c>
      <c r="AF38" s="103">
        <f t="shared" si="17"/>
        <v>-0.20045213390957753</v>
      </c>
      <c r="AG38" s="103">
        <f>(AG10-AG13)/AG13</f>
        <v>1.0535885503343534E-2</v>
      </c>
      <c r="AH38" s="103">
        <f>(AH10-AH13)/AH13</f>
        <v>-0.20749123137686806</v>
      </c>
      <c r="AI38" s="103">
        <f>(AI10-AI13)/AI13</f>
        <v>0.16918711771995032</v>
      </c>
      <c r="AJ38" s="103">
        <f>(AJ10-AJ13)/AJ13</f>
        <v>-0.18049910185873602</v>
      </c>
      <c r="AK38" s="103" t="e">
        <f t="shared" ref="AK38:BE38" si="18">(AK10-AK13)/AK13</f>
        <v>#DIV/0!</v>
      </c>
      <c r="AL38" s="103" t="e">
        <f t="shared" si="18"/>
        <v>#DIV/0!</v>
      </c>
      <c r="AM38" s="103" t="e">
        <f t="shared" si="18"/>
        <v>#DIV/0!</v>
      </c>
      <c r="AN38" s="103" t="e">
        <f t="shared" si="18"/>
        <v>#DIV/0!</v>
      </c>
      <c r="AO38" s="103" t="e">
        <f t="shared" si="18"/>
        <v>#DIV/0!</v>
      </c>
      <c r="AP38" s="103" t="e">
        <f t="shared" si="18"/>
        <v>#DIV/0!</v>
      </c>
      <c r="AQ38" s="103" t="e">
        <f t="shared" si="18"/>
        <v>#DIV/0!</v>
      </c>
      <c r="AR38" s="103" t="e">
        <f t="shared" si="18"/>
        <v>#DIV/0!</v>
      </c>
      <c r="AS38" s="103" t="e">
        <f t="shared" si="18"/>
        <v>#DIV/0!</v>
      </c>
      <c r="AT38" s="103">
        <f t="shared" si="18"/>
        <v>-0.23259847117710106</v>
      </c>
      <c r="AU38" s="103">
        <f t="shared" si="18"/>
        <v>-0.26319284579134722</v>
      </c>
      <c r="AV38" s="103">
        <f>(AV10-AV13)/AV13</f>
        <v>-8.547592627149915E-2</v>
      </c>
      <c r="AW38" s="103">
        <f t="shared" si="18"/>
        <v>-0.23517990909995201</v>
      </c>
      <c r="AX38" s="103">
        <f t="shared" si="18"/>
        <v>-0.18976677788834076</v>
      </c>
      <c r="AY38" s="103">
        <f t="shared" si="18"/>
        <v>-0.22153693899773677</v>
      </c>
      <c r="AZ38" s="103">
        <f t="shared" si="18"/>
        <v>-0.27468295681055988</v>
      </c>
      <c r="BA38" s="103">
        <f t="shared" si="18"/>
        <v>-0.39123249277670674</v>
      </c>
      <c r="BB38" s="103">
        <f t="shared" si="18"/>
        <v>-0.14117467021054464</v>
      </c>
      <c r="BC38" s="103">
        <f t="shared" si="18"/>
        <v>-0.40936451336164376</v>
      </c>
      <c r="BD38" s="103">
        <f t="shared" si="18"/>
        <v>-0.15146008397345875</v>
      </c>
      <c r="BE38" s="103">
        <f t="shared" si="18"/>
        <v>-8.547592627149915E-2</v>
      </c>
      <c r="BH38" s="165"/>
      <c r="BI38" s="165"/>
    </row>
    <row r="39" spans="2:61" x14ac:dyDescent="0.25">
      <c r="B39" s="70" t="s">
        <v>44</v>
      </c>
      <c r="C39" s="70" t="s">
        <v>103</v>
      </c>
      <c r="D39" s="73">
        <f t="shared" ref="D39:S39" si="19">(D11-D13)/D13</f>
        <v>0.18353448275862069</v>
      </c>
      <c r="E39" s="73">
        <f t="shared" si="19"/>
        <v>1.7683698462375833E-2</v>
      </c>
      <c r="F39" s="73">
        <f t="shared" si="19"/>
        <v>-5.3329899777282849E-2</v>
      </c>
      <c r="G39" s="73">
        <f t="shared" si="19"/>
        <v>-0.29796607764736233</v>
      </c>
      <c r="H39" s="73">
        <f t="shared" si="19"/>
        <v>-0.21875221190456626</v>
      </c>
      <c r="I39" s="73">
        <f t="shared" si="19"/>
        <v>-0.20128383847746162</v>
      </c>
      <c r="J39" s="103">
        <f t="shared" si="19"/>
        <v>-0.25767373264535348</v>
      </c>
      <c r="K39" s="103">
        <f t="shared" si="19"/>
        <v>-4.8009457835136334E-2</v>
      </c>
      <c r="L39" s="103">
        <f t="shared" si="19"/>
        <v>-0.3666896131008866</v>
      </c>
      <c r="M39" s="103">
        <f t="shared" si="19"/>
        <v>-0.21705484236923811</v>
      </c>
      <c r="N39" s="103">
        <f t="shared" si="19"/>
        <v>-0.23835124909747293</v>
      </c>
      <c r="O39" s="103">
        <f t="shared" si="19"/>
        <v>-0.12237631429113684</v>
      </c>
      <c r="P39" s="103">
        <f t="shared" si="19"/>
        <v>-0.46891223103057755</v>
      </c>
      <c r="Q39" s="103">
        <f t="shared" si="19"/>
        <v>-0.26031051563707563</v>
      </c>
      <c r="R39" s="103">
        <f t="shared" si="19"/>
        <v>-1.3644311232555729E-2</v>
      </c>
      <c r="S39" s="103">
        <f t="shared" si="19"/>
        <v>-0.33247051766283214</v>
      </c>
      <c r="T39" s="103">
        <f t="shared" ref="T39:Y39" si="20">(T11-T13)/T13</f>
        <v>-0.22661029671061184</v>
      </c>
      <c r="U39" s="103">
        <f t="shared" si="20"/>
        <v>-0.30641724596039177</v>
      </c>
      <c r="V39" s="103">
        <f t="shared" si="20"/>
        <v>-0.36560146146567135</v>
      </c>
      <c r="W39" s="103">
        <f t="shared" si="20"/>
        <v>-0.41101180297397771</v>
      </c>
      <c r="X39" s="103">
        <f t="shared" si="20"/>
        <v>-0.41771367498672329</v>
      </c>
      <c r="Y39" s="103">
        <f t="shared" si="20"/>
        <v>-4.9211865150141809E-2</v>
      </c>
      <c r="Z39" s="103">
        <f t="shared" ref="Z39:AF39" si="21">(Z11-Z13)/Z13</f>
        <v>-0.18316821293205859</v>
      </c>
      <c r="AA39" s="103">
        <f t="shared" si="21"/>
        <v>-0.24322368029739777</v>
      </c>
      <c r="AB39" s="103">
        <f t="shared" si="21"/>
        <v>-0.46254050595111129</v>
      </c>
      <c r="AC39" s="103">
        <f t="shared" si="21"/>
        <v>-0.35103535130357932</v>
      </c>
      <c r="AD39" s="103">
        <f t="shared" si="21"/>
        <v>-0.43337465079790288</v>
      </c>
      <c r="AE39" s="103">
        <f t="shared" si="21"/>
        <v>-0.25906538490689979</v>
      </c>
      <c r="AF39" s="103">
        <f t="shared" si="21"/>
        <v>-0.21221683174379763</v>
      </c>
      <c r="AG39" s="103">
        <f>(AG11-AG13)/AG13</f>
        <v>-6.1842113225816214E-3</v>
      </c>
      <c r="AH39" s="103">
        <f>(AH11-AH13)/AH13</f>
        <v>-0.19579883818736199</v>
      </c>
      <c r="AI39" s="103">
        <f>(AI11-AI13)/AI13</f>
        <v>-5.219860594795539E-2</v>
      </c>
      <c r="AJ39" s="103">
        <f>(AJ11-AJ13)/AJ13</f>
        <v>-0.20587482740308019</v>
      </c>
      <c r="AK39" s="103" t="e">
        <f t="shared" ref="AK39:BE39" si="22">(AK11-AK13)/AK13</f>
        <v>#DIV/0!</v>
      </c>
      <c r="AL39" s="103" t="e">
        <f t="shared" si="22"/>
        <v>#DIV/0!</v>
      </c>
      <c r="AM39" s="103" t="e">
        <f t="shared" si="22"/>
        <v>#DIV/0!</v>
      </c>
      <c r="AN39" s="103" t="e">
        <f t="shared" si="22"/>
        <v>#DIV/0!</v>
      </c>
      <c r="AO39" s="103" t="e">
        <f t="shared" si="22"/>
        <v>#DIV/0!</v>
      </c>
      <c r="AP39" s="103" t="e">
        <f t="shared" si="22"/>
        <v>#DIV/0!</v>
      </c>
      <c r="AQ39" s="103" t="e">
        <f t="shared" si="22"/>
        <v>#DIV/0!</v>
      </c>
      <c r="AR39" s="103" t="e">
        <f t="shared" si="22"/>
        <v>#DIV/0!</v>
      </c>
      <c r="AS39" s="103" t="e">
        <f t="shared" si="22"/>
        <v>#DIV/0!</v>
      </c>
      <c r="AT39" s="103">
        <f t="shared" si="22"/>
        <v>-0.24121096261282918</v>
      </c>
      <c r="AU39" s="103">
        <f t="shared" si="22"/>
        <v>-0.27400194520753357</v>
      </c>
      <c r="AV39" s="103">
        <f t="shared" si="22"/>
        <v>-0.15638602015113351</v>
      </c>
      <c r="AW39" s="103">
        <f t="shared" si="22"/>
        <v>-0.23309676233564258</v>
      </c>
      <c r="AX39" s="103">
        <f t="shared" si="22"/>
        <v>-0.19845642876802236</v>
      </c>
      <c r="AY39" s="103">
        <f t="shared" si="22"/>
        <v>-0.23806511480097214</v>
      </c>
      <c r="AZ39" s="103">
        <f t="shared" si="22"/>
        <v>-0.28873264840932023</v>
      </c>
      <c r="BA39" s="103">
        <f t="shared" si="22"/>
        <v>-0.39735053341235738</v>
      </c>
      <c r="BB39" s="103">
        <f t="shared" si="22"/>
        <v>-0.15241865118449019</v>
      </c>
      <c r="BC39" s="103">
        <f t="shared" si="22"/>
        <v>-0.41917187835113456</v>
      </c>
      <c r="BD39" s="103">
        <f t="shared" si="22"/>
        <v>-0.16713401720051951</v>
      </c>
      <c r="BE39" s="103">
        <f t="shared" si="22"/>
        <v>-0.15638602015113351</v>
      </c>
      <c r="BH39" s="165"/>
      <c r="BI39" s="165"/>
    </row>
    <row r="40" spans="2:61" x14ac:dyDescent="0.25">
      <c r="B40" s="70" t="s">
        <v>45</v>
      </c>
      <c r="C40" s="70" t="s">
        <v>103</v>
      </c>
      <c r="D40" s="73">
        <f>(D15-D17)/D17</f>
        <v>0.23391812865497064</v>
      </c>
      <c r="E40" s="73">
        <f t="shared" ref="E40:J40" si="23">(E15-E17)/E17</f>
        <v>8.670520231213881E-2</v>
      </c>
      <c r="F40" s="73">
        <f t="shared" si="23"/>
        <v>-7.6045627376425916E-3</v>
      </c>
      <c r="G40" s="73">
        <f t="shared" si="23"/>
        <v>-0.2713347921225383</v>
      </c>
      <c r="H40" s="73">
        <f t="shared" si="23"/>
        <v>-0.15505617977528091</v>
      </c>
      <c r="I40" s="73">
        <f t="shared" si="23"/>
        <v>-0.191451456523235</v>
      </c>
      <c r="J40" s="103">
        <f t="shared" si="23"/>
        <v>-0.25767373264535343</v>
      </c>
      <c r="K40" s="103">
        <f t="shared" ref="K40:P40" si="24">(K15-K17)/K17</f>
        <v>-4.800945783513641E-2</v>
      </c>
      <c r="L40" s="103">
        <f t="shared" si="24"/>
        <v>-0.36668961310088655</v>
      </c>
      <c r="M40" s="103">
        <f t="shared" si="24"/>
        <v>-0.21705484236923819</v>
      </c>
      <c r="N40" s="103">
        <f t="shared" si="24"/>
        <v>-0.23835124909747293</v>
      </c>
      <c r="O40" s="103">
        <f t="shared" si="24"/>
        <v>-0.12237631429113682</v>
      </c>
      <c r="P40" s="103">
        <f t="shared" si="24"/>
        <v>-0.46891223103057755</v>
      </c>
      <c r="Q40" s="103">
        <f t="shared" ref="Q40:W40" si="25">(Q15-Q17)/Q17</f>
        <v>-0.26031051563707563</v>
      </c>
      <c r="R40" s="103">
        <f t="shared" si="25"/>
        <v>-1.364431123255562E-2</v>
      </c>
      <c r="S40" s="103">
        <f t="shared" si="25"/>
        <v>-0.3324705176628322</v>
      </c>
      <c r="T40" s="103">
        <f t="shared" si="25"/>
        <v>-0.22661029671061189</v>
      </c>
      <c r="U40" s="103">
        <f t="shared" si="25"/>
        <v>-0.30641724596039177</v>
      </c>
      <c r="V40" s="103">
        <f t="shared" si="25"/>
        <v>-0.36560146146567135</v>
      </c>
      <c r="W40" s="103">
        <f t="shared" si="25"/>
        <v>-0.41101180297397771</v>
      </c>
      <c r="X40" s="103">
        <f t="shared" ref="X40:AC40" si="26">(X15-X17)/X17</f>
        <v>-0.41771367498672329</v>
      </c>
      <c r="Y40" s="103">
        <f t="shared" si="26"/>
        <v>-4.9211865150141837E-2</v>
      </c>
      <c r="Z40" s="103">
        <f t="shared" si="26"/>
        <v>-0.18316821293205859</v>
      </c>
      <c r="AA40" s="103">
        <f t="shared" si="26"/>
        <v>-0.24322368029739785</v>
      </c>
      <c r="AB40" s="103">
        <f t="shared" si="26"/>
        <v>-0.46254050595111124</v>
      </c>
      <c r="AC40" s="103">
        <f t="shared" si="26"/>
        <v>-0.35103535130357938</v>
      </c>
      <c r="AD40" s="103">
        <f t="shared" ref="AD40:AI40" si="27">(AD15-AD17)/AD17</f>
        <v>-0.43337465079790283</v>
      </c>
      <c r="AE40" s="103">
        <f t="shared" si="27"/>
        <v>-0.25906538490689979</v>
      </c>
      <c r="AF40" s="103">
        <f t="shared" si="27"/>
        <v>-0.21221683174379768</v>
      </c>
      <c r="AG40" s="103">
        <f t="shared" si="27"/>
        <v>-6.1842113225815962E-3</v>
      </c>
      <c r="AH40" s="103">
        <f t="shared" si="27"/>
        <v>-0.19579883818736202</v>
      </c>
      <c r="AI40" s="103">
        <f t="shared" si="27"/>
        <v>-5.2198605947955362E-2</v>
      </c>
      <c r="AJ40" s="103">
        <f>(AJ15-AJ17)/AJ17</f>
        <v>-0.20587482740308016</v>
      </c>
      <c r="AK40" s="103" t="e">
        <f t="shared" ref="AK40:BE40" si="28">(AK15-AK17)/AK17</f>
        <v>#DIV/0!</v>
      </c>
      <c r="AL40" s="103" t="e">
        <f t="shared" si="28"/>
        <v>#DIV/0!</v>
      </c>
      <c r="AM40" s="103" t="e">
        <f t="shared" si="28"/>
        <v>#DIV/0!</v>
      </c>
      <c r="AN40" s="103" t="e">
        <f t="shared" si="28"/>
        <v>#DIV/0!</v>
      </c>
      <c r="AO40" s="103" t="e">
        <f t="shared" si="28"/>
        <v>#DIV/0!</v>
      </c>
      <c r="AP40" s="103" t="e">
        <f t="shared" si="28"/>
        <v>#DIV/0!</v>
      </c>
      <c r="AQ40" s="103" t="e">
        <f t="shared" si="28"/>
        <v>#DIV/0!</v>
      </c>
      <c r="AR40" s="103" t="e">
        <f t="shared" si="28"/>
        <v>#DIV/0!</v>
      </c>
      <c r="AS40" s="103" t="e">
        <f t="shared" si="28"/>
        <v>#DIV/0!</v>
      </c>
      <c r="AT40" s="103">
        <f t="shared" si="28"/>
        <v>-0.24121096261282923</v>
      </c>
      <c r="AU40" s="103">
        <f t="shared" si="28"/>
        <v>-0.27464508523793607</v>
      </c>
      <c r="AV40" s="103">
        <f t="shared" si="28"/>
        <v>-0.1531526093516456</v>
      </c>
      <c r="AW40" s="103">
        <f t="shared" si="28"/>
        <v>-0.2293697676070221</v>
      </c>
      <c r="AX40" s="103">
        <f t="shared" si="28"/>
        <v>-0.1979790812907917</v>
      </c>
      <c r="AY40" s="103">
        <f t="shared" si="28"/>
        <v>-0.23529920562534587</v>
      </c>
      <c r="AZ40" s="103">
        <f t="shared" si="28"/>
        <v>-0.2880381828848505</v>
      </c>
      <c r="BA40" s="103">
        <f t="shared" si="28"/>
        <v>-0.39777450493399558</v>
      </c>
      <c r="BB40" s="103">
        <f t="shared" si="28"/>
        <v>-0.15205072847085929</v>
      </c>
      <c r="BC40" s="103">
        <f t="shared" si="28"/>
        <v>-0.41934658647715178</v>
      </c>
      <c r="BD40" s="103">
        <f t="shared" si="28"/>
        <v>-0.1676379971422868</v>
      </c>
      <c r="BE40" s="103">
        <f t="shared" si="28"/>
        <v>-0.1531526093516456</v>
      </c>
      <c r="BH40" s="165"/>
      <c r="BI40" s="165"/>
    </row>
    <row r="41" spans="2:61" x14ac:dyDescent="0.25">
      <c r="B41" s="70" t="s">
        <v>51</v>
      </c>
      <c r="C41" s="70" t="s">
        <v>76</v>
      </c>
      <c r="D41" s="73">
        <f>D19-D20</f>
        <v>0.23099999999999998</v>
      </c>
      <c r="E41" s="73">
        <v>0.26</v>
      </c>
      <c r="F41" s="73">
        <v>0.16</v>
      </c>
      <c r="G41" s="73">
        <v>-0.01</v>
      </c>
      <c r="H41" s="73">
        <v>0</v>
      </c>
      <c r="I41" s="73">
        <v>-7.0000000000000007E-2</v>
      </c>
      <c r="J41" s="103">
        <f t="shared" ref="J41:W41" si="29">J19-J20</f>
        <v>-2.4999999999999911E-2</v>
      </c>
      <c r="K41" s="103">
        <f t="shared" si="29"/>
        <v>-1.2068965517242014E-2</v>
      </c>
      <c r="L41" s="103">
        <f t="shared" si="29"/>
        <v>-9.2351973684210553E-2</v>
      </c>
      <c r="M41" s="103">
        <f t="shared" si="29"/>
        <v>-0.17378654970760254</v>
      </c>
      <c r="N41" s="103">
        <f t="shared" si="29"/>
        <v>-6.1955291454441896E-2</v>
      </c>
      <c r="O41" s="103">
        <f t="shared" si="29"/>
        <v>-3.2866684941521007E-2</v>
      </c>
      <c r="P41" s="103">
        <f t="shared" si="29"/>
        <v>-7.5582125643458564E-3</v>
      </c>
      <c r="Q41" s="103">
        <f t="shared" si="29"/>
        <v>-3.7535679177419512E-3</v>
      </c>
      <c r="R41" s="103">
        <f t="shared" si="29"/>
        <v>2.2190241228069896E-2</v>
      </c>
      <c r="S41" s="103">
        <f t="shared" si="29"/>
        <v>1.1662510611206267E-2</v>
      </c>
      <c r="T41" s="103">
        <f t="shared" si="29"/>
        <v>-8.1962719298243059E-3</v>
      </c>
      <c r="U41" s="103">
        <f t="shared" si="29"/>
        <v>-8.670239105829125E-2</v>
      </c>
      <c r="V41" s="103">
        <f t="shared" si="29"/>
        <v>-0.10891305885681934</v>
      </c>
      <c r="W41" s="103">
        <f t="shared" si="29"/>
        <v>-0.14579985119047623</v>
      </c>
      <c r="X41" s="103">
        <f t="shared" ref="X41:AC41" si="30">X19-X20</f>
        <v>-6.2599568477645473E-2</v>
      </c>
      <c r="Y41" s="103">
        <f t="shared" si="30"/>
        <v>-4.6723318713450923E-2</v>
      </c>
      <c r="Z41" s="103">
        <f t="shared" si="30"/>
        <v>-4.8490202320315978E-2</v>
      </c>
      <c r="AA41" s="103">
        <f t="shared" si="30"/>
        <v>-5.1692251461987859E-2</v>
      </c>
      <c r="AB41" s="103">
        <f t="shared" si="30"/>
        <v>-4.6142473118278682E-2</v>
      </c>
      <c r="AC41" s="103">
        <f t="shared" si="30"/>
        <v>-5.3453405017920286E-2</v>
      </c>
      <c r="AD41" s="103">
        <f t="shared" ref="AD41:AI41" si="31">AD19-AD20</f>
        <v>-6.5342592592591897E-2</v>
      </c>
      <c r="AE41" s="103">
        <f t="shared" si="31"/>
        <v>-4.9585125448028622E-2</v>
      </c>
      <c r="AF41" s="103">
        <f t="shared" si="31"/>
        <v>-3.9271296296296443E-2</v>
      </c>
      <c r="AG41" s="103">
        <f t="shared" si="31"/>
        <v>-3.4183691756271783E-2</v>
      </c>
      <c r="AH41" s="103">
        <f t="shared" si="31"/>
        <v>-2.0726702508960471E-2</v>
      </c>
      <c r="AI41" s="103">
        <f t="shared" si="31"/>
        <v>-1.4774801587301378E-2</v>
      </c>
      <c r="AJ41" s="103">
        <f>AJ19-AJ20</f>
        <v>-3.7579346774193834E-2</v>
      </c>
      <c r="AK41" s="103">
        <f t="shared" ref="AK41:BE41" si="32">AK19-AK20</f>
        <v>0</v>
      </c>
      <c r="AL41" s="103">
        <f t="shared" si="32"/>
        <v>0</v>
      </c>
      <c r="AM41" s="103">
        <f t="shared" si="32"/>
        <v>0</v>
      </c>
      <c r="AN41" s="103">
        <f t="shared" si="32"/>
        <v>0</v>
      </c>
      <c r="AO41" s="103">
        <f t="shared" si="32"/>
        <v>0</v>
      </c>
      <c r="AP41" s="103">
        <f t="shared" si="32"/>
        <v>0</v>
      </c>
      <c r="AQ41" s="103">
        <f t="shared" si="32"/>
        <v>0</v>
      </c>
      <c r="AR41" s="103">
        <f t="shared" si="32"/>
        <v>0</v>
      </c>
      <c r="AS41" s="103">
        <f t="shared" si="32"/>
        <v>0</v>
      </c>
      <c r="AT41" s="103">
        <f t="shared" si="32"/>
        <v>-3.985449825861731E-2</v>
      </c>
      <c r="AU41" s="103">
        <f t="shared" si="32"/>
        <v>-6.2683069604173691E-2</v>
      </c>
      <c r="AV41" s="103">
        <f t="shared" si="32"/>
        <v>-2.4360283623485302E-2</v>
      </c>
      <c r="AW41" s="103">
        <f t="shared" si="32"/>
        <v>-4.3140313067150715E-2</v>
      </c>
      <c r="AX41" s="103">
        <f t="shared" si="32"/>
        <v>-8.9536175367854964E-2</v>
      </c>
      <c r="AY41" s="103">
        <f t="shared" si="32"/>
        <v>3.6261535819941404E-3</v>
      </c>
      <c r="AZ41" s="103">
        <f t="shared" si="32"/>
        <v>-2.7745384125636319E-2</v>
      </c>
      <c r="BA41" s="103">
        <f t="shared" si="32"/>
        <v>-0.10577082617498046</v>
      </c>
      <c r="BB41" s="103">
        <f t="shared" si="32"/>
        <v>-4.8968590831918402E-2</v>
      </c>
      <c r="BC41" s="103">
        <f t="shared" si="32"/>
        <v>-5.4979490242930473E-2</v>
      </c>
      <c r="BD41" s="103">
        <f t="shared" si="32"/>
        <v>-4.1013371166865653E-2</v>
      </c>
      <c r="BE41" s="103">
        <f t="shared" si="32"/>
        <v>-2.4360283623485302E-2</v>
      </c>
      <c r="BH41" s="165"/>
      <c r="BI41" s="165"/>
    </row>
    <row r="42" spans="2:61" x14ac:dyDescent="0.25">
      <c r="B42" s="70" t="s">
        <v>48</v>
      </c>
      <c r="C42" s="70" t="s">
        <v>76</v>
      </c>
      <c r="D42" s="73">
        <f>D21-D22</f>
        <v>0.28900000000000003</v>
      </c>
      <c r="E42" s="73">
        <v>0.01</v>
      </c>
      <c r="F42" s="73">
        <v>0.01</v>
      </c>
      <c r="G42" s="73">
        <v>0.01</v>
      </c>
      <c r="H42" s="73">
        <v>0.01</v>
      </c>
      <c r="I42" s="73">
        <v>0</v>
      </c>
      <c r="J42" s="103">
        <f t="shared" ref="J42:W42" si="33">J21-J22</f>
        <v>-1.3999999999999901E-2</v>
      </c>
      <c r="K42" s="103">
        <f t="shared" si="33"/>
        <v>-3.893424368134224E-3</v>
      </c>
      <c r="L42" s="103">
        <f t="shared" si="33"/>
        <v>-2.0119431264411181E-2</v>
      </c>
      <c r="M42" s="103">
        <f t="shared" si="33"/>
        <v>-9.9183315907257819E-2</v>
      </c>
      <c r="N42" s="103">
        <f t="shared" si="33"/>
        <v>-3.8457105199280806E-2</v>
      </c>
      <c r="O42" s="103">
        <f t="shared" si="33"/>
        <v>-1.857422928815311E-2</v>
      </c>
      <c r="P42" s="103">
        <f t="shared" si="33"/>
        <v>6.7676259792830429E-3</v>
      </c>
      <c r="Q42" s="103">
        <f t="shared" si="33"/>
        <v>1.1606246351952731E-2</v>
      </c>
      <c r="R42" s="103">
        <f t="shared" si="33"/>
        <v>3.0687693791175641E-2</v>
      </c>
      <c r="S42" s="103">
        <f t="shared" si="33"/>
        <v>2.2529485653656089E-2</v>
      </c>
      <c r="T42" s="103">
        <f t="shared" si="33"/>
        <v>-2.9794939725420466E-3</v>
      </c>
      <c r="U42" s="103">
        <f t="shared" si="33"/>
        <v>-6.4365933673883324E-2</v>
      </c>
      <c r="V42" s="103">
        <f t="shared" si="33"/>
        <v>-8.7309456739861568E-2</v>
      </c>
      <c r="W42" s="103">
        <f t="shared" si="33"/>
        <v>-0.13991521959117614</v>
      </c>
      <c r="X42" s="103">
        <f t="shared" ref="X42:AC42" si="34">X21-X22</f>
        <v>-5.6592963749503733E-2</v>
      </c>
      <c r="Y42" s="103">
        <f t="shared" si="34"/>
        <v>-3.2632720229091583E-2</v>
      </c>
      <c r="Z42" s="103">
        <f t="shared" si="34"/>
        <v>-4.176022923844902E-2</v>
      </c>
      <c r="AA42" s="103">
        <f t="shared" si="34"/>
        <v>-4.0302646640354989E-2</v>
      </c>
      <c r="AB42" s="103">
        <f t="shared" si="34"/>
        <v>-4.1765621076725434E-2</v>
      </c>
      <c r="AC42" s="103">
        <f t="shared" si="34"/>
        <v>-4.8335290206369064E-2</v>
      </c>
      <c r="AD42" s="103">
        <f t="shared" ref="AD42:AI42" si="35">AD21-AD22</f>
        <v>-5.1106054974679682E-2</v>
      </c>
      <c r="AE42" s="103">
        <f t="shared" si="35"/>
        <v>-4.4310030311721649E-2</v>
      </c>
      <c r="AF42" s="103">
        <f t="shared" si="35"/>
        <v>-3.4761438239480413E-2</v>
      </c>
      <c r="AG42" s="103">
        <f t="shared" si="35"/>
        <v>-2.4994645959459549E-2</v>
      </c>
      <c r="AH42" s="103">
        <f t="shared" si="35"/>
        <v>-1.9002796819888923E-2</v>
      </c>
      <c r="AI42" s="103">
        <f t="shared" si="35"/>
        <v>-1.1253625831786795E-2</v>
      </c>
      <c r="AJ42" s="103">
        <f>AJ21-AJ22</f>
        <v>-2.7401721262091505E-2</v>
      </c>
      <c r="AK42" s="103">
        <f t="shared" ref="AK42:BE42" si="36">AK21-AK22</f>
        <v>0</v>
      </c>
      <c r="AL42" s="103">
        <f t="shared" si="36"/>
        <v>0</v>
      </c>
      <c r="AM42" s="103">
        <f t="shared" si="36"/>
        <v>0</v>
      </c>
      <c r="AN42" s="103">
        <f t="shared" si="36"/>
        <v>0</v>
      </c>
      <c r="AO42" s="103">
        <f t="shared" si="36"/>
        <v>0</v>
      </c>
      <c r="AP42" s="103">
        <f t="shared" si="36"/>
        <v>0</v>
      </c>
      <c r="AQ42" s="103">
        <f t="shared" si="36"/>
        <v>0</v>
      </c>
      <c r="AR42" s="103">
        <f t="shared" si="36"/>
        <v>0</v>
      </c>
      <c r="AS42" s="103">
        <f t="shared" si="36"/>
        <v>0</v>
      </c>
      <c r="AT42" s="103">
        <f t="shared" si="36"/>
        <v>9.9720318011109477E-4</v>
      </c>
      <c r="AU42" s="103">
        <f t="shared" si="36"/>
        <v>-5.3648859746406208E-2</v>
      </c>
      <c r="AV42" s="103">
        <f t="shared" si="36"/>
        <v>-1.9219381304589223E-2</v>
      </c>
      <c r="AW42" s="103">
        <f t="shared" si="36"/>
        <v>-1.2670951877514991E-2</v>
      </c>
      <c r="AX42" s="103">
        <f t="shared" si="36"/>
        <v>-5.2071550131563837E-2</v>
      </c>
      <c r="AY42" s="103">
        <f t="shared" si="36"/>
        <v>1.6353855374137249E-2</v>
      </c>
      <c r="AZ42" s="103">
        <f t="shared" si="36"/>
        <v>-1.4938647330922983E-2</v>
      </c>
      <c r="BA42" s="103">
        <f t="shared" si="36"/>
        <v>-9.4605880026847222E-2</v>
      </c>
      <c r="BB42" s="103">
        <f t="shared" si="36"/>
        <v>-3.8231865369298568E-2</v>
      </c>
      <c r="BC42" s="103">
        <f t="shared" si="36"/>
        <v>-4.7068988752591467E-2</v>
      </c>
      <c r="BD42" s="103">
        <f t="shared" si="36"/>
        <v>-3.4688704836887352E-2</v>
      </c>
      <c r="BE42" s="103">
        <f t="shared" si="36"/>
        <v>-1.9219381304589223E-2</v>
      </c>
      <c r="BH42" s="165"/>
      <c r="BI42" s="165"/>
    </row>
    <row r="43" spans="2:61" x14ac:dyDescent="0.25">
      <c r="B43" s="70" t="s">
        <v>57</v>
      </c>
      <c r="C43" s="70" t="s">
        <v>76</v>
      </c>
      <c r="D43" s="73">
        <f>D30-D31</f>
        <v>0.27700000000000002</v>
      </c>
      <c r="E43" s="73">
        <v>0.25</v>
      </c>
      <c r="F43" s="73">
        <v>0.13</v>
      </c>
      <c r="G43" s="73">
        <v>-0.01</v>
      </c>
      <c r="H43" s="73">
        <v>-0.01</v>
      </c>
      <c r="I43" s="73">
        <v>-0.09</v>
      </c>
      <c r="J43" s="103">
        <f t="shared" ref="J43:W43" si="37">J30-J31</f>
        <v>-1.1124964629314782E-2</v>
      </c>
      <c r="K43" s="103">
        <f t="shared" si="37"/>
        <v>-2.3637578140757176E-3</v>
      </c>
      <c r="L43" s="103">
        <f t="shared" si="37"/>
        <v>-2.2318061312123993E-2</v>
      </c>
      <c r="M43" s="103">
        <f t="shared" si="37"/>
        <v>-0.10707190676490186</v>
      </c>
      <c r="N43" s="103">
        <f t="shared" si="37"/>
        <v>-3.0001138139894579E-2</v>
      </c>
      <c r="O43" s="103">
        <f t="shared" si="37"/>
        <v>-1.8137299875056079E-2</v>
      </c>
      <c r="P43" s="103">
        <f t="shared" si="37"/>
        <v>1.1487026167851355E-2</v>
      </c>
      <c r="Q43" s="103">
        <f t="shared" si="37"/>
        <v>1.0922957924804688E-2</v>
      </c>
      <c r="R43" s="103">
        <f t="shared" si="37"/>
        <v>3.1847587227042951E-3</v>
      </c>
      <c r="S43" s="103">
        <f t="shared" si="37"/>
        <v>2.3507429184000284E-2</v>
      </c>
      <c r="T43" s="103">
        <f t="shared" si="37"/>
        <v>3.2956653720065399E-3</v>
      </c>
      <c r="U43" s="103">
        <f t="shared" si="37"/>
        <v>-5.6301898919057014E-2</v>
      </c>
      <c r="V43" s="103">
        <f t="shared" si="37"/>
        <v>-6.2849435045542967E-2</v>
      </c>
      <c r="W43" s="103">
        <f t="shared" si="37"/>
        <v>-0.11129894696003451</v>
      </c>
      <c r="X43" s="103">
        <f t="shared" ref="X43:AC43" si="38">X30-X31</f>
        <v>-3.722495912698387E-2</v>
      </c>
      <c r="Y43" s="103">
        <f t="shared" si="38"/>
        <v>-2.3510446463929635E-2</v>
      </c>
      <c r="Z43" s="103">
        <f t="shared" si="38"/>
        <v>-1.7832815176069494E-2</v>
      </c>
      <c r="AA43" s="103">
        <f t="shared" si="38"/>
        <v>-1.8526811733164172E-2</v>
      </c>
      <c r="AB43" s="103">
        <f t="shared" si="38"/>
        <v>-1.4784743810683176E-2</v>
      </c>
      <c r="AC43" s="103">
        <f t="shared" si="38"/>
        <v>-1.9105583980423502E-2</v>
      </c>
      <c r="AD43" s="103">
        <f t="shared" ref="AD43:AI43" si="39">AD30-AD31</f>
        <v>-1.7654065764675431E-2</v>
      </c>
      <c r="AE43" s="103">
        <f t="shared" si="39"/>
        <v>-2.6130038825533664E-4</v>
      </c>
      <c r="AF43" s="103">
        <f t="shared" si="39"/>
        <v>2.7311244948079683E-2</v>
      </c>
      <c r="AG43" s="103">
        <f t="shared" si="39"/>
        <v>1.9440742529496124E-2</v>
      </c>
      <c r="AH43" s="103">
        <f>AH30-AH31</f>
        <v>1.6452541600735504E-2</v>
      </c>
      <c r="AI43" s="103">
        <f t="shared" si="39"/>
        <v>1.2269733303050256E-2</v>
      </c>
      <c r="AJ43" s="103">
        <f>AJ30-AJ31</f>
        <v>-1.5303646468619592E-2</v>
      </c>
      <c r="AK43" s="103">
        <f t="shared" ref="AK43:BE43" si="40">AK30-AK31</f>
        <v>0</v>
      </c>
      <c r="AL43" s="103">
        <f t="shared" si="40"/>
        <v>0</v>
      </c>
      <c r="AM43" s="103">
        <f t="shared" si="40"/>
        <v>0</v>
      </c>
      <c r="AN43" s="103">
        <f t="shared" si="40"/>
        <v>0</v>
      </c>
      <c r="AO43" s="103">
        <f t="shared" si="40"/>
        <v>0</v>
      </c>
      <c r="AP43" s="103">
        <f t="shared" si="40"/>
        <v>0</v>
      </c>
      <c r="AQ43" s="103">
        <f t="shared" si="40"/>
        <v>0</v>
      </c>
      <c r="AR43" s="103">
        <f t="shared" si="40"/>
        <v>0</v>
      </c>
      <c r="AS43" s="103">
        <f t="shared" si="40"/>
        <v>0</v>
      </c>
      <c r="AT43" s="103">
        <f t="shared" si="40"/>
        <v>-1.6243432506921396E-2</v>
      </c>
      <c r="AU43" s="103">
        <f t="shared" si="40"/>
        <v>-2.3024760081015394E-2</v>
      </c>
      <c r="AV43" s="103">
        <f t="shared" si="40"/>
        <v>4.2662065734256904E-3</v>
      </c>
      <c r="AW43" s="103">
        <f t="shared" si="40"/>
        <v>-1.193559458517135E-2</v>
      </c>
      <c r="AX43" s="103">
        <f t="shared" si="40"/>
        <v>-5.1736781593283987E-2</v>
      </c>
      <c r="AY43" s="103">
        <f t="shared" si="40"/>
        <v>8.5315809384534091E-3</v>
      </c>
      <c r="AZ43" s="103">
        <f t="shared" si="40"/>
        <v>-9.8329347876833229E-3</v>
      </c>
      <c r="BA43" s="103">
        <f t="shared" si="40"/>
        <v>-7.0457780377520374E-2</v>
      </c>
      <c r="BB43" s="103">
        <f t="shared" si="40"/>
        <v>-1.9956691124387693E-2</v>
      </c>
      <c r="BC43" s="103">
        <f t="shared" si="40"/>
        <v>-1.7181464518593925E-2</v>
      </c>
      <c r="BD43" s="103">
        <f t="shared" si="40"/>
        <v>1.5496895696440305E-2</v>
      </c>
      <c r="BE43" s="103">
        <f t="shared" si="40"/>
        <v>4.2662065734256904E-3</v>
      </c>
      <c r="BH43" s="165"/>
      <c r="BI43" s="165"/>
    </row>
    <row r="44" spans="2:61" hidden="1" x14ac:dyDescent="0.25">
      <c r="B44" s="70" t="s">
        <v>49</v>
      </c>
      <c r="C44" s="70" t="s">
        <v>76</v>
      </c>
      <c r="D44" s="73">
        <f t="shared" ref="D44:J44" si="41">D32-D33</f>
        <v>2.0000000000000018E-3</v>
      </c>
      <c r="E44" s="73">
        <f t="shared" si="41"/>
        <v>5.0000000000000044E-3</v>
      </c>
      <c r="F44" s="73">
        <f t="shared" si="41"/>
        <v>5.0000000000000044E-3</v>
      </c>
      <c r="G44" s="73">
        <f t="shared" si="41"/>
        <v>5.0000000000000044E-3</v>
      </c>
      <c r="H44" s="73">
        <f t="shared" si="41"/>
        <v>5.0000000000000044E-3</v>
      </c>
      <c r="I44" s="73">
        <f t="shared" si="41"/>
        <v>3.0000000000000027E-3</v>
      </c>
      <c r="J44" s="103">
        <f t="shared" si="41"/>
        <v>5.0000000000000044E-3</v>
      </c>
      <c r="K44" s="103">
        <f t="shared" ref="K44:W44" si="42">K32-K33</f>
        <v>5.0000000000000044E-3</v>
      </c>
      <c r="L44" s="103">
        <f t="shared" si="42"/>
        <v>-4.8000000000000043E-2</v>
      </c>
      <c r="M44" s="103">
        <f t="shared" si="42"/>
        <v>-9.000000000000008E-3</v>
      </c>
      <c r="N44" s="103">
        <f t="shared" si="42"/>
        <v>5.0000000000000044E-3</v>
      </c>
      <c r="O44" s="103">
        <f t="shared" si="42"/>
        <v>5.0000000000000044E-3</v>
      </c>
      <c r="P44" s="103">
        <f t="shared" si="42"/>
        <v>5.0000000000000044E-3</v>
      </c>
      <c r="Q44" s="103">
        <f t="shared" si="42"/>
        <v>5.0000000000000044E-3</v>
      </c>
      <c r="R44" s="103">
        <f t="shared" si="42"/>
        <v>5.0000000000000044E-3</v>
      </c>
      <c r="S44" s="73">
        <f t="shared" si="42"/>
        <v>-2.0372630164119387E-3</v>
      </c>
      <c r="T44" s="73">
        <f t="shared" si="42"/>
        <v>4.6175986842105221E-3</v>
      </c>
      <c r="U44" s="73">
        <f t="shared" si="42"/>
        <v>5.0000000000000044E-3</v>
      </c>
      <c r="V44" s="73">
        <f t="shared" si="42"/>
        <v>-4.4086021505376216E-3</v>
      </c>
      <c r="W44" s="73">
        <f t="shared" si="42"/>
        <v>4.9002976190476444E-3</v>
      </c>
      <c r="X44" s="73"/>
      <c r="Y44" s="73"/>
      <c r="Z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K44" s="73"/>
      <c r="AL44" s="73"/>
      <c r="AM44" s="73"/>
      <c r="AN44" s="73"/>
      <c r="AO44" s="73"/>
      <c r="AP44" s="73"/>
      <c r="AQ44" s="73"/>
      <c r="AR44" s="73"/>
      <c r="AS44" s="73"/>
      <c r="AT44" s="103">
        <f>AT32-AT33</f>
        <v>-1.2016386943501933E-3</v>
      </c>
      <c r="AU44" s="103"/>
      <c r="AV44" s="103"/>
      <c r="AW44" s="103">
        <f>AW32-AW33</f>
        <v>-1.2666666666666604E-2</v>
      </c>
      <c r="AX44" s="103">
        <f>AX32-AX33</f>
        <v>3.3333333333329662E-4</v>
      </c>
      <c r="AY44" s="103">
        <f>AY32-AY33</f>
        <v>5.0000000000000044E-3</v>
      </c>
      <c r="AZ44" s="103">
        <f>AZ32-AZ33</f>
        <v>2.5267785559328626E-3</v>
      </c>
      <c r="BA44" s="103">
        <f>BA32-BA33</f>
        <v>1.5692150964328189E-3</v>
      </c>
      <c r="BE44" s="104" t="e">
        <f>AVERAGE(AH44:AJ44)</f>
        <v>#DIV/0!</v>
      </c>
      <c r="BH44" s="165"/>
      <c r="BI44" s="165"/>
    </row>
    <row r="45" spans="2:61" ht="15" x14ac:dyDescent="0.25">
      <c r="B45" s="47"/>
      <c r="C45" s="42"/>
      <c r="D45" s="43"/>
      <c r="E45" s="43"/>
      <c r="F45" s="43"/>
      <c r="G45" s="43"/>
      <c r="H45" s="43"/>
      <c r="I45" s="43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105"/>
      <c r="AG45" s="105"/>
      <c r="AH45" s="105"/>
      <c r="AI45" s="105"/>
      <c r="AJ45" s="105"/>
      <c r="AK45" s="105"/>
      <c r="AL45" s="105"/>
      <c r="AM45" s="105"/>
      <c r="AN45" s="105"/>
      <c r="AO45" s="105"/>
      <c r="AP45" s="105"/>
      <c r="AQ45" s="105"/>
      <c r="AR45" s="105"/>
      <c r="AS45" s="105"/>
      <c r="AT45" s="106"/>
      <c r="AU45" s="106"/>
      <c r="AV45" s="106"/>
      <c r="BH45" s="165"/>
      <c r="BI45" s="165"/>
    </row>
    <row r="46" spans="2:61" ht="15.6" x14ac:dyDescent="0.3">
      <c r="B46" s="44" t="s">
        <v>71</v>
      </c>
      <c r="C46" s="42"/>
      <c r="D46" s="12" t="s">
        <v>43</v>
      </c>
      <c r="E46" s="12" t="s">
        <v>20</v>
      </c>
      <c r="F46" s="12" t="s">
        <v>53</v>
      </c>
      <c r="G46" s="12" t="s">
        <v>54</v>
      </c>
      <c r="H46" s="12" t="s">
        <v>55</v>
      </c>
      <c r="I46" s="12" t="s">
        <v>56</v>
      </c>
      <c r="J46" s="100" t="s">
        <v>13</v>
      </c>
      <c r="K46" s="100" t="s">
        <v>14</v>
      </c>
      <c r="L46" s="100" t="s">
        <v>15</v>
      </c>
      <c r="M46" s="100" t="s">
        <v>16</v>
      </c>
      <c r="N46" s="100" t="s">
        <v>17</v>
      </c>
      <c r="O46" s="100" t="s">
        <v>18</v>
      </c>
      <c r="P46" s="100" t="s">
        <v>19</v>
      </c>
      <c r="Q46" s="100" t="s">
        <v>20</v>
      </c>
      <c r="R46" s="100" t="s">
        <v>21</v>
      </c>
      <c r="S46" s="100" t="s">
        <v>22</v>
      </c>
      <c r="T46" s="100" t="s">
        <v>23</v>
      </c>
      <c r="U46" s="100" t="s">
        <v>24</v>
      </c>
      <c r="V46" s="100" t="s">
        <v>13</v>
      </c>
      <c r="W46" s="100" t="s">
        <v>14</v>
      </c>
      <c r="X46" s="100" t="s">
        <v>15</v>
      </c>
      <c r="Y46" s="159" t="s">
        <v>16</v>
      </c>
      <c r="Z46" s="159" t="s">
        <v>17</v>
      </c>
      <c r="AA46" s="159" t="s">
        <v>18</v>
      </c>
      <c r="AB46" s="159" t="s">
        <v>19</v>
      </c>
      <c r="AC46" s="159" t="s">
        <v>20</v>
      </c>
      <c r="AD46" s="159" t="s">
        <v>21</v>
      </c>
      <c r="AE46" s="159" t="s">
        <v>22</v>
      </c>
      <c r="AF46" s="159" t="s">
        <v>23</v>
      </c>
      <c r="AG46" s="159" t="s">
        <v>24</v>
      </c>
      <c r="AH46" s="159" t="s">
        <v>13</v>
      </c>
      <c r="AI46" s="159" t="s">
        <v>14</v>
      </c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00" t="s">
        <v>34</v>
      </c>
      <c r="AU46" s="100" t="s">
        <v>34</v>
      </c>
      <c r="AV46" s="100"/>
      <c r="AW46" s="86" t="s">
        <v>115</v>
      </c>
      <c r="AX46" s="86" t="s">
        <v>116</v>
      </c>
      <c r="AY46" s="86" t="s">
        <v>117</v>
      </c>
      <c r="AZ46" s="86" t="s">
        <v>118</v>
      </c>
      <c r="BA46" s="86" t="s">
        <v>115</v>
      </c>
      <c r="BB46" s="86" t="s">
        <v>116</v>
      </c>
      <c r="BC46" s="86" t="s">
        <v>151</v>
      </c>
      <c r="BD46" s="86" t="s">
        <v>118</v>
      </c>
      <c r="BE46" s="86" t="s">
        <v>115</v>
      </c>
      <c r="BH46" s="165"/>
      <c r="BI46" s="165"/>
    </row>
    <row r="47" spans="2:61" x14ac:dyDescent="0.25">
      <c r="B47" s="70" t="s">
        <v>58</v>
      </c>
      <c r="C47" s="70" t="s">
        <v>59</v>
      </c>
      <c r="D47" s="73">
        <f>1-D19</f>
        <v>0.16900000000000004</v>
      </c>
      <c r="E47" s="73">
        <f t="shared" ref="E47:N47" si="43">1-E19</f>
        <v>5.0000000000000044E-2</v>
      </c>
      <c r="F47" s="73">
        <f t="shared" si="43"/>
        <v>6.9999999999999951E-2</v>
      </c>
      <c r="G47" s="73">
        <f t="shared" si="43"/>
        <v>6.3999999999999946E-2</v>
      </c>
      <c r="H47" s="73">
        <f t="shared" si="43"/>
        <v>6.2000000000000055E-2</v>
      </c>
      <c r="I47" s="73">
        <f t="shared" si="43"/>
        <v>0.13800000000000001</v>
      </c>
      <c r="J47" s="103">
        <f t="shared" si="43"/>
        <v>7.4999999999999956E-2</v>
      </c>
      <c r="K47" s="103">
        <f t="shared" si="43"/>
        <v>6.2068965517242058E-2</v>
      </c>
      <c r="L47" s="103">
        <f t="shared" si="43"/>
        <v>0.1423519736842106</v>
      </c>
      <c r="M47" s="103">
        <f t="shared" si="43"/>
        <v>0.22378654970760259</v>
      </c>
      <c r="N47" s="103">
        <f t="shared" si="43"/>
        <v>0.11195529145444194</v>
      </c>
      <c r="O47" s="103">
        <f t="shared" ref="O47:U47" si="44">1-O19</f>
        <v>8.2866684941521052E-2</v>
      </c>
      <c r="P47" s="103">
        <f t="shared" si="44"/>
        <v>5.7558212564345901E-2</v>
      </c>
      <c r="Q47" s="103">
        <f t="shared" si="44"/>
        <v>5.3753567917741996E-2</v>
      </c>
      <c r="R47" s="103">
        <f t="shared" si="44"/>
        <v>2.7809758771930149E-2</v>
      </c>
      <c r="S47" s="103">
        <f t="shared" si="44"/>
        <v>3.8337489388793777E-2</v>
      </c>
      <c r="T47" s="103">
        <f t="shared" si="44"/>
        <v>5.819627192982435E-2</v>
      </c>
      <c r="U47" s="103">
        <f t="shared" si="44"/>
        <v>0.13670239105829129</v>
      </c>
      <c r="V47" s="103">
        <f t="shared" ref="V47:AB47" si="45">1-V19</f>
        <v>0.13891305885681937</v>
      </c>
      <c r="W47" s="103">
        <f t="shared" si="45"/>
        <v>0.17579985119047625</v>
      </c>
      <c r="X47" s="103">
        <f t="shared" si="45"/>
        <v>9.25995684776455E-2</v>
      </c>
      <c r="Y47" s="103">
        <f t="shared" si="45"/>
        <v>7.672331871345095E-2</v>
      </c>
      <c r="Z47" s="103">
        <f t="shared" si="45"/>
        <v>7.8490202320316005E-2</v>
      </c>
      <c r="AA47" s="103">
        <f t="shared" si="45"/>
        <v>8.1692251461987886E-2</v>
      </c>
      <c r="AB47" s="103">
        <f t="shared" si="45"/>
        <v>7.6142473118278708E-2</v>
      </c>
      <c r="AC47" s="103">
        <f t="shared" ref="AC47:AI47" si="46">1-AC19</f>
        <v>8.3453405017920312E-2</v>
      </c>
      <c r="AD47" s="103">
        <f t="shared" si="46"/>
        <v>9.5342592592591924E-2</v>
      </c>
      <c r="AE47" s="103">
        <f t="shared" si="46"/>
        <v>7.9585125448028649E-2</v>
      </c>
      <c r="AF47" s="103">
        <f t="shared" si="46"/>
        <v>6.927129629629647E-2</v>
      </c>
      <c r="AG47" s="103">
        <f t="shared" si="46"/>
        <v>6.418369175627181E-2</v>
      </c>
      <c r="AH47" s="103">
        <f t="shared" si="46"/>
        <v>5.0726702508960497E-2</v>
      </c>
      <c r="AI47" s="103">
        <f t="shared" si="46"/>
        <v>4.4774801587301405E-2</v>
      </c>
      <c r="AJ47" s="103">
        <f>1-AJ19</f>
        <v>6.757934677419386E-2</v>
      </c>
      <c r="AK47" s="103">
        <f t="shared" ref="AK47:BE47" si="47">1-AK19</f>
        <v>1</v>
      </c>
      <c r="AL47" s="103">
        <f t="shared" si="47"/>
        <v>1</v>
      </c>
      <c r="AM47" s="103">
        <f t="shared" si="47"/>
        <v>1</v>
      </c>
      <c r="AN47" s="103">
        <f t="shared" si="47"/>
        <v>1</v>
      </c>
      <c r="AO47" s="103">
        <f t="shared" si="47"/>
        <v>1</v>
      </c>
      <c r="AP47" s="103">
        <f t="shared" si="47"/>
        <v>1</v>
      </c>
      <c r="AQ47" s="103">
        <f t="shared" si="47"/>
        <v>1</v>
      </c>
      <c r="AR47" s="103">
        <f t="shared" si="47"/>
        <v>1</v>
      </c>
      <c r="AS47" s="103">
        <f t="shared" si="47"/>
        <v>1</v>
      </c>
      <c r="AT47" s="103">
        <f t="shared" si="47"/>
        <v>8.9854498258617355E-2</v>
      </c>
      <c r="AU47" s="103">
        <f t="shared" si="47"/>
        <v>9.2683069604173607E-2</v>
      </c>
      <c r="AV47" s="103">
        <f t="shared" si="47"/>
        <v>5.4360283623485217E-2</v>
      </c>
      <c r="AW47" s="103">
        <f>1-AW19</f>
        <v>9.3140313067150871E-2</v>
      </c>
      <c r="AX47" s="103">
        <f t="shared" si="47"/>
        <v>0.13953617536785512</v>
      </c>
      <c r="AY47" s="103">
        <f t="shared" si="47"/>
        <v>4.6373846418006015E-2</v>
      </c>
      <c r="AZ47" s="103">
        <f t="shared" si="47"/>
        <v>7.7745384125636474E-2</v>
      </c>
      <c r="BA47" s="103">
        <f t="shared" si="47"/>
        <v>0.13577082617498037</v>
      </c>
      <c r="BB47" s="103">
        <f t="shared" si="47"/>
        <v>7.8968590831918317E-2</v>
      </c>
      <c r="BC47" s="103">
        <f t="shared" si="47"/>
        <v>8.4979490242930389E-2</v>
      </c>
      <c r="BD47" s="103">
        <f t="shared" si="47"/>
        <v>7.1013371166865569E-2</v>
      </c>
      <c r="BE47" s="103">
        <f t="shared" si="47"/>
        <v>5.4360283623485217E-2</v>
      </c>
      <c r="BH47" s="165"/>
      <c r="BI47" s="165"/>
    </row>
    <row r="48" spans="2:61" x14ac:dyDescent="0.25">
      <c r="B48" s="80"/>
      <c r="C48" s="48"/>
      <c r="D48" s="46"/>
      <c r="E48" s="46"/>
      <c r="F48" s="46"/>
      <c r="G48" s="46"/>
      <c r="H48" s="46"/>
      <c r="I48" s="46"/>
      <c r="J48" s="107"/>
      <c r="K48" s="108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52"/>
      <c r="AU48" s="152"/>
      <c r="AV48" s="152"/>
      <c r="AW48" s="152"/>
      <c r="AX48" s="152"/>
      <c r="AY48" s="152"/>
      <c r="AZ48" s="152"/>
      <c r="BA48" s="152"/>
      <c r="BB48" s="153"/>
      <c r="BC48" s="153"/>
      <c r="BH48" s="165"/>
      <c r="BI48" s="165"/>
    </row>
    <row r="49" spans="2:71" x14ac:dyDescent="0.25">
      <c r="B49" s="80" t="s">
        <v>65</v>
      </c>
      <c r="C49" s="48"/>
      <c r="D49" s="48"/>
      <c r="E49" s="48"/>
      <c r="F49" s="48"/>
      <c r="G49" s="48"/>
      <c r="H49" s="48"/>
      <c r="I49" s="48"/>
      <c r="J49" s="107"/>
      <c r="K49" s="108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54"/>
      <c r="AU49" s="154"/>
      <c r="AV49" s="154"/>
      <c r="AW49" s="154"/>
      <c r="AX49" s="154"/>
      <c r="AY49" s="154"/>
      <c r="AZ49" s="154"/>
      <c r="BA49" s="154"/>
      <c r="BB49" s="155"/>
      <c r="BC49" s="155"/>
      <c r="BH49" s="165"/>
      <c r="BI49" s="165"/>
    </row>
    <row r="50" spans="2:71" x14ac:dyDescent="0.25">
      <c r="B50" s="70" t="s">
        <v>68</v>
      </c>
      <c r="C50" s="70"/>
      <c r="D50" s="73">
        <v>0.12531391482739104</v>
      </c>
      <c r="E50" s="73">
        <v>4.9090089134125631E-2</v>
      </c>
      <c r="F50" s="73">
        <v>5.9615618908382094E-2</v>
      </c>
      <c r="G50" s="73">
        <v>6.2128607809847199E-2</v>
      </c>
      <c r="H50" s="73">
        <v>6.0022234405458091E-2</v>
      </c>
      <c r="I50" s="73">
        <v>0.12258152942840973</v>
      </c>
      <c r="J50" s="103">
        <v>6.6501308715336716E-2</v>
      </c>
      <c r="K50" s="103">
        <f>(8910+15410+12566)/(29*144*152)</f>
        <v>5.8110884250857024E-2</v>
      </c>
      <c r="L50" s="103">
        <f>MAX(L57,(22786+11123+16221)/(144*31*152))</f>
        <v>7.7679376092370744E-2</v>
      </c>
      <c r="M50" s="103">
        <f>(105628)/(151200+272160+233280)</f>
        <v>0.16086135477582847</v>
      </c>
      <c r="N50" s="103">
        <f>68315/(152*144*31)</f>
        <v>0.10068118043765327</v>
      </c>
      <c r="O50" s="103">
        <f>55834/(152*144*30)</f>
        <v>8.502984892787524E-2</v>
      </c>
      <c r="P50" s="103">
        <f>36252/(152*144*31)</f>
        <v>5.3427419354838711E-2</v>
      </c>
      <c r="Q50" s="103">
        <f>28323/(152*144*31)</f>
        <v>4.1741829371816641E-2</v>
      </c>
      <c r="R50" s="103">
        <f>19095/(152*144*30)</f>
        <v>2.9079861111111112E-2</v>
      </c>
      <c r="S50" s="103">
        <f>24331/(152*144*31)</f>
        <v>3.5858505470665915E-2</v>
      </c>
      <c r="T50" s="103">
        <f>38612/(152*144*30)</f>
        <v>5.8802387914230023E-2</v>
      </c>
      <c r="U50" s="103">
        <f>(14839+25436+35236)/(152*144*31)</f>
        <v>0.11128649075646105</v>
      </c>
      <c r="V50" s="103">
        <f>(81414)/(152*144*31)</f>
        <v>0.11998620543293718</v>
      </c>
      <c r="W50" s="103">
        <f>(106965)/(152*144*28)</f>
        <v>0.17453301221804512</v>
      </c>
      <c r="X50" s="144">
        <f>(63162)/(152*144*31)</f>
        <v>9.3086799660441422E-2</v>
      </c>
      <c r="Y50" s="144">
        <f>(55535)/(152*144*30)</f>
        <v>8.4574500487329438E-2</v>
      </c>
      <c r="Z50" s="144">
        <f>(54796)/(152*144*31)</f>
        <v>8.0757168458781364E-2</v>
      </c>
      <c r="AA50" s="144">
        <f>(51870)/(152*144*30)</f>
        <v>7.8993055555555552E-2</v>
      </c>
      <c r="AB50" s="144">
        <f>(47000)/(152*144*31)</f>
        <v>6.9267591020562153E-2</v>
      </c>
      <c r="AC50" s="144">
        <f>(44608)/(152*144*31)</f>
        <v>6.5742312771175246E-2</v>
      </c>
      <c r="AD50" s="144">
        <f>(52082)/(152*144*30)</f>
        <v>7.9315911306042888E-2</v>
      </c>
      <c r="AE50" s="144">
        <f>(48012)/(6*SurveyHrsIn!Z271)</f>
        <v>7.170250896057348E-2</v>
      </c>
      <c r="AF50" s="144">
        <f>(37068)/(6*SurveyHrsIn!AA271)</f>
        <v>5.7203703703703701E-2</v>
      </c>
      <c r="AG50" s="144">
        <f>(41110)/(6*(SurveyHrsIn!AB271+SurveyHrsIn!AB273))</f>
        <v>6.05870354650066E-2</v>
      </c>
      <c r="AH50" s="144">
        <f>(34030)/(6*SurveyHrsIn!AC271)</f>
        <v>5.0821385902031065E-2</v>
      </c>
      <c r="AI50" s="144">
        <f>(30986)/(6*SurveyHrsIn!AD271)</f>
        <v>5.123346560846561E-2</v>
      </c>
      <c r="AJ50" s="144">
        <f>(49539)/(6*SurveyHrsIn!AE271)</f>
        <v>7.3982974910394267E-2</v>
      </c>
      <c r="AK50" s="144"/>
      <c r="AL50" s="144"/>
      <c r="AM50" s="144"/>
      <c r="AN50" s="144"/>
      <c r="AO50" s="144"/>
      <c r="AP50" s="144"/>
      <c r="AQ50" s="144"/>
      <c r="AR50" s="144"/>
      <c r="AS50" s="144"/>
      <c r="AT50" s="104">
        <f>AVERAGE(J50:U50)</f>
        <v>7.3255037264920414E-2</v>
      </c>
      <c r="AU50" s="103">
        <f>AVERAGE(V50:AG50)</f>
        <v>8.63124837533462E-2</v>
      </c>
      <c r="AV50" s="205">
        <f>AVERAGE(AH50:AS50)</f>
        <v>5.8679275473630312E-2</v>
      </c>
      <c r="AW50" s="104">
        <f>AVERAGE(J50:L50)</f>
        <v>6.7430523019521502E-2</v>
      </c>
      <c r="AX50" s="104">
        <f>AVERAGE(M50:O50)</f>
        <v>0.11552412804711899</v>
      </c>
      <c r="AY50" s="104">
        <f>AVERAGE(P50:R50)</f>
        <v>4.1416369945922155E-2</v>
      </c>
      <c r="AZ50" s="104">
        <f>AVERAGE(S50:U50)</f>
        <v>6.8649128047118993E-2</v>
      </c>
      <c r="BA50" s="104">
        <f>AVERAGE(V50:X50)</f>
        <v>0.12920200577047458</v>
      </c>
      <c r="BB50" s="104">
        <f>AVERAGE(Y50:AA50)</f>
        <v>8.144157483388878E-2</v>
      </c>
      <c r="BC50" s="104">
        <f>AVERAGE(AB50:AD50)</f>
        <v>7.1441938365926758E-2</v>
      </c>
      <c r="BD50" s="104">
        <f>AVERAGE(AE50:AG50)</f>
        <v>6.3164416043094598E-2</v>
      </c>
      <c r="BE50" s="104">
        <f>AVERAGE(AH50:AJ50)</f>
        <v>5.8679275473630312E-2</v>
      </c>
      <c r="BH50" s="165"/>
      <c r="BI50" s="165"/>
    </row>
    <row r="51" spans="2:71" x14ac:dyDescent="0.25">
      <c r="B51" s="70" t="s">
        <v>66</v>
      </c>
      <c r="C51" s="70"/>
      <c r="D51" s="73">
        <v>6.4399700528202222E-2</v>
      </c>
      <c r="E51" s="73">
        <v>1.3415805980003774E-2</v>
      </c>
      <c r="F51" s="73">
        <v>1.7609344541910332E-2</v>
      </c>
      <c r="G51" s="73">
        <v>5.7948971892095831E-3</v>
      </c>
      <c r="H51" s="73">
        <v>1.7764680799220271E-2</v>
      </c>
      <c r="I51" s="73">
        <v>9.857662469345406E-2</v>
      </c>
      <c r="J51" s="103">
        <v>1.5679529805697038E-2</v>
      </c>
      <c r="K51" s="103">
        <f>((225504-219937)+(263088-262490)+(146160-134926))/(29*144*152)</f>
        <v>2.7410705283323251E-2</v>
      </c>
      <c r="L51" s="103">
        <f>((156240-147638)+(281232-250592)+(241056-212437))/(144*31*152)</f>
        <v>0.10001208498396529</v>
      </c>
      <c r="M51" s="103">
        <f>((151200-148390)+(272160-259285)+(233280-215736))/(151200+272160+233280)</f>
        <v>5.0604593079922031E-2</v>
      </c>
      <c r="N51" s="103">
        <f>16341/678528</f>
        <v>2.4083014997170346E-2</v>
      </c>
      <c r="O51" s="103">
        <f>1-(645326/656640)</f>
        <v>1.7230141325536019E-2</v>
      </c>
      <c r="P51" s="103">
        <f>1-(665947/678528)</f>
        <v>1.8541607715525377E-2</v>
      </c>
      <c r="Q51" s="103">
        <f>1-(657143/678528)</f>
        <v>3.1516753914355822E-2</v>
      </c>
      <c r="R51" s="103">
        <f>1-(649579/656640)</f>
        <v>1.0753228557504824E-2</v>
      </c>
      <c r="S51" s="103">
        <f>1-(675416/678528)</f>
        <v>4.5863987926806349E-3</v>
      </c>
      <c r="T51" s="103">
        <f>1-(653832/656640)</f>
        <v>4.2763157894737391E-3</v>
      </c>
      <c r="U51" s="103">
        <f t="shared" ref="U51:Z51" si="48">1-U34</f>
        <v>3.153443925674404E-2</v>
      </c>
      <c r="V51" s="103">
        <f t="shared" si="48"/>
        <v>2.9179341162044903E-2</v>
      </c>
      <c r="W51" s="103">
        <f t="shared" si="48"/>
        <v>9.2173793859648967E-3</v>
      </c>
      <c r="X51" s="103">
        <f t="shared" si="48"/>
        <v>1.6625695623467274E-2</v>
      </c>
      <c r="Y51" s="103">
        <f t="shared" si="48"/>
        <v>1.0150158382066232E-2</v>
      </c>
      <c r="Z51" s="103">
        <f t="shared" si="48"/>
        <v>3.7183432371250547E-3</v>
      </c>
      <c r="AA51" s="103">
        <f t="shared" ref="AA51:AF51" si="49">1-AA34</f>
        <v>1.9433784113060404E-2</v>
      </c>
      <c r="AB51" s="103">
        <f t="shared" si="49"/>
        <v>2.4043222976796841E-2</v>
      </c>
      <c r="AC51" s="103">
        <f t="shared" si="49"/>
        <v>0.15421176428975669</v>
      </c>
      <c r="AD51" s="103">
        <f t="shared" si="49"/>
        <v>2.2184149610136483E-2</v>
      </c>
      <c r="AE51" s="103">
        <f t="shared" si="49"/>
        <v>1.2724014336917611E-2</v>
      </c>
      <c r="AF51" s="103">
        <f t="shared" si="49"/>
        <v>1.6373456790123475E-2</v>
      </c>
      <c r="AG51" s="103">
        <f>1-AG34</f>
        <v>7.7255470665912318E-3</v>
      </c>
      <c r="AH51" s="103">
        <f>1-AH34</f>
        <v>4.3535417845689262E-3</v>
      </c>
      <c r="AI51" s="103">
        <f>1-AI34</f>
        <v>3.3439719089390141E-2</v>
      </c>
      <c r="AJ51" s="103">
        <f>1-AJ34</f>
        <v>2.1055873891718591E-2</v>
      </c>
      <c r="AK51" s="103"/>
      <c r="AL51" s="103"/>
      <c r="AM51" s="103"/>
      <c r="AN51" s="103"/>
      <c r="AO51" s="103"/>
      <c r="AP51" s="103"/>
      <c r="AQ51" s="103"/>
      <c r="AR51" s="103"/>
      <c r="AS51" s="103"/>
      <c r="AT51" s="104">
        <f>AVERAGE(J51:U51)</f>
        <v>2.8019067791824868E-2</v>
      </c>
      <c r="AU51" s="103">
        <f>AVERAGE(V51:AG51)</f>
        <v>2.7132238081170924E-2</v>
      </c>
      <c r="AV51" s="205">
        <f>AVERAGE(AH51:AS51)</f>
        <v>1.9616378255225886E-2</v>
      </c>
      <c r="AW51" s="104">
        <f>AVERAGE(J51:L51)</f>
        <v>4.7700773357661853E-2</v>
      </c>
      <c r="AX51" s="104">
        <f>AVERAGE(M51:O51)</f>
        <v>3.0639249800876133E-2</v>
      </c>
      <c r="AY51" s="104">
        <f>AVERAGE(P51:R51)</f>
        <v>2.0270530062462006E-2</v>
      </c>
      <c r="AZ51" s="104">
        <f>AVERAGE(S51:U51)</f>
        <v>1.3465717946299471E-2</v>
      </c>
      <c r="BA51" s="104">
        <f>AVERAGE(V51:X51)</f>
        <v>1.8340805390492359E-2</v>
      </c>
      <c r="BB51" s="104">
        <f>AVERAGE(Y51:AA51)</f>
        <v>1.1100761910750564E-2</v>
      </c>
      <c r="BC51" s="104">
        <f>AVERAGE(AB51:AD51)</f>
        <v>6.6813045625563339E-2</v>
      </c>
      <c r="BD51" s="104">
        <f>AVERAGE(AE51:AG51)</f>
        <v>1.227433939787744E-2</v>
      </c>
      <c r="BE51" s="104">
        <f>AVERAGE(AH51:AJ51)</f>
        <v>1.9616378255225886E-2</v>
      </c>
      <c r="BH51" s="165"/>
      <c r="BI51" s="165"/>
    </row>
    <row r="52" spans="2:71" x14ac:dyDescent="0.25">
      <c r="B52" s="70" t="s">
        <v>89</v>
      </c>
      <c r="C52" s="70"/>
      <c r="D52" s="73" t="e">
        <f>#REF!-D47</f>
        <v>#REF!</v>
      </c>
      <c r="E52" s="73" t="e">
        <f>#REF!-E47</f>
        <v>#REF!</v>
      </c>
      <c r="F52" s="73" t="e">
        <f>#REF!-F47</f>
        <v>#REF!</v>
      </c>
      <c r="G52" s="73" t="e">
        <f>#REF!-G47</f>
        <v>#REF!</v>
      </c>
      <c r="H52" s="73" t="e">
        <f>#REF!-H47</f>
        <v>#REF!</v>
      </c>
      <c r="I52" s="73" t="e">
        <f>#REF!-I47</f>
        <v>#REF!</v>
      </c>
      <c r="J52" s="103">
        <f t="shared" ref="J52:P52" si="50">J47-J50</f>
        <v>8.4986912846632401E-3</v>
      </c>
      <c r="K52" s="103">
        <f t="shared" si="50"/>
        <v>3.9580812663850343E-3</v>
      </c>
      <c r="L52" s="103">
        <f t="shared" si="50"/>
        <v>6.4672597591839853E-2</v>
      </c>
      <c r="M52" s="103">
        <f t="shared" si="50"/>
        <v>6.292519493177412E-2</v>
      </c>
      <c r="N52" s="103">
        <f t="shared" si="50"/>
        <v>1.1274111016788671E-2</v>
      </c>
      <c r="O52" s="103">
        <f t="shared" si="50"/>
        <v>-2.1631639863541885E-3</v>
      </c>
      <c r="P52" s="103">
        <f t="shared" si="50"/>
        <v>4.13079320950719E-3</v>
      </c>
      <c r="Q52" s="103">
        <f t="shared" ref="Q52:V52" si="51">Q47-Q50</f>
        <v>1.2011738545925355E-2</v>
      </c>
      <c r="R52" s="103">
        <f t="shared" si="51"/>
        <v>-1.2701023391809632E-3</v>
      </c>
      <c r="S52" s="103">
        <f t="shared" si="51"/>
        <v>2.4789839181278625E-3</v>
      </c>
      <c r="T52" s="103">
        <f t="shared" si="51"/>
        <v>-6.0611598440567238E-4</v>
      </c>
      <c r="U52" s="103">
        <f t="shared" si="51"/>
        <v>2.5415900301830247E-2</v>
      </c>
      <c r="V52" s="103">
        <f t="shared" si="51"/>
        <v>1.8926853423882187E-2</v>
      </c>
      <c r="W52" s="103">
        <f t="shared" ref="W52:AB52" si="52">W47-W50</f>
        <v>1.266838972431128E-3</v>
      </c>
      <c r="X52" s="103">
        <f t="shared" si="52"/>
        <v>-4.8723118279592192E-4</v>
      </c>
      <c r="Y52" s="103">
        <f t="shared" si="52"/>
        <v>-7.8511817738784878E-3</v>
      </c>
      <c r="Z52" s="103">
        <f t="shared" si="52"/>
        <v>-2.2669661384653594E-3</v>
      </c>
      <c r="AA52" s="103">
        <f t="shared" si="52"/>
        <v>2.6991959064323334E-3</v>
      </c>
      <c r="AB52" s="103">
        <f t="shared" si="52"/>
        <v>6.8748820977165559E-3</v>
      </c>
      <c r="AC52" s="103">
        <f t="shared" ref="AC52:AH52" si="53">AC47-AC50</f>
        <v>1.7711092246745067E-2</v>
      </c>
      <c r="AD52" s="103">
        <f t="shared" si="53"/>
        <v>1.6026681286549035E-2</v>
      </c>
      <c r="AE52" s="103">
        <f t="shared" si="53"/>
        <v>7.8826164874551685E-3</v>
      </c>
      <c r="AF52" s="103">
        <f t="shared" si="53"/>
        <v>1.2067592592592769E-2</v>
      </c>
      <c r="AG52" s="103">
        <f t="shared" si="53"/>
        <v>3.59665629126521E-3</v>
      </c>
      <c r="AH52" s="103">
        <f t="shared" si="53"/>
        <v>-9.4683393070567334E-5</v>
      </c>
      <c r="AI52" s="103">
        <f>AI47-AI50</f>
        <v>-6.4586640211642052E-3</v>
      </c>
      <c r="AJ52" s="103">
        <f>AJ47-AJ50</f>
        <v>-6.4036281362004066E-3</v>
      </c>
      <c r="AK52" s="103"/>
      <c r="AL52" s="103"/>
      <c r="AM52" s="103"/>
      <c r="AN52" s="103"/>
      <c r="AO52" s="103"/>
      <c r="AP52" s="103"/>
      <c r="AQ52" s="103"/>
      <c r="AR52" s="103"/>
      <c r="AS52" s="103"/>
      <c r="AT52" s="104">
        <f>AVERAGE(J52:U52)</f>
        <v>1.5943892479741727E-2</v>
      </c>
      <c r="AU52" s="103">
        <f>AVERAGE(V52:AG52)</f>
        <v>6.3705858508274734E-3</v>
      </c>
      <c r="AV52" s="205">
        <f>AVERAGE(AH52:AS52)</f>
        <v>-4.3189918501450597E-3</v>
      </c>
      <c r="AW52" s="104">
        <f>AVERAGE(J52:L52)</f>
        <v>2.5709790047629372E-2</v>
      </c>
      <c r="AX52" s="104">
        <f>AVERAGE(M52:O52)</f>
        <v>2.40120473207362E-2</v>
      </c>
      <c r="AY52" s="104">
        <f>AVERAGE(P52:R52)</f>
        <v>4.9574764720838604E-3</v>
      </c>
      <c r="AZ52" s="104">
        <f>AVERAGE(S52:U52)</f>
        <v>9.0962560785174795E-3</v>
      </c>
      <c r="BA52" s="104">
        <f>AVERAGE(V52:X52)</f>
        <v>6.5688204045057973E-3</v>
      </c>
      <c r="BB52" s="104">
        <f>AVERAGE(Y52:AA52)</f>
        <v>-2.4729840019705046E-3</v>
      </c>
      <c r="BC52" s="104">
        <f>AVERAGE(AB52:AD52)</f>
        <v>1.3537551877003553E-2</v>
      </c>
      <c r="BD52" s="104">
        <f>AVERAGE(AE52:AG52)</f>
        <v>7.8489551237710484E-3</v>
      </c>
      <c r="BE52" s="104">
        <f>AVERAGE(AH52:AJ52)</f>
        <v>-4.3189918501450597E-3</v>
      </c>
      <c r="BH52" s="165"/>
      <c r="BI52" s="165"/>
    </row>
    <row r="53" spans="2:71" x14ac:dyDescent="0.25">
      <c r="B53" s="80"/>
      <c r="C53" s="48"/>
      <c r="D53" s="48"/>
      <c r="E53" s="48"/>
      <c r="F53" s="48"/>
      <c r="G53" s="48"/>
      <c r="H53" s="48"/>
      <c r="I53" s="48"/>
      <c r="J53" s="107"/>
      <c r="K53" s="108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52"/>
      <c r="AU53" s="152"/>
      <c r="AV53" s="152"/>
      <c r="AW53" s="152"/>
      <c r="AX53" s="152"/>
      <c r="AY53" s="152"/>
      <c r="AZ53" s="152"/>
      <c r="BA53" s="152"/>
      <c r="BB53" s="153"/>
      <c r="BC53" s="153"/>
      <c r="BH53" s="165"/>
      <c r="BI53" s="165"/>
    </row>
    <row r="54" spans="2:71" x14ac:dyDescent="0.25">
      <c r="B54" s="80" t="s">
        <v>77</v>
      </c>
      <c r="C54" s="48"/>
      <c r="D54" s="48"/>
      <c r="E54" s="48"/>
      <c r="F54" s="48"/>
      <c r="G54" s="48"/>
      <c r="H54" s="48"/>
      <c r="I54" s="48"/>
      <c r="J54" s="107"/>
      <c r="K54" s="108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54"/>
      <c r="AU54" s="154"/>
      <c r="AV54" s="154"/>
      <c r="AW54" s="154"/>
      <c r="AX54" s="154"/>
      <c r="AY54" s="154"/>
      <c r="AZ54" s="154"/>
      <c r="BA54" s="154"/>
      <c r="BB54" s="155"/>
      <c r="BC54" s="155"/>
      <c r="BH54" s="165"/>
      <c r="BI54" s="165"/>
    </row>
    <row r="55" spans="2:71" x14ac:dyDescent="0.25">
      <c r="B55" s="70" t="s">
        <v>60</v>
      </c>
      <c r="C55" s="70" t="s">
        <v>70</v>
      </c>
      <c r="D55" s="73">
        <f>1-D32</f>
        <v>3.0000000000000027E-3</v>
      </c>
      <c r="E55" s="73">
        <f t="shared" ref="E55:J55" si="54">1-E32</f>
        <v>0</v>
      </c>
      <c r="F55" s="73">
        <f t="shared" si="54"/>
        <v>0</v>
      </c>
      <c r="G55" s="73">
        <f t="shared" si="54"/>
        <v>0</v>
      </c>
      <c r="H55" s="73">
        <f t="shared" si="54"/>
        <v>0</v>
      </c>
      <c r="I55" s="73">
        <f t="shared" si="54"/>
        <v>2.0000000000000018E-3</v>
      </c>
      <c r="J55" s="103">
        <f t="shared" si="54"/>
        <v>0</v>
      </c>
      <c r="K55" s="103">
        <f t="shared" ref="K55:P55" si="55">1-K32</f>
        <v>0</v>
      </c>
      <c r="L55" s="103">
        <f t="shared" si="55"/>
        <v>5.3000000000000047E-2</v>
      </c>
      <c r="M55" s="103">
        <f t="shared" si="55"/>
        <v>1.4000000000000012E-2</v>
      </c>
      <c r="N55" s="103">
        <f t="shared" si="55"/>
        <v>0</v>
      </c>
      <c r="O55" s="103">
        <f t="shared" si="55"/>
        <v>0</v>
      </c>
      <c r="P55" s="103">
        <f t="shared" si="55"/>
        <v>0</v>
      </c>
      <c r="Q55" s="103">
        <f t="shared" ref="Q55:V55" si="56">1-Q32</f>
        <v>0</v>
      </c>
      <c r="R55" s="103">
        <f t="shared" si="56"/>
        <v>0</v>
      </c>
      <c r="S55" s="103">
        <f t="shared" si="56"/>
        <v>7.0372630164119432E-3</v>
      </c>
      <c r="T55" s="103">
        <f t="shared" si="56"/>
        <v>3.8240131578948233E-4</v>
      </c>
      <c r="U55" s="103">
        <f t="shared" si="56"/>
        <v>0</v>
      </c>
      <c r="V55" s="103">
        <f t="shared" si="56"/>
        <v>9.4086021505376261E-3</v>
      </c>
      <c r="W55" s="103">
        <f t="shared" ref="W55:AB55" si="57">1-W32</f>
        <v>9.9702380952360059E-5</v>
      </c>
      <c r="X55" s="103">
        <f t="shared" si="57"/>
        <v>7.8405017921145959E-4</v>
      </c>
      <c r="Y55" s="103">
        <f t="shared" si="57"/>
        <v>3.527046783625698E-3</v>
      </c>
      <c r="Z55" s="103">
        <f t="shared" si="57"/>
        <v>6.4463073005094351E-4</v>
      </c>
      <c r="AA55" s="103">
        <f t="shared" si="57"/>
        <v>5.2357456140350589E-4</v>
      </c>
      <c r="AB55" s="103">
        <f t="shared" si="57"/>
        <v>9.9999999999988987E-5</v>
      </c>
      <c r="AC55" s="103">
        <f t="shared" ref="AC55:AH55" si="58">1-AC32</f>
        <v>1.2777659875494729E-3</v>
      </c>
      <c r="AD55" s="103">
        <f t="shared" si="58"/>
        <v>8.8176169590643561E-3</v>
      </c>
      <c r="AE55" s="103">
        <f t="shared" si="58"/>
        <v>1.0456989247311643E-3</v>
      </c>
      <c r="AF55" s="103">
        <f t="shared" si="58"/>
        <v>1.7166666666666996E-3</v>
      </c>
      <c r="AG55" s="103">
        <f t="shared" si="58"/>
        <v>1.3951612903225774E-3</v>
      </c>
      <c r="AH55" s="103">
        <f t="shared" si="58"/>
        <v>0</v>
      </c>
      <c r="AI55" s="103">
        <f>1-AI32</f>
        <v>2.5099206349188385E-5</v>
      </c>
      <c r="AJ55" s="103">
        <f>1-AJ32</f>
        <v>0</v>
      </c>
      <c r="AK55" s="103">
        <f t="shared" ref="AK55:AV55" si="59">1-AK32</f>
        <v>1</v>
      </c>
      <c r="AL55" s="103">
        <f t="shared" si="59"/>
        <v>1</v>
      </c>
      <c r="AM55" s="103">
        <f t="shared" si="59"/>
        <v>1</v>
      </c>
      <c r="AN55" s="103">
        <f t="shared" si="59"/>
        <v>1</v>
      </c>
      <c r="AO55" s="103">
        <f t="shared" si="59"/>
        <v>1</v>
      </c>
      <c r="AP55" s="103">
        <f t="shared" si="59"/>
        <v>1</v>
      </c>
      <c r="AQ55" s="103">
        <f t="shared" si="59"/>
        <v>1</v>
      </c>
      <c r="AR55" s="103">
        <f t="shared" si="59"/>
        <v>1</v>
      </c>
      <c r="AS55" s="103">
        <f t="shared" si="59"/>
        <v>1</v>
      </c>
      <c r="AT55" s="103">
        <f t="shared" si="59"/>
        <v>6.2016386943501978E-3</v>
      </c>
      <c r="AU55" s="103">
        <f t="shared" si="59"/>
        <v>2.44504305117621E-3</v>
      </c>
      <c r="AV55" s="103">
        <f t="shared" si="59"/>
        <v>8.3664021164331359E-6</v>
      </c>
      <c r="AW55" s="103">
        <f>1-AW32</f>
        <v>1.7666666666666608E-2</v>
      </c>
      <c r="AX55" s="103">
        <f t="shared" ref="AX55:BE55" si="60">1-AX32</f>
        <v>4.6666666666667078E-3</v>
      </c>
      <c r="AY55" s="103">
        <f t="shared" si="60"/>
        <v>0</v>
      </c>
      <c r="AZ55" s="103">
        <f t="shared" si="60"/>
        <v>2.4732214440671418E-3</v>
      </c>
      <c r="BA55" s="103">
        <f t="shared" si="60"/>
        <v>3.4307849035671856E-3</v>
      </c>
      <c r="BB55" s="103">
        <f t="shared" si="60"/>
        <v>1.5650840250267528E-3</v>
      </c>
      <c r="BC55" s="103">
        <f t="shared" si="60"/>
        <v>3.398460982204643E-3</v>
      </c>
      <c r="BD55" s="103">
        <f t="shared" si="60"/>
        <v>1.3858422939067028E-3</v>
      </c>
      <c r="BE55" s="103">
        <f t="shared" si="60"/>
        <v>8.3664021164331359E-6</v>
      </c>
      <c r="BH55" s="165"/>
      <c r="BI55" s="165"/>
    </row>
    <row r="56" spans="2:71" x14ac:dyDescent="0.25">
      <c r="B56" s="70" t="s">
        <v>61</v>
      </c>
      <c r="C56" s="70" t="s">
        <v>69</v>
      </c>
      <c r="D56" s="73">
        <f t="shared" ref="D56:AH56" si="61">D32-(D19/D21)</f>
        <v>6.2241844769403865E-2</v>
      </c>
      <c r="E56" s="73">
        <f t="shared" si="61"/>
        <v>7.3145245559038674E-3</v>
      </c>
      <c r="F56" s="73">
        <f t="shared" si="61"/>
        <v>3.0239833159541152E-2</v>
      </c>
      <c r="G56" s="73">
        <f t="shared" si="61"/>
        <v>6.3694267515922443E-3</v>
      </c>
      <c r="H56" s="73">
        <f t="shared" si="61"/>
        <v>1.2631578947368438E-2</v>
      </c>
      <c r="I56" s="73">
        <f t="shared" si="61"/>
        <v>1.6223234624145766E-2</v>
      </c>
      <c r="J56" s="103">
        <f t="shared" si="61"/>
        <v>1.175213675213671E-2</v>
      </c>
      <c r="K56" s="103">
        <f t="shared" si="61"/>
        <v>8.6412475715514914E-3</v>
      </c>
      <c r="L56" s="103">
        <f t="shared" si="61"/>
        <v>2.4679376092370697E-2</v>
      </c>
      <c r="M56" s="103">
        <f t="shared" si="61"/>
        <v>7.3684262891361763E-2</v>
      </c>
      <c r="N56" s="103">
        <f t="shared" si="61"/>
        <v>2.5778475581555882E-2</v>
      </c>
      <c r="O56" s="103">
        <f t="shared" si="61"/>
        <v>1.534470711761049E-2</v>
      </c>
      <c r="P56" s="103">
        <f t="shared" si="61"/>
        <v>1.4973163968592607E-2</v>
      </c>
      <c r="Q56" s="103">
        <f t="shared" si="61"/>
        <v>1.5973080798887485E-2</v>
      </c>
      <c r="R56" s="103">
        <f t="shared" si="61"/>
        <v>8.664789633747727E-3</v>
      </c>
      <c r="S56" s="103">
        <f t="shared" si="61"/>
        <v>4.1366655921853956E-3</v>
      </c>
      <c r="T56" s="103">
        <f t="shared" si="61"/>
        <v>5.1262206454872894E-3</v>
      </c>
      <c r="U56" s="103">
        <f t="shared" si="61"/>
        <v>2.522086517862443E-2</v>
      </c>
      <c r="V56" s="103">
        <f t="shared" si="61"/>
        <v>1.5066115837452654E-2</v>
      </c>
      <c r="W56" s="103">
        <f t="shared" si="61"/>
        <v>6.9894910823971035E-3</v>
      </c>
      <c r="X56" s="103">
        <f t="shared" si="61"/>
        <v>5.7919936761091639E-3</v>
      </c>
      <c r="Y56" s="103">
        <f t="shared" si="61"/>
        <v>1.150505300099991E-2</v>
      </c>
      <c r="Z56" s="103">
        <f t="shared" si="61"/>
        <v>6.6056221613388644E-3</v>
      </c>
      <c r="AA56" s="103">
        <f t="shared" si="61"/>
        <v>1.1727299102455291E-2</v>
      </c>
      <c r="AB56" s="103">
        <f t="shared" si="61"/>
        <v>4.6152444909768331E-3</v>
      </c>
      <c r="AC56" s="103">
        <f t="shared" si="61"/>
        <v>4.2753540974076465E-3</v>
      </c>
      <c r="AD56" s="103">
        <f t="shared" si="61"/>
        <v>6.675506806725573E-3</v>
      </c>
      <c r="AE56" s="103">
        <f t="shared" si="61"/>
        <v>4.6528560008270992E-3</v>
      </c>
      <c r="AF56" s="103">
        <f t="shared" si="61"/>
        <v>3.1054805813323094E-3</v>
      </c>
      <c r="AG56" s="103">
        <f t="shared" si="61"/>
        <v>8.3286416040450062E-3</v>
      </c>
      <c r="AH56" s="103">
        <f t="shared" si="61"/>
        <v>1.8127347623178025E-3</v>
      </c>
      <c r="AI56" s="103">
        <f>AI32-(AI19/AI21)</f>
        <v>3.6475882221372879E-3</v>
      </c>
      <c r="AJ56" s="103">
        <f>AJ32-(AJ19/AJ21)</f>
        <v>1.0797415762024976E-2</v>
      </c>
      <c r="AK56" s="103" t="e">
        <f t="shared" ref="AK56:AV56" si="62">AK32-(AK19/AK21)</f>
        <v>#DIV/0!</v>
      </c>
      <c r="AL56" s="103" t="e">
        <f t="shared" si="62"/>
        <v>#DIV/0!</v>
      </c>
      <c r="AM56" s="103" t="e">
        <f t="shared" si="62"/>
        <v>#DIV/0!</v>
      </c>
      <c r="AN56" s="103" t="e">
        <f t="shared" si="62"/>
        <v>#DIV/0!</v>
      </c>
      <c r="AO56" s="103" t="e">
        <f t="shared" si="62"/>
        <v>#DIV/0!</v>
      </c>
      <c r="AP56" s="103" t="e">
        <f t="shared" si="62"/>
        <v>#DIV/0!</v>
      </c>
      <c r="AQ56" s="103" t="e">
        <f t="shared" si="62"/>
        <v>#DIV/0!</v>
      </c>
      <c r="AR56" s="103" t="e">
        <f t="shared" si="62"/>
        <v>#DIV/0!</v>
      </c>
      <c r="AS56" s="103" t="e">
        <f t="shared" si="62"/>
        <v>#DIV/0!</v>
      </c>
      <c r="AT56" s="103">
        <f t="shared" si="62"/>
        <v>3.6755061180393178E-2</v>
      </c>
      <c r="AU56" s="103">
        <f t="shared" si="62"/>
        <v>7.4138521483947395E-3</v>
      </c>
      <c r="AV56" s="103">
        <f t="shared" si="62"/>
        <v>5.3986667428692625E-3</v>
      </c>
      <c r="AW56" s="103">
        <f>AW32-(AW19/AW21)</f>
        <v>1.4839912800455712E-2</v>
      </c>
      <c r="AX56" s="103">
        <f t="shared" ref="AX56:BE56" si="63">AX32-(AX19/AX21)</f>
        <v>3.7056730383265735E-2</v>
      </c>
      <c r="AY56" s="103">
        <f t="shared" si="63"/>
        <v>1.3170850120130639E-2</v>
      </c>
      <c r="AZ56" s="103">
        <f t="shared" si="63"/>
        <v>1.1222924544810775E-2</v>
      </c>
      <c r="BA56" s="103">
        <f t="shared" si="63"/>
        <v>9.3234087714778591E-3</v>
      </c>
      <c r="BB56" s="103">
        <f t="shared" si="63"/>
        <v>9.9578743844441764E-3</v>
      </c>
      <c r="BC56" s="103">
        <f t="shared" si="63"/>
        <v>5.172603803718423E-3</v>
      </c>
      <c r="BD56" s="103">
        <f t="shared" si="63"/>
        <v>5.3762553763404552E-3</v>
      </c>
      <c r="BE56" s="103">
        <f t="shared" si="63"/>
        <v>5.3986667428692625E-3</v>
      </c>
      <c r="BH56" s="165"/>
      <c r="BI56" s="165"/>
    </row>
    <row r="57" spans="2:71" x14ac:dyDescent="0.25">
      <c r="B57" s="70" t="s">
        <v>62</v>
      </c>
      <c r="C57" s="70" t="s">
        <v>74</v>
      </c>
      <c r="D57" s="73">
        <f>SUM(D55:D56)</f>
        <v>6.5241844769403867E-2</v>
      </c>
      <c r="E57" s="73">
        <f t="shared" ref="E57:J57" si="64">SUM(E55:E56)</f>
        <v>7.3145245559038674E-3</v>
      </c>
      <c r="F57" s="73">
        <f t="shared" si="64"/>
        <v>3.0239833159541152E-2</v>
      </c>
      <c r="G57" s="73">
        <f t="shared" si="64"/>
        <v>6.3694267515922443E-3</v>
      </c>
      <c r="H57" s="73">
        <f t="shared" si="64"/>
        <v>1.2631578947368438E-2</v>
      </c>
      <c r="I57" s="73">
        <f t="shared" si="64"/>
        <v>1.8223234624145768E-2</v>
      </c>
      <c r="J57" s="103">
        <f t="shared" si="64"/>
        <v>1.175213675213671E-2</v>
      </c>
      <c r="K57" s="103">
        <f t="shared" ref="K57:AJ57" si="65">SUM(K55:K56)</f>
        <v>8.6412475715514914E-3</v>
      </c>
      <c r="L57" s="103">
        <f t="shared" si="65"/>
        <v>7.7679376092370744E-2</v>
      </c>
      <c r="M57" s="103">
        <f t="shared" si="65"/>
        <v>8.7684262891361775E-2</v>
      </c>
      <c r="N57" s="103">
        <f t="shared" si="65"/>
        <v>2.5778475581555882E-2</v>
      </c>
      <c r="O57" s="103">
        <f t="shared" si="65"/>
        <v>1.534470711761049E-2</v>
      </c>
      <c r="P57" s="103">
        <f t="shared" si="65"/>
        <v>1.4973163968592607E-2</v>
      </c>
      <c r="Q57" s="103">
        <f t="shared" si="65"/>
        <v>1.5973080798887485E-2</v>
      </c>
      <c r="R57" s="103">
        <f t="shared" si="65"/>
        <v>8.664789633747727E-3</v>
      </c>
      <c r="S57" s="103">
        <f t="shared" si="65"/>
        <v>1.1173928608597339E-2</v>
      </c>
      <c r="T57" s="103">
        <f t="shared" si="65"/>
        <v>5.5086219612767717E-3</v>
      </c>
      <c r="U57" s="103">
        <f t="shared" si="65"/>
        <v>2.522086517862443E-2</v>
      </c>
      <c r="V57" s="103">
        <f t="shared" si="65"/>
        <v>2.447471798799028E-2</v>
      </c>
      <c r="W57" s="103">
        <f t="shared" si="65"/>
        <v>7.0891934633494635E-3</v>
      </c>
      <c r="X57" s="103">
        <f t="shared" si="65"/>
        <v>6.5760438553206235E-3</v>
      </c>
      <c r="Y57" s="103">
        <f t="shared" si="65"/>
        <v>1.5032099784625608E-2</v>
      </c>
      <c r="Z57" s="103">
        <f t="shared" si="65"/>
        <v>7.2502528913898079E-3</v>
      </c>
      <c r="AA57" s="103">
        <f t="shared" si="65"/>
        <v>1.2250873663858797E-2</v>
      </c>
      <c r="AB57" s="103">
        <f t="shared" si="65"/>
        <v>4.7152444909768221E-3</v>
      </c>
      <c r="AC57" s="103">
        <f t="shared" si="65"/>
        <v>5.5531200849571194E-3</v>
      </c>
      <c r="AD57" s="103">
        <f t="shared" si="65"/>
        <v>1.5493123765789929E-2</v>
      </c>
      <c r="AE57" s="103">
        <f t="shared" si="65"/>
        <v>5.6985549255582635E-3</v>
      </c>
      <c r="AF57" s="103">
        <f t="shared" si="65"/>
        <v>4.8221472479990091E-3</v>
      </c>
      <c r="AG57" s="103">
        <f t="shared" si="65"/>
        <v>9.7238028943675836E-3</v>
      </c>
      <c r="AH57" s="103">
        <f t="shared" si="65"/>
        <v>1.8127347623178025E-3</v>
      </c>
      <c r="AI57" s="103">
        <f t="shared" si="65"/>
        <v>3.6726874284864763E-3</v>
      </c>
      <c r="AJ57" s="103">
        <f t="shared" si="65"/>
        <v>1.0797415762024976E-2</v>
      </c>
      <c r="AK57" s="103" t="e">
        <f t="shared" ref="AK57:BE57" si="66">SUM(AK55:AK56)</f>
        <v>#DIV/0!</v>
      </c>
      <c r="AL57" s="103" t="e">
        <f t="shared" si="66"/>
        <v>#DIV/0!</v>
      </c>
      <c r="AM57" s="103" t="e">
        <f t="shared" si="66"/>
        <v>#DIV/0!</v>
      </c>
      <c r="AN57" s="103" t="e">
        <f t="shared" si="66"/>
        <v>#DIV/0!</v>
      </c>
      <c r="AO57" s="103" t="e">
        <f t="shared" si="66"/>
        <v>#DIV/0!</v>
      </c>
      <c r="AP57" s="103" t="e">
        <f t="shared" si="66"/>
        <v>#DIV/0!</v>
      </c>
      <c r="AQ57" s="103" t="e">
        <f t="shared" si="66"/>
        <v>#DIV/0!</v>
      </c>
      <c r="AR57" s="103" t="e">
        <f t="shared" si="66"/>
        <v>#DIV/0!</v>
      </c>
      <c r="AS57" s="103" t="e">
        <f t="shared" si="66"/>
        <v>#DIV/0!</v>
      </c>
      <c r="AT57" s="103">
        <f t="shared" si="66"/>
        <v>4.2956699874743376E-2</v>
      </c>
      <c r="AU57" s="103">
        <f t="shared" si="66"/>
        <v>9.8588951995709495E-3</v>
      </c>
      <c r="AV57" s="103">
        <f t="shared" si="66"/>
        <v>5.4070331449856956E-3</v>
      </c>
      <c r="AW57" s="103">
        <f t="shared" si="66"/>
        <v>3.2506579467122321E-2</v>
      </c>
      <c r="AX57" s="103">
        <f t="shared" si="66"/>
        <v>4.1723397049932442E-2</v>
      </c>
      <c r="AY57" s="103">
        <f t="shared" si="66"/>
        <v>1.3170850120130639E-2</v>
      </c>
      <c r="AZ57" s="103">
        <f t="shared" si="66"/>
        <v>1.3696145988877917E-2</v>
      </c>
      <c r="BA57" s="103">
        <f t="shared" si="66"/>
        <v>1.2754193675045045E-2</v>
      </c>
      <c r="BB57" s="103">
        <f t="shared" si="66"/>
        <v>1.1522958409470929E-2</v>
      </c>
      <c r="BC57" s="103">
        <f t="shared" si="66"/>
        <v>8.571064785923066E-3</v>
      </c>
      <c r="BD57" s="103">
        <f t="shared" si="66"/>
        <v>6.762097670247158E-3</v>
      </c>
      <c r="BE57" s="103">
        <f t="shared" si="66"/>
        <v>5.4070331449856956E-3</v>
      </c>
      <c r="BH57" s="165"/>
      <c r="BI57" s="165"/>
    </row>
    <row r="58" spans="2:71" x14ac:dyDescent="0.25"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BH58" s="165"/>
      <c r="BI58" s="165"/>
    </row>
    <row r="59" spans="2:71" hidden="1" x14ac:dyDescent="0.25">
      <c r="B59" s="31" t="s">
        <v>155</v>
      </c>
      <c r="C59" s="180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70"/>
      <c r="AG59" s="73">
        <f>(744+72+744+144+312)/SurveyHrsIn!AB271</f>
        <v>1.806451612903226E-2</v>
      </c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6"/>
      <c r="AS59" s="46"/>
      <c r="BH59" s="165"/>
      <c r="BI59" s="165"/>
    </row>
    <row r="60" spans="2:71" hidden="1" x14ac:dyDescent="0.25">
      <c r="B60" s="31" t="s">
        <v>156</v>
      </c>
      <c r="C60" s="180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70"/>
      <c r="AG60" s="71">
        <f>(AG10/(1-AG59))-AG10</f>
        <v>614403.16257556155</v>
      </c>
      <c r="AH60" s="186"/>
      <c r="AI60" s="186"/>
      <c r="AJ60" s="186"/>
      <c r="AK60" s="186"/>
      <c r="AL60" s="186"/>
      <c r="AM60" s="186"/>
      <c r="AN60" s="186"/>
      <c r="AO60" s="186"/>
      <c r="AP60" s="186"/>
      <c r="AQ60" s="186"/>
      <c r="AR60" s="186"/>
      <c r="AS60" s="186"/>
      <c r="BH60" s="165"/>
      <c r="BI60" s="165"/>
    </row>
    <row r="61" spans="2:71" hidden="1" x14ac:dyDescent="0.25">
      <c r="B61" s="1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BH61" s="165"/>
      <c r="BI61" s="165"/>
    </row>
    <row r="62" spans="2:71" x14ac:dyDescent="0.25">
      <c r="B62" t="s">
        <v>137</v>
      </c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BH62" s="165"/>
      <c r="BI62" s="165"/>
    </row>
    <row r="63" spans="2:71" x14ac:dyDescent="0.25">
      <c r="B63" t="s">
        <v>139</v>
      </c>
      <c r="BA63" s="50"/>
      <c r="BB63" s="50"/>
      <c r="BC63" s="50"/>
      <c r="BD63" s="50"/>
      <c r="BE63" s="50"/>
      <c r="BF63" s="50"/>
      <c r="BG63" s="50"/>
      <c r="BH63" s="165"/>
      <c r="BI63" s="165"/>
      <c r="BJ63" s="50"/>
      <c r="BK63" s="50"/>
      <c r="BL63" s="50"/>
      <c r="BM63" s="50"/>
      <c r="BN63" s="50"/>
      <c r="BO63" s="50"/>
      <c r="BP63" s="50"/>
      <c r="BQ63" s="50"/>
      <c r="BR63" s="50"/>
      <c r="BS63" s="50"/>
    </row>
    <row r="64" spans="2:71" x14ac:dyDescent="0.25">
      <c r="B64" s="260" t="s">
        <v>188</v>
      </c>
      <c r="C64" s="32"/>
      <c r="D64" s="49"/>
      <c r="E64" s="49"/>
      <c r="F64" s="49"/>
      <c r="G64" s="49"/>
      <c r="H64" s="49"/>
      <c r="I64" s="49"/>
      <c r="J64" s="49"/>
      <c r="K64" s="32"/>
      <c r="L64" s="32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  <c r="AA64" s="49"/>
      <c r="AB64" s="49"/>
      <c r="AC64" s="49"/>
      <c r="AD64" s="49"/>
      <c r="AE64" s="49"/>
      <c r="AF64" s="49"/>
      <c r="AG64" s="49"/>
      <c r="AH64" s="49"/>
      <c r="AI64" s="49"/>
      <c r="AJ64" s="49"/>
      <c r="AK64" s="49"/>
      <c r="AL64" s="49"/>
      <c r="AM64" s="49"/>
      <c r="AN64" s="49"/>
      <c r="AO64" s="49"/>
      <c r="AP64" s="49"/>
      <c r="AQ64" s="49"/>
      <c r="AR64" s="49"/>
      <c r="AS64" s="49"/>
      <c r="AT64" s="49"/>
      <c r="AU64" s="49"/>
      <c r="AV64" s="49"/>
      <c r="AW64" s="32"/>
      <c r="AX64" s="32"/>
      <c r="AY64" s="50"/>
      <c r="AZ64" s="50"/>
      <c r="BH64" s="165"/>
      <c r="BI64" s="165"/>
    </row>
    <row r="65" spans="2:61" x14ac:dyDescent="0.25">
      <c r="B65" s="260" t="s">
        <v>181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 s="10">
        <f>744/(SurveyHrsIn!AO273)</f>
        <v>4.2349726775956283E-2</v>
      </c>
      <c r="AX65" s="51"/>
      <c r="BH65" s="165"/>
      <c r="BI65" s="165"/>
    </row>
    <row r="66" spans="2:61" x14ac:dyDescent="0.25">
      <c r="B66" s="267" t="s">
        <v>182</v>
      </c>
      <c r="C66" s="191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98">
        <f>AW12/(1-AW65)-AW12</f>
        <v>3955219.6861626208</v>
      </c>
      <c r="AX66" s="52"/>
      <c r="BH66" s="165"/>
      <c r="BI66" s="165"/>
    </row>
    <row r="67" spans="2:61" x14ac:dyDescent="0.25">
      <c r="B67" s="257"/>
      <c r="C67" s="179"/>
      <c r="K67" s="52"/>
      <c r="L67" s="52"/>
      <c r="AW67" s="52"/>
      <c r="AX67" s="52"/>
      <c r="BH67" s="165"/>
      <c r="BI67" s="165"/>
    </row>
    <row r="68" spans="2:61" x14ac:dyDescent="0.25">
      <c r="B68" s="256"/>
      <c r="C68" s="256"/>
      <c r="K68" s="52"/>
      <c r="L68" s="52"/>
      <c r="AW68" s="52"/>
      <c r="AX68" s="52"/>
      <c r="BH68" s="165"/>
      <c r="BI68" s="165"/>
    </row>
    <row r="69" spans="2:61" x14ac:dyDescent="0.25">
      <c r="B69" s="165"/>
      <c r="C69" s="165"/>
      <c r="K69" s="52"/>
      <c r="L69" s="52"/>
      <c r="AW69" s="52"/>
      <c r="AX69" s="52"/>
      <c r="BH69" s="165"/>
      <c r="BI69" s="165"/>
    </row>
    <row r="70" spans="2:61" x14ac:dyDescent="0.25">
      <c r="B70" s="165"/>
      <c r="C70" s="165"/>
      <c r="K70" s="52"/>
      <c r="L70" s="52"/>
      <c r="AW70" s="52"/>
      <c r="AX70" s="52"/>
      <c r="BH70" s="165"/>
      <c r="BI70" s="165"/>
    </row>
    <row r="71" spans="2:61" x14ac:dyDescent="0.25">
      <c r="B71" s="165"/>
      <c r="C71" s="165"/>
      <c r="K71" s="52"/>
      <c r="L71" s="52"/>
      <c r="AW71" s="52"/>
      <c r="AX71" s="52"/>
      <c r="BH71" s="165"/>
      <c r="BI71" s="165"/>
    </row>
    <row r="72" spans="2:61" x14ac:dyDescent="0.25">
      <c r="B72" s="165"/>
      <c r="C72" s="165"/>
      <c r="K72" s="52"/>
      <c r="L72" s="52"/>
      <c r="AW72" s="52"/>
      <c r="AX72" s="52"/>
      <c r="BH72" s="165"/>
      <c r="BI72" s="165"/>
    </row>
    <row r="73" spans="2:61" x14ac:dyDescent="0.25">
      <c r="B73" s="165"/>
      <c r="C73" s="165"/>
      <c r="K73" s="52"/>
      <c r="L73" s="52"/>
      <c r="AW73" s="52"/>
      <c r="AX73" s="52"/>
      <c r="BH73" s="165"/>
      <c r="BI73" s="165"/>
    </row>
    <row r="74" spans="2:61" x14ac:dyDescent="0.25">
      <c r="B74" s="165"/>
      <c r="C74" s="165"/>
      <c r="K74" s="52"/>
      <c r="L74" s="52"/>
      <c r="AW74" s="52"/>
      <c r="AX74" s="52"/>
      <c r="BH74" s="165"/>
      <c r="BI74" s="165"/>
    </row>
    <row r="75" spans="2:61" x14ac:dyDescent="0.25">
      <c r="B75" s="165"/>
      <c r="C75" s="165"/>
      <c r="K75" s="52"/>
      <c r="L75" s="52"/>
      <c r="AW75" s="52"/>
      <c r="AX75" s="52"/>
      <c r="BH75" s="165"/>
      <c r="BI75" s="165"/>
    </row>
    <row r="76" spans="2:61" x14ac:dyDescent="0.25">
      <c r="B76" s="165"/>
      <c r="C76" s="165"/>
      <c r="K76" s="52"/>
      <c r="L76" s="52"/>
      <c r="AW76" s="52"/>
      <c r="AX76" s="52"/>
      <c r="BH76" s="165"/>
      <c r="BI76" s="165"/>
    </row>
    <row r="77" spans="2:61" x14ac:dyDescent="0.25">
      <c r="B77" s="165"/>
      <c r="C77" s="165"/>
      <c r="K77" s="52"/>
      <c r="L77" s="52"/>
      <c r="AW77" s="52"/>
      <c r="AX77" s="52"/>
      <c r="BH77" s="165"/>
      <c r="BI77" s="165"/>
    </row>
    <row r="78" spans="2:61" x14ac:dyDescent="0.25">
      <c r="B78" s="165"/>
      <c r="C78" s="165"/>
      <c r="K78" s="52"/>
      <c r="L78" s="52"/>
      <c r="AW78" s="52"/>
      <c r="AX78" s="52"/>
      <c r="BH78" s="165"/>
      <c r="BI78" s="165"/>
    </row>
    <row r="79" spans="2:61" x14ac:dyDescent="0.25">
      <c r="B79" s="165"/>
      <c r="C79" s="165"/>
      <c r="K79" s="52"/>
      <c r="L79" s="52"/>
      <c r="AW79" s="52"/>
      <c r="AX79" s="52"/>
      <c r="BH79" s="165"/>
      <c r="BI79" s="165"/>
    </row>
    <row r="80" spans="2:61" x14ac:dyDescent="0.25">
      <c r="B80" s="165"/>
      <c r="C80" s="165"/>
      <c r="K80" s="52"/>
      <c r="L80" s="52"/>
      <c r="AW80" s="52"/>
      <c r="AX80" s="52"/>
      <c r="BH80" s="165"/>
      <c r="BI80" s="165"/>
    </row>
    <row r="81" spans="2:61" x14ac:dyDescent="0.25">
      <c r="B81" s="165"/>
      <c r="C81" s="165"/>
      <c r="K81" s="52"/>
      <c r="L81" s="52"/>
      <c r="AW81" s="52"/>
      <c r="AX81" s="52"/>
      <c r="BH81" s="165"/>
      <c r="BI81" s="165"/>
    </row>
    <row r="82" spans="2:61" x14ac:dyDescent="0.25">
      <c r="B82" s="165"/>
      <c r="C82" s="165"/>
      <c r="K82" s="52"/>
      <c r="L82" s="52"/>
      <c r="AW82" s="52"/>
      <c r="AX82" s="52"/>
      <c r="BH82" s="165"/>
      <c r="BI82" s="165"/>
    </row>
    <row r="83" spans="2:61" x14ac:dyDescent="0.25">
      <c r="B83" s="165"/>
      <c r="C83" s="165"/>
      <c r="K83" s="52"/>
      <c r="L83" s="52"/>
      <c r="AW83" s="52"/>
      <c r="AX83" s="52"/>
      <c r="BH83" s="165"/>
      <c r="BI83" s="165"/>
    </row>
    <row r="84" spans="2:61" x14ac:dyDescent="0.25">
      <c r="B84" s="165"/>
      <c r="C84" s="165"/>
      <c r="K84" s="52"/>
      <c r="L84" s="52"/>
      <c r="AW84" s="52"/>
      <c r="AX84" s="52"/>
      <c r="BH84" s="165"/>
      <c r="BI84" s="165"/>
    </row>
    <row r="85" spans="2:61" x14ac:dyDescent="0.25">
      <c r="B85" s="165"/>
      <c r="C85" s="165"/>
      <c r="K85" s="52"/>
      <c r="L85" s="52"/>
      <c r="AW85" s="52"/>
      <c r="AX85" s="52"/>
      <c r="BH85" s="165"/>
      <c r="BI85" s="165"/>
    </row>
    <row r="86" spans="2:61" x14ac:dyDescent="0.25">
      <c r="B86" s="165"/>
      <c r="C86" s="165"/>
      <c r="K86" s="52"/>
      <c r="L86" s="52"/>
      <c r="AW86" s="52"/>
      <c r="AX86" s="52"/>
      <c r="BH86" s="165"/>
      <c r="BI86" s="165"/>
    </row>
    <row r="87" spans="2:61" x14ac:dyDescent="0.25">
      <c r="B87" s="165"/>
      <c r="C87" s="165"/>
      <c r="K87" s="52"/>
      <c r="L87" s="52"/>
      <c r="AW87" s="52"/>
      <c r="AX87" s="52"/>
      <c r="BH87" s="165"/>
      <c r="BI87" s="165"/>
    </row>
    <row r="88" spans="2:61" x14ac:dyDescent="0.25">
      <c r="B88" s="165"/>
      <c r="C88" s="165"/>
      <c r="K88" s="52"/>
      <c r="L88" s="52"/>
      <c r="AW88" s="52"/>
      <c r="AX88" s="52"/>
      <c r="BH88" s="165"/>
      <c r="BI88" s="165"/>
    </row>
    <row r="89" spans="2:61" x14ac:dyDescent="0.25">
      <c r="B89" s="165"/>
      <c r="C89" s="165"/>
      <c r="K89" s="52"/>
      <c r="L89" s="52"/>
      <c r="AW89" s="52"/>
      <c r="AX89" s="52"/>
      <c r="BH89" s="165"/>
      <c r="BI89" s="165"/>
    </row>
    <row r="90" spans="2:61" x14ac:dyDescent="0.25">
      <c r="B90" s="165"/>
      <c r="C90" s="165"/>
      <c r="K90" s="52"/>
      <c r="L90" s="52"/>
      <c r="AW90" s="52"/>
      <c r="AX90" s="52"/>
      <c r="BH90" s="165"/>
      <c r="BI90" s="165"/>
    </row>
    <row r="91" spans="2:61" x14ac:dyDescent="0.25">
      <c r="B91" s="165"/>
      <c r="C91" s="165"/>
      <c r="K91" s="52"/>
      <c r="L91" s="52"/>
      <c r="AW91" s="52"/>
      <c r="AX91" s="52"/>
      <c r="BH91" s="165"/>
      <c r="BI91" s="165"/>
    </row>
    <row r="92" spans="2:61" x14ac:dyDescent="0.25">
      <c r="B92" s="165"/>
      <c r="C92" s="165"/>
      <c r="K92" s="52"/>
      <c r="L92" s="52"/>
      <c r="AW92" s="52"/>
      <c r="AX92" s="52"/>
      <c r="BH92" s="165"/>
      <c r="BI92" s="165"/>
    </row>
    <row r="93" spans="2:61" x14ac:dyDescent="0.25">
      <c r="B93" s="165"/>
      <c r="C93" s="165"/>
      <c r="K93" s="52"/>
      <c r="L93" s="52"/>
      <c r="AW93" s="52"/>
      <c r="AX93" s="52"/>
      <c r="BH93" s="165"/>
      <c r="BI93" s="165"/>
    </row>
    <row r="94" spans="2:61" x14ac:dyDescent="0.25">
      <c r="B94" s="165"/>
      <c r="C94" s="165"/>
      <c r="K94" s="52"/>
      <c r="L94" s="52"/>
      <c r="AW94" s="52"/>
      <c r="AX94" s="52"/>
      <c r="BH94" s="165"/>
      <c r="BI94" s="165"/>
    </row>
    <row r="95" spans="2:61" x14ac:dyDescent="0.25">
      <c r="B95" s="165"/>
      <c r="C95" s="165"/>
      <c r="K95" s="52"/>
      <c r="L95" s="52"/>
      <c r="AW95" s="52"/>
      <c r="AX95" s="52"/>
      <c r="BH95" s="165"/>
      <c r="BI95" s="165"/>
    </row>
    <row r="96" spans="2:61" x14ac:dyDescent="0.25">
      <c r="B96" s="165"/>
      <c r="C96" s="165"/>
      <c r="K96" s="52"/>
      <c r="L96" s="52"/>
      <c r="AW96" s="52"/>
      <c r="AX96" s="52"/>
      <c r="BH96" s="165"/>
      <c r="BI96" s="165"/>
    </row>
    <row r="97" spans="2:61" x14ac:dyDescent="0.25">
      <c r="B97" s="165"/>
      <c r="C97" s="165"/>
      <c r="K97" s="52"/>
      <c r="L97" s="52"/>
      <c r="AW97" s="52"/>
      <c r="AX97" s="52"/>
      <c r="BH97" s="165"/>
      <c r="BI97" s="165"/>
    </row>
    <row r="98" spans="2:61" x14ac:dyDescent="0.25">
      <c r="B98" s="165"/>
      <c r="C98" s="165"/>
      <c r="K98" s="52"/>
      <c r="L98" s="52"/>
      <c r="AW98" s="52"/>
      <c r="AX98" s="52"/>
      <c r="BH98" s="165"/>
      <c r="BI98" s="165"/>
    </row>
    <row r="99" spans="2:61" x14ac:dyDescent="0.25">
      <c r="B99" s="165"/>
      <c r="C99" s="165"/>
      <c r="K99" s="52"/>
      <c r="L99" s="52"/>
      <c r="AW99" s="52"/>
      <c r="AX99" s="52"/>
      <c r="BH99" s="165"/>
      <c r="BI99" s="165"/>
    </row>
    <row r="100" spans="2:61" x14ac:dyDescent="0.25">
      <c r="B100" s="165"/>
      <c r="C100" s="165"/>
      <c r="K100" s="52"/>
      <c r="L100" s="52"/>
      <c r="BH100" s="165"/>
      <c r="BI100" s="165"/>
    </row>
    <row r="101" spans="2:61" x14ac:dyDescent="0.25">
      <c r="B101" s="165"/>
      <c r="C101" s="165"/>
      <c r="K101" s="52"/>
      <c r="L101" s="52"/>
      <c r="BH101" s="165"/>
      <c r="BI101" s="165"/>
    </row>
    <row r="102" spans="2:61" x14ac:dyDescent="0.25">
      <c r="B102" s="165"/>
      <c r="C102" s="165"/>
      <c r="K102" s="52"/>
      <c r="L102" s="52"/>
      <c r="BH102" s="165"/>
      <c r="BI102" s="165"/>
    </row>
    <row r="103" spans="2:61" x14ac:dyDescent="0.25">
      <c r="B103" s="165"/>
      <c r="C103" s="165"/>
      <c r="K103" s="52"/>
      <c r="L103" s="52"/>
      <c r="BH103" s="165"/>
      <c r="BI103" s="165"/>
    </row>
    <row r="104" spans="2:61" x14ac:dyDescent="0.25">
      <c r="B104" s="165"/>
      <c r="C104" s="165"/>
      <c r="K104" s="52"/>
      <c r="L104" s="52"/>
      <c r="BH104" s="165"/>
      <c r="BI104" s="165"/>
    </row>
    <row r="105" spans="2:61" x14ac:dyDescent="0.25">
      <c r="B105" s="165"/>
      <c r="C105" s="165"/>
      <c r="K105" s="52"/>
      <c r="L105" s="52"/>
      <c r="BH105" s="165"/>
      <c r="BI105" s="165"/>
    </row>
    <row r="106" spans="2:61" x14ac:dyDescent="0.25">
      <c r="B106" s="165"/>
      <c r="C106" s="165"/>
      <c r="K106" s="52"/>
      <c r="L106" s="52"/>
      <c r="BH106" s="165"/>
      <c r="BI106" s="165"/>
    </row>
    <row r="107" spans="2:61" x14ac:dyDescent="0.25">
      <c r="B107" s="165"/>
      <c r="C107" s="165"/>
      <c r="K107" s="52"/>
      <c r="L107" s="52"/>
      <c r="BH107" s="165"/>
      <c r="BI107" s="165"/>
    </row>
    <row r="108" spans="2:61" x14ac:dyDescent="0.25">
      <c r="B108" s="165"/>
      <c r="C108" s="165"/>
      <c r="K108" s="52"/>
      <c r="L108" s="52"/>
      <c r="BH108" s="165"/>
      <c r="BI108" s="165"/>
    </row>
    <row r="109" spans="2:61" x14ac:dyDescent="0.25">
      <c r="B109" s="165"/>
      <c r="C109" s="165"/>
      <c r="K109" s="52"/>
      <c r="L109" s="52"/>
      <c r="BH109" s="165"/>
      <c r="BI109" s="165"/>
    </row>
    <row r="110" spans="2:61" x14ac:dyDescent="0.25">
      <c r="B110" s="165"/>
      <c r="C110" s="165"/>
      <c r="K110" s="52"/>
      <c r="L110" s="52"/>
      <c r="BH110" s="165"/>
      <c r="BI110" s="165"/>
    </row>
    <row r="111" spans="2:61" x14ac:dyDescent="0.25">
      <c r="B111" s="165"/>
      <c r="C111" s="165"/>
      <c r="K111" s="52"/>
      <c r="L111" s="52"/>
      <c r="BH111" s="165"/>
      <c r="BI111" s="165"/>
    </row>
    <row r="112" spans="2:61" x14ac:dyDescent="0.25">
      <c r="B112" s="165"/>
      <c r="C112" s="165"/>
      <c r="K112" s="52"/>
      <c r="L112" s="52"/>
      <c r="BH112" s="165"/>
      <c r="BI112" s="165"/>
    </row>
    <row r="113" spans="2:61" x14ac:dyDescent="0.25">
      <c r="B113" s="165"/>
      <c r="C113" s="165"/>
      <c r="K113" s="52"/>
      <c r="L113" s="52"/>
      <c r="BH113" s="165"/>
      <c r="BI113" s="165"/>
    </row>
    <row r="114" spans="2:61" x14ac:dyDescent="0.25">
      <c r="B114" s="165"/>
      <c r="C114" s="165"/>
      <c r="K114" s="52"/>
      <c r="L114" s="52"/>
      <c r="BH114" s="165"/>
      <c r="BI114" s="165"/>
    </row>
    <row r="115" spans="2:61" x14ac:dyDescent="0.25">
      <c r="B115" s="165"/>
      <c r="C115" s="165"/>
      <c r="K115" s="52"/>
      <c r="L115" s="52"/>
      <c r="BH115" s="165"/>
      <c r="BI115" s="165"/>
    </row>
    <row r="116" spans="2:61" x14ac:dyDescent="0.25">
      <c r="B116" s="165"/>
      <c r="C116" s="165"/>
      <c r="K116" s="52"/>
      <c r="L116" s="52"/>
      <c r="BH116" s="165"/>
      <c r="BI116" s="165"/>
    </row>
    <row r="117" spans="2:61" x14ac:dyDescent="0.25">
      <c r="B117" s="165"/>
      <c r="C117" s="165"/>
      <c r="K117" s="52"/>
      <c r="L117" s="52"/>
      <c r="BH117" s="165"/>
      <c r="BI117" s="165"/>
    </row>
    <row r="118" spans="2:61" x14ac:dyDescent="0.25">
      <c r="B118" s="165"/>
      <c r="C118" s="165"/>
      <c r="K118" s="52"/>
      <c r="L118" s="52"/>
      <c r="BH118" s="165"/>
      <c r="BI118" s="165"/>
    </row>
    <row r="119" spans="2:61" x14ac:dyDescent="0.25">
      <c r="B119" s="165"/>
      <c r="C119" s="165"/>
      <c r="K119" s="52"/>
      <c r="L119" s="52"/>
      <c r="BH119" s="165"/>
      <c r="BI119" s="165"/>
    </row>
    <row r="120" spans="2:61" x14ac:dyDescent="0.25">
      <c r="B120" s="165"/>
      <c r="C120" s="165"/>
      <c r="K120" s="52"/>
      <c r="L120" s="52"/>
      <c r="BH120" s="165"/>
      <c r="BI120" s="165"/>
    </row>
    <row r="121" spans="2:61" x14ac:dyDescent="0.25">
      <c r="B121" s="165"/>
      <c r="C121" s="165"/>
      <c r="K121" s="52"/>
      <c r="L121" s="52"/>
      <c r="BH121" s="165"/>
      <c r="BI121" s="165"/>
    </row>
    <row r="122" spans="2:61" x14ac:dyDescent="0.25">
      <c r="B122" s="165"/>
      <c r="C122" s="165"/>
      <c r="K122" s="52"/>
      <c r="L122" s="52"/>
      <c r="BH122" s="165"/>
      <c r="BI122" s="165"/>
    </row>
    <row r="123" spans="2:61" x14ac:dyDescent="0.25">
      <c r="B123" s="165"/>
      <c r="C123" s="165"/>
      <c r="K123" s="52"/>
      <c r="L123" s="52"/>
      <c r="BH123" s="165"/>
      <c r="BI123" s="165"/>
    </row>
    <row r="124" spans="2:61" x14ac:dyDescent="0.25">
      <c r="B124" s="165"/>
      <c r="C124" s="165"/>
      <c r="K124" s="52"/>
      <c r="L124" s="52"/>
      <c r="BH124" s="165"/>
      <c r="BI124" s="165"/>
    </row>
    <row r="125" spans="2:61" x14ac:dyDescent="0.25">
      <c r="B125" s="165"/>
      <c r="C125" s="165"/>
      <c r="K125" s="52"/>
      <c r="L125" s="52"/>
      <c r="BH125" s="165"/>
      <c r="BI125" s="165"/>
    </row>
    <row r="126" spans="2:61" x14ac:dyDescent="0.25">
      <c r="B126" s="165"/>
      <c r="C126" s="165"/>
      <c r="K126" s="52"/>
      <c r="L126" s="52"/>
      <c r="BH126" s="165"/>
      <c r="BI126" s="165"/>
    </row>
    <row r="127" spans="2:61" x14ac:dyDescent="0.25">
      <c r="B127" s="165"/>
      <c r="C127" s="165"/>
      <c r="K127" s="52"/>
      <c r="L127" s="52"/>
      <c r="BH127" s="165"/>
      <c r="BI127" s="165"/>
    </row>
    <row r="128" spans="2:61" x14ac:dyDescent="0.25">
      <c r="B128" s="165"/>
      <c r="C128" s="165"/>
      <c r="BH128" s="165"/>
      <c r="BI128" s="165"/>
    </row>
    <row r="129" spans="2:61" x14ac:dyDescent="0.25">
      <c r="B129" s="165"/>
      <c r="C129" s="165"/>
      <c r="BH129" s="165"/>
      <c r="BI129" s="165"/>
    </row>
    <row r="130" spans="2:61" x14ac:dyDescent="0.25">
      <c r="B130" s="165"/>
      <c r="C130" s="165"/>
      <c r="BH130" s="165"/>
      <c r="BI130" s="165"/>
    </row>
    <row r="131" spans="2:61" x14ac:dyDescent="0.25">
      <c r="B131" s="165"/>
      <c r="C131" s="165"/>
      <c r="BH131" s="165"/>
      <c r="BI131" s="165"/>
    </row>
    <row r="132" spans="2:61" x14ac:dyDescent="0.25">
      <c r="B132" s="165"/>
      <c r="C132" s="165"/>
      <c r="BH132" s="165"/>
      <c r="BI132" s="165"/>
    </row>
    <row r="133" spans="2:61" x14ac:dyDescent="0.25">
      <c r="B133" s="165"/>
      <c r="C133" s="165"/>
      <c r="BH133" s="165"/>
      <c r="BI133" s="165"/>
    </row>
    <row r="134" spans="2:61" x14ac:dyDescent="0.25">
      <c r="B134" s="165"/>
      <c r="C134" s="165"/>
      <c r="BH134" s="165"/>
      <c r="BI134" s="165"/>
    </row>
    <row r="135" spans="2:61" x14ac:dyDescent="0.25">
      <c r="B135" s="165"/>
      <c r="C135" s="165"/>
      <c r="BH135" s="165"/>
      <c r="BI135" s="165"/>
    </row>
    <row r="136" spans="2:61" x14ac:dyDescent="0.25">
      <c r="B136" s="165"/>
      <c r="C136" s="165"/>
      <c r="BH136" s="165"/>
      <c r="BI136" s="165"/>
    </row>
    <row r="137" spans="2:61" x14ac:dyDescent="0.25">
      <c r="B137" s="165"/>
      <c r="C137" s="165"/>
      <c r="BH137" s="165"/>
      <c r="BI137" s="165"/>
    </row>
    <row r="138" spans="2:61" x14ac:dyDescent="0.25">
      <c r="B138" s="165"/>
      <c r="C138" s="165"/>
      <c r="BH138" s="165"/>
      <c r="BI138" s="165"/>
    </row>
    <row r="139" spans="2:61" x14ac:dyDescent="0.25">
      <c r="B139" s="165"/>
      <c r="C139" s="165"/>
      <c r="BH139" s="165"/>
      <c r="BI139" s="165"/>
    </row>
    <row r="140" spans="2:61" x14ac:dyDescent="0.25">
      <c r="B140" s="165"/>
      <c r="C140" s="165"/>
      <c r="BH140" s="165"/>
      <c r="BI140" s="165"/>
    </row>
    <row r="141" spans="2:61" x14ac:dyDescent="0.25">
      <c r="B141" s="165"/>
      <c r="C141" s="165"/>
      <c r="BH141" s="165"/>
      <c r="BI141" s="165"/>
    </row>
    <row r="142" spans="2:61" x14ac:dyDescent="0.25">
      <c r="B142" s="165"/>
      <c r="C142" s="165"/>
      <c r="BH142" s="165"/>
      <c r="BI142" s="165"/>
    </row>
    <row r="143" spans="2:61" x14ac:dyDescent="0.25">
      <c r="B143" s="165"/>
      <c r="C143" s="165"/>
      <c r="BH143" s="165"/>
      <c r="BI143" s="165"/>
    </row>
    <row r="144" spans="2:61" x14ac:dyDescent="0.25">
      <c r="B144" s="165"/>
      <c r="C144" s="165"/>
      <c r="BH144" s="165"/>
      <c r="BI144" s="165"/>
    </row>
    <row r="145" spans="2:61" x14ac:dyDescent="0.25">
      <c r="B145" s="165"/>
      <c r="C145" s="165"/>
      <c r="BH145" s="165"/>
      <c r="BI145" s="165"/>
    </row>
    <row r="146" spans="2:61" x14ac:dyDescent="0.25">
      <c r="B146" s="165"/>
      <c r="C146" s="165"/>
      <c r="BH146" s="165"/>
      <c r="BI146" s="165"/>
    </row>
    <row r="147" spans="2:61" x14ac:dyDescent="0.25">
      <c r="B147" s="165"/>
      <c r="C147" s="165"/>
      <c r="BH147" s="165"/>
      <c r="BI147" s="165"/>
    </row>
    <row r="148" spans="2:61" x14ac:dyDescent="0.25">
      <c r="B148" s="165"/>
      <c r="C148" s="165"/>
      <c r="BH148" s="165"/>
      <c r="BI148" s="165"/>
    </row>
    <row r="149" spans="2:61" x14ac:dyDescent="0.25">
      <c r="B149" s="165"/>
      <c r="C149" s="165"/>
    </row>
    <row r="150" spans="2:61" x14ac:dyDescent="0.25">
      <c r="B150" s="165"/>
      <c r="C150" s="165"/>
    </row>
    <row r="151" spans="2:61" x14ac:dyDescent="0.25">
      <c r="B151" s="165"/>
      <c r="C151" s="165"/>
    </row>
    <row r="152" spans="2:61" x14ac:dyDescent="0.25">
      <c r="B152" s="165"/>
      <c r="C152" s="165"/>
    </row>
    <row r="153" spans="2:61" x14ac:dyDescent="0.25">
      <c r="B153" s="165"/>
      <c r="C153" s="165"/>
    </row>
    <row r="154" spans="2:61" x14ac:dyDescent="0.25">
      <c r="B154" s="165"/>
      <c r="C154" s="165"/>
    </row>
    <row r="155" spans="2:61" x14ac:dyDescent="0.25">
      <c r="B155" s="165"/>
      <c r="C155" s="165"/>
    </row>
    <row r="156" spans="2:61" x14ac:dyDescent="0.25">
      <c r="B156" s="165"/>
      <c r="C156" s="165"/>
    </row>
    <row r="157" spans="2:61" x14ac:dyDescent="0.25">
      <c r="B157" s="165"/>
      <c r="C157" s="165"/>
    </row>
    <row r="158" spans="2:61" x14ac:dyDescent="0.25">
      <c r="B158" s="165"/>
      <c r="C158" s="165"/>
    </row>
    <row r="159" spans="2:61" x14ac:dyDescent="0.25">
      <c r="B159" s="165"/>
      <c r="C159" s="165"/>
    </row>
    <row r="160" spans="2:61" x14ac:dyDescent="0.25">
      <c r="B160" s="165"/>
      <c r="C160" s="165"/>
    </row>
    <row r="161" spans="2:3" x14ac:dyDescent="0.25">
      <c r="B161" s="165"/>
      <c r="C161" s="165"/>
    </row>
    <row r="162" spans="2:3" x14ac:dyDescent="0.25">
      <c r="B162" s="165"/>
      <c r="C162" s="165"/>
    </row>
    <row r="163" spans="2:3" x14ac:dyDescent="0.25">
      <c r="B163" s="165"/>
      <c r="C163" s="165"/>
    </row>
    <row r="164" spans="2:3" x14ac:dyDescent="0.25">
      <c r="B164" s="165"/>
      <c r="C164" s="165"/>
    </row>
    <row r="165" spans="2:3" x14ac:dyDescent="0.25">
      <c r="B165" s="165"/>
      <c r="C165" s="165"/>
    </row>
    <row r="166" spans="2:3" x14ac:dyDescent="0.25">
      <c r="B166" s="165"/>
      <c r="C166" s="165"/>
    </row>
    <row r="167" spans="2:3" x14ac:dyDescent="0.25">
      <c r="B167" s="165"/>
      <c r="C167" s="165"/>
    </row>
    <row r="168" spans="2:3" x14ac:dyDescent="0.25">
      <c r="B168" s="165"/>
      <c r="C168" s="165"/>
    </row>
    <row r="169" spans="2:3" x14ac:dyDescent="0.25">
      <c r="B169" s="165"/>
      <c r="C169" s="165"/>
    </row>
    <row r="170" spans="2:3" x14ac:dyDescent="0.25">
      <c r="B170" s="165"/>
      <c r="C170" s="165"/>
    </row>
    <row r="171" spans="2:3" x14ac:dyDescent="0.25">
      <c r="B171" s="165"/>
      <c r="C171" s="165"/>
    </row>
    <row r="172" spans="2:3" x14ac:dyDescent="0.25">
      <c r="B172" s="165"/>
      <c r="C172" s="165"/>
    </row>
    <row r="173" spans="2:3" x14ac:dyDescent="0.25">
      <c r="B173" s="165"/>
      <c r="C173" s="165"/>
    </row>
    <row r="174" spans="2:3" x14ac:dyDescent="0.25">
      <c r="B174" s="165"/>
      <c r="C174" s="165"/>
    </row>
    <row r="175" spans="2:3" x14ac:dyDescent="0.25">
      <c r="B175" s="165"/>
      <c r="C175" s="165"/>
    </row>
    <row r="176" spans="2:3" x14ac:dyDescent="0.25">
      <c r="B176" s="165"/>
      <c r="C176" s="165"/>
    </row>
    <row r="177" spans="2:3" x14ac:dyDescent="0.25">
      <c r="B177" s="165"/>
      <c r="C177" s="165"/>
    </row>
    <row r="178" spans="2:3" x14ac:dyDescent="0.25">
      <c r="B178" s="165"/>
      <c r="C178" s="165"/>
    </row>
    <row r="179" spans="2:3" x14ac:dyDescent="0.25">
      <c r="B179" s="165"/>
      <c r="C179" s="165"/>
    </row>
    <row r="180" spans="2:3" x14ac:dyDescent="0.25">
      <c r="B180" s="165"/>
      <c r="C180" s="165"/>
    </row>
    <row r="181" spans="2:3" x14ac:dyDescent="0.25">
      <c r="B181" s="165"/>
      <c r="C181" s="165"/>
    </row>
    <row r="182" spans="2:3" x14ac:dyDescent="0.25">
      <c r="B182" s="165"/>
      <c r="C182" s="165"/>
    </row>
    <row r="183" spans="2:3" x14ac:dyDescent="0.25">
      <c r="B183" s="165"/>
      <c r="C183" s="165"/>
    </row>
    <row r="184" spans="2:3" x14ac:dyDescent="0.25">
      <c r="B184" s="165"/>
      <c r="C184" s="165"/>
    </row>
    <row r="185" spans="2:3" x14ac:dyDescent="0.25">
      <c r="B185" s="165"/>
      <c r="C185" s="165"/>
    </row>
    <row r="186" spans="2:3" x14ac:dyDescent="0.25">
      <c r="B186" s="165"/>
      <c r="C186" s="165"/>
    </row>
    <row r="187" spans="2:3" x14ac:dyDescent="0.25">
      <c r="B187" s="165"/>
      <c r="C187" s="165"/>
    </row>
    <row r="188" spans="2:3" x14ac:dyDescent="0.25">
      <c r="B188" s="165"/>
      <c r="C188" s="165"/>
    </row>
    <row r="189" spans="2:3" x14ac:dyDescent="0.25">
      <c r="B189" s="165"/>
      <c r="C189" s="165"/>
    </row>
    <row r="190" spans="2:3" x14ac:dyDescent="0.25">
      <c r="B190" s="165"/>
      <c r="C190" s="165"/>
    </row>
    <row r="191" spans="2:3" x14ac:dyDescent="0.25">
      <c r="B191" s="165"/>
      <c r="C191" s="165"/>
    </row>
    <row r="192" spans="2:3" x14ac:dyDescent="0.25">
      <c r="B192" s="165"/>
      <c r="C192" s="165"/>
    </row>
    <row r="193" spans="2:3" x14ac:dyDescent="0.25">
      <c r="B193" s="165"/>
      <c r="C193" s="165"/>
    </row>
    <row r="194" spans="2:3" x14ac:dyDescent="0.25">
      <c r="B194" s="165"/>
      <c r="C194" s="165"/>
    </row>
    <row r="195" spans="2:3" x14ac:dyDescent="0.25">
      <c r="B195" s="165"/>
      <c r="C195" s="165"/>
    </row>
    <row r="196" spans="2:3" x14ac:dyDescent="0.25">
      <c r="B196" s="165"/>
      <c r="C196" s="165"/>
    </row>
    <row r="197" spans="2:3" x14ac:dyDescent="0.25">
      <c r="B197" s="165"/>
      <c r="C197" s="165"/>
    </row>
    <row r="198" spans="2:3" x14ac:dyDescent="0.25">
      <c r="B198" s="165"/>
      <c r="C198" s="165"/>
    </row>
    <row r="199" spans="2:3" x14ac:dyDescent="0.25">
      <c r="B199" s="165"/>
      <c r="C199" s="165"/>
    </row>
    <row r="200" spans="2:3" x14ac:dyDescent="0.25">
      <c r="B200" s="165"/>
      <c r="C200" s="165"/>
    </row>
    <row r="201" spans="2:3" x14ac:dyDescent="0.25">
      <c r="B201" s="165"/>
      <c r="C201" s="165"/>
    </row>
    <row r="202" spans="2:3" x14ac:dyDescent="0.25">
      <c r="B202" s="165"/>
      <c r="C202" s="165"/>
    </row>
    <row r="203" spans="2:3" x14ac:dyDescent="0.25">
      <c r="B203" s="165"/>
      <c r="C203" s="165"/>
    </row>
    <row r="204" spans="2:3" x14ac:dyDescent="0.25">
      <c r="B204" s="165"/>
      <c r="C204" s="165"/>
    </row>
    <row r="205" spans="2:3" x14ac:dyDescent="0.25">
      <c r="B205" s="165"/>
      <c r="C205" s="165"/>
    </row>
    <row r="206" spans="2:3" x14ac:dyDescent="0.25">
      <c r="B206" s="165"/>
      <c r="C206" s="165"/>
    </row>
    <row r="207" spans="2:3" x14ac:dyDescent="0.25">
      <c r="B207" s="165"/>
      <c r="C207" s="165"/>
    </row>
    <row r="208" spans="2:3" x14ac:dyDescent="0.25">
      <c r="B208" s="165"/>
      <c r="C208" s="165"/>
    </row>
    <row r="209" spans="2:3" x14ac:dyDescent="0.25">
      <c r="B209" s="165"/>
      <c r="C209" s="165"/>
    </row>
    <row r="210" spans="2:3" x14ac:dyDescent="0.25">
      <c r="B210" s="165"/>
      <c r="C210" s="165"/>
    </row>
    <row r="211" spans="2:3" x14ac:dyDescent="0.25">
      <c r="B211" s="165"/>
      <c r="C211" s="165"/>
    </row>
    <row r="212" spans="2:3" x14ac:dyDescent="0.25">
      <c r="B212" s="165"/>
      <c r="C212" s="165"/>
    </row>
    <row r="213" spans="2:3" x14ac:dyDescent="0.25">
      <c r="B213" s="165"/>
      <c r="C213" s="165"/>
    </row>
    <row r="214" spans="2:3" x14ac:dyDescent="0.25">
      <c r="B214" s="165"/>
      <c r="C214" s="165"/>
    </row>
    <row r="215" spans="2:3" x14ac:dyDescent="0.25">
      <c r="B215" s="165"/>
      <c r="C215" s="165"/>
    </row>
    <row r="216" spans="2:3" x14ac:dyDescent="0.25">
      <c r="B216" s="165"/>
      <c r="C216" s="165"/>
    </row>
    <row r="217" spans="2:3" x14ac:dyDescent="0.25">
      <c r="B217" s="165"/>
      <c r="C217" s="165"/>
    </row>
    <row r="218" spans="2:3" x14ac:dyDescent="0.25">
      <c r="B218" s="165"/>
      <c r="C218" s="165"/>
    </row>
    <row r="219" spans="2:3" x14ac:dyDescent="0.25">
      <c r="B219" s="165"/>
      <c r="C219" s="165"/>
    </row>
  </sheetData>
  <pageMargins left="0.75" right="0.75" top="1" bottom="1" header="0.5" footer="0.5"/>
  <pageSetup orientation="portrait" horizontalDpi="4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10</vt:i4>
      </vt:variant>
    </vt:vector>
  </HeadingPairs>
  <TitlesOfParts>
    <vt:vector size="28" baseType="lpstr">
      <vt:lpstr>WTGMasterFile</vt:lpstr>
      <vt:lpstr>XfmrIn</vt:lpstr>
      <vt:lpstr>ContkWhlastIn</vt:lpstr>
      <vt:lpstr>OphrsIn</vt:lpstr>
      <vt:lpstr>EPCHrsIn</vt:lpstr>
      <vt:lpstr>LinhrsIn</vt:lpstr>
      <vt:lpstr>SL2_WS</vt:lpstr>
      <vt:lpstr>SL1_WS</vt:lpstr>
      <vt:lpstr>SurveyHrsIn</vt:lpstr>
      <vt:lpstr>LineAvail</vt:lpstr>
      <vt:lpstr>OutputToRight</vt:lpstr>
      <vt:lpstr>kWhgen</vt:lpstr>
      <vt:lpstr>CapFactor</vt:lpstr>
      <vt:lpstr>SysAvail</vt:lpstr>
      <vt:lpstr>MachAvail</vt:lpstr>
      <vt:lpstr>EPCAvail</vt:lpstr>
      <vt:lpstr>SL2Trends</vt:lpstr>
      <vt:lpstr>SL1Trends</vt:lpstr>
      <vt:lpstr>Feb00TO</vt:lpstr>
      <vt:lpstr>Jan00TO</vt:lpstr>
      <vt:lpstr>MH</vt:lpstr>
      <vt:lpstr>NoOfHrsPerDay</vt:lpstr>
      <vt:lpstr>EPCAvail!Print_Area</vt:lpstr>
      <vt:lpstr>kWhgen!Print_Area</vt:lpstr>
      <vt:lpstr>LineAvail!Print_Area</vt:lpstr>
      <vt:lpstr>SL2Trends!Print_Area</vt:lpstr>
      <vt:lpstr>SysAvail!Print_Area</vt:lpstr>
      <vt:lpstr>Z750RatedkWh</vt:lpstr>
    </vt:vector>
  </TitlesOfParts>
  <Company>Enron Wind Corp.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WALKER</dc:creator>
  <cp:lastModifiedBy>Havlíček Jan</cp:lastModifiedBy>
  <cp:lastPrinted>2002-03-06T15:00:33Z</cp:lastPrinted>
  <dcterms:created xsi:type="dcterms:W3CDTF">2000-03-14T17:40:37Z</dcterms:created>
  <dcterms:modified xsi:type="dcterms:W3CDTF">2023-09-10T15:16:21Z</dcterms:modified>
</cp:coreProperties>
</file>